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drawings/drawing2.xml" ContentType="application/vnd.openxmlformats-officedocument.drawing+xml"/>
  <Override PartName="/xl/ctrlProps/ctrlProp12.xml" ContentType="application/vnd.ms-excel.controlproperties+xml"/>
  <Override PartName="/xl/ctrlProps/ctrlProp1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7635" yWindow="-15" windowWidth="7680" windowHeight="7935" firstSheet="2" activeTab="8"/>
  </bookViews>
  <sheets>
    <sheet name="Instruction" sheetId="15" r:id="rId1"/>
    <sheet name="VarInput" sheetId="5" r:id="rId2"/>
    <sheet name="Prices" sheetId="6" r:id="rId3"/>
    <sheet name="FXRates" sheetId="7" r:id="rId4"/>
    <sheet name="Link" sheetId="8" r:id="rId5"/>
    <sheet name="CleanPrices" sheetId="4" r:id="rId6"/>
    <sheet name="LogReturns" sheetId="14" r:id="rId7"/>
    <sheet name="VarianceCovarianceMatrix" sheetId="11" r:id="rId8"/>
    <sheet name="VarOutput" sheetId="10" r:id="rId9"/>
    <sheet name="Gamma" sheetId="9" r:id="rId10"/>
    <sheet name="DBInterface" sheetId="12" r:id="rId11"/>
    <sheet name="BridgeCodes" sheetId="13" r:id="rId12"/>
  </sheets>
  <externalReferences>
    <externalReference r:id="rId13"/>
  </externalReferences>
  <definedNames>
    <definedName name="_xlnm._FilterDatabase" localSheetId="10" hidden="1">DBInterface!$A:$S</definedName>
    <definedName name="CurrentPLDate">#REF!</definedName>
    <definedName name="_xlnm.Print_Area" localSheetId="10">DBInterface!$B$1:$N$31</definedName>
  </definedNames>
  <calcPr calcId="152511" fullCalcOnLoad="1"/>
</workbook>
</file>

<file path=xl/calcChain.xml><?xml version="1.0" encoding="utf-8"?>
<calcChain xmlns="http://schemas.openxmlformats.org/spreadsheetml/2006/main">
  <c r="BT2" i="4" l="1"/>
  <c r="BU2" i="4"/>
  <c r="BV2" i="4"/>
  <c r="DP2" i="4" s="1"/>
  <c r="BW2" i="4"/>
  <c r="DR2" i="4" s="1"/>
  <c r="BX2" i="4"/>
  <c r="BY2" i="4"/>
  <c r="BX16" i="9" s="1"/>
  <c r="BZ2" i="4"/>
  <c r="CA2" i="4"/>
  <c r="CB2" i="4"/>
  <c r="CC2" i="4"/>
  <c r="CD2" i="4"/>
  <c r="DX2" i="4" s="1"/>
  <c r="CE2" i="4"/>
  <c r="CF2" i="4"/>
  <c r="CG2" i="4"/>
  <c r="CF16" i="9" s="1"/>
  <c r="CH2" i="4"/>
  <c r="CG16" i="9" s="1"/>
  <c r="CI2" i="4"/>
  <c r="CJ2" i="4"/>
  <c r="CK2" i="4"/>
  <c r="CL2" i="4"/>
  <c r="CM2" i="4"/>
  <c r="CM16" i="9" s="1"/>
  <c r="CN2" i="4"/>
  <c r="CO2" i="4"/>
  <c r="CT2" i="4"/>
  <c r="CS16" i="9" s="1"/>
  <c r="CU2" i="4"/>
  <c r="CV2" i="4"/>
  <c r="CW2" i="4"/>
  <c r="CW16" i="9" s="1"/>
  <c r="CX2" i="4"/>
  <c r="CY2" i="4"/>
  <c r="CY16" i="9" s="1"/>
  <c r="CZ2" i="4"/>
  <c r="DA2" i="4"/>
  <c r="CZ16" i="9" s="1"/>
  <c r="DB2" i="4"/>
  <c r="DA16" i="9" s="1"/>
  <c r="DC2" i="4"/>
  <c r="DD2" i="4"/>
  <c r="DE2" i="4"/>
  <c r="DE16" i="9" s="1"/>
  <c r="DF2" i="4"/>
  <c r="DG2" i="4"/>
  <c r="DG16" i="9" s="1"/>
  <c r="DH2" i="4"/>
  <c r="DI2" i="4"/>
  <c r="DH16" i="9" s="1"/>
  <c r="DJ2" i="4"/>
  <c r="DI16" i="9" s="1"/>
  <c r="DK2" i="4"/>
  <c r="DK16" i="9" s="1"/>
  <c r="DL2" i="4"/>
  <c r="DM2" i="4"/>
  <c r="DM16" i="9" s="1"/>
  <c r="DN2" i="4"/>
  <c r="DO2" i="4"/>
  <c r="DN16" i="9" s="1"/>
  <c r="DW2" i="4"/>
  <c r="A2" i="12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N1" i="9"/>
  <c r="O1" i="9"/>
  <c r="P1" i="9"/>
  <c r="Q1" i="9"/>
  <c r="R1" i="9"/>
  <c r="S1" i="9"/>
  <c r="T1" i="9"/>
  <c r="U1" i="9"/>
  <c r="V1" i="9"/>
  <c r="W1" i="9"/>
  <c r="X1" i="9"/>
  <c r="Y1" i="9"/>
  <c r="Z1" i="9"/>
  <c r="AA1" i="9"/>
  <c r="AA3" i="9" s="1"/>
  <c r="AA4" i="9" s="1"/>
  <c r="AA5" i="9" s="1"/>
  <c r="AB1" i="9"/>
  <c r="AC1" i="9"/>
  <c r="AD1" i="9"/>
  <c r="AE1" i="9"/>
  <c r="AF1" i="9"/>
  <c r="AG1" i="9"/>
  <c r="AH1" i="9"/>
  <c r="AI1" i="9"/>
  <c r="AJ1" i="9"/>
  <c r="AK1" i="9"/>
  <c r="AL1" i="9"/>
  <c r="AM1" i="9"/>
  <c r="AN1" i="9"/>
  <c r="AO1" i="9"/>
  <c r="AP1" i="9"/>
  <c r="AQ1" i="9"/>
  <c r="AQ3" i="9" s="1"/>
  <c r="AR1" i="9"/>
  <c r="AS1" i="9"/>
  <c r="AT1" i="9"/>
  <c r="N2" i="9"/>
  <c r="O2" i="9"/>
  <c r="P2" i="9"/>
  <c r="Q2" i="9"/>
  <c r="R2" i="9"/>
  <c r="Q3" i="9" s="1"/>
  <c r="Q4" i="9" s="1"/>
  <c r="Q5" i="9" s="1"/>
  <c r="S2" i="9"/>
  <c r="T2" i="9"/>
  <c r="U2" i="9"/>
  <c r="V2" i="9"/>
  <c r="W2" i="9"/>
  <c r="X2" i="9"/>
  <c r="Y2" i="9"/>
  <c r="Z2" i="9"/>
  <c r="Y3" i="9" s="1"/>
  <c r="Y4" i="9" s="1"/>
  <c r="Y5" i="9" s="1"/>
  <c r="AA2" i="9"/>
  <c r="AB2" i="9"/>
  <c r="AC2" i="9"/>
  <c r="AD2" i="9"/>
  <c r="AE2" i="9"/>
  <c r="AF2" i="9"/>
  <c r="AG2" i="9"/>
  <c r="AH2" i="9"/>
  <c r="AG3" i="9" s="1"/>
  <c r="AG4" i="9" s="1"/>
  <c r="AG5" i="9" s="1"/>
  <c r="AI2" i="9"/>
  <c r="AJ2" i="9"/>
  <c r="AK2" i="9"/>
  <c r="AL2" i="9"/>
  <c r="AM2" i="9"/>
  <c r="AN2" i="9"/>
  <c r="AO2" i="9"/>
  <c r="AP2" i="9"/>
  <c r="AO3" i="9" s="1"/>
  <c r="AO4" i="9" s="1"/>
  <c r="AO5" i="9" s="1"/>
  <c r="AQ2" i="9"/>
  <c r="AR2" i="9"/>
  <c r="AS2" i="9"/>
  <c r="AT2" i="9"/>
  <c r="AU2" i="9"/>
  <c r="AT3" i="9" s="1"/>
  <c r="AT4" i="9" s="1"/>
  <c r="AT5" i="9" s="1"/>
  <c r="BC2" i="9"/>
  <c r="BD2" i="9"/>
  <c r="BE2" i="9"/>
  <c r="BF2" i="9"/>
  <c r="BG2" i="9"/>
  <c r="BH2" i="9"/>
  <c r="BI2" i="9"/>
  <c r="BJ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CH2" i="9"/>
  <c r="CI2" i="9"/>
  <c r="CJ2" i="9"/>
  <c r="CK2" i="9"/>
  <c r="CL2" i="9"/>
  <c r="CM2" i="9"/>
  <c r="CN2" i="9"/>
  <c r="CO2" i="9"/>
  <c r="CP2" i="9"/>
  <c r="CQ2" i="9"/>
  <c r="CR2" i="9"/>
  <c r="CS2" i="9"/>
  <c r="CT2" i="9"/>
  <c r="CU2" i="9"/>
  <c r="CV2" i="9"/>
  <c r="CW2" i="9"/>
  <c r="CX2" i="9"/>
  <c r="CY2" i="9"/>
  <c r="CZ2" i="9"/>
  <c r="DA2" i="9"/>
  <c r="DB2" i="9"/>
  <c r="DC2" i="9"/>
  <c r="DD2" i="9"/>
  <c r="DE2" i="9"/>
  <c r="DF2" i="9"/>
  <c r="DG2" i="9"/>
  <c r="DH2" i="9"/>
  <c r="DI2" i="9"/>
  <c r="DJ2" i="9"/>
  <c r="DK2" i="9"/>
  <c r="DL2" i="9"/>
  <c r="DM2" i="9"/>
  <c r="DN2" i="9"/>
  <c r="T3" i="9"/>
  <c r="U3" i="9"/>
  <c r="U4" i="9" s="1"/>
  <c r="U5" i="9" s="1"/>
  <c r="AB3" i="9"/>
  <c r="AB4" i="9" s="1"/>
  <c r="AB5" i="9" s="1"/>
  <c r="AC3" i="9"/>
  <c r="AC4" i="9" s="1"/>
  <c r="AC5" i="9" s="1"/>
  <c r="AJ3" i="9"/>
  <c r="AK3" i="9"/>
  <c r="AK4" i="9" s="1"/>
  <c r="AK5" i="9" s="1"/>
  <c r="AR3" i="9"/>
  <c r="AR4" i="9" s="1"/>
  <c r="AR5" i="9" s="1"/>
  <c r="AS3" i="9"/>
  <c r="AS4" i="9" s="1"/>
  <c r="AS5" i="9" s="1"/>
  <c r="T4" i="9"/>
  <c r="T5" i="9" s="1"/>
  <c r="AJ4" i="9"/>
  <c r="AJ5" i="9" s="1"/>
  <c r="AQ4" i="9"/>
  <c r="AQ5" i="9" s="1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CB16" i="9"/>
  <c r="CC16" i="9"/>
  <c r="CJ16" i="9"/>
  <c r="CK16" i="9"/>
  <c r="CL16" i="9"/>
  <c r="CP16" i="9"/>
  <c r="CQ16" i="9"/>
  <c r="CR16" i="9"/>
  <c r="CV16" i="9"/>
  <c r="DD16" i="9"/>
  <c r="DF16" i="9"/>
  <c r="DL16" i="9"/>
  <c r="DZ16" i="9"/>
  <c r="EA16" i="9"/>
  <c r="EB16" i="9"/>
  <c r="EC16" i="9"/>
  <c r="ED16" i="9"/>
  <c r="EE16" i="9"/>
  <c r="EF16" i="9"/>
  <c r="EG16" i="9"/>
  <c r="EH16" i="9"/>
  <c r="EI16" i="9"/>
  <c r="EJ16" i="9"/>
  <c r="EK16" i="9"/>
  <c r="EL16" i="9"/>
  <c r="EM16" i="9"/>
  <c r="EN16" i="9"/>
  <c r="EO16" i="9"/>
  <c r="EP16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S2" i="14"/>
  <c r="BT2" i="14"/>
  <c r="DN2" i="14" s="1"/>
  <c r="BU2" i="14"/>
  <c r="DO2" i="14" s="1"/>
  <c r="BV2" i="14"/>
  <c r="BW2" i="14"/>
  <c r="BX2" i="14"/>
  <c r="BY2" i="14"/>
  <c r="BZ2" i="14"/>
  <c r="CA2" i="14"/>
  <c r="CB2" i="14"/>
  <c r="DV2" i="14" s="1"/>
  <c r="CC2" i="14"/>
  <c r="DW2" i="14" s="1"/>
  <c r="CD2" i="14"/>
  <c r="CE2" i="14"/>
  <c r="DY2" i="14" s="1"/>
  <c r="CF2" i="14"/>
  <c r="CG2" i="14"/>
  <c r="CH2" i="14"/>
  <c r="CI2" i="14"/>
  <c r="CJ2" i="14"/>
  <c r="CK2" i="14"/>
  <c r="CL2" i="14"/>
  <c r="CM2" i="14"/>
  <c r="CN2" i="14"/>
  <c r="CO2" i="14"/>
  <c r="CT2" i="14"/>
  <c r="CU2" i="14"/>
  <c r="CV2" i="14"/>
  <c r="CW2" i="14"/>
  <c r="CX2" i="14"/>
  <c r="CY2" i="14"/>
  <c r="CZ2" i="14"/>
  <c r="DA2" i="14"/>
  <c r="DB2" i="14"/>
  <c r="DC2" i="14"/>
  <c r="DD2" i="14"/>
  <c r="DE2" i="14"/>
  <c r="DF2" i="14"/>
  <c r="DG2" i="14"/>
  <c r="DH2" i="14"/>
  <c r="DI2" i="14"/>
  <c r="DJ2" i="14"/>
  <c r="DK2" i="14"/>
  <c r="DL2" i="14"/>
  <c r="DM2" i="14"/>
  <c r="DQ2" i="14"/>
  <c r="DU2" i="14"/>
  <c r="DX2" i="14"/>
  <c r="A2" i="5"/>
  <c r="B2" i="5"/>
  <c r="J2" i="5" s="1"/>
  <c r="C2" i="5"/>
  <c r="R2" i="5" s="1"/>
  <c r="D2" i="5"/>
  <c r="D2" i="5" a="1"/>
  <c r="E2" i="5"/>
  <c r="F2" i="5"/>
  <c r="G2" i="5"/>
  <c r="H2" i="5"/>
  <c r="I2" i="5"/>
  <c r="K2" i="5"/>
  <c r="K2" i="5" a="1"/>
  <c r="M2" i="5"/>
  <c r="P2" i="5"/>
  <c r="Q2" i="5"/>
  <c r="S2" i="5"/>
  <c r="T2" i="5"/>
  <c r="U2" i="5"/>
  <c r="V2" i="5"/>
  <c r="W2" i="5"/>
  <c r="X2" i="5"/>
  <c r="Y2" i="5"/>
  <c r="AA2" i="5"/>
  <c r="A3" i="5"/>
  <c r="B3" i="5"/>
  <c r="C3" i="5"/>
  <c r="D3" i="5" a="1"/>
  <c r="D3" i="5" s="1"/>
  <c r="D3" i="10" s="1"/>
  <c r="E3" i="5"/>
  <c r="F3" i="5"/>
  <c r="G3" i="5"/>
  <c r="H3" i="5"/>
  <c r="I3" i="5"/>
  <c r="J3" i="5"/>
  <c r="K3" i="5" a="1"/>
  <c r="K3" i="5" s="1"/>
  <c r="M3" i="5"/>
  <c r="P3" i="5"/>
  <c r="R3" i="5"/>
  <c r="T3" i="5"/>
  <c r="U3" i="5"/>
  <c r="V3" i="5"/>
  <c r="X3" i="5"/>
  <c r="Z3" i="5"/>
  <c r="A4" i="5"/>
  <c r="B4" i="5"/>
  <c r="J4" i="5" s="1"/>
  <c r="C4" i="5"/>
  <c r="D4" i="5"/>
  <c r="D4" i="10" s="1"/>
  <c r="D4" i="5" a="1"/>
  <c r="E4" i="5"/>
  <c r="F4" i="5"/>
  <c r="G4" i="5"/>
  <c r="H4" i="5"/>
  <c r="I4" i="5"/>
  <c r="K4" i="5"/>
  <c r="K4" i="5" a="1"/>
  <c r="P4" i="5"/>
  <c r="Q4" i="5"/>
  <c r="R4" i="5"/>
  <c r="S4" i="5"/>
  <c r="T4" i="5"/>
  <c r="U4" i="5"/>
  <c r="V4" i="5"/>
  <c r="W4" i="5"/>
  <c r="X4" i="5"/>
  <c r="Y4" i="5"/>
  <c r="Z4" i="5"/>
  <c r="AA4" i="5"/>
  <c r="A5" i="5"/>
  <c r="B5" i="5"/>
  <c r="J5" i="5" s="1"/>
  <c r="C5" i="5"/>
  <c r="S5" i="5" s="1"/>
  <c r="D5" i="5"/>
  <c r="D5" i="5" a="1"/>
  <c r="E5" i="5"/>
  <c r="F5" i="5"/>
  <c r="G5" i="5"/>
  <c r="H5" i="5"/>
  <c r="I5" i="5"/>
  <c r="K5" i="5"/>
  <c r="K5" i="5" a="1"/>
  <c r="P5" i="5"/>
  <c r="Q5" i="5"/>
  <c r="R5" i="5"/>
  <c r="T5" i="5"/>
  <c r="U5" i="5"/>
  <c r="V5" i="5"/>
  <c r="X5" i="5"/>
  <c r="Y5" i="5"/>
  <c r="Z5" i="5"/>
  <c r="A6" i="5"/>
  <c r="B6" i="5"/>
  <c r="J6" i="5" s="1"/>
  <c r="C6" i="5"/>
  <c r="Q6" i="5" s="1"/>
  <c r="D6" i="5" a="1"/>
  <c r="D6" i="5" s="1"/>
  <c r="E6" i="5"/>
  <c r="F6" i="5"/>
  <c r="G6" i="5"/>
  <c r="H6" i="5"/>
  <c r="I6" i="5"/>
  <c r="K6" i="5"/>
  <c r="K6" i="5" a="1"/>
  <c r="P6" i="5"/>
  <c r="R6" i="5"/>
  <c r="S6" i="5"/>
  <c r="T6" i="5"/>
  <c r="U6" i="5"/>
  <c r="V6" i="5"/>
  <c r="W6" i="5"/>
  <c r="X6" i="5"/>
  <c r="Z6" i="5"/>
  <c r="AA6" i="5"/>
  <c r="A7" i="5"/>
  <c r="B7" i="5"/>
  <c r="J7" i="5" s="1"/>
  <c r="C7" i="5"/>
  <c r="Y7" i="5" s="1"/>
  <c r="D7" i="5"/>
  <c r="D7" i="5" a="1"/>
  <c r="E7" i="5"/>
  <c r="F7" i="5"/>
  <c r="G7" i="5"/>
  <c r="G7" i="10" s="1"/>
  <c r="H7" i="5"/>
  <c r="I7" i="5"/>
  <c r="K7" i="5"/>
  <c r="K7" i="5" a="1"/>
  <c r="P7" i="5"/>
  <c r="R7" i="5"/>
  <c r="T7" i="5"/>
  <c r="U7" i="5"/>
  <c r="V7" i="5"/>
  <c r="X7" i="5"/>
  <c r="Z7" i="5"/>
  <c r="A8" i="5"/>
  <c r="B8" i="5"/>
  <c r="J8" i="5" s="1"/>
  <c r="C8" i="5"/>
  <c r="D8" i="5" a="1"/>
  <c r="D8" i="5" s="1"/>
  <c r="D8" i="10" s="1"/>
  <c r="E8" i="5"/>
  <c r="F8" i="5"/>
  <c r="G8" i="5"/>
  <c r="H8" i="5"/>
  <c r="K8" i="5"/>
  <c r="K8" i="5" a="1"/>
  <c r="P8" i="5"/>
  <c r="Q8" i="5"/>
  <c r="R8" i="5"/>
  <c r="S8" i="5"/>
  <c r="T8" i="5"/>
  <c r="U8" i="5"/>
  <c r="V8" i="5"/>
  <c r="W8" i="5"/>
  <c r="X8" i="5"/>
  <c r="Y8" i="5"/>
  <c r="Z8" i="5"/>
  <c r="AA8" i="5"/>
  <c r="A9" i="5"/>
  <c r="B9" i="5"/>
  <c r="J9" i="5" s="1"/>
  <c r="C9" i="5"/>
  <c r="Y9" i="5" s="1"/>
  <c r="D9" i="5"/>
  <c r="D9" i="5" a="1"/>
  <c r="E9" i="5"/>
  <c r="F9" i="5"/>
  <c r="G9" i="5"/>
  <c r="H9" i="5"/>
  <c r="I9" i="5"/>
  <c r="I9" i="10" s="1"/>
  <c r="K9" i="5"/>
  <c r="K9" i="5" a="1"/>
  <c r="P9" i="5"/>
  <c r="R9" i="5"/>
  <c r="T9" i="5"/>
  <c r="U9" i="5"/>
  <c r="V9" i="5"/>
  <c r="X9" i="5"/>
  <c r="Z9" i="5"/>
  <c r="A10" i="5"/>
  <c r="B10" i="5"/>
  <c r="C10" i="5"/>
  <c r="Q10" i="5" s="1"/>
  <c r="D10" i="5" a="1"/>
  <c r="D10" i="5" s="1"/>
  <c r="E10" i="5"/>
  <c r="F10" i="5"/>
  <c r="G10" i="5"/>
  <c r="H10" i="5"/>
  <c r="K10" i="5"/>
  <c r="K10" i="5" a="1"/>
  <c r="P10" i="5"/>
  <c r="R10" i="5"/>
  <c r="S10" i="5"/>
  <c r="T10" i="5"/>
  <c r="U10" i="5"/>
  <c r="V10" i="5"/>
  <c r="W10" i="5"/>
  <c r="X10" i="5"/>
  <c r="Z10" i="5"/>
  <c r="AA10" i="5"/>
  <c r="A11" i="5"/>
  <c r="B11" i="5"/>
  <c r="C11" i="5"/>
  <c r="V11" i="5" s="1"/>
  <c r="D11" i="5"/>
  <c r="D11" i="5" a="1"/>
  <c r="E11" i="5"/>
  <c r="F11" i="5"/>
  <c r="G11" i="5"/>
  <c r="H11" i="5"/>
  <c r="I11" i="5"/>
  <c r="J11" i="5"/>
  <c r="J11" i="10" s="1"/>
  <c r="K11" i="5"/>
  <c r="K11" i="5" a="1"/>
  <c r="A12" i="5"/>
  <c r="A12" i="10" s="1"/>
  <c r="B12" i="5"/>
  <c r="J12" i="5" s="1"/>
  <c r="C12" i="5"/>
  <c r="D12" i="5"/>
  <c r="D12" i="5" a="1"/>
  <c r="E12" i="5"/>
  <c r="F12" i="5"/>
  <c r="G12" i="5"/>
  <c r="H12" i="5"/>
  <c r="H12" i="10" s="1"/>
  <c r="I12" i="5"/>
  <c r="K12" i="5" a="1"/>
  <c r="K12" i="5" s="1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13" i="5"/>
  <c r="B13" i="5"/>
  <c r="C13" i="5"/>
  <c r="D13" i="5"/>
  <c r="D13" i="5" a="1"/>
  <c r="E13" i="5"/>
  <c r="F13" i="5"/>
  <c r="G13" i="5"/>
  <c r="H13" i="5"/>
  <c r="I13" i="5"/>
  <c r="J13" i="5"/>
  <c r="K13" i="5"/>
  <c r="K13" i="5" a="1"/>
  <c r="P13" i="5"/>
  <c r="R13" i="5"/>
  <c r="U13" i="5"/>
  <c r="V13" i="5"/>
  <c r="Z13" i="5"/>
  <c r="A14" i="5"/>
  <c r="B14" i="5"/>
  <c r="J14" i="5" s="1"/>
  <c r="C14" i="5"/>
  <c r="Q14" i="5" s="1"/>
  <c r="D14" i="5" a="1"/>
  <c r="D14" i="5" s="1"/>
  <c r="D14" i="10" s="1"/>
  <c r="E14" i="5"/>
  <c r="F14" i="5"/>
  <c r="G14" i="5"/>
  <c r="H14" i="5"/>
  <c r="I14" i="5"/>
  <c r="K14" i="5" a="1"/>
  <c r="K14" i="5" s="1"/>
  <c r="P14" i="5"/>
  <c r="R14" i="5"/>
  <c r="S14" i="5"/>
  <c r="T14" i="5"/>
  <c r="U14" i="5"/>
  <c r="V14" i="5"/>
  <c r="W14" i="5"/>
  <c r="X14" i="5"/>
  <c r="Z14" i="5"/>
  <c r="AA14" i="5"/>
  <c r="A15" i="5"/>
  <c r="B15" i="5"/>
  <c r="J15" i="5" s="1"/>
  <c r="C15" i="5"/>
  <c r="D15" i="5"/>
  <c r="D15" i="5" a="1"/>
  <c r="E15" i="5"/>
  <c r="F15" i="5"/>
  <c r="G15" i="5"/>
  <c r="H15" i="5"/>
  <c r="I15" i="5"/>
  <c r="K15" i="5"/>
  <c r="K15" i="5" a="1"/>
  <c r="P15" i="5"/>
  <c r="Q15" i="5"/>
  <c r="R15" i="5"/>
  <c r="T15" i="5"/>
  <c r="U15" i="5"/>
  <c r="V15" i="5"/>
  <c r="X15" i="5"/>
  <c r="Y15" i="5"/>
  <c r="Z15" i="5"/>
  <c r="A16" i="5"/>
  <c r="B16" i="5"/>
  <c r="J16" i="5" s="1"/>
  <c r="C16" i="5"/>
  <c r="D16" i="5" a="1"/>
  <c r="D16" i="5" s="1"/>
  <c r="E16" i="5"/>
  <c r="F16" i="5"/>
  <c r="G16" i="5"/>
  <c r="H16" i="5"/>
  <c r="H16" i="10" s="1"/>
  <c r="I16" i="5"/>
  <c r="K16" i="5"/>
  <c r="K16" i="5" a="1"/>
  <c r="P16" i="5"/>
  <c r="Q16" i="5"/>
  <c r="R16" i="5"/>
  <c r="S16" i="5"/>
  <c r="T16" i="5"/>
  <c r="AB16" i="5" s="1"/>
  <c r="U16" i="5"/>
  <c r="V16" i="5"/>
  <c r="W16" i="5"/>
  <c r="X16" i="5"/>
  <c r="Y16" i="5"/>
  <c r="Z16" i="5"/>
  <c r="AA16" i="5"/>
  <c r="A17" i="5"/>
  <c r="B17" i="5"/>
  <c r="C17" i="5"/>
  <c r="D17" i="5"/>
  <c r="D17" i="5" a="1"/>
  <c r="E17" i="5"/>
  <c r="F17" i="5"/>
  <c r="G17" i="5"/>
  <c r="G17" i="10" s="1"/>
  <c r="H17" i="5"/>
  <c r="I17" i="5"/>
  <c r="I17" i="10" s="1"/>
  <c r="K17" i="5"/>
  <c r="K17" i="5" a="1"/>
  <c r="P17" i="5"/>
  <c r="Q17" i="5"/>
  <c r="R17" i="5"/>
  <c r="T17" i="5"/>
  <c r="U17" i="5"/>
  <c r="V17" i="5"/>
  <c r="X17" i="5"/>
  <c r="Y17" i="5"/>
  <c r="Z17" i="5"/>
  <c r="A18" i="5"/>
  <c r="A18" i="10" s="1"/>
  <c r="B18" i="5"/>
  <c r="J18" i="5" s="1"/>
  <c r="C18" i="5"/>
  <c r="Q18" i="5" s="1"/>
  <c r="D18" i="5" a="1"/>
  <c r="D18" i="5" s="1"/>
  <c r="E18" i="5"/>
  <c r="E18" i="10" s="1"/>
  <c r="F18" i="5"/>
  <c r="G18" i="5"/>
  <c r="H18" i="5"/>
  <c r="I18" i="5"/>
  <c r="K18" i="5"/>
  <c r="K18" i="5" a="1"/>
  <c r="P18" i="5"/>
  <c r="R18" i="5"/>
  <c r="S18" i="5"/>
  <c r="T18" i="5"/>
  <c r="U18" i="5"/>
  <c r="V18" i="5"/>
  <c r="W18" i="5"/>
  <c r="X18" i="5"/>
  <c r="Z18" i="5"/>
  <c r="AA18" i="5"/>
  <c r="A19" i="5"/>
  <c r="B19" i="5"/>
  <c r="J19" i="5" s="1"/>
  <c r="C19" i="5"/>
  <c r="D19" i="5"/>
  <c r="D19" i="5" a="1"/>
  <c r="E19" i="5"/>
  <c r="F19" i="5"/>
  <c r="G19" i="5"/>
  <c r="H19" i="5"/>
  <c r="I19" i="5"/>
  <c r="K19" i="5"/>
  <c r="K19" i="5" a="1"/>
  <c r="P19" i="5"/>
  <c r="Q19" i="5"/>
  <c r="R19" i="5"/>
  <c r="T19" i="5"/>
  <c r="U19" i="5"/>
  <c r="V19" i="5"/>
  <c r="X19" i="5"/>
  <c r="Y19" i="5"/>
  <c r="Z19" i="5"/>
  <c r="A20" i="5"/>
  <c r="B20" i="5"/>
  <c r="J20" i="5" s="1"/>
  <c r="C20" i="5"/>
  <c r="D20" i="5" a="1"/>
  <c r="D20" i="5" s="1"/>
  <c r="E20" i="5"/>
  <c r="F20" i="5"/>
  <c r="G20" i="5"/>
  <c r="G20" i="10" s="1"/>
  <c r="H20" i="5"/>
  <c r="H20" i="10" s="1"/>
  <c r="I20" i="5"/>
  <c r="K20" i="5"/>
  <c r="K20" i="5" a="1"/>
  <c r="P20" i="5"/>
  <c r="Q20" i="5"/>
  <c r="R20" i="5"/>
  <c r="S20" i="5"/>
  <c r="T20" i="5"/>
  <c r="AB20" i="5" s="1"/>
  <c r="U20" i="5"/>
  <c r="V20" i="5"/>
  <c r="W20" i="5"/>
  <c r="X20" i="5"/>
  <c r="Y20" i="5"/>
  <c r="Z20" i="5"/>
  <c r="AA20" i="5"/>
  <c r="A21" i="5"/>
  <c r="B21" i="5"/>
  <c r="J21" i="5" s="1"/>
  <c r="C21" i="5"/>
  <c r="D21" i="5"/>
  <c r="D21" i="5" a="1"/>
  <c r="E21" i="5"/>
  <c r="F21" i="5"/>
  <c r="G21" i="5"/>
  <c r="H21" i="5"/>
  <c r="I21" i="5"/>
  <c r="K21" i="5"/>
  <c r="K21" i="5" a="1"/>
  <c r="P21" i="5"/>
  <c r="Q21" i="5"/>
  <c r="R21" i="5"/>
  <c r="T21" i="5"/>
  <c r="U21" i="5"/>
  <c r="V21" i="5"/>
  <c r="W21" i="5"/>
  <c r="X21" i="5"/>
  <c r="Y21" i="5"/>
  <c r="Z21" i="5"/>
  <c r="A22" i="5"/>
  <c r="B22" i="5"/>
  <c r="J22" i="5" s="1"/>
  <c r="C22" i="5"/>
  <c r="D22" i="5"/>
  <c r="D22" i="5" a="1"/>
  <c r="E22" i="5"/>
  <c r="E22" i="10" s="1"/>
  <c r="F22" i="5"/>
  <c r="G22" i="5"/>
  <c r="G22" i="10" s="1"/>
  <c r="H22" i="5"/>
  <c r="I22" i="5"/>
  <c r="K22" i="5"/>
  <c r="K22" i="5" a="1"/>
  <c r="P22" i="5"/>
  <c r="R22" i="5"/>
  <c r="S22" i="5"/>
  <c r="T22" i="5"/>
  <c r="U22" i="5"/>
  <c r="V22" i="5"/>
  <c r="W22" i="5"/>
  <c r="X22" i="5"/>
  <c r="Z22" i="5"/>
  <c r="AA22" i="5"/>
  <c r="A23" i="5"/>
  <c r="B23" i="5"/>
  <c r="C23" i="5"/>
  <c r="W23" i="5" s="1"/>
  <c r="D23" i="5"/>
  <c r="D23" i="5" a="1"/>
  <c r="E23" i="5"/>
  <c r="F23" i="5"/>
  <c r="F23" i="10" s="1"/>
  <c r="G23" i="5"/>
  <c r="H23" i="5"/>
  <c r="I23" i="5"/>
  <c r="I23" i="10" s="1"/>
  <c r="K23" i="5"/>
  <c r="K23" i="5" a="1"/>
  <c r="P23" i="5"/>
  <c r="Q23" i="5"/>
  <c r="R23" i="5"/>
  <c r="S23" i="5"/>
  <c r="T23" i="5"/>
  <c r="U23" i="5"/>
  <c r="V23" i="5"/>
  <c r="X23" i="5"/>
  <c r="Y23" i="5"/>
  <c r="Z23" i="5"/>
  <c r="AA23" i="5"/>
  <c r="A24" i="5"/>
  <c r="B24" i="5"/>
  <c r="J24" i="5" s="1"/>
  <c r="C24" i="5"/>
  <c r="D24" i="5" a="1"/>
  <c r="D24" i="5" s="1"/>
  <c r="D24" i="10" s="1"/>
  <c r="E24" i="5"/>
  <c r="F24" i="5"/>
  <c r="G24" i="5"/>
  <c r="H24" i="5"/>
  <c r="I24" i="5"/>
  <c r="K24" i="5"/>
  <c r="K24" i="5" a="1"/>
  <c r="P24" i="5"/>
  <c r="AB24" i="5" s="1"/>
  <c r="Q24" i="5"/>
  <c r="R24" i="5"/>
  <c r="S24" i="5"/>
  <c r="T24" i="5"/>
  <c r="U24" i="5"/>
  <c r="V24" i="5"/>
  <c r="W24" i="5"/>
  <c r="X24" i="5"/>
  <c r="Y24" i="5"/>
  <c r="Z24" i="5"/>
  <c r="AA24" i="5"/>
  <c r="A25" i="5"/>
  <c r="B25" i="5"/>
  <c r="C25" i="5"/>
  <c r="D25" i="5"/>
  <c r="D25" i="10" s="1"/>
  <c r="D25" i="5" a="1"/>
  <c r="E25" i="5"/>
  <c r="F25" i="5"/>
  <c r="G25" i="5"/>
  <c r="H25" i="5"/>
  <c r="I25" i="5"/>
  <c r="I25" i="10" s="1"/>
  <c r="K25" i="5" a="1"/>
  <c r="K25" i="5" s="1"/>
  <c r="P25" i="5"/>
  <c r="Q25" i="5"/>
  <c r="R25" i="5"/>
  <c r="U25" i="5"/>
  <c r="V25" i="5"/>
  <c r="W25" i="5"/>
  <c r="X25" i="5"/>
  <c r="Y25" i="5"/>
  <c r="Z25" i="5"/>
  <c r="A26" i="5"/>
  <c r="B26" i="5"/>
  <c r="J26" i="5" s="1"/>
  <c r="C26" i="5"/>
  <c r="D26" i="5" a="1"/>
  <c r="D26" i="5" s="1"/>
  <c r="D26" i="10" s="1"/>
  <c r="E26" i="5"/>
  <c r="E26" i="10" s="1"/>
  <c r="F26" i="5"/>
  <c r="G26" i="5"/>
  <c r="H26" i="5"/>
  <c r="I26" i="5"/>
  <c r="K26" i="5" a="1"/>
  <c r="K26" i="5" s="1"/>
  <c r="P26" i="5"/>
  <c r="R26" i="5"/>
  <c r="S26" i="5"/>
  <c r="U26" i="5"/>
  <c r="V26" i="5"/>
  <c r="W26" i="5"/>
  <c r="X26" i="5"/>
  <c r="Z26" i="5"/>
  <c r="AA26" i="5"/>
  <c r="A27" i="5"/>
  <c r="B27" i="5"/>
  <c r="J27" i="5" s="1"/>
  <c r="C27" i="5"/>
  <c r="W27" i="5" s="1"/>
  <c r="D27" i="5"/>
  <c r="D27" i="5" a="1"/>
  <c r="E27" i="5"/>
  <c r="E27" i="10" s="1"/>
  <c r="F27" i="5"/>
  <c r="G27" i="5"/>
  <c r="H27" i="5"/>
  <c r="I27" i="5"/>
  <c r="K27" i="5"/>
  <c r="K27" i="5" a="1"/>
  <c r="P27" i="5"/>
  <c r="Q27" i="5"/>
  <c r="R27" i="5"/>
  <c r="T27" i="5"/>
  <c r="U27" i="5"/>
  <c r="V27" i="5"/>
  <c r="X27" i="5"/>
  <c r="Y27" i="5"/>
  <c r="Z27" i="5"/>
  <c r="AA27" i="5"/>
  <c r="A28" i="5"/>
  <c r="B28" i="5"/>
  <c r="J28" i="5" s="1"/>
  <c r="C28" i="5"/>
  <c r="D28" i="5"/>
  <c r="D28" i="5" a="1"/>
  <c r="E28" i="5"/>
  <c r="F28" i="5"/>
  <c r="F28" i="10" s="1"/>
  <c r="G28" i="5"/>
  <c r="H28" i="5"/>
  <c r="I28" i="5"/>
  <c r="K28" i="5" a="1"/>
  <c r="K28" i="5" s="1"/>
  <c r="P28" i="5"/>
  <c r="Q28" i="5"/>
  <c r="R28" i="5"/>
  <c r="S28" i="5"/>
  <c r="T28" i="5"/>
  <c r="AB28" i="5" s="1"/>
  <c r="U28" i="5"/>
  <c r="V28" i="5"/>
  <c r="W28" i="5"/>
  <c r="X28" i="5"/>
  <c r="Y28" i="5"/>
  <c r="Z28" i="5"/>
  <c r="AA28" i="5"/>
  <c r="A29" i="5"/>
  <c r="B29" i="5"/>
  <c r="C29" i="5"/>
  <c r="D29" i="5"/>
  <c r="D29" i="5" a="1"/>
  <c r="E29" i="5"/>
  <c r="F29" i="5"/>
  <c r="G29" i="5"/>
  <c r="G29" i="10" s="1"/>
  <c r="H29" i="5"/>
  <c r="I29" i="5"/>
  <c r="J29" i="5"/>
  <c r="K29" i="5"/>
  <c r="K29" i="5" a="1"/>
  <c r="P29" i="5"/>
  <c r="R29" i="5"/>
  <c r="U29" i="5"/>
  <c r="V29" i="5"/>
  <c r="Y29" i="5"/>
  <c r="A30" i="5"/>
  <c r="B30" i="5"/>
  <c r="J30" i="5" s="1"/>
  <c r="J30" i="10" s="1"/>
  <c r="C30" i="5"/>
  <c r="D30" i="5"/>
  <c r="D30" i="5" a="1"/>
  <c r="E30" i="5"/>
  <c r="F30" i="5"/>
  <c r="G30" i="5"/>
  <c r="H30" i="5"/>
  <c r="I30" i="5"/>
  <c r="I30" i="10" s="1"/>
  <c r="K30" i="5"/>
  <c r="K30" i="5" a="1"/>
  <c r="V30" i="5"/>
  <c r="W30" i="5"/>
  <c r="Z30" i="5"/>
  <c r="A31" i="5"/>
  <c r="B31" i="5"/>
  <c r="C31" i="5"/>
  <c r="AA31" i="5" s="1"/>
  <c r="D31" i="5"/>
  <c r="D31" i="5" a="1"/>
  <c r="E31" i="5"/>
  <c r="F31" i="5"/>
  <c r="G31" i="5"/>
  <c r="G31" i="10" s="1"/>
  <c r="H31" i="5"/>
  <c r="I31" i="5"/>
  <c r="J31" i="5"/>
  <c r="K31" i="5"/>
  <c r="K31" i="5" a="1"/>
  <c r="P31" i="5"/>
  <c r="R31" i="5"/>
  <c r="T31" i="5"/>
  <c r="U31" i="5"/>
  <c r="Y31" i="5"/>
  <c r="A32" i="5"/>
  <c r="B32" i="5"/>
  <c r="J32" i="5" s="1"/>
  <c r="C32" i="5"/>
  <c r="D32" i="5" a="1"/>
  <c r="D32" i="5" s="1"/>
  <c r="E32" i="5"/>
  <c r="F32" i="5"/>
  <c r="G32" i="5"/>
  <c r="H32" i="5"/>
  <c r="I32" i="5"/>
  <c r="K32" i="5"/>
  <c r="K32" i="5" a="1"/>
  <c r="P32" i="5"/>
  <c r="Q32" i="5"/>
  <c r="R32" i="5"/>
  <c r="S32" i="5"/>
  <c r="T32" i="5"/>
  <c r="U32" i="5"/>
  <c r="V32" i="5"/>
  <c r="W32" i="5"/>
  <c r="X32" i="5"/>
  <c r="Y32" i="5"/>
  <c r="Z32" i="5"/>
  <c r="AA32" i="5"/>
  <c r="A33" i="5"/>
  <c r="B33" i="5"/>
  <c r="B33" i="10" s="1"/>
  <c r="C33" i="5"/>
  <c r="X33" i="5" s="1"/>
  <c r="D33" i="5"/>
  <c r="D33" i="5" a="1"/>
  <c r="E33" i="5"/>
  <c r="F33" i="5"/>
  <c r="G33" i="5"/>
  <c r="H33" i="5"/>
  <c r="I33" i="5"/>
  <c r="I33" i="10" s="1"/>
  <c r="K33" i="5"/>
  <c r="K33" i="5" a="1"/>
  <c r="P33" i="5"/>
  <c r="R33" i="5"/>
  <c r="T33" i="5"/>
  <c r="U33" i="5"/>
  <c r="V33" i="5"/>
  <c r="W33" i="5"/>
  <c r="Y33" i="5"/>
  <c r="A34" i="5"/>
  <c r="B34" i="5"/>
  <c r="J34" i="5" s="1"/>
  <c r="J34" i="10" s="1"/>
  <c r="C34" i="5"/>
  <c r="D34" i="5"/>
  <c r="D34" i="5" a="1"/>
  <c r="E34" i="5"/>
  <c r="E34" i="10" s="1"/>
  <c r="F34" i="5"/>
  <c r="G34" i="5"/>
  <c r="G34" i="10" s="1"/>
  <c r="H34" i="5"/>
  <c r="I34" i="5"/>
  <c r="K34" i="5"/>
  <c r="K34" i="5" a="1"/>
  <c r="P34" i="5"/>
  <c r="S34" i="5"/>
  <c r="T34" i="5"/>
  <c r="V34" i="5"/>
  <c r="W34" i="5"/>
  <c r="Z34" i="5"/>
  <c r="A35" i="5"/>
  <c r="A35" i="10" s="1"/>
  <c r="B35" i="5"/>
  <c r="B35" i="10" s="1"/>
  <c r="C35" i="5"/>
  <c r="D35" i="5"/>
  <c r="D35" i="5" a="1"/>
  <c r="E35" i="5"/>
  <c r="F35" i="5"/>
  <c r="G35" i="5"/>
  <c r="G35" i="10" s="1"/>
  <c r="H35" i="5"/>
  <c r="I35" i="5"/>
  <c r="I35" i="10" s="1"/>
  <c r="K35" i="5"/>
  <c r="K35" i="5" a="1"/>
  <c r="R35" i="5"/>
  <c r="S35" i="5"/>
  <c r="T35" i="5"/>
  <c r="V35" i="5"/>
  <c r="A36" i="5"/>
  <c r="B36" i="5"/>
  <c r="J36" i="5" s="1"/>
  <c r="J36" i="10" s="1"/>
  <c r="C36" i="5"/>
  <c r="D36" i="5" a="1"/>
  <c r="D36" i="5" s="1"/>
  <c r="D36" i="10" s="1"/>
  <c r="E36" i="5"/>
  <c r="F36" i="5"/>
  <c r="G36" i="5"/>
  <c r="H36" i="5"/>
  <c r="K36" i="5"/>
  <c r="K36" i="5" a="1"/>
  <c r="P36" i="5"/>
  <c r="Q36" i="5"/>
  <c r="R36" i="5"/>
  <c r="S36" i="5"/>
  <c r="T36" i="5"/>
  <c r="U36" i="5"/>
  <c r="V36" i="5"/>
  <c r="W36" i="5"/>
  <c r="X36" i="5"/>
  <c r="Y36" i="5"/>
  <c r="Z36" i="5"/>
  <c r="AA36" i="5"/>
  <c r="A37" i="5"/>
  <c r="B37" i="5"/>
  <c r="C37" i="5"/>
  <c r="D37" i="5"/>
  <c r="D37" i="5" a="1"/>
  <c r="E37" i="5"/>
  <c r="F37" i="5"/>
  <c r="G37" i="5"/>
  <c r="H37" i="5"/>
  <c r="I37" i="5"/>
  <c r="I37" i="10" s="1"/>
  <c r="K37" i="5"/>
  <c r="K37" i="5" a="1"/>
  <c r="P37" i="5"/>
  <c r="Q37" i="5"/>
  <c r="R37" i="5"/>
  <c r="T37" i="5"/>
  <c r="U37" i="5"/>
  <c r="V37" i="5"/>
  <c r="W37" i="5"/>
  <c r="X37" i="5"/>
  <c r="Y37" i="5"/>
  <c r="Z37" i="5"/>
  <c r="A38" i="5"/>
  <c r="B38" i="5"/>
  <c r="J38" i="5" s="1"/>
  <c r="C38" i="5"/>
  <c r="D38" i="5"/>
  <c r="D38" i="5" a="1"/>
  <c r="E38" i="5"/>
  <c r="E38" i="10" s="1"/>
  <c r="F38" i="5"/>
  <c r="G38" i="5"/>
  <c r="H38" i="5"/>
  <c r="I38" i="5"/>
  <c r="K38" i="5"/>
  <c r="K38" i="5" a="1"/>
  <c r="P38" i="5"/>
  <c r="R38" i="5"/>
  <c r="S38" i="5"/>
  <c r="T38" i="5"/>
  <c r="U38" i="5"/>
  <c r="V38" i="5"/>
  <c r="W38" i="5"/>
  <c r="X38" i="5"/>
  <c r="Z38" i="5"/>
  <c r="AA38" i="5"/>
  <c r="A39" i="5"/>
  <c r="B39" i="5"/>
  <c r="J39" i="5" s="1"/>
  <c r="C39" i="5"/>
  <c r="W39" i="5" s="1"/>
  <c r="D39" i="5"/>
  <c r="D39" i="5" a="1"/>
  <c r="E39" i="5"/>
  <c r="F39" i="5"/>
  <c r="G39" i="5"/>
  <c r="H39" i="5"/>
  <c r="I39" i="5"/>
  <c r="K39" i="5"/>
  <c r="K39" i="5" a="1"/>
  <c r="P39" i="5"/>
  <c r="Q39" i="5"/>
  <c r="R39" i="5"/>
  <c r="S39" i="5"/>
  <c r="T39" i="5"/>
  <c r="U39" i="5"/>
  <c r="V39" i="5"/>
  <c r="X39" i="5"/>
  <c r="Y39" i="5"/>
  <c r="Z39" i="5"/>
  <c r="AA39" i="5"/>
  <c r="A40" i="5"/>
  <c r="B40" i="5"/>
  <c r="J40" i="5" s="1"/>
  <c r="C40" i="5"/>
  <c r="D40" i="5" a="1"/>
  <c r="D40" i="5" s="1"/>
  <c r="D40" i="10" s="1"/>
  <c r="E40" i="5"/>
  <c r="E40" i="10" s="1"/>
  <c r="F40" i="5"/>
  <c r="F40" i="10" s="1"/>
  <c r="G40" i="5"/>
  <c r="G40" i="10" s="1"/>
  <c r="H40" i="5"/>
  <c r="I40" i="5"/>
  <c r="K40" i="5"/>
  <c r="K40" i="5" a="1"/>
  <c r="P40" i="5"/>
  <c r="Q40" i="5"/>
  <c r="R40" i="5"/>
  <c r="S40" i="5"/>
  <c r="T40" i="5"/>
  <c r="U40" i="5"/>
  <c r="V40" i="5"/>
  <c r="W40" i="5"/>
  <c r="X40" i="5"/>
  <c r="Y40" i="5"/>
  <c r="Z40" i="5"/>
  <c r="AA40" i="5"/>
  <c r="A41" i="5"/>
  <c r="B41" i="5"/>
  <c r="C41" i="5"/>
  <c r="D41" i="5" a="1"/>
  <c r="D41" i="5" s="1"/>
  <c r="D41" i="10" s="1"/>
  <c r="E41" i="5"/>
  <c r="F41" i="5"/>
  <c r="G41" i="5"/>
  <c r="H41" i="5"/>
  <c r="I41" i="5"/>
  <c r="J41" i="5"/>
  <c r="J41" i="10" s="1"/>
  <c r="K41" i="5" a="1"/>
  <c r="K41" i="5" s="1"/>
  <c r="Z41" i="5"/>
  <c r="A42" i="5"/>
  <c r="B42" i="5"/>
  <c r="J42" i="5" s="1"/>
  <c r="C42" i="5"/>
  <c r="D42" i="5" a="1"/>
  <c r="D42" i="5" s="1"/>
  <c r="D42" i="10" s="1"/>
  <c r="E42" i="5"/>
  <c r="E42" i="10" s="1"/>
  <c r="F42" i="5"/>
  <c r="G42" i="5"/>
  <c r="G42" i="10" s="1"/>
  <c r="H42" i="5"/>
  <c r="I42" i="5"/>
  <c r="K42" i="5"/>
  <c r="K42" i="5" a="1"/>
  <c r="P42" i="5"/>
  <c r="R42" i="5"/>
  <c r="S42" i="5"/>
  <c r="U42" i="5"/>
  <c r="V42" i="5"/>
  <c r="W42" i="5"/>
  <c r="X42" i="5"/>
  <c r="Z42" i="5"/>
  <c r="AA42" i="5"/>
  <c r="A43" i="5"/>
  <c r="B43" i="5"/>
  <c r="C43" i="5"/>
  <c r="X43" i="5" s="1"/>
  <c r="D43" i="5"/>
  <c r="D43" i="5" a="1"/>
  <c r="E43" i="5"/>
  <c r="F43" i="5"/>
  <c r="F43" i="10" s="1"/>
  <c r="G43" i="5"/>
  <c r="H43" i="5"/>
  <c r="I43" i="5"/>
  <c r="J43" i="5"/>
  <c r="K43" i="5"/>
  <c r="K43" i="5" a="1"/>
  <c r="P43" i="5"/>
  <c r="Q43" i="5"/>
  <c r="R43" i="5"/>
  <c r="T43" i="5"/>
  <c r="V43" i="5"/>
  <c r="Y43" i="5"/>
  <c r="Z43" i="5"/>
  <c r="AA43" i="5"/>
  <c r="A44" i="5"/>
  <c r="B44" i="5"/>
  <c r="J44" i="5" s="1"/>
  <c r="J44" i="10" s="1"/>
  <c r="C44" i="5"/>
  <c r="X44" i="5" s="1"/>
  <c r="D44" i="5"/>
  <c r="D44" i="5" a="1"/>
  <c r="E44" i="5"/>
  <c r="E44" i="10" s="1"/>
  <c r="F44" i="5"/>
  <c r="F44" i="10" s="1"/>
  <c r="G44" i="5"/>
  <c r="H44" i="5"/>
  <c r="I44" i="5"/>
  <c r="I44" i="10" s="1"/>
  <c r="K44" i="5"/>
  <c r="K44" i="5" a="1"/>
  <c r="P44" i="5"/>
  <c r="Q44" i="5"/>
  <c r="S44" i="5"/>
  <c r="T44" i="5"/>
  <c r="U44" i="5"/>
  <c r="V44" i="5"/>
  <c r="W44" i="5"/>
  <c r="Y44" i="5"/>
  <c r="AA44" i="5"/>
  <c r="A45" i="5"/>
  <c r="A45" i="10" s="1"/>
  <c r="B45" i="5"/>
  <c r="C45" i="5"/>
  <c r="Y45" i="5" s="1"/>
  <c r="D45" i="5"/>
  <c r="D45" i="5" a="1"/>
  <c r="E45" i="5"/>
  <c r="F45" i="5"/>
  <c r="G45" i="5"/>
  <c r="G45" i="10" s="1"/>
  <c r="H45" i="5"/>
  <c r="I45" i="5"/>
  <c r="I45" i="10" s="1"/>
  <c r="K45" i="5"/>
  <c r="K45" i="5" a="1"/>
  <c r="Q45" i="5"/>
  <c r="R45" i="5"/>
  <c r="S45" i="5"/>
  <c r="T45" i="5"/>
  <c r="U45" i="5"/>
  <c r="V45" i="5"/>
  <c r="W45" i="5"/>
  <c r="Z45" i="5"/>
  <c r="AA45" i="5"/>
  <c r="A46" i="5"/>
  <c r="A46" i="10" s="1"/>
  <c r="B46" i="5"/>
  <c r="B46" i="10" s="1"/>
  <c r="C46" i="5"/>
  <c r="V46" i="5" s="1"/>
  <c r="D46" i="5" a="1"/>
  <c r="D46" i="5" s="1"/>
  <c r="E46" i="5"/>
  <c r="F46" i="5"/>
  <c r="F46" i="10" s="1"/>
  <c r="G46" i="5"/>
  <c r="G46" i="10" s="1"/>
  <c r="H46" i="5"/>
  <c r="H46" i="10" s="1"/>
  <c r="J46" i="5"/>
  <c r="J46" i="10" s="1"/>
  <c r="K46" i="5" a="1"/>
  <c r="K46" i="5" s="1"/>
  <c r="P46" i="5"/>
  <c r="R46" i="5"/>
  <c r="S46" i="5"/>
  <c r="T46" i="5"/>
  <c r="U46" i="5"/>
  <c r="W46" i="5"/>
  <c r="X46" i="5"/>
  <c r="Y46" i="5"/>
  <c r="AA46" i="5"/>
  <c r="A47" i="5"/>
  <c r="A47" i="10" s="1"/>
  <c r="B47" i="5"/>
  <c r="C47" i="5"/>
  <c r="AA47" i="5" s="1"/>
  <c r="D47" i="5" a="1"/>
  <c r="D47" i="5" s="1"/>
  <c r="E47" i="5"/>
  <c r="F47" i="5"/>
  <c r="G47" i="5"/>
  <c r="H47" i="5"/>
  <c r="I47" i="5"/>
  <c r="J47" i="5"/>
  <c r="J47" i="10" s="1"/>
  <c r="K47" i="5" a="1"/>
  <c r="K47" i="5" s="1"/>
  <c r="Q47" i="5"/>
  <c r="R47" i="5"/>
  <c r="A48" i="5"/>
  <c r="B48" i="5"/>
  <c r="I48" i="5" s="1"/>
  <c r="I48" i="10" s="1"/>
  <c r="C48" i="5"/>
  <c r="T48" i="5" s="1"/>
  <c r="D48" i="5" a="1"/>
  <c r="D48" i="5" s="1"/>
  <c r="E48" i="5"/>
  <c r="F48" i="5"/>
  <c r="F48" i="10" s="1"/>
  <c r="G48" i="5"/>
  <c r="H48" i="5"/>
  <c r="J48" i="5"/>
  <c r="J48" i="10" s="1"/>
  <c r="K48" i="5" a="1"/>
  <c r="K48" i="5" s="1"/>
  <c r="A49" i="5"/>
  <c r="A49" i="10" s="1"/>
  <c r="B49" i="5"/>
  <c r="B49" i="10" s="1"/>
  <c r="C49" i="5"/>
  <c r="R49" i="5" s="1"/>
  <c r="D49" i="5" a="1"/>
  <c r="D49" i="5" s="1"/>
  <c r="E49" i="5"/>
  <c r="F49" i="5"/>
  <c r="G49" i="5"/>
  <c r="G49" i="10" s="1"/>
  <c r="H49" i="5"/>
  <c r="H49" i="10" s="1"/>
  <c r="I49" i="5"/>
  <c r="I49" i="10" s="1"/>
  <c r="J49" i="5"/>
  <c r="J49" i="10" s="1"/>
  <c r="K49" i="5" a="1"/>
  <c r="K49" i="5" s="1"/>
  <c r="S49" i="5"/>
  <c r="U49" i="5"/>
  <c r="V49" i="5"/>
  <c r="AA49" i="5"/>
  <c r="A50" i="5"/>
  <c r="B50" i="5"/>
  <c r="C50" i="5"/>
  <c r="S50" i="5" s="1"/>
  <c r="D50" i="5" a="1"/>
  <c r="D50" i="5" s="1"/>
  <c r="E50" i="5"/>
  <c r="F50" i="5"/>
  <c r="G50" i="5"/>
  <c r="G50" i="10" s="1"/>
  <c r="H50" i="5"/>
  <c r="I50" i="5"/>
  <c r="J50" i="5"/>
  <c r="K50" i="5" a="1"/>
  <c r="K50" i="5" s="1"/>
  <c r="T50" i="5"/>
  <c r="U50" i="5"/>
  <c r="W50" i="5"/>
  <c r="A51" i="5"/>
  <c r="A51" i="10" s="1"/>
  <c r="B51" i="5"/>
  <c r="C51" i="5"/>
  <c r="D51" i="5"/>
  <c r="D51" i="10" s="1"/>
  <c r="D51" i="5" a="1"/>
  <c r="E51" i="5"/>
  <c r="F51" i="5"/>
  <c r="G51" i="5"/>
  <c r="H51" i="5"/>
  <c r="I51" i="5"/>
  <c r="J51" i="5"/>
  <c r="J51" i="10" s="1"/>
  <c r="K51" i="5"/>
  <c r="K51" i="5" a="1"/>
  <c r="R51" i="5"/>
  <c r="U51" i="5"/>
  <c r="W51" i="5"/>
  <c r="AA51" i="5"/>
  <c r="A52" i="5"/>
  <c r="A52" i="10" s="1"/>
  <c r="B52" i="5"/>
  <c r="I52" i="5" s="1"/>
  <c r="I52" i="10" s="1"/>
  <c r="C52" i="5"/>
  <c r="U52" i="5" s="1"/>
  <c r="D52" i="5"/>
  <c r="D52" i="5" a="1"/>
  <c r="E52" i="5"/>
  <c r="F52" i="5"/>
  <c r="G52" i="5"/>
  <c r="H52" i="5"/>
  <c r="H52" i="10" s="1"/>
  <c r="J52" i="5"/>
  <c r="J52" i="10" s="1"/>
  <c r="K52" i="5"/>
  <c r="K52" i="5" a="1"/>
  <c r="A53" i="5"/>
  <c r="A53" i="10" s="1"/>
  <c r="B53" i="5"/>
  <c r="B53" i="10" s="1"/>
  <c r="C53" i="5"/>
  <c r="D53" i="5"/>
  <c r="D53" i="5" a="1"/>
  <c r="E53" i="5"/>
  <c r="F53" i="5"/>
  <c r="G53" i="5"/>
  <c r="G53" i="10" s="1"/>
  <c r="H53" i="5"/>
  <c r="I53" i="5"/>
  <c r="I53" i="10" s="1"/>
  <c r="K53" i="5"/>
  <c r="K53" i="5" a="1"/>
  <c r="S53" i="5"/>
  <c r="T53" i="5"/>
  <c r="U53" i="5"/>
  <c r="W53" i="5"/>
  <c r="A54" i="5"/>
  <c r="B54" i="5"/>
  <c r="C54" i="5"/>
  <c r="W54" i="5" s="1"/>
  <c r="D54" i="5" a="1"/>
  <c r="D54" i="5" s="1"/>
  <c r="E54" i="5"/>
  <c r="F54" i="5"/>
  <c r="G54" i="5"/>
  <c r="H54" i="5"/>
  <c r="I54" i="5"/>
  <c r="J54" i="5"/>
  <c r="K54" i="5" a="1"/>
  <c r="K54" i="5" s="1"/>
  <c r="P54" i="5"/>
  <c r="T54" i="5"/>
  <c r="A55" i="5"/>
  <c r="A55" i="10" s="1"/>
  <c r="B55" i="5"/>
  <c r="C55" i="5"/>
  <c r="W55" i="5" s="1"/>
  <c r="D55" i="5"/>
  <c r="D55" i="10" s="1"/>
  <c r="D55" i="5" a="1"/>
  <c r="E55" i="5"/>
  <c r="F55" i="5"/>
  <c r="G55" i="5"/>
  <c r="H55" i="5"/>
  <c r="I55" i="5"/>
  <c r="J55" i="5"/>
  <c r="J55" i="10" s="1"/>
  <c r="K55" i="5"/>
  <c r="K55" i="5" a="1"/>
  <c r="A56" i="5"/>
  <c r="B56" i="5"/>
  <c r="J56" i="5" s="1"/>
  <c r="J56" i="10" s="1"/>
  <c r="C56" i="5"/>
  <c r="D56" i="5"/>
  <c r="D56" i="10" s="1"/>
  <c r="D56" i="5" a="1"/>
  <c r="E56" i="5"/>
  <c r="F56" i="5"/>
  <c r="G56" i="5"/>
  <c r="H56" i="5"/>
  <c r="I56" i="5"/>
  <c r="K56" i="5"/>
  <c r="K56" i="5" a="1"/>
  <c r="T56" i="5"/>
  <c r="U56" i="5"/>
  <c r="V56" i="5"/>
  <c r="W56" i="5"/>
  <c r="X56" i="5"/>
  <c r="A57" i="5"/>
  <c r="A57" i="10" s="1"/>
  <c r="B57" i="5"/>
  <c r="B57" i="10" s="1"/>
  <c r="C57" i="5"/>
  <c r="D57" i="5"/>
  <c r="D57" i="5" a="1"/>
  <c r="E57" i="5"/>
  <c r="F57" i="5"/>
  <c r="G57" i="5"/>
  <c r="H57" i="5"/>
  <c r="I57" i="5"/>
  <c r="I57" i="10" s="1"/>
  <c r="K57" i="5"/>
  <c r="K57" i="5" a="1"/>
  <c r="T57" i="5"/>
  <c r="U57" i="5"/>
  <c r="V57" i="5"/>
  <c r="Y57" i="5"/>
  <c r="A58" i="5"/>
  <c r="B58" i="5"/>
  <c r="I58" i="5" s="1"/>
  <c r="I58" i="10" s="1"/>
  <c r="C58" i="5"/>
  <c r="D58" i="5" a="1"/>
  <c r="D58" i="5" s="1"/>
  <c r="E58" i="5"/>
  <c r="E58" i="10" s="1"/>
  <c r="F58" i="5"/>
  <c r="G58" i="5"/>
  <c r="G58" i="10" s="1"/>
  <c r="H58" i="5"/>
  <c r="J58" i="5"/>
  <c r="J58" i="10" s="1"/>
  <c r="K58" i="5" a="1"/>
  <c r="K58" i="5" s="1"/>
  <c r="P58" i="5"/>
  <c r="Q58" i="5"/>
  <c r="U58" i="5"/>
  <c r="X58" i="5"/>
  <c r="Z58" i="5"/>
  <c r="A59" i="5"/>
  <c r="B59" i="5"/>
  <c r="C59" i="5"/>
  <c r="D59" i="5"/>
  <c r="D59" i="10" s="1"/>
  <c r="D59" i="5" a="1"/>
  <c r="E59" i="5"/>
  <c r="F59" i="5"/>
  <c r="G59" i="5"/>
  <c r="H59" i="5"/>
  <c r="I59" i="5"/>
  <c r="J59" i="5"/>
  <c r="J59" i="10" s="1"/>
  <c r="K59" i="5"/>
  <c r="K59" i="5" a="1"/>
  <c r="Y59" i="5"/>
  <c r="A60" i="5"/>
  <c r="B60" i="5"/>
  <c r="C60" i="5"/>
  <c r="P60" i="5" s="1"/>
  <c r="D60" i="5" a="1"/>
  <c r="D60" i="5" s="1"/>
  <c r="D60" i="10" s="1"/>
  <c r="E60" i="5"/>
  <c r="E60" i="10" s="1"/>
  <c r="F60" i="5"/>
  <c r="G60" i="5"/>
  <c r="H60" i="5"/>
  <c r="I60" i="5"/>
  <c r="J60" i="5"/>
  <c r="K60" i="5" a="1"/>
  <c r="K60" i="5" s="1"/>
  <c r="U60" i="5"/>
  <c r="V60" i="5"/>
  <c r="W60" i="5"/>
  <c r="Y60" i="5"/>
  <c r="A61" i="5"/>
  <c r="B61" i="5"/>
  <c r="B61" i="10" s="1"/>
  <c r="C61" i="5"/>
  <c r="D61" i="5" a="1"/>
  <c r="D61" i="5" s="1"/>
  <c r="D61" i="10" s="1"/>
  <c r="E61" i="5"/>
  <c r="E61" i="10" s="1"/>
  <c r="F61" i="5"/>
  <c r="G61" i="5"/>
  <c r="H61" i="5"/>
  <c r="I61" i="5"/>
  <c r="I61" i="10" s="1"/>
  <c r="K61" i="5" a="1"/>
  <c r="K61" i="5" s="1"/>
  <c r="P61" i="5"/>
  <c r="U61" i="5"/>
  <c r="W61" i="5"/>
  <c r="X61" i="5"/>
  <c r="A62" i="5"/>
  <c r="A62" i="10" s="1"/>
  <c r="B62" i="5"/>
  <c r="J62" i="5" s="1"/>
  <c r="J62" i="10" s="1"/>
  <c r="C62" i="5"/>
  <c r="D62" i="5"/>
  <c r="D62" i="5" a="1"/>
  <c r="E62" i="5"/>
  <c r="F62" i="5"/>
  <c r="G62" i="5"/>
  <c r="G62" i="10" s="1"/>
  <c r="H62" i="5"/>
  <c r="H62" i="10" s="1"/>
  <c r="I62" i="5"/>
  <c r="I62" i="10" s="1"/>
  <c r="K62" i="5"/>
  <c r="K62" i="5" a="1"/>
  <c r="R62" i="5"/>
  <c r="S62" i="5"/>
  <c r="T62" i="5"/>
  <c r="U62" i="5"/>
  <c r="V62" i="5"/>
  <c r="Z62" i="5"/>
  <c r="AA62" i="5"/>
  <c r="A63" i="5"/>
  <c r="A63" i="10" s="1"/>
  <c r="B63" i="5"/>
  <c r="J63" i="5" s="1"/>
  <c r="C63" i="5"/>
  <c r="W63" i="5" s="1"/>
  <c r="D63" i="5"/>
  <c r="D63" i="5" a="1"/>
  <c r="E63" i="5"/>
  <c r="F63" i="5"/>
  <c r="G63" i="5"/>
  <c r="H63" i="5"/>
  <c r="I63" i="5"/>
  <c r="I63" i="10" s="1"/>
  <c r="K63" i="5"/>
  <c r="K63" i="5" a="1"/>
  <c r="P63" i="5"/>
  <c r="AB63" i="5" s="1"/>
  <c r="Q63" i="5"/>
  <c r="R63" i="5"/>
  <c r="S63" i="5"/>
  <c r="T63" i="5"/>
  <c r="U63" i="5"/>
  <c r="V63" i="5"/>
  <c r="X63" i="5"/>
  <c r="Y63" i="5"/>
  <c r="Z63" i="5"/>
  <c r="AA63" i="5"/>
  <c r="A64" i="5"/>
  <c r="B64" i="5"/>
  <c r="J64" i="5" s="1"/>
  <c r="C64" i="5"/>
  <c r="D64" i="5" a="1"/>
  <c r="D64" i="5" s="1"/>
  <c r="D64" i="10" s="1"/>
  <c r="E64" i="5"/>
  <c r="E64" i="10" s="1"/>
  <c r="F64" i="5"/>
  <c r="F64" i="10" s="1"/>
  <c r="G64" i="5"/>
  <c r="G64" i="10" s="1"/>
  <c r="H64" i="5"/>
  <c r="I64" i="5"/>
  <c r="K64" i="5" a="1"/>
  <c r="K64" i="5" s="1"/>
  <c r="P64" i="5"/>
  <c r="Q64" i="5"/>
  <c r="R64" i="5"/>
  <c r="S64" i="5"/>
  <c r="T64" i="5"/>
  <c r="U64" i="5"/>
  <c r="V64" i="5"/>
  <c r="W64" i="5"/>
  <c r="X64" i="5"/>
  <c r="Y64" i="5"/>
  <c r="Z64" i="5"/>
  <c r="AA64" i="5"/>
  <c r="A65" i="5"/>
  <c r="B65" i="5"/>
  <c r="C65" i="5"/>
  <c r="D65" i="5" a="1"/>
  <c r="D65" i="5" s="1"/>
  <c r="D65" i="10" s="1"/>
  <c r="E65" i="5"/>
  <c r="F65" i="5"/>
  <c r="G65" i="5"/>
  <c r="H65" i="5"/>
  <c r="I65" i="5"/>
  <c r="I65" i="10" s="1"/>
  <c r="J65" i="5"/>
  <c r="K65" i="5" a="1"/>
  <c r="K65" i="5" s="1"/>
  <c r="X65" i="5"/>
  <c r="A66" i="5"/>
  <c r="A66" i="10" s="1"/>
  <c r="B66" i="5"/>
  <c r="C66" i="5"/>
  <c r="AA66" i="5" s="1"/>
  <c r="D66" i="5"/>
  <c r="D66" i="5" a="1"/>
  <c r="E66" i="5"/>
  <c r="F66" i="5"/>
  <c r="G66" i="5"/>
  <c r="G66" i="10" s="1"/>
  <c r="H66" i="5"/>
  <c r="I66" i="5"/>
  <c r="J66" i="5"/>
  <c r="K66" i="5"/>
  <c r="K66" i="5" a="1"/>
  <c r="S66" i="5"/>
  <c r="T66" i="5"/>
  <c r="U66" i="5"/>
  <c r="Z66" i="5"/>
  <c r="A67" i="5"/>
  <c r="A67" i="10" s="1"/>
  <c r="B67" i="5"/>
  <c r="J67" i="5" s="1"/>
  <c r="J67" i="10" s="1"/>
  <c r="C67" i="5"/>
  <c r="W67" i="5" s="1"/>
  <c r="D67" i="5"/>
  <c r="D67" i="5" a="1"/>
  <c r="E67" i="5"/>
  <c r="F67" i="5"/>
  <c r="G67" i="5"/>
  <c r="G67" i="10" s="1"/>
  <c r="H67" i="5"/>
  <c r="I67" i="5"/>
  <c r="I67" i="10" s="1"/>
  <c r="K67" i="5"/>
  <c r="K67" i="5" a="1"/>
  <c r="P67" i="5"/>
  <c r="Q67" i="5"/>
  <c r="R67" i="5"/>
  <c r="S67" i="5"/>
  <c r="AB67" i="5" s="1"/>
  <c r="T67" i="5"/>
  <c r="U67" i="5"/>
  <c r="V67" i="5"/>
  <c r="X67" i="5"/>
  <c r="Y67" i="5"/>
  <c r="Z67" i="5"/>
  <c r="AA67" i="5"/>
  <c r="A68" i="5"/>
  <c r="B68" i="5"/>
  <c r="J68" i="5" s="1"/>
  <c r="J68" i="10" s="1"/>
  <c r="C68" i="5"/>
  <c r="D68" i="5"/>
  <c r="D68" i="5" a="1"/>
  <c r="E68" i="5"/>
  <c r="E68" i="10" s="1"/>
  <c r="F68" i="5"/>
  <c r="G68" i="5"/>
  <c r="G68" i="10" s="1"/>
  <c r="H68" i="5"/>
  <c r="I68" i="5"/>
  <c r="K68" i="5" a="1"/>
  <c r="K68" i="5" s="1"/>
  <c r="P68" i="5"/>
  <c r="Q68" i="5"/>
  <c r="R68" i="5"/>
  <c r="S68" i="5"/>
  <c r="T68" i="5"/>
  <c r="U68" i="5"/>
  <c r="V68" i="5"/>
  <c r="W68" i="5"/>
  <c r="X68" i="5"/>
  <c r="Y68" i="5"/>
  <c r="Z68" i="5"/>
  <c r="AA68" i="5"/>
  <c r="A69" i="5"/>
  <c r="B69" i="5"/>
  <c r="I69" i="5" s="1"/>
  <c r="I69" i="10" s="1"/>
  <c r="C69" i="5"/>
  <c r="D69" i="5"/>
  <c r="D69" i="10" s="1"/>
  <c r="D69" i="5" a="1"/>
  <c r="E69" i="5"/>
  <c r="F69" i="5"/>
  <c r="G69" i="5"/>
  <c r="H69" i="5"/>
  <c r="J69" i="5"/>
  <c r="J69" i="10" s="1"/>
  <c r="K69" i="5"/>
  <c r="K69" i="5" a="1"/>
  <c r="A70" i="5"/>
  <c r="B70" i="5"/>
  <c r="B70" i="10" s="1"/>
  <c r="C70" i="5"/>
  <c r="D70" i="5"/>
  <c r="D70" i="10" s="1"/>
  <c r="D70" i="5" a="1"/>
  <c r="E70" i="5"/>
  <c r="E70" i="10" s="1"/>
  <c r="F70" i="5"/>
  <c r="G70" i="5"/>
  <c r="G70" i="10" s="1"/>
  <c r="H70" i="5"/>
  <c r="I70" i="5"/>
  <c r="K70" i="5"/>
  <c r="K70" i="5" a="1"/>
  <c r="R70" i="5"/>
  <c r="S70" i="5"/>
  <c r="T70" i="5"/>
  <c r="V70" i="5"/>
  <c r="Z70" i="5"/>
  <c r="AA70" i="5"/>
  <c r="J1001" i="5"/>
  <c r="J1002" i="5"/>
  <c r="J1002" i="10" s="1"/>
  <c r="J1003" i="5"/>
  <c r="J1004" i="5"/>
  <c r="J1005" i="5"/>
  <c r="J1006" i="5"/>
  <c r="J1006" i="10" s="1"/>
  <c r="J1007" i="5"/>
  <c r="J1008" i="5"/>
  <c r="J1009" i="5"/>
  <c r="J1010" i="5"/>
  <c r="J1010" i="10" s="1"/>
  <c r="J1011" i="5"/>
  <c r="J1012" i="5"/>
  <c r="J1013" i="5"/>
  <c r="J1014" i="5"/>
  <c r="J1014" i="10" s="1"/>
  <c r="J1015" i="5"/>
  <c r="J1016" i="5"/>
  <c r="J1017" i="5"/>
  <c r="J1017" i="10" s="1"/>
  <c r="J1018" i="5"/>
  <c r="J1019" i="5"/>
  <c r="J1020" i="5"/>
  <c r="J1021" i="5"/>
  <c r="J1022" i="5"/>
  <c r="J1022" i="10" s="1"/>
  <c r="J1023" i="5"/>
  <c r="J1024" i="5"/>
  <c r="J1025" i="5"/>
  <c r="J1025" i="10" s="1"/>
  <c r="J1026" i="5"/>
  <c r="J1027" i="5"/>
  <c r="J1028" i="5"/>
  <c r="J1029" i="5"/>
  <c r="J1030" i="5"/>
  <c r="J1030" i="10" s="1"/>
  <c r="J1031" i="5"/>
  <c r="J1031" i="10" s="1"/>
  <c r="J1032" i="5"/>
  <c r="J1033" i="5"/>
  <c r="J1033" i="10" s="1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A1" i="10"/>
  <c r="B1" i="10"/>
  <c r="C1" i="10"/>
  <c r="D1" i="10"/>
  <c r="E1" i="10"/>
  <c r="F1" i="10"/>
  <c r="G1" i="10"/>
  <c r="H1" i="10"/>
  <c r="I1" i="10"/>
  <c r="J1" i="10"/>
  <c r="Q1" i="10"/>
  <c r="A2" i="10"/>
  <c r="B2" i="10"/>
  <c r="C2" i="10"/>
  <c r="D2" i="10"/>
  <c r="E2" i="10"/>
  <c r="F2" i="10"/>
  <c r="G2" i="10"/>
  <c r="H2" i="10"/>
  <c r="I2" i="10"/>
  <c r="J2" i="10"/>
  <c r="O2" i="10" a="1"/>
  <c r="O2" i="10" s="1"/>
  <c r="A3" i="10"/>
  <c r="B3" i="10"/>
  <c r="C3" i="10"/>
  <c r="E3" i="10"/>
  <c r="F3" i="10"/>
  <c r="G3" i="10"/>
  <c r="H3" i="10"/>
  <c r="I3" i="10"/>
  <c r="J3" i="10"/>
  <c r="O3" i="10"/>
  <c r="O3" i="10" a="1"/>
  <c r="P3" i="10"/>
  <c r="P3" i="10" a="1"/>
  <c r="A4" i="10"/>
  <c r="B4" i="10"/>
  <c r="C4" i="10"/>
  <c r="E4" i="10"/>
  <c r="F4" i="10"/>
  <c r="G4" i="10"/>
  <c r="H4" i="10"/>
  <c r="I4" i="10"/>
  <c r="J4" i="10"/>
  <c r="O4" i="10"/>
  <c r="O4" i="10" a="1"/>
  <c r="A5" i="10"/>
  <c r="B5" i="10"/>
  <c r="C5" i="10"/>
  <c r="D5" i="10"/>
  <c r="E5" i="10"/>
  <c r="F5" i="10"/>
  <c r="G5" i="10"/>
  <c r="H5" i="10"/>
  <c r="I5" i="10"/>
  <c r="J5" i="10"/>
  <c r="A6" i="10"/>
  <c r="B6" i="10"/>
  <c r="C6" i="10"/>
  <c r="D6" i="10"/>
  <c r="E6" i="10"/>
  <c r="F6" i="10"/>
  <c r="G6" i="10"/>
  <c r="H6" i="10"/>
  <c r="I6" i="10"/>
  <c r="J6" i="10"/>
  <c r="P6" i="10"/>
  <c r="A7" i="10"/>
  <c r="B7" i="10"/>
  <c r="C7" i="10"/>
  <c r="D7" i="10"/>
  <c r="E7" i="10"/>
  <c r="F7" i="10"/>
  <c r="H7" i="10"/>
  <c r="I7" i="10"/>
  <c r="J7" i="10"/>
  <c r="O7" i="10" a="1"/>
  <c r="O7" i="10" s="1"/>
  <c r="P7" i="10"/>
  <c r="A8" i="10"/>
  <c r="B8" i="10"/>
  <c r="C8" i="10"/>
  <c r="E8" i="10"/>
  <c r="F8" i="10"/>
  <c r="G8" i="10"/>
  <c r="H8" i="10"/>
  <c r="J8" i="10"/>
  <c r="O8" i="10"/>
  <c r="O8" i="10" a="1"/>
  <c r="A9" i="10"/>
  <c r="B9" i="10"/>
  <c r="C9" i="10"/>
  <c r="D9" i="10"/>
  <c r="E9" i="10"/>
  <c r="F9" i="10"/>
  <c r="G9" i="10"/>
  <c r="H9" i="10"/>
  <c r="J9" i="10"/>
  <c r="O9" i="10" a="1"/>
  <c r="O9" i="10" s="1"/>
  <c r="P9" i="10"/>
  <c r="A10" i="10"/>
  <c r="C10" i="10"/>
  <c r="D10" i="10"/>
  <c r="E10" i="10"/>
  <c r="F10" i="10"/>
  <c r="G10" i="10"/>
  <c r="H10" i="10"/>
  <c r="O10" i="10"/>
  <c r="O10" i="10" a="1"/>
  <c r="P10" i="10"/>
  <c r="A11" i="10"/>
  <c r="B11" i="10"/>
  <c r="D11" i="10"/>
  <c r="E11" i="10"/>
  <c r="F11" i="10"/>
  <c r="G11" i="10"/>
  <c r="H11" i="10"/>
  <c r="I11" i="10"/>
  <c r="O11" i="10" a="1"/>
  <c r="O11" i="10" s="1"/>
  <c r="B12" i="10"/>
  <c r="C12" i="10"/>
  <c r="D12" i="10"/>
  <c r="E12" i="10"/>
  <c r="F12" i="10"/>
  <c r="G12" i="10"/>
  <c r="I12" i="10"/>
  <c r="J12" i="10"/>
  <c r="O12" i="10" a="1"/>
  <c r="O12" i="10" s="1"/>
  <c r="A13" i="10"/>
  <c r="B13" i="10"/>
  <c r="C13" i="10"/>
  <c r="D13" i="10"/>
  <c r="E13" i="10"/>
  <c r="F13" i="10"/>
  <c r="G13" i="10"/>
  <c r="H13" i="10"/>
  <c r="I13" i="10"/>
  <c r="J13" i="10"/>
  <c r="O13" i="10" a="1"/>
  <c r="O13" i="10" s="1"/>
  <c r="A14" i="10"/>
  <c r="B14" i="10"/>
  <c r="C14" i="10"/>
  <c r="E14" i="10"/>
  <c r="F14" i="10"/>
  <c r="G14" i="10"/>
  <c r="H14" i="10"/>
  <c r="I14" i="10"/>
  <c r="J14" i="10"/>
  <c r="O14" i="10" a="1"/>
  <c r="O14" i="10" s="1"/>
  <c r="A15" i="10"/>
  <c r="B15" i="10"/>
  <c r="C15" i="10"/>
  <c r="D15" i="10"/>
  <c r="E15" i="10"/>
  <c r="F15" i="10"/>
  <c r="G15" i="10"/>
  <c r="H15" i="10"/>
  <c r="I15" i="10"/>
  <c r="J15" i="10"/>
  <c r="O15" i="10" a="1"/>
  <c r="O15" i="10" s="1"/>
  <c r="A16" i="10"/>
  <c r="B16" i="10"/>
  <c r="C16" i="10"/>
  <c r="D16" i="10"/>
  <c r="E16" i="10"/>
  <c r="F16" i="10"/>
  <c r="G16" i="10"/>
  <c r="I16" i="10"/>
  <c r="J16" i="10"/>
  <c r="O16" i="10" a="1"/>
  <c r="O16" i="10" s="1"/>
  <c r="A17" i="10"/>
  <c r="C17" i="10"/>
  <c r="D17" i="10"/>
  <c r="E17" i="10"/>
  <c r="F17" i="10"/>
  <c r="H17" i="10"/>
  <c r="O17" i="10" a="1"/>
  <c r="O17" i="10" s="1"/>
  <c r="B18" i="10"/>
  <c r="C18" i="10"/>
  <c r="D18" i="10"/>
  <c r="F18" i="10"/>
  <c r="G18" i="10"/>
  <c r="H18" i="10"/>
  <c r="I18" i="10"/>
  <c r="J18" i="10"/>
  <c r="O18" i="10"/>
  <c r="O18" i="10" a="1"/>
  <c r="A19" i="10"/>
  <c r="B19" i="10"/>
  <c r="C19" i="10"/>
  <c r="D19" i="10"/>
  <c r="E19" i="10"/>
  <c r="F19" i="10"/>
  <c r="G19" i="10"/>
  <c r="H19" i="10"/>
  <c r="I19" i="10"/>
  <c r="J19" i="10"/>
  <c r="O19" i="10" a="1"/>
  <c r="O19" i="10" s="1"/>
  <c r="A20" i="10"/>
  <c r="B20" i="10"/>
  <c r="C20" i="10"/>
  <c r="D20" i="10"/>
  <c r="E20" i="10"/>
  <c r="F20" i="10"/>
  <c r="I20" i="10"/>
  <c r="J20" i="10"/>
  <c r="O20" i="10"/>
  <c r="O20" i="10" a="1"/>
  <c r="A21" i="10"/>
  <c r="B21" i="10"/>
  <c r="C21" i="10"/>
  <c r="D21" i="10"/>
  <c r="E21" i="10"/>
  <c r="F21" i="10"/>
  <c r="G21" i="10"/>
  <c r="H21" i="10"/>
  <c r="I21" i="10"/>
  <c r="J21" i="10"/>
  <c r="O21" i="10" a="1"/>
  <c r="O21" i="10" s="1"/>
  <c r="A22" i="10"/>
  <c r="B22" i="10"/>
  <c r="C22" i="10"/>
  <c r="D22" i="10"/>
  <c r="F22" i="10"/>
  <c r="H22" i="10"/>
  <c r="I22" i="10"/>
  <c r="J22" i="10"/>
  <c r="O22" i="10" a="1"/>
  <c r="O22" i="10" s="1"/>
  <c r="A23" i="10"/>
  <c r="C23" i="10"/>
  <c r="D23" i="10"/>
  <c r="E23" i="10"/>
  <c r="G23" i="10"/>
  <c r="H23" i="10"/>
  <c r="O23" i="10" a="1"/>
  <c r="O23" i="10" s="1"/>
  <c r="A24" i="10"/>
  <c r="B24" i="10"/>
  <c r="C24" i="10"/>
  <c r="E24" i="10"/>
  <c r="F24" i="10"/>
  <c r="G24" i="10"/>
  <c r="H24" i="10"/>
  <c r="I24" i="10"/>
  <c r="J24" i="10"/>
  <c r="O24" i="10" a="1"/>
  <c r="O24" i="10" s="1"/>
  <c r="A25" i="10"/>
  <c r="C25" i="10"/>
  <c r="E25" i="10"/>
  <c r="F25" i="10"/>
  <c r="G25" i="10"/>
  <c r="H25" i="10"/>
  <c r="O25" i="10" a="1"/>
  <c r="O25" i="10" s="1"/>
  <c r="A26" i="10"/>
  <c r="B26" i="10"/>
  <c r="C26" i="10"/>
  <c r="F26" i="10"/>
  <c r="G26" i="10"/>
  <c r="H26" i="10"/>
  <c r="I26" i="10"/>
  <c r="J26" i="10"/>
  <c r="O26" i="10"/>
  <c r="O26" i="10" a="1"/>
  <c r="A27" i="10"/>
  <c r="B27" i="10"/>
  <c r="C27" i="10"/>
  <c r="D27" i="10"/>
  <c r="F27" i="10"/>
  <c r="G27" i="10"/>
  <c r="H27" i="10"/>
  <c r="I27" i="10"/>
  <c r="J27" i="10"/>
  <c r="O27" i="10" a="1"/>
  <c r="O27" i="10" s="1"/>
  <c r="A28" i="10"/>
  <c r="B28" i="10"/>
  <c r="C28" i="10"/>
  <c r="D28" i="10"/>
  <c r="E28" i="10"/>
  <c r="G28" i="10"/>
  <c r="H28" i="10"/>
  <c r="I28" i="10"/>
  <c r="J28" i="10"/>
  <c r="O28" i="10"/>
  <c r="O28" i="10" a="1"/>
  <c r="A29" i="10"/>
  <c r="B29" i="10"/>
  <c r="C29" i="10"/>
  <c r="D29" i="10"/>
  <c r="E29" i="10"/>
  <c r="F29" i="10"/>
  <c r="H29" i="10"/>
  <c r="I29" i="10"/>
  <c r="J29" i="10"/>
  <c r="O29" i="10" a="1"/>
  <c r="O29" i="10" s="1"/>
  <c r="A30" i="10"/>
  <c r="B30" i="10"/>
  <c r="C30" i="10"/>
  <c r="D30" i="10"/>
  <c r="E30" i="10"/>
  <c r="F30" i="10"/>
  <c r="G30" i="10"/>
  <c r="H30" i="10"/>
  <c r="O30" i="10" a="1"/>
  <c r="O30" i="10" s="1"/>
  <c r="A31" i="10"/>
  <c r="B31" i="10"/>
  <c r="C31" i="10"/>
  <c r="D31" i="10"/>
  <c r="E31" i="10"/>
  <c r="F31" i="10"/>
  <c r="H31" i="10"/>
  <c r="I31" i="10"/>
  <c r="J31" i="10"/>
  <c r="O31" i="10" a="1"/>
  <c r="O31" i="10" s="1"/>
  <c r="A32" i="10"/>
  <c r="B32" i="10"/>
  <c r="C32" i="10"/>
  <c r="D32" i="10"/>
  <c r="E32" i="10"/>
  <c r="F32" i="10"/>
  <c r="G32" i="10"/>
  <c r="H32" i="10"/>
  <c r="I32" i="10"/>
  <c r="J32" i="10"/>
  <c r="O32" i="10"/>
  <c r="O32" i="10" a="1"/>
  <c r="A33" i="10"/>
  <c r="C33" i="10"/>
  <c r="D33" i="10"/>
  <c r="E33" i="10"/>
  <c r="F33" i="10"/>
  <c r="G33" i="10"/>
  <c r="H33" i="10"/>
  <c r="O33" i="10" a="1"/>
  <c r="O33" i="10" s="1"/>
  <c r="A34" i="10"/>
  <c r="B34" i="10"/>
  <c r="C34" i="10"/>
  <c r="D34" i="10"/>
  <c r="F34" i="10"/>
  <c r="H34" i="10"/>
  <c r="I34" i="10"/>
  <c r="O34" i="10"/>
  <c r="O34" i="10" a="1"/>
  <c r="D35" i="10"/>
  <c r="E35" i="10"/>
  <c r="F35" i="10"/>
  <c r="H35" i="10"/>
  <c r="O35" i="10" a="1"/>
  <c r="O35" i="10" s="1"/>
  <c r="A36" i="10"/>
  <c r="C36" i="10"/>
  <c r="E36" i="10"/>
  <c r="F36" i="10"/>
  <c r="G36" i="10"/>
  <c r="H36" i="10"/>
  <c r="O36" i="10"/>
  <c r="O36" i="10" a="1"/>
  <c r="A37" i="10"/>
  <c r="C37" i="10"/>
  <c r="D37" i="10"/>
  <c r="E37" i="10"/>
  <c r="F37" i="10"/>
  <c r="G37" i="10"/>
  <c r="H37" i="10"/>
  <c r="O37" i="10" a="1"/>
  <c r="O37" i="10" s="1"/>
  <c r="A38" i="10"/>
  <c r="B38" i="10"/>
  <c r="C38" i="10"/>
  <c r="D38" i="10"/>
  <c r="F38" i="10"/>
  <c r="G38" i="10"/>
  <c r="H38" i="10"/>
  <c r="I38" i="10"/>
  <c r="J38" i="10"/>
  <c r="O38" i="10" a="1"/>
  <c r="O38" i="10" s="1"/>
  <c r="A39" i="10"/>
  <c r="B39" i="10"/>
  <c r="C39" i="10"/>
  <c r="D39" i="10"/>
  <c r="E39" i="10"/>
  <c r="F39" i="10"/>
  <c r="G39" i="10"/>
  <c r="H39" i="10"/>
  <c r="I39" i="10"/>
  <c r="J39" i="10"/>
  <c r="O39" i="10" a="1"/>
  <c r="O39" i="10" s="1"/>
  <c r="A40" i="10"/>
  <c r="B40" i="10"/>
  <c r="C40" i="10"/>
  <c r="H40" i="10"/>
  <c r="I40" i="10"/>
  <c r="J40" i="10"/>
  <c r="O40" i="10" a="1"/>
  <c r="O40" i="10" s="1"/>
  <c r="A41" i="10"/>
  <c r="B41" i="10"/>
  <c r="E41" i="10"/>
  <c r="F41" i="10"/>
  <c r="G41" i="10"/>
  <c r="H41" i="10"/>
  <c r="I41" i="10"/>
  <c r="O41" i="10" a="1"/>
  <c r="O41" i="10" s="1"/>
  <c r="A42" i="10"/>
  <c r="B42" i="10"/>
  <c r="C42" i="10"/>
  <c r="F42" i="10"/>
  <c r="H42" i="10"/>
  <c r="I42" i="10"/>
  <c r="J42" i="10"/>
  <c r="O42" i="10" a="1"/>
  <c r="O42" i="10" s="1"/>
  <c r="A43" i="10"/>
  <c r="B43" i="10"/>
  <c r="C43" i="10"/>
  <c r="D43" i="10"/>
  <c r="E43" i="10"/>
  <c r="G43" i="10"/>
  <c r="H43" i="10"/>
  <c r="I43" i="10"/>
  <c r="J43" i="10"/>
  <c r="O43" i="10" a="1"/>
  <c r="O43" i="10" s="1"/>
  <c r="A44" i="10"/>
  <c r="B44" i="10"/>
  <c r="C44" i="10"/>
  <c r="D44" i="10"/>
  <c r="G44" i="10"/>
  <c r="H44" i="10"/>
  <c r="O44" i="10" a="1"/>
  <c r="O44" i="10" s="1"/>
  <c r="C45" i="10"/>
  <c r="D45" i="10"/>
  <c r="E45" i="10"/>
  <c r="F45" i="10"/>
  <c r="H45" i="10"/>
  <c r="O45" i="10" a="1"/>
  <c r="O45" i="10" s="1"/>
  <c r="C46" i="10"/>
  <c r="D46" i="10"/>
  <c r="E46" i="10"/>
  <c r="O46" i="10"/>
  <c r="O46" i="10" a="1"/>
  <c r="B47" i="10"/>
  <c r="D47" i="10"/>
  <c r="E47" i="10"/>
  <c r="F47" i="10"/>
  <c r="G47" i="10"/>
  <c r="H47" i="10"/>
  <c r="I47" i="10"/>
  <c r="O47" i="10" a="1"/>
  <c r="O47" i="10" s="1"/>
  <c r="A48" i="10"/>
  <c r="B48" i="10"/>
  <c r="C48" i="10"/>
  <c r="D48" i="10"/>
  <c r="E48" i="10"/>
  <c r="G48" i="10"/>
  <c r="H48" i="10"/>
  <c r="O48" i="10" a="1"/>
  <c r="O48" i="10" s="1"/>
  <c r="D49" i="10"/>
  <c r="E49" i="10"/>
  <c r="F49" i="10"/>
  <c r="O49" i="10" a="1"/>
  <c r="O49" i="10" s="1"/>
  <c r="A50" i="10"/>
  <c r="B50" i="10"/>
  <c r="D50" i="10"/>
  <c r="E50" i="10"/>
  <c r="F50" i="10"/>
  <c r="H50" i="10"/>
  <c r="I50" i="10"/>
  <c r="J50" i="10"/>
  <c r="O50" i="10"/>
  <c r="O50" i="10" a="1"/>
  <c r="B51" i="10"/>
  <c r="E51" i="10"/>
  <c r="F51" i="10"/>
  <c r="G51" i="10"/>
  <c r="H51" i="10"/>
  <c r="I51" i="10"/>
  <c r="O51" i="10" a="1"/>
  <c r="O51" i="10" s="1"/>
  <c r="D52" i="10"/>
  <c r="E52" i="10"/>
  <c r="F52" i="10"/>
  <c r="G52" i="10"/>
  <c r="O52" i="10"/>
  <c r="O52" i="10" a="1"/>
  <c r="D53" i="10"/>
  <c r="E53" i="10"/>
  <c r="F53" i="10"/>
  <c r="H53" i="10"/>
  <c r="O53" i="10" a="1"/>
  <c r="O53" i="10" s="1"/>
  <c r="A54" i="10"/>
  <c r="B54" i="10"/>
  <c r="C54" i="10"/>
  <c r="D54" i="10"/>
  <c r="E54" i="10"/>
  <c r="F54" i="10"/>
  <c r="G54" i="10"/>
  <c r="H54" i="10"/>
  <c r="I54" i="10"/>
  <c r="J54" i="10"/>
  <c r="O54" i="10" a="1"/>
  <c r="O54" i="10" s="1"/>
  <c r="B55" i="10"/>
  <c r="E55" i="10"/>
  <c r="F55" i="10"/>
  <c r="G55" i="10"/>
  <c r="H55" i="10"/>
  <c r="I55" i="10"/>
  <c r="O55" i="10" a="1"/>
  <c r="O55" i="10" s="1"/>
  <c r="A56" i="10"/>
  <c r="C56" i="10"/>
  <c r="E56" i="10"/>
  <c r="F56" i="10"/>
  <c r="G56" i="10"/>
  <c r="H56" i="10"/>
  <c r="I56" i="10"/>
  <c r="O56" i="10"/>
  <c r="O56" i="10" a="1"/>
  <c r="D57" i="10"/>
  <c r="E57" i="10"/>
  <c r="F57" i="10"/>
  <c r="G57" i="10"/>
  <c r="H57" i="10"/>
  <c r="O57" i="10" a="1"/>
  <c r="O57" i="10" s="1"/>
  <c r="A58" i="10"/>
  <c r="B58" i="10"/>
  <c r="C58" i="10"/>
  <c r="D58" i="10"/>
  <c r="F58" i="10"/>
  <c r="H58" i="10"/>
  <c r="O58" i="10" a="1"/>
  <c r="O58" i="10" s="1"/>
  <c r="A59" i="10"/>
  <c r="B59" i="10"/>
  <c r="E59" i="10"/>
  <c r="F59" i="10"/>
  <c r="G59" i="10"/>
  <c r="H59" i="10"/>
  <c r="I59" i="10"/>
  <c r="O59" i="10" a="1"/>
  <c r="O59" i="10" s="1"/>
  <c r="A60" i="10"/>
  <c r="B60" i="10"/>
  <c r="F60" i="10"/>
  <c r="G60" i="10"/>
  <c r="H60" i="10"/>
  <c r="I60" i="10"/>
  <c r="J60" i="10"/>
  <c r="O60" i="10"/>
  <c r="O60" i="10" a="1"/>
  <c r="A61" i="10"/>
  <c r="F61" i="10"/>
  <c r="G61" i="10"/>
  <c r="H61" i="10"/>
  <c r="O61" i="10" a="1"/>
  <c r="O61" i="10" s="1"/>
  <c r="C62" i="10"/>
  <c r="D62" i="10"/>
  <c r="E62" i="10"/>
  <c r="F62" i="10"/>
  <c r="O62" i="10"/>
  <c r="O62" i="10" a="1"/>
  <c r="B63" i="10"/>
  <c r="C63" i="10"/>
  <c r="D63" i="10"/>
  <c r="E63" i="10"/>
  <c r="F63" i="10"/>
  <c r="G63" i="10"/>
  <c r="H63" i="10"/>
  <c r="J63" i="10"/>
  <c r="O63" i="10" a="1"/>
  <c r="O63" i="10" s="1"/>
  <c r="A64" i="10"/>
  <c r="B64" i="10"/>
  <c r="C64" i="10"/>
  <c r="H64" i="10"/>
  <c r="I64" i="10"/>
  <c r="J64" i="10"/>
  <c r="O64" i="10" a="1"/>
  <c r="O64" i="10" s="1"/>
  <c r="A65" i="10"/>
  <c r="B65" i="10"/>
  <c r="E65" i="10"/>
  <c r="F65" i="10"/>
  <c r="G65" i="10"/>
  <c r="H65" i="10"/>
  <c r="J65" i="10"/>
  <c r="O65" i="10" a="1"/>
  <c r="O65" i="10" s="1"/>
  <c r="B66" i="10"/>
  <c r="C66" i="10"/>
  <c r="D66" i="10"/>
  <c r="E66" i="10"/>
  <c r="F66" i="10"/>
  <c r="H66" i="10"/>
  <c r="I66" i="10"/>
  <c r="J66" i="10"/>
  <c r="O66" i="10" a="1"/>
  <c r="O66" i="10" s="1"/>
  <c r="D67" i="10"/>
  <c r="E67" i="10"/>
  <c r="F67" i="10"/>
  <c r="H67" i="10"/>
  <c r="O67" i="10" a="1"/>
  <c r="O67" i="10" s="1"/>
  <c r="A68" i="10"/>
  <c r="B68" i="10"/>
  <c r="C68" i="10"/>
  <c r="D68" i="10"/>
  <c r="F68" i="10"/>
  <c r="H68" i="10"/>
  <c r="I68" i="10"/>
  <c r="O68" i="10" a="1"/>
  <c r="O68" i="10" s="1"/>
  <c r="A69" i="10"/>
  <c r="B69" i="10"/>
  <c r="E69" i="10"/>
  <c r="F69" i="10"/>
  <c r="G69" i="10"/>
  <c r="H69" i="10"/>
  <c r="O69" i="10" a="1"/>
  <c r="O69" i="10" s="1"/>
  <c r="A70" i="10"/>
  <c r="C70" i="10"/>
  <c r="F70" i="10"/>
  <c r="H70" i="10"/>
  <c r="I70" i="10"/>
  <c r="O70" i="10"/>
  <c r="O70" i="10" a="1"/>
  <c r="A71" i="10"/>
  <c r="B71" i="10"/>
  <c r="C71" i="10"/>
  <c r="D71" i="10"/>
  <c r="E71" i="10"/>
  <c r="F71" i="10"/>
  <c r="G71" i="10"/>
  <c r="H71" i="10"/>
  <c r="I71" i="10"/>
  <c r="J71" i="10"/>
  <c r="O71" i="10" a="1"/>
  <c r="O71" i="10" s="1"/>
  <c r="A72" i="10"/>
  <c r="B72" i="10"/>
  <c r="C72" i="10"/>
  <c r="D72" i="10"/>
  <c r="E72" i="10"/>
  <c r="F72" i="10"/>
  <c r="G72" i="10"/>
  <c r="H72" i="10"/>
  <c r="I72" i="10"/>
  <c r="J72" i="10"/>
  <c r="O72" i="10" a="1"/>
  <c r="O72" i="10" s="1"/>
  <c r="A73" i="10"/>
  <c r="B73" i="10"/>
  <c r="C73" i="10"/>
  <c r="D73" i="10"/>
  <c r="E73" i="10"/>
  <c r="F73" i="10"/>
  <c r="G73" i="10"/>
  <c r="H73" i="10"/>
  <c r="I73" i="10"/>
  <c r="J73" i="10"/>
  <c r="O73" i="10" a="1"/>
  <c r="O73" i="10" s="1"/>
  <c r="A74" i="10"/>
  <c r="B74" i="10"/>
  <c r="C74" i="10"/>
  <c r="D74" i="10"/>
  <c r="E74" i="10"/>
  <c r="F74" i="10"/>
  <c r="G74" i="10"/>
  <c r="H74" i="10"/>
  <c r="I74" i="10"/>
  <c r="J74" i="10"/>
  <c r="O74" i="10" a="1"/>
  <c r="O74" i="10" s="1"/>
  <c r="A75" i="10"/>
  <c r="B75" i="10"/>
  <c r="C75" i="10"/>
  <c r="D75" i="10"/>
  <c r="E75" i="10"/>
  <c r="F75" i="10"/>
  <c r="G75" i="10"/>
  <c r="H75" i="10"/>
  <c r="I75" i="10"/>
  <c r="J75" i="10"/>
  <c r="O75" i="10" a="1"/>
  <c r="O75" i="10" s="1"/>
  <c r="A76" i="10"/>
  <c r="B76" i="10"/>
  <c r="C76" i="10"/>
  <c r="D76" i="10"/>
  <c r="E76" i="10"/>
  <c r="F76" i="10"/>
  <c r="G76" i="10"/>
  <c r="H76" i="10"/>
  <c r="I76" i="10"/>
  <c r="J76" i="10"/>
  <c r="O76" i="10" a="1"/>
  <c r="O76" i="10" s="1"/>
  <c r="A77" i="10"/>
  <c r="B77" i="10"/>
  <c r="C77" i="10"/>
  <c r="D77" i="10"/>
  <c r="E77" i="10"/>
  <c r="F77" i="10"/>
  <c r="G77" i="10"/>
  <c r="H77" i="10"/>
  <c r="I77" i="10"/>
  <c r="J77" i="10"/>
  <c r="O77" i="10" a="1"/>
  <c r="O77" i="10" s="1"/>
  <c r="A78" i="10"/>
  <c r="B78" i="10"/>
  <c r="C78" i="10"/>
  <c r="D78" i="10"/>
  <c r="E78" i="10"/>
  <c r="F78" i="10"/>
  <c r="G78" i="10"/>
  <c r="H78" i="10"/>
  <c r="I78" i="10"/>
  <c r="J78" i="10"/>
  <c r="O78" i="10"/>
  <c r="O78" i="10" a="1"/>
  <c r="A79" i="10"/>
  <c r="B79" i="10"/>
  <c r="C79" i="10"/>
  <c r="D79" i="10"/>
  <c r="E79" i="10"/>
  <c r="F79" i="10"/>
  <c r="G79" i="10"/>
  <c r="H79" i="10"/>
  <c r="I79" i="10"/>
  <c r="J79" i="10"/>
  <c r="O79" i="10" a="1"/>
  <c r="O79" i="10" s="1"/>
  <c r="A80" i="10"/>
  <c r="B80" i="10"/>
  <c r="C80" i="10"/>
  <c r="D80" i="10"/>
  <c r="E80" i="10"/>
  <c r="F80" i="10"/>
  <c r="G80" i="10"/>
  <c r="H80" i="10"/>
  <c r="I80" i="10"/>
  <c r="J80" i="10"/>
  <c r="O80" i="10" a="1"/>
  <c r="O80" i="10" s="1"/>
  <c r="A81" i="10"/>
  <c r="B81" i="10"/>
  <c r="C81" i="10"/>
  <c r="D81" i="10"/>
  <c r="E81" i="10"/>
  <c r="F81" i="10"/>
  <c r="G81" i="10"/>
  <c r="H81" i="10"/>
  <c r="I81" i="10"/>
  <c r="J81" i="10"/>
  <c r="O81" i="10" a="1"/>
  <c r="O81" i="10" s="1"/>
  <c r="A82" i="10"/>
  <c r="B82" i="10"/>
  <c r="C82" i="10"/>
  <c r="D82" i="10"/>
  <c r="E82" i="10"/>
  <c r="F82" i="10"/>
  <c r="G82" i="10"/>
  <c r="H82" i="10"/>
  <c r="I82" i="10"/>
  <c r="J82" i="10"/>
  <c r="O82" i="10"/>
  <c r="O82" i="10" a="1"/>
  <c r="A83" i="10"/>
  <c r="B83" i="10"/>
  <c r="C83" i="10"/>
  <c r="D83" i="10"/>
  <c r="E83" i="10"/>
  <c r="F83" i="10"/>
  <c r="G83" i="10"/>
  <c r="H83" i="10"/>
  <c r="I83" i="10"/>
  <c r="J83" i="10"/>
  <c r="O83" i="10" a="1"/>
  <c r="O83" i="10" s="1"/>
  <c r="A84" i="10"/>
  <c r="B84" i="10"/>
  <c r="C84" i="10"/>
  <c r="D84" i="10"/>
  <c r="E84" i="10"/>
  <c r="F84" i="10"/>
  <c r="G84" i="10"/>
  <c r="H84" i="10"/>
  <c r="I84" i="10"/>
  <c r="J84" i="10"/>
  <c r="O84" i="10" a="1"/>
  <c r="O84" i="10" s="1"/>
  <c r="A85" i="10"/>
  <c r="B85" i="10"/>
  <c r="C85" i="10"/>
  <c r="D85" i="10"/>
  <c r="E85" i="10"/>
  <c r="F85" i="10"/>
  <c r="G85" i="10"/>
  <c r="H85" i="10"/>
  <c r="I85" i="10"/>
  <c r="J85" i="10"/>
  <c r="O85" i="10" a="1"/>
  <c r="O85" i="10" s="1"/>
  <c r="A86" i="10"/>
  <c r="B86" i="10"/>
  <c r="C86" i="10"/>
  <c r="D86" i="10"/>
  <c r="E86" i="10"/>
  <c r="F86" i="10"/>
  <c r="G86" i="10"/>
  <c r="H86" i="10"/>
  <c r="I86" i="10"/>
  <c r="J86" i="10"/>
  <c r="O86" i="10"/>
  <c r="O86" i="10" a="1"/>
  <c r="A87" i="10"/>
  <c r="B87" i="10"/>
  <c r="C87" i="10"/>
  <c r="D87" i="10"/>
  <c r="E87" i="10"/>
  <c r="F87" i="10"/>
  <c r="G87" i="10"/>
  <c r="H87" i="10"/>
  <c r="I87" i="10"/>
  <c r="J87" i="10"/>
  <c r="O87" i="10" a="1"/>
  <c r="O87" i="10" s="1"/>
  <c r="A88" i="10"/>
  <c r="B88" i="10"/>
  <c r="C88" i="10"/>
  <c r="D88" i="10"/>
  <c r="E88" i="10"/>
  <c r="F88" i="10"/>
  <c r="G88" i="10"/>
  <c r="H88" i="10"/>
  <c r="I88" i="10"/>
  <c r="J88" i="10"/>
  <c r="O88" i="10" a="1"/>
  <c r="O88" i="10" s="1"/>
  <c r="A89" i="10"/>
  <c r="B89" i="10"/>
  <c r="C89" i="10"/>
  <c r="D89" i="10"/>
  <c r="E89" i="10"/>
  <c r="F89" i="10"/>
  <c r="G89" i="10"/>
  <c r="H89" i="10"/>
  <c r="I89" i="10"/>
  <c r="J89" i="10"/>
  <c r="O89" i="10" a="1"/>
  <c r="O89" i="10" s="1"/>
  <c r="A90" i="10"/>
  <c r="B90" i="10"/>
  <c r="C90" i="10"/>
  <c r="D90" i="10"/>
  <c r="E90" i="10"/>
  <c r="F90" i="10"/>
  <c r="G90" i="10"/>
  <c r="H90" i="10"/>
  <c r="I90" i="10"/>
  <c r="J90" i="10"/>
  <c r="O90" i="10" a="1"/>
  <c r="O90" i="10" s="1"/>
  <c r="A91" i="10"/>
  <c r="B91" i="10"/>
  <c r="C91" i="10"/>
  <c r="D91" i="10"/>
  <c r="O91" i="10" s="1"/>
  <c r="E91" i="10"/>
  <c r="F91" i="10"/>
  <c r="G91" i="10"/>
  <c r="H91" i="10"/>
  <c r="I91" i="10"/>
  <c r="J91" i="10"/>
  <c r="A92" i="10"/>
  <c r="B92" i="10"/>
  <c r="C92" i="10"/>
  <c r="D92" i="10"/>
  <c r="E92" i="10"/>
  <c r="F92" i="10"/>
  <c r="G92" i="10"/>
  <c r="H92" i="10"/>
  <c r="I92" i="10"/>
  <c r="J92" i="10"/>
  <c r="O92" i="10"/>
  <c r="O92" i="10" a="1"/>
  <c r="A93" i="10"/>
  <c r="B93" i="10"/>
  <c r="C93" i="10"/>
  <c r="D93" i="10"/>
  <c r="E93" i="10"/>
  <c r="F93" i="10"/>
  <c r="G93" i="10"/>
  <c r="H93" i="10"/>
  <c r="I93" i="10"/>
  <c r="J93" i="10"/>
  <c r="O93" i="10"/>
  <c r="O93" i="10" a="1"/>
  <c r="A94" i="10"/>
  <c r="B94" i="10"/>
  <c r="C94" i="10"/>
  <c r="D94" i="10"/>
  <c r="E94" i="10"/>
  <c r="F94" i="10"/>
  <c r="G94" i="10"/>
  <c r="H94" i="10"/>
  <c r="I94" i="10"/>
  <c r="J94" i="10"/>
  <c r="O94" i="10"/>
  <c r="O94" i="10" a="1"/>
  <c r="A95" i="10"/>
  <c r="B95" i="10"/>
  <c r="C95" i="10"/>
  <c r="D95" i="10"/>
  <c r="E95" i="10"/>
  <c r="F95" i="10"/>
  <c r="G95" i="10"/>
  <c r="H95" i="10"/>
  <c r="I95" i="10"/>
  <c r="J95" i="10"/>
  <c r="O95" i="10"/>
  <c r="O95" i="10" a="1"/>
  <c r="A96" i="10"/>
  <c r="B96" i="10"/>
  <c r="C96" i="10"/>
  <c r="D96" i="10"/>
  <c r="E96" i="10"/>
  <c r="F96" i="10"/>
  <c r="G96" i="10"/>
  <c r="H96" i="10"/>
  <c r="I96" i="10"/>
  <c r="J96" i="10"/>
  <c r="O96" i="10"/>
  <c r="O96" i="10" a="1"/>
  <c r="A97" i="10"/>
  <c r="B97" i="10"/>
  <c r="C97" i="10"/>
  <c r="D97" i="10"/>
  <c r="E97" i="10"/>
  <c r="F97" i="10"/>
  <c r="G97" i="10"/>
  <c r="H97" i="10"/>
  <c r="I97" i="10"/>
  <c r="J97" i="10"/>
  <c r="O97" i="10"/>
  <c r="O97" i="10" a="1"/>
  <c r="A98" i="10"/>
  <c r="B98" i="10"/>
  <c r="C98" i="10"/>
  <c r="D98" i="10"/>
  <c r="E98" i="10"/>
  <c r="F98" i="10"/>
  <c r="G98" i="10"/>
  <c r="H98" i="10"/>
  <c r="I98" i="10"/>
  <c r="J98" i="10"/>
  <c r="O98" i="10"/>
  <c r="O98" i="10" a="1"/>
  <c r="A99" i="10"/>
  <c r="B99" i="10"/>
  <c r="C99" i="10"/>
  <c r="D99" i="10"/>
  <c r="E99" i="10"/>
  <c r="F99" i="10"/>
  <c r="G99" i="10"/>
  <c r="H99" i="10"/>
  <c r="I99" i="10"/>
  <c r="J99" i="10"/>
  <c r="O99" i="10"/>
  <c r="O99" i="10" a="1"/>
  <c r="A100" i="10"/>
  <c r="B100" i="10"/>
  <c r="C100" i="10"/>
  <c r="D100" i="10"/>
  <c r="E100" i="10"/>
  <c r="F100" i="10"/>
  <c r="G100" i="10"/>
  <c r="H100" i="10"/>
  <c r="I100" i="10"/>
  <c r="J100" i="10"/>
  <c r="O100" i="10"/>
  <c r="O100" i="10" a="1"/>
  <c r="A101" i="10"/>
  <c r="B101" i="10"/>
  <c r="C101" i="10"/>
  <c r="D101" i="10"/>
  <c r="E101" i="10"/>
  <c r="F101" i="10"/>
  <c r="G101" i="10"/>
  <c r="H101" i="10"/>
  <c r="I101" i="10"/>
  <c r="J101" i="10"/>
  <c r="O101" i="10"/>
  <c r="O101" i="10" a="1"/>
  <c r="A102" i="10"/>
  <c r="B102" i="10"/>
  <c r="C102" i="10"/>
  <c r="D102" i="10"/>
  <c r="E102" i="10"/>
  <c r="F102" i="10"/>
  <c r="G102" i="10"/>
  <c r="H102" i="10"/>
  <c r="I102" i="10"/>
  <c r="J102" i="10"/>
  <c r="O102" i="10"/>
  <c r="O102" i="10" a="1"/>
  <c r="A103" i="10"/>
  <c r="B103" i="10"/>
  <c r="C103" i="10"/>
  <c r="D103" i="10"/>
  <c r="E103" i="10"/>
  <c r="F103" i="10"/>
  <c r="G103" i="10"/>
  <c r="H103" i="10"/>
  <c r="I103" i="10"/>
  <c r="J103" i="10"/>
  <c r="O103" i="10"/>
  <c r="O103" i="10" a="1"/>
  <c r="A104" i="10"/>
  <c r="B104" i="10"/>
  <c r="C104" i="10"/>
  <c r="D104" i="10"/>
  <c r="E104" i="10"/>
  <c r="F104" i="10"/>
  <c r="G104" i="10"/>
  <c r="H104" i="10"/>
  <c r="I104" i="10"/>
  <c r="J104" i="10"/>
  <c r="O104" i="10"/>
  <c r="O104" i="10" a="1"/>
  <c r="A105" i="10"/>
  <c r="B105" i="10"/>
  <c r="C105" i="10"/>
  <c r="D105" i="10"/>
  <c r="E105" i="10"/>
  <c r="F105" i="10"/>
  <c r="G105" i="10"/>
  <c r="H105" i="10"/>
  <c r="I105" i="10"/>
  <c r="J105" i="10"/>
  <c r="O105" i="10"/>
  <c r="O105" i="10" a="1"/>
  <c r="A106" i="10"/>
  <c r="B106" i="10"/>
  <c r="C106" i="10"/>
  <c r="D106" i="10"/>
  <c r="E106" i="10"/>
  <c r="F106" i="10"/>
  <c r="G106" i="10"/>
  <c r="H106" i="10"/>
  <c r="I106" i="10"/>
  <c r="J106" i="10"/>
  <c r="O106" i="10"/>
  <c r="O106" i="10" a="1"/>
  <c r="A107" i="10"/>
  <c r="B107" i="10"/>
  <c r="C107" i="10"/>
  <c r="D107" i="10"/>
  <c r="E107" i="10"/>
  <c r="F107" i="10"/>
  <c r="G107" i="10"/>
  <c r="H107" i="10"/>
  <c r="I107" i="10"/>
  <c r="J107" i="10"/>
  <c r="O107" i="10"/>
  <c r="O107" i="10" a="1"/>
  <c r="A108" i="10"/>
  <c r="B108" i="10"/>
  <c r="C108" i="10"/>
  <c r="D108" i="10"/>
  <c r="E108" i="10"/>
  <c r="F108" i="10"/>
  <c r="G108" i="10"/>
  <c r="H108" i="10"/>
  <c r="I108" i="10"/>
  <c r="J108" i="10"/>
  <c r="O108" i="10"/>
  <c r="A109" i="10"/>
  <c r="B109" i="10"/>
  <c r="C109" i="10"/>
  <c r="D109" i="10"/>
  <c r="E109" i="10"/>
  <c r="F109" i="10"/>
  <c r="G109" i="10"/>
  <c r="H109" i="10"/>
  <c r="I109" i="10"/>
  <c r="J109" i="10"/>
  <c r="O109" i="10" a="1"/>
  <c r="O109" i="10" s="1"/>
  <c r="A110" i="10"/>
  <c r="B110" i="10"/>
  <c r="C110" i="10"/>
  <c r="D110" i="10"/>
  <c r="E110" i="10"/>
  <c r="F110" i="10"/>
  <c r="G110" i="10"/>
  <c r="H110" i="10"/>
  <c r="I110" i="10"/>
  <c r="J110" i="10"/>
  <c r="O110" i="10"/>
  <c r="O110" i="10" a="1"/>
  <c r="A111" i="10"/>
  <c r="B111" i="10"/>
  <c r="C111" i="10"/>
  <c r="D111" i="10"/>
  <c r="E111" i="10"/>
  <c r="F111" i="10"/>
  <c r="G111" i="10"/>
  <c r="H111" i="10"/>
  <c r="I111" i="10"/>
  <c r="J111" i="10"/>
  <c r="O111" i="10" a="1"/>
  <c r="O111" i="10" s="1"/>
  <c r="A112" i="10"/>
  <c r="B112" i="10"/>
  <c r="C112" i="10"/>
  <c r="D112" i="10"/>
  <c r="E112" i="10"/>
  <c r="F112" i="10"/>
  <c r="G112" i="10"/>
  <c r="H112" i="10"/>
  <c r="I112" i="10"/>
  <c r="J112" i="10"/>
  <c r="O112" i="10" a="1"/>
  <c r="O112" i="10" s="1"/>
  <c r="A113" i="10"/>
  <c r="B113" i="10"/>
  <c r="C113" i="10"/>
  <c r="D113" i="10"/>
  <c r="E113" i="10"/>
  <c r="F113" i="10"/>
  <c r="G113" i="10"/>
  <c r="H113" i="10"/>
  <c r="I113" i="10"/>
  <c r="J113" i="10"/>
  <c r="O113" i="10" a="1"/>
  <c r="O113" i="10" s="1"/>
  <c r="A114" i="10"/>
  <c r="B114" i="10"/>
  <c r="C114" i="10"/>
  <c r="D114" i="10"/>
  <c r="E114" i="10"/>
  <c r="F114" i="10"/>
  <c r="G114" i="10"/>
  <c r="H114" i="10"/>
  <c r="I114" i="10"/>
  <c r="J114" i="10"/>
  <c r="O114" i="10"/>
  <c r="O114" i="10" a="1"/>
  <c r="A115" i="10"/>
  <c r="B115" i="10"/>
  <c r="C115" i="10"/>
  <c r="D115" i="10"/>
  <c r="E115" i="10"/>
  <c r="F115" i="10"/>
  <c r="G115" i="10"/>
  <c r="H115" i="10"/>
  <c r="I115" i="10"/>
  <c r="J115" i="10"/>
  <c r="O115" i="10" a="1"/>
  <c r="O115" i="10" s="1"/>
  <c r="A116" i="10"/>
  <c r="B116" i="10"/>
  <c r="C116" i="10"/>
  <c r="D116" i="10"/>
  <c r="E116" i="10"/>
  <c r="F116" i="10"/>
  <c r="G116" i="10"/>
  <c r="H116" i="10"/>
  <c r="I116" i="10"/>
  <c r="J116" i="10"/>
  <c r="O116" i="10" a="1"/>
  <c r="O116" i="10" s="1"/>
  <c r="A117" i="10"/>
  <c r="B117" i="10"/>
  <c r="C117" i="10"/>
  <c r="D117" i="10"/>
  <c r="E117" i="10"/>
  <c r="F117" i="10"/>
  <c r="G117" i="10"/>
  <c r="H117" i="10"/>
  <c r="I117" i="10"/>
  <c r="J117" i="10"/>
  <c r="O117" i="10" a="1"/>
  <c r="O117" i="10" s="1"/>
  <c r="A118" i="10"/>
  <c r="B118" i="10"/>
  <c r="C118" i="10"/>
  <c r="D118" i="10"/>
  <c r="E118" i="10"/>
  <c r="F118" i="10"/>
  <c r="G118" i="10"/>
  <c r="H118" i="10"/>
  <c r="I118" i="10"/>
  <c r="J118" i="10"/>
  <c r="O118" i="10" a="1"/>
  <c r="O118" i="10" s="1"/>
  <c r="A119" i="10"/>
  <c r="B119" i="10"/>
  <c r="C119" i="10"/>
  <c r="D119" i="10"/>
  <c r="E119" i="10"/>
  <c r="F119" i="10"/>
  <c r="G119" i="10"/>
  <c r="H119" i="10"/>
  <c r="I119" i="10"/>
  <c r="J119" i="10"/>
  <c r="O119" i="10" a="1"/>
  <c r="O119" i="10" s="1"/>
  <c r="A120" i="10"/>
  <c r="B120" i="10"/>
  <c r="C120" i="10"/>
  <c r="D120" i="10"/>
  <c r="E120" i="10"/>
  <c r="F120" i="10"/>
  <c r="G120" i="10"/>
  <c r="H120" i="10"/>
  <c r="I120" i="10"/>
  <c r="J120" i="10"/>
  <c r="O120" i="10" a="1"/>
  <c r="O120" i="10" s="1"/>
  <c r="A121" i="10"/>
  <c r="B121" i="10"/>
  <c r="C121" i="10"/>
  <c r="D121" i="10"/>
  <c r="E121" i="10"/>
  <c r="F121" i="10"/>
  <c r="G121" i="10"/>
  <c r="H121" i="10"/>
  <c r="I121" i="10"/>
  <c r="J121" i="10"/>
  <c r="O121" i="10" a="1"/>
  <c r="O121" i="10" s="1"/>
  <c r="A122" i="10"/>
  <c r="B122" i="10"/>
  <c r="C122" i="10"/>
  <c r="D122" i="10"/>
  <c r="E122" i="10"/>
  <c r="F122" i="10"/>
  <c r="G122" i="10"/>
  <c r="H122" i="10"/>
  <c r="I122" i="10"/>
  <c r="J122" i="10"/>
  <c r="O122" i="10"/>
  <c r="O122" i="10" a="1"/>
  <c r="A123" i="10"/>
  <c r="B123" i="10"/>
  <c r="C123" i="10"/>
  <c r="D123" i="10"/>
  <c r="E123" i="10"/>
  <c r="F123" i="10"/>
  <c r="G123" i="10"/>
  <c r="H123" i="10"/>
  <c r="I123" i="10"/>
  <c r="J123" i="10"/>
  <c r="O123" i="10" a="1"/>
  <c r="O123" i="10" s="1"/>
  <c r="A124" i="10"/>
  <c r="B124" i="10"/>
  <c r="C124" i="10"/>
  <c r="D124" i="10"/>
  <c r="E124" i="10"/>
  <c r="F124" i="10"/>
  <c r="G124" i="10"/>
  <c r="H124" i="10"/>
  <c r="I124" i="10"/>
  <c r="J124" i="10"/>
  <c r="O124" i="10" a="1"/>
  <c r="O124" i="10" s="1"/>
  <c r="A125" i="10"/>
  <c r="B125" i="10"/>
  <c r="C125" i="10"/>
  <c r="D125" i="10"/>
  <c r="E125" i="10"/>
  <c r="F125" i="10"/>
  <c r="G125" i="10"/>
  <c r="H125" i="10"/>
  <c r="I125" i="10"/>
  <c r="J125" i="10"/>
  <c r="O125" i="10" a="1"/>
  <c r="O125" i="10" s="1"/>
  <c r="O126" i="10" a="1"/>
  <c r="O126" i="10" s="1"/>
  <c r="A127" i="10"/>
  <c r="B127" i="10"/>
  <c r="C127" i="10"/>
  <c r="D127" i="10"/>
  <c r="E127" i="10"/>
  <c r="F127" i="10"/>
  <c r="G127" i="10"/>
  <c r="H127" i="10"/>
  <c r="I127" i="10"/>
  <c r="J127" i="10"/>
  <c r="O127" i="10" a="1"/>
  <c r="O127" i="10" s="1"/>
  <c r="A128" i="10"/>
  <c r="B128" i="10"/>
  <c r="C128" i="10"/>
  <c r="D128" i="10"/>
  <c r="E128" i="10"/>
  <c r="F128" i="10"/>
  <c r="G128" i="10"/>
  <c r="H128" i="10"/>
  <c r="I128" i="10"/>
  <c r="J128" i="10"/>
  <c r="O128" i="10" a="1"/>
  <c r="O128" i="10" s="1"/>
  <c r="A129" i="10"/>
  <c r="B129" i="10"/>
  <c r="C129" i="10"/>
  <c r="D129" i="10"/>
  <c r="E129" i="10"/>
  <c r="F129" i="10"/>
  <c r="G129" i="10"/>
  <c r="H129" i="10"/>
  <c r="I129" i="10"/>
  <c r="J129" i="10"/>
  <c r="O129" i="10"/>
  <c r="O129" i="10" a="1"/>
  <c r="A130" i="10"/>
  <c r="B130" i="10"/>
  <c r="C130" i="10"/>
  <c r="D130" i="10"/>
  <c r="E130" i="10"/>
  <c r="F130" i="10"/>
  <c r="G130" i="10"/>
  <c r="H130" i="10"/>
  <c r="I130" i="10"/>
  <c r="J130" i="10"/>
  <c r="O130" i="10" a="1"/>
  <c r="O130" i="10" s="1"/>
  <c r="A131" i="10"/>
  <c r="B131" i="10"/>
  <c r="C131" i="10"/>
  <c r="D131" i="10"/>
  <c r="E131" i="10"/>
  <c r="F131" i="10"/>
  <c r="G131" i="10"/>
  <c r="H131" i="10"/>
  <c r="I131" i="10"/>
  <c r="J131" i="10"/>
  <c r="O131" i="10" a="1"/>
  <c r="O131" i="10" s="1"/>
  <c r="A132" i="10"/>
  <c r="B132" i="10"/>
  <c r="C132" i="10"/>
  <c r="D132" i="10"/>
  <c r="E132" i="10"/>
  <c r="F132" i="10"/>
  <c r="G132" i="10"/>
  <c r="H132" i="10"/>
  <c r="I132" i="10"/>
  <c r="J132" i="10"/>
  <c r="O132" i="10" a="1"/>
  <c r="O132" i="10" s="1"/>
  <c r="A133" i="10"/>
  <c r="B133" i="10"/>
  <c r="C133" i="10"/>
  <c r="D133" i="10"/>
  <c r="E133" i="10"/>
  <c r="F133" i="10"/>
  <c r="G133" i="10"/>
  <c r="H133" i="10"/>
  <c r="I133" i="10"/>
  <c r="J133" i="10"/>
  <c r="O133" i="10"/>
  <c r="O133" i="10" a="1"/>
  <c r="A134" i="10"/>
  <c r="B134" i="10"/>
  <c r="C134" i="10"/>
  <c r="D134" i="10"/>
  <c r="E134" i="10"/>
  <c r="F134" i="10"/>
  <c r="G134" i="10"/>
  <c r="H134" i="10"/>
  <c r="I134" i="10"/>
  <c r="J134" i="10"/>
  <c r="O134" i="10" a="1"/>
  <c r="O134" i="10" s="1"/>
  <c r="A135" i="10"/>
  <c r="B135" i="10"/>
  <c r="C135" i="10"/>
  <c r="D135" i="10"/>
  <c r="E135" i="10"/>
  <c r="F135" i="10"/>
  <c r="G135" i="10"/>
  <c r="H135" i="10"/>
  <c r="I135" i="10"/>
  <c r="J135" i="10"/>
  <c r="O135" i="10" a="1"/>
  <c r="O135" i="10" s="1"/>
  <c r="A136" i="10"/>
  <c r="B136" i="10"/>
  <c r="C136" i="10"/>
  <c r="D136" i="10"/>
  <c r="O136" i="10" s="1"/>
  <c r="E136" i="10"/>
  <c r="F136" i="10"/>
  <c r="G136" i="10"/>
  <c r="H136" i="10"/>
  <c r="I136" i="10"/>
  <c r="J136" i="10"/>
  <c r="A137" i="10"/>
  <c r="B137" i="10"/>
  <c r="C137" i="10"/>
  <c r="D137" i="10"/>
  <c r="E137" i="10"/>
  <c r="F137" i="10"/>
  <c r="G137" i="10"/>
  <c r="H137" i="10"/>
  <c r="I137" i="10"/>
  <c r="J137" i="10"/>
  <c r="O137" i="10" a="1"/>
  <c r="O137" i="10" s="1"/>
  <c r="A138" i="10"/>
  <c r="B138" i="10"/>
  <c r="C138" i="10"/>
  <c r="D138" i="10"/>
  <c r="E138" i="10"/>
  <c r="F138" i="10"/>
  <c r="G138" i="10"/>
  <c r="H138" i="10"/>
  <c r="I138" i="10"/>
  <c r="J138" i="10"/>
  <c r="O138" i="10"/>
  <c r="O138" i="10" a="1"/>
  <c r="A139" i="10"/>
  <c r="B139" i="10"/>
  <c r="C139" i="10"/>
  <c r="D139" i="10"/>
  <c r="E139" i="10"/>
  <c r="F139" i="10"/>
  <c r="G139" i="10"/>
  <c r="H139" i="10"/>
  <c r="I139" i="10"/>
  <c r="J139" i="10"/>
  <c r="O139" i="10" a="1"/>
  <c r="O139" i="10" s="1"/>
  <c r="A140" i="10"/>
  <c r="B140" i="10"/>
  <c r="C140" i="10"/>
  <c r="D140" i="10"/>
  <c r="E140" i="10"/>
  <c r="F140" i="10"/>
  <c r="G140" i="10"/>
  <c r="H140" i="10"/>
  <c r="I140" i="10"/>
  <c r="J140" i="10"/>
  <c r="O140" i="10"/>
  <c r="O140" i="10" a="1"/>
  <c r="A141" i="10"/>
  <c r="B141" i="10"/>
  <c r="C141" i="10"/>
  <c r="D141" i="10"/>
  <c r="E141" i="10"/>
  <c r="F141" i="10"/>
  <c r="G141" i="10"/>
  <c r="H141" i="10"/>
  <c r="I141" i="10"/>
  <c r="J141" i="10"/>
  <c r="O141" i="10" a="1"/>
  <c r="O141" i="10" s="1"/>
  <c r="A142" i="10"/>
  <c r="B142" i="10"/>
  <c r="C142" i="10"/>
  <c r="D142" i="10"/>
  <c r="E142" i="10"/>
  <c r="F142" i="10"/>
  <c r="G142" i="10"/>
  <c r="H142" i="10"/>
  <c r="I142" i="10"/>
  <c r="J142" i="10"/>
  <c r="O142" i="10"/>
  <c r="O142" i="10" a="1"/>
  <c r="A143" i="10"/>
  <c r="B143" i="10"/>
  <c r="C143" i="10"/>
  <c r="D143" i="10"/>
  <c r="O143" i="10" s="1"/>
  <c r="E143" i="10"/>
  <c r="F143" i="10"/>
  <c r="G143" i="10"/>
  <c r="H143" i="10"/>
  <c r="I143" i="10"/>
  <c r="J143" i="10"/>
  <c r="A144" i="10"/>
  <c r="B144" i="10"/>
  <c r="C144" i="10"/>
  <c r="D144" i="10"/>
  <c r="E144" i="10"/>
  <c r="F144" i="10"/>
  <c r="G144" i="10"/>
  <c r="H144" i="10"/>
  <c r="I144" i="10"/>
  <c r="J144" i="10"/>
  <c r="O144" i="10" a="1"/>
  <c r="O144" i="10" s="1"/>
  <c r="A145" i="10"/>
  <c r="B145" i="10"/>
  <c r="C145" i="10"/>
  <c r="D145" i="10"/>
  <c r="E145" i="10"/>
  <c r="F145" i="10"/>
  <c r="G145" i="10"/>
  <c r="H145" i="10"/>
  <c r="I145" i="10"/>
  <c r="J145" i="10"/>
  <c r="O145" i="10" a="1"/>
  <c r="O145" i="10" s="1"/>
  <c r="A146" i="10"/>
  <c r="B146" i="10"/>
  <c r="C146" i="10"/>
  <c r="D146" i="10"/>
  <c r="E146" i="10"/>
  <c r="F146" i="10"/>
  <c r="G146" i="10"/>
  <c r="H146" i="10"/>
  <c r="I146" i="10"/>
  <c r="J146" i="10"/>
  <c r="O146" i="10" a="1"/>
  <c r="O146" i="10" s="1"/>
  <c r="A147" i="10"/>
  <c r="B147" i="10"/>
  <c r="C147" i="10"/>
  <c r="D147" i="10"/>
  <c r="E147" i="10"/>
  <c r="F147" i="10"/>
  <c r="G147" i="10"/>
  <c r="H147" i="10"/>
  <c r="I147" i="10"/>
  <c r="J147" i="10"/>
  <c r="O147" i="10"/>
  <c r="O147" i="10" a="1"/>
  <c r="A148" i="10"/>
  <c r="B148" i="10"/>
  <c r="C148" i="10"/>
  <c r="D148" i="10"/>
  <c r="E148" i="10"/>
  <c r="F148" i="10"/>
  <c r="G148" i="10"/>
  <c r="H148" i="10"/>
  <c r="I148" i="10"/>
  <c r="J148" i="10"/>
  <c r="O148" i="10" a="1"/>
  <c r="O148" i="10" s="1"/>
  <c r="A149" i="10"/>
  <c r="B149" i="10"/>
  <c r="C149" i="10"/>
  <c r="D149" i="10"/>
  <c r="E149" i="10"/>
  <c r="F149" i="10"/>
  <c r="G149" i="10"/>
  <c r="H149" i="10"/>
  <c r="I149" i="10"/>
  <c r="J149" i="10"/>
  <c r="O149" i="10" a="1"/>
  <c r="O149" i="10" s="1"/>
  <c r="A150" i="10"/>
  <c r="B150" i="10"/>
  <c r="C150" i="10"/>
  <c r="D150" i="10"/>
  <c r="E150" i="10"/>
  <c r="F150" i="10"/>
  <c r="G150" i="10"/>
  <c r="H150" i="10"/>
  <c r="I150" i="10"/>
  <c r="J150" i="10"/>
  <c r="O150" i="10" a="1"/>
  <c r="O150" i="10" s="1"/>
  <c r="A151" i="10"/>
  <c r="B151" i="10"/>
  <c r="C151" i="10"/>
  <c r="D151" i="10"/>
  <c r="E151" i="10"/>
  <c r="F151" i="10"/>
  <c r="G151" i="10"/>
  <c r="H151" i="10"/>
  <c r="I151" i="10"/>
  <c r="J151" i="10"/>
  <c r="O151" i="10"/>
  <c r="O151" i="10" a="1"/>
  <c r="A152" i="10"/>
  <c r="B152" i="10"/>
  <c r="C152" i="10"/>
  <c r="D152" i="10"/>
  <c r="E152" i="10"/>
  <c r="F152" i="10"/>
  <c r="G152" i="10"/>
  <c r="H152" i="10"/>
  <c r="I152" i="10"/>
  <c r="J152" i="10"/>
  <c r="O152" i="10" a="1"/>
  <c r="O152" i="10" s="1"/>
  <c r="A153" i="10"/>
  <c r="B153" i="10"/>
  <c r="C153" i="10"/>
  <c r="D153" i="10"/>
  <c r="E153" i="10"/>
  <c r="F153" i="10"/>
  <c r="G153" i="10"/>
  <c r="H153" i="10"/>
  <c r="I153" i="10"/>
  <c r="J153" i="10"/>
  <c r="O153" i="10" a="1"/>
  <c r="O153" i="10" s="1"/>
  <c r="A154" i="10"/>
  <c r="B154" i="10"/>
  <c r="C154" i="10"/>
  <c r="D154" i="10"/>
  <c r="E154" i="10"/>
  <c r="F154" i="10"/>
  <c r="G154" i="10"/>
  <c r="H154" i="10"/>
  <c r="I154" i="10"/>
  <c r="J154" i="10"/>
  <c r="O154" i="10" a="1"/>
  <c r="O154" i="10" s="1"/>
  <c r="A155" i="10"/>
  <c r="B155" i="10"/>
  <c r="C155" i="10"/>
  <c r="D155" i="10"/>
  <c r="E155" i="10"/>
  <c r="F155" i="10"/>
  <c r="G155" i="10"/>
  <c r="H155" i="10"/>
  <c r="I155" i="10"/>
  <c r="J155" i="10"/>
  <c r="O155" i="10" a="1"/>
  <c r="O155" i="10" s="1"/>
  <c r="A156" i="10"/>
  <c r="B156" i="10"/>
  <c r="C156" i="10"/>
  <c r="D156" i="10"/>
  <c r="E156" i="10"/>
  <c r="F156" i="10"/>
  <c r="G156" i="10"/>
  <c r="H156" i="10"/>
  <c r="I156" i="10"/>
  <c r="J156" i="10"/>
  <c r="O156" i="10" a="1"/>
  <c r="O156" i="10" s="1"/>
  <c r="A157" i="10"/>
  <c r="B157" i="10"/>
  <c r="C157" i="10"/>
  <c r="D157" i="10"/>
  <c r="E157" i="10"/>
  <c r="F157" i="10"/>
  <c r="G157" i="10"/>
  <c r="H157" i="10"/>
  <c r="I157" i="10"/>
  <c r="J157" i="10"/>
  <c r="O157" i="10" a="1"/>
  <c r="O157" i="10" s="1"/>
  <c r="A158" i="10"/>
  <c r="B158" i="10"/>
  <c r="C158" i="10"/>
  <c r="D158" i="10"/>
  <c r="E158" i="10"/>
  <c r="F158" i="10"/>
  <c r="G158" i="10"/>
  <c r="H158" i="10"/>
  <c r="I158" i="10"/>
  <c r="J158" i="10"/>
  <c r="O158" i="10" a="1"/>
  <c r="O158" i="10" s="1"/>
  <c r="A159" i="10"/>
  <c r="B159" i="10"/>
  <c r="C159" i="10"/>
  <c r="D159" i="10"/>
  <c r="E159" i="10"/>
  <c r="F159" i="10"/>
  <c r="G159" i="10"/>
  <c r="H159" i="10"/>
  <c r="I159" i="10"/>
  <c r="J159" i="10"/>
  <c r="O159" i="10"/>
  <c r="O159" i="10" a="1"/>
  <c r="A160" i="10"/>
  <c r="B160" i="10"/>
  <c r="C160" i="10"/>
  <c r="D160" i="10"/>
  <c r="E160" i="10"/>
  <c r="F160" i="10"/>
  <c r="G160" i="10"/>
  <c r="H160" i="10"/>
  <c r="I160" i="10"/>
  <c r="J160" i="10"/>
  <c r="O160" i="10" a="1"/>
  <c r="O160" i="10" s="1"/>
  <c r="A161" i="10"/>
  <c r="B161" i="10"/>
  <c r="C161" i="10"/>
  <c r="D161" i="10"/>
  <c r="E161" i="10"/>
  <c r="F161" i="10"/>
  <c r="G161" i="10"/>
  <c r="H161" i="10"/>
  <c r="I161" i="10"/>
  <c r="J161" i="10"/>
  <c r="O161" i="10" a="1"/>
  <c r="O161" i="10" s="1"/>
  <c r="A162" i="10"/>
  <c r="B162" i="10"/>
  <c r="C162" i="10"/>
  <c r="D162" i="10"/>
  <c r="E162" i="10"/>
  <c r="F162" i="10"/>
  <c r="G162" i="10"/>
  <c r="H162" i="10"/>
  <c r="I162" i="10"/>
  <c r="J162" i="10"/>
  <c r="O162" i="10" a="1"/>
  <c r="O162" i="10" s="1"/>
  <c r="A163" i="10"/>
  <c r="B163" i="10"/>
  <c r="C163" i="10"/>
  <c r="D163" i="10"/>
  <c r="E163" i="10"/>
  <c r="F163" i="10"/>
  <c r="G163" i="10"/>
  <c r="H163" i="10"/>
  <c r="I163" i="10"/>
  <c r="J163" i="10"/>
  <c r="O163" i="10"/>
  <c r="O163" i="10" a="1"/>
  <c r="A164" i="10"/>
  <c r="B164" i="10"/>
  <c r="C164" i="10"/>
  <c r="D164" i="10"/>
  <c r="E164" i="10"/>
  <c r="F164" i="10"/>
  <c r="G164" i="10"/>
  <c r="H164" i="10"/>
  <c r="I164" i="10"/>
  <c r="J164" i="10"/>
  <c r="O164" i="10" a="1"/>
  <c r="O164" i="10" s="1"/>
  <c r="A165" i="10"/>
  <c r="B165" i="10"/>
  <c r="C165" i="10"/>
  <c r="D165" i="10"/>
  <c r="E165" i="10"/>
  <c r="F165" i="10"/>
  <c r="G165" i="10"/>
  <c r="H165" i="10"/>
  <c r="I165" i="10"/>
  <c r="J165" i="10"/>
  <c r="O165" i="10" a="1"/>
  <c r="O165" i="10" s="1"/>
  <c r="A166" i="10"/>
  <c r="B166" i="10"/>
  <c r="C166" i="10"/>
  <c r="D166" i="10"/>
  <c r="E166" i="10"/>
  <c r="F166" i="10"/>
  <c r="G166" i="10"/>
  <c r="H166" i="10"/>
  <c r="I166" i="10"/>
  <c r="J166" i="10"/>
  <c r="O166" i="10" a="1"/>
  <c r="O166" i="10" s="1"/>
  <c r="A167" i="10"/>
  <c r="B167" i="10"/>
  <c r="C167" i="10"/>
  <c r="D167" i="10"/>
  <c r="E167" i="10"/>
  <c r="F167" i="10"/>
  <c r="G167" i="10"/>
  <c r="H167" i="10"/>
  <c r="I167" i="10"/>
  <c r="J167" i="10"/>
  <c r="O167" i="10"/>
  <c r="O167" i="10" a="1"/>
  <c r="A168" i="10"/>
  <c r="B168" i="10"/>
  <c r="C168" i="10"/>
  <c r="D168" i="10"/>
  <c r="E168" i="10"/>
  <c r="F168" i="10"/>
  <c r="G168" i="10"/>
  <c r="H168" i="10"/>
  <c r="I168" i="10"/>
  <c r="J168" i="10"/>
  <c r="O168" i="10" a="1"/>
  <c r="O168" i="10" s="1"/>
  <c r="A169" i="10"/>
  <c r="B169" i="10"/>
  <c r="C169" i="10"/>
  <c r="D169" i="10"/>
  <c r="E169" i="10"/>
  <c r="F169" i="10"/>
  <c r="G169" i="10"/>
  <c r="H169" i="10"/>
  <c r="I169" i="10"/>
  <c r="J169" i="10"/>
  <c r="O169" i="10" a="1"/>
  <c r="O169" i="10" s="1"/>
  <c r="A170" i="10"/>
  <c r="B170" i="10"/>
  <c r="C170" i="10"/>
  <c r="D170" i="10"/>
  <c r="E170" i="10"/>
  <c r="F170" i="10"/>
  <c r="G170" i="10"/>
  <c r="H170" i="10"/>
  <c r="I170" i="10"/>
  <c r="J170" i="10"/>
  <c r="O170" i="10" a="1"/>
  <c r="O170" i="10" s="1"/>
  <c r="A171" i="10"/>
  <c r="B171" i="10"/>
  <c r="C171" i="10"/>
  <c r="D171" i="10"/>
  <c r="E171" i="10"/>
  <c r="F171" i="10"/>
  <c r="G171" i="10"/>
  <c r="H171" i="10"/>
  <c r="I171" i="10"/>
  <c r="J171" i="10"/>
  <c r="O171" i="10" a="1"/>
  <c r="O171" i="10" s="1"/>
  <c r="A172" i="10"/>
  <c r="B172" i="10"/>
  <c r="C172" i="10"/>
  <c r="D172" i="10"/>
  <c r="E172" i="10"/>
  <c r="F172" i="10"/>
  <c r="G172" i="10"/>
  <c r="H172" i="10"/>
  <c r="I172" i="10"/>
  <c r="J172" i="10"/>
  <c r="O172" i="10" a="1"/>
  <c r="O172" i="10" s="1"/>
  <c r="A173" i="10"/>
  <c r="B173" i="10"/>
  <c r="C173" i="10"/>
  <c r="D173" i="10"/>
  <c r="E173" i="10"/>
  <c r="F173" i="10"/>
  <c r="G173" i="10"/>
  <c r="H173" i="10"/>
  <c r="I173" i="10"/>
  <c r="J173" i="10"/>
  <c r="O173" i="10" a="1"/>
  <c r="O173" i="10" s="1"/>
  <c r="A174" i="10"/>
  <c r="B174" i="10"/>
  <c r="C174" i="10"/>
  <c r="D174" i="10"/>
  <c r="E174" i="10"/>
  <c r="F174" i="10"/>
  <c r="G174" i="10"/>
  <c r="H174" i="10"/>
  <c r="I174" i="10"/>
  <c r="J174" i="10"/>
  <c r="O174" i="10" a="1"/>
  <c r="O174" i="10" s="1"/>
  <c r="A175" i="10"/>
  <c r="B175" i="10"/>
  <c r="C175" i="10"/>
  <c r="D175" i="10"/>
  <c r="E175" i="10"/>
  <c r="F175" i="10"/>
  <c r="G175" i="10"/>
  <c r="H175" i="10"/>
  <c r="I175" i="10"/>
  <c r="J175" i="10"/>
  <c r="O175" i="10"/>
  <c r="O175" i="10" a="1"/>
  <c r="A176" i="10"/>
  <c r="B176" i="10"/>
  <c r="C176" i="10"/>
  <c r="D176" i="10"/>
  <c r="O176" i="10" s="1"/>
  <c r="E176" i="10"/>
  <c r="F176" i="10"/>
  <c r="G176" i="10"/>
  <c r="H176" i="10"/>
  <c r="I176" i="10"/>
  <c r="J176" i="10"/>
  <c r="A177" i="10"/>
  <c r="B177" i="10"/>
  <c r="C177" i="10"/>
  <c r="D177" i="10"/>
  <c r="E177" i="10"/>
  <c r="F177" i="10"/>
  <c r="G177" i="10"/>
  <c r="H177" i="10"/>
  <c r="I177" i="10"/>
  <c r="J177" i="10"/>
  <c r="O177" i="10"/>
  <c r="O177" i="10" a="1"/>
  <c r="A178" i="10"/>
  <c r="B178" i="10"/>
  <c r="C178" i="10"/>
  <c r="D178" i="10"/>
  <c r="E178" i="10"/>
  <c r="F178" i="10"/>
  <c r="G178" i="10"/>
  <c r="H178" i="10"/>
  <c r="I178" i="10"/>
  <c r="J178" i="10"/>
  <c r="O178" i="10"/>
  <c r="O178" i="10" a="1"/>
  <c r="A179" i="10"/>
  <c r="B179" i="10"/>
  <c r="C179" i="10"/>
  <c r="D179" i="10"/>
  <c r="E179" i="10"/>
  <c r="F179" i="10"/>
  <c r="G179" i="10"/>
  <c r="H179" i="10"/>
  <c r="I179" i="10"/>
  <c r="J179" i="10"/>
  <c r="O179" i="10"/>
  <c r="O179" i="10" a="1"/>
  <c r="A180" i="10"/>
  <c r="B180" i="10"/>
  <c r="C180" i="10"/>
  <c r="D180" i="10"/>
  <c r="E180" i="10"/>
  <c r="F180" i="10"/>
  <c r="G180" i="10"/>
  <c r="H180" i="10"/>
  <c r="I180" i="10"/>
  <c r="J180" i="10"/>
  <c r="O180" i="10"/>
  <c r="O180" i="10" a="1"/>
  <c r="A181" i="10"/>
  <c r="B181" i="10"/>
  <c r="C181" i="10"/>
  <c r="D181" i="10"/>
  <c r="E181" i="10"/>
  <c r="F181" i="10"/>
  <c r="G181" i="10"/>
  <c r="H181" i="10"/>
  <c r="I181" i="10"/>
  <c r="J181" i="10"/>
  <c r="O181" i="10"/>
  <c r="O181" i="10" a="1"/>
  <c r="A182" i="10"/>
  <c r="B182" i="10"/>
  <c r="C182" i="10"/>
  <c r="D182" i="10"/>
  <c r="E182" i="10"/>
  <c r="F182" i="10"/>
  <c r="G182" i="10"/>
  <c r="H182" i="10"/>
  <c r="I182" i="10"/>
  <c r="J182" i="10"/>
  <c r="O182" i="10"/>
  <c r="O182" i="10" a="1"/>
  <c r="A183" i="10"/>
  <c r="B183" i="10"/>
  <c r="C183" i="10"/>
  <c r="D183" i="10"/>
  <c r="E183" i="10"/>
  <c r="F183" i="10"/>
  <c r="G183" i="10"/>
  <c r="H183" i="10"/>
  <c r="I183" i="10"/>
  <c r="J183" i="10"/>
  <c r="O183" i="10"/>
  <c r="O183" i="10" a="1"/>
  <c r="A184" i="10"/>
  <c r="B184" i="10"/>
  <c r="C184" i="10"/>
  <c r="D184" i="10"/>
  <c r="E184" i="10"/>
  <c r="F184" i="10"/>
  <c r="G184" i="10"/>
  <c r="H184" i="10"/>
  <c r="I184" i="10"/>
  <c r="J184" i="10"/>
  <c r="O184" i="10"/>
  <c r="O184" i="10" a="1"/>
  <c r="A185" i="10"/>
  <c r="B185" i="10"/>
  <c r="C185" i="10"/>
  <c r="D185" i="10"/>
  <c r="E185" i="10"/>
  <c r="F185" i="10"/>
  <c r="G185" i="10"/>
  <c r="H185" i="10"/>
  <c r="I185" i="10"/>
  <c r="J185" i="10"/>
  <c r="O185" i="10"/>
  <c r="O185" i="10" a="1"/>
  <c r="A186" i="10"/>
  <c r="B186" i="10"/>
  <c r="C186" i="10"/>
  <c r="D186" i="10"/>
  <c r="E186" i="10"/>
  <c r="F186" i="10"/>
  <c r="G186" i="10"/>
  <c r="H186" i="10"/>
  <c r="I186" i="10"/>
  <c r="J186" i="10"/>
  <c r="O186" i="10"/>
  <c r="O186" i="10" a="1"/>
  <c r="A187" i="10"/>
  <c r="B187" i="10"/>
  <c r="C187" i="10"/>
  <c r="D187" i="10"/>
  <c r="E187" i="10"/>
  <c r="F187" i="10"/>
  <c r="G187" i="10"/>
  <c r="H187" i="10"/>
  <c r="I187" i="10"/>
  <c r="J187" i="10"/>
  <c r="O187" i="10"/>
  <c r="O187" i="10" a="1"/>
  <c r="A188" i="10"/>
  <c r="B188" i="10"/>
  <c r="C188" i="10"/>
  <c r="D188" i="10"/>
  <c r="E188" i="10"/>
  <c r="F188" i="10"/>
  <c r="G188" i="10"/>
  <c r="H188" i="10"/>
  <c r="I188" i="10"/>
  <c r="J188" i="10"/>
  <c r="O188" i="10"/>
  <c r="O188" i="10" a="1"/>
  <c r="A189" i="10"/>
  <c r="B189" i="10"/>
  <c r="C189" i="10"/>
  <c r="D189" i="10"/>
  <c r="E189" i="10"/>
  <c r="F189" i="10"/>
  <c r="G189" i="10"/>
  <c r="H189" i="10"/>
  <c r="I189" i="10"/>
  <c r="J189" i="10"/>
  <c r="O189" i="10"/>
  <c r="O189" i="10" a="1"/>
  <c r="A190" i="10"/>
  <c r="B190" i="10"/>
  <c r="C190" i="10"/>
  <c r="D190" i="10"/>
  <c r="E190" i="10"/>
  <c r="F190" i="10"/>
  <c r="G190" i="10"/>
  <c r="H190" i="10"/>
  <c r="I190" i="10"/>
  <c r="J190" i="10"/>
  <c r="O190" i="10"/>
  <c r="O190" i="10" a="1"/>
  <c r="A191" i="10"/>
  <c r="B191" i="10"/>
  <c r="C191" i="10"/>
  <c r="D191" i="10"/>
  <c r="E191" i="10"/>
  <c r="F191" i="10"/>
  <c r="G191" i="10"/>
  <c r="H191" i="10"/>
  <c r="I191" i="10"/>
  <c r="J191" i="10"/>
  <c r="O191" i="10"/>
  <c r="O191" i="10" a="1"/>
  <c r="A192" i="10"/>
  <c r="B192" i="10"/>
  <c r="C192" i="10"/>
  <c r="D192" i="10"/>
  <c r="E192" i="10"/>
  <c r="F192" i="10"/>
  <c r="G192" i="10"/>
  <c r="H192" i="10"/>
  <c r="I192" i="10"/>
  <c r="J192" i="10"/>
  <c r="O192" i="10"/>
  <c r="O192" i="10" a="1"/>
  <c r="A193" i="10"/>
  <c r="B193" i="10"/>
  <c r="C193" i="10"/>
  <c r="D193" i="10"/>
  <c r="E193" i="10"/>
  <c r="F193" i="10"/>
  <c r="G193" i="10"/>
  <c r="H193" i="10"/>
  <c r="I193" i="10"/>
  <c r="J193" i="10"/>
  <c r="O193" i="10"/>
  <c r="O193" i="10" a="1"/>
  <c r="A194" i="10"/>
  <c r="B194" i="10"/>
  <c r="C194" i="10"/>
  <c r="D194" i="10"/>
  <c r="E194" i="10"/>
  <c r="F194" i="10"/>
  <c r="G194" i="10"/>
  <c r="H194" i="10"/>
  <c r="I194" i="10"/>
  <c r="J194" i="10"/>
  <c r="O194" i="10"/>
  <c r="O194" i="10" a="1"/>
  <c r="A195" i="10"/>
  <c r="B195" i="10"/>
  <c r="C195" i="10"/>
  <c r="D195" i="10"/>
  <c r="E195" i="10"/>
  <c r="F195" i="10"/>
  <c r="G195" i="10"/>
  <c r="H195" i="10"/>
  <c r="I195" i="10"/>
  <c r="J195" i="10"/>
  <c r="O195" i="10"/>
  <c r="O195" i="10" a="1"/>
  <c r="A196" i="10"/>
  <c r="B196" i="10"/>
  <c r="C196" i="10"/>
  <c r="D196" i="10"/>
  <c r="E196" i="10"/>
  <c r="F196" i="10"/>
  <c r="G196" i="10"/>
  <c r="H196" i="10"/>
  <c r="I196" i="10"/>
  <c r="J196" i="10"/>
  <c r="O196" i="10"/>
  <c r="O196" i="10" a="1"/>
  <c r="A197" i="10"/>
  <c r="B197" i="10"/>
  <c r="C197" i="10"/>
  <c r="D197" i="10"/>
  <c r="E197" i="10"/>
  <c r="F197" i="10"/>
  <c r="G197" i="10"/>
  <c r="H197" i="10"/>
  <c r="I197" i="10"/>
  <c r="J197" i="10"/>
  <c r="O197" i="10"/>
  <c r="O197" i="10" a="1"/>
  <c r="A198" i="10"/>
  <c r="B198" i="10"/>
  <c r="C198" i="10"/>
  <c r="D198" i="10"/>
  <c r="E198" i="10"/>
  <c r="F198" i="10"/>
  <c r="G198" i="10"/>
  <c r="H198" i="10"/>
  <c r="I198" i="10"/>
  <c r="J198" i="10"/>
  <c r="O198" i="10"/>
  <c r="O198" i="10" a="1"/>
  <c r="A199" i="10"/>
  <c r="B199" i="10"/>
  <c r="C199" i="10"/>
  <c r="D199" i="10"/>
  <c r="E199" i="10"/>
  <c r="F199" i="10"/>
  <c r="G199" i="10"/>
  <c r="H199" i="10"/>
  <c r="I199" i="10"/>
  <c r="J199" i="10"/>
  <c r="O199" i="10"/>
  <c r="O199" i="10" a="1"/>
  <c r="A200" i="10"/>
  <c r="B200" i="10"/>
  <c r="C200" i="10"/>
  <c r="D200" i="10"/>
  <c r="E200" i="10"/>
  <c r="F200" i="10"/>
  <c r="G200" i="10"/>
  <c r="H200" i="10"/>
  <c r="I200" i="10"/>
  <c r="J200" i="10"/>
  <c r="O200" i="10"/>
  <c r="O200" i="10" a="1"/>
  <c r="A201" i="10"/>
  <c r="B201" i="10"/>
  <c r="C201" i="10"/>
  <c r="D201" i="10"/>
  <c r="E201" i="10"/>
  <c r="F201" i="10"/>
  <c r="G201" i="10"/>
  <c r="H201" i="10"/>
  <c r="I201" i="10"/>
  <c r="J201" i="10"/>
  <c r="O201" i="10"/>
  <c r="O201" i="10" a="1"/>
  <c r="A202" i="10"/>
  <c r="B202" i="10"/>
  <c r="C202" i="10"/>
  <c r="D202" i="10"/>
  <c r="E202" i="10"/>
  <c r="F202" i="10"/>
  <c r="G202" i="10"/>
  <c r="H202" i="10"/>
  <c r="I202" i="10"/>
  <c r="J202" i="10"/>
  <c r="O202" i="10"/>
  <c r="O202" i="10" a="1"/>
  <c r="A203" i="10"/>
  <c r="B203" i="10"/>
  <c r="C203" i="10"/>
  <c r="D203" i="10"/>
  <c r="E203" i="10"/>
  <c r="F203" i="10"/>
  <c r="G203" i="10"/>
  <c r="H203" i="10"/>
  <c r="I203" i="10"/>
  <c r="J203" i="10"/>
  <c r="O203" i="10"/>
  <c r="O203" i="10" a="1"/>
  <c r="A204" i="10"/>
  <c r="B204" i="10"/>
  <c r="C204" i="10"/>
  <c r="D204" i="10"/>
  <c r="E204" i="10"/>
  <c r="F204" i="10"/>
  <c r="G204" i="10"/>
  <c r="H204" i="10"/>
  <c r="I204" i="10"/>
  <c r="J204" i="10"/>
  <c r="O204" i="10"/>
  <c r="O204" i="10" a="1"/>
  <c r="A205" i="10"/>
  <c r="B205" i="10"/>
  <c r="C205" i="10"/>
  <c r="D205" i="10"/>
  <c r="E205" i="10"/>
  <c r="F205" i="10"/>
  <c r="G205" i="10"/>
  <c r="H205" i="10"/>
  <c r="I205" i="10"/>
  <c r="J205" i="10"/>
  <c r="O205" i="10"/>
  <c r="O205" i="10" a="1"/>
  <c r="A206" i="10"/>
  <c r="B206" i="10"/>
  <c r="C206" i="10"/>
  <c r="D206" i="10"/>
  <c r="E206" i="10"/>
  <c r="F206" i="10"/>
  <c r="G206" i="10"/>
  <c r="H206" i="10"/>
  <c r="I206" i="10"/>
  <c r="J206" i="10"/>
  <c r="O206" i="10"/>
  <c r="O206" i="10" a="1"/>
  <c r="A207" i="10"/>
  <c r="B207" i="10"/>
  <c r="C207" i="10"/>
  <c r="D207" i="10"/>
  <c r="E207" i="10"/>
  <c r="F207" i="10"/>
  <c r="G207" i="10"/>
  <c r="H207" i="10"/>
  <c r="I207" i="10"/>
  <c r="J207" i="10"/>
  <c r="O207" i="10"/>
  <c r="O207" i="10" a="1"/>
  <c r="A208" i="10"/>
  <c r="B208" i="10"/>
  <c r="C208" i="10"/>
  <c r="D208" i="10"/>
  <c r="E208" i="10"/>
  <c r="F208" i="10"/>
  <c r="G208" i="10"/>
  <c r="H208" i="10"/>
  <c r="I208" i="10"/>
  <c r="J208" i="10"/>
  <c r="O208" i="10"/>
  <c r="O208" i="10" a="1"/>
  <c r="A209" i="10"/>
  <c r="B209" i="10"/>
  <c r="C209" i="10"/>
  <c r="D209" i="10"/>
  <c r="E209" i="10"/>
  <c r="F209" i="10"/>
  <c r="G209" i="10"/>
  <c r="H209" i="10"/>
  <c r="I209" i="10"/>
  <c r="J209" i="10"/>
  <c r="O209" i="10"/>
  <c r="O209" i="10" a="1"/>
  <c r="A210" i="10"/>
  <c r="B210" i="10"/>
  <c r="C210" i="10"/>
  <c r="D210" i="10"/>
  <c r="E210" i="10"/>
  <c r="F210" i="10"/>
  <c r="G210" i="10"/>
  <c r="H210" i="10"/>
  <c r="I210" i="10"/>
  <c r="J210" i="10"/>
  <c r="O210" i="10"/>
  <c r="O210" i="10" a="1"/>
  <c r="A211" i="10"/>
  <c r="B211" i="10"/>
  <c r="C211" i="10"/>
  <c r="D211" i="10"/>
  <c r="E211" i="10"/>
  <c r="F211" i="10"/>
  <c r="G211" i="10"/>
  <c r="H211" i="10"/>
  <c r="I211" i="10"/>
  <c r="J211" i="10"/>
  <c r="O211" i="10"/>
  <c r="O211" i="10" a="1"/>
  <c r="A212" i="10"/>
  <c r="B212" i="10"/>
  <c r="C212" i="10"/>
  <c r="D212" i="10"/>
  <c r="E212" i="10"/>
  <c r="F212" i="10"/>
  <c r="G212" i="10"/>
  <c r="H212" i="10"/>
  <c r="I212" i="10"/>
  <c r="J212" i="10"/>
  <c r="O212" i="10"/>
  <c r="O212" i="10" a="1"/>
  <c r="A213" i="10"/>
  <c r="B213" i="10"/>
  <c r="C213" i="10"/>
  <c r="D213" i="10"/>
  <c r="E213" i="10"/>
  <c r="F213" i="10"/>
  <c r="G213" i="10"/>
  <c r="H213" i="10"/>
  <c r="I213" i="10"/>
  <c r="J213" i="10"/>
  <c r="O213" i="10"/>
  <c r="O213" i="10" a="1"/>
  <c r="A214" i="10"/>
  <c r="B214" i="10"/>
  <c r="C214" i="10"/>
  <c r="D214" i="10"/>
  <c r="E214" i="10"/>
  <c r="F214" i="10"/>
  <c r="G214" i="10"/>
  <c r="H214" i="10"/>
  <c r="I214" i="10"/>
  <c r="J214" i="10"/>
  <c r="O214" i="10"/>
  <c r="O214" i="10" a="1"/>
  <c r="A215" i="10"/>
  <c r="B215" i="10"/>
  <c r="C215" i="10"/>
  <c r="D215" i="10"/>
  <c r="E215" i="10"/>
  <c r="F215" i="10"/>
  <c r="G215" i="10"/>
  <c r="H215" i="10"/>
  <c r="I215" i="10"/>
  <c r="J215" i="10"/>
  <c r="O215" i="10"/>
  <c r="O215" i="10" a="1"/>
  <c r="A216" i="10"/>
  <c r="B216" i="10"/>
  <c r="C216" i="10"/>
  <c r="D216" i="10"/>
  <c r="E216" i="10"/>
  <c r="F216" i="10"/>
  <c r="G216" i="10"/>
  <c r="H216" i="10"/>
  <c r="I216" i="10"/>
  <c r="J216" i="10"/>
  <c r="K216" i="10"/>
  <c r="O216" i="10" a="1"/>
  <c r="O216" i="10" s="1"/>
  <c r="A217" i="10"/>
  <c r="B217" i="10"/>
  <c r="C217" i="10"/>
  <c r="D217" i="10"/>
  <c r="E217" i="10"/>
  <c r="F217" i="10"/>
  <c r="G217" i="10"/>
  <c r="H217" i="10"/>
  <c r="I217" i="10"/>
  <c r="J217" i="10"/>
  <c r="K217" i="10"/>
  <c r="O217" i="10" a="1"/>
  <c r="O217" i="10" s="1"/>
  <c r="A218" i="10"/>
  <c r="B218" i="10"/>
  <c r="C218" i="10"/>
  <c r="D218" i="10"/>
  <c r="E218" i="10"/>
  <c r="F218" i="10"/>
  <c r="G218" i="10"/>
  <c r="H218" i="10"/>
  <c r="I218" i="10"/>
  <c r="J218" i="10"/>
  <c r="K218" i="10"/>
  <c r="O218" i="10" a="1"/>
  <c r="O218" i="10" s="1"/>
  <c r="A219" i="10"/>
  <c r="B219" i="10"/>
  <c r="C219" i="10"/>
  <c r="D219" i="10"/>
  <c r="E219" i="10"/>
  <c r="F219" i="10"/>
  <c r="G219" i="10"/>
  <c r="H219" i="10"/>
  <c r="I219" i="10"/>
  <c r="J219" i="10"/>
  <c r="K219" i="10"/>
  <c r="O219" i="10"/>
  <c r="O219" i="10" a="1"/>
  <c r="A220" i="10"/>
  <c r="B220" i="10"/>
  <c r="C220" i="10"/>
  <c r="D220" i="10"/>
  <c r="E220" i="10"/>
  <c r="F220" i="10"/>
  <c r="G220" i="10"/>
  <c r="H220" i="10"/>
  <c r="I220" i="10"/>
  <c r="J220" i="10"/>
  <c r="K220" i="10"/>
  <c r="O220" i="10" a="1"/>
  <c r="O220" i="10" s="1"/>
  <c r="A221" i="10"/>
  <c r="B221" i="10"/>
  <c r="C221" i="10"/>
  <c r="D221" i="10"/>
  <c r="E221" i="10"/>
  <c r="F221" i="10"/>
  <c r="G221" i="10"/>
  <c r="H221" i="10"/>
  <c r="I221" i="10"/>
  <c r="J221" i="10"/>
  <c r="K221" i="10"/>
  <c r="O221" i="10"/>
  <c r="O221" i="10" a="1"/>
  <c r="A222" i="10"/>
  <c r="B222" i="10"/>
  <c r="C222" i="10"/>
  <c r="D222" i="10"/>
  <c r="E222" i="10"/>
  <c r="F222" i="10"/>
  <c r="G222" i="10"/>
  <c r="H222" i="10"/>
  <c r="I222" i="10"/>
  <c r="J222" i="10"/>
  <c r="K222" i="10"/>
  <c r="O222" i="10" a="1"/>
  <c r="O222" i="10" s="1"/>
  <c r="A223" i="10"/>
  <c r="B223" i="10"/>
  <c r="C223" i="10"/>
  <c r="D223" i="10"/>
  <c r="E223" i="10"/>
  <c r="F223" i="10"/>
  <c r="G223" i="10"/>
  <c r="H223" i="10"/>
  <c r="I223" i="10"/>
  <c r="J223" i="10"/>
  <c r="K223" i="10"/>
  <c r="O223" i="10"/>
  <c r="O223" i="10" a="1"/>
  <c r="A224" i="10"/>
  <c r="B224" i="10"/>
  <c r="C224" i="10"/>
  <c r="D224" i="10"/>
  <c r="E224" i="10"/>
  <c r="F224" i="10"/>
  <c r="G224" i="10"/>
  <c r="H224" i="10"/>
  <c r="I224" i="10"/>
  <c r="J224" i="10"/>
  <c r="K224" i="10"/>
  <c r="O224" i="10" a="1"/>
  <c r="O224" i="10" s="1"/>
  <c r="A225" i="10"/>
  <c r="B225" i="10"/>
  <c r="C225" i="10"/>
  <c r="D225" i="10"/>
  <c r="E225" i="10"/>
  <c r="F225" i="10"/>
  <c r="G225" i="10"/>
  <c r="H225" i="10"/>
  <c r="I225" i="10"/>
  <c r="J225" i="10"/>
  <c r="K225" i="10"/>
  <c r="A226" i="10"/>
  <c r="B226" i="10"/>
  <c r="C226" i="10"/>
  <c r="D226" i="10"/>
  <c r="E226" i="10"/>
  <c r="F226" i="10"/>
  <c r="G226" i="10"/>
  <c r="H226" i="10"/>
  <c r="I226" i="10"/>
  <c r="J226" i="10"/>
  <c r="K226" i="10"/>
  <c r="A227" i="10"/>
  <c r="B227" i="10"/>
  <c r="C227" i="10"/>
  <c r="D227" i="10"/>
  <c r="E227" i="10"/>
  <c r="F227" i="10"/>
  <c r="G227" i="10"/>
  <c r="H227" i="10"/>
  <c r="I227" i="10"/>
  <c r="J227" i="10"/>
  <c r="K227" i="10"/>
  <c r="A228" i="10"/>
  <c r="B228" i="10"/>
  <c r="C228" i="10"/>
  <c r="D228" i="10"/>
  <c r="E228" i="10"/>
  <c r="F228" i="10"/>
  <c r="G228" i="10"/>
  <c r="H228" i="10"/>
  <c r="I228" i="10"/>
  <c r="J228" i="10"/>
  <c r="K228" i="10"/>
  <c r="A229" i="10"/>
  <c r="B229" i="10"/>
  <c r="C229" i="10"/>
  <c r="D229" i="10"/>
  <c r="E229" i="10"/>
  <c r="F229" i="10"/>
  <c r="G229" i="10"/>
  <c r="H229" i="10"/>
  <c r="I229" i="10"/>
  <c r="J229" i="10"/>
  <c r="K229" i="10"/>
  <c r="A230" i="10"/>
  <c r="B230" i="10"/>
  <c r="C230" i="10"/>
  <c r="D230" i="10"/>
  <c r="E230" i="10"/>
  <c r="F230" i="10"/>
  <c r="G230" i="10"/>
  <c r="H230" i="10"/>
  <c r="I230" i="10"/>
  <c r="J230" i="10"/>
  <c r="K230" i="10"/>
  <c r="A231" i="10"/>
  <c r="B231" i="10"/>
  <c r="C231" i="10"/>
  <c r="D231" i="10"/>
  <c r="E231" i="10"/>
  <c r="F231" i="10"/>
  <c r="G231" i="10"/>
  <c r="H231" i="10"/>
  <c r="I231" i="10"/>
  <c r="J231" i="10"/>
  <c r="K231" i="10"/>
  <c r="A232" i="10"/>
  <c r="B232" i="10"/>
  <c r="C232" i="10"/>
  <c r="D232" i="10"/>
  <c r="E232" i="10"/>
  <c r="F232" i="10"/>
  <c r="G232" i="10"/>
  <c r="H232" i="10"/>
  <c r="I232" i="10"/>
  <c r="J232" i="10"/>
  <c r="K232" i="10"/>
  <c r="A233" i="10"/>
  <c r="B233" i="10"/>
  <c r="C233" i="10"/>
  <c r="D233" i="10"/>
  <c r="E233" i="10"/>
  <c r="F233" i="10"/>
  <c r="G233" i="10"/>
  <c r="H233" i="10"/>
  <c r="I233" i="10"/>
  <c r="J233" i="10"/>
  <c r="K233" i="10"/>
  <c r="A234" i="10"/>
  <c r="B234" i="10"/>
  <c r="C234" i="10"/>
  <c r="D234" i="10"/>
  <c r="E234" i="10"/>
  <c r="F234" i="10"/>
  <c r="G234" i="10"/>
  <c r="H234" i="10"/>
  <c r="I234" i="10"/>
  <c r="J234" i="10"/>
  <c r="K234" i="10"/>
  <c r="A235" i="10"/>
  <c r="B235" i="10"/>
  <c r="C235" i="10"/>
  <c r="D235" i="10"/>
  <c r="E235" i="10"/>
  <c r="F235" i="10"/>
  <c r="G235" i="10"/>
  <c r="H235" i="10"/>
  <c r="I235" i="10"/>
  <c r="J235" i="10"/>
  <c r="K235" i="10"/>
  <c r="A236" i="10"/>
  <c r="B236" i="10"/>
  <c r="C236" i="10"/>
  <c r="D236" i="10"/>
  <c r="E236" i="10"/>
  <c r="F236" i="10"/>
  <c r="G236" i="10"/>
  <c r="H236" i="10"/>
  <c r="I236" i="10"/>
  <c r="J236" i="10"/>
  <c r="K236" i="10"/>
  <c r="A237" i="10"/>
  <c r="B237" i="10"/>
  <c r="C237" i="10"/>
  <c r="D237" i="10"/>
  <c r="E237" i="10"/>
  <c r="F237" i="10"/>
  <c r="G237" i="10"/>
  <c r="H237" i="10"/>
  <c r="I237" i="10"/>
  <c r="J237" i="10"/>
  <c r="K237" i="10"/>
  <c r="A238" i="10"/>
  <c r="B238" i="10"/>
  <c r="C238" i="10"/>
  <c r="D238" i="10"/>
  <c r="E238" i="10"/>
  <c r="F238" i="10"/>
  <c r="G238" i="10"/>
  <c r="H238" i="10"/>
  <c r="I238" i="10"/>
  <c r="J238" i="10"/>
  <c r="K238" i="10"/>
  <c r="A239" i="10"/>
  <c r="B239" i="10"/>
  <c r="C239" i="10"/>
  <c r="D239" i="10"/>
  <c r="E239" i="10"/>
  <c r="F239" i="10"/>
  <c r="G239" i="10"/>
  <c r="H239" i="10"/>
  <c r="I239" i="10"/>
  <c r="J239" i="10"/>
  <c r="K239" i="10"/>
  <c r="A240" i="10"/>
  <c r="B240" i="10"/>
  <c r="C240" i="10"/>
  <c r="D240" i="10"/>
  <c r="E240" i="10"/>
  <c r="F240" i="10"/>
  <c r="G240" i="10"/>
  <c r="H240" i="10"/>
  <c r="I240" i="10"/>
  <c r="J240" i="10"/>
  <c r="K240" i="10"/>
  <c r="A241" i="10"/>
  <c r="B241" i="10"/>
  <c r="C241" i="10"/>
  <c r="D241" i="10"/>
  <c r="E241" i="10"/>
  <c r="F241" i="10"/>
  <c r="G241" i="10"/>
  <c r="H241" i="10"/>
  <c r="I241" i="10"/>
  <c r="J241" i="10"/>
  <c r="K241" i="10"/>
  <c r="A242" i="10"/>
  <c r="B242" i="10"/>
  <c r="C242" i="10"/>
  <c r="D242" i="10"/>
  <c r="E242" i="10"/>
  <c r="F242" i="10"/>
  <c r="G242" i="10"/>
  <c r="H242" i="10"/>
  <c r="I242" i="10"/>
  <c r="J242" i="10"/>
  <c r="K242" i="10"/>
  <c r="A243" i="10"/>
  <c r="B243" i="10"/>
  <c r="C243" i="10"/>
  <c r="D243" i="10"/>
  <c r="E243" i="10"/>
  <c r="F243" i="10"/>
  <c r="G243" i="10"/>
  <c r="H243" i="10"/>
  <c r="I243" i="10"/>
  <c r="J243" i="10"/>
  <c r="K243" i="10"/>
  <c r="A244" i="10"/>
  <c r="B244" i="10"/>
  <c r="C244" i="10"/>
  <c r="D244" i="10"/>
  <c r="E244" i="10"/>
  <c r="F244" i="10"/>
  <c r="G244" i="10"/>
  <c r="H244" i="10"/>
  <c r="I244" i="10"/>
  <c r="J244" i="10"/>
  <c r="K244" i="10"/>
  <c r="A245" i="10"/>
  <c r="B245" i="10"/>
  <c r="C245" i="10"/>
  <c r="D245" i="10"/>
  <c r="E245" i="10"/>
  <c r="F245" i="10"/>
  <c r="G245" i="10"/>
  <c r="H245" i="10"/>
  <c r="I245" i="10"/>
  <c r="J245" i="10"/>
  <c r="K245" i="10"/>
  <c r="A246" i="10"/>
  <c r="B246" i="10"/>
  <c r="C246" i="10"/>
  <c r="D246" i="10"/>
  <c r="E246" i="10"/>
  <c r="F246" i="10"/>
  <c r="G246" i="10"/>
  <c r="H246" i="10"/>
  <c r="I246" i="10"/>
  <c r="J246" i="10"/>
  <c r="K246" i="10"/>
  <c r="A247" i="10"/>
  <c r="B247" i="10"/>
  <c r="C247" i="10"/>
  <c r="D247" i="10"/>
  <c r="E247" i="10"/>
  <c r="F247" i="10"/>
  <c r="G247" i="10"/>
  <c r="H247" i="10"/>
  <c r="I247" i="10"/>
  <c r="J247" i="10"/>
  <c r="K247" i="10"/>
  <c r="A248" i="10"/>
  <c r="B248" i="10"/>
  <c r="C248" i="10"/>
  <c r="D248" i="10"/>
  <c r="E248" i="10"/>
  <c r="F248" i="10"/>
  <c r="G248" i="10"/>
  <c r="H248" i="10"/>
  <c r="I248" i="10"/>
  <c r="J248" i="10"/>
  <c r="K248" i="10"/>
  <c r="A249" i="10"/>
  <c r="B249" i="10"/>
  <c r="C249" i="10"/>
  <c r="D249" i="10"/>
  <c r="E249" i="10"/>
  <c r="F249" i="10"/>
  <c r="G249" i="10"/>
  <c r="H249" i="10"/>
  <c r="I249" i="10"/>
  <c r="J249" i="10"/>
  <c r="K249" i="10"/>
  <c r="A250" i="10"/>
  <c r="B250" i="10"/>
  <c r="C250" i="10"/>
  <c r="D250" i="10"/>
  <c r="E250" i="10"/>
  <c r="F250" i="10"/>
  <c r="G250" i="10"/>
  <c r="H250" i="10"/>
  <c r="I250" i="10"/>
  <c r="J250" i="10"/>
  <c r="K250" i="10"/>
  <c r="A251" i="10"/>
  <c r="B251" i="10"/>
  <c r="C251" i="10"/>
  <c r="D251" i="10"/>
  <c r="E251" i="10"/>
  <c r="F251" i="10"/>
  <c r="G251" i="10"/>
  <c r="H251" i="10"/>
  <c r="I251" i="10"/>
  <c r="J251" i="10"/>
  <c r="K251" i="10"/>
  <c r="A252" i="10"/>
  <c r="B252" i="10"/>
  <c r="C252" i="10"/>
  <c r="D252" i="10"/>
  <c r="E252" i="10"/>
  <c r="F252" i="10"/>
  <c r="G252" i="10"/>
  <c r="H252" i="10"/>
  <c r="I252" i="10"/>
  <c r="J252" i="10"/>
  <c r="K252" i="10"/>
  <c r="A253" i="10"/>
  <c r="B253" i="10"/>
  <c r="C253" i="10"/>
  <c r="D253" i="10"/>
  <c r="E253" i="10"/>
  <c r="F253" i="10"/>
  <c r="G253" i="10"/>
  <c r="H253" i="10"/>
  <c r="I253" i="10"/>
  <c r="J253" i="10"/>
  <c r="K253" i="10"/>
  <c r="A254" i="10"/>
  <c r="B254" i="10"/>
  <c r="C254" i="10"/>
  <c r="D254" i="10"/>
  <c r="E254" i="10"/>
  <c r="F254" i="10"/>
  <c r="G254" i="10"/>
  <c r="H254" i="10"/>
  <c r="I254" i="10"/>
  <c r="J254" i="10"/>
  <c r="K254" i="10"/>
  <c r="A255" i="10"/>
  <c r="B255" i="10"/>
  <c r="C255" i="10"/>
  <c r="D255" i="10"/>
  <c r="E255" i="10"/>
  <c r="F255" i="10"/>
  <c r="G255" i="10"/>
  <c r="H255" i="10"/>
  <c r="I255" i="10"/>
  <c r="J255" i="10"/>
  <c r="K255" i="10"/>
  <c r="A256" i="10"/>
  <c r="B256" i="10"/>
  <c r="C256" i="10"/>
  <c r="D256" i="10"/>
  <c r="E256" i="10"/>
  <c r="F256" i="10"/>
  <c r="G256" i="10"/>
  <c r="H256" i="10"/>
  <c r="I256" i="10"/>
  <c r="J256" i="10"/>
  <c r="K256" i="10"/>
  <c r="A257" i="10"/>
  <c r="B257" i="10"/>
  <c r="C257" i="10"/>
  <c r="D257" i="10"/>
  <c r="E257" i="10"/>
  <c r="F257" i="10"/>
  <c r="G257" i="10"/>
  <c r="H257" i="10"/>
  <c r="I257" i="10"/>
  <c r="J257" i="10"/>
  <c r="K257" i="10"/>
  <c r="A258" i="10"/>
  <c r="B258" i="10"/>
  <c r="C258" i="10"/>
  <c r="D258" i="10"/>
  <c r="E258" i="10"/>
  <c r="F258" i="10"/>
  <c r="G258" i="10"/>
  <c r="H258" i="10"/>
  <c r="I258" i="10"/>
  <c r="J258" i="10"/>
  <c r="K258" i="10"/>
  <c r="A259" i="10"/>
  <c r="B259" i="10"/>
  <c r="C259" i="10"/>
  <c r="D259" i="10"/>
  <c r="E259" i="10"/>
  <c r="F259" i="10"/>
  <c r="G259" i="10"/>
  <c r="H259" i="10"/>
  <c r="I259" i="10"/>
  <c r="J259" i="10"/>
  <c r="K259" i="10"/>
  <c r="A260" i="10"/>
  <c r="B260" i="10"/>
  <c r="C260" i="10"/>
  <c r="D260" i="10"/>
  <c r="E260" i="10"/>
  <c r="F260" i="10"/>
  <c r="G260" i="10"/>
  <c r="H260" i="10"/>
  <c r="I260" i="10"/>
  <c r="J260" i="10"/>
  <c r="K260" i="10"/>
  <c r="A261" i="10"/>
  <c r="B261" i="10"/>
  <c r="C261" i="10"/>
  <c r="D261" i="10"/>
  <c r="E261" i="10"/>
  <c r="F261" i="10"/>
  <c r="G261" i="10"/>
  <c r="H261" i="10"/>
  <c r="I261" i="10"/>
  <c r="J261" i="10"/>
  <c r="K261" i="10"/>
  <c r="A262" i="10"/>
  <c r="B262" i="10"/>
  <c r="C262" i="10"/>
  <c r="D262" i="10"/>
  <c r="E262" i="10"/>
  <c r="F262" i="10"/>
  <c r="G262" i="10"/>
  <c r="H262" i="10"/>
  <c r="I262" i="10"/>
  <c r="J262" i="10"/>
  <c r="K262" i="10"/>
  <c r="A263" i="10"/>
  <c r="B263" i="10"/>
  <c r="C263" i="10"/>
  <c r="D263" i="10"/>
  <c r="E263" i="10"/>
  <c r="F263" i="10"/>
  <c r="G263" i="10"/>
  <c r="H263" i="10"/>
  <c r="I263" i="10"/>
  <c r="J263" i="10"/>
  <c r="K263" i="10"/>
  <c r="A264" i="10"/>
  <c r="B264" i="10"/>
  <c r="C264" i="10"/>
  <c r="D264" i="10"/>
  <c r="E264" i="10"/>
  <c r="F264" i="10"/>
  <c r="G264" i="10"/>
  <c r="H264" i="10"/>
  <c r="I264" i="10"/>
  <c r="J264" i="10"/>
  <c r="K264" i="10"/>
  <c r="A265" i="10"/>
  <c r="B265" i="10"/>
  <c r="C265" i="10"/>
  <c r="D265" i="10"/>
  <c r="E265" i="10"/>
  <c r="F265" i="10"/>
  <c r="G265" i="10"/>
  <c r="H265" i="10"/>
  <c r="I265" i="10"/>
  <c r="J265" i="10"/>
  <c r="K265" i="10"/>
  <c r="A266" i="10"/>
  <c r="B266" i="10"/>
  <c r="C266" i="10"/>
  <c r="D266" i="10"/>
  <c r="E266" i="10"/>
  <c r="F266" i="10"/>
  <c r="G266" i="10"/>
  <c r="H266" i="10"/>
  <c r="I266" i="10"/>
  <c r="J266" i="10"/>
  <c r="K266" i="10"/>
  <c r="A267" i="10"/>
  <c r="B267" i="10"/>
  <c r="C267" i="10"/>
  <c r="D267" i="10"/>
  <c r="E267" i="10"/>
  <c r="F267" i="10"/>
  <c r="G267" i="10"/>
  <c r="H267" i="10"/>
  <c r="I267" i="10"/>
  <c r="J267" i="10"/>
  <c r="K267" i="10"/>
  <c r="A268" i="10"/>
  <c r="B268" i="10"/>
  <c r="C268" i="10"/>
  <c r="D268" i="10"/>
  <c r="E268" i="10"/>
  <c r="F268" i="10"/>
  <c r="G268" i="10"/>
  <c r="H268" i="10"/>
  <c r="I268" i="10"/>
  <c r="J268" i="10"/>
  <c r="K268" i="10"/>
  <c r="A269" i="10"/>
  <c r="B269" i="10"/>
  <c r="C269" i="10"/>
  <c r="D269" i="10"/>
  <c r="E269" i="10"/>
  <c r="F269" i="10"/>
  <c r="G269" i="10"/>
  <c r="H269" i="10"/>
  <c r="I269" i="10"/>
  <c r="J269" i="10"/>
  <c r="K269" i="10"/>
  <c r="A270" i="10"/>
  <c r="B270" i="10"/>
  <c r="C270" i="10"/>
  <c r="D270" i="10"/>
  <c r="E270" i="10"/>
  <c r="F270" i="10"/>
  <c r="G270" i="10"/>
  <c r="H270" i="10"/>
  <c r="I270" i="10"/>
  <c r="J270" i="10"/>
  <c r="K270" i="10"/>
  <c r="A271" i="10"/>
  <c r="B271" i="10"/>
  <c r="C271" i="10"/>
  <c r="D271" i="10"/>
  <c r="E271" i="10"/>
  <c r="F271" i="10"/>
  <c r="G271" i="10"/>
  <c r="H271" i="10"/>
  <c r="I271" i="10"/>
  <c r="J271" i="10"/>
  <c r="K271" i="10"/>
  <c r="A272" i="10"/>
  <c r="B272" i="10"/>
  <c r="C272" i="10"/>
  <c r="D272" i="10"/>
  <c r="E272" i="10"/>
  <c r="F272" i="10"/>
  <c r="G272" i="10"/>
  <c r="H272" i="10"/>
  <c r="I272" i="10"/>
  <c r="J272" i="10"/>
  <c r="K272" i="10"/>
  <c r="A273" i="10"/>
  <c r="B273" i="10"/>
  <c r="C273" i="10"/>
  <c r="D273" i="10"/>
  <c r="E273" i="10"/>
  <c r="F273" i="10"/>
  <c r="G273" i="10"/>
  <c r="H273" i="10"/>
  <c r="I273" i="10"/>
  <c r="J273" i="10"/>
  <c r="K273" i="10"/>
  <c r="A274" i="10"/>
  <c r="B274" i="10"/>
  <c r="C274" i="10"/>
  <c r="D274" i="10"/>
  <c r="E274" i="10"/>
  <c r="F274" i="10"/>
  <c r="G274" i="10"/>
  <c r="H274" i="10"/>
  <c r="I274" i="10"/>
  <c r="J274" i="10"/>
  <c r="K274" i="10"/>
  <c r="A275" i="10"/>
  <c r="B275" i="10"/>
  <c r="C275" i="10"/>
  <c r="D275" i="10"/>
  <c r="E275" i="10"/>
  <c r="F275" i="10"/>
  <c r="G275" i="10"/>
  <c r="H275" i="10"/>
  <c r="I275" i="10"/>
  <c r="J275" i="10"/>
  <c r="K275" i="10"/>
  <c r="A276" i="10"/>
  <c r="B276" i="10"/>
  <c r="C276" i="10"/>
  <c r="D276" i="10"/>
  <c r="E276" i="10"/>
  <c r="F276" i="10"/>
  <c r="G276" i="10"/>
  <c r="H276" i="10"/>
  <c r="I276" i="10"/>
  <c r="J276" i="10"/>
  <c r="K276" i="10"/>
  <c r="A277" i="10"/>
  <c r="B277" i="10"/>
  <c r="C277" i="10"/>
  <c r="D277" i="10"/>
  <c r="E277" i="10"/>
  <c r="F277" i="10"/>
  <c r="G277" i="10"/>
  <c r="H277" i="10"/>
  <c r="I277" i="10"/>
  <c r="J277" i="10"/>
  <c r="K277" i="10"/>
  <c r="A278" i="10"/>
  <c r="B278" i="10"/>
  <c r="C278" i="10"/>
  <c r="D278" i="10"/>
  <c r="E278" i="10"/>
  <c r="F278" i="10"/>
  <c r="G278" i="10"/>
  <c r="H278" i="10"/>
  <c r="I278" i="10"/>
  <c r="J278" i="10"/>
  <c r="K278" i="10"/>
  <c r="A279" i="10"/>
  <c r="B279" i="10"/>
  <c r="C279" i="10"/>
  <c r="D279" i="10"/>
  <c r="E279" i="10"/>
  <c r="F279" i="10"/>
  <c r="G279" i="10"/>
  <c r="H279" i="10"/>
  <c r="I279" i="10"/>
  <c r="J279" i="10"/>
  <c r="K279" i="10"/>
  <c r="A280" i="10"/>
  <c r="B280" i="10"/>
  <c r="C280" i="10"/>
  <c r="D280" i="10"/>
  <c r="E280" i="10"/>
  <c r="F280" i="10"/>
  <c r="G280" i="10"/>
  <c r="H280" i="10"/>
  <c r="I280" i="10"/>
  <c r="J280" i="10"/>
  <c r="K280" i="10"/>
  <c r="A281" i="10"/>
  <c r="B281" i="10"/>
  <c r="C281" i="10"/>
  <c r="D281" i="10"/>
  <c r="E281" i="10"/>
  <c r="F281" i="10"/>
  <c r="G281" i="10"/>
  <c r="H281" i="10"/>
  <c r="I281" i="10"/>
  <c r="J281" i="10"/>
  <c r="K281" i="10"/>
  <c r="A282" i="10"/>
  <c r="B282" i="10"/>
  <c r="C282" i="10"/>
  <c r="D282" i="10"/>
  <c r="E282" i="10"/>
  <c r="F282" i="10"/>
  <c r="G282" i="10"/>
  <c r="H282" i="10"/>
  <c r="I282" i="10"/>
  <c r="J282" i="10"/>
  <c r="K282" i="10"/>
  <c r="A283" i="10"/>
  <c r="B283" i="10"/>
  <c r="C283" i="10"/>
  <c r="D283" i="10"/>
  <c r="E283" i="10"/>
  <c r="F283" i="10"/>
  <c r="G283" i="10"/>
  <c r="H283" i="10"/>
  <c r="I283" i="10"/>
  <c r="J283" i="10"/>
  <c r="K283" i="10"/>
  <c r="A284" i="10"/>
  <c r="B284" i="10"/>
  <c r="C284" i="10"/>
  <c r="D284" i="10"/>
  <c r="E284" i="10"/>
  <c r="F284" i="10"/>
  <c r="G284" i="10"/>
  <c r="H284" i="10"/>
  <c r="I284" i="10"/>
  <c r="J284" i="10"/>
  <c r="K284" i="10"/>
  <c r="A285" i="10"/>
  <c r="B285" i="10"/>
  <c r="C285" i="10"/>
  <c r="D285" i="10"/>
  <c r="E285" i="10"/>
  <c r="F285" i="10"/>
  <c r="G285" i="10"/>
  <c r="H285" i="10"/>
  <c r="I285" i="10"/>
  <c r="J285" i="10"/>
  <c r="K285" i="10"/>
  <c r="A286" i="10"/>
  <c r="B286" i="10"/>
  <c r="C286" i="10"/>
  <c r="D286" i="10"/>
  <c r="E286" i="10"/>
  <c r="F286" i="10"/>
  <c r="G286" i="10"/>
  <c r="H286" i="10"/>
  <c r="I286" i="10"/>
  <c r="J286" i="10"/>
  <c r="K286" i="10"/>
  <c r="A287" i="10"/>
  <c r="B287" i="10"/>
  <c r="C287" i="10"/>
  <c r="D287" i="10"/>
  <c r="E287" i="10"/>
  <c r="F287" i="10"/>
  <c r="G287" i="10"/>
  <c r="H287" i="10"/>
  <c r="I287" i="10"/>
  <c r="J287" i="10"/>
  <c r="K287" i="10"/>
  <c r="A288" i="10"/>
  <c r="B288" i="10"/>
  <c r="C288" i="10"/>
  <c r="D288" i="10"/>
  <c r="E288" i="10"/>
  <c r="F288" i="10"/>
  <c r="G288" i="10"/>
  <c r="H288" i="10"/>
  <c r="I288" i="10"/>
  <c r="J288" i="10"/>
  <c r="K288" i="10"/>
  <c r="A289" i="10"/>
  <c r="B289" i="10"/>
  <c r="C289" i="10"/>
  <c r="D289" i="10"/>
  <c r="E289" i="10"/>
  <c r="F289" i="10"/>
  <c r="G289" i="10"/>
  <c r="H289" i="10"/>
  <c r="I289" i="10"/>
  <c r="J289" i="10"/>
  <c r="K289" i="10"/>
  <c r="A290" i="10"/>
  <c r="B290" i="10"/>
  <c r="C290" i="10"/>
  <c r="D290" i="10"/>
  <c r="E290" i="10"/>
  <c r="F290" i="10"/>
  <c r="G290" i="10"/>
  <c r="H290" i="10"/>
  <c r="I290" i="10"/>
  <c r="J290" i="10"/>
  <c r="K290" i="10"/>
  <c r="A291" i="10"/>
  <c r="B291" i="10"/>
  <c r="C291" i="10"/>
  <c r="D291" i="10"/>
  <c r="E291" i="10"/>
  <c r="F291" i="10"/>
  <c r="G291" i="10"/>
  <c r="H291" i="10"/>
  <c r="I291" i="10"/>
  <c r="J291" i="10"/>
  <c r="K291" i="10"/>
  <c r="A292" i="10"/>
  <c r="B292" i="10"/>
  <c r="C292" i="10"/>
  <c r="D292" i="10"/>
  <c r="E292" i="10"/>
  <c r="F292" i="10"/>
  <c r="G292" i="10"/>
  <c r="H292" i="10"/>
  <c r="I292" i="10"/>
  <c r="J292" i="10"/>
  <c r="K292" i="10"/>
  <c r="A293" i="10"/>
  <c r="B293" i="10"/>
  <c r="C293" i="10"/>
  <c r="D293" i="10"/>
  <c r="E293" i="10"/>
  <c r="F293" i="10"/>
  <c r="G293" i="10"/>
  <c r="H293" i="10"/>
  <c r="I293" i="10"/>
  <c r="J293" i="10"/>
  <c r="K293" i="10"/>
  <c r="A294" i="10"/>
  <c r="B294" i="10"/>
  <c r="C294" i="10"/>
  <c r="D294" i="10"/>
  <c r="E294" i="10"/>
  <c r="F294" i="10"/>
  <c r="G294" i="10"/>
  <c r="H294" i="10"/>
  <c r="I294" i="10"/>
  <c r="J294" i="10"/>
  <c r="K294" i="10"/>
  <c r="A295" i="10"/>
  <c r="B295" i="10"/>
  <c r="C295" i="10"/>
  <c r="D295" i="10"/>
  <c r="E295" i="10"/>
  <c r="F295" i="10"/>
  <c r="G295" i="10"/>
  <c r="H295" i="10"/>
  <c r="I295" i="10"/>
  <c r="J295" i="10"/>
  <c r="K295" i="10"/>
  <c r="A296" i="10"/>
  <c r="B296" i="10"/>
  <c r="C296" i="10"/>
  <c r="D296" i="10"/>
  <c r="E296" i="10"/>
  <c r="F296" i="10"/>
  <c r="G296" i="10"/>
  <c r="H296" i="10"/>
  <c r="I296" i="10"/>
  <c r="J296" i="10"/>
  <c r="K296" i="10"/>
  <c r="A297" i="10"/>
  <c r="B297" i="10"/>
  <c r="C297" i="10"/>
  <c r="D297" i="10"/>
  <c r="E297" i="10"/>
  <c r="F297" i="10"/>
  <c r="G297" i="10"/>
  <c r="H297" i="10"/>
  <c r="I297" i="10"/>
  <c r="J297" i="10"/>
  <c r="K297" i="10"/>
  <c r="A298" i="10"/>
  <c r="B298" i="10"/>
  <c r="C298" i="10"/>
  <c r="D298" i="10"/>
  <c r="E298" i="10"/>
  <c r="F298" i="10"/>
  <c r="G298" i="10"/>
  <c r="H298" i="10"/>
  <c r="I298" i="10"/>
  <c r="J298" i="10"/>
  <c r="K298" i="10"/>
  <c r="A299" i="10"/>
  <c r="B299" i="10"/>
  <c r="C299" i="10"/>
  <c r="D299" i="10"/>
  <c r="E299" i="10"/>
  <c r="F299" i="10"/>
  <c r="G299" i="10"/>
  <c r="H299" i="10"/>
  <c r="I299" i="10"/>
  <c r="J299" i="10"/>
  <c r="K299" i="10"/>
  <c r="A300" i="10"/>
  <c r="B300" i="10"/>
  <c r="C300" i="10"/>
  <c r="D300" i="10"/>
  <c r="E300" i="10"/>
  <c r="F300" i="10"/>
  <c r="G300" i="10"/>
  <c r="H300" i="10"/>
  <c r="I300" i="10"/>
  <c r="J300" i="10"/>
  <c r="K300" i="10"/>
  <c r="A301" i="10"/>
  <c r="B301" i="10"/>
  <c r="C301" i="10"/>
  <c r="D301" i="10"/>
  <c r="E301" i="10"/>
  <c r="F301" i="10"/>
  <c r="G301" i="10"/>
  <c r="H301" i="10"/>
  <c r="I301" i="10"/>
  <c r="J301" i="10"/>
  <c r="K301" i="10"/>
  <c r="A302" i="10"/>
  <c r="B302" i="10"/>
  <c r="C302" i="10"/>
  <c r="D302" i="10"/>
  <c r="E302" i="10"/>
  <c r="F302" i="10"/>
  <c r="G302" i="10"/>
  <c r="H302" i="10"/>
  <c r="I302" i="10"/>
  <c r="J302" i="10"/>
  <c r="K302" i="10"/>
  <c r="A303" i="10"/>
  <c r="B303" i="10"/>
  <c r="C303" i="10"/>
  <c r="D303" i="10"/>
  <c r="E303" i="10"/>
  <c r="F303" i="10"/>
  <c r="G303" i="10"/>
  <c r="H303" i="10"/>
  <c r="I303" i="10"/>
  <c r="J303" i="10"/>
  <c r="K303" i="10"/>
  <c r="A304" i="10"/>
  <c r="B304" i="10"/>
  <c r="C304" i="10"/>
  <c r="D304" i="10"/>
  <c r="E304" i="10"/>
  <c r="F304" i="10"/>
  <c r="G304" i="10"/>
  <c r="H304" i="10"/>
  <c r="I304" i="10"/>
  <c r="J304" i="10"/>
  <c r="K304" i="10"/>
  <c r="A305" i="10"/>
  <c r="B305" i="10"/>
  <c r="C305" i="10"/>
  <c r="D305" i="10"/>
  <c r="E305" i="10"/>
  <c r="F305" i="10"/>
  <c r="G305" i="10"/>
  <c r="H305" i="10"/>
  <c r="I305" i="10"/>
  <c r="J305" i="10"/>
  <c r="K305" i="10"/>
  <c r="A306" i="10"/>
  <c r="B306" i="10"/>
  <c r="C306" i="10"/>
  <c r="D306" i="10"/>
  <c r="E306" i="10"/>
  <c r="F306" i="10"/>
  <c r="G306" i="10"/>
  <c r="H306" i="10"/>
  <c r="I306" i="10"/>
  <c r="J306" i="10"/>
  <c r="K306" i="10"/>
  <c r="A307" i="10"/>
  <c r="B307" i="10"/>
  <c r="C307" i="10"/>
  <c r="D307" i="10"/>
  <c r="E307" i="10"/>
  <c r="F307" i="10"/>
  <c r="G307" i="10"/>
  <c r="H307" i="10"/>
  <c r="I307" i="10"/>
  <c r="J307" i="10"/>
  <c r="K307" i="10"/>
  <c r="A308" i="10"/>
  <c r="B308" i="10"/>
  <c r="C308" i="10"/>
  <c r="D308" i="10"/>
  <c r="E308" i="10"/>
  <c r="F308" i="10"/>
  <c r="G308" i="10"/>
  <c r="H308" i="10"/>
  <c r="I308" i="10"/>
  <c r="J308" i="10"/>
  <c r="K308" i="10"/>
  <c r="A309" i="10"/>
  <c r="B309" i="10"/>
  <c r="C309" i="10"/>
  <c r="D309" i="10"/>
  <c r="E309" i="10"/>
  <c r="F309" i="10"/>
  <c r="G309" i="10"/>
  <c r="H309" i="10"/>
  <c r="I309" i="10"/>
  <c r="J309" i="10"/>
  <c r="K309" i="10"/>
  <c r="A310" i="10"/>
  <c r="B310" i="10"/>
  <c r="C310" i="10"/>
  <c r="D310" i="10"/>
  <c r="E310" i="10"/>
  <c r="F310" i="10"/>
  <c r="G310" i="10"/>
  <c r="H310" i="10"/>
  <c r="I310" i="10"/>
  <c r="J310" i="10"/>
  <c r="K310" i="10"/>
  <c r="A311" i="10"/>
  <c r="B311" i="10"/>
  <c r="C311" i="10"/>
  <c r="D311" i="10"/>
  <c r="E311" i="10"/>
  <c r="F311" i="10"/>
  <c r="G311" i="10"/>
  <c r="H311" i="10"/>
  <c r="I311" i="10"/>
  <c r="J311" i="10"/>
  <c r="K311" i="10"/>
  <c r="A312" i="10"/>
  <c r="B312" i="10"/>
  <c r="C312" i="10"/>
  <c r="D312" i="10"/>
  <c r="E312" i="10"/>
  <c r="F312" i="10"/>
  <c r="G312" i="10"/>
  <c r="H312" i="10"/>
  <c r="I312" i="10"/>
  <c r="J312" i="10"/>
  <c r="K312" i="10"/>
  <c r="A313" i="10"/>
  <c r="B313" i="10"/>
  <c r="C313" i="10"/>
  <c r="D313" i="10"/>
  <c r="E313" i="10"/>
  <c r="F313" i="10"/>
  <c r="G313" i="10"/>
  <c r="H313" i="10"/>
  <c r="I313" i="10"/>
  <c r="J313" i="10"/>
  <c r="K313" i="10"/>
  <c r="A314" i="10"/>
  <c r="B314" i="10"/>
  <c r="C314" i="10"/>
  <c r="D314" i="10"/>
  <c r="E314" i="10"/>
  <c r="F314" i="10"/>
  <c r="G314" i="10"/>
  <c r="H314" i="10"/>
  <c r="I314" i="10"/>
  <c r="J314" i="10"/>
  <c r="K314" i="10"/>
  <c r="A315" i="10"/>
  <c r="B315" i="10"/>
  <c r="C315" i="10"/>
  <c r="D315" i="10"/>
  <c r="E315" i="10"/>
  <c r="F315" i="10"/>
  <c r="G315" i="10"/>
  <c r="H315" i="10"/>
  <c r="I315" i="10"/>
  <c r="J315" i="10"/>
  <c r="K315" i="10"/>
  <c r="A316" i="10"/>
  <c r="B316" i="10"/>
  <c r="C316" i="10"/>
  <c r="D316" i="10"/>
  <c r="E316" i="10"/>
  <c r="F316" i="10"/>
  <c r="G316" i="10"/>
  <c r="H316" i="10"/>
  <c r="I316" i="10"/>
  <c r="J316" i="10"/>
  <c r="K316" i="10"/>
  <c r="A317" i="10"/>
  <c r="B317" i="10"/>
  <c r="C317" i="10"/>
  <c r="D317" i="10"/>
  <c r="E317" i="10"/>
  <c r="F317" i="10"/>
  <c r="G317" i="10"/>
  <c r="H317" i="10"/>
  <c r="I317" i="10"/>
  <c r="J317" i="10"/>
  <c r="K317" i="10"/>
  <c r="A318" i="10"/>
  <c r="B318" i="10"/>
  <c r="C318" i="10"/>
  <c r="D318" i="10"/>
  <c r="E318" i="10"/>
  <c r="F318" i="10"/>
  <c r="G318" i="10"/>
  <c r="H318" i="10"/>
  <c r="I318" i="10"/>
  <c r="J318" i="10"/>
  <c r="K318" i="10"/>
  <c r="A319" i="10"/>
  <c r="B319" i="10"/>
  <c r="C319" i="10"/>
  <c r="D319" i="10"/>
  <c r="E319" i="10"/>
  <c r="F319" i="10"/>
  <c r="G319" i="10"/>
  <c r="H319" i="10"/>
  <c r="I319" i="10"/>
  <c r="J319" i="10"/>
  <c r="K319" i="10"/>
  <c r="A320" i="10"/>
  <c r="B320" i="10"/>
  <c r="C320" i="10"/>
  <c r="D320" i="10"/>
  <c r="E320" i="10"/>
  <c r="F320" i="10"/>
  <c r="G320" i="10"/>
  <c r="H320" i="10"/>
  <c r="I320" i="10"/>
  <c r="J320" i="10"/>
  <c r="K320" i="10"/>
  <c r="A321" i="10"/>
  <c r="B321" i="10"/>
  <c r="C321" i="10"/>
  <c r="D321" i="10"/>
  <c r="E321" i="10"/>
  <c r="F321" i="10"/>
  <c r="G321" i="10"/>
  <c r="H321" i="10"/>
  <c r="I321" i="10"/>
  <c r="J321" i="10"/>
  <c r="K321" i="10"/>
  <c r="A322" i="10"/>
  <c r="B322" i="10"/>
  <c r="C322" i="10"/>
  <c r="D322" i="10"/>
  <c r="E322" i="10"/>
  <c r="F322" i="10"/>
  <c r="G322" i="10"/>
  <c r="H322" i="10"/>
  <c r="I322" i="10"/>
  <c r="J322" i="10"/>
  <c r="K322" i="10"/>
  <c r="A323" i="10"/>
  <c r="B323" i="10"/>
  <c r="C323" i="10"/>
  <c r="D323" i="10"/>
  <c r="E323" i="10"/>
  <c r="F323" i="10"/>
  <c r="G323" i="10"/>
  <c r="H323" i="10"/>
  <c r="I323" i="10"/>
  <c r="J323" i="10"/>
  <c r="K323" i="10"/>
  <c r="A324" i="10"/>
  <c r="B324" i="10"/>
  <c r="C324" i="10"/>
  <c r="D324" i="10"/>
  <c r="E324" i="10"/>
  <c r="F324" i="10"/>
  <c r="G324" i="10"/>
  <c r="H324" i="10"/>
  <c r="I324" i="10"/>
  <c r="J324" i="10"/>
  <c r="K324" i="10"/>
  <c r="A325" i="10"/>
  <c r="B325" i="10"/>
  <c r="C325" i="10"/>
  <c r="D325" i="10"/>
  <c r="E325" i="10"/>
  <c r="F325" i="10"/>
  <c r="G325" i="10"/>
  <c r="H325" i="10"/>
  <c r="I325" i="10"/>
  <c r="J325" i="10"/>
  <c r="K325" i="10"/>
  <c r="A326" i="10"/>
  <c r="B326" i="10"/>
  <c r="C326" i="10"/>
  <c r="D326" i="10"/>
  <c r="E326" i="10"/>
  <c r="F326" i="10"/>
  <c r="G326" i="10"/>
  <c r="H326" i="10"/>
  <c r="I326" i="10"/>
  <c r="J326" i="10"/>
  <c r="K326" i="10"/>
  <c r="A327" i="10"/>
  <c r="B327" i="10"/>
  <c r="C327" i="10"/>
  <c r="D327" i="10"/>
  <c r="E327" i="10"/>
  <c r="F327" i="10"/>
  <c r="G327" i="10"/>
  <c r="H327" i="10"/>
  <c r="I327" i="10"/>
  <c r="J327" i="10"/>
  <c r="K327" i="10"/>
  <c r="A328" i="10"/>
  <c r="B328" i="10"/>
  <c r="C328" i="10"/>
  <c r="D328" i="10"/>
  <c r="E328" i="10"/>
  <c r="F328" i="10"/>
  <c r="G328" i="10"/>
  <c r="H328" i="10"/>
  <c r="I328" i="10"/>
  <c r="J328" i="10"/>
  <c r="K328" i="10"/>
  <c r="A329" i="10"/>
  <c r="B329" i="10"/>
  <c r="C329" i="10"/>
  <c r="D329" i="10"/>
  <c r="E329" i="10"/>
  <c r="F329" i="10"/>
  <c r="G329" i="10"/>
  <c r="H329" i="10"/>
  <c r="I329" i="10"/>
  <c r="J329" i="10"/>
  <c r="K329" i="10"/>
  <c r="A330" i="10"/>
  <c r="B330" i="10"/>
  <c r="C330" i="10"/>
  <c r="D330" i="10"/>
  <c r="E330" i="10"/>
  <c r="F330" i="10"/>
  <c r="G330" i="10"/>
  <c r="H330" i="10"/>
  <c r="I330" i="10"/>
  <c r="J330" i="10"/>
  <c r="K330" i="10"/>
  <c r="A331" i="10"/>
  <c r="B331" i="10"/>
  <c r="C331" i="10"/>
  <c r="D331" i="10"/>
  <c r="E331" i="10"/>
  <c r="F331" i="10"/>
  <c r="G331" i="10"/>
  <c r="H331" i="10"/>
  <c r="I331" i="10"/>
  <c r="J331" i="10"/>
  <c r="K331" i="10"/>
  <c r="A332" i="10"/>
  <c r="B332" i="10"/>
  <c r="C332" i="10"/>
  <c r="D332" i="10"/>
  <c r="E332" i="10"/>
  <c r="F332" i="10"/>
  <c r="G332" i="10"/>
  <c r="H332" i="10"/>
  <c r="I332" i="10"/>
  <c r="J332" i="10"/>
  <c r="K332" i="10"/>
  <c r="A333" i="10"/>
  <c r="B333" i="10"/>
  <c r="C333" i="10"/>
  <c r="D333" i="10"/>
  <c r="E333" i="10"/>
  <c r="F333" i="10"/>
  <c r="G333" i="10"/>
  <c r="H333" i="10"/>
  <c r="I333" i="10"/>
  <c r="J333" i="10"/>
  <c r="K333" i="10"/>
  <c r="A334" i="10"/>
  <c r="B334" i="10"/>
  <c r="C334" i="10"/>
  <c r="D334" i="10"/>
  <c r="E334" i="10"/>
  <c r="F334" i="10"/>
  <c r="G334" i="10"/>
  <c r="H334" i="10"/>
  <c r="I334" i="10"/>
  <c r="J334" i="10"/>
  <c r="K334" i="10"/>
  <c r="A335" i="10"/>
  <c r="B335" i="10"/>
  <c r="C335" i="10"/>
  <c r="D335" i="10"/>
  <c r="E335" i="10"/>
  <c r="F335" i="10"/>
  <c r="G335" i="10"/>
  <c r="H335" i="10"/>
  <c r="I335" i="10"/>
  <c r="J335" i="10"/>
  <c r="K335" i="10"/>
  <c r="A336" i="10"/>
  <c r="B336" i="10"/>
  <c r="C336" i="10"/>
  <c r="D336" i="10"/>
  <c r="E336" i="10"/>
  <c r="F336" i="10"/>
  <c r="G336" i="10"/>
  <c r="H336" i="10"/>
  <c r="I336" i="10"/>
  <c r="J336" i="10"/>
  <c r="K336" i="10"/>
  <c r="A337" i="10"/>
  <c r="B337" i="10"/>
  <c r="C337" i="10"/>
  <c r="D337" i="10"/>
  <c r="E337" i="10"/>
  <c r="F337" i="10"/>
  <c r="G337" i="10"/>
  <c r="H337" i="10"/>
  <c r="I337" i="10"/>
  <c r="J337" i="10"/>
  <c r="K337" i="10"/>
  <c r="A338" i="10"/>
  <c r="B338" i="10"/>
  <c r="C338" i="10"/>
  <c r="D338" i="10"/>
  <c r="E338" i="10"/>
  <c r="F338" i="10"/>
  <c r="G338" i="10"/>
  <c r="H338" i="10"/>
  <c r="I338" i="10"/>
  <c r="J338" i="10"/>
  <c r="K338" i="10"/>
  <c r="A339" i="10"/>
  <c r="B339" i="10"/>
  <c r="C339" i="10"/>
  <c r="D339" i="10"/>
  <c r="E339" i="10"/>
  <c r="F339" i="10"/>
  <c r="G339" i="10"/>
  <c r="H339" i="10"/>
  <c r="I339" i="10"/>
  <c r="J339" i="10"/>
  <c r="K339" i="10"/>
  <c r="A340" i="10"/>
  <c r="B340" i="10"/>
  <c r="C340" i="10"/>
  <c r="D340" i="10"/>
  <c r="E340" i="10"/>
  <c r="F340" i="10"/>
  <c r="G340" i="10"/>
  <c r="H340" i="10"/>
  <c r="I340" i="10"/>
  <c r="J340" i="10"/>
  <c r="K340" i="10"/>
  <c r="A341" i="10"/>
  <c r="B341" i="10"/>
  <c r="C341" i="10"/>
  <c r="D341" i="10"/>
  <c r="E341" i="10"/>
  <c r="F341" i="10"/>
  <c r="G341" i="10"/>
  <c r="H341" i="10"/>
  <c r="I341" i="10"/>
  <c r="J341" i="10"/>
  <c r="K341" i="10"/>
  <c r="A342" i="10"/>
  <c r="B342" i="10"/>
  <c r="C342" i="10"/>
  <c r="D342" i="10"/>
  <c r="E342" i="10"/>
  <c r="F342" i="10"/>
  <c r="G342" i="10"/>
  <c r="H342" i="10"/>
  <c r="I342" i="10"/>
  <c r="J342" i="10"/>
  <c r="K342" i="10"/>
  <c r="A343" i="10"/>
  <c r="B343" i="10"/>
  <c r="C343" i="10"/>
  <c r="D343" i="10"/>
  <c r="E343" i="10"/>
  <c r="F343" i="10"/>
  <c r="G343" i="10"/>
  <c r="H343" i="10"/>
  <c r="I343" i="10"/>
  <c r="J343" i="10"/>
  <c r="K343" i="10"/>
  <c r="A344" i="10"/>
  <c r="B344" i="10"/>
  <c r="C344" i="10"/>
  <c r="D344" i="10"/>
  <c r="E344" i="10"/>
  <c r="F344" i="10"/>
  <c r="G344" i="10"/>
  <c r="H344" i="10"/>
  <c r="I344" i="10"/>
  <c r="J344" i="10"/>
  <c r="K344" i="10"/>
  <c r="A345" i="10"/>
  <c r="B345" i="10"/>
  <c r="C345" i="10"/>
  <c r="D345" i="10"/>
  <c r="E345" i="10"/>
  <c r="F345" i="10"/>
  <c r="G345" i="10"/>
  <c r="H345" i="10"/>
  <c r="I345" i="10"/>
  <c r="J345" i="10"/>
  <c r="K345" i="10"/>
  <c r="A346" i="10"/>
  <c r="B346" i="10"/>
  <c r="C346" i="10"/>
  <c r="D346" i="10"/>
  <c r="E346" i="10"/>
  <c r="F346" i="10"/>
  <c r="G346" i="10"/>
  <c r="H346" i="10"/>
  <c r="I346" i="10"/>
  <c r="J346" i="10"/>
  <c r="K346" i="10"/>
  <c r="A347" i="10"/>
  <c r="B347" i="10"/>
  <c r="C347" i="10"/>
  <c r="D347" i="10"/>
  <c r="E347" i="10"/>
  <c r="F347" i="10"/>
  <c r="G347" i="10"/>
  <c r="H347" i="10"/>
  <c r="I347" i="10"/>
  <c r="J347" i="10"/>
  <c r="K347" i="10"/>
  <c r="A348" i="10"/>
  <c r="B348" i="10"/>
  <c r="C348" i="10"/>
  <c r="D348" i="10"/>
  <c r="E348" i="10"/>
  <c r="F348" i="10"/>
  <c r="G348" i="10"/>
  <c r="H348" i="10"/>
  <c r="I348" i="10"/>
  <c r="J348" i="10"/>
  <c r="K348" i="10"/>
  <c r="A349" i="10"/>
  <c r="B349" i="10"/>
  <c r="C349" i="10"/>
  <c r="D349" i="10"/>
  <c r="E349" i="10"/>
  <c r="F349" i="10"/>
  <c r="G349" i="10"/>
  <c r="H349" i="10"/>
  <c r="I349" i="10"/>
  <c r="J349" i="10"/>
  <c r="K349" i="10"/>
  <c r="A350" i="10"/>
  <c r="B350" i="10"/>
  <c r="C350" i="10"/>
  <c r="D350" i="10"/>
  <c r="E350" i="10"/>
  <c r="F350" i="10"/>
  <c r="G350" i="10"/>
  <c r="H350" i="10"/>
  <c r="I350" i="10"/>
  <c r="J350" i="10"/>
  <c r="K350" i="10"/>
  <c r="A351" i="10"/>
  <c r="B351" i="10"/>
  <c r="C351" i="10"/>
  <c r="D351" i="10"/>
  <c r="E351" i="10"/>
  <c r="F351" i="10"/>
  <c r="G351" i="10"/>
  <c r="H351" i="10"/>
  <c r="I351" i="10"/>
  <c r="J351" i="10"/>
  <c r="K351" i="10"/>
  <c r="A352" i="10"/>
  <c r="B352" i="10"/>
  <c r="C352" i="10"/>
  <c r="D352" i="10"/>
  <c r="E352" i="10"/>
  <c r="F352" i="10"/>
  <c r="G352" i="10"/>
  <c r="H352" i="10"/>
  <c r="I352" i="10"/>
  <c r="J352" i="10"/>
  <c r="K352" i="10"/>
  <c r="A353" i="10"/>
  <c r="B353" i="10"/>
  <c r="C353" i="10"/>
  <c r="D353" i="10"/>
  <c r="E353" i="10"/>
  <c r="F353" i="10"/>
  <c r="G353" i="10"/>
  <c r="H353" i="10"/>
  <c r="I353" i="10"/>
  <c r="J353" i="10"/>
  <c r="K353" i="10"/>
  <c r="A354" i="10"/>
  <c r="B354" i="10"/>
  <c r="C354" i="10"/>
  <c r="D354" i="10"/>
  <c r="E354" i="10"/>
  <c r="F354" i="10"/>
  <c r="G354" i="10"/>
  <c r="H354" i="10"/>
  <c r="I354" i="10"/>
  <c r="J354" i="10"/>
  <c r="K354" i="10"/>
  <c r="A355" i="10"/>
  <c r="B355" i="10"/>
  <c r="C355" i="10"/>
  <c r="D355" i="10"/>
  <c r="E355" i="10"/>
  <c r="F355" i="10"/>
  <c r="G355" i="10"/>
  <c r="H355" i="10"/>
  <c r="I355" i="10"/>
  <c r="J355" i="10"/>
  <c r="K355" i="10"/>
  <c r="A356" i="10"/>
  <c r="B356" i="10"/>
  <c r="C356" i="10"/>
  <c r="D356" i="10"/>
  <c r="E356" i="10"/>
  <c r="F356" i="10"/>
  <c r="G356" i="10"/>
  <c r="H356" i="10"/>
  <c r="I356" i="10"/>
  <c r="J356" i="10"/>
  <c r="K356" i="10"/>
  <c r="A357" i="10"/>
  <c r="B357" i="10"/>
  <c r="C357" i="10"/>
  <c r="D357" i="10"/>
  <c r="E357" i="10"/>
  <c r="F357" i="10"/>
  <c r="G357" i="10"/>
  <c r="H357" i="10"/>
  <c r="I357" i="10"/>
  <c r="J357" i="10"/>
  <c r="K357" i="10"/>
  <c r="A358" i="10"/>
  <c r="B358" i="10"/>
  <c r="C358" i="10"/>
  <c r="D358" i="10"/>
  <c r="E358" i="10"/>
  <c r="F358" i="10"/>
  <c r="G358" i="10"/>
  <c r="H358" i="10"/>
  <c r="I358" i="10"/>
  <c r="J358" i="10"/>
  <c r="K358" i="10"/>
  <c r="A359" i="10"/>
  <c r="B359" i="10"/>
  <c r="C359" i="10"/>
  <c r="D359" i="10"/>
  <c r="E359" i="10"/>
  <c r="F359" i="10"/>
  <c r="G359" i="10"/>
  <c r="H359" i="10"/>
  <c r="I359" i="10"/>
  <c r="J359" i="10"/>
  <c r="K359" i="10"/>
  <c r="A360" i="10"/>
  <c r="B360" i="10"/>
  <c r="C360" i="10"/>
  <c r="D360" i="10"/>
  <c r="E360" i="10"/>
  <c r="F360" i="10"/>
  <c r="G360" i="10"/>
  <c r="H360" i="10"/>
  <c r="I360" i="10"/>
  <c r="J360" i="10"/>
  <c r="K360" i="10"/>
  <c r="A361" i="10"/>
  <c r="B361" i="10"/>
  <c r="C361" i="10"/>
  <c r="D361" i="10"/>
  <c r="E361" i="10"/>
  <c r="F361" i="10"/>
  <c r="G361" i="10"/>
  <c r="H361" i="10"/>
  <c r="I361" i="10"/>
  <c r="J361" i="10"/>
  <c r="K361" i="10"/>
  <c r="A362" i="10"/>
  <c r="B362" i="10"/>
  <c r="C362" i="10"/>
  <c r="D362" i="10"/>
  <c r="E362" i="10"/>
  <c r="F362" i="10"/>
  <c r="G362" i="10"/>
  <c r="H362" i="10"/>
  <c r="I362" i="10"/>
  <c r="J362" i="10"/>
  <c r="K362" i="10"/>
  <c r="A363" i="10"/>
  <c r="B363" i="10"/>
  <c r="C363" i="10"/>
  <c r="D363" i="10"/>
  <c r="E363" i="10"/>
  <c r="F363" i="10"/>
  <c r="G363" i="10"/>
  <c r="H363" i="10"/>
  <c r="I363" i="10"/>
  <c r="J363" i="10"/>
  <c r="K363" i="10"/>
  <c r="A364" i="10"/>
  <c r="B364" i="10"/>
  <c r="C364" i="10"/>
  <c r="D364" i="10"/>
  <c r="E364" i="10"/>
  <c r="F364" i="10"/>
  <c r="G364" i="10"/>
  <c r="H364" i="10"/>
  <c r="I364" i="10"/>
  <c r="J364" i="10"/>
  <c r="K364" i="10"/>
  <c r="A365" i="10"/>
  <c r="B365" i="10"/>
  <c r="C365" i="10"/>
  <c r="D365" i="10"/>
  <c r="E365" i="10"/>
  <c r="F365" i="10"/>
  <c r="G365" i="10"/>
  <c r="H365" i="10"/>
  <c r="I365" i="10"/>
  <c r="J365" i="10"/>
  <c r="K365" i="10"/>
  <c r="A366" i="10"/>
  <c r="B366" i="10"/>
  <c r="C366" i="10"/>
  <c r="D366" i="10"/>
  <c r="E366" i="10"/>
  <c r="F366" i="10"/>
  <c r="G366" i="10"/>
  <c r="H366" i="10"/>
  <c r="I366" i="10"/>
  <c r="J366" i="10"/>
  <c r="K366" i="10"/>
  <c r="A367" i="10"/>
  <c r="B367" i="10"/>
  <c r="C367" i="10"/>
  <c r="D367" i="10"/>
  <c r="E367" i="10"/>
  <c r="F367" i="10"/>
  <c r="G367" i="10"/>
  <c r="H367" i="10"/>
  <c r="I367" i="10"/>
  <c r="J367" i="10"/>
  <c r="K367" i="10"/>
  <c r="A368" i="10"/>
  <c r="B368" i="10"/>
  <c r="C368" i="10"/>
  <c r="D368" i="10"/>
  <c r="E368" i="10"/>
  <c r="F368" i="10"/>
  <c r="G368" i="10"/>
  <c r="H368" i="10"/>
  <c r="I368" i="10"/>
  <c r="J368" i="10"/>
  <c r="K368" i="10"/>
  <c r="A369" i="10"/>
  <c r="B369" i="10"/>
  <c r="C369" i="10"/>
  <c r="D369" i="10"/>
  <c r="E369" i="10"/>
  <c r="F369" i="10"/>
  <c r="G369" i="10"/>
  <c r="H369" i="10"/>
  <c r="I369" i="10"/>
  <c r="J369" i="10"/>
  <c r="K369" i="10"/>
  <c r="A370" i="10"/>
  <c r="B370" i="10"/>
  <c r="C370" i="10"/>
  <c r="D370" i="10"/>
  <c r="E370" i="10"/>
  <c r="F370" i="10"/>
  <c r="G370" i="10"/>
  <c r="H370" i="10"/>
  <c r="I370" i="10"/>
  <c r="J370" i="10"/>
  <c r="K370" i="10"/>
  <c r="A371" i="10"/>
  <c r="B371" i="10"/>
  <c r="C371" i="10"/>
  <c r="D371" i="10"/>
  <c r="E371" i="10"/>
  <c r="F371" i="10"/>
  <c r="G371" i="10"/>
  <c r="H371" i="10"/>
  <c r="I371" i="10"/>
  <c r="J371" i="10"/>
  <c r="K371" i="10"/>
  <c r="A372" i="10"/>
  <c r="B372" i="10"/>
  <c r="C372" i="10"/>
  <c r="D372" i="10"/>
  <c r="E372" i="10"/>
  <c r="F372" i="10"/>
  <c r="G372" i="10"/>
  <c r="H372" i="10"/>
  <c r="I372" i="10"/>
  <c r="J372" i="10"/>
  <c r="K372" i="10"/>
  <c r="A373" i="10"/>
  <c r="B373" i="10"/>
  <c r="C373" i="10"/>
  <c r="D373" i="10"/>
  <c r="E373" i="10"/>
  <c r="F373" i="10"/>
  <c r="G373" i="10"/>
  <c r="H373" i="10"/>
  <c r="I373" i="10"/>
  <c r="J373" i="10"/>
  <c r="K373" i="10"/>
  <c r="A374" i="10"/>
  <c r="B374" i="10"/>
  <c r="C374" i="10"/>
  <c r="D374" i="10"/>
  <c r="E374" i="10"/>
  <c r="F374" i="10"/>
  <c r="G374" i="10"/>
  <c r="H374" i="10"/>
  <c r="I374" i="10"/>
  <c r="J374" i="10"/>
  <c r="K374" i="10"/>
  <c r="A375" i="10"/>
  <c r="B375" i="10"/>
  <c r="C375" i="10"/>
  <c r="D375" i="10"/>
  <c r="E375" i="10"/>
  <c r="F375" i="10"/>
  <c r="G375" i="10"/>
  <c r="H375" i="10"/>
  <c r="I375" i="10"/>
  <c r="J375" i="10"/>
  <c r="K375" i="10"/>
  <c r="A376" i="10"/>
  <c r="B376" i="10"/>
  <c r="C376" i="10"/>
  <c r="D376" i="10"/>
  <c r="E376" i="10"/>
  <c r="F376" i="10"/>
  <c r="G376" i="10"/>
  <c r="H376" i="10"/>
  <c r="I376" i="10"/>
  <c r="J376" i="10"/>
  <c r="K376" i="10"/>
  <c r="A377" i="10"/>
  <c r="B377" i="10"/>
  <c r="C377" i="10"/>
  <c r="D377" i="10"/>
  <c r="E377" i="10"/>
  <c r="F377" i="10"/>
  <c r="G377" i="10"/>
  <c r="H377" i="10"/>
  <c r="I377" i="10"/>
  <c r="J377" i="10"/>
  <c r="K377" i="10"/>
  <c r="A378" i="10"/>
  <c r="B378" i="10"/>
  <c r="C378" i="10"/>
  <c r="D378" i="10"/>
  <c r="E378" i="10"/>
  <c r="F378" i="10"/>
  <c r="G378" i="10"/>
  <c r="H378" i="10"/>
  <c r="I378" i="10"/>
  <c r="J378" i="10"/>
  <c r="K378" i="10"/>
  <c r="A379" i="10"/>
  <c r="B379" i="10"/>
  <c r="C379" i="10"/>
  <c r="D379" i="10"/>
  <c r="E379" i="10"/>
  <c r="F379" i="10"/>
  <c r="G379" i="10"/>
  <c r="H379" i="10"/>
  <c r="I379" i="10"/>
  <c r="J379" i="10"/>
  <c r="K379" i="10"/>
  <c r="A380" i="10"/>
  <c r="B380" i="10"/>
  <c r="C380" i="10"/>
  <c r="D380" i="10"/>
  <c r="E380" i="10"/>
  <c r="F380" i="10"/>
  <c r="G380" i="10"/>
  <c r="H380" i="10"/>
  <c r="I380" i="10"/>
  <c r="J380" i="10"/>
  <c r="K380" i="10"/>
  <c r="A381" i="10"/>
  <c r="B381" i="10"/>
  <c r="C381" i="10"/>
  <c r="D381" i="10"/>
  <c r="E381" i="10"/>
  <c r="F381" i="10"/>
  <c r="G381" i="10"/>
  <c r="H381" i="10"/>
  <c r="I381" i="10"/>
  <c r="J381" i="10"/>
  <c r="K381" i="10"/>
  <c r="A382" i="10"/>
  <c r="B382" i="10"/>
  <c r="C382" i="10"/>
  <c r="D382" i="10"/>
  <c r="E382" i="10"/>
  <c r="F382" i="10"/>
  <c r="G382" i="10"/>
  <c r="H382" i="10"/>
  <c r="I382" i="10"/>
  <c r="J382" i="10"/>
  <c r="K382" i="10"/>
  <c r="A383" i="10"/>
  <c r="B383" i="10"/>
  <c r="C383" i="10"/>
  <c r="D383" i="10"/>
  <c r="E383" i="10"/>
  <c r="F383" i="10"/>
  <c r="G383" i="10"/>
  <c r="H383" i="10"/>
  <c r="I383" i="10"/>
  <c r="J383" i="10"/>
  <c r="K383" i="10"/>
  <c r="A384" i="10"/>
  <c r="B384" i="10"/>
  <c r="C384" i="10"/>
  <c r="D384" i="10"/>
  <c r="E384" i="10"/>
  <c r="F384" i="10"/>
  <c r="G384" i="10"/>
  <c r="H384" i="10"/>
  <c r="I384" i="10"/>
  <c r="J384" i="10"/>
  <c r="K384" i="10"/>
  <c r="A385" i="10"/>
  <c r="B385" i="10"/>
  <c r="C385" i="10"/>
  <c r="D385" i="10"/>
  <c r="E385" i="10"/>
  <c r="F385" i="10"/>
  <c r="G385" i="10"/>
  <c r="H385" i="10"/>
  <c r="I385" i="10"/>
  <c r="J385" i="10"/>
  <c r="K385" i="10"/>
  <c r="A386" i="10"/>
  <c r="B386" i="10"/>
  <c r="C386" i="10"/>
  <c r="D386" i="10"/>
  <c r="E386" i="10"/>
  <c r="F386" i="10"/>
  <c r="G386" i="10"/>
  <c r="H386" i="10"/>
  <c r="I386" i="10"/>
  <c r="J386" i="10"/>
  <c r="K386" i="10"/>
  <c r="A387" i="10"/>
  <c r="B387" i="10"/>
  <c r="C387" i="10"/>
  <c r="D387" i="10"/>
  <c r="E387" i="10"/>
  <c r="F387" i="10"/>
  <c r="G387" i="10"/>
  <c r="H387" i="10"/>
  <c r="I387" i="10"/>
  <c r="J387" i="10"/>
  <c r="K387" i="10"/>
  <c r="A388" i="10"/>
  <c r="B388" i="10"/>
  <c r="C388" i="10"/>
  <c r="D388" i="10"/>
  <c r="E388" i="10"/>
  <c r="F388" i="10"/>
  <c r="G388" i="10"/>
  <c r="H388" i="10"/>
  <c r="I388" i="10"/>
  <c r="J388" i="10"/>
  <c r="K388" i="10"/>
  <c r="A389" i="10"/>
  <c r="B389" i="10"/>
  <c r="C389" i="10"/>
  <c r="D389" i="10"/>
  <c r="E389" i="10"/>
  <c r="F389" i="10"/>
  <c r="G389" i="10"/>
  <c r="H389" i="10"/>
  <c r="I389" i="10"/>
  <c r="J389" i="10"/>
  <c r="K389" i="10"/>
  <c r="A390" i="10"/>
  <c r="B390" i="10"/>
  <c r="C390" i="10"/>
  <c r="D390" i="10"/>
  <c r="E390" i="10"/>
  <c r="F390" i="10"/>
  <c r="G390" i="10"/>
  <c r="H390" i="10"/>
  <c r="I390" i="10"/>
  <c r="J390" i="10"/>
  <c r="K390" i="10"/>
  <c r="A391" i="10"/>
  <c r="B391" i="10"/>
  <c r="C391" i="10"/>
  <c r="D391" i="10"/>
  <c r="E391" i="10"/>
  <c r="F391" i="10"/>
  <c r="G391" i="10"/>
  <c r="H391" i="10"/>
  <c r="I391" i="10"/>
  <c r="J391" i="10"/>
  <c r="K391" i="10"/>
  <c r="A392" i="10"/>
  <c r="B392" i="10"/>
  <c r="C392" i="10"/>
  <c r="D392" i="10"/>
  <c r="E392" i="10"/>
  <c r="F392" i="10"/>
  <c r="G392" i="10"/>
  <c r="H392" i="10"/>
  <c r="I392" i="10"/>
  <c r="J392" i="10"/>
  <c r="K392" i="10"/>
  <c r="A393" i="10"/>
  <c r="B393" i="10"/>
  <c r="C393" i="10"/>
  <c r="D393" i="10"/>
  <c r="E393" i="10"/>
  <c r="F393" i="10"/>
  <c r="G393" i="10"/>
  <c r="H393" i="10"/>
  <c r="I393" i="10"/>
  <c r="J393" i="10"/>
  <c r="K393" i="10"/>
  <c r="A394" i="10"/>
  <c r="B394" i="10"/>
  <c r="C394" i="10"/>
  <c r="D394" i="10"/>
  <c r="E394" i="10"/>
  <c r="F394" i="10"/>
  <c r="G394" i="10"/>
  <c r="H394" i="10"/>
  <c r="I394" i="10"/>
  <c r="J394" i="10"/>
  <c r="K394" i="10"/>
  <c r="A395" i="10"/>
  <c r="B395" i="10"/>
  <c r="C395" i="10"/>
  <c r="D395" i="10"/>
  <c r="E395" i="10"/>
  <c r="F395" i="10"/>
  <c r="G395" i="10"/>
  <c r="H395" i="10"/>
  <c r="I395" i="10"/>
  <c r="J395" i="10"/>
  <c r="K395" i="10"/>
  <c r="A396" i="10"/>
  <c r="B396" i="10"/>
  <c r="C396" i="10"/>
  <c r="D396" i="10"/>
  <c r="E396" i="10"/>
  <c r="F396" i="10"/>
  <c r="G396" i="10"/>
  <c r="H396" i="10"/>
  <c r="I396" i="10"/>
  <c r="J396" i="10"/>
  <c r="K396" i="10"/>
  <c r="A397" i="10"/>
  <c r="B397" i="10"/>
  <c r="C397" i="10"/>
  <c r="D397" i="10"/>
  <c r="E397" i="10"/>
  <c r="F397" i="10"/>
  <c r="G397" i="10"/>
  <c r="H397" i="10"/>
  <c r="I397" i="10"/>
  <c r="J397" i="10"/>
  <c r="K397" i="10"/>
  <c r="A398" i="10"/>
  <c r="B398" i="10"/>
  <c r="C398" i="10"/>
  <c r="D398" i="10"/>
  <c r="E398" i="10"/>
  <c r="F398" i="10"/>
  <c r="G398" i="10"/>
  <c r="H398" i="10"/>
  <c r="I398" i="10"/>
  <c r="J398" i="10"/>
  <c r="K398" i="10"/>
  <c r="A399" i="10"/>
  <c r="B399" i="10"/>
  <c r="C399" i="10"/>
  <c r="D399" i="10"/>
  <c r="E399" i="10"/>
  <c r="F399" i="10"/>
  <c r="G399" i="10"/>
  <c r="H399" i="10"/>
  <c r="I399" i="10"/>
  <c r="J399" i="10"/>
  <c r="K399" i="10"/>
  <c r="A400" i="10"/>
  <c r="B400" i="10"/>
  <c r="C400" i="10"/>
  <c r="D400" i="10"/>
  <c r="E400" i="10"/>
  <c r="F400" i="10"/>
  <c r="G400" i="10"/>
  <c r="H400" i="10"/>
  <c r="I400" i="10"/>
  <c r="J400" i="10"/>
  <c r="K400" i="10"/>
  <c r="A401" i="10"/>
  <c r="B401" i="10"/>
  <c r="C401" i="10"/>
  <c r="D401" i="10"/>
  <c r="E401" i="10"/>
  <c r="F401" i="10"/>
  <c r="G401" i="10"/>
  <c r="H401" i="10"/>
  <c r="I401" i="10"/>
  <c r="J401" i="10"/>
  <c r="K401" i="10"/>
  <c r="A402" i="10"/>
  <c r="B402" i="10"/>
  <c r="C402" i="10"/>
  <c r="D402" i="10"/>
  <c r="E402" i="10"/>
  <c r="F402" i="10"/>
  <c r="G402" i="10"/>
  <c r="H402" i="10"/>
  <c r="I402" i="10"/>
  <c r="J402" i="10"/>
  <c r="K402" i="10"/>
  <c r="A403" i="10"/>
  <c r="B403" i="10"/>
  <c r="C403" i="10"/>
  <c r="D403" i="10"/>
  <c r="E403" i="10"/>
  <c r="F403" i="10"/>
  <c r="G403" i="10"/>
  <c r="H403" i="10"/>
  <c r="I403" i="10"/>
  <c r="J403" i="10"/>
  <c r="K403" i="10"/>
  <c r="A404" i="10"/>
  <c r="B404" i="10"/>
  <c r="C404" i="10"/>
  <c r="D404" i="10"/>
  <c r="E404" i="10"/>
  <c r="F404" i="10"/>
  <c r="G404" i="10"/>
  <c r="H404" i="10"/>
  <c r="I404" i="10"/>
  <c r="J404" i="10"/>
  <c r="K404" i="10"/>
  <c r="A405" i="10"/>
  <c r="B405" i="10"/>
  <c r="C405" i="10"/>
  <c r="D405" i="10"/>
  <c r="E405" i="10"/>
  <c r="F405" i="10"/>
  <c r="G405" i="10"/>
  <c r="H405" i="10"/>
  <c r="I405" i="10"/>
  <c r="J405" i="10"/>
  <c r="K405" i="10"/>
  <c r="A406" i="10"/>
  <c r="B406" i="10"/>
  <c r="C406" i="10"/>
  <c r="D406" i="10"/>
  <c r="E406" i="10"/>
  <c r="F406" i="10"/>
  <c r="G406" i="10"/>
  <c r="H406" i="10"/>
  <c r="I406" i="10"/>
  <c r="J406" i="10"/>
  <c r="K406" i="10"/>
  <c r="A407" i="10"/>
  <c r="B407" i="10"/>
  <c r="C407" i="10"/>
  <c r="D407" i="10"/>
  <c r="E407" i="10"/>
  <c r="F407" i="10"/>
  <c r="G407" i="10"/>
  <c r="H407" i="10"/>
  <c r="I407" i="10"/>
  <c r="J407" i="10"/>
  <c r="K407" i="10"/>
  <c r="A408" i="10"/>
  <c r="B408" i="10"/>
  <c r="C408" i="10"/>
  <c r="D408" i="10"/>
  <c r="E408" i="10"/>
  <c r="F408" i="10"/>
  <c r="G408" i="10"/>
  <c r="H408" i="10"/>
  <c r="I408" i="10"/>
  <c r="J408" i="10"/>
  <c r="K408" i="10"/>
  <c r="A409" i="10"/>
  <c r="B409" i="10"/>
  <c r="C409" i="10"/>
  <c r="D409" i="10"/>
  <c r="E409" i="10"/>
  <c r="F409" i="10"/>
  <c r="G409" i="10"/>
  <c r="H409" i="10"/>
  <c r="I409" i="10"/>
  <c r="J409" i="10"/>
  <c r="K409" i="10"/>
  <c r="A410" i="10"/>
  <c r="B410" i="10"/>
  <c r="C410" i="10"/>
  <c r="D410" i="10"/>
  <c r="E410" i="10"/>
  <c r="F410" i="10"/>
  <c r="G410" i="10"/>
  <c r="H410" i="10"/>
  <c r="I410" i="10"/>
  <c r="J410" i="10"/>
  <c r="K410" i="10"/>
  <c r="A411" i="10"/>
  <c r="B411" i="10"/>
  <c r="C411" i="10"/>
  <c r="D411" i="10"/>
  <c r="E411" i="10"/>
  <c r="F411" i="10"/>
  <c r="G411" i="10"/>
  <c r="H411" i="10"/>
  <c r="I411" i="10"/>
  <c r="J411" i="10"/>
  <c r="K411" i="10"/>
  <c r="A412" i="10"/>
  <c r="B412" i="10"/>
  <c r="C412" i="10"/>
  <c r="D412" i="10"/>
  <c r="E412" i="10"/>
  <c r="F412" i="10"/>
  <c r="G412" i="10"/>
  <c r="H412" i="10"/>
  <c r="I412" i="10"/>
  <c r="J412" i="10"/>
  <c r="K412" i="10"/>
  <c r="A413" i="10"/>
  <c r="B413" i="10"/>
  <c r="C413" i="10"/>
  <c r="D413" i="10"/>
  <c r="E413" i="10"/>
  <c r="F413" i="10"/>
  <c r="G413" i="10"/>
  <c r="H413" i="10"/>
  <c r="I413" i="10"/>
  <c r="J413" i="10"/>
  <c r="K413" i="10"/>
  <c r="A414" i="10"/>
  <c r="B414" i="10"/>
  <c r="C414" i="10"/>
  <c r="D414" i="10"/>
  <c r="E414" i="10"/>
  <c r="F414" i="10"/>
  <c r="G414" i="10"/>
  <c r="H414" i="10"/>
  <c r="I414" i="10"/>
  <c r="J414" i="10"/>
  <c r="K414" i="10"/>
  <c r="A415" i="10"/>
  <c r="B415" i="10"/>
  <c r="C415" i="10"/>
  <c r="D415" i="10"/>
  <c r="E415" i="10"/>
  <c r="F415" i="10"/>
  <c r="G415" i="10"/>
  <c r="H415" i="10"/>
  <c r="I415" i="10"/>
  <c r="J415" i="10"/>
  <c r="K415" i="10"/>
  <c r="A416" i="10"/>
  <c r="B416" i="10"/>
  <c r="C416" i="10"/>
  <c r="D416" i="10"/>
  <c r="E416" i="10"/>
  <c r="F416" i="10"/>
  <c r="G416" i="10"/>
  <c r="H416" i="10"/>
  <c r="I416" i="10"/>
  <c r="J416" i="10"/>
  <c r="K416" i="10"/>
  <c r="A417" i="10"/>
  <c r="B417" i="10"/>
  <c r="C417" i="10"/>
  <c r="D417" i="10"/>
  <c r="E417" i="10"/>
  <c r="F417" i="10"/>
  <c r="G417" i="10"/>
  <c r="H417" i="10"/>
  <c r="I417" i="10"/>
  <c r="J417" i="10"/>
  <c r="K417" i="10"/>
  <c r="A418" i="10"/>
  <c r="B418" i="10"/>
  <c r="C418" i="10"/>
  <c r="D418" i="10"/>
  <c r="E418" i="10"/>
  <c r="F418" i="10"/>
  <c r="G418" i="10"/>
  <c r="H418" i="10"/>
  <c r="I418" i="10"/>
  <c r="J418" i="10"/>
  <c r="K418" i="10"/>
  <c r="A419" i="10"/>
  <c r="B419" i="10"/>
  <c r="C419" i="10"/>
  <c r="D419" i="10"/>
  <c r="E419" i="10"/>
  <c r="F419" i="10"/>
  <c r="G419" i="10"/>
  <c r="H419" i="10"/>
  <c r="I419" i="10"/>
  <c r="J419" i="10"/>
  <c r="K419" i="10"/>
  <c r="A420" i="10"/>
  <c r="B420" i="10"/>
  <c r="C420" i="10"/>
  <c r="D420" i="10"/>
  <c r="E420" i="10"/>
  <c r="F420" i="10"/>
  <c r="G420" i="10"/>
  <c r="H420" i="10"/>
  <c r="I420" i="10"/>
  <c r="J420" i="10"/>
  <c r="K420" i="10"/>
  <c r="A421" i="10"/>
  <c r="B421" i="10"/>
  <c r="C421" i="10"/>
  <c r="D421" i="10"/>
  <c r="E421" i="10"/>
  <c r="F421" i="10"/>
  <c r="G421" i="10"/>
  <c r="H421" i="10"/>
  <c r="I421" i="10"/>
  <c r="J421" i="10"/>
  <c r="K421" i="10"/>
  <c r="A422" i="10"/>
  <c r="B422" i="10"/>
  <c r="C422" i="10"/>
  <c r="D422" i="10"/>
  <c r="E422" i="10"/>
  <c r="F422" i="10"/>
  <c r="G422" i="10"/>
  <c r="H422" i="10"/>
  <c r="I422" i="10"/>
  <c r="J422" i="10"/>
  <c r="K422" i="10"/>
  <c r="A423" i="10"/>
  <c r="B423" i="10"/>
  <c r="C423" i="10"/>
  <c r="D423" i="10"/>
  <c r="E423" i="10"/>
  <c r="F423" i="10"/>
  <c r="G423" i="10"/>
  <c r="H423" i="10"/>
  <c r="I423" i="10"/>
  <c r="J423" i="10"/>
  <c r="K423" i="10"/>
  <c r="A424" i="10"/>
  <c r="B424" i="10"/>
  <c r="C424" i="10"/>
  <c r="D424" i="10"/>
  <c r="E424" i="10"/>
  <c r="F424" i="10"/>
  <c r="G424" i="10"/>
  <c r="H424" i="10"/>
  <c r="I424" i="10"/>
  <c r="J424" i="10"/>
  <c r="K424" i="10"/>
  <c r="A425" i="10"/>
  <c r="B425" i="10"/>
  <c r="C425" i="10"/>
  <c r="D425" i="10"/>
  <c r="E425" i="10"/>
  <c r="F425" i="10"/>
  <c r="G425" i="10"/>
  <c r="H425" i="10"/>
  <c r="I425" i="10"/>
  <c r="J425" i="10"/>
  <c r="K425" i="10"/>
  <c r="A426" i="10"/>
  <c r="B426" i="10"/>
  <c r="C426" i="10"/>
  <c r="D426" i="10"/>
  <c r="E426" i="10"/>
  <c r="F426" i="10"/>
  <c r="G426" i="10"/>
  <c r="H426" i="10"/>
  <c r="I426" i="10"/>
  <c r="J426" i="10"/>
  <c r="K426" i="10"/>
  <c r="A427" i="10"/>
  <c r="B427" i="10"/>
  <c r="C427" i="10"/>
  <c r="D427" i="10"/>
  <c r="E427" i="10"/>
  <c r="F427" i="10"/>
  <c r="G427" i="10"/>
  <c r="H427" i="10"/>
  <c r="I427" i="10"/>
  <c r="J427" i="10"/>
  <c r="K427" i="10"/>
  <c r="A428" i="10"/>
  <c r="B428" i="10"/>
  <c r="C428" i="10"/>
  <c r="D428" i="10"/>
  <c r="E428" i="10"/>
  <c r="F428" i="10"/>
  <c r="G428" i="10"/>
  <c r="H428" i="10"/>
  <c r="I428" i="10"/>
  <c r="J428" i="10"/>
  <c r="K428" i="10"/>
  <c r="A429" i="10"/>
  <c r="B429" i="10"/>
  <c r="C429" i="10"/>
  <c r="D429" i="10"/>
  <c r="E429" i="10"/>
  <c r="F429" i="10"/>
  <c r="G429" i="10"/>
  <c r="H429" i="10"/>
  <c r="I429" i="10"/>
  <c r="J429" i="10"/>
  <c r="K429" i="10"/>
  <c r="A430" i="10"/>
  <c r="B430" i="10"/>
  <c r="C430" i="10"/>
  <c r="D430" i="10"/>
  <c r="E430" i="10"/>
  <c r="F430" i="10"/>
  <c r="G430" i="10"/>
  <c r="H430" i="10"/>
  <c r="I430" i="10"/>
  <c r="J430" i="10"/>
  <c r="K430" i="10"/>
  <c r="A431" i="10"/>
  <c r="B431" i="10"/>
  <c r="C431" i="10"/>
  <c r="D431" i="10"/>
  <c r="E431" i="10"/>
  <c r="F431" i="10"/>
  <c r="G431" i="10"/>
  <c r="H431" i="10"/>
  <c r="I431" i="10"/>
  <c r="J431" i="10"/>
  <c r="K431" i="10"/>
  <c r="A432" i="10"/>
  <c r="B432" i="10"/>
  <c r="C432" i="10"/>
  <c r="D432" i="10"/>
  <c r="E432" i="10"/>
  <c r="F432" i="10"/>
  <c r="G432" i="10"/>
  <c r="H432" i="10"/>
  <c r="I432" i="10"/>
  <c r="J432" i="10"/>
  <c r="K432" i="10"/>
  <c r="A433" i="10"/>
  <c r="B433" i="10"/>
  <c r="C433" i="10"/>
  <c r="D433" i="10"/>
  <c r="E433" i="10"/>
  <c r="F433" i="10"/>
  <c r="G433" i="10"/>
  <c r="H433" i="10"/>
  <c r="I433" i="10"/>
  <c r="J433" i="10"/>
  <c r="K433" i="10"/>
  <c r="A434" i="10"/>
  <c r="B434" i="10"/>
  <c r="C434" i="10"/>
  <c r="D434" i="10"/>
  <c r="E434" i="10"/>
  <c r="F434" i="10"/>
  <c r="G434" i="10"/>
  <c r="H434" i="10"/>
  <c r="I434" i="10"/>
  <c r="J434" i="10"/>
  <c r="K434" i="10"/>
  <c r="A435" i="10"/>
  <c r="B435" i="10"/>
  <c r="C435" i="10"/>
  <c r="D435" i="10"/>
  <c r="E435" i="10"/>
  <c r="F435" i="10"/>
  <c r="G435" i="10"/>
  <c r="H435" i="10"/>
  <c r="I435" i="10"/>
  <c r="J435" i="10"/>
  <c r="K435" i="10"/>
  <c r="A436" i="10"/>
  <c r="B436" i="10"/>
  <c r="C436" i="10"/>
  <c r="D436" i="10"/>
  <c r="E436" i="10"/>
  <c r="F436" i="10"/>
  <c r="G436" i="10"/>
  <c r="H436" i="10"/>
  <c r="I436" i="10"/>
  <c r="J436" i="10"/>
  <c r="K436" i="10"/>
  <c r="A437" i="10"/>
  <c r="B437" i="10"/>
  <c r="C437" i="10"/>
  <c r="D437" i="10"/>
  <c r="E437" i="10"/>
  <c r="F437" i="10"/>
  <c r="G437" i="10"/>
  <c r="H437" i="10"/>
  <c r="I437" i="10"/>
  <c r="J437" i="10"/>
  <c r="K437" i="10"/>
  <c r="A438" i="10"/>
  <c r="B438" i="10"/>
  <c r="C438" i="10"/>
  <c r="D438" i="10"/>
  <c r="E438" i="10"/>
  <c r="F438" i="10"/>
  <c r="G438" i="10"/>
  <c r="H438" i="10"/>
  <c r="I438" i="10"/>
  <c r="J438" i="10"/>
  <c r="K438" i="10"/>
  <c r="A439" i="10"/>
  <c r="B439" i="10"/>
  <c r="C439" i="10"/>
  <c r="D439" i="10"/>
  <c r="E439" i="10"/>
  <c r="F439" i="10"/>
  <c r="G439" i="10"/>
  <c r="H439" i="10"/>
  <c r="I439" i="10"/>
  <c r="J439" i="10"/>
  <c r="K439" i="10"/>
  <c r="A440" i="10"/>
  <c r="B440" i="10"/>
  <c r="C440" i="10"/>
  <c r="D440" i="10"/>
  <c r="E440" i="10"/>
  <c r="F440" i="10"/>
  <c r="G440" i="10"/>
  <c r="H440" i="10"/>
  <c r="I440" i="10"/>
  <c r="J440" i="10"/>
  <c r="K440" i="10"/>
  <c r="A441" i="10"/>
  <c r="B441" i="10"/>
  <c r="C441" i="10"/>
  <c r="D441" i="10"/>
  <c r="E441" i="10"/>
  <c r="F441" i="10"/>
  <c r="G441" i="10"/>
  <c r="H441" i="10"/>
  <c r="I441" i="10"/>
  <c r="J441" i="10"/>
  <c r="K441" i="10"/>
  <c r="A442" i="10"/>
  <c r="B442" i="10"/>
  <c r="C442" i="10"/>
  <c r="D442" i="10"/>
  <c r="E442" i="10"/>
  <c r="F442" i="10"/>
  <c r="G442" i="10"/>
  <c r="H442" i="10"/>
  <c r="I442" i="10"/>
  <c r="J442" i="10"/>
  <c r="K442" i="10"/>
  <c r="A443" i="10"/>
  <c r="B443" i="10"/>
  <c r="C443" i="10"/>
  <c r="D443" i="10"/>
  <c r="E443" i="10"/>
  <c r="F443" i="10"/>
  <c r="G443" i="10"/>
  <c r="H443" i="10"/>
  <c r="I443" i="10"/>
  <c r="J443" i="10"/>
  <c r="K443" i="10"/>
  <c r="A444" i="10"/>
  <c r="B444" i="10"/>
  <c r="C444" i="10"/>
  <c r="D444" i="10"/>
  <c r="E444" i="10"/>
  <c r="F444" i="10"/>
  <c r="G444" i="10"/>
  <c r="H444" i="10"/>
  <c r="I444" i="10"/>
  <c r="J444" i="10"/>
  <c r="K444" i="10"/>
  <c r="A445" i="10"/>
  <c r="B445" i="10"/>
  <c r="C445" i="10"/>
  <c r="D445" i="10"/>
  <c r="E445" i="10"/>
  <c r="F445" i="10"/>
  <c r="G445" i="10"/>
  <c r="H445" i="10"/>
  <c r="I445" i="10"/>
  <c r="J445" i="10"/>
  <c r="K445" i="10"/>
  <c r="A446" i="10"/>
  <c r="B446" i="10"/>
  <c r="C446" i="10"/>
  <c r="D446" i="10"/>
  <c r="E446" i="10"/>
  <c r="F446" i="10"/>
  <c r="G446" i="10"/>
  <c r="H446" i="10"/>
  <c r="I446" i="10"/>
  <c r="J446" i="10"/>
  <c r="K446" i="10"/>
  <c r="A447" i="10"/>
  <c r="B447" i="10"/>
  <c r="C447" i="10"/>
  <c r="D447" i="10"/>
  <c r="E447" i="10"/>
  <c r="F447" i="10"/>
  <c r="G447" i="10"/>
  <c r="H447" i="10"/>
  <c r="I447" i="10"/>
  <c r="J447" i="10"/>
  <c r="K447" i="10"/>
  <c r="A448" i="10"/>
  <c r="B448" i="10"/>
  <c r="C448" i="10"/>
  <c r="D448" i="10"/>
  <c r="E448" i="10"/>
  <c r="F448" i="10"/>
  <c r="G448" i="10"/>
  <c r="H448" i="10"/>
  <c r="I448" i="10"/>
  <c r="J448" i="10"/>
  <c r="K448" i="10"/>
  <c r="A449" i="10"/>
  <c r="B449" i="10"/>
  <c r="C449" i="10"/>
  <c r="D449" i="10"/>
  <c r="E449" i="10"/>
  <c r="F449" i="10"/>
  <c r="G449" i="10"/>
  <c r="H449" i="10"/>
  <c r="I449" i="10"/>
  <c r="J449" i="10"/>
  <c r="K449" i="10"/>
  <c r="A450" i="10"/>
  <c r="B450" i="10"/>
  <c r="C450" i="10"/>
  <c r="D450" i="10"/>
  <c r="E450" i="10"/>
  <c r="F450" i="10"/>
  <c r="G450" i="10"/>
  <c r="H450" i="10"/>
  <c r="I450" i="10"/>
  <c r="J450" i="10"/>
  <c r="K450" i="10"/>
  <c r="A451" i="10"/>
  <c r="B451" i="10"/>
  <c r="C451" i="10"/>
  <c r="D451" i="10"/>
  <c r="E451" i="10"/>
  <c r="F451" i="10"/>
  <c r="G451" i="10"/>
  <c r="H451" i="10"/>
  <c r="I451" i="10"/>
  <c r="J451" i="10"/>
  <c r="K451" i="10"/>
  <c r="A452" i="10"/>
  <c r="B452" i="10"/>
  <c r="C452" i="10"/>
  <c r="D452" i="10"/>
  <c r="E452" i="10"/>
  <c r="F452" i="10"/>
  <c r="G452" i="10"/>
  <c r="H452" i="10"/>
  <c r="I452" i="10"/>
  <c r="J452" i="10"/>
  <c r="K452" i="10"/>
  <c r="A453" i="10"/>
  <c r="B453" i="10"/>
  <c r="C453" i="10"/>
  <c r="D453" i="10"/>
  <c r="E453" i="10"/>
  <c r="F453" i="10"/>
  <c r="G453" i="10"/>
  <c r="H453" i="10"/>
  <c r="I453" i="10"/>
  <c r="J453" i="10"/>
  <c r="K453" i="10"/>
  <c r="A454" i="10"/>
  <c r="B454" i="10"/>
  <c r="C454" i="10"/>
  <c r="D454" i="10"/>
  <c r="E454" i="10"/>
  <c r="F454" i="10"/>
  <c r="G454" i="10"/>
  <c r="H454" i="10"/>
  <c r="I454" i="10"/>
  <c r="J454" i="10"/>
  <c r="K454" i="10"/>
  <c r="A455" i="10"/>
  <c r="B455" i="10"/>
  <c r="C455" i="10"/>
  <c r="D455" i="10"/>
  <c r="E455" i="10"/>
  <c r="F455" i="10"/>
  <c r="G455" i="10"/>
  <c r="H455" i="10"/>
  <c r="I455" i="10"/>
  <c r="J455" i="10"/>
  <c r="K455" i="10"/>
  <c r="A456" i="10"/>
  <c r="B456" i="10"/>
  <c r="C456" i="10"/>
  <c r="D456" i="10"/>
  <c r="E456" i="10"/>
  <c r="F456" i="10"/>
  <c r="G456" i="10"/>
  <c r="H456" i="10"/>
  <c r="I456" i="10"/>
  <c r="J456" i="10"/>
  <c r="K456" i="10"/>
  <c r="A457" i="10"/>
  <c r="B457" i="10"/>
  <c r="C457" i="10"/>
  <c r="D457" i="10"/>
  <c r="E457" i="10"/>
  <c r="F457" i="10"/>
  <c r="G457" i="10"/>
  <c r="H457" i="10"/>
  <c r="I457" i="10"/>
  <c r="J457" i="10"/>
  <c r="K457" i="10"/>
  <c r="A458" i="10"/>
  <c r="B458" i="10"/>
  <c r="C458" i="10"/>
  <c r="D458" i="10"/>
  <c r="E458" i="10"/>
  <c r="F458" i="10"/>
  <c r="G458" i="10"/>
  <c r="H458" i="10"/>
  <c r="I458" i="10"/>
  <c r="J458" i="10"/>
  <c r="K458" i="10"/>
  <c r="A459" i="10"/>
  <c r="B459" i="10"/>
  <c r="C459" i="10"/>
  <c r="D459" i="10"/>
  <c r="E459" i="10"/>
  <c r="F459" i="10"/>
  <c r="G459" i="10"/>
  <c r="H459" i="10"/>
  <c r="I459" i="10"/>
  <c r="J459" i="10"/>
  <c r="K459" i="10"/>
  <c r="A460" i="10"/>
  <c r="B460" i="10"/>
  <c r="C460" i="10"/>
  <c r="D460" i="10"/>
  <c r="E460" i="10"/>
  <c r="F460" i="10"/>
  <c r="G460" i="10"/>
  <c r="H460" i="10"/>
  <c r="I460" i="10"/>
  <c r="J460" i="10"/>
  <c r="K460" i="10"/>
  <c r="A461" i="10"/>
  <c r="B461" i="10"/>
  <c r="C461" i="10"/>
  <c r="D461" i="10"/>
  <c r="E461" i="10"/>
  <c r="F461" i="10"/>
  <c r="G461" i="10"/>
  <c r="H461" i="10"/>
  <c r="I461" i="10"/>
  <c r="J461" i="10"/>
  <c r="K461" i="10"/>
  <c r="A462" i="10"/>
  <c r="B462" i="10"/>
  <c r="C462" i="10"/>
  <c r="D462" i="10"/>
  <c r="E462" i="10"/>
  <c r="F462" i="10"/>
  <c r="G462" i="10"/>
  <c r="H462" i="10"/>
  <c r="I462" i="10"/>
  <c r="J462" i="10"/>
  <c r="K462" i="10"/>
  <c r="A463" i="10"/>
  <c r="B463" i="10"/>
  <c r="C463" i="10"/>
  <c r="D463" i="10"/>
  <c r="E463" i="10"/>
  <c r="F463" i="10"/>
  <c r="G463" i="10"/>
  <c r="H463" i="10"/>
  <c r="I463" i="10"/>
  <c r="J463" i="10"/>
  <c r="K463" i="10"/>
  <c r="A464" i="10"/>
  <c r="B464" i="10"/>
  <c r="C464" i="10"/>
  <c r="D464" i="10"/>
  <c r="E464" i="10"/>
  <c r="F464" i="10"/>
  <c r="G464" i="10"/>
  <c r="H464" i="10"/>
  <c r="I464" i="10"/>
  <c r="J464" i="10"/>
  <c r="K464" i="10"/>
  <c r="A465" i="10"/>
  <c r="B465" i="10"/>
  <c r="C465" i="10"/>
  <c r="D465" i="10"/>
  <c r="E465" i="10"/>
  <c r="F465" i="10"/>
  <c r="G465" i="10"/>
  <c r="H465" i="10"/>
  <c r="I465" i="10"/>
  <c r="J465" i="10"/>
  <c r="K465" i="10"/>
  <c r="A466" i="10"/>
  <c r="B466" i="10"/>
  <c r="C466" i="10"/>
  <c r="D466" i="10"/>
  <c r="E466" i="10"/>
  <c r="F466" i="10"/>
  <c r="G466" i="10"/>
  <c r="H466" i="10"/>
  <c r="I466" i="10"/>
  <c r="J466" i="10"/>
  <c r="K466" i="10"/>
  <c r="A467" i="10"/>
  <c r="B467" i="10"/>
  <c r="C467" i="10"/>
  <c r="D467" i="10"/>
  <c r="E467" i="10"/>
  <c r="F467" i="10"/>
  <c r="G467" i="10"/>
  <c r="H467" i="10"/>
  <c r="I467" i="10"/>
  <c r="J467" i="10"/>
  <c r="K467" i="10"/>
  <c r="A468" i="10"/>
  <c r="B468" i="10"/>
  <c r="C468" i="10"/>
  <c r="D468" i="10"/>
  <c r="E468" i="10"/>
  <c r="F468" i="10"/>
  <c r="G468" i="10"/>
  <c r="H468" i="10"/>
  <c r="I468" i="10"/>
  <c r="J468" i="10"/>
  <c r="K468" i="10"/>
  <c r="A469" i="10"/>
  <c r="B469" i="10"/>
  <c r="C469" i="10"/>
  <c r="D469" i="10"/>
  <c r="E469" i="10"/>
  <c r="F469" i="10"/>
  <c r="G469" i="10"/>
  <c r="H469" i="10"/>
  <c r="I469" i="10"/>
  <c r="J469" i="10"/>
  <c r="K469" i="10"/>
  <c r="A470" i="10"/>
  <c r="B470" i="10"/>
  <c r="C470" i="10"/>
  <c r="D470" i="10"/>
  <c r="E470" i="10"/>
  <c r="F470" i="10"/>
  <c r="G470" i="10"/>
  <c r="H470" i="10"/>
  <c r="I470" i="10"/>
  <c r="J470" i="10"/>
  <c r="K470" i="10"/>
  <c r="A471" i="10"/>
  <c r="B471" i="10"/>
  <c r="C471" i="10"/>
  <c r="D471" i="10"/>
  <c r="E471" i="10"/>
  <c r="F471" i="10"/>
  <c r="G471" i="10"/>
  <c r="H471" i="10"/>
  <c r="I471" i="10"/>
  <c r="J471" i="10"/>
  <c r="K471" i="10"/>
  <c r="A472" i="10"/>
  <c r="B472" i="10"/>
  <c r="C472" i="10"/>
  <c r="D472" i="10"/>
  <c r="E472" i="10"/>
  <c r="F472" i="10"/>
  <c r="G472" i="10"/>
  <c r="H472" i="10"/>
  <c r="I472" i="10"/>
  <c r="J472" i="10"/>
  <c r="K472" i="10"/>
  <c r="A473" i="10"/>
  <c r="B473" i="10"/>
  <c r="C473" i="10"/>
  <c r="D473" i="10"/>
  <c r="E473" i="10"/>
  <c r="F473" i="10"/>
  <c r="G473" i="10"/>
  <c r="H473" i="10"/>
  <c r="I473" i="10"/>
  <c r="J473" i="10"/>
  <c r="K473" i="10"/>
  <c r="A474" i="10"/>
  <c r="B474" i="10"/>
  <c r="C474" i="10"/>
  <c r="D474" i="10"/>
  <c r="E474" i="10"/>
  <c r="F474" i="10"/>
  <c r="G474" i="10"/>
  <c r="H474" i="10"/>
  <c r="I474" i="10"/>
  <c r="J474" i="10"/>
  <c r="K474" i="10"/>
  <c r="A475" i="10"/>
  <c r="B475" i="10"/>
  <c r="C475" i="10"/>
  <c r="D475" i="10"/>
  <c r="E475" i="10"/>
  <c r="F475" i="10"/>
  <c r="G475" i="10"/>
  <c r="H475" i="10"/>
  <c r="I475" i="10"/>
  <c r="J475" i="10"/>
  <c r="K475" i="10"/>
  <c r="A476" i="10"/>
  <c r="B476" i="10"/>
  <c r="C476" i="10"/>
  <c r="D476" i="10"/>
  <c r="E476" i="10"/>
  <c r="F476" i="10"/>
  <c r="G476" i="10"/>
  <c r="H476" i="10"/>
  <c r="I476" i="10"/>
  <c r="J476" i="10"/>
  <c r="K476" i="10"/>
  <c r="A477" i="10"/>
  <c r="B477" i="10"/>
  <c r="C477" i="10"/>
  <c r="D477" i="10"/>
  <c r="E477" i="10"/>
  <c r="F477" i="10"/>
  <c r="G477" i="10"/>
  <c r="H477" i="10"/>
  <c r="I477" i="10"/>
  <c r="J477" i="10"/>
  <c r="K477" i="10"/>
  <c r="A478" i="10"/>
  <c r="B478" i="10"/>
  <c r="C478" i="10"/>
  <c r="D478" i="10"/>
  <c r="E478" i="10"/>
  <c r="F478" i="10"/>
  <c r="G478" i="10"/>
  <c r="H478" i="10"/>
  <c r="I478" i="10"/>
  <c r="J478" i="10"/>
  <c r="K478" i="10"/>
  <c r="A479" i="10"/>
  <c r="B479" i="10"/>
  <c r="C479" i="10"/>
  <c r="D479" i="10"/>
  <c r="E479" i="10"/>
  <c r="F479" i="10"/>
  <c r="G479" i="10"/>
  <c r="H479" i="10"/>
  <c r="I479" i="10"/>
  <c r="J479" i="10"/>
  <c r="K479" i="10"/>
  <c r="A480" i="10"/>
  <c r="B480" i="10"/>
  <c r="C480" i="10"/>
  <c r="D480" i="10"/>
  <c r="E480" i="10"/>
  <c r="F480" i="10"/>
  <c r="G480" i="10"/>
  <c r="H480" i="10"/>
  <c r="I480" i="10"/>
  <c r="J480" i="10"/>
  <c r="K480" i="10"/>
  <c r="A481" i="10"/>
  <c r="B481" i="10"/>
  <c r="C481" i="10"/>
  <c r="D481" i="10"/>
  <c r="E481" i="10"/>
  <c r="F481" i="10"/>
  <c r="G481" i="10"/>
  <c r="H481" i="10"/>
  <c r="I481" i="10"/>
  <c r="J481" i="10"/>
  <c r="K481" i="10"/>
  <c r="A482" i="10"/>
  <c r="B482" i="10"/>
  <c r="C482" i="10"/>
  <c r="D482" i="10"/>
  <c r="E482" i="10"/>
  <c r="F482" i="10"/>
  <c r="G482" i="10"/>
  <c r="H482" i="10"/>
  <c r="I482" i="10"/>
  <c r="J482" i="10"/>
  <c r="K482" i="10"/>
  <c r="A483" i="10"/>
  <c r="B483" i="10"/>
  <c r="C483" i="10"/>
  <c r="D483" i="10"/>
  <c r="E483" i="10"/>
  <c r="F483" i="10"/>
  <c r="G483" i="10"/>
  <c r="H483" i="10"/>
  <c r="I483" i="10"/>
  <c r="J483" i="10"/>
  <c r="K483" i="10"/>
  <c r="A484" i="10"/>
  <c r="B484" i="10"/>
  <c r="C484" i="10"/>
  <c r="D484" i="10"/>
  <c r="E484" i="10"/>
  <c r="F484" i="10"/>
  <c r="G484" i="10"/>
  <c r="H484" i="10"/>
  <c r="I484" i="10"/>
  <c r="J484" i="10"/>
  <c r="K484" i="10"/>
  <c r="A485" i="10"/>
  <c r="B485" i="10"/>
  <c r="C485" i="10"/>
  <c r="D485" i="10"/>
  <c r="E485" i="10"/>
  <c r="F485" i="10"/>
  <c r="G485" i="10"/>
  <c r="H485" i="10"/>
  <c r="I485" i="10"/>
  <c r="J485" i="10"/>
  <c r="K485" i="10"/>
  <c r="A486" i="10"/>
  <c r="B486" i="10"/>
  <c r="C486" i="10"/>
  <c r="D486" i="10"/>
  <c r="E486" i="10"/>
  <c r="F486" i="10"/>
  <c r="G486" i="10"/>
  <c r="H486" i="10"/>
  <c r="I486" i="10"/>
  <c r="J486" i="10"/>
  <c r="K486" i="10"/>
  <c r="A487" i="10"/>
  <c r="B487" i="10"/>
  <c r="C487" i="10"/>
  <c r="D487" i="10"/>
  <c r="E487" i="10"/>
  <c r="F487" i="10"/>
  <c r="G487" i="10"/>
  <c r="H487" i="10"/>
  <c r="I487" i="10"/>
  <c r="J487" i="10"/>
  <c r="K487" i="10"/>
  <c r="A488" i="10"/>
  <c r="B488" i="10"/>
  <c r="C488" i="10"/>
  <c r="D488" i="10"/>
  <c r="E488" i="10"/>
  <c r="F488" i="10"/>
  <c r="G488" i="10"/>
  <c r="H488" i="10"/>
  <c r="I488" i="10"/>
  <c r="J488" i="10"/>
  <c r="K488" i="10"/>
  <c r="A489" i="10"/>
  <c r="B489" i="10"/>
  <c r="C489" i="10"/>
  <c r="D489" i="10"/>
  <c r="E489" i="10"/>
  <c r="F489" i="10"/>
  <c r="G489" i="10"/>
  <c r="H489" i="10"/>
  <c r="I489" i="10"/>
  <c r="J489" i="10"/>
  <c r="K489" i="10"/>
  <c r="A490" i="10"/>
  <c r="B490" i="10"/>
  <c r="C490" i="10"/>
  <c r="D490" i="10"/>
  <c r="E490" i="10"/>
  <c r="F490" i="10"/>
  <c r="G490" i="10"/>
  <c r="H490" i="10"/>
  <c r="I490" i="10"/>
  <c r="J490" i="10"/>
  <c r="K490" i="10"/>
  <c r="A491" i="10"/>
  <c r="B491" i="10"/>
  <c r="C491" i="10"/>
  <c r="D491" i="10"/>
  <c r="E491" i="10"/>
  <c r="F491" i="10"/>
  <c r="G491" i="10"/>
  <c r="H491" i="10"/>
  <c r="I491" i="10"/>
  <c r="J491" i="10"/>
  <c r="K491" i="10"/>
  <c r="A492" i="10"/>
  <c r="B492" i="10"/>
  <c r="C492" i="10"/>
  <c r="D492" i="10"/>
  <c r="E492" i="10"/>
  <c r="F492" i="10"/>
  <c r="G492" i="10"/>
  <c r="H492" i="10"/>
  <c r="I492" i="10"/>
  <c r="J492" i="10"/>
  <c r="K492" i="10"/>
  <c r="A493" i="10"/>
  <c r="B493" i="10"/>
  <c r="C493" i="10"/>
  <c r="D493" i="10"/>
  <c r="E493" i="10"/>
  <c r="F493" i="10"/>
  <c r="G493" i="10"/>
  <c r="H493" i="10"/>
  <c r="I493" i="10"/>
  <c r="J493" i="10"/>
  <c r="K493" i="10"/>
  <c r="A494" i="10"/>
  <c r="B494" i="10"/>
  <c r="C494" i="10"/>
  <c r="D494" i="10"/>
  <c r="E494" i="10"/>
  <c r="F494" i="10"/>
  <c r="G494" i="10"/>
  <c r="H494" i="10"/>
  <c r="I494" i="10"/>
  <c r="J494" i="10"/>
  <c r="K494" i="10"/>
  <c r="A495" i="10"/>
  <c r="B495" i="10"/>
  <c r="C495" i="10"/>
  <c r="D495" i="10"/>
  <c r="E495" i="10"/>
  <c r="F495" i="10"/>
  <c r="G495" i="10"/>
  <c r="H495" i="10"/>
  <c r="I495" i="10"/>
  <c r="J495" i="10"/>
  <c r="K495" i="10"/>
  <c r="A496" i="10"/>
  <c r="B496" i="10"/>
  <c r="C496" i="10"/>
  <c r="D496" i="10"/>
  <c r="E496" i="10"/>
  <c r="F496" i="10"/>
  <c r="G496" i="10"/>
  <c r="H496" i="10"/>
  <c r="I496" i="10"/>
  <c r="J496" i="10"/>
  <c r="K496" i="10"/>
  <c r="A497" i="10"/>
  <c r="B497" i="10"/>
  <c r="C497" i="10"/>
  <c r="D497" i="10"/>
  <c r="E497" i="10"/>
  <c r="F497" i="10"/>
  <c r="G497" i="10"/>
  <c r="H497" i="10"/>
  <c r="I497" i="10"/>
  <c r="J497" i="10"/>
  <c r="K497" i="10"/>
  <c r="A498" i="10"/>
  <c r="B498" i="10"/>
  <c r="C498" i="10"/>
  <c r="D498" i="10"/>
  <c r="E498" i="10"/>
  <c r="F498" i="10"/>
  <c r="G498" i="10"/>
  <c r="H498" i="10"/>
  <c r="I498" i="10"/>
  <c r="J498" i="10"/>
  <c r="K498" i="10"/>
  <c r="A499" i="10"/>
  <c r="B499" i="10"/>
  <c r="C499" i="10"/>
  <c r="D499" i="10"/>
  <c r="E499" i="10"/>
  <c r="F499" i="10"/>
  <c r="G499" i="10"/>
  <c r="H499" i="10"/>
  <c r="I499" i="10"/>
  <c r="J499" i="10"/>
  <c r="K499" i="10"/>
  <c r="A500" i="10"/>
  <c r="B500" i="10"/>
  <c r="C500" i="10"/>
  <c r="D500" i="10"/>
  <c r="E500" i="10"/>
  <c r="F500" i="10"/>
  <c r="G500" i="10"/>
  <c r="H500" i="10"/>
  <c r="I500" i="10"/>
  <c r="J500" i="10"/>
  <c r="K500" i="10"/>
  <c r="A501" i="10"/>
  <c r="B501" i="10"/>
  <c r="C501" i="10"/>
  <c r="D501" i="10"/>
  <c r="E501" i="10"/>
  <c r="F501" i="10"/>
  <c r="G501" i="10"/>
  <c r="H501" i="10"/>
  <c r="I501" i="10"/>
  <c r="J501" i="10"/>
  <c r="K501" i="10"/>
  <c r="A502" i="10"/>
  <c r="B502" i="10"/>
  <c r="C502" i="10"/>
  <c r="D502" i="10"/>
  <c r="E502" i="10"/>
  <c r="F502" i="10"/>
  <c r="G502" i="10"/>
  <c r="H502" i="10"/>
  <c r="I502" i="10"/>
  <c r="J502" i="10"/>
  <c r="K502" i="10"/>
  <c r="A503" i="10"/>
  <c r="B503" i="10"/>
  <c r="C503" i="10"/>
  <c r="D503" i="10"/>
  <c r="E503" i="10"/>
  <c r="F503" i="10"/>
  <c r="G503" i="10"/>
  <c r="H503" i="10"/>
  <c r="I503" i="10"/>
  <c r="J503" i="10"/>
  <c r="K503" i="10"/>
  <c r="A504" i="10"/>
  <c r="B504" i="10"/>
  <c r="C504" i="10"/>
  <c r="D504" i="10"/>
  <c r="E504" i="10"/>
  <c r="F504" i="10"/>
  <c r="G504" i="10"/>
  <c r="H504" i="10"/>
  <c r="I504" i="10"/>
  <c r="J504" i="10"/>
  <c r="K504" i="10"/>
  <c r="A505" i="10"/>
  <c r="B505" i="10"/>
  <c r="C505" i="10"/>
  <c r="D505" i="10"/>
  <c r="E505" i="10"/>
  <c r="F505" i="10"/>
  <c r="G505" i="10"/>
  <c r="H505" i="10"/>
  <c r="I505" i="10"/>
  <c r="J505" i="10"/>
  <c r="K505" i="10"/>
  <c r="A506" i="10"/>
  <c r="B506" i="10"/>
  <c r="C506" i="10"/>
  <c r="D506" i="10"/>
  <c r="E506" i="10"/>
  <c r="F506" i="10"/>
  <c r="G506" i="10"/>
  <c r="H506" i="10"/>
  <c r="I506" i="10"/>
  <c r="J506" i="10"/>
  <c r="K506" i="10"/>
  <c r="A507" i="10"/>
  <c r="B507" i="10"/>
  <c r="C507" i="10"/>
  <c r="D507" i="10"/>
  <c r="E507" i="10"/>
  <c r="F507" i="10"/>
  <c r="G507" i="10"/>
  <c r="H507" i="10"/>
  <c r="I507" i="10"/>
  <c r="J507" i="10"/>
  <c r="K507" i="10"/>
  <c r="A508" i="10"/>
  <c r="B508" i="10"/>
  <c r="C508" i="10"/>
  <c r="D508" i="10"/>
  <c r="E508" i="10"/>
  <c r="F508" i="10"/>
  <c r="G508" i="10"/>
  <c r="H508" i="10"/>
  <c r="I508" i="10"/>
  <c r="J508" i="10"/>
  <c r="K508" i="10"/>
  <c r="A509" i="10"/>
  <c r="B509" i="10"/>
  <c r="C509" i="10"/>
  <c r="D509" i="10"/>
  <c r="E509" i="10"/>
  <c r="F509" i="10"/>
  <c r="G509" i="10"/>
  <c r="H509" i="10"/>
  <c r="I509" i="10"/>
  <c r="J509" i="10"/>
  <c r="K509" i="10"/>
  <c r="A510" i="10"/>
  <c r="B510" i="10"/>
  <c r="C510" i="10"/>
  <c r="D510" i="10"/>
  <c r="E510" i="10"/>
  <c r="F510" i="10"/>
  <c r="G510" i="10"/>
  <c r="H510" i="10"/>
  <c r="I510" i="10"/>
  <c r="J510" i="10"/>
  <c r="K510" i="10"/>
  <c r="A511" i="10"/>
  <c r="B511" i="10"/>
  <c r="C511" i="10"/>
  <c r="D511" i="10"/>
  <c r="E511" i="10"/>
  <c r="F511" i="10"/>
  <c r="G511" i="10"/>
  <c r="H511" i="10"/>
  <c r="I511" i="10"/>
  <c r="J511" i="10"/>
  <c r="K511" i="10"/>
  <c r="A512" i="10"/>
  <c r="B512" i="10"/>
  <c r="C512" i="10"/>
  <c r="D512" i="10"/>
  <c r="E512" i="10"/>
  <c r="F512" i="10"/>
  <c r="G512" i="10"/>
  <c r="H512" i="10"/>
  <c r="I512" i="10"/>
  <c r="J512" i="10"/>
  <c r="K512" i="10"/>
  <c r="A513" i="10"/>
  <c r="B513" i="10"/>
  <c r="C513" i="10"/>
  <c r="D513" i="10"/>
  <c r="E513" i="10"/>
  <c r="F513" i="10"/>
  <c r="G513" i="10"/>
  <c r="H513" i="10"/>
  <c r="I513" i="10"/>
  <c r="J513" i="10"/>
  <c r="K513" i="10"/>
  <c r="A514" i="10"/>
  <c r="B514" i="10"/>
  <c r="C514" i="10"/>
  <c r="D514" i="10"/>
  <c r="E514" i="10"/>
  <c r="F514" i="10"/>
  <c r="G514" i="10"/>
  <c r="H514" i="10"/>
  <c r="I514" i="10"/>
  <c r="J514" i="10"/>
  <c r="K514" i="10"/>
  <c r="A515" i="10"/>
  <c r="B515" i="10"/>
  <c r="C515" i="10"/>
  <c r="D515" i="10"/>
  <c r="E515" i="10"/>
  <c r="F515" i="10"/>
  <c r="G515" i="10"/>
  <c r="H515" i="10"/>
  <c r="I515" i="10"/>
  <c r="J515" i="10"/>
  <c r="K515" i="10"/>
  <c r="A516" i="10"/>
  <c r="B516" i="10"/>
  <c r="C516" i="10"/>
  <c r="D516" i="10"/>
  <c r="E516" i="10"/>
  <c r="F516" i="10"/>
  <c r="G516" i="10"/>
  <c r="H516" i="10"/>
  <c r="I516" i="10"/>
  <c r="J516" i="10"/>
  <c r="K516" i="10"/>
  <c r="A517" i="10"/>
  <c r="B517" i="10"/>
  <c r="C517" i="10"/>
  <c r="D517" i="10"/>
  <c r="E517" i="10"/>
  <c r="F517" i="10"/>
  <c r="G517" i="10"/>
  <c r="H517" i="10"/>
  <c r="I517" i="10"/>
  <c r="J517" i="10"/>
  <c r="K517" i="10"/>
  <c r="A518" i="10"/>
  <c r="B518" i="10"/>
  <c r="C518" i="10"/>
  <c r="D518" i="10"/>
  <c r="E518" i="10"/>
  <c r="F518" i="10"/>
  <c r="G518" i="10"/>
  <c r="H518" i="10"/>
  <c r="I518" i="10"/>
  <c r="J518" i="10"/>
  <c r="K518" i="10"/>
  <c r="A519" i="10"/>
  <c r="B519" i="10"/>
  <c r="C519" i="10"/>
  <c r="D519" i="10"/>
  <c r="E519" i="10"/>
  <c r="F519" i="10"/>
  <c r="G519" i="10"/>
  <c r="H519" i="10"/>
  <c r="I519" i="10"/>
  <c r="J519" i="10"/>
  <c r="K519" i="10"/>
  <c r="A520" i="10"/>
  <c r="B520" i="10"/>
  <c r="C520" i="10"/>
  <c r="D520" i="10"/>
  <c r="E520" i="10"/>
  <c r="F520" i="10"/>
  <c r="G520" i="10"/>
  <c r="H520" i="10"/>
  <c r="I520" i="10"/>
  <c r="J520" i="10"/>
  <c r="K520" i="10"/>
  <c r="A521" i="10"/>
  <c r="B521" i="10"/>
  <c r="C521" i="10"/>
  <c r="D521" i="10"/>
  <c r="E521" i="10"/>
  <c r="F521" i="10"/>
  <c r="G521" i="10"/>
  <c r="H521" i="10"/>
  <c r="I521" i="10"/>
  <c r="J521" i="10"/>
  <c r="K521" i="10"/>
  <c r="A522" i="10"/>
  <c r="B522" i="10"/>
  <c r="C522" i="10"/>
  <c r="D522" i="10"/>
  <c r="E522" i="10"/>
  <c r="F522" i="10"/>
  <c r="G522" i="10"/>
  <c r="H522" i="10"/>
  <c r="I522" i="10"/>
  <c r="J522" i="10"/>
  <c r="K522" i="10"/>
  <c r="A523" i="10"/>
  <c r="B523" i="10"/>
  <c r="C523" i="10"/>
  <c r="D523" i="10"/>
  <c r="E523" i="10"/>
  <c r="F523" i="10"/>
  <c r="G523" i="10"/>
  <c r="H523" i="10"/>
  <c r="I523" i="10"/>
  <c r="J523" i="10"/>
  <c r="K523" i="10"/>
  <c r="A524" i="10"/>
  <c r="B524" i="10"/>
  <c r="C524" i="10"/>
  <c r="D524" i="10"/>
  <c r="E524" i="10"/>
  <c r="F524" i="10"/>
  <c r="G524" i="10"/>
  <c r="H524" i="10"/>
  <c r="I524" i="10"/>
  <c r="J524" i="10"/>
  <c r="K524" i="10"/>
  <c r="A525" i="10"/>
  <c r="B525" i="10"/>
  <c r="C525" i="10"/>
  <c r="D525" i="10"/>
  <c r="E525" i="10"/>
  <c r="F525" i="10"/>
  <c r="G525" i="10"/>
  <c r="H525" i="10"/>
  <c r="I525" i="10"/>
  <c r="J525" i="10"/>
  <c r="K525" i="10"/>
  <c r="A526" i="10"/>
  <c r="B526" i="10"/>
  <c r="C526" i="10"/>
  <c r="D526" i="10"/>
  <c r="E526" i="10"/>
  <c r="F526" i="10"/>
  <c r="G526" i="10"/>
  <c r="H526" i="10"/>
  <c r="I526" i="10"/>
  <c r="J526" i="10"/>
  <c r="K526" i="10"/>
  <c r="A527" i="10"/>
  <c r="B527" i="10"/>
  <c r="C527" i="10"/>
  <c r="D527" i="10"/>
  <c r="E527" i="10"/>
  <c r="F527" i="10"/>
  <c r="G527" i="10"/>
  <c r="H527" i="10"/>
  <c r="I527" i="10"/>
  <c r="J527" i="10"/>
  <c r="K527" i="10"/>
  <c r="A528" i="10"/>
  <c r="B528" i="10"/>
  <c r="C528" i="10"/>
  <c r="D528" i="10"/>
  <c r="E528" i="10"/>
  <c r="F528" i="10"/>
  <c r="G528" i="10"/>
  <c r="H528" i="10"/>
  <c r="I528" i="10"/>
  <c r="J528" i="10"/>
  <c r="K528" i="10"/>
  <c r="A529" i="10"/>
  <c r="B529" i="10"/>
  <c r="C529" i="10"/>
  <c r="D529" i="10"/>
  <c r="E529" i="10"/>
  <c r="F529" i="10"/>
  <c r="G529" i="10"/>
  <c r="H529" i="10"/>
  <c r="I529" i="10"/>
  <c r="J529" i="10"/>
  <c r="K529" i="10"/>
  <c r="A530" i="10"/>
  <c r="B530" i="10"/>
  <c r="C530" i="10"/>
  <c r="D530" i="10"/>
  <c r="E530" i="10"/>
  <c r="F530" i="10"/>
  <c r="G530" i="10"/>
  <c r="H530" i="10"/>
  <c r="I530" i="10"/>
  <c r="J530" i="10"/>
  <c r="K530" i="10"/>
  <c r="A531" i="10"/>
  <c r="B531" i="10"/>
  <c r="C531" i="10"/>
  <c r="D531" i="10"/>
  <c r="E531" i="10"/>
  <c r="F531" i="10"/>
  <c r="G531" i="10"/>
  <c r="H531" i="10"/>
  <c r="I531" i="10"/>
  <c r="J531" i="10"/>
  <c r="K531" i="10"/>
  <c r="A532" i="10"/>
  <c r="B532" i="10"/>
  <c r="C532" i="10"/>
  <c r="D532" i="10"/>
  <c r="E532" i="10"/>
  <c r="F532" i="10"/>
  <c r="G532" i="10"/>
  <c r="H532" i="10"/>
  <c r="I532" i="10"/>
  <c r="J532" i="10"/>
  <c r="K532" i="10"/>
  <c r="A533" i="10"/>
  <c r="B533" i="10"/>
  <c r="C533" i="10"/>
  <c r="D533" i="10"/>
  <c r="E533" i="10"/>
  <c r="F533" i="10"/>
  <c r="G533" i="10"/>
  <c r="H533" i="10"/>
  <c r="I533" i="10"/>
  <c r="J533" i="10"/>
  <c r="K533" i="10"/>
  <c r="A534" i="10"/>
  <c r="B534" i="10"/>
  <c r="C534" i="10"/>
  <c r="D534" i="10"/>
  <c r="E534" i="10"/>
  <c r="F534" i="10"/>
  <c r="G534" i="10"/>
  <c r="H534" i="10"/>
  <c r="I534" i="10"/>
  <c r="J534" i="10"/>
  <c r="K534" i="10"/>
  <c r="A535" i="10"/>
  <c r="B535" i="10"/>
  <c r="C535" i="10"/>
  <c r="D535" i="10"/>
  <c r="E535" i="10"/>
  <c r="F535" i="10"/>
  <c r="G535" i="10"/>
  <c r="H535" i="10"/>
  <c r="I535" i="10"/>
  <c r="J535" i="10"/>
  <c r="K535" i="10"/>
  <c r="A536" i="10"/>
  <c r="B536" i="10"/>
  <c r="C536" i="10"/>
  <c r="D536" i="10"/>
  <c r="E536" i="10"/>
  <c r="F536" i="10"/>
  <c r="G536" i="10"/>
  <c r="H536" i="10"/>
  <c r="I536" i="10"/>
  <c r="J536" i="10"/>
  <c r="K536" i="10"/>
  <c r="A537" i="10"/>
  <c r="B537" i="10"/>
  <c r="C537" i="10"/>
  <c r="D537" i="10"/>
  <c r="E537" i="10"/>
  <c r="F537" i="10"/>
  <c r="G537" i="10"/>
  <c r="H537" i="10"/>
  <c r="I537" i="10"/>
  <c r="J537" i="10"/>
  <c r="K537" i="10"/>
  <c r="A538" i="10"/>
  <c r="B538" i="10"/>
  <c r="C538" i="10"/>
  <c r="D538" i="10"/>
  <c r="E538" i="10"/>
  <c r="F538" i="10"/>
  <c r="G538" i="10"/>
  <c r="H538" i="10"/>
  <c r="I538" i="10"/>
  <c r="J538" i="10"/>
  <c r="K538" i="10"/>
  <c r="A539" i="10"/>
  <c r="B539" i="10"/>
  <c r="C539" i="10"/>
  <c r="D539" i="10"/>
  <c r="E539" i="10"/>
  <c r="F539" i="10"/>
  <c r="G539" i="10"/>
  <c r="H539" i="10"/>
  <c r="I539" i="10"/>
  <c r="J539" i="10"/>
  <c r="K539" i="10"/>
  <c r="A540" i="10"/>
  <c r="B540" i="10"/>
  <c r="C540" i="10"/>
  <c r="D540" i="10"/>
  <c r="E540" i="10"/>
  <c r="F540" i="10"/>
  <c r="G540" i="10"/>
  <c r="H540" i="10"/>
  <c r="I540" i="10"/>
  <c r="J540" i="10"/>
  <c r="K540" i="10"/>
  <c r="A541" i="10"/>
  <c r="B541" i="10"/>
  <c r="C541" i="10"/>
  <c r="D541" i="10"/>
  <c r="E541" i="10"/>
  <c r="F541" i="10"/>
  <c r="G541" i="10"/>
  <c r="H541" i="10"/>
  <c r="I541" i="10"/>
  <c r="J541" i="10"/>
  <c r="K541" i="10"/>
  <c r="A542" i="10"/>
  <c r="B542" i="10"/>
  <c r="C542" i="10"/>
  <c r="D542" i="10"/>
  <c r="E542" i="10"/>
  <c r="F542" i="10"/>
  <c r="G542" i="10"/>
  <c r="H542" i="10"/>
  <c r="I542" i="10"/>
  <c r="J542" i="10"/>
  <c r="K542" i="10"/>
  <c r="A543" i="10"/>
  <c r="B543" i="10"/>
  <c r="C543" i="10"/>
  <c r="D543" i="10"/>
  <c r="E543" i="10"/>
  <c r="F543" i="10"/>
  <c r="G543" i="10"/>
  <c r="H543" i="10"/>
  <c r="I543" i="10"/>
  <c r="J543" i="10"/>
  <c r="K543" i="10"/>
  <c r="A544" i="10"/>
  <c r="B544" i="10"/>
  <c r="C544" i="10"/>
  <c r="D544" i="10"/>
  <c r="E544" i="10"/>
  <c r="F544" i="10"/>
  <c r="G544" i="10"/>
  <c r="H544" i="10"/>
  <c r="I544" i="10"/>
  <c r="J544" i="10"/>
  <c r="K544" i="10"/>
  <c r="A545" i="10"/>
  <c r="B545" i="10"/>
  <c r="C545" i="10"/>
  <c r="D545" i="10"/>
  <c r="E545" i="10"/>
  <c r="F545" i="10"/>
  <c r="G545" i="10"/>
  <c r="H545" i="10"/>
  <c r="I545" i="10"/>
  <c r="J545" i="10"/>
  <c r="K545" i="10"/>
  <c r="A546" i="10"/>
  <c r="B546" i="10"/>
  <c r="C546" i="10"/>
  <c r="D546" i="10"/>
  <c r="E546" i="10"/>
  <c r="F546" i="10"/>
  <c r="G546" i="10"/>
  <c r="H546" i="10"/>
  <c r="I546" i="10"/>
  <c r="J546" i="10"/>
  <c r="K546" i="10"/>
  <c r="A547" i="10"/>
  <c r="B547" i="10"/>
  <c r="C547" i="10"/>
  <c r="D547" i="10"/>
  <c r="E547" i="10"/>
  <c r="F547" i="10"/>
  <c r="G547" i="10"/>
  <c r="H547" i="10"/>
  <c r="I547" i="10"/>
  <c r="J547" i="10"/>
  <c r="K547" i="10"/>
  <c r="A548" i="10"/>
  <c r="B548" i="10"/>
  <c r="C548" i="10"/>
  <c r="D548" i="10"/>
  <c r="E548" i="10"/>
  <c r="F548" i="10"/>
  <c r="G548" i="10"/>
  <c r="H548" i="10"/>
  <c r="I548" i="10"/>
  <c r="J548" i="10"/>
  <c r="K548" i="10"/>
  <c r="A549" i="10"/>
  <c r="B549" i="10"/>
  <c r="C549" i="10"/>
  <c r="D549" i="10"/>
  <c r="E549" i="10"/>
  <c r="F549" i="10"/>
  <c r="G549" i="10"/>
  <c r="H549" i="10"/>
  <c r="I549" i="10"/>
  <c r="J549" i="10"/>
  <c r="K549" i="10"/>
  <c r="A550" i="10"/>
  <c r="B550" i="10"/>
  <c r="C550" i="10"/>
  <c r="D550" i="10"/>
  <c r="E550" i="10"/>
  <c r="F550" i="10"/>
  <c r="G550" i="10"/>
  <c r="H550" i="10"/>
  <c r="I550" i="10"/>
  <c r="J550" i="10"/>
  <c r="K550" i="10"/>
  <c r="A551" i="10"/>
  <c r="B551" i="10"/>
  <c r="C551" i="10"/>
  <c r="D551" i="10"/>
  <c r="E551" i="10"/>
  <c r="F551" i="10"/>
  <c r="G551" i="10"/>
  <c r="H551" i="10"/>
  <c r="I551" i="10"/>
  <c r="J551" i="10"/>
  <c r="K551" i="10"/>
  <c r="A552" i="10"/>
  <c r="B552" i="10"/>
  <c r="C552" i="10"/>
  <c r="D552" i="10"/>
  <c r="E552" i="10"/>
  <c r="F552" i="10"/>
  <c r="G552" i="10"/>
  <c r="H552" i="10"/>
  <c r="I552" i="10"/>
  <c r="J552" i="10"/>
  <c r="K552" i="10"/>
  <c r="A553" i="10"/>
  <c r="B553" i="10"/>
  <c r="C553" i="10"/>
  <c r="D553" i="10"/>
  <c r="E553" i="10"/>
  <c r="F553" i="10"/>
  <c r="G553" i="10"/>
  <c r="H553" i="10"/>
  <c r="I553" i="10"/>
  <c r="J553" i="10"/>
  <c r="K553" i="10"/>
  <c r="A554" i="10"/>
  <c r="B554" i="10"/>
  <c r="C554" i="10"/>
  <c r="D554" i="10"/>
  <c r="E554" i="10"/>
  <c r="F554" i="10"/>
  <c r="G554" i="10"/>
  <c r="H554" i="10"/>
  <c r="I554" i="10"/>
  <c r="J554" i="10"/>
  <c r="K554" i="10"/>
  <c r="A555" i="10"/>
  <c r="B555" i="10"/>
  <c r="C555" i="10"/>
  <c r="D555" i="10"/>
  <c r="E555" i="10"/>
  <c r="F555" i="10"/>
  <c r="G555" i="10"/>
  <c r="H555" i="10"/>
  <c r="I555" i="10"/>
  <c r="J555" i="10"/>
  <c r="K555" i="10"/>
  <c r="A556" i="10"/>
  <c r="B556" i="10"/>
  <c r="C556" i="10"/>
  <c r="D556" i="10"/>
  <c r="E556" i="10"/>
  <c r="F556" i="10"/>
  <c r="G556" i="10"/>
  <c r="H556" i="10"/>
  <c r="I556" i="10"/>
  <c r="J556" i="10"/>
  <c r="K556" i="10"/>
  <c r="A557" i="10"/>
  <c r="B557" i="10"/>
  <c r="C557" i="10"/>
  <c r="D557" i="10"/>
  <c r="E557" i="10"/>
  <c r="F557" i="10"/>
  <c r="G557" i="10"/>
  <c r="H557" i="10"/>
  <c r="I557" i="10"/>
  <c r="J557" i="10"/>
  <c r="K557" i="10"/>
  <c r="A558" i="10"/>
  <c r="B558" i="10"/>
  <c r="C558" i="10"/>
  <c r="D558" i="10"/>
  <c r="E558" i="10"/>
  <c r="F558" i="10"/>
  <c r="G558" i="10"/>
  <c r="H558" i="10"/>
  <c r="I558" i="10"/>
  <c r="J558" i="10"/>
  <c r="K558" i="10"/>
  <c r="A559" i="10"/>
  <c r="B559" i="10"/>
  <c r="C559" i="10"/>
  <c r="D559" i="10"/>
  <c r="E559" i="10"/>
  <c r="F559" i="10"/>
  <c r="G559" i="10"/>
  <c r="H559" i="10"/>
  <c r="I559" i="10"/>
  <c r="J559" i="10"/>
  <c r="K559" i="10"/>
  <c r="A560" i="10"/>
  <c r="B560" i="10"/>
  <c r="C560" i="10"/>
  <c r="D560" i="10"/>
  <c r="E560" i="10"/>
  <c r="F560" i="10"/>
  <c r="G560" i="10"/>
  <c r="H560" i="10"/>
  <c r="I560" i="10"/>
  <c r="J560" i="10"/>
  <c r="K560" i="10"/>
  <c r="A561" i="10"/>
  <c r="B561" i="10"/>
  <c r="C561" i="10"/>
  <c r="D561" i="10"/>
  <c r="E561" i="10"/>
  <c r="F561" i="10"/>
  <c r="G561" i="10"/>
  <c r="H561" i="10"/>
  <c r="I561" i="10"/>
  <c r="J561" i="10"/>
  <c r="K561" i="10"/>
  <c r="A562" i="10"/>
  <c r="B562" i="10"/>
  <c r="C562" i="10"/>
  <c r="D562" i="10"/>
  <c r="E562" i="10"/>
  <c r="F562" i="10"/>
  <c r="G562" i="10"/>
  <c r="H562" i="10"/>
  <c r="I562" i="10"/>
  <c r="J562" i="10"/>
  <c r="K562" i="10"/>
  <c r="A563" i="10"/>
  <c r="B563" i="10"/>
  <c r="C563" i="10"/>
  <c r="D563" i="10"/>
  <c r="E563" i="10"/>
  <c r="F563" i="10"/>
  <c r="G563" i="10"/>
  <c r="H563" i="10"/>
  <c r="I563" i="10"/>
  <c r="J563" i="10"/>
  <c r="K563" i="10"/>
  <c r="A564" i="10"/>
  <c r="B564" i="10"/>
  <c r="C564" i="10"/>
  <c r="D564" i="10"/>
  <c r="E564" i="10"/>
  <c r="F564" i="10"/>
  <c r="G564" i="10"/>
  <c r="H564" i="10"/>
  <c r="I564" i="10"/>
  <c r="J564" i="10"/>
  <c r="K564" i="10"/>
  <c r="A565" i="10"/>
  <c r="B565" i="10"/>
  <c r="C565" i="10"/>
  <c r="D565" i="10"/>
  <c r="E565" i="10"/>
  <c r="F565" i="10"/>
  <c r="G565" i="10"/>
  <c r="H565" i="10"/>
  <c r="I565" i="10"/>
  <c r="J565" i="10"/>
  <c r="K565" i="10"/>
  <c r="A566" i="10"/>
  <c r="B566" i="10"/>
  <c r="C566" i="10"/>
  <c r="D566" i="10"/>
  <c r="E566" i="10"/>
  <c r="F566" i="10"/>
  <c r="G566" i="10"/>
  <c r="H566" i="10"/>
  <c r="I566" i="10"/>
  <c r="J566" i="10"/>
  <c r="K566" i="10"/>
  <c r="A567" i="10"/>
  <c r="B567" i="10"/>
  <c r="C567" i="10"/>
  <c r="D567" i="10"/>
  <c r="E567" i="10"/>
  <c r="F567" i="10"/>
  <c r="G567" i="10"/>
  <c r="H567" i="10"/>
  <c r="I567" i="10"/>
  <c r="J567" i="10"/>
  <c r="K567" i="10"/>
  <c r="A568" i="10"/>
  <c r="B568" i="10"/>
  <c r="C568" i="10"/>
  <c r="D568" i="10"/>
  <c r="E568" i="10"/>
  <c r="F568" i="10"/>
  <c r="G568" i="10"/>
  <c r="H568" i="10"/>
  <c r="I568" i="10"/>
  <c r="J568" i="10"/>
  <c r="K568" i="10"/>
  <c r="A569" i="10"/>
  <c r="B569" i="10"/>
  <c r="C569" i="10"/>
  <c r="D569" i="10"/>
  <c r="E569" i="10"/>
  <c r="F569" i="10"/>
  <c r="G569" i="10"/>
  <c r="H569" i="10"/>
  <c r="I569" i="10"/>
  <c r="J569" i="10"/>
  <c r="K569" i="10"/>
  <c r="A570" i="10"/>
  <c r="B570" i="10"/>
  <c r="C570" i="10"/>
  <c r="D570" i="10"/>
  <c r="E570" i="10"/>
  <c r="F570" i="10"/>
  <c r="G570" i="10"/>
  <c r="H570" i="10"/>
  <c r="I570" i="10"/>
  <c r="J570" i="10"/>
  <c r="K570" i="10"/>
  <c r="A571" i="10"/>
  <c r="B571" i="10"/>
  <c r="C571" i="10"/>
  <c r="D571" i="10"/>
  <c r="E571" i="10"/>
  <c r="F571" i="10"/>
  <c r="G571" i="10"/>
  <c r="H571" i="10"/>
  <c r="I571" i="10"/>
  <c r="J571" i="10"/>
  <c r="K571" i="10"/>
  <c r="A572" i="10"/>
  <c r="B572" i="10"/>
  <c r="C572" i="10"/>
  <c r="D572" i="10"/>
  <c r="E572" i="10"/>
  <c r="F572" i="10"/>
  <c r="G572" i="10"/>
  <c r="H572" i="10"/>
  <c r="I572" i="10"/>
  <c r="J572" i="10"/>
  <c r="K572" i="10"/>
  <c r="A573" i="10"/>
  <c r="B573" i="10"/>
  <c r="C573" i="10"/>
  <c r="D573" i="10"/>
  <c r="E573" i="10"/>
  <c r="F573" i="10"/>
  <c r="G573" i="10"/>
  <c r="H573" i="10"/>
  <c r="I573" i="10"/>
  <c r="J573" i="10"/>
  <c r="K573" i="10"/>
  <c r="A574" i="10"/>
  <c r="B574" i="10"/>
  <c r="C574" i="10"/>
  <c r="D574" i="10"/>
  <c r="E574" i="10"/>
  <c r="F574" i="10"/>
  <c r="G574" i="10"/>
  <c r="H574" i="10"/>
  <c r="I574" i="10"/>
  <c r="J574" i="10"/>
  <c r="K574" i="10"/>
  <c r="A575" i="10"/>
  <c r="B575" i="10"/>
  <c r="C575" i="10"/>
  <c r="D575" i="10"/>
  <c r="E575" i="10"/>
  <c r="F575" i="10"/>
  <c r="G575" i="10"/>
  <c r="H575" i="10"/>
  <c r="I575" i="10"/>
  <c r="J575" i="10"/>
  <c r="K575" i="10"/>
  <c r="A576" i="10"/>
  <c r="B576" i="10"/>
  <c r="C576" i="10"/>
  <c r="D576" i="10"/>
  <c r="E576" i="10"/>
  <c r="F576" i="10"/>
  <c r="G576" i="10"/>
  <c r="H576" i="10"/>
  <c r="I576" i="10"/>
  <c r="J576" i="10"/>
  <c r="K576" i="10"/>
  <c r="A577" i="10"/>
  <c r="B577" i="10"/>
  <c r="C577" i="10"/>
  <c r="D577" i="10"/>
  <c r="E577" i="10"/>
  <c r="F577" i="10"/>
  <c r="G577" i="10"/>
  <c r="H577" i="10"/>
  <c r="I577" i="10"/>
  <c r="J577" i="10"/>
  <c r="K577" i="10"/>
  <c r="A578" i="10"/>
  <c r="B578" i="10"/>
  <c r="C578" i="10"/>
  <c r="D578" i="10"/>
  <c r="E578" i="10"/>
  <c r="F578" i="10"/>
  <c r="G578" i="10"/>
  <c r="H578" i="10"/>
  <c r="I578" i="10"/>
  <c r="J578" i="10"/>
  <c r="K578" i="10"/>
  <c r="A579" i="10"/>
  <c r="B579" i="10"/>
  <c r="C579" i="10"/>
  <c r="D579" i="10"/>
  <c r="E579" i="10"/>
  <c r="F579" i="10"/>
  <c r="G579" i="10"/>
  <c r="H579" i="10"/>
  <c r="I579" i="10"/>
  <c r="J579" i="10"/>
  <c r="K579" i="10"/>
  <c r="A580" i="10"/>
  <c r="B580" i="10"/>
  <c r="C580" i="10"/>
  <c r="D580" i="10"/>
  <c r="E580" i="10"/>
  <c r="F580" i="10"/>
  <c r="G580" i="10"/>
  <c r="H580" i="10"/>
  <c r="I580" i="10"/>
  <c r="J580" i="10"/>
  <c r="K580" i="10"/>
  <c r="A581" i="10"/>
  <c r="B581" i="10"/>
  <c r="C581" i="10"/>
  <c r="D581" i="10"/>
  <c r="E581" i="10"/>
  <c r="F581" i="10"/>
  <c r="G581" i="10"/>
  <c r="H581" i="10"/>
  <c r="I581" i="10"/>
  <c r="J581" i="10"/>
  <c r="K581" i="10"/>
  <c r="A582" i="10"/>
  <c r="B582" i="10"/>
  <c r="C582" i="10"/>
  <c r="D582" i="10"/>
  <c r="E582" i="10"/>
  <c r="F582" i="10"/>
  <c r="G582" i="10"/>
  <c r="H582" i="10"/>
  <c r="I582" i="10"/>
  <c r="J582" i="10"/>
  <c r="K582" i="10"/>
  <c r="A583" i="10"/>
  <c r="B583" i="10"/>
  <c r="C583" i="10"/>
  <c r="D583" i="10"/>
  <c r="E583" i="10"/>
  <c r="F583" i="10"/>
  <c r="G583" i="10"/>
  <c r="H583" i="10"/>
  <c r="I583" i="10"/>
  <c r="J583" i="10"/>
  <c r="K583" i="10"/>
  <c r="A584" i="10"/>
  <c r="B584" i="10"/>
  <c r="C584" i="10"/>
  <c r="D584" i="10"/>
  <c r="E584" i="10"/>
  <c r="F584" i="10"/>
  <c r="G584" i="10"/>
  <c r="H584" i="10"/>
  <c r="I584" i="10"/>
  <c r="J584" i="10"/>
  <c r="K584" i="10"/>
  <c r="A585" i="10"/>
  <c r="B585" i="10"/>
  <c r="C585" i="10"/>
  <c r="D585" i="10"/>
  <c r="E585" i="10"/>
  <c r="F585" i="10"/>
  <c r="G585" i="10"/>
  <c r="H585" i="10"/>
  <c r="I585" i="10"/>
  <c r="J585" i="10"/>
  <c r="K585" i="10"/>
  <c r="A586" i="10"/>
  <c r="B586" i="10"/>
  <c r="C586" i="10"/>
  <c r="D586" i="10"/>
  <c r="E586" i="10"/>
  <c r="F586" i="10"/>
  <c r="G586" i="10"/>
  <c r="H586" i="10"/>
  <c r="I586" i="10"/>
  <c r="J586" i="10"/>
  <c r="K586" i="10"/>
  <c r="A587" i="10"/>
  <c r="B587" i="10"/>
  <c r="C587" i="10"/>
  <c r="D587" i="10"/>
  <c r="E587" i="10"/>
  <c r="F587" i="10"/>
  <c r="G587" i="10"/>
  <c r="H587" i="10"/>
  <c r="I587" i="10"/>
  <c r="J587" i="10"/>
  <c r="K587" i="10"/>
  <c r="A588" i="10"/>
  <c r="B588" i="10"/>
  <c r="C588" i="10"/>
  <c r="D588" i="10"/>
  <c r="E588" i="10"/>
  <c r="F588" i="10"/>
  <c r="G588" i="10"/>
  <c r="H588" i="10"/>
  <c r="I588" i="10"/>
  <c r="J588" i="10"/>
  <c r="K588" i="10"/>
  <c r="A589" i="10"/>
  <c r="B589" i="10"/>
  <c r="C589" i="10"/>
  <c r="D589" i="10"/>
  <c r="E589" i="10"/>
  <c r="F589" i="10"/>
  <c r="G589" i="10"/>
  <c r="H589" i="10"/>
  <c r="I589" i="10"/>
  <c r="J589" i="10"/>
  <c r="K589" i="10"/>
  <c r="A590" i="10"/>
  <c r="B590" i="10"/>
  <c r="C590" i="10"/>
  <c r="D590" i="10"/>
  <c r="E590" i="10"/>
  <c r="F590" i="10"/>
  <c r="G590" i="10"/>
  <c r="H590" i="10"/>
  <c r="I590" i="10"/>
  <c r="J590" i="10"/>
  <c r="K590" i="10"/>
  <c r="A591" i="10"/>
  <c r="B591" i="10"/>
  <c r="C591" i="10"/>
  <c r="D591" i="10"/>
  <c r="E591" i="10"/>
  <c r="F591" i="10"/>
  <c r="G591" i="10"/>
  <c r="H591" i="10"/>
  <c r="I591" i="10"/>
  <c r="J591" i="10"/>
  <c r="K591" i="10"/>
  <c r="A592" i="10"/>
  <c r="B592" i="10"/>
  <c r="C592" i="10"/>
  <c r="D592" i="10"/>
  <c r="E592" i="10"/>
  <c r="F592" i="10"/>
  <c r="G592" i="10"/>
  <c r="H592" i="10"/>
  <c r="I592" i="10"/>
  <c r="J592" i="10"/>
  <c r="K592" i="10"/>
  <c r="A593" i="10"/>
  <c r="B593" i="10"/>
  <c r="C593" i="10"/>
  <c r="D593" i="10"/>
  <c r="E593" i="10"/>
  <c r="F593" i="10"/>
  <c r="G593" i="10"/>
  <c r="H593" i="10"/>
  <c r="I593" i="10"/>
  <c r="J593" i="10"/>
  <c r="K593" i="10"/>
  <c r="A594" i="10"/>
  <c r="B594" i="10"/>
  <c r="C594" i="10"/>
  <c r="D594" i="10"/>
  <c r="E594" i="10"/>
  <c r="F594" i="10"/>
  <c r="G594" i="10"/>
  <c r="H594" i="10"/>
  <c r="I594" i="10"/>
  <c r="J594" i="10"/>
  <c r="K594" i="10"/>
  <c r="A595" i="10"/>
  <c r="B595" i="10"/>
  <c r="C595" i="10"/>
  <c r="D595" i="10"/>
  <c r="E595" i="10"/>
  <c r="F595" i="10"/>
  <c r="G595" i="10"/>
  <c r="H595" i="10"/>
  <c r="I595" i="10"/>
  <c r="J595" i="10"/>
  <c r="K595" i="10"/>
  <c r="A596" i="10"/>
  <c r="B596" i="10"/>
  <c r="C596" i="10"/>
  <c r="D596" i="10"/>
  <c r="E596" i="10"/>
  <c r="F596" i="10"/>
  <c r="G596" i="10"/>
  <c r="H596" i="10"/>
  <c r="I596" i="10"/>
  <c r="J596" i="10"/>
  <c r="K596" i="10"/>
  <c r="A597" i="10"/>
  <c r="B597" i="10"/>
  <c r="C597" i="10"/>
  <c r="D597" i="10"/>
  <c r="E597" i="10"/>
  <c r="F597" i="10"/>
  <c r="G597" i="10"/>
  <c r="H597" i="10"/>
  <c r="I597" i="10"/>
  <c r="J597" i="10"/>
  <c r="K597" i="10"/>
  <c r="A598" i="10"/>
  <c r="B598" i="10"/>
  <c r="C598" i="10"/>
  <c r="D598" i="10"/>
  <c r="E598" i="10"/>
  <c r="F598" i="10"/>
  <c r="G598" i="10"/>
  <c r="H598" i="10"/>
  <c r="I598" i="10"/>
  <c r="J598" i="10"/>
  <c r="K598" i="10"/>
  <c r="A599" i="10"/>
  <c r="B599" i="10"/>
  <c r="C599" i="10"/>
  <c r="D599" i="10"/>
  <c r="E599" i="10"/>
  <c r="F599" i="10"/>
  <c r="G599" i="10"/>
  <c r="H599" i="10"/>
  <c r="I599" i="10"/>
  <c r="J599" i="10"/>
  <c r="K599" i="10"/>
  <c r="A600" i="10"/>
  <c r="B600" i="10"/>
  <c r="C600" i="10"/>
  <c r="D600" i="10"/>
  <c r="E600" i="10"/>
  <c r="F600" i="10"/>
  <c r="G600" i="10"/>
  <c r="H600" i="10"/>
  <c r="I600" i="10"/>
  <c r="J600" i="10"/>
  <c r="K600" i="10"/>
  <c r="A601" i="10"/>
  <c r="B601" i="10"/>
  <c r="C601" i="10"/>
  <c r="D601" i="10"/>
  <c r="E601" i="10"/>
  <c r="F601" i="10"/>
  <c r="G601" i="10"/>
  <c r="H601" i="10"/>
  <c r="I601" i="10"/>
  <c r="J601" i="10"/>
  <c r="K601" i="10"/>
  <c r="A602" i="10"/>
  <c r="B602" i="10"/>
  <c r="C602" i="10"/>
  <c r="D602" i="10"/>
  <c r="E602" i="10"/>
  <c r="F602" i="10"/>
  <c r="G602" i="10"/>
  <c r="H602" i="10"/>
  <c r="I602" i="10"/>
  <c r="J602" i="10"/>
  <c r="K602" i="10"/>
  <c r="A603" i="10"/>
  <c r="B603" i="10"/>
  <c r="C603" i="10"/>
  <c r="D603" i="10"/>
  <c r="E603" i="10"/>
  <c r="F603" i="10"/>
  <c r="G603" i="10"/>
  <c r="H603" i="10"/>
  <c r="I603" i="10"/>
  <c r="J603" i="10"/>
  <c r="K603" i="10"/>
  <c r="A604" i="10"/>
  <c r="B604" i="10"/>
  <c r="C604" i="10"/>
  <c r="D604" i="10"/>
  <c r="E604" i="10"/>
  <c r="F604" i="10"/>
  <c r="G604" i="10"/>
  <c r="H604" i="10"/>
  <c r="I604" i="10"/>
  <c r="J604" i="10"/>
  <c r="K604" i="10"/>
  <c r="A605" i="10"/>
  <c r="B605" i="10"/>
  <c r="C605" i="10"/>
  <c r="D605" i="10"/>
  <c r="E605" i="10"/>
  <c r="F605" i="10"/>
  <c r="G605" i="10"/>
  <c r="H605" i="10"/>
  <c r="I605" i="10"/>
  <c r="J605" i="10"/>
  <c r="K605" i="10"/>
  <c r="A606" i="10"/>
  <c r="B606" i="10"/>
  <c r="C606" i="10"/>
  <c r="D606" i="10"/>
  <c r="E606" i="10"/>
  <c r="F606" i="10"/>
  <c r="G606" i="10"/>
  <c r="H606" i="10"/>
  <c r="I606" i="10"/>
  <c r="J606" i="10"/>
  <c r="K606" i="10"/>
  <c r="A607" i="10"/>
  <c r="B607" i="10"/>
  <c r="C607" i="10"/>
  <c r="D607" i="10"/>
  <c r="E607" i="10"/>
  <c r="F607" i="10"/>
  <c r="G607" i="10"/>
  <c r="H607" i="10"/>
  <c r="I607" i="10"/>
  <c r="J607" i="10"/>
  <c r="K607" i="10"/>
  <c r="A608" i="10"/>
  <c r="B608" i="10"/>
  <c r="C608" i="10"/>
  <c r="D608" i="10"/>
  <c r="E608" i="10"/>
  <c r="F608" i="10"/>
  <c r="G608" i="10"/>
  <c r="H608" i="10"/>
  <c r="I608" i="10"/>
  <c r="J608" i="10"/>
  <c r="K608" i="10"/>
  <c r="A609" i="10"/>
  <c r="B609" i="10"/>
  <c r="C609" i="10"/>
  <c r="D609" i="10"/>
  <c r="E609" i="10"/>
  <c r="F609" i="10"/>
  <c r="G609" i="10"/>
  <c r="H609" i="10"/>
  <c r="I609" i="10"/>
  <c r="J609" i="10"/>
  <c r="K609" i="10"/>
  <c r="A610" i="10"/>
  <c r="B610" i="10"/>
  <c r="C610" i="10"/>
  <c r="D610" i="10"/>
  <c r="E610" i="10"/>
  <c r="F610" i="10"/>
  <c r="G610" i="10"/>
  <c r="H610" i="10"/>
  <c r="I610" i="10"/>
  <c r="J610" i="10"/>
  <c r="K610" i="10"/>
  <c r="A611" i="10"/>
  <c r="B611" i="10"/>
  <c r="C611" i="10"/>
  <c r="D611" i="10"/>
  <c r="E611" i="10"/>
  <c r="F611" i="10"/>
  <c r="G611" i="10"/>
  <c r="H611" i="10"/>
  <c r="I611" i="10"/>
  <c r="J611" i="10"/>
  <c r="K611" i="10"/>
  <c r="A612" i="10"/>
  <c r="B612" i="10"/>
  <c r="C612" i="10"/>
  <c r="D612" i="10"/>
  <c r="E612" i="10"/>
  <c r="F612" i="10"/>
  <c r="G612" i="10"/>
  <c r="H612" i="10"/>
  <c r="I612" i="10"/>
  <c r="J612" i="10"/>
  <c r="K612" i="10"/>
  <c r="A613" i="10"/>
  <c r="B613" i="10"/>
  <c r="C613" i="10"/>
  <c r="D613" i="10"/>
  <c r="E613" i="10"/>
  <c r="F613" i="10"/>
  <c r="G613" i="10"/>
  <c r="H613" i="10"/>
  <c r="I613" i="10"/>
  <c r="J613" i="10"/>
  <c r="K613" i="10"/>
  <c r="A614" i="10"/>
  <c r="B614" i="10"/>
  <c r="C614" i="10"/>
  <c r="D614" i="10"/>
  <c r="E614" i="10"/>
  <c r="F614" i="10"/>
  <c r="G614" i="10"/>
  <c r="H614" i="10"/>
  <c r="I614" i="10"/>
  <c r="J614" i="10"/>
  <c r="K614" i="10"/>
  <c r="A615" i="10"/>
  <c r="B615" i="10"/>
  <c r="C615" i="10"/>
  <c r="D615" i="10"/>
  <c r="E615" i="10"/>
  <c r="F615" i="10"/>
  <c r="G615" i="10"/>
  <c r="H615" i="10"/>
  <c r="I615" i="10"/>
  <c r="J615" i="10"/>
  <c r="K615" i="10"/>
  <c r="A616" i="10"/>
  <c r="B616" i="10"/>
  <c r="C616" i="10"/>
  <c r="D616" i="10"/>
  <c r="E616" i="10"/>
  <c r="F616" i="10"/>
  <c r="G616" i="10"/>
  <c r="H616" i="10"/>
  <c r="I616" i="10"/>
  <c r="J616" i="10"/>
  <c r="K616" i="10"/>
  <c r="A617" i="10"/>
  <c r="B617" i="10"/>
  <c r="C617" i="10"/>
  <c r="D617" i="10"/>
  <c r="E617" i="10"/>
  <c r="F617" i="10"/>
  <c r="G617" i="10"/>
  <c r="H617" i="10"/>
  <c r="I617" i="10"/>
  <c r="J617" i="10"/>
  <c r="K617" i="10"/>
  <c r="A618" i="10"/>
  <c r="B618" i="10"/>
  <c r="C618" i="10"/>
  <c r="D618" i="10"/>
  <c r="E618" i="10"/>
  <c r="F618" i="10"/>
  <c r="G618" i="10"/>
  <c r="H618" i="10"/>
  <c r="I618" i="10"/>
  <c r="J618" i="10"/>
  <c r="K618" i="10"/>
  <c r="A619" i="10"/>
  <c r="B619" i="10"/>
  <c r="C619" i="10"/>
  <c r="D619" i="10"/>
  <c r="E619" i="10"/>
  <c r="F619" i="10"/>
  <c r="G619" i="10"/>
  <c r="H619" i="10"/>
  <c r="I619" i="10"/>
  <c r="J619" i="10"/>
  <c r="K619" i="10"/>
  <c r="A620" i="10"/>
  <c r="B620" i="10"/>
  <c r="C620" i="10"/>
  <c r="D620" i="10"/>
  <c r="E620" i="10"/>
  <c r="F620" i="10"/>
  <c r="G620" i="10"/>
  <c r="H620" i="10"/>
  <c r="I620" i="10"/>
  <c r="J620" i="10"/>
  <c r="K620" i="10"/>
  <c r="A621" i="10"/>
  <c r="B621" i="10"/>
  <c r="C621" i="10"/>
  <c r="D621" i="10"/>
  <c r="E621" i="10"/>
  <c r="F621" i="10"/>
  <c r="G621" i="10"/>
  <c r="H621" i="10"/>
  <c r="I621" i="10"/>
  <c r="J621" i="10"/>
  <c r="K621" i="10"/>
  <c r="A622" i="10"/>
  <c r="B622" i="10"/>
  <c r="C622" i="10"/>
  <c r="D622" i="10"/>
  <c r="E622" i="10"/>
  <c r="F622" i="10"/>
  <c r="G622" i="10"/>
  <c r="H622" i="10"/>
  <c r="I622" i="10"/>
  <c r="J622" i="10"/>
  <c r="K622" i="10"/>
  <c r="A623" i="10"/>
  <c r="B623" i="10"/>
  <c r="C623" i="10"/>
  <c r="D623" i="10"/>
  <c r="E623" i="10"/>
  <c r="F623" i="10"/>
  <c r="G623" i="10"/>
  <c r="H623" i="10"/>
  <c r="I623" i="10"/>
  <c r="J623" i="10"/>
  <c r="K623" i="10"/>
  <c r="A624" i="10"/>
  <c r="B624" i="10"/>
  <c r="C624" i="10"/>
  <c r="D624" i="10"/>
  <c r="E624" i="10"/>
  <c r="F624" i="10"/>
  <c r="G624" i="10"/>
  <c r="H624" i="10"/>
  <c r="I624" i="10"/>
  <c r="J624" i="10"/>
  <c r="K624" i="10"/>
  <c r="A625" i="10"/>
  <c r="B625" i="10"/>
  <c r="C625" i="10"/>
  <c r="D625" i="10"/>
  <c r="E625" i="10"/>
  <c r="F625" i="10"/>
  <c r="G625" i="10"/>
  <c r="H625" i="10"/>
  <c r="I625" i="10"/>
  <c r="J625" i="10"/>
  <c r="K625" i="10"/>
  <c r="A626" i="10"/>
  <c r="B626" i="10"/>
  <c r="C626" i="10"/>
  <c r="D626" i="10"/>
  <c r="E626" i="10"/>
  <c r="F626" i="10"/>
  <c r="G626" i="10"/>
  <c r="H626" i="10"/>
  <c r="I626" i="10"/>
  <c r="J626" i="10"/>
  <c r="K626" i="10"/>
  <c r="A627" i="10"/>
  <c r="B627" i="10"/>
  <c r="C627" i="10"/>
  <c r="D627" i="10"/>
  <c r="E627" i="10"/>
  <c r="F627" i="10"/>
  <c r="G627" i="10"/>
  <c r="H627" i="10"/>
  <c r="I627" i="10"/>
  <c r="J627" i="10"/>
  <c r="K627" i="10"/>
  <c r="A628" i="10"/>
  <c r="B628" i="10"/>
  <c r="C628" i="10"/>
  <c r="D628" i="10"/>
  <c r="E628" i="10"/>
  <c r="F628" i="10"/>
  <c r="G628" i="10"/>
  <c r="H628" i="10"/>
  <c r="I628" i="10"/>
  <c r="J628" i="10"/>
  <c r="K628" i="10"/>
  <c r="A629" i="10"/>
  <c r="B629" i="10"/>
  <c r="C629" i="10"/>
  <c r="D629" i="10"/>
  <c r="E629" i="10"/>
  <c r="F629" i="10"/>
  <c r="G629" i="10"/>
  <c r="H629" i="10"/>
  <c r="I629" i="10"/>
  <c r="J629" i="10"/>
  <c r="K629" i="10"/>
  <c r="A630" i="10"/>
  <c r="B630" i="10"/>
  <c r="C630" i="10"/>
  <c r="D630" i="10"/>
  <c r="E630" i="10"/>
  <c r="F630" i="10"/>
  <c r="G630" i="10"/>
  <c r="H630" i="10"/>
  <c r="I630" i="10"/>
  <c r="J630" i="10"/>
  <c r="K630" i="10"/>
  <c r="A631" i="10"/>
  <c r="B631" i="10"/>
  <c r="C631" i="10"/>
  <c r="D631" i="10"/>
  <c r="E631" i="10"/>
  <c r="F631" i="10"/>
  <c r="G631" i="10"/>
  <c r="H631" i="10"/>
  <c r="I631" i="10"/>
  <c r="J631" i="10"/>
  <c r="K631" i="10"/>
  <c r="A632" i="10"/>
  <c r="B632" i="10"/>
  <c r="C632" i="10"/>
  <c r="D632" i="10"/>
  <c r="E632" i="10"/>
  <c r="F632" i="10"/>
  <c r="G632" i="10"/>
  <c r="H632" i="10"/>
  <c r="I632" i="10"/>
  <c r="J632" i="10"/>
  <c r="K632" i="10"/>
  <c r="A633" i="10"/>
  <c r="B633" i="10"/>
  <c r="C633" i="10"/>
  <c r="D633" i="10"/>
  <c r="E633" i="10"/>
  <c r="F633" i="10"/>
  <c r="G633" i="10"/>
  <c r="H633" i="10"/>
  <c r="I633" i="10"/>
  <c r="J633" i="10"/>
  <c r="K633" i="10"/>
  <c r="A634" i="10"/>
  <c r="B634" i="10"/>
  <c r="C634" i="10"/>
  <c r="D634" i="10"/>
  <c r="E634" i="10"/>
  <c r="F634" i="10"/>
  <c r="G634" i="10"/>
  <c r="H634" i="10"/>
  <c r="I634" i="10"/>
  <c r="J634" i="10"/>
  <c r="K634" i="10"/>
  <c r="A635" i="10"/>
  <c r="B635" i="10"/>
  <c r="C635" i="10"/>
  <c r="D635" i="10"/>
  <c r="E635" i="10"/>
  <c r="F635" i="10"/>
  <c r="G635" i="10"/>
  <c r="H635" i="10"/>
  <c r="I635" i="10"/>
  <c r="J635" i="10"/>
  <c r="K635" i="10"/>
  <c r="A636" i="10"/>
  <c r="B636" i="10"/>
  <c r="C636" i="10"/>
  <c r="D636" i="10"/>
  <c r="E636" i="10"/>
  <c r="F636" i="10"/>
  <c r="G636" i="10"/>
  <c r="H636" i="10"/>
  <c r="I636" i="10"/>
  <c r="J636" i="10"/>
  <c r="K636" i="10"/>
  <c r="A637" i="10"/>
  <c r="B637" i="10"/>
  <c r="C637" i="10"/>
  <c r="D637" i="10"/>
  <c r="E637" i="10"/>
  <c r="F637" i="10"/>
  <c r="G637" i="10"/>
  <c r="H637" i="10"/>
  <c r="I637" i="10"/>
  <c r="J637" i="10"/>
  <c r="K637" i="10"/>
  <c r="A638" i="10"/>
  <c r="B638" i="10"/>
  <c r="C638" i="10"/>
  <c r="D638" i="10"/>
  <c r="E638" i="10"/>
  <c r="F638" i="10"/>
  <c r="G638" i="10"/>
  <c r="H638" i="10"/>
  <c r="I638" i="10"/>
  <c r="J638" i="10"/>
  <c r="K638" i="10"/>
  <c r="A639" i="10"/>
  <c r="B639" i="10"/>
  <c r="C639" i="10"/>
  <c r="D639" i="10"/>
  <c r="E639" i="10"/>
  <c r="F639" i="10"/>
  <c r="G639" i="10"/>
  <c r="H639" i="10"/>
  <c r="I639" i="10"/>
  <c r="J639" i="10"/>
  <c r="K639" i="10"/>
  <c r="A640" i="10"/>
  <c r="B640" i="10"/>
  <c r="C640" i="10"/>
  <c r="D640" i="10"/>
  <c r="E640" i="10"/>
  <c r="F640" i="10"/>
  <c r="G640" i="10"/>
  <c r="H640" i="10"/>
  <c r="I640" i="10"/>
  <c r="J640" i="10"/>
  <c r="K640" i="10"/>
  <c r="A641" i="10"/>
  <c r="B641" i="10"/>
  <c r="C641" i="10"/>
  <c r="D641" i="10"/>
  <c r="E641" i="10"/>
  <c r="F641" i="10"/>
  <c r="G641" i="10"/>
  <c r="H641" i="10"/>
  <c r="I641" i="10"/>
  <c r="J641" i="10"/>
  <c r="K641" i="10"/>
  <c r="A642" i="10"/>
  <c r="B642" i="10"/>
  <c r="C642" i="10"/>
  <c r="D642" i="10"/>
  <c r="E642" i="10"/>
  <c r="F642" i="10"/>
  <c r="G642" i="10"/>
  <c r="H642" i="10"/>
  <c r="I642" i="10"/>
  <c r="J642" i="10"/>
  <c r="K642" i="10"/>
  <c r="A643" i="10"/>
  <c r="B643" i="10"/>
  <c r="C643" i="10"/>
  <c r="D643" i="10"/>
  <c r="E643" i="10"/>
  <c r="F643" i="10"/>
  <c r="G643" i="10"/>
  <c r="H643" i="10"/>
  <c r="I643" i="10"/>
  <c r="J643" i="10"/>
  <c r="K643" i="10"/>
  <c r="A644" i="10"/>
  <c r="B644" i="10"/>
  <c r="C644" i="10"/>
  <c r="D644" i="10"/>
  <c r="E644" i="10"/>
  <c r="F644" i="10"/>
  <c r="G644" i="10"/>
  <c r="H644" i="10"/>
  <c r="I644" i="10"/>
  <c r="J644" i="10"/>
  <c r="K644" i="10"/>
  <c r="A645" i="10"/>
  <c r="B645" i="10"/>
  <c r="C645" i="10"/>
  <c r="D645" i="10"/>
  <c r="E645" i="10"/>
  <c r="F645" i="10"/>
  <c r="G645" i="10"/>
  <c r="H645" i="10"/>
  <c r="I645" i="10"/>
  <c r="J645" i="10"/>
  <c r="K645" i="10"/>
  <c r="A646" i="10"/>
  <c r="B646" i="10"/>
  <c r="C646" i="10"/>
  <c r="D646" i="10"/>
  <c r="E646" i="10"/>
  <c r="F646" i="10"/>
  <c r="G646" i="10"/>
  <c r="H646" i="10"/>
  <c r="I646" i="10"/>
  <c r="J646" i="10"/>
  <c r="K646" i="10"/>
  <c r="A647" i="10"/>
  <c r="B647" i="10"/>
  <c r="C647" i="10"/>
  <c r="D647" i="10"/>
  <c r="E647" i="10"/>
  <c r="F647" i="10"/>
  <c r="G647" i="10"/>
  <c r="H647" i="10"/>
  <c r="I647" i="10"/>
  <c r="J647" i="10"/>
  <c r="K647" i="10"/>
  <c r="A648" i="10"/>
  <c r="B648" i="10"/>
  <c r="C648" i="10"/>
  <c r="D648" i="10"/>
  <c r="E648" i="10"/>
  <c r="F648" i="10"/>
  <c r="G648" i="10"/>
  <c r="H648" i="10"/>
  <c r="I648" i="10"/>
  <c r="J648" i="10"/>
  <c r="K648" i="10"/>
  <c r="A649" i="10"/>
  <c r="B649" i="10"/>
  <c r="C649" i="10"/>
  <c r="D649" i="10"/>
  <c r="E649" i="10"/>
  <c r="F649" i="10"/>
  <c r="G649" i="10"/>
  <c r="H649" i="10"/>
  <c r="I649" i="10"/>
  <c r="J649" i="10"/>
  <c r="K649" i="10"/>
  <c r="A650" i="10"/>
  <c r="B650" i="10"/>
  <c r="C650" i="10"/>
  <c r="D650" i="10"/>
  <c r="E650" i="10"/>
  <c r="F650" i="10"/>
  <c r="G650" i="10"/>
  <c r="H650" i="10"/>
  <c r="I650" i="10"/>
  <c r="J650" i="10"/>
  <c r="K650" i="10"/>
  <c r="A651" i="10"/>
  <c r="B651" i="10"/>
  <c r="C651" i="10"/>
  <c r="D651" i="10"/>
  <c r="E651" i="10"/>
  <c r="F651" i="10"/>
  <c r="G651" i="10"/>
  <c r="H651" i="10"/>
  <c r="I651" i="10"/>
  <c r="J651" i="10"/>
  <c r="K651" i="10"/>
  <c r="A652" i="10"/>
  <c r="B652" i="10"/>
  <c r="C652" i="10"/>
  <c r="D652" i="10"/>
  <c r="E652" i="10"/>
  <c r="F652" i="10"/>
  <c r="G652" i="10"/>
  <c r="H652" i="10"/>
  <c r="I652" i="10"/>
  <c r="J652" i="10"/>
  <c r="K652" i="10"/>
  <c r="A653" i="10"/>
  <c r="B653" i="10"/>
  <c r="C653" i="10"/>
  <c r="D653" i="10"/>
  <c r="E653" i="10"/>
  <c r="F653" i="10"/>
  <c r="G653" i="10"/>
  <c r="H653" i="10"/>
  <c r="I653" i="10"/>
  <c r="J653" i="10"/>
  <c r="K653" i="10"/>
  <c r="A654" i="10"/>
  <c r="B654" i="10"/>
  <c r="C654" i="10"/>
  <c r="D654" i="10"/>
  <c r="E654" i="10"/>
  <c r="F654" i="10"/>
  <c r="G654" i="10"/>
  <c r="H654" i="10"/>
  <c r="I654" i="10"/>
  <c r="J654" i="10"/>
  <c r="K654" i="10"/>
  <c r="A655" i="10"/>
  <c r="B655" i="10"/>
  <c r="C655" i="10"/>
  <c r="D655" i="10"/>
  <c r="E655" i="10"/>
  <c r="F655" i="10"/>
  <c r="G655" i="10"/>
  <c r="H655" i="10"/>
  <c r="I655" i="10"/>
  <c r="J655" i="10"/>
  <c r="K655" i="10"/>
  <c r="A656" i="10"/>
  <c r="B656" i="10"/>
  <c r="C656" i="10"/>
  <c r="D656" i="10"/>
  <c r="E656" i="10"/>
  <c r="F656" i="10"/>
  <c r="G656" i="10"/>
  <c r="H656" i="10"/>
  <c r="I656" i="10"/>
  <c r="J656" i="10"/>
  <c r="K656" i="10"/>
  <c r="A657" i="10"/>
  <c r="B657" i="10"/>
  <c r="C657" i="10"/>
  <c r="D657" i="10"/>
  <c r="E657" i="10"/>
  <c r="F657" i="10"/>
  <c r="G657" i="10"/>
  <c r="H657" i="10"/>
  <c r="I657" i="10"/>
  <c r="J657" i="10"/>
  <c r="K657" i="10"/>
  <c r="A658" i="10"/>
  <c r="B658" i="10"/>
  <c r="C658" i="10"/>
  <c r="D658" i="10"/>
  <c r="E658" i="10"/>
  <c r="F658" i="10"/>
  <c r="G658" i="10"/>
  <c r="H658" i="10"/>
  <c r="I658" i="10"/>
  <c r="J658" i="10"/>
  <c r="K658" i="10"/>
  <c r="A659" i="10"/>
  <c r="B659" i="10"/>
  <c r="C659" i="10"/>
  <c r="D659" i="10"/>
  <c r="E659" i="10"/>
  <c r="F659" i="10"/>
  <c r="G659" i="10"/>
  <c r="H659" i="10"/>
  <c r="I659" i="10"/>
  <c r="J659" i="10"/>
  <c r="K659" i="10"/>
  <c r="A660" i="10"/>
  <c r="B660" i="10"/>
  <c r="C660" i="10"/>
  <c r="D660" i="10"/>
  <c r="E660" i="10"/>
  <c r="F660" i="10"/>
  <c r="G660" i="10"/>
  <c r="H660" i="10"/>
  <c r="I660" i="10"/>
  <c r="J660" i="10"/>
  <c r="K660" i="10"/>
  <c r="A661" i="10"/>
  <c r="B661" i="10"/>
  <c r="C661" i="10"/>
  <c r="D661" i="10"/>
  <c r="E661" i="10"/>
  <c r="F661" i="10"/>
  <c r="G661" i="10"/>
  <c r="H661" i="10"/>
  <c r="I661" i="10"/>
  <c r="J661" i="10"/>
  <c r="K661" i="10"/>
  <c r="A662" i="10"/>
  <c r="B662" i="10"/>
  <c r="C662" i="10"/>
  <c r="D662" i="10"/>
  <c r="E662" i="10"/>
  <c r="F662" i="10"/>
  <c r="G662" i="10"/>
  <c r="H662" i="10"/>
  <c r="I662" i="10"/>
  <c r="J662" i="10"/>
  <c r="K662" i="10"/>
  <c r="A663" i="10"/>
  <c r="B663" i="10"/>
  <c r="C663" i="10"/>
  <c r="D663" i="10"/>
  <c r="E663" i="10"/>
  <c r="F663" i="10"/>
  <c r="G663" i="10"/>
  <c r="H663" i="10"/>
  <c r="I663" i="10"/>
  <c r="J663" i="10"/>
  <c r="K663" i="10"/>
  <c r="A664" i="10"/>
  <c r="B664" i="10"/>
  <c r="C664" i="10"/>
  <c r="D664" i="10"/>
  <c r="E664" i="10"/>
  <c r="F664" i="10"/>
  <c r="G664" i="10"/>
  <c r="H664" i="10"/>
  <c r="I664" i="10"/>
  <c r="J664" i="10"/>
  <c r="K664" i="10"/>
  <c r="A665" i="10"/>
  <c r="B665" i="10"/>
  <c r="C665" i="10"/>
  <c r="D665" i="10"/>
  <c r="E665" i="10"/>
  <c r="F665" i="10"/>
  <c r="G665" i="10"/>
  <c r="H665" i="10"/>
  <c r="I665" i="10"/>
  <c r="J665" i="10"/>
  <c r="K665" i="10"/>
  <c r="A666" i="10"/>
  <c r="B666" i="10"/>
  <c r="C666" i="10"/>
  <c r="D666" i="10"/>
  <c r="E666" i="10"/>
  <c r="F666" i="10"/>
  <c r="G666" i="10"/>
  <c r="H666" i="10"/>
  <c r="I666" i="10"/>
  <c r="J666" i="10"/>
  <c r="K666" i="10"/>
  <c r="A667" i="10"/>
  <c r="B667" i="10"/>
  <c r="C667" i="10"/>
  <c r="D667" i="10"/>
  <c r="E667" i="10"/>
  <c r="F667" i="10"/>
  <c r="G667" i="10"/>
  <c r="H667" i="10"/>
  <c r="I667" i="10"/>
  <c r="J667" i="10"/>
  <c r="K667" i="10"/>
  <c r="A668" i="10"/>
  <c r="B668" i="10"/>
  <c r="C668" i="10"/>
  <c r="D668" i="10"/>
  <c r="E668" i="10"/>
  <c r="F668" i="10"/>
  <c r="G668" i="10"/>
  <c r="H668" i="10"/>
  <c r="I668" i="10"/>
  <c r="J668" i="10"/>
  <c r="K668" i="10"/>
  <c r="A669" i="10"/>
  <c r="B669" i="10"/>
  <c r="C669" i="10"/>
  <c r="D669" i="10"/>
  <c r="E669" i="10"/>
  <c r="F669" i="10"/>
  <c r="G669" i="10"/>
  <c r="H669" i="10"/>
  <c r="I669" i="10"/>
  <c r="J669" i="10"/>
  <c r="K669" i="10"/>
  <c r="A670" i="10"/>
  <c r="B670" i="10"/>
  <c r="C670" i="10"/>
  <c r="D670" i="10"/>
  <c r="E670" i="10"/>
  <c r="F670" i="10"/>
  <c r="G670" i="10"/>
  <c r="H670" i="10"/>
  <c r="I670" i="10"/>
  <c r="J670" i="10"/>
  <c r="K670" i="10"/>
  <c r="A671" i="10"/>
  <c r="B671" i="10"/>
  <c r="C671" i="10"/>
  <c r="D671" i="10"/>
  <c r="E671" i="10"/>
  <c r="F671" i="10"/>
  <c r="G671" i="10"/>
  <c r="H671" i="10"/>
  <c r="I671" i="10"/>
  <c r="J671" i="10"/>
  <c r="K671" i="10"/>
  <c r="A672" i="10"/>
  <c r="B672" i="10"/>
  <c r="C672" i="10"/>
  <c r="D672" i="10"/>
  <c r="E672" i="10"/>
  <c r="F672" i="10"/>
  <c r="G672" i="10"/>
  <c r="H672" i="10"/>
  <c r="I672" i="10"/>
  <c r="J672" i="10"/>
  <c r="K672" i="10"/>
  <c r="A673" i="10"/>
  <c r="B673" i="10"/>
  <c r="C673" i="10"/>
  <c r="D673" i="10"/>
  <c r="E673" i="10"/>
  <c r="F673" i="10"/>
  <c r="G673" i="10"/>
  <c r="H673" i="10"/>
  <c r="I673" i="10"/>
  <c r="J673" i="10"/>
  <c r="K673" i="10"/>
  <c r="A674" i="10"/>
  <c r="B674" i="10"/>
  <c r="C674" i="10"/>
  <c r="D674" i="10"/>
  <c r="E674" i="10"/>
  <c r="F674" i="10"/>
  <c r="G674" i="10"/>
  <c r="H674" i="10"/>
  <c r="I674" i="10"/>
  <c r="J674" i="10"/>
  <c r="K674" i="10"/>
  <c r="A675" i="10"/>
  <c r="B675" i="10"/>
  <c r="C675" i="10"/>
  <c r="D675" i="10"/>
  <c r="E675" i="10"/>
  <c r="F675" i="10"/>
  <c r="G675" i="10"/>
  <c r="H675" i="10"/>
  <c r="I675" i="10"/>
  <c r="J675" i="10"/>
  <c r="K675" i="10"/>
  <c r="A676" i="10"/>
  <c r="B676" i="10"/>
  <c r="C676" i="10"/>
  <c r="D676" i="10"/>
  <c r="E676" i="10"/>
  <c r="F676" i="10"/>
  <c r="G676" i="10"/>
  <c r="H676" i="10"/>
  <c r="I676" i="10"/>
  <c r="J676" i="10"/>
  <c r="K676" i="10"/>
  <c r="A677" i="10"/>
  <c r="B677" i="10"/>
  <c r="C677" i="10"/>
  <c r="D677" i="10"/>
  <c r="E677" i="10"/>
  <c r="F677" i="10"/>
  <c r="G677" i="10"/>
  <c r="H677" i="10"/>
  <c r="I677" i="10"/>
  <c r="J677" i="10"/>
  <c r="K677" i="10"/>
  <c r="A678" i="10"/>
  <c r="B678" i="10"/>
  <c r="C678" i="10"/>
  <c r="D678" i="10"/>
  <c r="E678" i="10"/>
  <c r="F678" i="10"/>
  <c r="G678" i="10"/>
  <c r="H678" i="10"/>
  <c r="I678" i="10"/>
  <c r="J678" i="10"/>
  <c r="K678" i="10"/>
  <c r="A679" i="10"/>
  <c r="B679" i="10"/>
  <c r="C679" i="10"/>
  <c r="D679" i="10"/>
  <c r="E679" i="10"/>
  <c r="F679" i="10"/>
  <c r="G679" i="10"/>
  <c r="H679" i="10"/>
  <c r="I679" i="10"/>
  <c r="J679" i="10"/>
  <c r="K679" i="10"/>
  <c r="A680" i="10"/>
  <c r="B680" i="10"/>
  <c r="C680" i="10"/>
  <c r="D680" i="10"/>
  <c r="E680" i="10"/>
  <c r="F680" i="10"/>
  <c r="G680" i="10"/>
  <c r="H680" i="10"/>
  <c r="I680" i="10"/>
  <c r="J680" i="10"/>
  <c r="K680" i="10"/>
  <c r="A681" i="10"/>
  <c r="B681" i="10"/>
  <c r="C681" i="10"/>
  <c r="D681" i="10"/>
  <c r="E681" i="10"/>
  <c r="F681" i="10"/>
  <c r="G681" i="10"/>
  <c r="H681" i="10"/>
  <c r="I681" i="10"/>
  <c r="J681" i="10"/>
  <c r="K681" i="10"/>
  <c r="A682" i="10"/>
  <c r="B682" i="10"/>
  <c r="C682" i="10"/>
  <c r="D682" i="10"/>
  <c r="E682" i="10"/>
  <c r="F682" i="10"/>
  <c r="G682" i="10"/>
  <c r="H682" i="10"/>
  <c r="I682" i="10"/>
  <c r="J682" i="10"/>
  <c r="K682" i="10"/>
  <c r="A683" i="10"/>
  <c r="B683" i="10"/>
  <c r="C683" i="10"/>
  <c r="D683" i="10"/>
  <c r="E683" i="10"/>
  <c r="F683" i="10"/>
  <c r="G683" i="10"/>
  <c r="H683" i="10"/>
  <c r="I683" i="10"/>
  <c r="J683" i="10"/>
  <c r="K683" i="10"/>
  <c r="A684" i="10"/>
  <c r="B684" i="10"/>
  <c r="C684" i="10"/>
  <c r="D684" i="10"/>
  <c r="E684" i="10"/>
  <c r="F684" i="10"/>
  <c r="G684" i="10"/>
  <c r="H684" i="10"/>
  <c r="I684" i="10"/>
  <c r="J684" i="10"/>
  <c r="K684" i="10"/>
  <c r="A685" i="10"/>
  <c r="B685" i="10"/>
  <c r="C685" i="10"/>
  <c r="D685" i="10"/>
  <c r="E685" i="10"/>
  <c r="F685" i="10"/>
  <c r="G685" i="10"/>
  <c r="H685" i="10"/>
  <c r="I685" i="10"/>
  <c r="J685" i="10"/>
  <c r="K685" i="10"/>
  <c r="A686" i="10"/>
  <c r="B686" i="10"/>
  <c r="C686" i="10"/>
  <c r="D686" i="10"/>
  <c r="E686" i="10"/>
  <c r="F686" i="10"/>
  <c r="G686" i="10"/>
  <c r="H686" i="10"/>
  <c r="I686" i="10"/>
  <c r="J686" i="10"/>
  <c r="K686" i="10"/>
  <c r="A687" i="10"/>
  <c r="B687" i="10"/>
  <c r="C687" i="10"/>
  <c r="D687" i="10"/>
  <c r="E687" i="10"/>
  <c r="F687" i="10"/>
  <c r="G687" i="10"/>
  <c r="H687" i="10"/>
  <c r="I687" i="10"/>
  <c r="J687" i="10"/>
  <c r="K687" i="10"/>
  <c r="A688" i="10"/>
  <c r="B688" i="10"/>
  <c r="C688" i="10"/>
  <c r="D688" i="10"/>
  <c r="E688" i="10"/>
  <c r="F688" i="10"/>
  <c r="G688" i="10"/>
  <c r="H688" i="10"/>
  <c r="I688" i="10"/>
  <c r="J688" i="10"/>
  <c r="K688" i="10"/>
  <c r="A689" i="10"/>
  <c r="B689" i="10"/>
  <c r="C689" i="10"/>
  <c r="D689" i="10"/>
  <c r="E689" i="10"/>
  <c r="F689" i="10"/>
  <c r="G689" i="10"/>
  <c r="H689" i="10"/>
  <c r="I689" i="10"/>
  <c r="J689" i="10"/>
  <c r="K689" i="10"/>
  <c r="A690" i="10"/>
  <c r="B690" i="10"/>
  <c r="C690" i="10"/>
  <c r="D690" i="10"/>
  <c r="E690" i="10"/>
  <c r="F690" i="10"/>
  <c r="G690" i="10"/>
  <c r="H690" i="10"/>
  <c r="I690" i="10"/>
  <c r="J690" i="10"/>
  <c r="K690" i="10"/>
  <c r="A691" i="10"/>
  <c r="B691" i="10"/>
  <c r="C691" i="10"/>
  <c r="D691" i="10"/>
  <c r="E691" i="10"/>
  <c r="F691" i="10"/>
  <c r="G691" i="10"/>
  <c r="H691" i="10"/>
  <c r="I691" i="10"/>
  <c r="J691" i="10"/>
  <c r="K691" i="10"/>
  <c r="A692" i="10"/>
  <c r="B692" i="10"/>
  <c r="C692" i="10"/>
  <c r="D692" i="10"/>
  <c r="E692" i="10"/>
  <c r="F692" i="10"/>
  <c r="G692" i="10"/>
  <c r="H692" i="10"/>
  <c r="I692" i="10"/>
  <c r="J692" i="10"/>
  <c r="K692" i="10"/>
  <c r="A693" i="10"/>
  <c r="B693" i="10"/>
  <c r="C693" i="10"/>
  <c r="D693" i="10"/>
  <c r="E693" i="10"/>
  <c r="F693" i="10"/>
  <c r="G693" i="10"/>
  <c r="H693" i="10"/>
  <c r="I693" i="10"/>
  <c r="J693" i="10"/>
  <c r="K693" i="10"/>
  <c r="A694" i="10"/>
  <c r="B694" i="10"/>
  <c r="C694" i="10"/>
  <c r="D694" i="10"/>
  <c r="E694" i="10"/>
  <c r="F694" i="10"/>
  <c r="G694" i="10"/>
  <c r="H694" i="10"/>
  <c r="I694" i="10"/>
  <c r="J694" i="10"/>
  <c r="K694" i="10"/>
  <c r="A695" i="10"/>
  <c r="B695" i="10"/>
  <c r="C695" i="10"/>
  <c r="D695" i="10"/>
  <c r="E695" i="10"/>
  <c r="F695" i="10"/>
  <c r="G695" i="10"/>
  <c r="H695" i="10"/>
  <c r="I695" i="10"/>
  <c r="J695" i="10"/>
  <c r="K695" i="10"/>
  <c r="A696" i="10"/>
  <c r="B696" i="10"/>
  <c r="C696" i="10"/>
  <c r="D696" i="10"/>
  <c r="E696" i="10"/>
  <c r="F696" i="10"/>
  <c r="G696" i="10"/>
  <c r="H696" i="10"/>
  <c r="I696" i="10"/>
  <c r="J696" i="10"/>
  <c r="K696" i="10"/>
  <c r="A697" i="10"/>
  <c r="B697" i="10"/>
  <c r="C697" i="10"/>
  <c r="D697" i="10"/>
  <c r="E697" i="10"/>
  <c r="F697" i="10"/>
  <c r="G697" i="10"/>
  <c r="H697" i="10"/>
  <c r="I697" i="10"/>
  <c r="J697" i="10"/>
  <c r="K697" i="10"/>
  <c r="A698" i="10"/>
  <c r="B698" i="10"/>
  <c r="C698" i="10"/>
  <c r="D698" i="10"/>
  <c r="E698" i="10"/>
  <c r="F698" i="10"/>
  <c r="G698" i="10"/>
  <c r="H698" i="10"/>
  <c r="I698" i="10"/>
  <c r="J698" i="10"/>
  <c r="K698" i="10"/>
  <c r="A699" i="10"/>
  <c r="B699" i="10"/>
  <c r="C699" i="10"/>
  <c r="D699" i="10"/>
  <c r="E699" i="10"/>
  <c r="F699" i="10"/>
  <c r="G699" i="10"/>
  <c r="H699" i="10"/>
  <c r="I699" i="10"/>
  <c r="J699" i="10"/>
  <c r="K699" i="10"/>
  <c r="A700" i="10"/>
  <c r="B700" i="10"/>
  <c r="C700" i="10"/>
  <c r="D700" i="10"/>
  <c r="E700" i="10"/>
  <c r="F700" i="10"/>
  <c r="G700" i="10"/>
  <c r="H700" i="10"/>
  <c r="I700" i="10"/>
  <c r="J700" i="10"/>
  <c r="K700" i="10"/>
  <c r="A701" i="10"/>
  <c r="B701" i="10"/>
  <c r="C701" i="10"/>
  <c r="D701" i="10"/>
  <c r="E701" i="10"/>
  <c r="F701" i="10"/>
  <c r="G701" i="10"/>
  <c r="H701" i="10"/>
  <c r="I701" i="10"/>
  <c r="J701" i="10"/>
  <c r="K701" i="10"/>
  <c r="A702" i="10"/>
  <c r="B702" i="10"/>
  <c r="C702" i="10"/>
  <c r="D702" i="10"/>
  <c r="E702" i="10"/>
  <c r="F702" i="10"/>
  <c r="G702" i="10"/>
  <c r="H702" i="10"/>
  <c r="I702" i="10"/>
  <c r="J702" i="10"/>
  <c r="K702" i="10"/>
  <c r="A703" i="10"/>
  <c r="B703" i="10"/>
  <c r="C703" i="10"/>
  <c r="D703" i="10"/>
  <c r="E703" i="10"/>
  <c r="F703" i="10"/>
  <c r="G703" i="10"/>
  <c r="H703" i="10"/>
  <c r="I703" i="10"/>
  <c r="J703" i="10"/>
  <c r="K703" i="10"/>
  <c r="A704" i="10"/>
  <c r="B704" i="10"/>
  <c r="C704" i="10"/>
  <c r="D704" i="10"/>
  <c r="E704" i="10"/>
  <c r="F704" i="10"/>
  <c r="G704" i="10"/>
  <c r="H704" i="10"/>
  <c r="I704" i="10"/>
  <c r="J704" i="10"/>
  <c r="K704" i="10"/>
  <c r="A705" i="10"/>
  <c r="B705" i="10"/>
  <c r="C705" i="10"/>
  <c r="D705" i="10"/>
  <c r="E705" i="10"/>
  <c r="F705" i="10"/>
  <c r="G705" i="10"/>
  <c r="H705" i="10"/>
  <c r="I705" i="10"/>
  <c r="J705" i="10"/>
  <c r="K705" i="10"/>
  <c r="A706" i="10"/>
  <c r="B706" i="10"/>
  <c r="C706" i="10"/>
  <c r="D706" i="10"/>
  <c r="E706" i="10"/>
  <c r="F706" i="10"/>
  <c r="G706" i="10"/>
  <c r="H706" i="10"/>
  <c r="I706" i="10"/>
  <c r="J706" i="10"/>
  <c r="K706" i="10"/>
  <c r="A707" i="10"/>
  <c r="B707" i="10"/>
  <c r="C707" i="10"/>
  <c r="D707" i="10"/>
  <c r="E707" i="10"/>
  <c r="F707" i="10"/>
  <c r="G707" i="10"/>
  <c r="H707" i="10"/>
  <c r="I707" i="10"/>
  <c r="J707" i="10"/>
  <c r="K707" i="10"/>
  <c r="A708" i="10"/>
  <c r="B708" i="10"/>
  <c r="C708" i="10"/>
  <c r="D708" i="10"/>
  <c r="E708" i="10"/>
  <c r="F708" i="10"/>
  <c r="G708" i="10"/>
  <c r="H708" i="10"/>
  <c r="I708" i="10"/>
  <c r="J708" i="10"/>
  <c r="K708" i="10"/>
  <c r="A709" i="10"/>
  <c r="B709" i="10"/>
  <c r="C709" i="10"/>
  <c r="D709" i="10"/>
  <c r="E709" i="10"/>
  <c r="F709" i="10"/>
  <c r="G709" i="10"/>
  <c r="H709" i="10"/>
  <c r="I709" i="10"/>
  <c r="J709" i="10"/>
  <c r="K709" i="10"/>
  <c r="A710" i="10"/>
  <c r="B710" i="10"/>
  <c r="C710" i="10"/>
  <c r="D710" i="10"/>
  <c r="E710" i="10"/>
  <c r="F710" i="10"/>
  <c r="G710" i="10"/>
  <c r="H710" i="10"/>
  <c r="I710" i="10"/>
  <c r="J710" i="10"/>
  <c r="K710" i="10"/>
  <c r="A711" i="10"/>
  <c r="B711" i="10"/>
  <c r="C711" i="10"/>
  <c r="D711" i="10"/>
  <c r="E711" i="10"/>
  <c r="F711" i="10"/>
  <c r="G711" i="10"/>
  <c r="H711" i="10"/>
  <c r="I711" i="10"/>
  <c r="J711" i="10"/>
  <c r="K711" i="10"/>
  <c r="A712" i="10"/>
  <c r="B712" i="10"/>
  <c r="C712" i="10"/>
  <c r="D712" i="10"/>
  <c r="E712" i="10"/>
  <c r="F712" i="10"/>
  <c r="G712" i="10"/>
  <c r="H712" i="10"/>
  <c r="I712" i="10"/>
  <c r="J712" i="10"/>
  <c r="K712" i="10"/>
  <c r="A713" i="10"/>
  <c r="B713" i="10"/>
  <c r="C713" i="10"/>
  <c r="D713" i="10"/>
  <c r="E713" i="10"/>
  <c r="F713" i="10"/>
  <c r="G713" i="10"/>
  <c r="H713" i="10"/>
  <c r="I713" i="10"/>
  <c r="J713" i="10"/>
  <c r="K713" i="10"/>
  <c r="A714" i="10"/>
  <c r="B714" i="10"/>
  <c r="C714" i="10"/>
  <c r="D714" i="10"/>
  <c r="E714" i="10"/>
  <c r="F714" i="10"/>
  <c r="G714" i="10"/>
  <c r="H714" i="10"/>
  <c r="I714" i="10"/>
  <c r="J714" i="10"/>
  <c r="K714" i="10"/>
  <c r="A715" i="10"/>
  <c r="B715" i="10"/>
  <c r="C715" i="10"/>
  <c r="D715" i="10"/>
  <c r="E715" i="10"/>
  <c r="F715" i="10"/>
  <c r="G715" i="10"/>
  <c r="H715" i="10"/>
  <c r="I715" i="10"/>
  <c r="J715" i="10"/>
  <c r="K715" i="10"/>
  <c r="A716" i="10"/>
  <c r="B716" i="10"/>
  <c r="C716" i="10"/>
  <c r="D716" i="10"/>
  <c r="E716" i="10"/>
  <c r="F716" i="10"/>
  <c r="G716" i="10"/>
  <c r="H716" i="10"/>
  <c r="I716" i="10"/>
  <c r="J716" i="10"/>
  <c r="K716" i="10"/>
  <c r="A717" i="10"/>
  <c r="B717" i="10"/>
  <c r="C717" i="10"/>
  <c r="D717" i="10"/>
  <c r="E717" i="10"/>
  <c r="F717" i="10"/>
  <c r="G717" i="10"/>
  <c r="H717" i="10"/>
  <c r="I717" i="10"/>
  <c r="J717" i="10"/>
  <c r="K717" i="10"/>
  <c r="A718" i="10"/>
  <c r="B718" i="10"/>
  <c r="C718" i="10"/>
  <c r="D718" i="10"/>
  <c r="E718" i="10"/>
  <c r="F718" i="10"/>
  <c r="G718" i="10"/>
  <c r="H718" i="10"/>
  <c r="I718" i="10"/>
  <c r="J718" i="10"/>
  <c r="K718" i="10"/>
  <c r="A719" i="10"/>
  <c r="B719" i="10"/>
  <c r="C719" i="10"/>
  <c r="D719" i="10"/>
  <c r="E719" i="10"/>
  <c r="F719" i="10"/>
  <c r="G719" i="10"/>
  <c r="H719" i="10"/>
  <c r="I719" i="10"/>
  <c r="J719" i="10"/>
  <c r="K719" i="10"/>
  <c r="A720" i="10"/>
  <c r="B720" i="10"/>
  <c r="C720" i="10"/>
  <c r="D720" i="10"/>
  <c r="E720" i="10"/>
  <c r="F720" i="10"/>
  <c r="G720" i="10"/>
  <c r="H720" i="10"/>
  <c r="I720" i="10"/>
  <c r="J720" i="10"/>
  <c r="K720" i="10"/>
  <c r="A721" i="10"/>
  <c r="B721" i="10"/>
  <c r="C721" i="10"/>
  <c r="D721" i="10"/>
  <c r="E721" i="10"/>
  <c r="F721" i="10"/>
  <c r="G721" i="10"/>
  <c r="H721" i="10"/>
  <c r="I721" i="10"/>
  <c r="J721" i="10"/>
  <c r="K721" i="10"/>
  <c r="A722" i="10"/>
  <c r="B722" i="10"/>
  <c r="C722" i="10"/>
  <c r="D722" i="10"/>
  <c r="E722" i="10"/>
  <c r="F722" i="10"/>
  <c r="G722" i="10"/>
  <c r="H722" i="10"/>
  <c r="I722" i="10"/>
  <c r="J722" i="10"/>
  <c r="K722" i="10"/>
  <c r="A723" i="10"/>
  <c r="B723" i="10"/>
  <c r="C723" i="10"/>
  <c r="D723" i="10"/>
  <c r="E723" i="10"/>
  <c r="F723" i="10"/>
  <c r="G723" i="10"/>
  <c r="H723" i="10"/>
  <c r="I723" i="10"/>
  <c r="J723" i="10"/>
  <c r="K723" i="10"/>
  <c r="A724" i="10"/>
  <c r="B724" i="10"/>
  <c r="C724" i="10"/>
  <c r="D724" i="10"/>
  <c r="E724" i="10"/>
  <c r="F724" i="10"/>
  <c r="G724" i="10"/>
  <c r="H724" i="10"/>
  <c r="I724" i="10"/>
  <c r="J724" i="10"/>
  <c r="K724" i="10"/>
  <c r="A725" i="10"/>
  <c r="B725" i="10"/>
  <c r="C725" i="10"/>
  <c r="D725" i="10"/>
  <c r="E725" i="10"/>
  <c r="F725" i="10"/>
  <c r="G725" i="10"/>
  <c r="H725" i="10"/>
  <c r="I725" i="10"/>
  <c r="J725" i="10"/>
  <c r="K725" i="10"/>
  <c r="A726" i="10"/>
  <c r="B726" i="10"/>
  <c r="C726" i="10"/>
  <c r="D726" i="10"/>
  <c r="E726" i="10"/>
  <c r="F726" i="10"/>
  <c r="G726" i="10"/>
  <c r="H726" i="10"/>
  <c r="I726" i="10"/>
  <c r="J726" i="10"/>
  <c r="K726" i="10"/>
  <c r="A727" i="10"/>
  <c r="B727" i="10"/>
  <c r="C727" i="10"/>
  <c r="D727" i="10"/>
  <c r="E727" i="10"/>
  <c r="F727" i="10"/>
  <c r="G727" i="10"/>
  <c r="H727" i="10"/>
  <c r="I727" i="10"/>
  <c r="J727" i="10"/>
  <c r="K727" i="10"/>
  <c r="A728" i="10"/>
  <c r="B728" i="10"/>
  <c r="C728" i="10"/>
  <c r="D728" i="10"/>
  <c r="E728" i="10"/>
  <c r="F728" i="10"/>
  <c r="G728" i="10"/>
  <c r="H728" i="10"/>
  <c r="I728" i="10"/>
  <c r="J728" i="10"/>
  <c r="K728" i="10"/>
  <c r="A729" i="10"/>
  <c r="B729" i="10"/>
  <c r="C729" i="10"/>
  <c r="D729" i="10"/>
  <c r="E729" i="10"/>
  <c r="F729" i="10"/>
  <c r="G729" i="10"/>
  <c r="H729" i="10"/>
  <c r="I729" i="10"/>
  <c r="J729" i="10"/>
  <c r="K729" i="10"/>
  <c r="A730" i="10"/>
  <c r="B730" i="10"/>
  <c r="C730" i="10"/>
  <c r="D730" i="10"/>
  <c r="E730" i="10"/>
  <c r="F730" i="10"/>
  <c r="G730" i="10"/>
  <c r="H730" i="10"/>
  <c r="I730" i="10"/>
  <c r="J730" i="10"/>
  <c r="K730" i="10"/>
  <c r="A731" i="10"/>
  <c r="B731" i="10"/>
  <c r="C731" i="10"/>
  <c r="D731" i="10"/>
  <c r="E731" i="10"/>
  <c r="F731" i="10"/>
  <c r="G731" i="10"/>
  <c r="H731" i="10"/>
  <c r="I731" i="10"/>
  <c r="J731" i="10"/>
  <c r="K731" i="10"/>
  <c r="A732" i="10"/>
  <c r="B732" i="10"/>
  <c r="C732" i="10"/>
  <c r="D732" i="10"/>
  <c r="E732" i="10"/>
  <c r="F732" i="10"/>
  <c r="G732" i="10"/>
  <c r="H732" i="10"/>
  <c r="I732" i="10"/>
  <c r="J732" i="10"/>
  <c r="K732" i="10"/>
  <c r="A733" i="10"/>
  <c r="B733" i="10"/>
  <c r="C733" i="10"/>
  <c r="D733" i="10"/>
  <c r="E733" i="10"/>
  <c r="F733" i="10"/>
  <c r="G733" i="10"/>
  <c r="H733" i="10"/>
  <c r="I733" i="10"/>
  <c r="J733" i="10"/>
  <c r="K733" i="10"/>
  <c r="A734" i="10"/>
  <c r="B734" i="10"/>
  <c r="C734" i="10"/>
  <c r="D734" i="10"/>
  <c r="E734" i="10"/>
  <c r="F734" i="10"/>
  <c r="G734" i="10"/>
  <c r="H734" i="10"/>
  <c r="I734" i="10"/>
  <c r="J734" i="10"/>
  <c r="K734" i="10"/>
  <c r="A735" i="10"/>
  <c r="B735" i="10"/>
  <c r="C735" i="10"/>
  <c r="D735" i="10"/>
  <c r="E735" i="10"/>
  <c r="F735" i="10"/>
  <c r="G735" i="10"/>
  <c r="H735" i="10"/>
  <c r="I735" i="10"/>
  <c r="J735" i="10"/>
  <c r="K735" i="10"/>
  <c r="A736" i="10"/>
  <c r="B736" i="10"/>
  <c r="C736" i="10"/>
  <c r="D736" i="10"/>
  <c r="E736" i="10"/>
  <c r="F736" i="10"/>
  <c r="G736" i="10"/>
  <c r="H736" i="10"/>
  <c r="I736" i="10"/>
  <c r="J736" i="10"/>
  <c r="K736" i="10"/>
  <c r="A737" i="10"/>
  <c r="B737" i="10"/>
  <c r="C737" i="10"/>
  <c r="D737" i="10"/>
  <c r="E737" i="10"/>
  <c r="F737" i="10"/>
  <c r="G737" i="10"/>
  <c r="H737" i="10"/>
  <c r="I737" i="10"/>
  <c r="J737" i="10"/>
  <c r="K737" i="10"/>
  <c r="A738" i="10"/>
  <c r="B738" i="10"/>
  <c r="C738" i="10"/>
  <c r="D738" i="10"/>
  <c r="E738" i="10"/>
  <c r="F738" i="10"/>
  <c r="G738" i="10"/>
  <c r="H738" i="10"/>
  <c r="I738" i="10"/>
  <c r="J738" i="10"/>
  <c r="K738" i="10"/>
  <c r="A739" i="10"/>
  <c r="B739" i="10"/>
  <c r="C739" i="10"/>
  <c r="D739" i="10"/>
  <c r="E739" i="10"/>
  <c r="F739" i="10"/>
  <c r="G739" i="10"/>
  <c r="H739" i="10"/>
  <c r="I739" i="10"/>
  <c r="J739" i="10"/>
  <c r="K739" i="10"/>
  <c r="A740" i="10"/>
  <c r="B740" i="10"/>
  <c r="C740" i="10"/>
  <c r="D740" i="10"/>
  <c r="E740" i="10"/>
  <c r="F740" i="10"/>
  <c r="G740" i="10"/>
  <c r="H740" i="10"/>
  <c r="I740" i="10"/>
  <c r="J740" i="10"/>
  <c r="K740" i="10"/>
  <c r="A741" i="10"/>
  <c r="B741" i="10"/>
  <c r="C741" i="10"/>
  <c r="D741" i="10"/>
  <c r="E741" i="10"/>
  <c r="F741" i="10"/>
  <c r="G741" i="10"/>
  <c r="H741" i="10"/>
  <c r="I741" i="10"/>
  <c r="J741" i="10"/>
  <c r="K741" i="10"/>
  <c r="A742" i="10"/>
  <c r="B742" i="10"/>
  <c r="C742" i="10"/>
  <c r="D742" i="10"/>
  <c r="E742" i="10"/>
  <c r="F742" i="10"/>
  <c r="G742" i="10"/>
  <c r="H742" i="10"/>
  <c r="I742" i="10"/>
  <c r="J742" i="10"/>
  <c r="K742" i="10"/>
  <c r="A743" i="10"/>
  <c r="B743" i="10"/>
  <c r="C743" i="10"/>
  <c r="D743" i="10"/>
  <c r="E743" i="10"/>
  <c r="F743" i="10"/>
  <c r="G743" i="10"/>
  <c r="H743" i="10"/>
  <c r="I743" i="10"/>
  <c r="J743" i="10"/>
  <c r="K743" i="10"/>
  <c r="A744" i="10"/>
  <c r="B744" i="10"/>
  <c r="C744" i="10"/>
  <c r="D744" i="10"/>
  <c r="E744" i="10"/>
  <c r="F744" i="10"/>
  <c r="G744" i="10"/>
  <c r="H744" i="10"/>
  <c r="I744" i="10"/>
  <c r="J744" i="10"/>
  <c r="K744" i="10"/>
  <c r="A745" i="10"/>
  <c r="B745" i="10"/>
  <c r="C745" i="10"/>
  <c r="D745" i="10"/>
  <c r="E745" i="10"/>
  <c r="F745" i="10"/>
  <c r="G745" i="10"/>
  <c r="H745" i="10"/>
  <c r="I745" i="10"/>
  <c r="J745" i="10"/>
  <c r="K745" i="10"/>
  <c r="A746" i="10"/>
  <c r="B746" i="10"/>
  <c r="C746" i="10"/>
  <c r="D746" i="10"/>
  <c r="E746" i="10"/>
  <c r="F746" i="10"/>
  <c r="G746" i="10"/>
  <c r="H746" i="10"/>
  <c r="I746" i="10"/>
  <c r="J746" i="10"/>
  <c r="K746" i="10"/>
  <c r="A747" i="10"/>
  <c r="B747" i="10"/>
  <c r="C747" i="10"/>
  <c r="D747" i="10"/>
  <c r="E747" i="10"/>
  <c r="F747" i="10"/>
  <c r="G747" i="10"/>
  <c r="H747" i="10"/>
  <c r="I747" i="10"/>
  <c r="J747" i="10"/>
  <c r="K747" i="10"/>
  <c r="A748" i="10"/>
  <c r="B748" i="10"/>
  <c r="C748" i="10"/>
  <c r="D748" i="10"/>
  <c r="E748" i="10"/>
  <c r="F748" i="10"/>
  <c r="G748" i="10"/>
  <c r="H748" i="10"/>
  <c r="I748" i="10"/>
  <c r="J748" i="10"/>
  <c r="K748" i="10"/>
  <c r="A749" i="10"/>
  <c r="B749" i="10"/>
  <c r="C749" i="10"/>
  <c r="D749" i="10"/>
  <c r="E749" i="10"/>
  <c r="F749" i="10"/>
  <c r="G749" i="10"/>
  <c r="H749" i="10"/>
  <c r="I749" i="10"/>
  <c r="J749" i="10"/>
  <c r="K749" i="10"/>
  <c r="A750" i="10"/>
  <c r="B750" i="10"/>
  <c r="C750" i="10"/>
  <c r="D750" i="10"/>
  <c r="E750" i="10"/>
  <c r="F750" i="10"/>
  <c r="G750" i="10"/>
  <c r="H750" i="10"/>
  <c r="I750" i="10"/>
  <c r="J750" i="10"/>
  <c r="K750" i="10"/>
  <c r="A751" i="10"/>
  <c r="B751" i="10"/>
  <c r="C751" i="10"/>
  <c r="D751" i="10"/>
  <c r="E751" i="10"/>
  <c r="F751" i="10"/>
  <c r="G751" i="10"/>
  <c r="H751" i="10"/>
  <c r="I751" i="10"/>
  <c r="J751" i="10"/>
  <c r="K751" i="10"/>
  <c r="A752" i="10"/>
  <c r="B752" i="10"/>
  <c r="C752" i="10"/>
  <c r="D752" i="10"/>
  <c r="E752" i="10"/>
  <c r="F752" i="10"/>
  <c r="G752" i="10"/>
  <c r="H752" i="10"/>
  <c r="I752" i="10"/>
  <c r="J752" i="10"/>
  <c r="K752" i="10"/>
  <c r="A753" i="10"/>
  <c r="B753" i="10"/>
  <c r="C753" i="10"/>
  <c r="D753" i="10"/>
  <c r="E753" i="10"/>
  <c r="F753" i="10"/>
  <c r="G753" i="10"/>
  <c r="H753" i="10"/>
  <c r="I753" i="10"/>
  <c r="J753" i="10"/>
  <c r="K753" i="10"/>
  <c r="A754" i="10"/>
  <c r="B754" i="10"/>
  <c r="C754" i="10"/>
  <c r="D754" i="10"/>
  <c r="E754" i="10"/>
  <c r="F754" i="10"/>
  <c r="G754" i="10"/>
  <c r="H754" i="10"/>
  <c r="I754" i="10"/>
  <c r="J754" i="10"/>
  <c r="K754" i="10"/>
  <c r="A755" i="10"/>
  <c r="B755" i="10"/>
  <c r="C755" i="10"/>
  <c r="D755" i="10"/>
  <c r="E755" i="10"/>
  <c r="F755" i="10"/>
  <c r="G755" i="10"/>
  <c r="H755" i="10"/>
  <c r="I755" i="10"/>
  <c r="J755" i="10"/>
  <c r="K755" i="10"/>
  <c r="A756" i="10"/>
  <c r="B756" i="10"/>
  <c r="C756" i="10"/>
  <c r="D756" i="10"/>
  <c r="E756" i="10"/>
  <c r="F756" i="10"/>
  <c r="G756" i="10"/>
  <c r="H756" i="10"/>
  <c r="I756" i="10"/>
  <c r="J756" i="10"/>
  <c r="K756" i="10"/>
  <c r="A757" i="10"/>
  <c r="B757" i="10"/>
  <c r="C757" i="10"/>
  <c r="D757" i="10"/>
  <c r="E757" i="10"/>
  <c r="F757" i="10"/>
  <c r="G757" i="10"/>
  <c r="H757" i="10"/>
  <c r="I757" i="10"/>
  <c r="J757" i="10"/>
  <c r="K757" i="10"/>
  <c r="A758" i="10"/>
  <c r="B758" i="10"/>
  <c r="C758" i="10"/>
  <c r="D758" i="10"/>
  <c r="E758" i="10"/>
  <c r="F758" i="10"/>
  <c r="G758" i="10"/>
  <c r="H758" i="10"/>
  <c r="I758" i="10"/>
  <c r="J758" i="10"/>
  <c r="K758" i="10"/>
  <c r="A759" i="10"/>
  <c r="B759" i="10"/>
  <c r="C759" i="10"/>
  <c r="D759" i="10"/>
  <c r="E759" i="10"/>
  <c r="F759" i="10"/>
  <c r="G759" i="10"/>
  <c r="H759" i="10"/>
  <c r="I759" i="10"/>
  <c r="J759" i="10"/>
  <c r="K759" i="10"/>
  <c r="A760" i="10"/>
  <c r="B760" i="10"/>
  <c r="C760" i="10"/>
  <c r="D760" i="10"/>
  <c r="E760" i="10"/>
  <c r="F760" i="10"/>
  <c r="G760" i="10"/>
  <c r="H760" i="10"/>
  <c r="I760" i="10"/>
  <c r="J760" i="10"/>
  <c r="K760" i="10"/>
  <c r="A761" i="10"/>
  <c r="B761" i="10"/>
  <c r="C761" i="10"/>
  <c r="D761" i="10"/>
  <c r="E761" i="10"/>
  <c r="F761" i="10"/>
  <c r="G761" i="10"/>
  <c r="H761" i="10"/>
  <c r="I761" i="10"/>
  <c r="J761" i="10"/>
  <c r="K761" i="10"/>
  <c r="A762" i="10"/>
  <c r="B762" i="10"/>
  <c r="C762" i="10"/>
  <c r="D762" i="10"/>
  <c r="E762" i="10"/>
  <c r="F762" i="10"/>
  <c r="G762" i="10"/>
  <c r="H762" i="10"/>
  <c r="I762" i="10"/>
  <c r="J762" i="10"/>
  <c r="K762" i="10"/>
  <c r="A763" i="10"/>
  <c r="B763" i="10"/>
  <c r="C763" i="10"/>
  <c r="D763" i="10"/>
  <c r="E763" i="10"/>
  <c r="F763" i="10"/>
  <c r="G763" i="10"/>
  <c r="H763" i="10"/>
  <c r="I763" i="10"/>
  <c r="J763" i="10"/>
  <c r="K763" i="10"/>
  <c r="A764" i="10"/>
  <c r="B764" i="10"/>
  <c r="C764" i="10"/>
  <c r="D764" i="10"/>
  <c r="E764" i="10"/>
  <c r="F764" i="10"/>
  <c r="G764" i="10"/>
  <c r="H764" i="10"/>
  <c r="I764" i="10"/>
  <c r="J764" i="10"/>
  <c r="K764" i="10"/>
  <c r="A765" i="10"/>
  <c r="B765" i="10"/>
  <c r="C765" i="10"/>
  <c r="D765" i="10"/>
  <c r="E765" i="10"/>
  <c r="F765" i="10"/>
  <c r="G765" i="10"/>
  <c r="H765" i="10"/>
  <c r="I765" i="10"/>
  <c r="J765" i="10"/>
  <c r="K765" i="10"/>
  <c r="A766" i="10"/>
  <c r="B766" i="10"/>
  <c r="C766" i="10"/>
  <c r="D766" i="10"/>
  <c r="E766" i="10"/>
  <c r="F766" i="10"/>
  <c r="G766" i="10"/>
  <c r="H766" i="10"/>
  <c r="I766" i="10"/>
  <c r="J766" i="10"/>
  <c r="K766" i="10"/>
  <c r="A767" i="10"/>
  <c r="B767" i="10"/>
  <c r="C767" i="10"/>
  <c r="D767" i="10"/>
  <c r="E767" i="10"/>
  <c r="F767" i="10"/>
  <c r="G767" i="10"/>
  <c r="H767" i="10"/>
  <c r="I767" i="10"/>
  <c r="J767" i="10"/>
  <c r="K767" i="10"/>
  <c r="A768" i="10"/>
  <c r="B768" i="10"/>
  <c r="C768" i="10"/>
  <c r="D768" i="10"/>
  <c r="E768" i="10"/>
  <c r="F768" i="10"/>
  <c r="G768" i="10"/>
  <c r="H768" i="10"/>
  <c r="I768" i="10"/>
  <c r="J768" i="10"/>
  <c r="K768" i="10"/>
  <c r="A769" i="10"/>
  <c r="B769" i="10"/>
  <c r="C769" i="10"/>
  <c r="D769" i="10"/>
  <c r="E769" i="10"/>
  <c r="F769" i="10"/>
  <c r="G769" i="10"/>
  <c r="H769" i="10"/>
  <c r="I769" i="10"/>
  <c r="J769" i="10"/>
  <c r="K769" i="10"/>
  <c r="A770" i="10"/>
  <c r="B770" i="10"/>
  <c r="C770" i="10"/>
  <c r="D770" i="10"/>
  <c r="E770" i="10"/>
  <c r="F770" i="10"/>
  <c r="G770" i="10"/>
  <c r="H770" i="10"/>
  <c r="I770" i="10"/>
  <c r="J770" i="10"/>
  <c r="K770" i="10"/>
  <c r="A771" i="10"/>
  <c r="B771" i="10"/>
  <c r="C771" i="10"/>
  <c r="D771" i="10"/>
  <c r="E771" i="10"/>
  <c r="F771" i="10"/>
  <c r="G771" i="10"/>
  <c r="H771" i="10"/>
  <c r="I771" i="10"/>
  <c r="J771" i="10"/>
  <c r="K771" i="10"/>
  <c r="A772" i="10"/>
  <c r="B772" i="10"/>
  <c r="C772" i="10"/>
  <c r="D772" i="10"/>
  <c r="E772" i="10"/>
  <c r="F772" i="10"/>
  <c r="G772" i="10"/>
  <c r="H772" i="10"/>
  <c r="I772" i="10"/>
  <c r="J772" i="10"/>
  <c r="K772" i="10"/>
  <c r="A773" i="10"/>
  <c r="B773" i="10"/>
  <c r="C773" i="10"/>
  <c r="D773" i="10"/>
  <c r="E773" i="10"/>
  <c r="F773" i="10"/>
  <c r="G773" i="10"/>
  <c r="H773" i="10"/>
  <c r="I773" i="10"/>
  <c r="J773" i="10"/>
  <c r="K773" i="10"/>
  <c r="A774" i="10"/>
  <c r="B774" i="10"/>
  <c r="C774" i="10"/>
  <c r="D774" i="10"/>
  <c r="E774" i="10"/>
  <c r="F774" i="10"/>
  <c r="G774" i="10"/>
  <c r="H774" i="10"/>
  <c r="I774" i="10"/>
  <c r="J774" i="10"/>
  <c r="K774" i="10"/>
  <c r="A775" i="10"/>
  <c r="B775" i="10"/>
  <c r="C775" i="10"/>
  <c r="D775" i="10"/>
  <c r="E775" i="10"/>
  <c r="F775" i="10"/>
  <c r="G775" i="10"/>
  <c r="H775" i="10"/>
  <c r="I775" i="10"/>
  <c r="J775" i="10"/>
  <c r="K775" i="10"/>
  <c r="A776" i="10"/>
  <c r="B776" i="10"/>
  <c r="C776" i="10"/>
  <c r="D776" i="10"/>
  <c r="E776" i="10"/>
  <c r="F776" i="10"/>
  <c r="G776" i="10"/>
  <c r="H776" i="10"/>
  <c r="I776" i="10"/>
  <c r="J776" i="10"/>
  <c r="K776" i="10"/>
  <c r="A777" i="10"/>
  <c r="B777" i="10"/>
  <c r="C777" i="10"/>
  <c r="D777" i="10"/>
  <c r="E777" i="10"/>
  <c r="F777" i="10"/>
  <c r="G777" i="10"/>
  <c r="H777" i="10"/>
  <c r="I777" i="10"/>
  <c r="J777" i="10"/>
  <c r="K777" i="10"/>
  <c r="A778" i="10"/>
  <c r="B778" i="10"/>
  <c r="C778" i="10"/>
  <c r="D778" i="10"/>
  <c r="E778" i="10"/>
  <c r="F778" i="10"/>
  <c r="G778" i="10"/>
  <c r="H778" i="10"/>
  <c r="I778" i="10"/>
  <c r="J778" i="10"/>
  <c r="K778" i="10"/>
  <c r="A779" i="10"/>
  <c r="B779" i="10"/>
  <c r="C779" i="10"/>
  <c r="D779" i="10"/>
  <c r="E779" i="10"/>
  <c r="F779" i="10"/>
  <c r="G779" i="10"/>
  <c r="H779" i="10"/>
  <c r="I779" i="10"/>
  <c r="J779" i="10"/>
  <c r="K779" i="10"/>
  <c r="A780" i="10"/>
  <c r="B780" i="10"/>
  <c r="C780" i="10"/>
  <c r="D780" i="10"/>
  <c r="E780" i="10"/>
  <c r="F780" i="10"/>
  <c r="G780" i="10"/>
  <c r="H780" i="10"/>
  <c r="I780" i="10"/>
  <c r="J780" i="10"/>
  <c r="K780" i="10"/>
  <c r="A781" i="10"/>
  <c r="B781" i="10"/>
  <c r="C781" i="10"/>
  <c r="D781" i="10"/>
  <c r="E781" i="10"/>
  <c r="F781" i="10"/>
  <c r="G781" i="10"/>
  <c r="H781" i="10"/>
  <c r="I781" i="10"/>
  <c r="J781" i="10"/>
  <c r="K781" i="10"/>
  <c r="A782" i="10"/>
  <c r="B782" i="10"/>
  <c r="C782" i="10"/>
  <c r="D782" i="10"/>
  <c r="E782" i="10"/>
  <c r="F782" i="10"/>
  <c r="G782" i="10"/>
  <c r="H782" i="10"/>
  <c r="I782" i="10"/>
  <c r="J782" i="10"/>
  <c r="K782" i="10"/>
  <c r="A783" i="10"/>
  <c r="B783" i="10"/>
  <c r="C783" i="10"/>
  <c r="D783" i="10"/>
  <c r="E783" i="10"/>
  <c r="F783" i="10"/>
  <c r="G783" i="10"/>
  <c r="H783" i="10"/>
  <c r="I783" i="10"/>
  <c r="J783" i="10"/>
  <c r="K783" i="10"/>
  <c r="A784" i="10"/>
  <c r="B784" i="10"/>
  <c r="C784" i="10"/>
  <c r="D784" i="10"/>
  <c r="E784" i="10"/>
  <c r="F784" i="10"/>
  <c r="G784" i="10"/>
  <c r="H784" i="10"/>
  <c r="I784" i="10"/>
  <c r="J784" i="10"/>
  <c r="K784" i="10"/>
  <c r="A785" i="10"/>
  <c r="B785" i="10"/>
  <c r="C785" i="10"/>
  <c r="D785" i="10"/>
  <c r="E785" i="10"/>
  <c r="F785" i="10"/>
  <c r="G785" i="10"/>
  <c r="H785" i="10"/>
  <c r="I785" i="10"/>
  <c r="J785" i="10"/>
  <c r="K785" i="10"/>
  <c r="A786" i="10"/>
  <c r="B786" i="10"/>
  <c r="C786" i="10"/>
  <c r="D786" i="10"/>
  <c r="E786" i="10"/>
  <c r="F786" i="10"/>
  <c r="G786" i="10"/>
  <c r="H786" i="10"/>
  <c r="I786" i="10"/>
  <c r="J786" i="10"/>
  <c r="K786" i="10"/>
  <c r="A787" i="10"/>
  <c r="B787" i="10"/>
  <c r="C787" i="10"/>
  <c r="D787" i="10"/>
  <c r="E787" i="10"/>
  <c r="F787" i="10"/>
  <c r="G787" i="10"/>
  <c r="H787" i="10"/>
  <c r="I787" i="10"/>
  <c r="J787" i="10"/>
  <c r="K787" i="10"/>
  <c r="A788" i="10"/>
  <c r="B788" i="10"/>
  <c r="C788" i="10"/>
  <c r="D788" i="10"/>
  <c r="E788" i="10"/>
  <c r="F788" i="10"/>
  <c r="G788" i="10"/>
  <c r="H788" i="10"/>
  <c r="I788" i="10"/>
  <c r="J788" i="10"/>
  <c r="K788" i="10"/>
  <c r="A789" i="10"/>
  <c r="B789" i="10"/>
  <c r="C789" i="10"/>
  <c r="D789" i="10"/>
  <c r="E789" i="10"/>
  <c r="F789" i="10"/>
  <c r="G789" i="10"/>
  <c r="H789" i="10"/>
  <c r="I789" i="10"/>
  <c r="J789" i="10"/>
  <c r="K789" i="10"/>
  <c r="A790" i="10"/>
  <c r="B790" i="10"/>
  <c r="C790" i="10"/>
  <c r="D790" i="10"/>
  <c r="E790" i="10"/>
  <c r="F790" i="10"/>
  <c r="G790" i="10"/>
  <c r="H790" i="10"/>
  <c r="I790" i="10"/>
  <c r="J790" i="10"/>
  <c r="K790" i="10"/>
  <c r="A791" i="10"/>
  <c r="B791" i="10"/>
  <c r="C791" i="10"/>
  <c r="D791" i="10"/>
  <c r="E791" i="10"/>
  <c r="F791" i="10"/>
  <c r="G791" i="10"/>
  <c r="H791" i="10"/>
  <c r="I791" i="10"/>
  <c r="J791" i="10"/>
  <c r="K791" i="10"/>
  <c r="A792" i="10"/>
  <c r="B792" i="10"/>
  <c r="C792" i="10"/>
  <c r="D792" i="10"/>
  <c r="E792" i="10"/>
  <c r="F792" i="10"/>
  <c r="G792" i="10"/>
  <c r="H792" i="10"/>
  <c r="I792" i="10"/>
  <c r="J792" i="10"/>
  <c r="K792" i="10"/>
  <c r="A793" i="10"/>
  <c r="B793" i="10"/>
  <c r="C793" i="10"/>
  <c r="D793" i="10"/>
  <c r="E793" i="10"/>
  <c r="F793" i="10"/>
  <c r="G793" i="10"/>
  <c r="H793" i="10"/>
  <c r="I793" i="10"/>
  <c r="J793" i="10"/>
  <c r="K793" i="10"/>
  <c r="A794" i="10"/>
  <c r="B794" i="10"/>
  <c r="C794" i="10"/>
  <c r="D794" i="10"/>
  <c r="E794" i="10"/>
  <c r="F794" i="10"/>
  <c r="G794" i="10"/>
  <c r="H794" i="10"/>
  <c r="I794" i="10"/>
  <c r="J794" i="10"/>
  <c r="K794" i="10"/>
  <c r="A795" i="10"/>
  <c r="B795" i="10"/>
  <c r="C795" i="10"/>
  <c r="D795" i="10"/>
  <c r="E795" i="10"/>
  <c r="F795" i="10"/>
  <c r="G795" i="10"/>
  <c r="H795" i="10"/>
  <c r="I795" i="10"/>
  <c r="J795" i="10"/>
  <c r="K795" i="10"/>
  <c r="A796" i="10"/>
  <c r="B796" i="10"/>
  <c r="C796" i="10"/>
  <c r="D796" i="10"/>
  <c r="E796" i="10"/>
  <c r="F796" i="10"/>
  <c r="G796" i="10"/>
  <c r="H796" i="10"/>
  <c r="I796" i="10"/>
  <c r="J796" i="10"/>
  <c r="K796" i="10"/>
  <c r="A797" i="10"/>
  <c r="B797" i="10"/>
  <c r="C797" i="10"/>
  <c r="D797" i="10"/>
  <c r="E797" i="10"/>
  <c r="F797" i="10"/>
  <c r="G797" i="10"/>
  <c r="H797" i="10"/>
  <c r="I797" i="10"/>
  <c r="J797" i="10"/>
  <c r="K797" i="10"/>
  <c r="A798" i="10"/>
  <c r="B798" i="10"/>
  <c r="C798" i="10"/>
  <c r="D798" i="10"/>
  <c r="E798" i="10"/>
  <c r="F798" i="10"/>
  <c r="G798" i="10"/>
  <c r="H798" i="10"/>
  <c r="I798" i="10"/>
  <c r="J798" i="10"/>
  <c r="K798" i="10"/>
  <c r="A799" i="10"/>
  <c r="B799" i="10"/>
  <c r="C799" i="10"/>
  <c r="D799" i="10"/>
  <c r="E799" i="10"/>
  <c r="F799" i="10"/>
  <c r="G799" i="10"/>
  <c r="H799" i="10"/>
  <c r="I799" i="10"/>
  <c r="J799" i="10"/>
  <c r="K799" i="10"/>
  <c r="A800" i="10"/>
  <c r="B800" i="10"/>
  <c r="C800" i="10"/>
  <c r="D800" i="10"/>
  <c r="E800" i="10"/>
  <c r="F800" i="10"/>
  <c r="G800" i="10"/>
  <c r="H800" i="10"/>
  <c r="I800" i="10"/>
  <c r="J800" i="10"/>
  <c r="K800" i="10"/>
  <c r="A801" i="10"/>
  <c r="B801" i="10"/>
  <c r="C801" i="10"/>
  <c r="D801" i="10"/>
  <c r="E801" i="10"/>
  <c r="F801" i="10"/>
  <c r="G801" i="10"/>
  <c r="H801" i="10"/>
  <c r="I801" i="10"/>
  <c r="J801" i="10"/>
  <c r="K801" i="10"/>
  <c r="A802" i="10"/>
  <c r="B802" i="10"/>
  <c r="C802" i="10"/>
  <c r="D802" i="10"/>
  <c r="E802" i="10"/>
  <c r="F802" i="10"/>
  <c r="G802" i="10"/>
  <c r="H802" i="10"/>
  <c r="I802" i="10"/>
  <c r="J802" i="10"/>
  <c r="K802" i="10"/>
  <c r="A803" i="10"/>
  <c r="B803" i="10"/>
  <c r="C803" i="10"/>
  <c r="D803" i="10"/>
  <c r="E803" i="10"/>
  <c r="F803" i="10"/>
  <c r="G803" i="10"/>
  <c r="H803" i="10"/>
  <c r="I803" i="10"/>
  <c r="J803" i="10"/>
  <c r="K803" i="10"/>
  <c r="A804" i="10"/>
  <c r="B804" i="10"/>
  <c r="C804" i="10"/>
  <c r="D804" i="10"/>
  <c r="E804" i="10"/>
  <c r="F804" i="10"/>
  <c r="G804" i="10"/>
  <c r="H804" i="10"/>
  <c r="I804" i="10"/>
  <c r="J804" i="10"/>
  <c r="K804" i="10"/>
  <c r="A805" i="10"/>
  <c r="B805" i="10"/>
  <c r="C805" i="10"/>
  <c r="D805" i="10"/>
  <c r="E805" i="10"/>
  <c r="F805" i="10"/>
  <c r="G805" i="10"/>
  <c r="H805" i="10"/>
  <c r="I805" i="10"/>
  <c r="J805" i="10"/>
  <c r="K805" i="10"/>
  <c r="A806" i="10"/>
  <c r="B806" i="10"/>
  <c r="C806" i="10"/>
  <c r="D806" i="10"/>
  <c r="E806" i="10"/>
  <c r="F806" i="10"/>
  <c r="G806" i="10"/>
  <c r="H806" i="10"/>
  <c r="I806" i="10"/>
  <c r="J806" i="10"/>
  <c r="K806" i="10"/>
  <c r="A807" i="10"/>
  <c r="B807" i="10"/>
  <c r="C807" i="10"/>
  <c r="D807" i="10"/>
  <c r="E807" i="10"/>
  <c r="F807" i="10"/>
  <c r="G807" i="10"/>
  <c r="H807" i="10"/>
  <c r="I807" i="10"/>
  <c r="J807" i="10"/>
  <c r="K807" i="10"/>
  <c r="A808" i="10"/>
  <c r="B808" i="10"/>
  <c r="C808" i="10"/>
  <c r="D808" i="10"/>
  <c r="E808" i="10"/>
  <c r="F808" i="10"/>
  <c r="G808" i="10"/>
  <c r="H808" i="10"/>
  <c r="I808" i="10"/>
  <c r="J808" i="10"/>
  <c r="K808" i="10"/>
  <c r="A809" i="10"/>
  <c r="B809" i="10"/>
  <c r="C809" i="10"/>
  <c r="D809" i="10"/>
  <c r="E809" i="10"/>
  <c r="F809" i="10"/>
  <c r="G809" i="10"/>
  <c r="H809" i="10"/>
  <c r="I809" i="10"/>
  <c r="J809" i="10"/>
  <c r="K809" i="10"/>
  <c r="A810" i="10"/>
  <c r="B810" i="10"/>
  <c r="C810" i="10"/>
  <c r="D810" i="10"/>
  <c r="E810" i="10"/>
  <c r="F810" i="10"/>
  <c r="G810" i="10"/>
  <c r="H810" i="10"/>
  <c r="I810" i="10"/>
  <c r="J810" i="10"/>
  <c r="K810" i="10"/>
  <c r="A811" i="10"/>
  <c r="B811" i="10"/>
  <c r="C811" i="10"/>
  <c r="D811" i="10"/>
  <c r="E811" i="10"/>
  <c r="F811" i="10"/>
  <c r="G811" i="10"/>
  <c r="H811" i="10"/>
  <c r="I811" i="10"/>
  <c r="J811" i="10"/>
  <c r="K811" i="10"/>
  <c r="A812" i="10"/>
  <c r="B812" i="10"/>
  <c r="C812" i="10"/>
  <c r="D812" i="10"/>
  <c r="E812" i="10"/>
  <c r="F812" i="10"/>
  <c r="G812" i="10"/>
  <c r="H812" i="10"/>
  <c r="I812" i="10"/>
  <c r="J812" i="10"/>
  <c r="K812" i="10"/>
  <c r="A813" i="10"/>
  <c r="B813" i="10"/>
  <c r="C813" i="10"/>
  <c r="D813" i="10"/>
  <c r="E813" i="10"/>
  <c r="F813" i="10"/>
  <c r="G813" i="10"/>
  <c r="H813" i="10"/>
  <c r="I813" i="10"/>
  <c r="J813" i="10"/>
  <c r="K813" i="10"/>
  <c r="A814" i="10"/>
  <c r="B814" i="10"/>
  <c r="C814" i="10"/>
  <c r="D814" i="10"/>
  <c r="E814" i="10"/>
  <c r="F814" i="10"/>
  <c r="G814" i="10"/>
  <c r="H814" i="10"/>
  <c r="I814" i="10"/>
  <c r="J814" i="10"/>
  <c r="K814" i="10"/>
  <c r="A815" i="10"/>
  <c r="B815" i="10"/>
  <c r="C815" i="10"/>
  <c r="D815" i="10"/>
  <c r="E815" i="10"/>
  <c r="F815" i="10"/>
  <c r="G815" i="10"/>
  <c r="H815" i="10"/>
  <c r="I815" i="10"/>
  <c r="J815" i="10"/>
  <c r="K815" i="10"/>
  <c r="A816" i="10"/>
  <c r="B816" i="10"/>
  <c r="C816" i="10"/>
  <c r="D816" i="10"/>
  <c r="E816" i="10"/>
  <c r="F816" i="10"/>
  <c r="G816" i="10"/>
  <c r="H816" i="10"/>
  <c r="I816" i="10"/>
  <c r="J816" i="10"/>
  <c r="K816" i="10"/>
  <c r="A817" i="10"/>
  <c r="B817" i="10"/>
  <c r="C817" i="10"/>
  <c r="D817" i="10"/>
  <c r="E817" i="10"/>
  <c r="F817" i="10"/>
  <c r="G817" i="10"/>
  <c r="H817" i="10"/>
  <c r="I817" i="10"/>
  <c r="J817" i="10"/>
  <c r="K817" i="10"/>
  <c r="A818" i="10"/>
  <c r="B818" i="10"/>
  <c r="C818" i="10"/>
  <c r="D818" i="10"/>
  <c r="E818" i="10"/>
  <c r="F818" i="10"/>
  <c r="G818" i="10"/>
  <c r="H818" i="10"/>
  <c r="I818" i="10"/>
  <c r="J818" i="10"/>
  <c r="K818" i="10"/>
  <c r="A819" i="10"/>
  <c r="B819" i="10"/>
  <c r="C819" i="10"/>
  <c r="D819" i="10"/>
  <c r="E819" i="10"/>
  <c r="F819" i="10"/>
  <c r="G819" i="10"/>
  <c r="H819" i="10"/>
  <c r="I819" i="10"/>
  <c r="J819" i="10"/>
  <c r="K819" i="10"/>
  <c r="A820" i="10"/>
  <c r="B820" i="10"/>
  <c r="C820" i="10"/>
  <c r="D820" i="10"/>
  <c r="E820" i="10"/>
  <c r="F820" i="10"/>
  <c r="G820" i="10"/>
  <c r="H820" i="10"/>
  <c r="I820" i="10"/>
  <c r="J820" i="10"/>
  <c r="K820" i="10"/>
  <c r="A821" i="10"/>
  <c r="B821" i="10"/>
  <c r="C821" i="10"/>
  <c r="D821" i="10"/>
  <c r="E821" i="10"/>
  <c r="F821" i="10"/>
  <c r="G821" i="10"/>
  <c r="H821" i="10"/>
  <c r="I821" i="10"/>
  <c r="J821" i="10"/>
  <c r="K821" i="10"/>
  <c r="A822" i="10"/>
  <c r="B822" i="10"/>
  <c r="C822" i="10"/>
  <c r="D822" i="10"/>
  <c r="E822" i="10"/>
  <c r="F822" i="10"/>
  <c r="G822" i="10"/>
  <c r="H822" i="10"/>
  <c r="I822" i="10"/>
  <c r="J822" i="10"/>
  <c r="K822" i="10"/>
  <c r="A823" i="10"/>
  <c r="B823" i="10"/>
  <c r="C823" i="10"/>
  <c r="D823" i="10"/>
  <c r="E823" i="10"/>
  <c r="F823" i="10"/>
  <c r="G823" i="10"/>
  <c r="H823" i="10"/>
  <c r="I823" i="10"/>
  <c r="J823" i="10"/>
  <c r="K823" i="10"/>
  <c r="A824" i="10"/>
  <c r="B824" i="10"/>
  <c r="C824" i="10"/>
  <c r="D824" i="10"/>
  <c r="E824" i="10"/>
  <c r="F824" i="10"/>
  <c r="G824" i="10"/>
  <c r="H824" i="10"/>
  <c r="I824" i="10"/>
  <c r="J824" i="10"/>
  <c r="K824" i="10"/>
  <c r="A825" i="10"/>
  <c r="B825" i="10"/>
  <c r="C825" i="10"/>
  <c r="D825" i="10"/>
  <c r="E825" i="10"/>
  <c r="F825" i="10"/>
  <c r="G825" i="10"/>
  <c r="H825" i="10"/>
  <c r="I825" i="10"/>
  <c r="J825" i="10"/>
  <c r="K825" i="10"/>
  <c r="A826" i="10"/>
  <c r="B826" i="10"/>
  <c r="C826" i="10"/>
  <c r="D826" i="10"/>
  <c r="E826" i="10"/>
  <c r="F826" i="10"/>
  <c r="G826" i="10"/>
  <c r="H826" i="10"/>
  <c r="I826" i="10"/>
  <c r="J826" i="10"/>
  <c r="K826" i="10"/>
  <c r="A827" i="10"/>
  <c r="B827" i="10"/>
  <c r="C827" i="10"/>
  <c r="D827" i="10"/>
  <c r="E827" i="10"/>
  <c r="F827" i="10"/>
  <c r="G827" i="10"/>
  <c r="H827" i="10"/>
  <c r="I827" i="10"/>
  <c r="J827" i="10"/>
  <c r="K827" i="10"/>
  <c r="A828" i="10"/>
  <c r="B828" i="10"/>
  <c r="C828" i="10"/>
  <c r="D828" i="10"/>
  <c r="E828" i="10"/>
  <c r="F828" i="10"/>
  <c r="G828" i="10"/>
  <c r="H828" i="10"/>
  <c r="I828" i="10"/>
  <c r="J828" i="10"/>
  <c r="K828" i="10"/>
  <c r="A829" i="10"/>
  <c r="B829" i="10"/>
  <c r="C829" i="10"/>
  <c r="D829" i="10"/>
  <c r="E829" i="10"/>
  <c r="F829" i="10"/>
  <c r="G829" i="10"/>
  <c r="H829" i="10"/>
  <c r="I829" i="10"/>
  <c r="J829" i="10"/>
  <c r="K829" i="10"/>
  <c r="A830" i="10"/>
  <c r="B830" i="10"/>
  <c r="C830" i="10"/>
  <c r="D830" i="10"/>
  <c r="E830" i="10"/>
  <c r="F830" i="10"/>
  <c r="G830" i="10"/>
  <c r="H830" i="10"/>
  <c r="I830" i="10"/>
  <c r="J830" i="10"/>
  <c r="K830" i="10"/>
  <c r="A831" i="10"/>
  <c r="B831" i="10"/>
  <c r="C831" i="10"/>
  <c r="D831" i="10"/>
  <c r="E831" i="10"/>
  <c r="F831" i="10"/>
  <c r="G831" i="10"/>
  <c r="H831" i="10"/>
  <c r="I831" i="10"/>
  <c r="J831" i="10"/>
  <c r="K831" i="10"/>
  <c r="A832" i="10"/>
  <c r="B832" i="10"/>
  <c r="C832" i="10"/>
  <c r="D832" i="10"/>
  <c r="E832" i="10"/>
  <c r="F832" i="10"/>
  <c r="G832" i="10"/>
  <c r="H832" i="10"/>
  <c r="I832" i="10"/>
  <c r="J832" i="10"/>
  <c r="K832" i="10"/>
  <c r="A833" i="10"/>
  <c r="B833" i="10"/>
  <c r="C833" i="10"/>
  <c r="D833" i="10"/>
  <c r="E833" i="10"/>
  <c r="F833" i="10"/>
  <c r="G833" i="10"/>
  <c r="H833" i="10"/>
  <c r="I833" i="10"/>
  <c r="J833" i="10"/>
  <c r="K833" i="10"/>
  <c r="A834" i="10"/>
  <c r="B834" i="10"/>
  <c r="C834" i="10"/>
  <c r="D834" i="10"/>
  <c r="E834" i="10"/>
  <c r="F834" i="10"/>
  <c r="G834" i="10"/>
  <c r="H834" i="10"/>
  <c r="I834" i="10"/>
  <c r="J834" i="10"/>
  <c r="K834" i="10"/>
  <c r="A835" i="10"/>
  <c r="B835" i="10"/>
  <c r="C835" i="10"/>
  <c r="D835" i="10"/>
  <c r="E835" i="10"/>
  <c r="F835" i="10"/>
  <c r="G835" i="10"/>
  <c r="H835" i="10"/>
  <c r="I835" i="10"/>
  <c r="J835" i="10"/>
  <c r="K835" i="10"/>
  <c r="A836" i="10"/>
  <c r="B836" i="10"/>
  <c r="C836" i="10"/>
  <c r="D836" i="10"/>
  <c r="E836" i="10"/>
  <c r="F836" i="10"/>
  <c r="G836" i="10"/>
  <c r="H836" i="10"/>
  <c r="I836" i="10"/>
  <c r="J836" i="10"/>
  <c r="K836" i="10"/>
  <c r="A837" i="10"/>
  <c r="B837" i="10"/>
  <c r="C837" i="10"/>
  <c r="D837" i="10"/>
  <c r="E837" i="10"/>
  <c r="F837" i="10"/>
  <c r="G837" i="10"/>
  <c r="H837" i="10"/>
  <c r="I837" i="10"/>
  <c r="J837" i="10"/>
  <c r="K837" i="10"/>
  <c r="A838" i="10"/>
  <c r="B838" i="10"/>
  <c r="C838" i="10"/>
  <c r="D838" i="10"/>
  <c r="E838" i="10"/>
  <c r="F838" i="10"/>
  <c r="G838" i="10"/>
  <c r="H838" i="10"/>
  <c r="I838" i="10"/>
  <c r="J838" i="10"/>
  <c r="K838" i="10"/>
  <c r="A839" i="10"/>
  <c r="B839" i="10"/>
  <c r="C839" i="10"/>
  <c r="D839" i="10"/>
  <c r="E839" i="10"/>
  <c r="F839" i="10"/>
  <c r="G839" i="10"/>
  <c r="H839" i="10"/>
  <c r="I839" i="10"/>
  <c r="J839" i="10"/>
  <c r="K839" i="10"/>
  <c r="A840" i="10"/>
  <c r="B840" i="10"/>
  <c r="C840" i="10"/>
  <c r="D840" i="10"/>
  <c r="E840" i="10"/>
  <c r="F840" i="10"/>
  <c r="G840" i="10"/>
  <c r="H840" i="10"/>
  <c r="I840" i="10"/>
  <c r="J840" i="10"/>
  <c r="K840" i="10"/>
  <c r="A841" i="10"/>
  <c r="B841" i="10"/>
  <c r="C841" i="10"/>
  <c r="D841" i="10"/>
  <c r="E841" i="10"/>
  <c r="F841" i="10"/>
  <c r="G841" i="10"/>
  <c r="H841" i="10"/>
  <c r="I841" i="10"/>
  <c r="J841" i="10"/>
  <c r="K841" i="10"/>
  <c r="A842" i="10"/>
  <c r="B842" i="10"/>
  <c r="C842" i="10"/>
  <c r="D842" i="10"/>
  <c r="E842" i="10"/>
  <c r="F842" i="10"/>
  <c r="G842" i="10"/>
  <c r="H842" i="10"/>
  <c r="I842" i="10"/>
  <c r="J842" i="10"/>
  <c r="K842" i="10"/>
  <c r="A843" i="10"/>
  <c r="B843" i="10"/>
  <c r="C843" i="10"/>
  <c r="D843" i="10"/>
  <c r="E843" i="10"/>
  <c r="F843" i="10"/>
  <c r="G843" i="10"/>
  <c r="H843" i="10"/>
  <c r="I843" i="10"/>
  <c r="J843" i="10"/>
  <c r="K843" i="10"/>
  <c r="A844" i="10"/>
  <c r="B844" i="10"/>
  <c r="C844" i="10"/>
  <c r="D844" i="10"/>
  <c r="E844" i="10"/>
  <c r="F844" i="10"/>
  <c r="G844" i="10"/>
  <c r="H844" i="10"/>
  <c r="I844" i="10"/>
  <c r="J844" i="10"/>
  <c r="K844" i="10"/>
  <c r="A845" i="10"/>
  <c r="B845" i="10"/>
  <c r="C845" i="10"/>
  <c r="D845" i="10"/>
  <c r="E845" i="10"/>
  <c r="F845" i="10"/>
  <c r="G845" i="10"/>
  <c r="H845" i="10"/>
  <c r="I845" i="10"/>
  <c r="J845" i="10"/>
  <c r="K845" i="10"/>
  <c r="A846" i="10"/>
  <c r="B846" i="10"/>
  <c r="C846" i="10"/>
  <c r="D846" i="10"/>
  <c r="E846" i="10"/>
  <c r="F846" i="10"/>
  <c r="G846" i="10"/>
  <c r="H846" i="10"/>
  <c r="I846" i="10"/>
  <c r="J846" i="10"/>
  <c r="K846" i="10"/>
  <c r="A847" i="10"/>
  <c r="B847" i="10"/>
  <c r="C847" i="10"/>
  <c r="D847" i="10"/>
  <c r="E847" i="10"/>
  <c r="F847" i="10"/>
  <c r="G847" i="10"/>
  <c r="H847" i="10"/>
  <c r="I847" i="10"/>
  <c r="J847" i="10"/>
  <c r="K847" i="10"/>
  <c r="A848" i="10"/>
  <c r="B848" i="10"/>
  <c r="C848" i="10"/>
  <c r="D848" i="10"/>
  <c r="E848" i="10"/>
  <c r="F848" i="10"/>
  <c r="G848" i="10"/>
  <c r="H848" i="10"/>
  <c r="I848" i="10"/>
  <c r="J848" i="10"/>
  <c r="K848" i="10"/>
  <c r="A849" i="10"/>
  <c r="B849" i="10"/>
  <c r="C849" i="10"/>
  <c r="D849" i="10"/>
  <c r="E849" i="10"/>
  <c r="F849" i="10"/>
  <c r="G849" i="10"/>
  <c r="H849" i="10"/>
  <c r="I849" i="10"/>
  <c r="J849" i="10"/>
  <c r="K849" i="10"/>
  <c r="A850" i="10"/>
  <c r="B850" i="10"/>
  <c r="C850" i="10"/>
  <c r="D850" i="10"/>
  <c r="E850" i="10"/>
  <c r="F850" i="10"/>
  <c r="G850" i="10"/>
  <c r="H850" i="10"/>
  <c r="I850" i="10"/>
  <c r="J850" i="10"/>
  <c r="K850" i="10"/>
  <c r="A851" i="10"/>
  <c r="B851" i="10"/>
  <c r="C851" i="10"/>
  <c r="D851" i="10"/>
  <c r="E851" i="10"/>
  <c r="F851" i="10"/>
  <c r="G851" i="10"/>
  <c r="H851" i="10"/>
  <c r="I851" i="10"/>
  <c r="J851" i="10"/>
  <c r="K851" i="10"/>
  <c r="A852" i="10"/>
  <c r="B852" i="10"/>
  <c r="C852" i="10"/>
  <c r="D852" i="10"/>
  <c r="E852" i="10"/>
  <c r="F852" i="10"/>
  <c r="G852" i="10"/>
  <c r="H852" i="10"/>
  <c r="I852" i="10"/>
  <c r="J852" i="10"/>
  <c r="K852" i="10"/>
  <c r="A853" i="10"/>
  <c r="B853" i="10"/>
  <c r="C853" i="10"/>
  <c r="D853" i="10"/>
  <c r="E853" i="10"/>
  <c r="F853" i="10"/>
  <c r="G853" i="10"/>
  <c r="H853" i="10"/>
  <c r="I853" i="10"/>
  <c r="J853" i="10"/>
  <c r="K853" i="10"/>
  <c r="A854" i="10"/>
  <c r="B854" i="10"/>
  <c r="C854" i="10"/>
  <c r="D854" i="10"/>
  <c r="E854" i="10"/>
  <c r="F854" i="10"/>
  <c r="G854" i="10"/>
  <c r="H854" i="10"/>
  <c r="I854" i="10"/>
  <c r="J854" i="10"/>
  <c r="K854" i="10"/>
  <c r="A855" i="10"/>
  <c r="B855" i="10"/>
  <c r="C855" i="10"/>
  <c r="D855" i="10"/>
  <c r="E855" i="10"/>
  <c r="F855" i="10"/>
  <c r="G855" i="10"/>
  <c r="H855" i="10"/>
  <c r="I855" i="10"/>
  <c r="J855" i="10"/>
  <c r="K855" i="10"/>
  <c r="A856" i="10"/>
  <c r="B856" i="10"/>
  <c r="C856" i="10"/>
  <c r="D856" i="10"/>
  <c r="E856" i="10"/>
  <c r="F856" i="10"/>
  <c r="G856" i="10"/>
  <c r="H856" i="10"/>
  <c r="I856" i="10"/>
  <c r="J856" i="10"/>
  <c r="K856" i="10"/>
  <c r="A857" i="10"/>
  <c r="B857" i="10"/>
  <c r="C857" i="10"/>
  <c r="D857" i="10"/>
  <c r="E857" i="10"/>
  <c r="F857" i="10"/>
  <c r="G857" i="10"/>
  <c r="H857" i="10"/>
  <c r="I857" i="10"/>
  <c r="J857" i="10"/>
  <c r="K857" i="10"/>
  <c r="A858" i="10"/>
  <c r="B858" i="10"/>
  <c r="C858" i="10"/>
  <c r="D858" i="10"/>
  <c r="E858" i="10"/>
  <c r="F858" i="10"/>
  <c r="G858" i="10"/>
  <c r="H858" i="10"/>
  <c r="I858" i="10"/>
  <c r="J858" i="10"/>
  <c r="K858" i="10"/>
  <c r="A859" i="10"/>
  <c r="B859" i="10"/>
  <c r="C859" i="10"/>
  <c r="D859" i="10"/>
  <c r="E859" i="10"/>
  <c r="F859" i="10"/>
  <c r="G859" i="10"/>
  <c r="H859" i="10"/>
  <c r="I859" i="10"/>
  <c r="J859" i="10"/>
  <c r="K859" i="10"/>
  <c r="A860" i="10"/>
  <c r="B860" i="10"/>
  <c r="C860" i="10"/>
  <c r="D860" i="10"/>
  <c r="E860" i="10"/>
  <c r="F860" i="10"/>
  <c r="G860" i="10"/>
  <c r="H860" i="10"/>
  <c r="I860" i="10"/>
  <c r="J860" i="10"/>
  <c r="K860" i="10"/>
  <c r="A861" i="10"/>
  <c r="B861" i="10"/>
  <c r="C861" i="10"/>
  <c r="D861" i="10"/>
  <c r="E861" i="10"/>
  <c r="F861" i="10"/>
  <c r="G861" i="10"/>
  <c r="H861" i="10"/>
  <c r="I861" i="10"/>
  <c r="J861" i="10"/>
  <c r="K861" i="10"/>
  <c r="A862" i="10"/>
  <c r="B862" i="10"/>
  <c r="C862" i="10"/>
  <c r="D862" i="10"/>
  <c r="E862" i="10"/>
  <c r="F862" i="10"/>
  <c r="G862" i="10"/>
  <c r="H862" i="10"/>
  <c r="I862" i="10"/>
  <c r="J862" i="10"/>
  <c r="K862" i="10"/>
  <c r="A863" i="10"/>
  <c r="B863" i="10"/>
  <c r="C863" i="10"/>
  <c r="D863" i="10"/>
  <c r="E863" i="10"/>
  <c r="F863" i="10"/>
  <c r="G863" i="10"/>
  <c r="H863" i="10"/>
  <c r="I863" i="10"/>
  <c r="J863" i="10"/>
  <c r="K863" i="10"/>
  <c r="A864" i="10"/>
  <c r="B864" i="10"/>
  <c r="C864" i="10"/>
  <c r="D864" i="10"/>
  <c r="E864" i="10"/>
  <c r="F864" i="10"/>
  <c r="G864" i="10"/>
  <c r="H864" i="10"/>
  <c r="I864" i="10"/>
  <c r="J864" i="10"/>
  <c r="K864" i="10"/>
  <c r="A865" i="10"/>
  <c r="B865" i="10"/>
  <c r="C865" i="10"/>
  <c r="D865" i="10"/>
  <c r="E865" i="10"/>
  <c r="F865" i="10"/>
  <c r="G865" i="10"/>
  <c r="H865" i="10"/>
  <c r="I865" i="10"/>
  <c r="J865" i="10"/>
  <c r="K865" i="10"/>
  <c r="A866" i="10"/>
  <c r="B866" i="10"/>
  <c r="C866" i="10"/>
  <c r="D866" i="10"/>
  <c r="E866" i="10"/>
  <c r="F866" i="10"/>
  <c r="G866" i="10"/>
  <c r="H866" i="10"/>
  <c r="I866" i="10"/>
  <c r="J866" i="10"/>
  <c r="K866" i="10"/>
  <c r="A867" i="10"/>
  <c r="B867" i="10"/>
  <c r="C867" i="10"/>
  <c r="D867" i="10"/>
  <c r="E867" i="10"/>
  <c r="F867" i="10"/>
  <c r="G867" i="10"/>
  <c r="H867" i="10"/>
  <c r="I867" i="10"/>
  <c r="J867" i="10"/>
  <c r="K867" i="10"/>
  <c r="A868" i="10"/>
  <c r="B868" i="10"/>
  <c r="C868" i="10"/>
  <c r="D868" i="10"/>
  <c r="E868" i="10"/>
  <c r="F868" i="10"/>
  <c r="G868" i="10"/>
  <c r="H868" i="10"/>
  <c r="I868" i="10"/>
  <c r="J868" i="10"/>
  <c r="K868" i="10"/>
  <c r="A869" i="10"/>
  <c r="B869" i="10"/>
  <c r="C869" i="10"/>
  <c r="D869" i="10"/>
  <c r="E869" i="10"/>
  <c r="F869" i="10"/>
  <c r="G869" i="10"/>
  <c r="H869" i="10"/>
  <c r="I869" i="10"/>
  <c r="J869" i="10"/>
  <c r="K869" i="10"/>
  <c r="A870" i="10"/>
  <c r="B870" i="10"/>
  <c r="C870" i="10"/>
  <c r="D870" i="10"/>
  <c r="E870" i="10"/>
  <c r="F870" i="10"/>
  <c r="G870" i="10"/>
  <c r="H870" i="10"/>
  <c r="I870" i="10"/>
  <c r="J870" i="10"/>
  <c r="K870" i="10"/>
  <c r="A871" i="10"/>
  <c r="B871" i="10"/>
  <c r="C871" i="10"/>
  <c r="D871" i="10"/>
  <c r="E871" i="10"/>
  <c r="F871" i="10"/>
  <c r="G871" i="10"/>
  <c r="H871" i="10"/>
  <c r="I871" i="10"/>
  <c r="J871" i="10"/>
  <c r="K871" i="10"/>
  <c r="A872" i="10"/>
  <c r="B872" i="10"/>
  <c r="C872" i="10"/>
  <c r="D872" i="10"/>
  <c r="E872" i="10"/>
  <c r="F872" i="10"/>
  <c r="G872" i="10"/>
  <c r="H872" i="10"/>
  <c r="I872" i="10"/>
  <c r="J872" i="10"/>
  <c r="K872" i="10"/>
  <c r="A873" i="10"/>
  <c r="B873" i="10"/>
  <c r="C873" i="10"/>
  <c r="D873" i="10"/>
  <c r="E873" i="10"/>
  <c r="F873" i="10"/>
  <c r="G873" i="10"/>
  <c r="H873" i="10"/>
  <c r="I873" i="10"/>
  <c r="J873" i="10"/>
  <c r="K873" i="10"/>
  <c r="A874" i="10"/>
  <c r="B874" i="10"/>
  <c r="C874" i="10"/>
  <c r="D874" i="10"/>
  <c r="E874" i="10"/>
  <c r="F874" i="10"/>
  <c r="G874" i="10"/>
  <c r="H874" i="10"/>
  <c r="I874" i="10"/>
  <c r="J874" i="10"/>
  <c r="K874" i="10"/>
  <c r="A875" i="10"/>
  <c r="B875" i="10"/>
  <c r="C875" i="10"/>
  <c r="D875" i="10"/>
  <c r="E875" i="10"/>
  <c r="F875" i="10"/>
  <c r="G875" i="10"/>
  <c r="H875" i="10"/>
  <c r="I875" i="10"/>
  <c r="J875" i="10"/>
  <c r="K875" i="10"/>
  <c r="A876" i="10"/>
  <c r="B876" i="10"/>
  <c r="C876" i="10"/>
  <c r="D876" i="10"/>
  <c r="E876" i="10"/>
  <c r="F876" i="10"/>
  <c r="G876" i="10"/>
  <c r="H876" i="10"/>
  <c r="I876" i="10"/>
  <c r="J876" i="10"/>
  <c r="K876" i="10"/>
  <c r="A877" i="10"/>
  <c r="B877" i="10"/>
  <c r="C877" i="10"/>
  <c r="D877" i="10"/>
  <c r="E877" i="10"/>
  <c r="F877" i="10"/>
  <c r="G877" i="10"/>
  <c r="H877" i="10"/>
  <c r="I877" i="10"/>
  <c r="J877" i="10"/>
  <c r="K877" i="10"/>
  <c r="A878" i="10"/>
  <c r="B878" i="10"/>
  <c r="C878" i="10"/>
  <c r="D878" i="10"/>
  <c r="E878" i="10"/>
  <c r="F878" i="10"/>
  <c r="G878" i="10"/>
  <c r="H878" i="10"/>
  <c r="I878" i="10"/>
  <c r="J878" i="10"/>
  <c r="K878" i="10"/>
  <c r="A879" i="10"/>
  <c r="B879" i="10"/>
  <c r="C879" i="10"/>
  <c r="D879" i="10"/>
  <c r="E879" i="10"/>
  <c r="F879" i="10"/>
  <c r="G879" i="10"/>
  <c r="H879" i="10"/>
  <c r="I879" i="10"/>
  <c r="J879" i="10"/>
  <c r="K879" i="10"/>
  <c r="A880" i="10"/>
  <c r="B880" i="10"/>
  <c r="C880" i="10"/>
  <c r="D880" i="10"/>
  <c r="E880" i="10"/>
  <c r="F880" i="10"/>
  <c r="G880" i="10"/>
  <c r="H880" i="10"/>
  <c r="I880" i="10"/>
  <c r="J880" i="10"/>
  <c r="K880" i="10"/>
  <c r="A881" i="10"/>
  <c r="B881" i="10"/>
  <c r="C881" i="10"/>
  <c r="D881" i="10"/>
  <c r="E881" i="10"/>
  <c r="F881" i="10"/>
  <c r="G881" i="10"/>
  <c r="H881" i="10"/>
  <c r="I881" i="10"/>
  <c r="J881" i="10"/>
  <c r="K881" i="10"/>
  <c r="A882" i="10"/>
  <c r="B882" i="10"/>
  <c r="C882" i="10"/>
  <c r="D882" i="10"/>
  <c r="E882" i="10"/>
  <c r="F882" i="10"/>
  <c r="G882" i="10"/>
  <c r="H882" i="10"/>
  <c r="I882" i="10"/>
  <c r="J882" i="10"/>
  <c r="K882" i="10"/>
  <c r="A883" i="10"/>
  <c r="B883" i="10"/>
  <c r="C883" i="10"/>
  <c r="D883" i="10"/>
  <c r="E883" i="10"/>
  <c r="F883" i="10"/>
  <c r="G883" i="10"/>
  <c r="H883" i="10"/>
  <c r="I883" i="10"/>
  <c r="J883" i="10"/>
  <c r="K883" i="10"/>
  <c r="A884" i="10"/>
  <c r="B884" i="10"/>
  <c r="C884" i="10"/>
  <c r="D884" i="10"/>
  <c r="E884" i="10"/>
  <c r="F884" i="10"/>
  <c r="G884" i="10"/>
  <c r="H884" i="10"/>
  <c r="I884" i="10"/>
  <c r="J884" i="10"/>
  <c r="K884" i="10"/>
  <c r="A885" i="10"/>
  <c r="B885" i="10"/>
  <c r="C885" i="10"/>
  <c r="D885" i="10"/>
  <c r="E885" i="10"/>
  <c r="F885" i="10"/>
  <c r="G885" i="10"/>
  <c r="H885" i="10"/>
  <c r="I885" i="10"/>
  <c r="J885" i="10"/>
  <c r="K885" i="10"/>
  <c r="A886" i="10"/>
  <c r="B886" i="10"/>
  <c r="C886" i="10"/>
  <c r="D886" i="10"/>
  <c r="E886" i="10"/>
  <c r="F886" i="10"/>
  <c r="G886" i="10"/>
  <c r="H886" i="10"/>
  <c r="I886" i="10"/>
  <c r="J886" i="10"/>
  <c r="K886" i="10"/>
  <c r="A887" i="10"/>
  <c r="B887" i="10"/>
  <c r="C887" i="10"/>
  <c r="D887" i="10"/>
  <c r="E887" i="10"/>
  <c r="F887" i="10"/>
  <c r="G887" i="10"/>
  <c r="H887" i="10"/>
  <c r="I887" i="10"/>
  <c r="J887" i="10"/>
  <c r="K887" i="10"/>
  <c r="A888" i="10"/>
  <c r="B888" i="10"/>
  <c r="C888" i="10"/>
  <c r="D888" i="10"/>
  <c r="E888" i="10"/>
  <c r="F888" i="10"/>
  <c r="G888" i="10"/>
  <c r="H888" i="10"/>
  <c r="I888" i="10"/>
  <c r="J888" i="10"/>
  <c r="K888" i="10"/>
  <c r="A889" i="10"/>
  <c r="B889" i="10"/>
  <c r="C889" i="10"/>
  <c r="D889" i="10"/>
  <c r="E889" i="10"/>
  <c r="F889" i="10"/>
  <c r="G889" i="10"/>
  <c r="H889" i="10"/>
  <c r="I889" i="10"/>
  <c r="J889" i="10"/>
  <c r="K889" i="10"/>
  <c r="A890" i="10"/>
  <c r="B890" i="10"/>
  <c r="C890" i="10"/>
  <c r="D890" i="10"/>
  <c r="E890" i="10"/>
  <c r="F890" i="10"/>
  <c r="G890" i="10"/>
  <c r="H890" i="10"/>
  <c r="I890" i="10"/>
  <c r="J890" i="10"/>
  <c r="K890" i="10"/>
  <c r="A891" i="10"/>
  <c r="B891" i="10"/>
  <c r="C891" i="10"/>
  <c r="D891" i="10"/>
  <c r="E891" i="10"/>
  <c r="F891" i="10"/>
  <c r="G891" i="10"/>
  <c r="H891" i="10"/>
  <c r="I891" i="10"/>
  <c r="J891" i="10"/>
  <c r="K891" i="10"/>
  <c r="A892" i="10"/>
  <c r="B892" i="10"/>
  <c r="C892" i="10"/>
  <c r="D892" i="10"/>
  <c r="E892" i="10"/>
  <c r="F892" i="10"/>
  <c r="G892" i="10"/>
  <c r="H892" i="10"/>
  <c r="I892" i="10"/>
  <c r="J892" i="10"/>
  <c r="K892" i="10"/>
  <c r="A893" i="10"/>
  <c r="B893" i="10"/>
  <c r="C893" i="10"/>
  <c r="D893" i="10"/>
  <c r="E893" i="10"/>
  <c r="F893" i="10"/>
  <c r="G893" i="10"/>
  <c r="H893" i="10"/>
  <c r="I893" i="10"/>
  <c r="J893" i="10"/>
  <c r="K893" i="10"/>
  <c r="A894" i="10"/>
  <c r="B894" i="10"/>
  <c r="C894" i="10"/>
  <c r="D894" i="10"/>
  <c r="E894" i="10"/>
  <c r="F894" i="10"/>
  <c r="G894" i="10"/>
  <c r="H894" i="10"/>
  <c r="I894" i="10"/>
  <c r="J894" i="10"/>
  <c r="K894" i="10"/>
  <c r="A895" i="10"/>
  <c r="B895" i="10"/>
  <c r="C895" i="10"/>
  <c r="D895" i="10"/>
  <c r="E895" i="10"/>
  <c r="F895" i="10"/>
  <c r="G895" i="10"/>
  <c r="H895" i="10"/>
  <c r="I895" i="10"/>
  <c r="J895" i="10"/>
  <c r="K895" i="10"/>
  <c r="A896" i="10"/>
  <c r="B896" i="10"/>
  <c r="C896" i="10"/>
  <c r="D896" i="10"/>
  <c r="E896" i="10"/>
  <c r="F896" i="10"/>
  <c r="G896" i="10"/>
  <c r="H896" i="10"/>
  <c r="I896" i="10"/>
  <c r="J896" i="10"/>
  <c r="K896" i="10"/>
  <c r="A897" i="10"/>
  <c r="B897" i="10"/>
  <c r="C897" i="10"/>
  <c r="D897" i="10"/>
  <c r="E897" i="10"/>
  <c r="F897" i="10"/>
  <c r="G897" i="10"/>
  <c r="H897" i="10"/>
  <c r="I897" i="10"/>
  <c r="J897" i="10"/>
  <c r="K897" i="10"/>
  <c r="A898" i="10"/>
  <c r="B898" i="10"/>
  <c r="C898" i="10"/>
  <c r="D898" i="10"/>
  <c r="E898" i="10"/>
  <c r="F898" i="10"/>
  <c r="G898" i="10"/>
  <c r="H898" i="10"/>
  <c r="I898" i="10"/>
  <c r="J898" i="10"/>
  <c r="K898" i="10"/>
  <c r="A899" i="10"/>
  <c r="B899" i="10"/>
  <c r="C899" i="10"/>
  <c r="D899" i="10"/>
  <c r="E899" i="10"/>
  <c r="F899" i="10"/>
  <c r="G899" i="10"/>
  <c r="H899" i="10"/>
  <c r="I899" i="10"/>
  <c r="J899" i="10"/>
  <c r="K899" i="10"/>
  <c r="A900" i="10"/>
  <c r="B900" i="10"/>
  <c r="C900" i="10"/>
  <c r="D900" i="10"/>
  <c r="E900" i="10"/>
  <c r="F900" i="10"/>
  <c r="G900" i="10"/>
  <c r="H900" i="10"/>
  <c r="I900" i="10"/>
  <c r="J900" i="10"/>
  <c r="K900" i="10"/>
  <c r="A901" i="10"/>
  <c r="B901" i="10"/>
  <c r="C901" i="10"/>
  <c r="D901" i="10"/>
  <c r="E901" i="10"/>
  <c r="F901" i="10"/>
  <c r="G901" i="10"/>
  <c r="H901" i="10"/>
  <c r="I901" i="10"/>
  <c r="J901" i="10"/>
  <c r="K901" i="10"/>
  <c r="A902" i="10"/>
  <c r="B902" i="10"/>
  <c r="C902" i="10"/>
  <c r="D902" i="10"/>
  <c r="E902" i="10"/>
  <c r="F902" i="10"/>
  <c r="G902" i="10"/>
  <c r="H902" i="10"/>
  <c r="I902" i="10"/>
  <c r="J902" i="10"/>
  <c r="K902" i="10"/>
  <c r="A903" i="10"/>
  <c r="B903" i="10"/>
  <c r="C903" i="10"/>
  <c r="D903" i="10"/>
  <c r="E903" i="10"/>
  <c r="F903" i="10"/>
  <c r="G903" i="10"/>
  <c r="H903" i="10"/>
  <c r="I903" i="10"/>
  <c r="J903" i="10"/>
  <c r="K903" i="10"/>
  <c r="A904" i="10"/>
  <c r="B904" i="10"/>
  <c r="C904" i="10"/>
  <c r="D904" i="10"/>
  <c r="E904" i="10"/>
  <c r="F904" i="10"/>
  <c r="G904" i="10"/>
  <c r="H904" i="10"/>
  <c r="I904" i="10"/>
  <c r="J904" i="10"/>
  <c r="K904" i="10"/>
  <c r="A905" i="10"/>
  <c r="B905" i="10"/>
  <c r="C905" i="10"/>
  <c r="D905" i="10"/>
  <c r="E905" i="10"/>
  <c r="F905" i="10"/>
  <c r="G905" i="10"/>
  <c r="H905" i="10"/>
  <c r="I905" i="10"/>
  <c r="J905" i="10"/>
  <c r="K905" i="10"/>
  <c r="A906" i="10"/>
  <c r="B906" i="10"/>
  <c r="C906" i="10"/>
  <c r="D906" i="10"/>
  <c r="E906" i="10"/>
  <c r="F906" i="10"/>
  <c r="G906" i="10"/>
  <c r="H906" i="10"/>
  <c r="I906" i="10"/>
  <c r="J906" i="10"/>
  <c r="K906" i="10"/>
  <c r="A907" i="10"/>
  <c r="B907" i="10"/>
  <c r="C907" i="10"/>
  <c r="D907" i="10"/>
  <c r="E907" i="10"/>
  <c r="F907" i="10"/>
  <c r="G907" i="10"/>
  <c r="H907" i="10"/>
  <c r="I907" i="10"/>
  <c r="J907" i="10"/>
  <c r="K907" i="10"/>
  <c r="A908" i="10"/>
  <c r="B908" i="10"/>
  <c r="C908" i="10"/>
  <c r="D908" i="10"/>
  <c r="E908" i="10"/>
  <c r="F908" i="10"/>
  <c r="G908" i="10"/>
  <c r="H908" i="10"/>
  <c r="I908" i="10"/>
  <c r="J908" i="10"/>
  <c r="K908" i="10"/>
  <c r="A909" i="10"/>
  <c r="B909" i="10"/>
  <c r="C909" i="10"/>
  <c r="D909" i="10"/>
  <c r="E909" i="10"/>
  <c r="F909" i="10"/>
  <c r="G909" i="10"/>
  <c r="H909" i="10"/>
  <c r="I909" i="10"/>
  <c r="J909" i="10"/>
  <c r="K909" i="10"/>
  <c r="A910" i="10"/>
  <c r="B910" i="10"/>
  <c r="C910" i="10"/>
  <c r="D910" i="10"/>
  <c r="E910" i="10"/>
  <c r="F910" i="10"/>
  <c r="G910" i="10"/>
  <c r="H910" i="10"/>
  <c r="I910" i="10"/>
  <c r="J910" i="10"/>
  <c r="K910" i="10"/>
  <c r="A911" i="10"/>
  <c r="B911" i="10"/>
  <c r="C911" i="10"/>
  <c r="D911" i="10"/>
  <c r="E911" i="10"/>
  <c r="F911" i="10"/>
  <c r="G911" i="10"/>
  <c r="H911" i="10"/>
  <c r="I911" i="10"/>
  <c r="J911" i="10"/>
  <c r="K911" i="10"/>
  <c r="A912" i="10"/>
  <c r="B912" i="10"/>
  <c r="C912" i="10"/>
  <c r="D912" i="10"/>
  <c r="E912" i="10"/>
  <c r="F912" i="10"/>
  <c r="G912" i="10"/>
  <c r="H912" i="10"/>
  <c r="I912" i="10"/>
  <c r="J912" i="10"/>
  <c r="K912" i="10"/>
  <c r="A913" i="10"/>
  <c r="B913" i="10"/>
  <c r="C913" i="10"/>
  <c r="D913" i="10"/>
  <c r="E913" i="10"/>
  <c r="F913" i="10"/>
  <c r="G913" i="10"/>
  <c r="H913" i="10"/>
  <c r="I913" i="10"/>
  <c r="J913" i="10"/>
  <c r="K913" i="10"/>
  <c r="A914" i="10"/>
  <c r="B914" i="10"/>
  <c r="C914" i="10"/>
  <c r="D914" i="10"/>
  <c r="E914" i="10"/>
  <c r="F914" i="10"/>
  <c r="G914" i="10"/>
  <c r="H914" i="10"/>
  <c r="I914" i="10"/>
  <c r="J914" i="10"/>
  <c r="K914" i="10"/>
  <c r="A915" i="10"/>
  <c r="B915" i="10"/>
  <c r="C915" i="10"/>
  <c r="D915" i="10"/>
  <c r="E915" i="10"/>
  <c r="F915" i="10"/>
  <c r="G915" i="10"/>
  <c r="H915" i="10"/>
  <c r="I915" i="10"/>
  <c r="J915" i="10"/>
  <c r="K915" i="10"/>
  <c r="A916" i="10"/>
  <c r="B916" i="10"/>
  <c r="C916" i="10"/>
  <c r="D916" i="10"/>
  <c r="E916" i="10"/>
  <c r="F916" i="10"/>
  <c r="G916" i="10"/>
  <c r="H916" i="10"/>
  <c r="I916" i="10"/>
  <c r="J916" i="10"/>
  <c r="K916" i="10"/>
  <c r="A917" i="10"/>
  <c r="B917" i="10"/>
  <c r="C917" i="10"/>
  <c r="D917" i="10"/>
  <c r="E917" i="10"/>
  <c r="F917" i="10"/>
  <c r="G917" i="10"/>
  <c r="H917" i="10"/>
  <c r="I917" i="10"/>
  <c r="J917" i="10"/>
  <c r="K917" i="10"/>
  <c r="A918" i="10"/>
  <c r="B918" i="10"/>
  <c r="C918" i="10"/>
  <c r="D918" i="10"/>
  <c r="E918" i="10"/>
  <c r="F918" i="10"/>
  <c r="G918" i="10"/>
  <c r="H918" i="10"/>
  <c r="I918" i="10"/>
  <c r="J918" i="10"/>
  <c r="K918" i="10"/>
  <c r="A919" i="10"/>
  <c r="B919" i="10"/>
  <c r="C919" i="10"/>
  <c r="D919" i="10"/>
  <c r="E919" i="10"/>
  <c r="F919" i="10"/>
  <c r="G919" i="10"/>
  <c r="H919" i="10"/>
  <c r="I919" i="10"/>
  <c r="J919" i="10"/>
  <c r="K919" i="10"/>
  <c r="A920" i="10"/>
  <c r="B920" i="10"/>
  <c r="C920" i="10"/>
  <c r="D920" i="10"/>
  <c r="E920" i="10"/>
  <c r="F920" i="10"/>
  <c r="G920" i="10"/>
  <c r="H920" i="10"/>
  <c r="I920" i="10"/>
  <c r="J920" i="10"/>
  <c r="K920" i="10"/>
  <c r="A921" i="10"/>
  <c r="B921" i="10"/>
  <c r="C921" i="10"/>
  <c r="D921" i="10"/>
  <c r="E921" i="10"/>
  <c r="F921" i="10"/>
  <c r="G921" i="10"/>
  <c r="H921" i="10"/>
  <c r="I921" i="10"/>
  <c r="J921" i="10"/>
  <c r="K921" i="10"/>
  <c r="A922" i="10"/>
  <c r="B922" i="10"/>
  <c r="C922" i="10"/>
  <c r="D922" i="10"/>
  <c r="E922" i="10"/>
  <c r="F922" i="10"/>
  <c r="G922" i="10"/>
  <c r="H922" i="10"/>
  <c r="I922" i="10"/>
  <c r="J922" i="10"/>
  <c r="K922" i="10"/>
  <c r="A923" i="10"/>
  <c r="B923" i="10"/>
  <c r="C923" i="10"/>
  <c r="D923" i="10"/>
  <c r="E923" i="10"/>
  <c r="F923" i="10"/>
  <c r="G923" i="10"/>
  <c r="H923" i="10"/>
  <c r="I923" i="10"/>
  <c r="J923" i="10"/>
  <c r="K923" i="10"/>
  <c r="A924" i="10"/>
  <c r="B924" i="10"/>
  <c r="C924" i="10"/>
  <c r="D924" i="10"/>
  <c r="E924" i="10"/>
  <c r="F924" i="10"/>
  <c r="G924" i="10"/>
  <c r="H924" i="10"/>
  <c r="I924" i="10"/>
  <c r="J924" i="10"/>
  <c r="K924" i="10"/>
  <c r="A925" i="10"/>
  <c r="B925" i="10"/>
  <c r="C925" i="10"/>
  <c r="D925" i="10"/>
  <c r="E925" i="10"/>
  <c r="F925" i="10"/>
  <c r="G925" i="10"/>
  <c r="H925" i="10"/>
  <c r="I925" i="10"/>
  <c r="J925" i="10"/>
  <c r="K925" i="10"/>
  <c r="A926" i="10"/>
  <c r="B926" i="10"/>
  <c r="C926" i="10"/>
  <c r="D926" i="10"/>
  <c r="E926" i="10"/>
  <c r="F926" i="10"/>
  <c r="G926" i="10"/>
  <c r="H926" i="10"/>
  <c r="I926" i="10"/>
  <c r="J926" i="10"/>
  <c r="K926" i="10"/>
  <c r="A927" i="10"/>
  <c r="B927" i="10"/>
  <c r="C927" i="10"/>
  <c r="D927" i="10"/>
  <c r="E927" i="10"/>
  <c r="F927" i="10"/>
  <c r="G927" i="10"/>
  <c r="H927" i="10"/>
  <c r="I927" i="10"/>
  <c r="J927" i="10"/>
  <c r="K927" i="10"/>
  <c r="A928" i="10"/>
  <c r="B928" i="10"/>
  <c r="C928" i="10"/>
  <c r="D928" i="10"/>
  <c r="E928" i="10"/>
  <c r="F928" i="10"/>
  <c r="G928" i="10"/>
  <c r="H928" i="10"/>
  <c r="I928" i="10"/>
  <c r="J928" i="10"/>
  <c r="K928" i="10"/>
  <c r="A929" i="10"/>
  <c r="B929" i="10"/>
  <c r="C929" i="10"/>
  <c r="D929" i="10"/>
  <c r="E929" i="10"/>
  <c r="F929" i="10"/>
  <c r="G929" i="10"/>
  <c r="H929" i="10"/>
  <c r="I929" i="10"/>
  <c r="J929" i="10"/>
  <c r="K929" i="10"/>
  <c r="A930" i="10"/>
  <c r="B930" i="10"/>
  <c r="C930" i="10"/>
  <c r="D930" i="10"/>
  <c r="E930" i="10"/>
  <c r="F930" i="10"/>
  <c r="G930" i="10"/>
  <c r="H930" i="10"/>
  <c r="I930" i="10"/>
  <c r="J930" i="10"/>
  <c r="K930" i="10"/>
  <c r="A931" i="10"/>
  <c r="B931" i="10"/>
  <c r="C931" i="10"/>
  <c r="D931" i="10"/>
  <c r="E931" i="10"/>
  <c r="F931" i="10"/>
  <c r="G931" i="10"/>
  <c r="H931" i="10"/>
  <c r="I931" i="10"/>
  <c r="J931" i="10"/>
  <c r="K931" i="10"/>
  <c r="A932" i="10"/>
  <c r="B932" i="10"/>
  <c r="C932" i="10"/>
  <c r="D932" i="10"/>
  <c r="E932" i="10"/>
  <c r="F932" i="10"/>
  <c r="G932" i="10"/>
  <c r="H932" i="10"/>
  <c r="I932" i="10"/>
  <c r="J932" i="10"/>
  <c r="K932" i="10"/>
  <c r="A933" i="10"/>
  <c r="B933" i="10"/>
  <c r="C933" i="10"/>
  <c r="D933" i="10"/>
  <c r="E933" i="10"/>
  <c r="F933" i="10"/>
  <c r="G933" i="10"/>
  <c r="H933" i="10"/>
  <c r="I933" i="10"/>
  <c r="J933" i="10"/>
  <c r="K933" i="10"/>
  <c r="A934" i="10"/>
  <c r="B934" i="10"/>
  <c r="C934" i="10"/>
  <c r="D934" i="10"/>
  <c r="E934" i="10"/>
  <c r="F934" i="10"/>
  <c r="G934" i="10"/>
  <c r="H934" i="10"/>
  <c r="I934" i="10"/>
  <c r="J934" i="10"/>
  <c r="K934" i="10"/>
  <c r="A935" i="10"/>
  <c r="B935" i="10"/>
  <c r="C935" i="10"/>
  <c r="D935" i="10"/>
  <c r="E935" i="10"/>
  <c r="F935" i="10"/>
  <c r="G935" i="10"/>
  <c r="H935" i="10"/>
  <c r="I935" i="10"/>
  <c r="J935" i="10"/>
  <c r="K935" i="10"/>
  <c r="A936" i="10"/>
  <c r="B936" i="10"/>
  <c r="C936" i="10"/>
  <c r="D936" i="10"/>
  <c r="E936" i="10"/>
  <c r="F936" i="10"/>
  <c r="G936" i="10"/>
  <c r="H936" i="10"/>
  <c r="I936" i="10"/>
  <c r="J936" i="10"/>
  <c r="K936" i="10"/>
  <c r="A937" i="10"/>
  <c r="B937" i="10"/>
  <c r="C937" i="10"/>
  <c r="D937" i="10"/>
  <c r="E937" i="10"/>
  <c r="F937" i="10"/>
  <c r="G937" i="10"/>
  <c r="H937" i="10"/>
  <c r="I937" i="10"/>
  <c r="J937" i="10"/>
  <c r="K937" i="10"/>
  <c r="A938" i="10"/>
  <c r="B938" i="10"/>
  <c r="C938" i="10"/>
  <c r="D938" i="10"/>
  <c r="E938" i="10"/>
  <c r="F938" i="10"/>
  <c r="G938" i="10"/>
  <c r="H938" i="10"/>
  <c r="I938" i="10"/>
  <c r="J938" i="10"/>
  <c r="K938" i="10"/>
  <c r="A939" i="10"/>
  <c r="B939" i="10"/>
  <c r="C939" i="10"/>
  <c r="D939" i="10"/>
  <c r="E939" i="10"/>
  <c r="F939" i="10"/>
  <c r="G939" i="10"/>
  <c r="H939" i="10"/>
  <c r="I939" i="10"/>
  <c r="J939" i="10"/>
  <c r="K939" i="10"/>
  <c r="A940" i="10"/>
  <c r="B940" i="10"/>
  <c r="C940" i="10"/>
  <c r="D940" i="10"/>
  <c r="E940" i="10"/>
  <c r="F940" i="10"/>
  <c r="G940" i="10"/>
  <c r="H940" i="10"/>
  <c r="I940" i="10"/>
  <c r="J940" i="10"/>
  <c r="K940" i="10"/>
  <c r="A941" i="10"/>
  <c r="B941" i="10"/>
  <c r="C941" i="10"/>
  <c r="D941" i="10"/>
  <c r="E941" i="10"/>
  <c r="F941" i="10"/>
  <c r="G941" i="10"/>
  <c r="H941" i="10"/>
  <c r="I941" i="10"/>
  <c r="J941" i="10"/>
  <c r="K941" i="10"/>
  <c r="A942" i="10"/>
  <c r="B942" i="10"/>
  <c r="C942" i="10"/>
  <c r="D942" i="10"/>
  <c r="E942" i="10"/>
  <c r="F942" i="10"/>
  <c r="G942" i="10"/>
  <c r="H942" i="10"/>
  <c r="I942" i="10"/>
  <c r="J942" i="10"/>
  <c r="K942" i="10"/>
  <c r="A943" i="10"/>
  <c r="B943" i="10"/>
  <c r="C943" i="10"/>
  <c r="D943" i="10"/>
  <c r="E943" i="10"/>
  <c r="F943" i="10"/>
  <c r="G943" i="10"/>
  <c r="H943" i="10"/>
  <c r="I943" i="10"/>
  <c r="J943" i="10"/>
  <c r="K943" i="10"/>
  <c r="A944" i="10"/>
  <c r="B944" i="10"/>
  <c r="C944" i="10"/>
  <c r="D944" i="10"/>
  <c r="E944" i="10"/>
  <c r="F944" i="10"/>
  <c r="G944" i="10"/>
  <c r="H944" i="10"/>
  <c r="I944" i="10"/>
  <c r="J944" i="10"/>
  <c r="K944" i="10"/>
  <c r="A945" i="10"/>
  <c r="B945" i="10"/>
  <c r="C945" i="10"/>
  <c r="D945" i="10"/>
  <c r="E945" i="10"/>
  <c r="F945" i="10"/>
  <c r="G945" i="10"/>
  <c r="H945" i="10"/>
  <c r="I945" i="10"/>
  <c r="J945" i="10"/>
  <c r="K945" i="10"/>
  <c r="A946" i="10"/>
  <c r="B946" i="10"/>
  <c r="C946" i="10"/>
  <c r="D946" i="10"/>
  <c r="E946" i="10"/>
  <c r="F946" i="10"/>
  <c r="G946" i="10"/>
  <c r="H946" i="10"/>
  <c r="I946" i="10"/>
  <c r="J946" i="10"/>
  <c r="K946" i="10"/>
  <c r="A947" i="10"/>
  <c r="B947" i="10"/>
  <c r="C947" i="10"/>
  <c r="D947" i="10"/>
  <c r="E947" i="10"/>
  <c r="F947" i="10"/>
  <c r="G947" i="10"/>
  <c r="H947" i="10"/>
  <c r="I947" i="10"/>
  <c r="J947" i="10"/>
  <c r="K947" i="10"/>
  <c r="A948" i="10"/>
  <c r="B948" i="10"/>
  <c r="C948" i="10"/>
  <c r="D948" i="10"/>
  <c r="E948" i="10"/>
  <c r="F948" i="10"/>
  <c r="G948" i="10"/>
  <c r="H948" i="10"/>
  <c r="I948" i="10"/>
  <c r="J948" i="10"/>
  <c r="K948" i="10"/>
  <c r="A949" i="10"/>
  <c r="B949" i="10"/>
  <c r="C949" i="10"/>
  <c r="D949" i="10"/>
  <c r="E949" i="10"/>
  <c r="F949" i="10"/>
  <c r="G949" i="10"/>
  <c r="H949" i="10"/>
  <c r="I949" i="10"/>
  <c r="J949" i="10"/>
  <c r="K949" i="10"/>
  <c r="A950" i="10"/>
  <c r="B950" i="10"/>
  <c r="C950" i="10"/>
  <c r="D950" i="10"/>
  <c r="E950" i="10"/>
  <c r="F950" i="10"/>
  <c r="G950" i="10"/>
  <c r="H950" i="10"/>
  <c r="I950" i="10"/>
  <c r="J950" i="10"/>
  <c r="K950" i="10"/>
  <c r="A951" i="10"/>
  <c r="B951" i="10"/>
  <c r="C951" i="10"/>
  <c r="D951" i="10"/>
  <c r="E951" i="10"/>
  <c r="F951" i="10"/>
  <c r="G951" i="10"/>
  <c r="H951" i="10"/>
  <c r="I951" i="10"/>
  <c r="J951" i="10"/>
  <c r="K951" i="10"/>
  <c r="A952" i="10"/>
  <c r="B952" i="10"/>
  <c r="C952" i="10"/>
  <c r="D952" i="10"/>
  <c r="E952" i="10"/>
  <c r="F952" i="10"/>
  <c r="G952" i="10"/>
  <c r="H952" i="10"/>
  <c r="I952" i="10"/>
  <c r="J952" i="10"/>
  <c r="K952" i="10"/>
  <c r="A953" i="10"/>
  <c r="B953" i="10"/>
  <c r="C953" i="10"/>
  <c r="D953" i="10"/>
  <c r="E953" i="10"/>
  <c r="F953" i="10"/>
  <c r="G953" i="10"/>
  <c r="H953" i="10"/>
  <c r="I953" i="10"/>
  <c r="J953" i="10"/>
  <c r="K953" i="10"/>
  <c r="A954" i="10"/>
  <c r="B954" i="10"/>
  <c r="C954" i="10"/>
  <c r="D954" i="10"/>
  <c r="E954" i="10"/>
  <c r="F954" i="10"/>
  <c r="G954" i="10"/>
  <c r="H954" i="10"/>
  <c r="I954" i="10"/>
  <c r="J954" i="10"/>
  <c r="K954" i="10"/>
  <c r="A955" i="10"/>
  <c r="B955" i="10"/>
  <c r="C955" i="10"/>
  <c r="D955" i="10"/>
  <c r="E955" i="10"/>
  <c r="F955" i="10"/>
  <c r="G955" i="10"/>
  <c r="H955" i="10"/>
  <c r="I955" i="10"/>
  <c r="J955" i="10"/>
  <c r="K955" i="10"/>
  <c r="A956" i="10"/>
  <c r="B956" i="10"/>
  <c r="C956" i="10"/>
  <c r="D956" i="10"/>
  <c r="E956" i="10"/>
  <c r="F956" i="10"/>
  <c r="G956" i="10"/>
  <c r="H956" i="10"/>
  <c r="I956" i="10"/>
  <c r="J956" i="10"/>
  <c r="K956" i="10"/>
  <c r="A957" i="10"/>
  <c r="B957" i="10"/>
  <c r="C957" i="10"/>
  <c r="D957" i="10"/>
  <c r="E957" i="10"/>
  <c r="F957" i="10"/>
  <c r="G957" i="10"/>
  <c r="H957" i="10"/>
  <c r="I957" i="10"/>
  <c r="J957" i="10"/>
  <c r="K957" i="10"/>
  <c r="A958" i="10"/>
  <c r="B958" i="10"/>
  <c r="C958" i="10"/>
  <c r="D958" i="10"/>
  <c r="E958" i="10"/>
  <c r="F958" i="10"/>
  <c r="G958" i="10"/>
  <c r="H958" i="10"/>
  <c r="I958" i="10"/>
  <c r="J958" i="10"/>
  <c r="K958" i="10"/>
  <c r="A959" i="10"/>
  <c r="B959" i="10"/>
  <c r="C959" i="10"/>
  <c r="D959" i="10"/>
  <c r="E959" i="10"/>
  <c r="F959" i="10"/>
  <c r="G959" i="10"/>
  <c r="H959" i="10"/>
  <c r="I959" i="10"/>
  <c r="J959" i="10"/>
  <c r="K959" i="10"/>
  <c r="A960" i="10"/>
  <c r="B960" i="10"/>
  <c r="C960" i="10"/>
  <c r="D960" i="10"/>
  <c r="E960" i="10"/>
  <c r="F960" i="10"/>
  <c r="G960" i="10"/>
  <c r="H960" i="10"/>
  <c r="I960" i="10"/>
  <c r="J960" i="10"/>
  <c r="K960" i="10"/>
  <c r="A961" i="10"/>
  <c r="B961" i="10"/>
  <c r="C961" i="10"/>
  <c r="D961" i="10"/>
  <c r="E961" i="10"/>
  <c r="F961" i="10"/>
  <c r="G961" i="10"/>
  <c r="H961" i="10"/>
  <c r="I961" i="10"/>
  <c r="J961" i="10"/>
  <c r="K961" i="10"/>
  <c r="A962" i="10"/>
  <c r="B962" i="10"/>
  <c r="C962" i="10"/>
  <c r="D962" i="10"/>
  <c r="E962" i="10"/>
  <c r="F962" i="10"/>
  <c r="G962" i="10"/>
  <c r="H962" i="10"/>
  <c r="I962" i="10"/>
  <c r="J962" i="10"/>
  <c r="K962" i="10"/>
  <c r="A963" i="10"/>
  <c r="B963" i="10"/>
  <c r="C963" i="10"/>
  <c r="D963" i="10"/>
  <c r="E963" i="10"/>
  <c r="F963" i="10"/>
  <c r="G963" i="10"/>
  <c r="H963" i="10"/>
  <c r="I963" i="10"/>
  <c r="J963" i="10"/>
  <c r="K963" i="10"/>
  <c r="A964" i="10"/>
  <c r="B964" i="10"/>
  <c r="C964" i="10"/>
  <c r="D964" i="10"/>
  <c r="E964" i="10"/>
  <c r="F964" i="10"/>
  <c r="G964" i="10"/>
  <c r="H964" i="10"/>
  <c r="I964" i="10"/>
  <c r="J964" i="10"/>
  <c r="K964" i="10"/>
  <c r="A965" i="10"/>
  <c r="B965" i="10"/>
  <c r="C965" i="10"/>
  <c r="D965" i="10"/>
  <c r="E965" i="10"/>
  <c r="F965" i="10"/>
  <c r="G965" i="10"/>
  <c r="H965" i="10"/>
  <c r="I965" i="10"/>
  <c r="J965" i="10"/>
  <c r="K965" i="10"/>
  <c r="A966" i="10"/>
  <c r="B966" i="10"/>
  <c r="C966" i="10"/>
  <c r="D966" i="10"/>
  <c r="E966" i="10"/>
  <c r="F966" i="10"/>
  <c r="G966" i="10"/>
  <c r="H966" i="10"/>
  <c r="I966" i="10"/>
  <c r="J966" i="10"/>
  <c r="K966" i="10"/>
  <c r="A967" i="10"/>
  <c r="B967" i="10"/>
  <c r="C967" i="10"/>
  <c r="D967" i="10"/>
  <c r="E967" i="10"/>
  <c r="F967" i="10"/>
  <c r="G967" i="10"/>
  <c r="H967" i="10"/>
  <c r="I967" i="10"/>
  <c r="J967" i="10"/>
  <c r="K967" i="10"/>
  <c r="A968" i="10"/>
  <c r="B968" i="10"/>
  <c r="C968" i="10"/>
  <c r="D968" i="10"/>
  <c r="E968" i="10"/>
  <c r="F968" i="10"/>
  <c r="G968" i="10"/>
  <c r="H968" i="10"/>
  <c r="I968" i="10"/>
  <c r="J968" i="10"/>
  <c r="K968" i="10"/>
  <c r="A969" i="10"/>
  <c r="B969" i="10"/>
  <c r="C969" i="10"/>
  <c r="D969" i="10"/>
  <c r="E969" i="10"/>
  <c r="F969" i="10"/>
  <c r="G969" i="10"/>
  <c r="H969" i="10"/>
  <c r="I969" i="10"/>
  <c r="J969" i="10"/>
  <c r="K969" i="10"/>
  <c r="A970" i="10"/>
  <c r="B970" i="10"/>
  <c r="C970" i="10"/>
  <c r="D970" i="10"/>
  <c r="E970" i="10"/>
  <c r="F970" i="10"/>
  <c r="G970" i="10"/>
  <c r="H970" i="10"/>
  <c r="I970" i="10"/>
  <c r="J970" i="10"/>
  <c r="K970" i="10"/>
  <c r="A971" i="10"/>
  <c r="B971" i="10"/>
  <c r="C971" i="10"/>
  <c r="D971" i="10"/>
  <c r="E971" i="10"/>
  <c r="F971" i="10"/>
  <c r="G971" i="10"/>
  <c r="H971" i="10"/>
  <c r="I971" i="10"/>
  <c r="J971" i="10"/>
  <c r="K971" i="10"/>
  <c r="A972" i="10"/>
  <c r="B972" i="10"/>
  <c r="C972" i="10"/>
  <c r="D972" i="10"/>
  <c r="E972" i="10"/>
  <c r="F972" i="10"/>
  <c r="G972" i="10"/>
  <c r="H972" i="10"/>
  <c r="I972" i="10"/>
  <c r="J972" i="10"/>
  <c r="K972" i="10"/>
  <c r="A973" i="10"/>
  <c r="B973" i="10"/>
  <c r="C973" i="10"/>
  <c r="D973" i="10"/>
  <c r="E973" i="10"/>
  <c r="F973" i="10"/>
  <c r="G973" i="10"/>
  <c r="H973" i="10"/>
  <c r="I973" i="10"/>
  <c r="J973" i="10"/>
  <c r="K973" i="10"/>
  <c r="A974" i="10"/>
  <c r="B974" i="10"/>
  <c r="C974" i="10"/>
  <c r="D974" i="10"/>
  <c r="E974" i="10"/>
  <c r="F974" i="10"/>
  <c r="G974" i="10"/>
  <c r="H974" i="10"/>
  <c r="I974" i="10"/>
  <c r="J974" i="10"/>
  <c r="K974" i="10"/>
  <c r="A975" i="10"/>
  <c r="B975" i="10"/>
  <c r="C975" i="10"/>
  <c r="D975" i="10"/>
  <c r="E975" i="10"/>
  <c r="F975" i="10"/>
  <c r="G975" i="10"/>
  <c r="H975" i="10"/>
  <c r="I975" i="10"/>
  <c r="J975" i="10"/>
  <c r="K975" i="10"/>
  <c r="A976" i="10"/>
  <c r="B976" i="10"/>
  <c r="C976" i="10"/>
  <c r="D976" i="10"/>
  <c r="E976" i="10"/>
  <c r="F976" i="10"/>
  <c r="G976" i="10"/>
  <c r="H976" i="10"/>
  <c r="I976" i="10"/>
  <c r="J976" i="10"/>
  <c r="K976" i="10"/>
  <c r="A977" i="10"/>
  <c r="B977" i="10"/>
  <c r="C977" i="10"/>
  <c r="D977" i="10"/>
  <c r="E977" i="10"/>
  <c r="F977" i="10"/>
  <c r="G977" i="10"/>
  <c r="H977" i="10"/>
  <c r="I977" i="10"/>
  <c r="J977" i="10"/>
  <c r="K977" i="10"/>
  <c r="A978" i="10"/>
  <c r="B978" i="10"/>
  <c r="C978" i="10"/>
  <c r="D978" i="10"/>
  <c r="E978" i="10"/>
  <c r="F978" i="10"/>
  <c r="G978" i="10"/>
  <c r="H978" i="10"/>
  <c r="I978" i="10"/>
  <c r="J978" i="10"/>
  <c r="K978" i="10"/>
  <c r="A979" i="10"/>
  <c r="B979" i="10"/>
  <c r="C979" i="10"/>
  <c r="D979" i="10"/>
  <c r="E979" i="10"/>
  <c r="F979" i="10"/>
  <c r="G979" i="10"/>
  <c r="H979" i="10"/>
  <c r="I979" i="10"/>
  <c r="J979" i="10"/>
  <c r="K979" i="10"/>
  <c r="A980" i="10"/>
  <c r="B980" i="10"/>
  <c r="C980" i="10"/>
  <c r="D980" i="10"/>
  <c r="E980" i="10"/>
  <c r="F980" i="10"/>
  <c r="G980" i="10"/>
  <c r="H980" i="10"/>
  <c r="I980" i="10"/>
  <c r="J980" i="10"/>
  <c r="K980" i="10"/>
  <c r="A981" i="10"/>
  <c r="B981" i="10"/>
  <c r="C981" i="10"/>
  <c r="D981" i="10"/>
  <c r="E981" i="10"/>
  <c r="F981" i="10"/>
  <c r="G981" i="10"/>
  <c r="H981" i="10"/>
  <c r="I981" i="10"/>
  <c r="J981" i="10"/>
  <c r="K981" i="10"/>
  <c r="A982" i="10"/>
  <c r="B982" i="10"/>
  <c r="C982" i="10"/>
  <c r="D982" i="10"/>
  <c r="E982" i="10"/>
  <c r="F982" i="10"/>
  <c r="G982" i="10"/>
  <c r="H982" i="10"/>
  <c r="I982" i="10"/>
  <c r="J982" i="10"/>
  <c r="K982" i="10"/>
  <c r="A983" i="10"/>
  <c r="B983" i="10"/>
  <c r="C983" i="10"/>
  <c r="D983" i="10"/>
  <c r="E983" i="10"/>
  <c r="F983" i="10"/>
  <c r="G983" i="10"/>
  <c r="H983" i="10"/>
  <c r="I983" i="10"/>
  <c r="J983" i="10"/>
  <c r="K983" i="10"/>
  <c r="A984" i="10"/>
  <c r="B984" i="10"/>
  <c r="C984" i="10"/>
  <c r="D984" i="10"/>
  <c r="E984" i="10"/>
  <c r="F984" i="10"/>
  <c r="G984" i="10"/>
  <c r="H984" i="10"/>
  <c r="I984" i="10"/>
  <c r="J984" i="10"/>
  <c r="K984" i="10"/>
  <c r="A985" i="10"/>
  <c r="B985" i="10"/>
  <c r="C985" i="10"/>
  <c r="D985" i="10"/>
  <c r="E985" i="10"/>
  <c r="F985" i="10"/>
  <c r="G985" i="10"/>
  <c r="H985" i="10"/>
  <c r="I985" i="10"/>
  <c r="J985" i="10"/>
  <c r="K985" i="10"/>
  <c r="A986" i="10"/>
  <c r="B986" i="10"/>
  <c r="C986" i="10"/>
  <c r="D986" i="10"/>
  <c r="E986" i="10"/>
  <c r="F986" i="10"/>
  <c r="G986" i="10"/>
  <c r="H986" i="10"/>
  <c r="I986" i="10"/>
  <c r="J986" i="10"/>
  <c r="K986" i="10"/>
  <c r="A987" i="10"/>
  <c r="B987" i="10"/>
  <c r="C987" i="10"/>
  <c r="D987" i="10"/>
  <c r="E987" i="10"/>
  <c r="F987" i="10"/>
  <c r="G987" i="10"/>
  <c r="H987" i="10"/>
  <c r="I987" i="10"/>
  <c r="J987" i="10"/>
  <c r="K987" i="10"/>
  <c r="A988" i="10"/>
  <c r="B988" i="10"/>
  <c r="C988" i="10"/>
  <c r="D988" i="10"/>
  <c r="E988" i="10"/>
  <c r="F988" i="10"/>
  <c r="G988" i="10"/>
  <c r="H988" i="10"/>
  <c r="I988" i="10"/>
  <c r="J988" i="10"/>
  <c r="K988" i="10"/>
  <c r="A989" i="10"/>
  <c r="B989" i="10"/>
  <c r="C989" i="10"/>
  <c r="D989" i="10"/>
  <c r="E989" i="10"/>
  <c r="F989" i="10"/>
  <c r="G989" i="10"/>
  <c r="H989" i="10"/>
  <c r="I989" i="10"/>
  <c r="J989" i="10"/>
  <c r="K989" i="10"/>
  <c r="A990" i="10"/>
  <c r="B990" i="10"/>
  <c r="C990" i="10"/>
  <c r="D990" i="10"/>
  <c r="E990" i="10"/>
  <c r="F990" i="10"/>
  <c r="G990" i="10"/>
  <c r="H990" i="10"/>
  <c r="I990" i="10"/>
  <c r="J990" i="10"/>
  <c r="K990" i="10"/>
  <c r="A991" i="10"/>
  <c r="B991" i="10"/>
  <c r="C991" i="10"/>
  <c r="D991" i="10"/>
  <c r="E991" i="10"/>
  <c r="F991" i="10"/>
  <c r="G991" i="10"/>
  <c r="H991" i="10"/>
  <c r="I991" i="10"/>
  <c r="J991" i="10"/>
  <c r="K991" i="10"/>
  <c r="A992" i="10"/>
  <c r="B992" i="10"/>
  <c r="C992" i="10"/>
  <c r="D992" i="10"/>
  <c r="E992" i="10"/>
  <c r="F992" i="10"/>
  <c r="G992" i="10"/>
  <c r="H992" i="10"/>
  <c r="I992" i="10"/>
  <c r="J992" i="10"/>
  <c r="K992" i="10"/>
  <c r="A993" i="10"/>
  <c r="B993" i="10"/>
  <c r="C993" i="10"/>
  <c r="D993" i="10"/>
  <c r="E993" i="10"/>
  <c r="F993" i="10"/>
  <c r="G993" i="10"/>
  <c r="H993" i="10"/>
  <c r="I993" i="10"/>
  <c r="J993" i="10"/>
  <c r="K993" i="10"/>
  <c r="A994" i="10"/>
  <c r="B994" i="10"/>
  <c r="C994" i="10"/>
  <c r="D994" i="10"/>
  <c r="E994" i="10"/>
  <c r="F994" i="10"/>
  <c r="G994" i="10"/>
  <c r="H994" i="10"/>
  <c r="I994" i="10"/>
  <c r="J994" i="10"/>
  <c r="K994" i="10"/>
  <c r="A995" i="10"/>
  <c r="B995" i="10"/>
  <c r="C995" i="10"/>
  <c r="D995" i="10"/>
  <c r="E995" i="10"/>
  <c r="F995" i="10"/>
  <c r="G995" i="10"/>
  <c r="H995" i="10"/>
  <c r="I995" i="10"/>
  <c r="J995" i="10"/>
  <c r="K995" i="10"/>
  <c r="A996" i="10"/>
  <c r="B996" i="10"/>
  <c r="C996" i="10"/>
  <c r="D996" i="10"/>
  <c r="E996" i="10"/>
  <c r="F996" i="10"/>
  <c r="G996" i="10"/>
  <c r="H996" i="10"/>
  <c r="I996" i="10"/>
  <c r="J996" i="10"/>
  <c r="K996" i="10"/>
  <c r="A997" i="10"/>
  <c r="B997" i="10"/>
  <c r="C997" i="10"/>
  <c r="D997" i="10"/>
  <c r="E997" i="10"/>
  <c r="F997" i="10"/>
  <c r="G997" i="10"/>
  <c r="H997" i="10"/>
  <c r="I997" i="10"/>
  <c r="J997" i="10"/>
  <c r="K997" i="10"/>
  <c r="A998" i="10"/>
  <c r="B998" i="10"/>
  <c r="C998" i="10"/>
  <c r="D998" i="10"/>
  <c r="E998" i="10"/>
  <c r="F998" i="10"/>
  <c r="G998" i="10"/>
  <c r="H998" i="10"/>
  <c r="I998" i="10"/>
  <c r="J998" i="10"/>
  <c r="K998" i="10"/>
  <c r="A999" i="10"/>
  <c r="B999" i="10"/>
  <c r="C999" i="10"/>
  <c r="D999" i="10"/>
  <c r="E999" i="10"/>
  <c r="F999" i="10"/>
  <c r="G999" i="10"/>
  <c r="H999" i="10"/>
  <c r="I999" i="10"/>
  <c r="J999" i="10"/>
  <c r="K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A1002" i="10"/>
  <c r="B1002" i="10"/>
  <c r="C1002" i="10"/>
  <c r="D1002" i="10"/>
  <c r="E1002" i="10"/>
  <c r="F1002" i="10"/>
  <c r="G1002" i="10"/>
  <c r="H1002" i="10"/>
  <c r="I1002" i="10"/>
  <c r="K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A1006" i="10"/>
  <c r="B1006" i="10"/>
  <c r="C1006" i="10"/>
  <c r="D1006" i="10"/>
  <c r="E1006" i="10"/>
  <c r="F1006" i="10"/>
  <c r="G1006" i="10"/>
  <c r="H1006" i="10"/>
  <c r="I1006" i="10"/>
  <c r="K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A1010" i="10"/>
  <c r="B1010" i="10"/>
  <c r="C1010" i="10"/>
  <c r="D1010" i="10"/>
  <c r="E1010" i="10"/>
  <c r="F1010" i="10"/>
  <c r="G1010" i="10"/>
  <c r="H1010" i="10"/>
  <c r="I1010" i="10"/>
  <c r="K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A1014" i="10"/>
  <c r="B1014" i="10"/>
  <c r="C1014" i="10"/>
  <c r="D1014" i="10"/>
  <c r="E1014" i="10"/>
  <c r="F1014" i="10"/>
  <c r="G1014" i="10"/>
  <c r="H1014" i="10"/>
  <c r="I1014" i="10"/>
  <c r="K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A1017" i="10"/>
  <c r="B1017" i="10"/>
  <c r="C1017" i="10"/>
  <c r="D1017" i="10"/>
  <c r="E1017" i="10"/>
  <c r="F1017" i="10"/>
  <c r="G1017" i="10"/>
  <c r="H1017" i="10"/>
  <c r="I1017" i="10"/>
  <c r="K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A1022" i="10"/>
  <c r="B1022" i="10"/>
  <c r="C1022" i="10"/>
  <c r="D1022" i="10"/>
  <c r="E1022" i="10"/>
  <c r="F1022" i="10"/>
  <c r="G1022" i="10"/>
  <c r="H1022" i="10"/>
  <c r="I1022" i="10"/>
  <c r="K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A1025" i="10"/>
  <c r="B1025" i="10"/>
  <c r="C1025" i="10"/>
  <c r="D1025" i="10"/>
  <c r="E1025" i="10"/>
  <c r="F1025" i="10"/>
  <c r="G1025" i="10"/>
  <c r="H1025" i="10"/>
  <c r="I1025" i="10"/>
  <c r="K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A1030" i="10"/>
  <c r="B1030" i="10"/>
  <c r="C1030" i="10"/>
  <c r="D1030" i="10"/>
  <c r="E1030" i="10"/>
  <c r="F1030" i="10"/>
  <c r="G1030" i="10"/>
  <c r="H1030" i="10"/>
  <c r="I1030" i="10"/>
  <c r="K1030" i="10"/>
  <c r="A1031" i="10"/>
  <c r="B1031" i="10"/>
  <c r="C1031" i="10"/>
  <c r="D1031" i="10"/>
  <c r="E1031" i="10"/>
  <c r="F1031" i="10"/>
  <c r="G1031" i="10"/>
  <c r="H1031" i="10"/>
  <c r="I1031" i="10"/>
  <c r="K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A1033" i="10"/>
  <c r="B1033" i="10"/>
  <c r="C1033" i="10"/>
  <c r="D1033" i="10"/>
  <c r="E1033" i="10"/>
  <c r="F1033" i="10"/>
  <c r="G1033" i="10"/>
  <c r="H1033" i="10"/>
  <c r="I1033" i="10"/>
  <c r="K1033" i="10"/>
  <c r="AB64" i="5" l="1"/>
  <c r="AB40" i="5"/>
  <c r="DU2" i="4"/>
  <c r="DV2" i="4"/>
  <c r="DU16" i="9" s="1"/>
  <c r="CA16" i="9"/>
  <c r="BZ16" i="9"/>
  <c r="Q69" i="5"/>
  <c r="Y69" i="5"/>
  <c r="R69" i="5"/>
  <c r="Z69" i="5"/>
  <c r="S69" i="5"/>
  <c r="AA69" i="5"/>
  <c r="C69" i="10"/>
  <c r="T59" i="5"/>
  <c r="Q59" i="5"/>
  <c r="Z59" i="5"/>
  <c r="R59" i="5"/>
  <c r="AA59" i="5"/>
  <c r="S59" i="5"/>
  <c r="C59" i="10"/>
  <c r="I46" i="5"/>
  <c r="I46" i="10" s="1"/>
  <c r="Q65" i="5"/>
  <c r="Y65" i="5"/>
  <c r="R65" i="5"/>
  <c r="Z65" i="5"/>
  <c r="S65" i="5"/>
  <c r="AA65" i="5"/>
  <c r="C65" i="10"/>
  <c r="X59" i="5"/>
  <c r="V52" i="5"/>
  <c r="S41" i="5"/>
  <c r="AA41" i="5"/>
  <c r="T41" i="5"/>
  <c r="R41" i="5"/>
  <c r="U41" i="5"/>
  <c r="V41" i="5"/>
  <c r="C41" i="10"/>
  <c r="AB36" i="5"/>
  <c r="J25" i="5"/>
  <c r="J25" i="10" s="1"/>
  <c r="B25" i="10"/>
  <c r="DJ16" i="9"/>
  <c r="DV16" i="9"/>
  <c r="CN16" i="9"/>
  <c r="CO16" i="9"/>
  <c r="B67" i="10"/>
  <c r="C11" i="10"/>
  <c r="V69" i="5"/>
  <c r="R66" i="5"/>
  <c r="W65" i="5"/>
  <c r="J61" i="5"/>
  <c r="J61" i="10" s="1"/>
  <c r="Q61" i="5"/>
  <c r="AB61" i="5" s="1"/>
  <c r="Y61" i="5"/>
  <c r="R61" i="5"/>
  <c r="Z61" i="5"/>
  <c r="S61" i="5"/>
  <c r="AA61" i="5"/>
  <c r="C61" i="10"/>
  <c r="W59" i="5"/>
  <c r="V58" i="5"/>
  <c r="R58" i="5"/>
  <c r="AA58" i="5"/>
  <c r="S58" i="5"/>
  <c r="T58" i="5"/>
  <c r="AB58" i="5" s="1"/>
  <c r="T51" i="5"/>
  <c r="X51" i="5"/>
  <c r="P51" i="5"/>
  <c r="Y51" i="5"/>
  <c r="Q51" i="5"/>
  <c r="Z51" i="5"/>
  <c r="C51" i="10"/>
  <c r="T49" i="5"/>
  <c r="V48" i="5"/>
  <c r="Y41" i="5"/>
  <c r="AB32" i="5"/>
  <c r="DS2" i="4"/>
  <c r="DR16" i="9" s="1"/>
  <c r="R52" i="5"/>
  <c r="Z52" i="5"/>
  <c r="X52" i="5"/>
  <c r="P52" i="5"/>
  <c r="Y52" i="5"/>
  <c r="Q52" i="5"/>
  <c r="AA52" i="5"/>
  <c r="CU16" i="9"/>
  <c r="CT16" i="9"/>
  <c r="X69" i="5"/>
  <c r="T55" i="5"/>
  <c r="P55" i="5"/>
  <c r="Y55" i="5"/>
  <c r="Q55" i="5"/>
  <c r="Z55" i="5"/>
  <c r="R55" i="5"/>
  <c r="AA55" i="5"/>
  <c r="C55" i="10"/>
  <c r="T47" i="5"/>
  <c r="W47" i="5"/>
  <c r="X47" i="5"/>
  <c r="P47" i="5"/>
  <c r="Y47" i="5"/>
  <c r="C47" i="10"/>
  <c r="U69" i="5"/>
  <c r="V55" i="5"/>
  <c r="Y54" i="5"/>
  <c r="U48" i="5"/>
  <c r="Z47" i="5"/>
  <c r="Z11" i="5"/>
  <c r="DQ16" i="9"/>
  <c r="B52" i="10"/>
  <c r="B36" i="10"/>
  <c r="P11" i="10"/>
  <c r="P4" i="10"/>
  <c r="P8" i="10"/>
  <c r="P13" i="10"/>
  <c r="J70" i="5"/>
  <c r="J70" i="10" s="1"/>
  <c r="W70" i="5"/>
  <c r="P70" i="5"/>
  <c r="X70" i="5"/>
  <c r="Q70" i="5"/>
  <c r="Y70" i="5"/>
  <c r="T69" i="5"/>
  <c r="U65" i="5"/>
  <c r="V61" i="5"/>
  <c r="U59" i="5"/>
  <c r="Y58" i="5"/>
  <c r="J57" i="5"/>
  <c r="J57" i="10" s="1"/>
  <c r="P57" i="5"/>
  <c r="X57" i="5"/>
  <c r="Q57" i="5"/>
  <c r="Z57" i="5"/>
  <c r="R57" i="5"/>
  <c r="AA57" i="5"/>
  <c r="S57" i="5"/>
  <c r="C57" i="10"/>
  <c r="U55" i="5"/>
  <c r="X54" i="5"/>
  <c r="J53" i="5"/>
  <c r="J53" i="10" s="1"/>
  <c r="P53" i="5"/>
  <c r="X53" i="5"/>
  <c r="Y53" i="5"/>
  <c r="Q53" i="5"/>
  <c r="Z53" i="5"/>
  <c r="R53" i="5"/>
  <c r="AA53" i="5"/>
  <c r="C53" i="10"/>
  <c r="S52" i="5"/>
  <c r="V51" i="5"/>
  <c r="V47" i="5"/>
  <c r="W41" i="5"/>
  <c r="J37" i="5"/>
  <c r="J37" i="10" s="1"/>
  <c r="B37" i="10"/>
  <c r="I36" i="5"/>
  <c r="I36" i="10" s="1"/>
  <c r="J35" i="5"/>
  <c r="J35" i="10" s="1"/>
  <c r="W35" i="5"/>
  <c r="X35" i="5"/>
  <c r="Q35" i="5"/>
  <c r="Z35" i="5"/>
  <c r="Y35" i="5"/>
  <c r="AA35" i="5"/>
  <c r="P35" i="5"/>
  <c r="C35" i="10"/>
  <c r="J33" i="5"/>
  <c r="J33" i="10" s="1"/>
  <c r="AB27" i="5"/>
  <c r="R48" i="5"/>
  <c r="Z48" i="5"/>
  <c r="W48" i="5"/>
  <c r="X48" i="5"/>
  <c r="P48" i="5"/>
  <c r="Y48" i="5"/>
  <c r="DS2" i="14"/>
  <c r="DT2" i="14"/>
  <c r="DC16" i="9"/>
  <c r="DB16" i="9"/>
  <c r="J23" i="5"/>
  <c r="J23" i="10" s="1"/>
  <c r="B23" i="10"/>
  <c r="DT2" i="4"/>
  <c r="DS16" i="9" s="1"/>
  <c r="BY16" i="9"/>
  <c r="X55" i="5"/>
  <c r="B62" i="10"/>
  <c r="C52" i="10"/>
  <c r="V59" i="5"/>
  <c r="T52" i="5"/>
  <c r="V50" i="5"/>
  <c r="P50" i="5"/>
  <c r="Y50" i="5"/>
  <c r="Q50" i="5"/>
  <c r="Z50" i="5"/>
  <c r="R50" i="5"/>
  <c r="AA50" i="5"/>
  <c r="X41" i="5"/>
  <c r="P69" i="5"/>
  <c r="R60" i="5"/>
  <c r="Z60" i="5"/>
  <c r="Q60" i="5"/>
  <c r="AB60" i="5" s="1"/>
  <c r="AA60" i="5"/>
  <c r="S60" i="5"/>
  <c r="T60" i="5"/>
  <c r="P59" i="5"/>
  <c r="S55" i="5"/>
  <c r="P49" i="5"/>
  <c r="X49" i="5"/>
  <c r="W49" i="5"/>
  <c r="Y49" i="5"/>
  <c r="Q49" i="5"/>
  <c r="Z49" i="5"/>
  <c r="C49" i="10"/>
  <c r="S48" i="5"/>
  <c r="U47" i="5"/>
  <c r="J45" i="5"/>
  <c r="J45" i="10" s="1"/>
  <c r="B45" i="10"/>
  <c r="Q41" i="5"/>
  <c r="AB39" i="5"/>
  <c r="J17" i="5"/>
  <c r="J17" i="10" s="1"/>
  <c r="B17" i="10"/>
  <c r="J10" i="5"/>
  <c r="J10" i="10" s="1"/>
  <c r="B10" i="10"/>
  <c r="AB8" i="5"/>
  <c r="W11" i="5"/>
  <c r="S11" i="5"/>
  <c r="AA11" i="5"/>
  <c r="Y11" i="5"/>
  <c r="Q11" i="5"/>
  <c r="T11" i="5"/>
  <c r="P11" i="5"/>
  <c r="R11" i="5"/>
  <c r="U11" i="5"/>
  <c r="X11" i="5"/>
  <c r="CI16" i="9"/>
  <c r="CH16" i="9"/>
  <c r="W52" i="5"/>
  <c r="W69" i="5"/>
  <c r="V54" i="5"/>
  <c r="Q54" i="5"/>
  <c r="Z54" i="5"/>
  <c r="R54" i="5"/>
  <c r="AA54" i="5"/>
  <c r="S54" i="5"/>
  <c r="AA48" i="5"/>
  <c r="V65" i="5"/>
  <c r="W66" i="5"/>
  <c r="P66" i="5"/>
  <c r="X66" i="5"/>
  <c r="Q66" i="5"/>
  <c r="Y66" i="5"/>
  <c r="T65" i="5"/>
  <c r="C60" i="10"/>
  <c r="B56" i="10"/>
  <c r="C50" i="10"/>
  <c r="P14" i="10"/>
  <c r="P12" i="10"/>
  <c r="P5" i="10"/>
  <c r="U70" i="5"/>
  <c r="AB68" i="5"/>
  <c r="V66" i="5"/>
  <c r="P65" i="5"/>
  <c r="W62" i="5"/>
  <c r="P62" i="5"/>
  <c r="X62" i="5"/>
  <c r="Q62" i="5"/>
  <c r="Y62" i="5"/>
  <c r="T61" i="5"/>
  <c r="X60" i="5"/>
  <c r="W58" i="5"/>
  <c r="W57" i="5"/>
  <c r="R56" i="5"/>
  <c r="Z56" i="5"/>
  <c r="P56" i="5"/>
  <c r="Y56" i="5"/>
  <c r="Q56" i="5"/>
  <c r="AA56" i="5"/>
  <c r="S56" i="5"/>
  <c r="U54" i="5"/>
  <c r="AB54" i="5" s="1"/>
  <c r="V53" i="5"/>
  <c r="S51" i="5"/>
  <c r="X50" i="5"/>
  <c r="Q48" i="5"/>
  <c r="S47" i="5"/>
  <c r="P41" i="5"/>
  <c r="U35" i="5"/>
  <c r="Q30" i="5"/>
  <c r="Y30" i="5"/>
  <c r="X30" i="5"/>
  <c r="R30" i="5"/>
  <c r="AA30" i="5"/>
  <c r="T30" i="5"/>
  <c r="P30" i="5"/>
  <c r="S30" i="5"/>
  <c r="U30" i="5"/>
  <c r="I10" i="5"/>
  <c r="I10" i="10" s="1"/>
  <c r="DR2" i="14"/>
  <c r="AL3" i="9"/>
  <c r="AL4" i="9" s="1"/>
  <c r="AL5" i="9" s="1"/>
  <c r="AM3" i="9"/>
  <c r="AM4" i="9" s="1"/>
  <c r="AM5" i="9" s="1"/>
  <c r="AD3" i="9"/>
  <c r="AD4" i="9" s="1"/>
  <c r="AD5" i="9" s="1"/>
  <c r="AE3" i="9"/>
  <c r="AE4" i="9" s="1"/>
  <c r="AE5" i="9" s="1"/>
  <c r="V3" i="9"/>
  <c r="V4" i="9" s="1"/>
  <c r="V5" i="9" s="1"/>
  <c r="W3" i="9"/>
  <c r="W4" i="9" s="1"/>
  <c r="W5" i="9" s="1"/>
  <c r="N3" i="9"/>
  <c r="N4" i="9" s="1"/>
  <c r="N5" i="9" s="1"/>
  <c r="O3" i="9"/>
  <c r="O4" i="9" s="1"/>
  <c r="O5" i="9" s="1"/>
  <c r="CE16" i="9"/>
  <c r="DY2" i="4"/>
  <c r="BW16" i="9"/>
  <c r="DQ2" i="4"/>
  <c r="DP16" i="9" s="1"/>
  <c r="C67" i="10"/>
  <c r="Z46" i="5"/>
  <c r="Q46" i="5"/>
  <c r="AB46" i="5" s="1"/>
  <c r="Q42" i="5"/>
  <c r="Y42" i="5"/>
  <c r="T42" i="5"/>
  <c r="AB42" i="5" s="1"/>
  <c r="Q34" i="5"/>
  <c r="AB34" i="5" s="1"/>
  <c r="Y34" i="5"/>
  <c r="X34" i="5"/>
  <c r="R34" i="5"/>
  <c r="AA34" i="5"/>
  <c r="I8" i="5"/>
  <c r="I8" i="10" s="1"/>
  <c r="DP2" i="14"/>
  <c r="W43" i="5"/>
  <c r="AB43" i="5" s="1"/>
  <c r="S43" i="5"/>
  <c r="W31" i="5"/>
  <c r="X31" i="5"/>
  <c r="Q31" i="5"/>
  <c r="AB31" i="5" s="1"/>
  <c r="Z31" i="5"/>
  <c r="S31" i="5"/>
  <c r="S29" i="5"/>
  <c r="AA29" i="5"/>
  <c r="AB29" i="5" s="1"/>
  <c r="X29" i="5"/>
  <c r="Q29" i="5"/>
  <c r="Z29" i="5"/>
  <c r="T29" i="5"/>
  <c r="AB23" i="5"/>
  <c r="S13" i="5"/>
  <c r="AA13" i="5"/>
  <c r="W13" i="5"/>
  <c r="Y13" i="5"/>
  <c r="Q13" i="5"/>
  <c r="AB13" i="5" s="1"/>
  <c r="T13" i="5"/>
  <c r="AB4" i="5"/>
  <c r="CX16" i="9"/>
  <c r="P45" i="5"/>
  <c r="X45" i="5"/>
  <c r="R44" i="5"/>
  <c r="AB44" i="5" s="1"/>
  <c r="Z44" i="5"/>
  <c r="U43" i="5"/>
  <c r="U34" i="5"/>
  <c r="V31" i="5"/>
  <c r="W29" i="5"/>
  <c r="X13" i="5"/>
  <c r="CD16" i="9"/>
  <c r="AI3" i="9"/>
  <c r="AI4" i="9" s="1"/>
  <c r="AI5" i="9" s="1"/>
  <c r="S3" i="9"/>
  <c r="S4" i="9" s="1"/>
  <c r="S5" i="9" s="1"/>
  <c r="Z33" i="5"/>
  <c r="Q33" i="5"/>
  <c r="Q26" i="5"/>
  <c r="AB26" i="5" s="1"/>
  <c r="Y26" i="5"/>
  <c r="S25" i="5"/>
  <c r="AA25" i="5"/>
  <c r="S17" i="5"/>
  <c r="AB17" i="5" s="1"/>
  <c r="AA17" i="5"/>
  <c r="W17" i="5"/>
  <c r="W15" i="5"/>
  <c r="S15" i="5"/>
  <c r="AB15" i="5" s="1"/>
  <c r="AA15" i="5"/>
  <c r="Q9" i="5"/>
  <c r="AB9" i="5" s="1"/>
  <c r="Q7" i="5"/>
  <c r="AB7" i="5" s="1"/>
  <c r="W3" i="5"/>
  <c r="Q3" i="5"/>
  <c r="Y3" i="5"/>
  <c r="S3" i="5"/>
  <c r="AA3" i="5"/>
  <c r="Q38" i="5"/>
  <c r="AB38" i="5" s="1"/>
  <c r="Y38" i="5"/>
  <c r="S37" i="5"/>
  <c r="AB37" i="5" s="1"/>
  <c r="AA37" i="5"/>
  <c r="S27" i="5"/>
  <c r="T26" i="5"/>
  <c r="T25" i="5"/>
  <c r="Q22" i="5"/>
  <c r="AB22" i="5" s="1"/>
  <c r="Y22" i="5"/>
  <c r="S21" i="5"/>
  <c r="AB21" i="5" s="1"/>
  <c r="AA21" i="5"/>
  <c r="W19" i="5"/>
  <c r="S19" i="5"/>
  <c r="AB19" i="5" s="1"/>
  <c r="AA19" i="5"/>
  <c r="AP3" i="9"/>
  <c r="AP4" i="9" s="1"/>
  <c r="AP5" i="9" s="1"/>
  <c r="AH3" i="9"/>
  <c r="AH4" i="9" s="1"/>
  <c r="AH5" i="9" s="1"/>
  <c r="Z3" i="9"/>
  <c r="Z4" i="9" s="1"/>
  <c r="Z5" i="9" s="1"/>
  <c r="R3" i="9"/>
  <c r="R4" i="9" s="1"/>
  <c r="R5" i="9" s="1"/>
  <c r="DW16" i="9"/>
  <c r="DO16" i="9"/>
  <c r="S33" i="5"/>
  <c r="AA33" i="5"/>
  <c r="S9" i="5"/>
  <c r="AA9" i="5"/>
  <c r="W9" i="5"/>
  <c r="W7" i="5"/>
  <c r="S7" i="5"/>
  <c r="AA7" i="5"/>
  <c r="AN3" i="9"/>
  <c r="AN4" i="9" s="1"/>
  <c r="AN5" i="9" s="1"/>
  <c r="AF3" i="9"/>
  <c r="AF4" i="9" s="1"/>
  <c r="AF5" i="9" s="1"/>
  <c r="X3" i="9"/>
  <c r="X4" i="9" s="1"/>
  <c r="X5" i="9" s="1"/>
  <c r="P3" i="9"/>
  <c r="P4" i="9" s="1"/>
  <c r="P5" i="9" s="1"/>
  <c r="W5" i="5"/>
  <c r="AB5" i="5" s="1"/>
  <c r="Y18" i="5"/>
  <c r="AB18" i="5" s="1"/>
  <c r="Y14" i="5"/>
  <c r="AB14" i="5" s="1"/>
  <c r="Y10" i="5"/>
  <c r="AB10" i="5" s="1"/>
  <c r="Y6" i="5"/>
  <c r="AB6" i="5" s="1"/>
  <c r="AA5" i="5"/>
  <c r="Z2" i="5"/>
  <c r="AB2" i="5" s="1"/>
  <c r="AB65" i="5" l="1"/>
  <c r="AB45" i="5"/>
  <c r="AB30" i="5"/>
  <c r="AB11" i="5"/>
  <c r="AB25" i="5"/>
  <c r="AB33" i="5"/>
  <c r="AB56" i="5"/>
  <c r="AB49" i="5"/>
  <c r="AB50" i="5"/>
  <c r="AB48" i="5"/>
  <c r="AB35" i="5"/>
  <c r="AB47" i="5"/>
  <c r="AB51" i="5"/>
  <c r="AB41" i="5"/>
  <c r="AB69" i="5"/>
  <c r="DT16" i="9"/>
  <c r="DX16" i="9"/>
  <c r="DY16" i="9"/>
  <c r="AB70" i="5"/>
  <c r="AB53" i="5"/>
  <c r="AB3" i="5"/>
  <c r="AB62" i="5"/>
  <c r="AB66" i="5"/>
  <c r="AB59" i="5"/>
  <c r="AB57" i="5"/>
  <c r="AB55" i="5"/>
  <c r="AB52" i="5"/>
</calcChain>
</file>

<file path=xl/sharedStrings.xml><?xml version="1.0" encoding="utf-8"?>
<sst xmlns="http://schemas.openxmlformats.org/spreadsheetml/2006/main" count="14075" uniqueCount="1187">
  <si>
    <t>CA;ENL</t>
  </si>
  <si>
    <t>CA;ESI</t>
  </si>
  <si>
    <t>US;ABIZ</t>
  </si>
  <si>
    <t>US;ACI</t>
  </si>
  <si>
    <t>US;AEE</t>
  </si>
  <si>
    <t>US;AEP</t>
  </si>
  <si>
    <t>US;ALGX</t>
  </si>
  <si>
    <t>US;APA</t>
  </si>
  <si>
    <t>US;ARC</t>
  </si>
  <si>
    <t>US;ASH</t>
  </si>
  <si>
    <t>US;BEL</t>
  </si>
  <si>
    <t>US;BOG</t>
  </si>
  <si>
    <t>US;BPA</t>
  </si>
  <si>
    <t>US;BR</t>
  </si>
  <si>
    <t>US;BRR</t>
  </si>
  <si>
    <t>US;CAM</t>
  </si>
  <si>
    <t>US;CGP</t>
  </si>
  <si>
    <t>US;CHV</t>
  </si>
  <si>
    <t>US;CLWK</t>
  </si>
  <si>
    <t>US;COC.B</t>
  </si>
  <si>
    <t>US;COG</t>
  </si>
  <si>
    <t>US;CPL</t>
  </si>
  <si>
    <t>US;DO</t>
  </si>
  <si>
    <t>US;DUK</t>
  </si>
  <si>
    <t>US;DVN</t>
  </si>
  <si>
    <t>US;EFU</t>
  </si>
  <si>
    <t>US;EIX</t>
  </si>
  <si>
    <t>US;ELIX</t>
  </si>
  <si>
    <t>US;EPG</t>
  </si>
  <si>
    <t>US;ESPI</t>
  </si>
  <si>
    <t>US;ESV</t>
  </si>
  <si>
    <t>US;EXDS</t>
  </si>
  <si>
    <t>US;FE</t>
  </si>
  <si>
    <t>US;FLC</t>
  </si>
  <si>
    <t>US;FPL</t>
  </si>
  <si>
    <t>US;GLBL</t>
  </si>
  <si>
    <t>US;GLM</t>
  </si>
  <si>
    <t>US;GTE</t>
  </si>
  <si>
    <t>US;GW</t>
  </si>
  <si>
    <t>US;HAL</t>
  </si>
  <si>
    <t>US;HP</t>
  </si>
  <si>
    <t>US;ICGE</t>
  </si>
  <si>
    <t>US;ISCO</t>
  </si>
  <si>
    <t>US;ISLD</t>
  </si>
  <si>
    <t>US;LD</t>
  </si>
  <si>
    <t>US;LVLT</t>
  </si>
  <si>
    <t>US;MCLD</t>
  </si>
  <si>
    <t>US;MCN</t>
  </si>
  <si>
    <t>US;MPWR</t>
  </si>
  <si>
    <t>US;MRO</t>
  </si>
  <si>
    <t>US;MTP</t>
  </si>
  <si>
    <t>US;NBL</t>
  </si>
  <si>
    <t>US;NBR</t>
  </si>
  <si>
    <t>US;NE</t>
  </si>
  <si>
    <t>US;NEON</t>
  </si>
  <si>
    <t>US;NFX</t>
  </si>
  <si>
    <t>US;NST</t>
  </si>
  <si>
    <t>US;NXLK</t>
  </si>
  <si>
    <t>US;NXTL</t>
  </si>
  <si>
    <t>US;OEI</t>
  </si>
  <si>
    <t>US;OMKT</t>
  </si>
  <si>
    <t>US;OXY</t>
  </si>
  <si>
    <t>US;PE</t>
  </si>
  <si>
    <t>US;PEG</t>
  </si>
  <si>
    <t>US;PSIX</t>
  </si>
  <si>
    <t>US;PXD</t>
  </si>
  <si>
    <t>US;QQQ</t>
  </si>
  <si>
    <t>US;RD</t>
  </si>
  <si>
    <t>US;RDC</t>
  </si>
  <si>
    <t>US;RIG</t>
  </si>
  <si>
    <t>US;SCMR</t>
  </si>
  <si>
    <t>US;SDC</t>
  </si>
  <si>
    <t>US;SFS</t>
  </si>
  <si>
    <t>US;SGY</t>
  </si>
  <si>
    <t>US;SII</t>
  </si>
  <si>
    <t>US;SLB</t>
  </si>
  <si>
    <t>US;SO</t>
  </si>
  <si>
    <t>US;SUN</t>
  </si>
  <si>
    <t>US;TDW</t>
  </si>
  <si>
    <t>US;TOS</t>
  </si>
  <si>
    <t>US;TSO</t>
  </si>
  <si>
    <t>US;TX</t>
  </si>
  <si>
    <t>US;UCL</t>
  </si>
  <si>
    <t>US;UDS</t>
  </si>
  <si>
    <t>US;UNT</t>
  </si>
  <si>
    <t>US;UPR</t>
  </si>
  <si>
    <t>US;UTY</t>
  </si>
  <si>
    <t>US;VRC</t>
  </si>
  <si>
    <t>US;VSTR</t>
  </si>
  <si>
    <t>US;WCG</t>
  </si>
  <si>
    <t>US;WEC</t>
  </si>
  <si>
    <t>US;WMB</t>
  </si>
  <si>
    <t>US;XOM</t>
  </si>
  <si>
    <t>US;LOR</t>
  </si>
  <si>
    <t>US;OSX</t>
  </si>
  <si>
    <t>US;TWTC</t>
  </si>
  <si>
    <t>US;VLO</t>
  </si>
  <si>
    <t>US;VRI</t>
  </si>
  <si>
    <t>US;XNG</t>
  </si>
  <si>
    <t>US;XOI</t>
  </si>
  <si>
    <t>Start Date</t>
  </si>
  <si>
    <t>End Date</t>
  </si>
  <si>
    <t>Ticker</t>
  </si>
  <si>
    <t>CA;PLA</t>
  </si>
  <si>
    <t>Effective date</t>
  </si>
  <si>
    <t>Decay Factor</t>
  </si>
  <si>
    <t>Asset number</t>
  </si>
  <si>
    <t>Number of Clean Dates</t>
  </si>
  <si>
    <t>Type                  0-Equity        1-Euro Call   2-Euro Put   3-Amer Call   4-Amer  Put</t>
  </si>
  <si>
    <t>STRIKE</t>
  </si>
  <si>
    <t>Interest Rate</t>
  </si>
  <si>
    <t>DivYield</t>
  </si>
  <si>
    <t>Volatily</t>
  </si>
  <si>
    <t>ExpDate</t>
  </si>
  <si>
    <t>Percentile</t>
  </si>
  <si>
    <t>#simulations</t>
  </si>
  <si>
    <t>Var</t>
  </si>
  <si>
    <t>Delta</t>
  </si>
  <si>
    <t>Gamma</t>
  </si>
  <si>
    <t>Historical Vols</t>
  </si>
  <si>
    <t>#Shares</t>
  </si>
  <si>
    <t>Stock/Underlying Price</t>
  </si>
  <si>
    <t>PROP</t>
  </si>
  <si>
    <t>OPTI</t>
  </si>
  <si>
    <t>ENRG</t>
  </si>
  <si>
    <t>EUTY</t>
  </si>
  <si>
    <t>PROP2</t>
  </si>
  <si>
    <t>FLOW</t>
  </si>
  <si>
    <t>EHED</t>
  </si>
  <si>
    <t>Sum of Ratios</t>
  </si>
  <si>
    <t>ABIZ</t>
  </si>
  <si>
    <t>BridgeCode</t>
  </si>
  <si>
    <t>BookTickerKey</t>
  </si>
  <si>
    <t>Book</t>
  </si>
  <si>
    <t>Type</t>
  </si>
  <si>
    <t>Price</t>
  </si>
  <si>
    <t>UnderLying</t>
  </si>
  <si>
    <t>UndPrice</t>
  </si>
  <si>
    <t>Div.Yield</t>
  </si>
  <si>
    <t>Currency</t>
  </si>
  <si>
    <t>ContractSize</t>
  </si>
  <si>
    <t>Curr.Delta</t>
  </si>
  <si>
    <t>Amer/Euro Call/Put</t>
  </si>
  <si>
    <t>Strike</t>
  </si>
  <si>
    <t>Maturity Date</t>
  </si>
  <si>
    <t>Days</t>
  </si>
  <si>
    <t>RiskFreeRate</t>
  </si>
  <si>
    <t>Implied Vol</t>
  </si>
  <si>
    <t>Warning</t>
  </si>
  <si>
    <t>S</t>
  </si>
  <si>
    <t>USD</t>
  </si>
  <si>
    <t>AEE</t>
  </si>
  <si>
    <t>AEP</t>
  </si>
  <si>
    <t>ENRG:AGL</t>
  </si>
  <si>
    <t>AGL</t>
  </si>
  <si>
    <t>AUD</t>
  </si>
  <si>
    <t>IF</t>
  </si>
  <si>
    <t>AO</t>
  </si>
  <si>
    <t>APA</t>
  </si>
  <si>
    <t>LO</t>
  </si>
  <si>
    <t>APC</t>
  </si>
  <si>
    <t>ARC</t>
  </si>
  <si>
    <t>ASH</t>
  </si>
  <si>
    <t>BHI</t>
  </si>
  <si>
    <t>BOG</t>
  </si>
  <si>
    <t>BPA</t>
  </si>
  <si>
    <t>BR</t>
  </si>
  <si>
    <t>BRCM</t>
  </si>
  <si>
    <t>BRR</t>
  </si>
  <si>
    <t>CAM</t>
  </si>
  <si>
    <t>CGP</t>
  </si>
  <si>
    <t>CMS</t>
  </si>
  <si>
    <t>COG</t>
  </si>
  <si>
    <t>CPL</t>
  </si>
  <si>
    <t>CPN</t>
  </si>
  <si>
    <t>CSCO</t>
  </si>
  <si>
    <t>D</t>
  </si>
  <si>
    <t>DIR</t>
  </si>
  <si>
    <t>DO</t>
  </si>
  <si>
    <t>DUK</t>
  </si>
  <si>
    <t>DYN</t>
  </si>
  <si>
    <t>ED</t>
  </si>
  <si>
    <t>EFU</t>
  </si>
  <si>
    <t>EIX</t>
  </si>
  <si>
    <t>EMC</t>
  </si>
  <si>
    <t>ENL</t>
  </si>
  <si>
    <t>CAD</t>
  </si>
  <si>
    <t>EPG</t>
  </si>
  <si>
    <t>ENRG:ESI.TO</t>
  </si>
  <si>
    <t>ESI.TO</t>
  </si>
  <si>
    <t>ESPI</t>
  </si>
  <si>
    <t>OPTI:ESPI7.15</t>
  </si>
  <si>
    <t>ESPI7.15</t>
  </si>
  <si>
    <t>ESV</t>
  </si>
  <si>
    <t>ETR</t>
  </si>
  <si>
    <t>EXDS</t>
  </si>
  <si>
    <t>FE</t>
  </si>
  <si>
    <t>FLC</t>
  </si>
  <si>
    <t>FPL</t>
  </si>
  <si>
    <t>GLBL</t>
  </si>
  <si>
    <t>GLM</t>
  </si>
  <si>
    <t>GLW</t>
  </si>
  <si>
    <t>GPU</t>
  </si>
  <si>
    <t>GSTRF</t>
  </si>
  <si>
    <t>HAL</t>
  </si>
  <si>
    <t>IBM</t>
  </si>
  <si>
    <t>ICGE</t>
  </si>
  <si>
    <t>IIH</t>
  </si>
  <si>
    <t>IIR</t>
  </si>
  <si>
    <t>INTC</t>
  </si>
  <si>
    <t>ISLD</t>
  </si>
  <si>
    <t>ITWO</t>
  </si>
  <si>
    <t>JDSU</t>
  </si>
  <si>
    <t>LD</t>
  </si>
  <si>
    <t>LOR</t>
  </si>
  <si>
    <t>LVLT</t>
  </si>
  <si>
    <t>MCN</t>
  </si>
  <si>
    <t>MMR</t>
  </si>
  <si>
    <t>MOT</t>
  </si>
  <si>
    <t>MPWR</t>
  </si>
  <si>
    <t>MRL</t>
  </si>
  <si>
    <t>MRO</t>
  </si>
  <si>
    <t>MSFT</t>
  </si>
  <si>
    <t>MTP</t>
  </si>
  <si>
    <t>NBL</t>
  </si>
  <si>
    <t>NBR</t>
  </si>
  <si>
    <t>NDXI</t>
  </si>
  <si>
    <t>NE</t>
  </si>
  <si>
    <t>NOI</t>
  </si>
  <si>
    <t>NOK</t>
  </si>
  <si>
    <t>NT</t>
  </si>
  <si>
    <t>NU</t>
  </si>
  <si>
    <t>ENRG:NVS</t>
  </si>
  <si>
    <t>NVS</t>
  </si>
  <si>
    <t>NXTL</t>
  </si>
  <si>
    <t>ORCL</t>
  </si>
  <si>
    <t>ENRG:OSH</t>
  </si>
  <si>
    <t>OSH</t>
  </si>
  <si>
    <t>OSX</t>
  </si>
  <si>
    <t>PCG</t>
  </si>
  <si>
    <t>PE</t>
  </si>
  <si>
    <t>PEG</t>
  </si>
  <si>
    <t>PLA</t>
  </si>
  <si>
    <t>PPP</t>
  </si>
  <si>
    <t>PTZ</t>
  </si>
  <si>
    <t>PXD</t>
  </si>
  <si>
    <t>QCOM</t>
  </si>
  <si>
    <t>QQQ</t>
  </si>
  <si>
    <t>RBAK</t>
  </si>
  <si>
    <t>RD</t>
  </si>
  <si>
    <t>RDC</t>
  </si>
  <si>
    <t>REI</t>
  </si>
  <si>
    <t>RIG</t>
  </si>
  <si>
    <t>OPTI:RIG</t>
  </si>
  <si>
    <t>SCMR</t>
  </si>
  <si>
    <t>SFS</t>
  </si>
  <si>
    <t>SGY</t>
  </si>
  <si>
    <t>SII</t>
  </si>
  <si>
    <t>SLB</t>
  </si>
  <si>
    <t>SO</t>
  </si>
  <si>
    <t>SPX</t>
  </si>
  <si>
    <t>SPMO</t>
  </si>
  <si>
    <t>STO</t>
  </si>
  <si>
    <t>SUN</t>
  </si>
  <si>
    <t>SUNW</t>
  </si>
  <si>
    <t>T</t>
  </si>
  <si>
    <t>ENRG:TAP</t>
  </si>
  <si>
    <t>TAP</t>
  </si>
  <si>
    <t>TDW</t>
  </si>
  <si>
    <t>TERN</t>
  </si>
  <si>
    <t>TIBX</t>
  </si>
  <si>
    <t>TOS</t>
  </si>
  <si>
    <t>TWTC</t>
  </si>
  <si>
    <t>TYPVO1</t>
  </si>
  <si>
    <t>UCM</t>
  </si>
  <si>
    <t>UDS</t>
  </si>
  <si>
    <t>UPR</t>
  </si>
  <si>
    <t>UTY</t>
  </si>
  <si>
    <t>UTY_S</t>
  </si>
  <si>
    <t>VLO</t>
  </si>
  <si>
    <t>VPI</t>
  </si>
  <si>
    <t>VRC</t>
  </si>
  <si>
    <t>VRI</t>
  </si>
  <si>
    <t>WCG</t>
  </si>
  <si>
    <t>WEC</t>
  </si>
  <si>
    <t>WFT</t>
  </si>
  <si>
    <t>WMB</t>
  </si>
  <si>
    <t>ENRG:WPL</t>
  </si>
  <si>
    <t>WPL</t>
  </si>
  <si>
    <t>XNG</t>
  </si>
  <si>
    <t>XOI</t>
  </si>
  <si>
    <t>XOM</t>
  </si>
  <si>
    <t>prod desc</t>
  </si>
  <si>
    <t>currency</t>
  </si>
  <si>
    <t>future?</t>
  </si>
  <si>
    <t>BridgeCodes</t>
  </si>
  <si>
    <t>ACI</t>
  </si>
  <si>
    <t>AU;AGL</t>
  </si>
  <si>
    <t>ALGX</t>
  </si>
  <si>
    <t>AU@AO00M</t>
  </si>
  <si>
    <t>US;APC</t>
  </si>
  <si>
    <t>ARPT</t>
  </si>
  <si>
    <t>US;CSCO</t>
  </si>
  <si>
    <t>AXL</t>
  </si>
  <si>
    <t>US;AXL</t>
  </si>
  <si>
    <t>BELW</t>
  </si>
  <si>
    <t>BHH</t>
  </si>
  <si>
    <t>US;BHH</t>
  </si>
  <si>
    <t>US;BHI</t>
  </si>
  <si>
    <t>US;BRCM</t>
  </si>
  <si>
    <t>BSE</t>
  </si>
  <si>
    <t>US;BSE</t>
  </si>
  <si>
    <t>CES</t>
  </si>
  <si>
    <t>US;CDTS</t>
  </si>
  <si>
    <t>CFK</t>
  </si>
  <si>
    <t>US;CFK</t>
  </si>
  <si>
    <t>CG</t>
  </si>
  <si>
    <t>US;CG</t>
  </si>
  <si>
    <t>CHV</t>
  </si>
  <si>
    <t>CID</t>
  </si>
  <si>
    <t>US;CID</t>
  </si>
  <si>
    <t>CIN</t>
  </si>
  <si>
    <t>US;CIN</t>
  </si>
  <si>
    <t>CLWK</t>
  </si>
  <si>
    <t>US;CMS</t>
  </si>
  <si>
    <t>CNG</t>
  </si>
  <si>
    <t>US;CNG</t>
  </si>
  <si>
    <t>COCb</t>
  </si>
  <si>
    <t>US;CPN</t>
  </si>
  <si>
    <t>CSR</t>
  </si>
  <si>
    <t>US;CSR</t>
  </si>
  <si>
    <t>CX</t>
  </si>
  <si>
    <t>US;CX</t>
  </si>
  <si>
    <t>DEW</t>
  </si>
  <si>
    <t>US;DEW</t>
  </si>
  <si>
    <t>US;D</t>
  </si>
  <si>
    <t>DI</t>
  </si>
  <si>
    <t>US;DI</t>
  </si>
  <si>
    <t>US;DIR</t>
  </si>
  <si>
    <t>DPL</t>
  </si>
  <si>
    <t>US;DPL</t>
  </si>
  <si>
    <t>DTE</t>
  </si>
  <si>
    <t>US;DTE</t>
  </si>
  <si>
    <t>DVN</t>
  </si>
  <si>
    <t>US;DYN</t>
  </si>
  <si>
    <t>US;ED</t>
  </si>
  <si>
    <t>EEX</t>
  </si>
  <si>
    <t>US;EEX</t>
  </si>
  <si>
    <t>ELIX</t>
  </si>
  <si>
    <t>ENA</t>
  </si>
  <si>
    <t>US;ENA</t>
  </si>
  <si>
    <t>US;EMC</t>
  </si>
  <si>
    <t>US;ETR</t>
  </si>
  <si>
    <t>EUA</t>
  </si>
  <si>
    <t>US;EUA</t>
  </si>
  <si>
    <t>EXLN</t>
  </si>
  <si>
    <t>US;EXLN</t>
  </si>
  <si>
    <t>FPC</t>
  </si>
  <si>
    <t>US;FPC</t>
  </si>
  <si>
    <t>US;GLW</t>
  </si>
  <si>
    <t>GOAM</t>
  </si>
  <si>
    <t>US;GOAM</t>
  </si>
  <si>
    <t>US;GPU</t>
  </si>
  <si>
    <t>US;GSTRF</t>
  </si>
  <si>
    <t>GTE</t>
  </si>
  <si>
    <t>GW</t>
  </si>
  <si>
    <t>HOU</t>
  </si>
  <si>
    <t>US;HOU</t>
  </si>
  <si>
    <t>HP</t>
  </si>
  <si>
    <t>HWL</t>
  </si>
  <si>
    <t>US;HWL</t>
  </si>
  <si>
    <t>US;IBM</t>
  </si>
  <si>
    <t>US;IIH</t>
  </si>
  <si>
    <t>US;IIR</t>
  </si>
  <si>
    <t>ILN</t>
  </si>
  <si>
    <t>US;ILN</t>
  </si>
  <si>
    <t>US;INTC</t>
  </si>
  <si>
    <t>ISCO</t>
  </si>
  <si>
    <t>US;ITWO</t>
  </si>
  <si>
    <t>US;JDSU</t>
  </si>
  <si>
    <t>KCS</t>
  </si>
  <si>
    <t>US;KCS</t>
  </si>
  <si>
    <t>KMG</t>
  </si>
  <si>
    <t>US;KMG</t>
  </si>
  <si>
    <t>LGE</t>
  </si>
  <si>
    <t>US;LGE</t>
  </si>
  <si>
    <t>MCLD</t>
  </si>
  <si>
    <t>US;MMR</t>
  </si>
  <si>
    <t>US;MOT</t>
  </si>
  <si>
    <t>US;MSFT</t>
  </si>
  <si>
    <t>US;MRL</t>
  </si>
  <si>
    <t>NCE</t>
  </si>
  <si>
    <t>US;NCE</t>
  </si>
  <si>
    <t>US;NDX</t>
  </si>
  <si>
    <t>NEON</t>
  </si>
  <si>
    <t>NES</t>
  </si>
  <si>
    <t>US;NES</t>
  </si>
  <si>
    <t>NEV</t>
  </si>
  <si>
    <t>US;NEV</t>
  </si>
  <si>
    <t>NFX</t>
  </si>
  <si>
    <t>NI</t>
  </si>
  <si>
    <t>US;NI</t>
  </si>
  <si>
    <t>US;NOI</t>
  </si>
  <si>
    <t>US;NOK</t>
  </si>
  <si>
    <t>NSP</t>
  </si>
  <si>
    <t>US;NSP</t>
  </si>
  <si>
    <t>NST</t>
  </si>
  <si>
    <t>US;NT</t>
  </si>
  <si>
    <t>US;NU</t>
  </si>
  <si>
    <t>AU;NVS</t>
  </si>
  <si>
    <t>NXLK</t>
  </si>
  <si>
    <t>OEC</t>
  </si>
  <si>
    <t>US;OEC</t>
  </si>
  <si>
    <t>OEI</t>
  </si>
  <si>
    <t>AU;OSH</t>
  </si>
  <si>
    <t>OMKT</t>
  </si>
  <si>
    <t>US;ORCL</t>
  </si>
  <si>
    <t>ORU</t>
  </si>
  <si>
    <t>US;ORU</t>
  </si>
  <si>
    <t>ORX</t>
  </si>
  <si>
    <t>US;ORX</t>
  </si>
  <si>
    <t>US;OSH</t>
  </si>
  <si>
    <t>OXY</t>
  </si>
  <si>
    <t>P</t>
  </si>
  <si>
    <t>US;P</t>
  </si>
  <si>
    <t>US;PCG</t>
  </si>
  <si>
    <t>PMCS</t>
  </si>
  <si>
    <t>US;PMCS</t>
  </si>
  <si>
    <t>PNM</t>
  </si>
  <si>
    <t>US;PNM</t>
  </si>
  <si>
    <t>PNW</t>
  </si>
  <si>
    <t>US;PNW</t>
  </si>
  <si>
    <t>US;PPP</t>
  </si>
  <si>
    <t>PSIX</t>
  </si>
  <si>
    <t>AU;PTZ</t>
  </si>
  <si>
    <t>RGO</t>
  </si>
  <si>
    <t>US;RGO</t>
  </si>
  <si>
    <t>RGS</t>
  </si>
  <si>
    <t>US;RGS</t>
  </si>
  <si>
    <t>SCG</t>
  </si>
  <si>
    <t>US;SCG</t>
  </si>
  <si>
    <t>SDC</t>
  </si>
  <si>
    <t>SGO</t>
  </si>
  <si>
    <t>US;SGO</t>
  </si>
  <si>
    <t>SNT</t>
  </si>
  <si>
    <t>US;SNT</t>
  </si>
  <si>
    <t>SNY</t>
  </si>
  <si>
    <t>US;SNY</t>
  </si>
  <si>
    <t>US@SP00M</t>
  </si>
  <si>
    <t>SPTSE</t>
  </si>
  <si>
    <t>CA;TOPX</t>
  </si>
  <si>
    <t>US;SPX</t>
  </si>
  <si>
    <t>AU;STO</t>
  </si>
  <si>
    <t>STR</t>
  </si>
  <si>
    <t>US;STR</t>
  </si>
  <si>
    <t>US;T</t>
  </si>
  <si>
    <t>AU;TAP</t>
  </si>
  <si>
    <t>TE</t>
  </si>
  <si>
    <t>US;TE</t>
  </si>
  <si>
    <t>THX</t>
  </si>
  <si>
    <t>US;THX</t>
  </si>
  <si>
    <t>TSO</t>
  </si>
  <si>
    <t>TX</t>
  </si>
  <si>
    <t>TXU</t>
  </si>
  <si>
    <t>US;TXU</t>
  </si>
  <si>
    <t>US@TY00M</t>
  </si>
  <si>
    <t>UCL</t>
  </si>
  <si>
    <t>US;UCM</t>
  </si>
  <si>
    <t>UMC</t>
  </si>
  <si>
    <t>US;UMC</t>
  </si>
  <si>
    <t>UNT</t>
  </si>
  <si>
    <t>UTH</t>
  </si>
  <si>
    <t>US;UTH</t>
  </si>
  <si>
    <t>US;VPI</t>
  </si>
  <si>
    <t>VSTR</t>
  </si>
  <si>
    <t>US;WFT</t>
  </si>
  <si>
    <t>WGR</t>
  </si>
  <si>
    <t>US;WGR</t>
  </si>
  <si>
    <t>AU;WPL</t>
  </si>
  <si>
    <t>XTO</t>
  </si>
  <si>
    <t>US;XTO</t>
  </si>
  <si>
    <t>US;QCOM</t>
  </si>
  <si>
    <t>US;RBAK</t>
  </si>
  <si>
    <t>US;REI</t>
  </si>
  <si>
    <t>US;SUNW</t>
  </si>
  <si>
    <t>US;TERN</t>
  </si>
  <si>
    <t>US;TIBX</t>
  </si>
  <si>
    <t>Number of Books</t>
  </si>
  <si>
    <t>VAR</t>
  </si>
  <si>
    <t>ARZ</t>
  </si>
  <si>
    <t>GRP</t>
  </si>
  <si>
    <t>US;ARZ</t>
  </si>
  <si>
    <t>US;GRP</t>
  </si>
  <si>
    <t>Tomorrow's prices</t>
  </si>
  <si>
    <t>PnL</t>
  </si>
  <si>
    <t>Years to Maturity</t>
  </si>
  <si>
    <t>NMK</t>
  </si>
  <si>
    <t>US;NMK</t>
  </si>
  <si>
    <t>Instruction</t>
  </si>
  <si>
    <t>1. Type effective date of the run in VarInput!M1</t>
  </si>
  <si>
    <t>3. Get historical prices. In order to do that:</t>
  </si>
  <si>
    <t>a). push the button "Prices 1" and wait until all prices are loaded into sheet "Link"</t>
  </si>
  <si>
    <t>b). push the button "Prices 2" and wait until all prices are loaded into sheet "Link"</t>
  </si>
  <si>
    <t>c). push the button "Prices 3" and wait until all prices are loaded into sheet "Link"</t>
  </si>
  <si>
    <t>4. Get historical FX rates. In order to do that:</t>
  </si>
  <si>
    <t>b). push the button "FX rates 2" and wait until all FX rates are loaded into sheet "Link"</t>
  </si>
  <si>
    <t>a). push the button "FX rates 1" and wait until all FX rates are loaded into sheet "Link"</t>
  </si>
  <si>
    <t>c). push the button "FX rates 3" and wait until all FX rates are loaded into sheet "Link"</t>
  </si>
  <si>
    <t>2. Get positions by pushing "Get ETS positions" button</t>
  </si>
  <si>
    <t>5. Get prices for the effective date of the run by pushing "Get current prices" button.</t>
  </si>
  <si>
    <t>6. Clean prices by pushing "Clean Prices" button.</t>
  </si>
  <si>
    <t>7. Calculate covariance by pushing "Calculate Covariance" button.</t>
  </si>
  <si>
    <t>8. Calculate VAR by pushing "Calculate V@R (simulations) button.</t>
  </si>
  <si>
    <t>(the results are in  VarOutput sheet)</t>
  </si>
  <si>
    <t>(if you see "Missing code" instead of ticker name go to BridgeCodes sheet and add this stock to the list of all stocks)</t>
  </si>
  <si>
    <t>ARBA</t>
  </si>
  <si>
    <t>ATON</t>
  </si>
  <si>
    <t>ATTC</t>
  </si>
  <si>
    <t>BEAS</t>
  </si>
  <si>
    <t>BVSN</t>
  </si>
  <si>
    <t>CLRS</t>
  </si>
  <si>
    <t>CMRC</t>
  </si>
  <si>
    <t>CS</t>
  </si>
  <si>
    <t>FST</t>
  </si>
  <si>
    <t>HSE</t>
  </si>
  <si>
    <t>KP</t>
  </si>
  <si>
    <t>NEG</t>
  </si>
  <si>
    <t>OGE</t>
  </si>
  <si>
    <t>PDE</t>
  </si>
  <si>
    <t>PPRO</t>
  </si>
  <si>
    <t>VIGN</t>
  </si>
  <si>
    <t>A</t>
  </si>
  <si>
    <t>US;A</t>
  </si>
  <si>
    <t>ARW</t>
  </si>
  <si>
    <t>US;ARW</t>
  </si>
  <si>
    <t>US;ARBA</t>
  </si>
  <si>
    <t>US;ATON</t>
  </si>
  <si>
    <t>US;ATTC</t>
  </si>
  <si>
    <t>US;BEAS</t>
  </si>
  <si>
    <t>US;BVSN</t>
  </si>
  <si>
    <t>US;CLRS</t>
  </si>
  <si>
    <t>US;CMRC</t>
  </si>
  <si>
    <t>US;CS</t>
  </si>
  <si>
    <t>US;FST</t>
  </si>
  <si>
    <t>US;HSE</t>
  </si>
  <si>
    <t>US;KP</t>
  </si>
  <si>
    <t>US;NEG</t>
  </si>
  <si>
    <t>NT.TO</t>
  </si>
  <si>
    <t>CA;NT</t>
  </si>
  <si>
    <t>US;OGE</t>
  </si>
  <si>
    <t>US;PDE</t>
  </si>
  <si>
    <t>US;PPRO</t>
  </si>
  <si>
    <t>SDLI</t>
  </si>
  <si>
    <t>US;SDLI</t>
  </si>
  <si>
    <t>SRE</t>
  </si>
  <si>
    <t>US;SRE</t>
  </si>
  <si>
    <t>US;VIGN</t>
  </si>
  <si>
    <t>ALLR</t>
  </si>
  <si>
    <t>ARTG</t>
  </si>
  <si>
    <t>US;ALLR</t>
  </si>
  <si>
    <t>US;ARTG</t>
  </si>
  <si>
    <t>TGNT</t>
  </si>
  <si>
    <t>US;TGNT</t>
  </si>
  <si>
    <t>PGO</t>
  </si>
  <si>
    <t>US;PGO</t>
  </si>
  <si>
    <t>TMAR</t>
  </si>
  <si>
    <t>US;TMAR</t>
  </si>
  <si>
    <t>NAT</t>
  </si>
  <si>
    <t>US;NAT</t>
  </si>
  <si>
    <t>AYE</t>
  </si>
  <si>
    <t>US;AYE</t>
  </si>
  <si>
    <t>COCa</t>
  </si>
  <si>
    <t>US;COC.A</t>
  </si>
  <si>
    <t>RATL</t>
  </si>
  <si>
    <t>US;RATL</t>
  </si>
  <si>
    <t>CPRK</t>
  </si>
  <si>
    <t>ENTU</t>
  </si>
  <si>
    <t>ISSX</t>
  </si>
  <si>
    <t>US;CPRK</t>
  </si>
  <si>
    <t>US;ENTU</t>
  </si>
  <si>
    <t>US;ISSX</t>
  </si>
  <si>
    <t>DIGX</t>
  </si>
  <si>
    <t>US;DIGX</t>
  </si>
  <si>
    <t>WWCA</t>
  </si>
  <si>
    <t>US;WWCA</t>
  </si>
  <si>
    <t>FX rate</t>
  </si>
  <si>
    <t>EUTY:AEE</t>
  </si>
  <si>
    <t>ATW</t>
  </si>
  <si>
    <t>BVEW</t>
  </si>
  <si>
    <t>COVD</t>
  </si>
  <si>
    <t>CPST</t>
  </si>
  <si>
    <t>FGH</t>
  </si>
  <si>
    <t>EUTY:FPL</t>
  </si>
  <si>
    <t>FTRL</t>
  </si>
  <si>
    <t>EUTY:NMK</t>
  </si>
  <si>
    <t>NTIQ</t>
  </si>
  <si>
    <t>EUTY:TXU</t>
  </si>
  <si>
    <t>AHC</t>
  </si>
  <si>
    <t>US;AHC</t>
  </si>
  <si>
    <t>US;ATW</t>
  </si>
  <si>
    <t>AWE</t>
  </si>
  <si>
    <t>US;AWE</t>
  </si>
  <si>
    <t>US;COVD</t>
  </si>
  <si>
    <t>US;BLDP</t>
  </si>
  <si>
    <t>US;FGH</t>
  </si>
  <si>
    <t>US;FTRL</t>
  </si>
  <si>
    <t>HWP</t>
  </si>
  <si>
    <t>US;HWP</t>
  </si>
  <si>
    <t>KSE</t>
  </si>
  <si>
    <t>US;KSE</t>
  </si>
  <si>
    <t>LRCX</t>
  </si>
  <si>
    <t>US;LRCX</t>
  </si>
  <si>
    <t>MRVL</t>
  </si>
  <si>
    <t>NETA</t>
  </si>
  <si>
    <t>US;NETA</t>
  </si>
  <si>
    <t>NICE</t>
  </si>
  <si>
    <t>US;NICE</t>
  </si>
  <si>
    <t>US;NTIQ</t>
  </si>
  <si>
    <t>SNWL</t>
  </si>
  <si>
    <t>US;SNWL</t>
  </si>
  <si>
    <t>TMR</t>
  </si>
  <si>
    <t>US;TMR</t>
  </si>
  <si>
    <t>TTEN</t>
  </si>
  <si>
    <t>US;TTEN</t>
  </si>
  <si>
    <t>WGRD</t>
  </si>
  <si>
    <t>US;WGRD</t>
  </si>
  <si>
    <t>Version 7 - 7/5/2000</t>
  </si>
  <si>
    <t>PSFT</t>
  </si>
  <si>
    <t>US;PSFT</t>
  </si>
  <si>
    <t>VSEA</t>
  </si>
  <si>
    <t>US;VSEA</t>
  </si>
  <si>
    <t>AGIL</t>
  </si>
  <si>
    <t>US;AGIL</t>
  </si>
  <si>
    <t>SAP</t>
  </si>
  <si>
    <t>US;SAP</t>
  </si>
  <si>
    <t>VERT</t>
  </si>
  <si>
    <t>US;VERT</t>
  </si>
  <si>
    <t>ACLS</t>
  </si>
  <si>
    <t>DTHK</t>
  </si>
  <si>
    <t>SABA</t>
  </si>
  <si>
    <t>SBC</t>
  </si>
  <si>
    <t>VZ</t>
  </si>
  <si>
    <t>US;DTHK</t>
  </si>
  <si>
    <t>US;SABA</t>
  </si>
  <si>
    <t>US;SBC</t>
  </si>
  <si>
    <t>US;VZ</t>
  </si>
  <si>
    <t>RETK</t>
  </si>
  <si>
    <t>US;RETK</t>
  </si>
  <si>
    <t>TNSI</t>
  </si>
  <si>
    <t xml:space="preserve">US;TNSI </t>
  </si>
  <si>
    <t>WCOM</t>
  </si>
  <si>
    <t>US;WCOM</t>
  </si>
  <si>
    <t>BOBJ</t>
  </si>
  <si>
    <t>COGN</t>
  </si>
  <si>
    <t>EPNY</t>
  </si>
  <si>
    <t>MCTR</t>
  </si>
  <si>
    <t>US;BOBJ</t>
  </si>
  <si>
    <t>US;COGN</t>
  </si>
  <si>
    <t>US;EPNY</t>
  </si>
  <si>
    <t>US;MCTR</t>
  </si>
  <si>
    <t>INFA</t>
  </si>
  <si>
    <t>US;INFA</t>
  </si>
  <si>
    <t>ALA</t>
  </si>
  <si>
    <t>US;ALA</t>
  </si>
  <si>
    <t>SMTX</t>
  </si>
  <si>
    <t>CRIO</t>
  </si>
  <si>
    <t>PTS</t>
  </si>
  <si>
    <t>TWRS</t>
  </si>
  <si>
    <t>US;TWRS</t>
  </si>
  <si>
    <t>CA;PTS</t>
  </si>
  <si>
    <t>GBLX</t>
  </si>
  <si>
    <t>MAVK</t>
  </si>
  <si>
    <t>EUTY:PPL</t>
  </si>
  <si>
    <t>PPL</t>
  </si>
  <si>
    <t>SITE</t>
  </si>
  <si>
    <t>TSIX</t>
  </si>
  <si>
    <t>US;GBLX</t>
  </si>
  <si>
    <t>US;PPL</t>
  </si>
  <si>
    <t>US;SITE</t>
  </si>
  <si>
    <t>US;MAVK</t>
  </si>
  <si>
    <t>NRG</t>
  </si>
  <si>
    <t>BLUE</t>
  </si>
  <si>
    <t>CCU</t>
  </si>
  <si>
    <t>US;CCU</t>
  </si>
  <si>
    <t>RSNT</t>
  </si>
  <si>
    <t>US;ARPT</t>
  </si>
  <si>
    <t>US;BVEW</t>
  </si>
  <si>
    <t>US;NRG</t>
  </si>
  <si>
    <t>US;SVNX</t>
  </si>
  <si>
    <t>TSYS</t>
  </si>
  <si>
    <t>AES</t>
  </si>
  <si>
    <t>SRP</t>
  </si>
  <si>
    <t>US;AES</t>
  </si>
  <si>
    <t>US;SRP</t>
  </si>
  <si>
    <t>PBR</t>
  </si>
  <si>
    <t>CKH</t>
  </si>
  <si>
    <t>US;CKH</t>
  </si>
  <si>
    <t>CWLD</t>
  </si>
  <si>
    <t>FMKT</t>
  </si>
  <si>
    <t>MANU</t>
  </si>
  <si>
    <t>PVTL</t>
  </si>
  <si>
    <t>US;CWLD</t>
  </si>
  <si>
    <t>US;PVTL</t>
  </si>
  <si>
    <t>US;MANU</t>
  </si>
  <si>
    <t>US;FMKT</t>
  </si>
  <si>
    <t>CORV</t>
  </si>
  <si>
    <t>KANA</t>
  </si>
  <si>
    <t>MCAF</t>
  </si>
  <si>
    <t>PRGN</t>
  </si>
  <si>
    <t>RSAS</t>
  </si>
  <si>
    <t>SEBL</t>
  </si>
  <si>
    <t>US;KANA</t>
  </si>
  <si>
    <t>US;MCAF</t>
  </si>
  <si>
    <t>US;RSAS</t>
  </si>
  <si>
    <t>US;SEBL</t>
  </si>
  <si>
    <t>US;PRGN</t>
  </si>
  <si>
    <t>VITR</t>
  </si>
  <si>
    <t>US;VITR</t>
  </si>
  <si>
    <t>NAVI</t>
  </si>
  <si>
    <t>US;NAVI</t>
  </si>
  <si>
    <t>FON</t>
  </si>
  <si>
    <t>Q</t>
  </si>
  <si>
    <t>QSFT</t>
  </si>
  <si>
    <t>US;FON</t>
  </si>
  <si>
    <t>US;Q</t>
  </si>
  <si>
    <t>US;QSFT</t>
  </si>
  <si>
    <t>BCE.TO</t>
  </si>
  <si>
    <t>CA;BCE</t>
  </si>
  <si>
    <t>BMCS</t>
  </si>
  <si>
    <t>CA</t>
  </si>
  <si>
    <t>NPLS</t>
  </si>
  <si>
    <t>US;CA</t>
  </si>
  <si>
    <t>US;BMCS</t>
  </si>
  <si>
    <t>US;NPLS</t>
  </si>
  <si>
    <t>TK</t>
  </si>
  <si>
    <t>US;TK</t>
  </si>
  <si>
    <t>CPWR</t>
  </si>
  <si>
    <t>PRSF</t>
  </si>
  <si>
    <t>US;PRSF</t>
  </si>
  <si>
    <t>US;CPWR</t>
  </si>
  <si>
    <t>CRR</t>
  </si>
  <si>
    <t>US;CRR</t>
  </si>
  <si>
    <t>BJS</t>
  </si>
  <si>
    <t>IWOV</t>
  </si>
  <si>
    <t>US;IWOV</t>
  </si>
  <si>
    <t>US;BJS</t>
  </si>
  <si>
    <t>MERQ</t>
  </si>
  <si>
    <t>US;MERQ</t>
  </si>
  <si>
    <t>OPTI:DT</t>
  </si>
  <si>
    <t>DT</t>
  </si>
  <si>
    <t>OPTI:VSTR</t>
  </si>
  <si>
    <t>US;DT</t>
  </si>
  <si>
    <t>NUAN</t>
  </si>
  <si>
    <t>SPWX</t>
  </si>
  <si>
    <t>SRNA</t>
  </si>
  <si>
    <t>TMWD</t>
  </si>
  <si>
    <t>US;NUAN</t>
  </si>
  <si>
    <t>US;SPWX</t>
  </si>
  <si>
    <t>US;SRNA</t>
  </si>
  <si>
    <t>US;TMWD</t>
  </si>
  <si>
    <t>TCM</t>
  </si>
  <si>
    <t>US;TSIX</t>
  </si>
  <si>
    <t>AMD</t>
  </si>
  <si>
    <t>ASML</t>
  </si>
  <si>
    <t>BLS</t>
  </si>
  <si>
    <t>NOVL</t>
  </si>
  <si>
    <t>PMTC</t>
  </si>
  <si>
    <t>US;AMD</t>
  </si>
  <si>
    <t>US;ASML</t>
  </si>
  <si>
    <t>US;BLS</t>
  </si>
  <si>
    <t>US;NOVL</t>
  </si>
  <si>
    <t>US;PMTC</t>
  </si>
  <si>
    <t>CTS</t>
  </si>
  <si>
    <t>ECIL</t>
  </si>
  <si>
    <t>US;CTS</t>
  </si>
  <si>
    <t>US;ECIL</t>
  </si>
  <si>
    <t>EUTY:UTY360C</t>
  </si>
  <si>
    <t>UTY360C</t>
  </si>
  <si>
    <t>EUTY:UTY360O</t>
  </si>
  <si>
    <t>UTY360O</t>
  </si>
  <si>
    <t>CHK</t>
  </si>
  <si>
    <t>EUTY:DQE</t>
  </si>
  <si>
    <t>DQE</t>
  </si>
  <si>
    <t>EUTY:ETR</t>
  </si>
  <si>
    <t>IO</t>
  </si>
  <si>
    <t>EUTY:PEG</t>
  </si>
  <si>
    <t>EUTY:WEC</t>
  </si>
  <si>
    <t>US;CHK</t>
  </si>
  <si>
    <t>US;DQE</t>
  </si>
  <si>
    <t>US;IO</t>
  </si>
  <si>
    <t>CPTL</t>
  </si>
  <si>
    <t>US;CPTL</t>
  </si>
  <si>
    <t>BBSW</t>
  </si>
  <si>
    <t>COD</t>
  </si>
  <si>
    <t>US;BBSW</t>
  </si>
  <si>
    <t>ERICY</t>
  </si>
  <si>
    <t>US;ERICY</t>
  </si>
  <si>
    <t>UAXS</t>
  </si>
  <si>
    <t>US;UAXS</t>
  </si>
  <si>
    <t>ALTR</t>
  </si>
  <si>
    <t>CHKP</t>
  </si>
  <si>
    <t>US;ALTR</t>
  </si>
  <si>
    <t>US;CHKP</t>
  </si>
  <si>
    <t>MVK</t>
  </si>
  <si>
    <t>US;MVK</t>
  </si>
  <si>
    <t>XOXO</t>
  </si>
  <si>
    <t>PWAV</t>
  </si>
  <si>
    <t>US;PWAV</t>
  </si>
  <si>
    <t>COSN</t>
  </si>
  <si>
    <t>US;COSN</t>
  </si>
  <si>
    <t>GGTLB</t>
  </si>
  <si>
    <t>US;GTTLB</t>
  </si>
  <si>
    <t>NASC</t>
  </si>
  <si>
    <t>US;NASC</t>
  </si>
  <si>
    <t>GTTLB</t>
  </si>
  <si>
    <t>STCS</t>
  </si>
  <si>
    <t>WEBM</t>
  </si>
  <si>
    <t>US;STCS</t>
  </si>
  <si>
    <t>US;WEBM</t>
  </si>
  <si>
    <t>US;XOXO</t>
  </si>
  <si>
    <t>CCUR</t>
  </si>
  <si>
    <t>FCOM</t>
  </si>
  <si>
    <t>IN</t>
  </si>
  <si>
    <t>MFNX</t>
  </si>
  <si>
    <t>NETE</t>
  </si>
  <si>
    <t>SOE</t>
  </si>
  <si>
    <t>VYTL</t>
  </si>
  <si>
    <t>US;FCOM</t>
  </si>
  <si>
    <t>US;IN</t>
  </si>
  <si>
    <t>US;CCUR</t>
  </si>
  <si>
    <t>US;VYTL</t>
  </si>
  <si>
    <t>US;NETE</t>
  </si>
  <si>
    <t>US;MFNX</t>
  </si>
  <si>
    <t>ARCC</t>
  </si>
  <si>
    <t>DRTN</t>
  </si>
  <si>
    <t>GBIX</t>
  </si>
  <si>
    <t>TTH</t>
  </si>
  <si>
    <t>US;ARCC</t>
  </si>
  <si>
    <t>US;GBIX</t>
  </si>
  <si>
    <t>US;DRTN</t>
  </si>
  <si>
    <t>US;TTH</t>
  </si>
  <si>
    <t>ELAS</t>
  </si>
  <si>
    <t>EUTY:SRP</t>
  </si>
  <si>
    <t>SGR</t>
  </si>
  <si>
    <t>US;SGR</t>
  </si>
  <si>
    <t>NEWP</t>
  </si>
  <si>
    <t>US;NEWP</t>
  </si>
  <si>
    <t>VTS</t>
  </si>
  <si>
    <t>US;VTS</t>
  </si>
  <si>
    <t>ENRG:CHV</t>
  </si>
  <si>
    <t>EUTY:CMS</t>
  </si>
  <si>
    <t>ADI</t>
  </si>
  <si>
    <t>US;ADI</t>
  </si>
  <si>
    <t>DOX</t>
  </si>
  <si>
    <t>US;DOX</t>
  </si>
  <si>
    <t>OPTI:CHV</t>
  </si>
  <si>
    <t>REP</t>
  </si>
  <si>
    <t>OPTI:TX</t>
  </si>
  <si>
    <t>US;REP</t>
  </si>
  <si>
    <t>BP</t>
  </si>
  <si>
    <t>US;BP</t>
  </si>
  <si>
    <t>EUTY:EXC</t>
  </si>
  <si>
    <t>EXC</t>
  </si>
  <si>
    <t>US;EXC</t>
  </si>
  <si>
    <t>EUTY:CIN</t>
  </si>
  <si>
    <t>PCS</t>
  </si>
  <si>
    <t>SBYN</t>
  </si>
  <si>
    <t>US;SBYN</t>
  </si>
  <si>
    <t>US;PCS</t>
  </si>
  <si>
    <t>ENRG:NBL</t>
  </si>
  <si>
    <t>08-Nov-2000</t>
  </si>
  <si>
    <t>CIV</t>
  </si>
  <si>
    <t>US;CIV</t>
  </si>
  <si>
    <t>09-Nov-2000</t>
  </si>
  <si>
    <t>10-Nov-2000</t>
  </si>
  <si>
    <t>13-Nov-2000</t>
  </si>
  <si>
    <t>ORN</t>
  </si>
  <si>
    <t>14-Nov-2000</t>
  </si>
  <si>
    <t>15-Nov-2000</t>
  </si>
  <si>
    <t>TECH</t>
  </si>
  <si>
    <t>PRSE</t>
  </si>
  <si>
    <t>US;PRSE</t>
  </si>
  <si>
    <t>16-Nov-2000</t>
  </si>
  <si>
    <t>17-Nov-2000</t>
  </si>
  <si>
    <t>20-Nov-2000</t>
  </si>
  <si>
    <t>CERT</t>
  </si>
  <si>
    <t>US;CERT</t>
  </si>
  <si>
    <t>21-Nov-2000</t>
  </si>
  <si>
    <t>22-Nov-2000</t>
  </si>
  <si>
    <t>24-Nov-2000</t>
  </si>
  <si>
    <t>23-Nov-2000</t>
  </si>
  <si>
    <t>OPTI:COCa</t>
  </si>
  <si>
    <t>OPTI:COCb</t>
  </si>
  <si>
    <t>27-Nov-2000</t>
  </si>
  <si>
    <t>28-Nov-2000</t>
  </si>
  <si>
    <t>CIEN</t>
  </si>
  <si>
    <t>US;CIEN</t>
  </si>
  <si>
    <t>29-Nov-2000</t>
  </si>
  <si>
    <t>30-Nov-2000</t>
  </si>
  <si>
    <t>01-Dec-2000</t>
  </si>
  <si>
    <t>04-Dec-2000</t>
  </si>
  <si>
    <t>05-Dec-2000</t>
  </si>
  <si>
    <t>06-Dec-2000</t>
  </si>
  <si>
    <t>07-Dec-2000</t>
  </si>
  <si>
    <t>08-Dec-2000</t>
  </si>
  <si>
    <t>US;PGN</t>
  </si>
  <si>
    <t>11-Dec-2000</t>
  </si>
  <si>
    <t>EUTY:UTY370C01</t>
  </si>
  <si>
    <t>UTY370C01</t>
  </si>
  <si>
    <t>EUTY:UTY370O01</t>
  </si>
  <si>
    <t>UTY370O01</t>
  </si>
  <si>
    <t>MAV</t>
  </si>
  <si>
    <t>US;MAV</t>
  </si>
  <si>
    <t>12-Dec-2000</t>
  </si>
  <si>
    <t>13-Dec-2000</t>
  </si>
  <si>
    <t>14-Dec-2000</t>
  </si>
  <si>
    <t>15-Dec-2000</t>
  </si>
  <si>
    <t>18-Dec-2000</t>
  </si>
  <si>
    <t>ALSC</t>
  </si>
  <si>
    <t>US;ALSC</t>
  </si>
  <si>
    <t>AREM</t>
  </si>
  <si>
    <t>US;AREM</t>
  </si>
  <si>
    <t>CRUS</t>
  </si>
  <si>
    <t>US;CRUS</t>
  </si>
  <si>
    <t>LTXX</t>
  </si>
  <si>
    <t>US;LTXX</t>
  </si>
  <si>
    <t>NVDA</t>
  </si>
  <si>
    <t>US;NVDA</t>
  </si>
  <si>
    <t>SMTC</t>
  </si>
  <si>
    <t>US;SMTC</t>
  </si>
  <si>
    <t>MONE</t>
  </si>
  <si>
    <t>US;MONE</t>
  </si>
  <si>
    <t>SSTI</t>
  </si>
  <si>
    <t>US;SSTI</t>
  </si>
  <si>
    <t>LWIN</t>
  </si>
  <si>
    <t>US;LWIN</t>
  </si>
  <si>
    <t>MACR</t>
  </si>
  <si>
    <t>US;MACR</t>
  </si>
  <si>
    <t>WIND</t>
  </si>
  <si>
    <t>US;WIND</t>
  </si>
  <si>
    <t>IDTI</t>
  </si>
  <si>
    <t>US;IDTI</t>
  </si>
  <si>
    <t>AVX</t>
  </si>
  <si>
    <t>US;AVX</t>
  </si>
  <si>
    <t>IRF</t>
  </si>
  <si>
    <t>US;IRF</t>
  </si>
  <si>
    <t>TNL</t>
  </si>
  <si>
    <t>US;TNL</t>
  </si>
  <si>
    <t>CSC</t>
  </si>
  <si>
    <t>US;CSC</t>
  </si>
  <si>
    <t>IMN</t>
  </si>
  <si>
    <t>US;IMN</t>
  </si>
  <si>
    <t>KEA</t>
  </si>
  <si>
    <t>US;KEA</t>
  </si>
  <si>
    <t>LLL</t>
  </si>
  <si>
    <t>US;LLL</t>
  </si>
  <si>
    <t>LU</t>
  </si>
  <si>
    <t>US;LU</t>
  </si>
  <si>
    <t>MIPS</t>
  </si>
  <si>
    <t>US;MIPS</t>
  </si>
  <si>
    <t>RFMD</t>
  </si>
  <si>
    <t>US;RFMD</t>
  </si>
  <si>
    <t>TLAB</t>
  </si>
  <si>
    <t>US;TLAB</t>
  </si>
  <si>
    <t>JBL</t>
  </si>
  <si>
    <t>RNWK</t>
  </si>
  <si>
    <t>US;JBL</t>
  </si>
  <si>
    <t>US;RNWK</t>
  </si>
  <si>
    <t>19-Dec-2000</t>
  </si>
  <si>
    <t>DCEL</t>
  </si>
  <si>
    <t>ESIO</t>
  </si>
  <si>
    <t>US;DCEL</t>
  </si>
  <si>
    <t>US;ESIO</t>
  </si>
  <si>
    <t>20-Dec-2000</t>
  </si>
  <si>
    <t>21-Dec-2000</t>
  </si>
  <si>
    <t>22-Dec-2000</t>
  </si>
  <si>
    <t>AAPL</t>
  </si>
  <si>
    <t>DITC</t>
  </si>
  <si>
    <t>DSPG</t>
  </si>
  <si>
    <t>HELX</t>
  </si>
  <si>
    <t>LSI</t>
  </si>
  <si>
    <t>SONS</t>
  </si>
  <si>
    <t>VECO</t>
  </si>
  <si>
    <t>VRTY</t>
  </si>
  <si>
    <t>US;AAPL</t>
  </si>
  <si>
    <t>US;DITC</t>
  </si>
  <si>
    <t>US;DSPG</t>
  </si>
  <si>
    <t>US;HELX</t>
  </si>
  <si>
    <t>US;LSI</t>
  </si>
  <si>
    <t>US;VRTY</t>
  </si>
  <si>
    <t>US;SONS</t>
  </si>
  <si>
    <t>US;VECO</t>
  </si>
  <si>
    <t>26-Dec-2000</t>
  </si>
  <si>
    <t>25-Dec-2000</t>
  </si>
  <si>
    <t>AMAT</t>
  </si>
  <si>
    <t>PLAB</t>
  </si>
  <si>
    <t>TLGD</t>
  </si>
  <si>
    <t>US;PLAB</t>
  </si>
  <si>
    <t>US;TLGD</t>
  </si>
  <si>
    <t>US;AMAT</t>
  </si>
  <si>
    <t>27-Dec-2000</t>
  </si>
  <si>
    <t>28-Dec-2000</t>
  </si>
  <si>
    <t>ENRG:AOH1</t>
  </si>
  <si>
    <t>AOH1</t>
  </si>
  <si>
    <t>29-Dec-2000</t>
  </si>
  <si>
    <t>02-Jan-2001</t>
  </si>
  <si>
    <t>01-Jan-2001</t>
  </si>
  <si>
    <t>AU@AO01H</t>
  </si>
  <si>
    <t>03-Jan-2001</t>
  </si>
  <si>
    <t>04-Jan-2001</t>
  </si>
  <si>
    <t>EUTY:PGN</t>
  </si>
  <si>
    <t>PGN</t>
  </si>
  <si>
    <t>05-Jan-2001</t>
  </si>
  <si>
    <t>AKAM</t>
  </si>
  <si>
    <t>BRW</t>
  </si>
  <si>
    <t>DIGL</t>
  </si>
  <si>
    <t>FNSR</t>
  </si>
  <si>
    <t>GX</t>
  </si>
  <si>
    <t>PCSA</t>
  </si>
  <si>
    <t>ENRG:RD</t>
  </si>
  <si>
    <t>SAWS</t>
  </si>
  <si>
    <t>EUTY:SCG</t>
  </si>
  <si>
    <t>SCI</t>
  </si>
  <si>
    <t>STOR</t>
  </si>
  <si>
    <t>USM</t>
  </si>
  <si>
    <t>US;AKAM</t>
  </si>
  <si>
    <t>US;BRW</t>
  </si>
  <si>
    <t>US;DIGL</t>
  </si>
  <si>
    <t>US;FNSR</t>
  </si>
  <si>
    <t>US;GX</t>
  </si>
  <si>
    <t>US;PCSA</t>
  </si>
  <si>
    <t>US;SAWS</t>
  </si>
  <si>
    <t>US;SCI</t>
  </si>
  <si>
    <t>US;STOR</t>
  </si>
  <si>
    <t>US;USM</t>
  </si>
  <si>
    <t>08-Jan-2001</t>
  </si>
  <si>
    <t>09-Jan-2001</t>
  </si>
  <si>
    <t>US;CORV</t>
  </si>
  <si>
    <t>10-Jan-2001</t>
  </si>
  <si>
    <t>11-Jan-2001</t>
  </si>
  <si>
    <t>MUR</t>
  </si>
  <si>
    <t>US;MUR</t>
  </si>
  <si>
    <t>12-Jan-2001</t>
  </si>
  <si>
    <t>ACTU</t>
  </si>
  <si>
    <t>ENRG:APC</t>
  </si>
  <si>
    <t>ENRG:FST</t>
  </si>
  <si>
    <t>US;ACTU</t>
  </si>
  <si>
    <t>16-Jan-2001</t>
  </si>
  <si>
    <t>15-Jan-2001</t>
  </si>
  <si>
    <t>PKTR</t>
  </si>
  <si>
    <t>ENRG:XNG240G01</t>
  </si>
  <si>
    <t>XNG240G01</t>
  </si>
  <si>
    <t>ENRG:XNG240S01</t>
  </si>
  <si>
    <t>XNG240S01</t>
  </si>
  <si>
    <t>ENRG:XOI520D01</t>
  </si>
  <si>
    <t>XOI520D01</t>
  </si>
  <si>
    <t>ENRG:XOI520P01</t>
  </si>
  <si>
    <t>XOI520P01</t>
  </si>
  <si>
    <t>ZIXI</t>
  </si>
  <si>
    <t>US;ZIXI</t>
  </si>
  <si>
    <t>US;PKTR</t>
  </si>
  <si>
    <t>17-Jan-2001</t>
  </si>
  <si>
    <t>EUTY:AYE</t>
  </si>
  <si>
    <t>ENRG:BJS</t>
  </si>
  <si>
    <t>CWON</t>
  </si>
  <si>
    <t>ENRG:NFX</t>
  </si>
  <si>
    <t>US;CWON</t>
  </si>
  <si>
    <t>18-Jan-2001</t>
  </si>
  <si>
    <t>LGTO</t>
  </si>
  <si>
    <t>NK</t>
  </si>
  <si>
    <t>VRTS</t>
  </si>
  <si>
    <t>US;LGTO</t>
  </si>
  <si>
    <t>US;VRTS</t>
  </si>
  <si>
    <t>19-Jan-2001</t>
  </si>
  <si>
    <t>AFCI</t>
  </si>
  <si>
    <t>DDIC</t>
  </si>
  <si>
    <t>JNIC</t>
  </si>
  <si>
    <t>PLXS</t>
  </si>
  <si>
    <t>SYMC</t>
  </si>
  <si>
    <t>US;AFCI</t>
  </si>
  <si>
    <t>US;DDIC</t>
  </si>
  <si>
    <t>US;JNIC</t>
  </si>
  <si>
    <t>US;PLXS</t>
  </si>
  <si>
    <t>US;SYMC</t>
  </si>
  <si>
    <t>22-Jan-2001</t>
  </si>
  <si>
    <t>EUTY:UCU</t>
  </si>
  <si>
    <t>UCU</t>
  </si>
  <si>
    <t>US;UCU</t>
  </si>
  <si>
    <t>23-Jan-2001</t>
  </si>
  <si>
    <t>EUTY:ED</t>
  </si>
  <si>
    <t>ENRG:GLM</t>
  </si>
  <si>
    <t>24-Jan-2001</t>
  </si>
  <si>
    <t>25-Jan-2001</t>
  </si>
  <si>
    <t>EUTY:POM</t>
  </si>
  <si>
    <t>POM</t>
  </si>
  <si>
    <t>EUTY:REI</t>
  </si>
  <si>
    <t>US;POM</t>
  </si>
  <si>
    <t>26-Jan-2001</t>
  </si>
  <si>
    <t>29-Jan-2001</t>
  </si>
  <si>
    <t>RIMM</t>
  </si>
  <si>
    <t>US;RIMM</t>
  </si>
  <si>
    <t>30-Jan-2001</t>
  </si>
  <si>
    <t>31-Jan-2001</t>
  </si>
  <si>
    <t>OPTI:RIG19E</t>
  </si>
  <si>
    <t>RIG19E</t>
  </si>
  <si>
    <t>01-Feb-2001</t>
  </si>
  <si>
    <t>EUTY:GPU</t>
  </si>
  <si>
    <t>OIL</t>
  </si>
  <si>
    <t>US;OIL</t>
  </si>
  <si>
    <t>02-Feb-2001</t>
  </si>
  <si>
    <t>05-Feb-2001</t>
  </si>
  <si>
    <t>06-Feb-2001</t>
  </si>
  <si>
    <t>FLOW:QQQ</t>
  </si>
  <si>
    <t>FLOW:QQQ61O01</t>
  </si>
  <si>
    <t>QQQ61O01</t>
  </si>
  <si>
    <t>ENRG:TK</t>
  </si>
  <si>
    <t>07-Feb-2001</t>
  </si>
  <si>
    <t>EUTY:AEP</t>
  </si>
  <si>
    <t>ENRG:P</t>
  </si>
  <si>
    <t>ENRG:TOS</t>
  </si>
  <si>
    <t>08-Feb-2001</t>
  </si>
  <si>
    <t>NX</t>
  </si>
  <si>
    <t>09-Feb-2001</t>
  </si>
  <si>
    <t>12-Feb-2001</t>
  </si>
  <si>
    <t>BRCD</t>
  </si>
  <si>
    <t>ENRG:MCN</t>
  </si>
  <si>
    <t>US;BRCD</t>
  </si>
  <si>
    <t>13-Feb-2001</t>
  </si>
  <si>
    <t>ENRG:APA</t>
  </si>
  <si>
    <t>ENRG:ASH</t>
  </si>
  <si>
    <t>TECH:SBYN</t>
  </si>
  <si>
    <t>ENRG:SUN</t>
  </si>
  <si>
    <t>TECH:VITR</t>
  </si>
  <si>
    <t>ENRG:VLO</t>
  </si>
  <si>
    <t>14-Feb-2001</t>
  </si>
  <si>
    <t>ENRG:AHC</t>
  </si>
  <si>
    <t>FLOW:DT</t>
  </si>
  <si>
    <t>FLOW:VSTR</t>
  </si>
  <si>
    <t>15-Feb-2001</t>
  </si>
  <si>
    <t>ENRG:BP</t>
  </si>
  <si>
    <t>16-Feb-2001</t>
  </si>
  <si>
    <t>OPLN:BP.L</t>
  </si>
  <si>
    <t>OPLN</t>
  </si>
  <si>
    <t>BP.L</t>
  </si>
  <si>
    <t>GBP</t>
  </si>
  <si>
    <t>OPLN:RD.I</t>
  </si>
  <si>
    <t>RD.I</t>
  </si>
  <si>
    <t>EUR</t>
  </si>
  <si>
    <t>26-Sep-2000</t>
  </si>
  <si>
    <t>27-Sep-2000</t>
  </si>
  <si>
    <t>28-Sep-2000</t>
  </si>
  <si>
    <t>29-Sep-2000</t>
  </si>
  <si>
    <t>02-Oct-2000</t>
  </si>
  <si>
    <t>03-Oct-2000</t>
  </si>
  <si>
    <t>04-Oct-2000</t>
  </si>
  <si>
    <t>05-Oct-2000</t>
  </si>
  <si>
    <t>06-Oct-2000</t>
  </si>
  <si>
    <t>09-Oct-2000</t>
  </si>
  <si>
    <t>10-Oct-2000</t>
  </si>
  <si>
    <t>11-Oct-2000</t>
  </si>
  <si>
    <t>12-Oct-2000</t>
  </si>
  <si>
    <t>13-Oct-2000</t>
  </si>
  <si>
    <t>16-Oct-2000</t>
  </si>
  <si>
    <t>17-Oct-2000</t>
  </si>
  <si>
    <t>18-Oct-2000</t>
  </si>
  <si>
    <t>19-Oct-2000</t>
  </si>
  <si>
    <t>20-Oct-2000</t>
  </si>
  <si>
    <t>23-Oct-2000</t>
  </si>
  <si>
    <t>24-Oct-2000</t>
  </si>
  <si>
    <t>25-Oct-2000</t>
  </si>
  <si>
    <t>26-Oct-2000</t>
  </si>
  <si>
    <t>27-Oct-2000</t>
  </si>
  <si>
    <t>30-Oct-2000</t>
  </si>
  <si>
    <t>31-Oct-2000</t>
  </si>
  <si>
    <t>01-Nov-2000</t>
  </si>
  <si>
    <t>02-Nov-2000</t>
  </si>
  <si>
    <t>03-Nov-2000</t>
  </si>
  <si>
    <t>06-Nov-2000</t>
  </si>
  <si>
    <t>07-Nov-2000</t>
  </si>
  <si>
    <t>20-Feb-2001</t>
  </si>
  <si>
    <t>19-Feb-2001</t>
  </si>
  <si>
    <t>25-Sep-2000</t>
  </si>
  <si>
    <t>Book1</t>
  </si>
  <si>
    <t>Book2</t>
  </si>
  <si>
    <t>Book3</t>
  </si>
  <si>
    <t>Analytical VAR</t>
  </si>
  <si>
    <t>Expected Tail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</si>
</sst>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000"/>
    <numFmt numFmtId="167" formatCode="dd\-mmm\-yy"/>
    <numFmt numFmtId="169" formatCode="0.0"/>
    <numFmt numFmtId="172" formatCode="_(* #,##0.0000_);_(* \(#,##0.0000\);_(* &quot;-&quot;??_);_(@_)"/>
    <numFmt numFmtId="174" formatCode="0.000000"/>
    <numFmt numFmtId="189" formatCode="mm/dd/yy"/>
    <numFmt numFmtId="196" formatCode="_(* #,##0_);_(* \(#,##0\);_(* &quot;-&quot;??_);_(@_)"/>
    <numFmt numFmtId="231" formatCode="0_);[Red]\(0\)"/>
  </numFmts>
  <fonts count="10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b/>
      <sz val="9"/>
      <color indexed="56"/>
      <name val="Times New Roman"/>
      <family val="1"/>
    </font>
    <font>
      <sz val="10"/>
      <name val="Arial"/>
      <family val="2"/>
    </font>
    <font>
      <b/>
      <sz val="10"/>
      <color indexed="48"/>
      <name val="Arial"/>
      <family val="2"/>
    </font>
    <font>
      <sz val="10"/>
      <color indexed="10"/>
      <name val="Arial"/>
      <family val="2"/>
    </font>
    <font>
      <b/>
      <sz val="12"/>
      <name val="Arial"/>
      <family val="2"/>
    </font>
    <font>
      <b/>
      <sz val="14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5"/>
        <bgColor indexed="64"/>
      </patternFill>
    </fill>
  </fills>
  <borders count="5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113">
    <xf numFmtId="0" fontId="0" fillId="0" borderId="0" xfId="0"/>
    <xf numFmtId="0" fontId="0" fillId="0" borderId="0" xfId="0" applyFill="1"/>
    <xf numFmtId="0" fontId="0" fillId="0" borderId="0" xfId="0" applyFill="1" applyAlignment="1">
      <alignment horizontal="right"/>
    </xf>
    <xf numFmtId="0" fontId="0" fillId="0" borderId="0" xfId="0" applyFill="1" applyBorder="1"/>
    <xf numFmtId="0" fontId="5" fillId="0" borderId="0" xfId="0" applyFont="1" applyFill="1"/>
    <xf numFmtId="0" fontId="5" fillId="0" borderId="0" xfId="0" applyFont="1" applyFill="1" applyBorder="1"/>
    <xf numFmtId="0" fontId="5" fillId="0" borderId="1" xfId="0" applyFont="1" applyFill="1" applyBorder="1"/>
    <xf numFmtId="2" fontId="0" fillId="0" borderId="0" xfId="0" applyNumberFormat="1" applyFill="1" applyBorder="1"/>
    <xf numFmtId="10" fontId="1" fillId="0" borderId="0" xfId="4" applyNumberFormat="1" applyFill="1" applyBorder="1"/>
    <xf numFmtId="165" fontId="0" fillId="0" borderId="0" xfId="0" applyNumberFormat="1" applyFill="1" applyBorder="1"/>
    <xf numFmtId="0" fontId="5" fillId="0" borderId="0" xfId="0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14" fontId="2" fillId="2" borderId="0" xfId="0" applyNumberFormat="1" applyFont="1" applyFill="1" applyAlignment="1"/>
    <xf numFmtId="0" fontId="2" fillId="2" borderId="0" xfId="0" applyFont="1" applyFill="1" applyAlignment="1"/>
    <xf numFmtId="0" fontId="7" fillId="0" borderId="0" xfId="0" applyFont="1"/>
    <xf numFmtId="0" fontId="5" fillId="0" borderId="0" xfId="0" applyFont="1"/>
    <xf numFmtId="0" fontId="0" fillId="3" borderId="0" xfId="0" applyFill="1"/>
    <xf numFmtId="0" fontId="7" fillId="3" borderId="0" xfId="0" applyFont="1" applyFill="1"/>
    <xf numFmtId="12" fontId="0" fillId="0" borderId="0" xfId="0" applyNumberFormat="1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2" fillId="4" borderId="0" xfId="0" applyFont="1" applyFill="1"/>
    <xf numFmtId="0" fontId="2" fillId="5" borderId="0" xfId="0" applyFont="1" applyFill="1"/>
    <xf numFmtId="14" fontId="2" fillId="0" borderId="0" xfId="0" applyNumberFormat="1" applyFont="1" applyFill="1" applyAlignment="1"/>
    <xf numFmtId="167" fontId="0" fillId="0" borderId="0" xfId="0" applyNumberFormat="1" applyFill="1"/>
    <xf numFmtId="1" fontId="0" fillId="0" borderId="0" xfId="0" applyNumberFormat="1"/>
    <xf numFmtId="2" fontId="0" fillId="0" borderId="0" xfId="0" applyNumberFormat="1"/>
    <xf numFmtId="0" fontId="3" fillId="5" borderId="2" xfId="0" applyFont="1" applyFill="1" applyBorder="1" applyAlignment="1">
      <alignment horizontal="justify"/>
    </xf>
    <xf numFmtId="0" fontId="4" fillId="5" borderId="2" xfId="0" applyFont="1" applyFill="1" applyBorder="1"/>
    <xf numFmtId="0" fontId="0" fillId="6" borderId="3" xfId="0" applyFill="1" applyBorder="1"/>
    <xf numFmtId="0" fontId="0" fillId="6" borderId="4" xfId="0" applyFill="1" applyBorder="1"/>
    <xf numFmtId="164" fontId="0" fillId="6" borderId="4" xfId="0" applyNumberFormat="1" applyFill="1" applyBorder="1"/>
    <xf numFmtId="2" fontId="0" fillId="6" borderId="4" xfId="0" applyNumberFormat="1" applyFill="1" applyBorder="1"/>
    <xf numFmtId="0" fontId="0" fillId="7" borderId="0" xfId="0" applyFill="1"/>
    <xf numFmtId="0" fontId="2" fillId="5" borderId="0" xfId="0" applyFont="1" applyFill="1" applyBorder="1"/>
    <xf numFmtId="0" fontId="2" fillId="4" borderId="0" xfId="0" applyFont="1" applyFill="1" applyBorder="1"/>
    <xf numFmtId="0" fontId="8" fillId="8" borderId="0" xfId="0" applyFont="1" applyFill="1"/>
    <xf numFmtId="4" fontId="8" fillId="8" borderId="0" xfId="0" applyNumberFormat="1" applyFont="1" applyFill="1" applyBorder="1"/>
    <xf numFmtId="15" fontId="0" fillId="0" borderId="0" xfId="0" applyNumberFormat="1"/>
    <xf numFmtId="4" fontId="8" fillId="0" borderId="0" xfId="0" applyNumberFormat="1" applyFont="1" applyFill="1" applyBorder="1"/>
    <xf numFmtId="0" fontId="5" fillId="7" borderId="0" xfId="0" applyFont="1" applyFill="1"/>
    <xf numFmtId="0" fontId="5" fillId="5" borderId="0" xfId="0" applyFont="1" applyFill="1"/>
    <xf numFmtId="0" fontId="0" fillId="5" borderId="0" xfId="0" applyFill="1"/>
    <xf numFmtId="0" fontId="5" fillId="9" borderId="0" xfId="0" applyFont="1" applyFill="1"/>
    <xf numFmtId="4" fontId="5" fillId="10" borderId="0" xfId="0" applyNumberFormat="1" applyFont="1" applyFill="1"/>
    <xf numFmtId="4" fontId="5" fillId="10" borderId="0" xfId="0" applyNumberFormat="1" applyFont="1" applyFill="1" applyBorder="1"/>
    <xf numFmtId="4" fontId="0" fillId="0" borderId="0" xfId="0" applyNumberFormat="1"/>
    <xf numFmtId="4" fontId="8" fillId="0" borderId="0" xfId="0" applyNumberFormat="1" applyFont="1" applyFill="1" applyBorder="1" applyAlignment="1">
      <alignment horizontal="left"/>
    </xf>
    <xf numFmtId="1" fontId="0" fillId="0" borderId="0" xfId="0" applyNumberFormat="1" applyFill="1"/>
    <xf numFmtId="2" fontId="0" fillId="0" borderId="0" xfId="0" applyNumberFormat="1" applyFill="1"/>
    <xf numFmtId="0" fontId="8" fillId="0" borderId="0" xfId="0" applyFont="1" applyFill="1" applyAlignment="1">
      <alignment horizontal="left"/>
    </xf>
    <xf numFmtId="167" fontId="4" fillId="5" borderId="2" xfId="0" applyNumberFormat="1" applyFont="1" applyFill="1" applyBorder="1"/>
    <xf numFmtId="167" fontId="0" fillId="6" borderId="4" xfId="0" applyNumberFormat="1" applyFill="1" applyBorder="1"/>
    <xf numFmtId="172" fontId="1" fillId="9" borderId="0" xfId="1" applyNumberFormat="1" applyFill="1"/>
    <xf numFmtId="169" fontId="0" fillId="0" borderId="0" xfId="0" applyNumberFormat="1" applyFill="1" applyBorder="1"/>
    <xf numFmtId="0" fontId="2" fillId="2" borderId="0" xfId="0" applyFont="1" applyFill="1" applyAlignment="1">
      <alignment horizontal="left" wrapText="1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center" wrapText="1"/>
    </xf>
    <xf numFmtId="231" fontId="2" fillId="2" borderId="0" xfId="0" applyNumberFormat="1" applyFont="1" applyFill="1" applyAlignment="1">
      <alignment horizontal="center" wrapText="1"/>
    </xf>
    <xf numFmtId="174" fontId="2" fillId="2" borderId="0" xfId="0" applyNumberFormat="1" applyFont="1" applyFill="1" applyAlignment="1">
      <alignment wrapText="1"/>
    </xf>
    <xf numFmtId="0" fontId="5" fillId="0" borderId="0" xfId="3" applyFont="1" applyFill="1" applyBorder="1" applyAlignment="1">
      <alignment horizontal="left"/>
    </xf>
    <xf numFmtId="231" fontId="5" fillId="0" borderId="0" xfId="2" applyNumberFormat="1" applyFont="1" applyFill="1" applyAlignment="1">
      <alignment horizontal="center"/>
    </xf>
    <xf numFmtId="196" fontId="5" fillId="0" borderId="0" xfId="1" applyNumberFormat="1" applyFont="1" applyFill="1" applyAlignment="1"/>
    <xf numFmtId="165" fontId="0" fillId="0" borderId="0" xfId="0" applyNumberFormat="1"/>
    <xf numFmtId="174" fontId="0" fillId="0" borderId="0" xfId="0" applyNumberFormat="1"/>
    <xf numFmtId="14" fontId="0" fillId="0" borderId="0" xfId="0" applyNumberFormat="1"/>
    <xf numFmtId="231" fontId="0" fillId="0" borderId="0" xfId="0" applyNumberFormat="1" applyAlignment="1">
      <alignment horizontal="center"/>
    </xf>
    <xf numFmtId="196" fontId="1" fillId="0" borderId="0" xfId="1" applyNumberFormat="1" applyAlignment="1"/>
    <xf numFmtId="231" fontId="0" fillId="0" borderId="0" xfId="0" applyNumberFormat="1"/>
    <xf numFmtId="0" fontId="0" fillId="0" borderId="0" xfId="0" applyAlignment="1">
      <alignment horizontal="left"/>
    </xf>
    <xf numFmtId="174" fontId="1" fillId="0" borderId="0" xfId="1" applyNumberFormat="1" applyAlignment="1">
      <alignment horizontal="right"/>
    </xf>
    <xf numFmtId="3" fontId="0" fillId="0" borderId="0" xfId="0" applyNumberFormat="1"/>
    <xf numFmtId="0" fontId="0" fillId="11" borderId="0" xfId="0" applyFill="1"/>
    <xf numFmtId="172" fontId="2" fillId="9" borderId="0" xfId="1" applyNumberFormat="1" applyFont="1" applyFill="1"/>
    <xf numFmtId="2" fontId="3" fillId="5" borderId="2" xfId="0" applyNumberFormat="1" applyFont="1" applyFill="1" applyBorder="1"/>
    <xf numFmtId="2" fontId="0" fillId="12" borderId="4" xfId="0" applyNumberFormat="1" applyFill="1" applyBorder="1"/>
    <xf numFmtId="4" fontId="2" fillId="8" borderId="2" xfId="0" applyNumberFormat="1" applyFont="1" applyFill="1" applyBorder="1"/>
    <xf numFmtId="14" fontId="2" fillId="10" borderId="2" xfId="0" applyNumberFormat="1" applyFont="1" applyFill="1" applyBorder="1"/>
    <xf numFmtId="4" fontId="2" fillId="10" borderId="2" xfId="0" applyNumberFormat="1" applyFont="1" applyFill="1" applyBorder="1"/>
    <xf numFmtId="0" fontId="2" fillId="10" borderId="2" xfId="0" applyFont="1" applyFill="1" applyBorder="1"/>
    <xf numFmtId="4" fontId="0" fillId="5" borderId="0" xfId="0" applyNumberFormat="1" applyFill="1"/>
    <xf numFmtId="4" fontId="0" fillId="9" borderId="0" xfId="0" applyNumberFormat="1" applyFill="1"/>
    <xf numFmtId="4" fontId="5" fillId="9" borderId="0" xfId="0" applyNumberFormat="1" applyFont="1" applyFill="1" applyAlignment="1">
      <alignment horizontal="center"/>
    </xf>
    <xf numFmtId="4" fontId="0" fillId="0" borderId="0" xfId="0" applyNumberFormat="1" applyFill="1"/>
    <xf numFmtId="0" fontId="2" fillId="8" borderId="2" xfId="0" applyFont="1" applyFill="1" applyBorder="1"/>
    <xf numFmtId="4" fontId="2" fillId="0" borderId="0" xfId="0" applyNumberFormat="1" applyFont="1" applyFill="1" applyBorder="1"/>
    <xf numFmtId="0" fontId="2" fillId="5" borderId="2" xfId="0" applyFont="1" applyFill="1" applyBorder="1" applyAlignment="1">
      <alignment horizontal="left"/>
    </xf>
    <xf numFmtId="14" fontId="2" fillId="5" borderId="2" xfId="0" applyNumberFormat="1" applyFont="1" applyFill="1" applyBorder="1" applyAlignment="1">
      <alignment horizontal="left"/>
    </xf>
    <xf numFmtId="0" fontId="2" fillId="7" borderId="2" xfId="0" applyFont="1" applyFill="1" applyBorder="1" applyAlignment="1">
      <alignment horizontal="left"/>
    </xf>
    <xf numFmtId="14" fontId="2" fillId="7" borderId="2" xfId="0" applyNumberFormat="1" applyFont="1" applyFill="1" applyBorder="1" applyAlignment="1">
      <alignment horizontal="left"/>
    </xf>
    <xf numFmtId="14" fontId="2" fillId="8" borderId="2" xfId="0" applyNumberFormat="1" applyFont="1" applyFill="1" applyBorder="1"/>
    <xf numFmtId="189" fontId="2" fillId="10" borderId="2" xfId="0" applyNumberFormat="1" applyFont="1" applyFill="1" applyBorder="1"/>
    <xf numFmtId="0" fontId="2" fillId="0" borderId="0" xfId="0" applyFont="1" applyFill="1" applyBorder="1"/>
    <xf numFmtId="0" fontId="8" fillId="0" borderId="0" xfId="0" applyFont="1" applyFill="1" applyBorder="1"/>
    <xf numFmtId="15" fontId="8" fillId="0" borderId="0" xfId="0" applyNumberFormat="1" applyFont="1" applyFill="1" applyBorder="1"/>
    <xf numFmtId="0" fontId="9" fillId="0" borderId="0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0" fillId="12" borderId="0" xfId="0" applyFill="1" applyBorder="1"/>
    <xf numFmtId="2" fontId="0" fillId="12" borderId="0" xfId="0" applyNumberFormat="1" applyFill="1" applyBorder="1"/>
    <xf numFmtId="0" fontId="2" fillId="5" borderId="2" xfId="0" applyFont="1" applyFill="1" applyBorder="1" applyAlignment="1">
      <alignment horizontal="center"/>
    </xf>
    <xf numFmtId="174" fontId="4" fillId="5" borderId="2" xfId="0" applyNumberFormat="1" applyFont="1" applyFill="1" applyBorder="1"/>
    <xf numFmtId="174" fontId="0" fillId="6" borderId="4" xfId="0" applyNumberFormat="1" applyFill="1" applyBorder="1"/>
    <xf numFmtId="174" fontId="0" fillId="0" borderId="0" xfId="0" applyNumberFormat="1" applyFill="1" applyBorder="1"/>
    <xf numFmtId="0" fontId="5" fillId="2" borderId="0" xfId="0" applyFont="1" applyFill="1" applyAlignment="1">
      <alignment horizontal="left"/>
    </xf>
    <xf numFmtId="43" fontId="0" fillId="0" borderId="0" xfId="1" applyFont="1"/>
    <xf numFmtId="0" fontId="2" fillId="2" borderId="0" xfId="0" applyFont="1" applyFill="1" applyBorder="1"/>
    <xf numFmtId="0" fontId="0" fillId="9" borderId="0" xfId="0" applyFill="1" applyBorder="1"/>
    <xf numFmtId="165" fontId="0" fillId="9" borderId="0" xfId="0" applyNumberFormat="1" applyFill="1" applyBorder="1"/>
    <xf numFmtId="189" fontId="2" fillId="0" borderId="0" xfId="0" applyNumberFormat="1" applyFont="1" applyFill="1" applyBorder="1"/>
    <xf numFmtId="4" fontId="0" fillId="0" borderId="0" xfId="0" applyNumberFormat="1" applyFill="1" applyBorder="1"/>
    <xf numFmtId="14" fontId="2" fillId="0" borderId="0" xfId="0" applyNumberFormat="1" applyFont="1" applyFill="1" applyBorder="1"/>
    <xf numFmtId="174" fontId="2" fillId="0" borderId="0" xfId="0" applyNumberFormat="1" applyFont="1" applyFill="1" applyBorder="1"/>
  </cellXfs>
  <cellStyles count="5">
    <cellStyle name="Comma" xfId="1" builtinId="3"/>
    <cellStyle name="Currency" xfId="2" builtinId="4"/>
    <cellStyle name="Normal" xfId="0" builtinId="0"/>
    <cellStyle name="Normal_Position (2)" xfId="3"/>
    <cellStyle name="Percent" xfId="4" builtinId="5"/>
  </cellStyles>
  <dxfs count="3"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228600</xdr:colOff>
          <xdr:row>9</xdr:row>
          <xdr:rowOff>57150</xdr:rowOff>
        </xdr:from>
        <xdr:to>
          <xdr:col>15</xdr:col>
          <xdr:colOff>0</xdr:colOff>
          <xdr:row>11</xdr:row>
          <xdr:rowOff>95250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FF"/>
                  </a:solidFill>
                  <a:latin typeface="Arial"/>
                  <a:cs typeface="Arial"/>
                </a:rPr>
                <a:t>Clean Prices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209550</xdr:colOff>
          <xdr:row>12</xdr:row>
          <xdr:rowOff>133350</xdr:rowOff>
        </xdr:from>
        <xdr:to>
          <xdr:col>15</xdr:col>
          <xdr:colOff>0</xdr:colOff>
          <xdr:row>16</xdr:row>
          <xdr:rowOff>9525</xdr:rowOff>
        </xdr:to>
        <xdr:sp macro="" textlink="">
          <xdr:nvSpPr>
            <xdr:cNvPr id="3074" name="CommandButton1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171450</xdr:colOff>
          <xdr:row>13</xdr:row>
          <xdr:rowOff>104775</xdr:rowOff>
        </xdr:from>
        <xdr:to>
          <xdr:col>12</xdr:col>
          <xdr:colOff>0</xdr:colOff>
          <xdr:row>15</xdr:row>
          <xdr:rowOff>152400</xdr:rowOff>
        </xdr:to>
        <xdr:sp macro="" textlink="">
          <xdr:nvSpPr>
            <xdr:cNvPr id="3098" name="Button 26" hidden="1">
              <a:extLst>
                <a:ext uri="{63B3BB69-23CF-44E3-9099-C40C66FF867C}">
                  <a14:compatExt spid="_x0000_s3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Prices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171450</xdr:colOff>
          <xdr:row>16</xdr:row>
          <xdr:rowOff>152400</xdr:rowOff>
        </xdr:from>
        <xdr:to>
          <xdr:col>11</xdr:col>
          <xdr:colOff>1419225</xdr:colOff>
          <xdr:row>19</xdr:row>
          <xdr:rowOff>0</xdr:rowOff>
        </xdr:to>
        <xdr:sp macro="" textlink="">
          <xdr:nvSpPr>
            <xdr:cNvPr id="3099" name="Button 27" hidden="1">
              <a:extLst>
                <a:ext uri="{63B3BB69-23CF-44E3-9099-C40C66FF867C}">
                  <a14:compatExt spid="_x0000_s3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Prices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142875</xdr:colOff>
          <xdr:row>19</xdr:row>
          <xdr:rowOff>123825</xdr:rowOff>
        </xdr:from>
        <xdr:to>
          <xdr:col>12</xdr:col>
          <xdr:colOff>0</xdr:colOff>
          <xdr:row>22</xdr:row>
          <xdr:rowOff>9525</xdr:rowOff>
        </xdr:to>
        <xdr:sp macro="" textlink="">
          <xdr:nvSpPr>
            <xdr:cNvPr id="3100" name="Button 28" hidden="1">
              <a:extLst>
                <a:ext uri="{63B3BB69-23CF-44E3-9099-C40C66FF867C}">
                  <a14:compatExt spid="_x0000_s3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Prices 3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104775</xdr:colOff>
          <xdr:row>13</xdr:row>
          <xdr:rowOff>76200</xdr:rowOff>
        </xdr:from>
        <xdr:to>
          <xdr:col>12</xdr:col>
          <xdr:colOff>1209675</xdr:colOff>
          <xdr:row>16</xdr:row>
          <xdr:rowOff>0</xdr:rowOff>
        </xdr:to>
        <xdr:sp macro="" textlink="">
          <xdr:nvSpPr>
            <xdr:cNvPr id="3101" name="Button 29" hidden="1">
              <a:extLst>
                <a:ext uri="{63B3BB69-23CF-44E3-9099-C40C66FF867C}">
                  <a14:compatExt spid="_x0000_s3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FX Rates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114300</xdr:colOff>
          <xdr:row>16</xdr:row>
          <xdr:rowOff>123825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3102" name="Button 30" hidden="1">
              <a:extLst>
                <a:ext uri="{63B3BB69-23CF-44E3-9099-C40C66FF867C}">
                  <a14:compatExt spid="_x0000_s3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FX Rates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133350</xdr:colOff>
          <xdr:row>19</xdr:row>
          <xdr:rowOff>142875</xdr:rowOff>
        </xdr:from>
        <xdr:to>
          <xdr:col>13</xdr:col>
          <xdr:colOff>19050</xdr:colOff>
          <xdr:row>22</xdr:row>
          <xdr:rowOff>9525</xdr:rowOff>
        </xdr:to>
        <xdr:sp macro="" textlink="">
          <xdr:nvSpPr>
            <xdr:cNvPr id="3103" name="Button 31" hidden="1">
              <a:extLst>
                <a:ext uri="{63B3BB69-23CF-44E3-9099-C40C66FF867C}">
                  <a14:compatExt spid="_x0000_s3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FX Rates 3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228600</xdr:colOff>
          <xdr:row>16</xdr:row>
          <xdr:rowOff>66675</xdr:rowOff>
        </xdr:from>
        <xdr:to>
          <xdr:col>14</xdr:col>
          <xdr:colOff>590550</xdr:colOff>
          <xdr:row>19</xdr:row>
          <xdr:rowOff>19050</xdr:rowOff>
        </xdr:to>
        <xdr:sp macro="" textlink="">
          <xdr:nvSpPr>
            <xdr:cNvPr id="3104" name="Button 32" hidden="1">
              <a:extLst>
                <a:ext uri="{63B3BB69-23CF-44E3-9099-C40C66FF867C}">
                  <a14:compatExt spid="_x0000_s3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FF"/>
                  </a:solidFill>
                  <a:latin typeface="Arial"/>
                  <a:cs typeface="Arial"/>
                </a:rPr>
                <a:t>Get VaR (simulations)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247650</xdr:colOff>
          <xdr:row>23</xdr:row>
          <xdr:rowOff>57150</xdr:rowOff>
        </xdr:from>
        <xdr:to>
          <xdr:col>14</xdr:col>
          <xdr:colOff>590550</xdr:colOff>
          <xdr:row>25</xdr:row>
          <xdr:rowOff>123825</xdr:rowOff>
        </xdr:to>
        <xdr:sp macro="" textlink="">
          <xdr:nvSpPr>
            <xdr:cNvPr id="3105" name="Button 33" hidden="1">
              <a:extLst>
                <a:ext uri="{63B3BB69-23CF-44E3-9099-C40C66FF867C}">
                  <a14:compatExt spid="_x0000_s3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FF"/>
                  </a:solidFill>
                  <a:latin typeface="Arial"/>
                  <a:cs typeface="Arial"/>
                </a:rPr>
                <a:t>Get VaR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FF"/>
                  </a:solidFill>
                  <a:latin typeface="Arial"/>
                  <a:cs typeface="Arial"/>
                </a:rPr>
                <a:t> (Fast Var)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771525</xdr:colOff>
          <xdr:row>22</xdr:row>
          <xdr:rowOff>142875</xdr:rowOff>
        </xdr:from>
        <xdr:to>
          <xdr:col>12</xdr:col>
          <xdr:colOff>723900</xdr:colOff>
          <xdr:row>24</xdr:row>
          <xdr:rowOff>190500</xdr:rowOff>
        </xdr:to>
        <xdr:sp macro="" textlink="">
          <xdr:nvSpPr>
            <xdr:cNvPr id="3107" name="Button 35" hidden="1">
              <a:extLst>
                <a:ext uri="{63B3BB69-23CF-44E3-9099-C40C66FF867C}">
                  <a14:compatExt spid="_x0000_s3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current prices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923925</xdr:colOff>
          <xdr:row>9</xdr:row>
          <xdr:rowOff>152400</xdr:rowOff>
        </xdr:from>
        <xdr:to>
          <xdr:col>12</xdr:col>
          <xdr:colOff>590550</xdr:colOff>
          <xdr:row>12</xdr:row>
          <xdr:rowOff>9525</xdr:rowOff>
        </xdr:to>
        <xdr:sp macro="" textlink="">
          <xdr:nvSpPr>
            <xdr:cNvPr id="3108" name="CommandButton1" hidden="1">
              <a:extLst>
                <a:ext uri="{63B3BB69-23CF-44E3-9099-C40C66FF867C}">
                  <a14:compatExt spid="_x0000_s3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228600</xdr:colOff>
          <xdr:row>19</xdr:row>
          <xdr:rowOff>152400</xdr:rowOff>
        </xdr:from>
        <xdr:to>
          <xdr:col>15</xdr:col>
          <xdr:colOff>0</xdr:colOff>
          <xdr:row>22</xdr:row>
          <xdr:rowOff>114300</xdr:rowOff>
        </xdr:to>
        <xdr:sp macro="" textlink="">
          <xdr:nvSpPr>
            <xdr:cNvPr id="3109" name="Button 37" hidden="1">
              <a:extLst>
                <a:ext uri="{63B3BB69-23CF-44E3-9099-C40C66FF867C}">
                  <a14:compatExt spid="_x0000_s3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FF"/>
                  </a:solidFill>
                  <a:latin typeface="Arial"/>
                  <a:cs typeface="Arial"/>
                </a:rPr>
                <a:t>Calculate Deltas and Gammas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114300</xdr:colOff>
          <xdr:row>24</xdr:row>
          <xdr:rowOff>76200</xdr:rowOff>
        </xdr:from>
        <xdr:to>
          <xdr:col>16</xdr:col>
          <xdr:colOff>314325</xdr:colOff>
          <xdr:row>27</xdr:row>
          <xdr:rowOff>0</xdr:rowOff>
        </xdr:to>
        <xdr:sp macro="" textlink="">
          <xdr:nvSpPr>
            <xdr:cNvPr id="6148" name="Button 4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tomorrow's prices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114300</xdr:colOff>
          <xdr:row>24</xdr:row>
          <xdr:rowOff>76200</xdr:rowOff>
        </xdr:from>
        <xdr:to>
          <xdr:col>19</xdr:col>
          <xdr:colOff>9525</xdr:colOff>
          <xdr:row>27</xdr:row>
          <xdr:rowOff>0</xdr:rowOff>
        </xdr:to>
        <xdr:sp macro="" textlink="">
          <xdr:nvSpPr>
            <xdr:cNvPr id="6149" name="Button 5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Calculate Curve Shift</a:t>
              </a:r>
            </a:p>
          </xdr:txBody>
        </xdr:sp>
        <xdr:clientData fPrintsWithSheet="0"/>
      </xdr:twoCellAnchor>
    </mc:Choice>
    <mc:Fallback/>
  </mc:AlternateContent>
</xdr:wsDr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bdde" ddeTopic="hist">
    <ddeItems>
      <ddeItem name="$$USDAUD.int=day.PRDS=1.FARD=2/20/2001.NEARD=2/20/2001.excel.qe=ls" advise="1">
        <values>
          <value>
            <val>1.8842999935150146</val>
          </value>
        </values>
      </ddeItem>
      <ddeItem name="$$USDCAD.int=day.PRDS=1.FARD=2/20/2001.NEARD=2/20/2001.excel.qe=ls" advise="1">
        <values>
          <value>
            <val>1.5334999561309814</val>
          </value>
        </values>
      </ddeItem>
      <ddeItem name="AU;AGL.int=day.PRDS=1FARD=2/20/2001.NEARD=2/20/2001.excel.qe=ls" advise="1">
        <values>
          <value>
            <val>11.659999847412109</val>
          </value>
        </values>
      </ddeItem>
      <ddeItem name="AU;NVS.int=day.PRDS=1FARD=2/20/2001.NEARD=2/20/2001.excel.qe=ls" advise="1">
        <values>
          <value>
            <val>1.7000000476837158</val>
          </value>
        </values>
      </ddeItem>
      <ddeItem name="AU;OSH.int=day.PRDS=1FARD=2/20/2001.NEARD=2/20/2001.excel.qe=ls" advise="1">
        <values>
          <value>
            <val>1.5199999809265137</val>
          </value>
        </values>
      </ddeItem>
      <ddeItem name="AU;TAP.int=day.PRDS=1FARD=2/20/2001.NEARD=2/20/2001.excel.qe=ls" advise="1">
        <values>
          <value>
            <val>1</val>
          </value>
        </values>
      </ddeItem>
      <ddeItem name="AU;WPL.int=day.PRDS=1FARD=2/20/2001.NEARD=2/20/2001.excel.qe=ls" advise="1">
        <values>
          <value>
            <val>14.050000190734863</val>
          </value>
        </values>
      </ddeItem>
      <ddeItem name="AU@AO01H.int=day.PRDS=1FARD=2/20/2001.NEARD=2/20/2001.excel.qe=ls" advise="1">
        <values>
          <value>
            <val>3293</val>
          </value>
        </values>
      </ddeItem>
      <ddeItem name="CA;ENL.int=day.PRDS=1FARD=4/25/2000.NEARD=4/25/2000.excel.qe=ls" advise="1">
        <values>
          <value>
            <val>7.8499999046325684</val>
          </value>
        </values>
      </ddeItem>
      <ddeItem name="CA;ESI.int=day.PRDS=1FARD=2/20/2001.NEARD=2/20/2001.excel.qe=ls" advise="1">
        <values>
          <value>
            <val>55.729999542236328</val>
          </value>
        </values>
      </ddeItem>
      <ddeItem name="CA;ESI.int=day.PRDS=1FARD=4/25/2000.NEARD=4/25/2000.excel.qe=ls" advise="1">
        <values>
          <value>
            <val>39</val>
          </value>
        </values>
      </ddeItem>
      <ddeItem name="CA;PLA.int=day.PRDS=1FARD=4/25/2000.NEARD=4/25/2000.excel.qe=ls" advise="1">
        <values>
          <value>
            <val>6.5</val>
          </value>
        </values>
      </ddeItem>
      <ddeItem name="StdDocumentName" ole="1" advise="1"/>
      <ddeItem name="US;ABIZ.int=day.PRDS=1FARD=4/25/2000.NEARD=4/25/2000.excel.qe=ls" advise="1">
        <values>
          <value>
            <val>36.5</val>
          </value>
        </values>
      </ddeItem>
      <ddeItem name="US;AEE.int=day.PRDS=1FARD=2/20/2001.NEARD=2/20/2001.excel.qe=ls" advise="1">
        <values>
          <value>
            <val>42</val>
          </value>
        </values>
      </ddeItem>
      <ddeItem name="US;AEE.int=day.PRDS=1FARD=4/25/2000.NEARD=4/25/2000.excel.qe=ls" advise="1">
        <values>
          <value>
            <val>34.9375</val>
          </value>
        </values>
      </ddeItem>
      <ddeItem name="US;AEP.int=day.PRDS=1FARD=2/20/2001.NEARD=2/20/2001.excel.qe=ls" advise="1">
        <values>
          <value>
            <val>46.279998779296875</val>
          </value>
        </values>
      </ddeItem>
      <ddeItem name="US;AEP.int=day.PRDS=1FARD=4/25/2000.NEARD=4/25/2000.excel.qe=ls" advise="1">
        <values>
          <value>
            <val>35</val>
          </value>
        </values>
      </ddeItem>
      <ddeItem name="US;AHC.int=day.PRDS=1FARD=2/20/2001.NEARD=2/20/2001.excel.qe=ls" advise="1">
        <values>
          <value>
            <val>71.010002136230469</val>
          </value>
        </values>
      </ddeItem>
      <ddeItem name="US;APA.int=day.PRDS=1FARD=2/20/2001.NEARD=2/20/2001.excel.qe=ls" advise="1">
        <values>
          <value>
            <val>61.380001068115234</val>
          </value>
        </values>
      </ddeItem>
      <ddeItem name="US;APA.int=day.PRDS=1FARD=4/25/2000.NEARD=4/25/2000.excel.qe=ls" advise="1">
        <values>
          <value>
            <val>49</val>
          </value>
        </values>
      </ddeItem>
      <ddeItem name="US;APC.int=day.PRDS=1FARD=2/20/2001.NEARD=2/20/2001.excel.qe=ls" advise="1">
        <values>
          <value>
            <val>68.209999084472656</val>
          </value>
        </values>
      </ddeItem>
      <ddeItem name="US;APC.int=day.PRDS=1FARD=4/25/2000.NEARD=4/25/2000.excel.qe=ls" advise="1">
        <values>
          <value>
            <val>39.3125</val>
          </value>
        </values>
      </ddeItem>
      <ddeItem name="US;ASH.int=day.PRDS=1FARD=2/20/2001.NEARD=2/20/2001.excel.qe=ls" advise="1">
        <values>
          <value>
            <val>39.360000610351562</val>
          </value>
        </values>
      </ddeItem>
      <ddeItem name="US;ASH.int=day.PRDS=1FARD=4/25/2000.NEARD=4/25/2000.excel.qe=ls" advise="1">
        <values>
          <value>
            <val>33.8125</val>
          </value>
        </values>
      </ddeItem>
      <ddeItem name="US;AYE.int=day.PRDS=1FARD=2/20/2001.NEARD=2/20/2001.excel.qe=ls" advise="1">
        <values>
          <value>
            <val>46.560001373291016</val>
          </value>
        </values>
      </ddeItem>
      <ddeItem name="US;BHI.int=day.PRDS=1FARD=4/25/2000.NEARD=4/25/2000.excel.qe=ls" advise="1">
        <values>
          <value>
            <val>29</val>
          </value>
        </values>
      </ddeItem>
      <ddeItem name="US;BJS.int=day.PRDS=1FARD=2/20/2001.NEARD=2/20/2001.excel.qe=ls" advise="1">
        <values>
          <value>
            <val>79.599998474121094</val>
          </value>
        </values>
      </ddeItem>
      <ddeItem name="US;BOG.int=day.PRDS=1FARD=4/25/2000.NEARD=4/25/2000.excel.qe=ls" advise="1">
        <values>
          <value>
            <val>8.125</val>
          </value>
        </values>
      </ddeItem>
      <ddeItem name="US;BP.int=day.PRDS=1FARD=2/20/2001.NEARD=2/20/2001.excel.qe=ls" advise="1">
        <values>
          <value>
            <val>49.650001525878906</val>
          </value>
        </values>
      </ddeItem>
      <ddeItem name="US;BR.int=day.PRDS=1FARD=4/25/2000.NEARD=4/25/2000.excel.qe=ls" advise="1">
        <values>
          <value>
            <val>39.125</val>
          </value>
        </values>
      </ddeItem>
      <ddeItem name="US;BRCM.int=day.PRDS=1FARD=4/25/2000.NEARD=4/25/2000.excel.qe=ls" advise="1">
        <values>
          <value>
            <val>141.875</val>
          </value>
        </values>
      </ddeItem>
      <ddeItem name="US;BRR.int=day.PRDS=1FARD=4/25/2000.NEARD=4/25/2000.excel.qe=ls" advise="1">
        <values>
          <value>
            <val>29.5625</val>
          </value>
        </values>
      </ddeItem>
      <ddeItem name="US;CAM.int=day.PRDS=1FARD=4/25/2000.NEARD=4/25/2000.excel.qe=ls" advise="1">
        <values>
          <value>
            <val>70.625</val>
          </value>
        </values>
      </ddeItem>
      <ddeItem name="US;CGP.int=day.PRDS=1FARD=4/25/2000.NEARD=4/25/2000.excel.qe=ls" advise="1">
        <values>
          <value>
            <val>48.9375</val>
          </value>
        </values>
      </ddeItem>
      <ddeItem name="US;CHV.int=day.PRDS=1FARD=2/20/2001.NEARD=2/20/2001.excel.qe=ls" advise="1">
        <values>
          <value>
            <val>86.550003051757813</val>
          </value>
        </values>
      </ddeItem>
      <ddeItem name="US;CIN.int=day.PRDS=1FARD=2/20/2001.NEARD=2/20/2001.excel.qe=ls" advise="1">
        <values>
          <value>
            <val>31.899999618530273</val>
          </value>
        </values>
      </ddeItem>
      <ddeItem name="US;CMS.int=day.PRDS=1FARD=2/20/2001.NEARD=2/20/2001.excel.qe=ls" advise="1">
        <values>
          <value>
            <val>30.25</val>
          </value>
        </values>
      </ddeItem>
      <ddeItem name="US;CMS.int=day.PRDS=1FARD=4/25/2000.NEARD=4/25/2000.excel.qe=ls" advise="1">
        <values>
          <value>
            <val>19.5</val>
          </value>
        </values>
      </ddeItem>
      <ddeItem name="US;COC.A.int=day.PRDS=1FARD=2/20/2001.NEARD=2/20/2001.excel.qe=ls" advise="1">
        <values>
          <value>
            <val>28.090000152587891</val>
          </value>
        </values>
      </ddeItem>
      <ddeItem name="US;COC.B.int=day.PRDS=1FARD=2/20/2001.NEARD=2/20/2001.excel.qe=ls" advise="1">
        <values>
          <value>
            <val>28.790000915527344</val>
          </value>
        </values>
      </ddeItem>
      <ddeItem name="US;COG.int=day.PRDS=1FARD=4/25/2000.NEARD=4/25/2000.excel.qe=ls" advise="1">
        <values>
          <value>
            <val>18</val>
          </value>
        </values>
      </ddeItem>
      <ddeItem name="US;CPL.int=day.PRDS=1FARD=4/25/2000.NEARD=4/25/2000.excel.qe=ls" advise="1">
        <values>
          <value>
            <val>35.5625</val>
          </value>
        </values>
      </ddeItem>
      <ddeItem name="US;CPN.int=day.PRDS=1FARD=4/25/2000.NEARD=4/25/2000.excel.qe=ls" advise="1">
        <values>
          <value>
            <val>84.625</val>
          </value>
        </values>
      </ddeItem>
      <ddeItem name="US;CSCO.int=day.PRDS=1FARD=4/25/2000.NEARD=4/25/2000.excel.qe=ls" advise="1">
        <values>
          <value>
            <val>63.4375</val>
          </value>
        </values>
      </ddeItem>
      <ddeItem name="US;D.int=day.PRDS=1FARD=4/25/2000.NEARD=4/25/2000.excel.qe=ls" advise="1">
        <values>
          <value>
            <val>44.3125</val>
          </value>
        </values>
      </ddeItem>
      <ddeItem name="US;DIR.int=day.PRDS=1FARD=4/25/2000.NEARD=4/25/2000.excel.qe=ls" advise="1">
        <values>
          <value>
            <val>9.9375</val>
          </value>
        </values>
      </ddeItem>
      <ddeItem name="US;DO.int=day.PRDS=1FARD=4/25/2000.NEARD=4/25/2000.excel.qe=ls" advise="1">
        <values>
          <value>
            <val>39.1875</val>
          </value>
        </values>
      </ddeItem>
      <ddeItem name="US;DQE.int=day.PRDS=1FARD=2/20/2001.NEARD=2/20/2001.excel.qe=ls" advise="1">
        <values>
          <value>
            <val>33</val>
          </value>
        </values>
      </ddeItem>
      <ddeItem name="US;DT.int=day.PRDS=1FARD=2/20/2001.NEARD=2/20/2001.excel.qe=ls" advise="1">
        <values>
          <value>
            <val>24.659999847412109</val>
          </value>
        </values>
      </ddeItem>
      <ddeItem name="US;DTE.int=day.PRDS=1FARD=4/25/2000.NEARD=4/25/2000.excel.qe=ls" advise="1">
        <values>
          <value>
            <val>32.0625</val>
          </value>
        </values>
      </ddeItem>
      <ddeItem name="US;DUK.int=day.PRDS=1FARD=4/25/2000.NEARD=4/25/2000.excel.qe=ls" advise="1">
        <values>
          <value>
            <val>57.75</val>
          </value>
        </values>
      </ddeItem>
      <ddeItem name="US;DYN.int=day.PRDS=1FARD=4/25/2000.NEARD=4/25/2000.excel.qe=ls" advise="1">
        <values>
          <value>
            <val>61.6875</val>
          </value>
        </values>
      </ddeItem>
      <ddeItem name="US;ED.int=day.PRDS=1FARD=2/20/2001.NEARD=2/20/2001.excel.qe=ls" advise="1">
        <values>
          <value>
            <val>36.099998474121094</val>
          </value>
        </values>
      </ddeItem>
      <ddeItem name="US;ED.int=day.PRDS=1FARD=4/25/2000.NEARD=4/25/2000.excel.qe=ls" advise="1">
        <values>
          <value>
            <val>34.75</val>
          </value>
        </values>
      </ddeItem>
      <ddeItem name="US;EFU.int=day.PRDS=1FARD=4/25/2000.NEARD=4/25/2000.excel.qe=ls" advise="1">
        <values>
          <value>
            <val>60.9375</val>
          </value>
        </values>
      </ddeItem>
      <ddeItem name="US;EIX.int=day.PRDS=1FARD=4/25/2000.NEARD=4/25/2000.excel.qe=ls" advise="1">
        <values>
          <value>
            <val>18.875</val>
          </value>
        </values>
      </ddeItem>
      <ddeItem name="US;EMC.int=day.PRDS=1FARD=4/25/2000.NEARD=4/25/2000.excel.qe=ls" advise="1">
        <values>
          <value>
            <val>129.5</val>
          </value>
        </values>
      </ddeItem>
      <ddeItem name="US;EPG.int=day.PRDS=1FARD=4/25/2000.NEARD=4/25/2000.excel.qe=ls" advise="1">
        <values>
          <value>
            <val>41.0625</val>
          </value>
        </values>
      </ddeItem>
      <ddeItem name="US;ESPI.int=day.PRDS=1FARD=2/20/2001.NEARD=2/20/2001.excel.qe=ls" advise="1">
        <values>
          <value>
            <val>1.0625</val>
          </value>
        </values>
      </ddeItem>
      <ddeItem name="US;ESPI.int=day.PRDS=1FARD=4/25/2000.NEARD=4/25/2000.excel.qe=ls" advise="1">
        <values>
          <value>
            <val>4.78125</val>
          </value>
        </values>
      </ddeItem>
      <ddeItem name="US;ESV.int=day.PRDS=1FARD=4/25/2000.NEARD=4/25/2000.excel.qe=ls" advise="1">
        <values>
          <value>
            <val>32.6875</val>
          </value>
        </values>
      </ddeItem>
      <ddeItem name="US;ETR.int=day.PRDS=1FARD=2/20/2001.NEARD=2/20/2001.excel.qe=ls" advise="1">
        <values>
          <value>
            <val>37.549999237060547</val>
          </value>
        </values>
      </ddeItem>
      <ddeItem name="US;ETR.int=day.PRDS=1FARD=4/25/2000.NEARD=4/25/2000.excel.qe=ls" advise="1">
        <values>
          <value>
            <val>24.8125</val>
          </value>
        </values>
      </ddeItem>
      <ddeItem name="US;EXC.int=day.PRDS=1FARD=2/20/2001.NEARD=2/20/2001.excel.qe=ls" advise="1">
        <values>
          <value>
            <val>64.129997253417969</val>
          </value>
        </values>
      </ddeItem>
      <ddeItem name="US;EXDS.int=day.PRDS=1FARD=4/25/2000.NEARD=4/25/2000.excel.qe=ls" advise="1">
        <values>
          <value>
            <val>82.5</val>
          </value>
        </values>
      </ddeItem>
      <ddeItem name="US;FE.int=day.PRDS=1FARD=4/25/2000.NEARD=4/25/2000.excel.qe=ls" advise="1">
        <values>
          <value>
            <val>25.75</val>
          </value>
        </values>
      </ddeItem>
      <ddeItem name="US;FLC.int=day.PRDS=1FARD=4/25/2000.NEARD=4/25/2000.excel.qe=ls" advise="1">
        <values>
          <value>
            <val>18.9375</val>
          </value>
        </values>
      </ddeItem>
      <ddeItem name="US;FPL.int=day.PRDS=1FARD=2/20/2001.NEARD=2/20/2001.excel.qe=ls" advise="1">
        <values>
          <value>
            <val>63.099998474121094</val>
          </value>
        </values>
      </ddeItem>
      <ddeItem name="US;FPL.int=day.PRDS=1FARD=4/25/2000.NEARD=4/25/2000.excel.qe=ls" advise="1">
        <values>
          <value>
            <val>45.4375</val>
          </value>
        </values>
      </ddeItem>
      <ddeItem name="US;FST.int=day.PRDS=1FARD=2/20/2001.NEARD=2/20/2001.excel.qe=ls" advise="1">
        <values>
          <value>
            <val>34.439998626708984</val>
          </value>
        </values>
      </ddeItem>
      <ddeItem name="US;GLBL.int=day.PRDS=1FARD=4/25/2000.NEARD=4/25/2000.excel.qe=ls" advise="1">
        <values>
          <value>
            <val>12.6875</val>
          </value>
        </values>
      </ddeItem>
      <ddeItem name="US;GLM.int=day.PRDS=1FARD=2/20/2001.NEARD=2/20/2001.excel.qe=ls" advise="1">
        <values>
          <value>
            <val>29.75</val>
          </value>
        </values>
      </ddeItem>
      <ddeItem name="US;GLM.int=day.PRDS=1FARD=4/25/2000.NEARD=4/25/2000.excel.qe=ls" advise="1">
        <values>
          <value>
            <val>23.3125</val>
          </value>
        </values>
      </ddeItem>
      <ddeItem name="US;GLW.int=day.PRDS=1FARD=4/25/2000.NEARD=4/25/2000.excel.qe=ls" advise="1">
        <values>
          <value>
            <val>151</val>
          </value>
        </values>
      </ddeItem>
      <ddeItem name="US;GPU.int=day.PRDS=1FARD=2/20/2001.NEARD=2/20/2001.excel.qe=ls" advise="1">
        <values>
          <value>
            <val>31.370000839233398</val>
          </value>
        </values>
      </ddeItem>
      <ddeItem name="US;GSTRF.int=day.PRDS=1FARD=4/25/2000.NEARD=4/25/2000.excel.qe=ls" advise="1">
        <values>
          <value>
            <val>9.125</val>
          </value>
        </values>
      </ddeItem>
      <ddeItem name="US;HAL.int=day.PRDS=1FARD=4/25/2000.NEARD=4/25/2000.excel.qe=ls" advise="1">
        <values>
          <value>
            <val>41.625</val>
          </value>
        </values>
      </ddeItem>
      <ddeItem name="US;IBM.int=day.PRDS=1FARD=4/25/2000.NEARD=4/25/2000.excel.qe=ls" advise="1">
        <values>
          <value>
            <val>106.5</val>
          </value>
        </values>
      </ddeItem>
      <ddeItem name="US;ICGE.int=day.PRDS=1FARD=4/25/2000.NEARD=4/25/2000.excel.qe=ls" advise="1">
        <values>
          <value>
            <val>37.875</val>
          </value>
        </values>
      </ddeItem>
      <ddeItem name="US;IIH.int=day.PRDS=1FARD=4/25/2000.NEARD=4/25/2000.excel.qe=ls" advise="1">
        <values>
          <value>
            <val>45.5</val>
          </value>
        </values>
      </ddeItem>
      <ddeItem name="US;IIR.int=day.PRDS=1FARD=4/25/2000.NEARD=4/25/2000.excel.qe=ls" advise="1">
        <values>
          <value>
            <val>8.625</val>
          </value>
        </values>
      </ddeItem>
      <ddeItem name="US;INTC.int=day.PRDS=1FARD=4/25/2000.NEARD=4/25/2000.excel.qe=ls" advise="1">
        <values>
          <value>
            <val>116.125</val>
          </value>
        </values>
      </ddeItem>
      <ddeItem name="US;ISLD.int=day.PRDS=1FARD=4/25/2000.NEARD=4/25/2000.excel.qe=ls" advise="1">
        <values>
          <value>
            <val>28.5</val>
          </value>
        </values>
      </ddeItem>
      <ddeItem name="US;JDSU.int=day.PRDS=1FARD=4/25/2000.NEARD=4/25/2000.excel.qe=ls" advise="1">
        <values>
          <value>
            <val>80.3125</val>
          </value>
        </values>
      </ddeItem>
      <ddeItem name="US;LD.int=day.PRDS=1FARD=4/25/2000.NEARD=4/25/2000.excel.qe=ls" advise="1">
        <values>
          <value>
            <val>25.8125</val>
          </value>
        </values>
      </ddeItem>
      <ddeItem name="US;LOR.int=day.PRDS=1FARD=4/25/2000.NEARD=4/25/2000.excel.qe=ls" advise="1">
        <values>
          <value>
            <val>7.75</val>
          </value>
        </values>
      </ddeItem>
      <ddeItem name="US;LVLT.int=day.PRDS=1FARD=4/25/2000.NEARD=4/25/2000.excel.qe=ls" advise="1">
        <values>
          <value>
            <val>78</val>
          </value>
        </values>
      </ddeItem>
      <ddeItem name="US;MCN.int=day.PRDS=1FARD=2/20/2001.NEARD=2/20/2001.excel.qe=ls" advise="1">
        <values>
          <value>
            <val>23.639999389648438</val>
          </value>
        </values>
      </ddeItem>
      <ddeItem name="US;MCN.int=day.PRDS=1FARD=4/25/2000.NEARD=4/25/2000.excel.qe=ls" advise="1">
        <values>
          <value>
            <val>25.3125</val>
          </value>
        </values>
      </ddeItem>
      <ddeItem name="US;MMR.int=day.PRDS=1FARD=4/25/2000.NEARD=4/25/2000.excel.qe=ls" advise="1">
        <values>
          <value>
            <val>13.1875</val>
          </value>
        </values>
      </ddeItem>
      <ddeItem name="US;MOT.int=day.PRDS=1FARD=4/25/2000.NEARD=4/25/2000.excel.qe=ls" advise="1">
        <values>
          <value>
            <val>105</val>
          </value>
        </values>
      </ddeItem>
      <ddeItem name="US;MPWR.int=day.PRDS=1FARD=4/25/2000.NEARD=4/25/2000.excel.qe=ls" advise="1">
        <values>
          <value>
            <val>38.9375</val>
          </value>
        </values>
      </ddeItem>
      <ddeItem name="US;MRL.int=day.PRDS=1FARD=4/25/2000.NEARD=4/25/2000.excel.qe=ls" advise="1">
        <values>
          <value>
            <val>25</val>
          </value>
        </values>
      </ddeItem>
      <ddeItem name="US;MRO.int=day.PRDS=1FARD=4/25/2000.NEARD=4/25/2000.excel.qe=ls" advise="1">
        <values>
          <value>
            <val>23.625</val>
          </value>
        </values>
      </ddeItem>
      <ddeItem name="US;MSFT.int=day.PRDS=1FARD=4/25/2000.NEARD=4/25/2000.excel.qe=ls" advise="1">
        <values>
          <value>
            <val>66.625</val>
          </value>
        </values>
      </ddeItem>
      <ddeItem name="US;MTP.int=day.PRDS=1FARD=4/25/2000.NEARD=4/25/2000.excel.qe=ls" advise="1">
        <values>
          <value>
            <val>43.6875</val>
          </value>
        </values>
      </ddeItem>
      <ddeItem name="US;NBL.int=day.PRDS=1FARD=2/20/2001.NEARD=2/20/2001.excel.qe=ls" advise="1">
        <values>
          <value>
            <val>45.159999847412109</val>
          </value>
        </values>
      </ddeItem>
      <ddeItem name="US;NBL.int=day.PRDS=1FARD=4/25/2000.NEARD=4/25/2000.excel.qe=ls" advise="1">
        <values>
          <value>
            <val>35.25</val>
          </value>
        </values>
      </ddeItem>
      <ddeItem name="US;NBR.int=day.PRDS=1FARD=4/25/2000.NEARD=4/25/2000.excel.qe=ls" advise="1">
        <values>
          <value>
            <val>37.8125</val>
          </value>
        </values>
      </ddeItem>
      <ddeItem name="US;NDX.int=day.PRDS=1FARD=4/25/2000.NEARD=4/25/2000.excel.qe=ls" advise="1">
        <values>
          <value>
            <val>3353.530029296875</val>
          </value>
        </values>
      </ddeItem>
      <ddeItem name="US;NE.int=day.PRDS=1FARD=4/25/2000.NEARD=4/25/2000.excel.qe=ls" advise="1">
        <values>
          <value>
            <val>37.875</val>
          </value>
        </values>
      </ddeItem>
      <ddeItem name="US;NFX.int=day.PRDS=1FARD=2/20/2001.NEARD=2/20/2001.excel.qe=ls" advise="1">
        <values>
          <value>
            <val>37.259998321533203</val>
          </value>
        </values>
      </ddeItem>
      <ddeItem name="US;NMK.int=day.PRDS=1FARD=2/20/2001.NEARD=2/20/2001.excel.qe=ls" advise="1">
        <values>
          <value>
            <val>17.420000076293945</val>
          </value>
        </values>
      </ddeItem>
      <ddeItem name="US;NOI.int=day.PRDS=1FARD=4/25/2000.NEARD=4/25/2000.excel.qe=ls" advise="1">
        <values>
          <value>
            <val>26.9375</val>
          </value>
        </values>
      </ddeItem>
      <ddeItem name="US;NOK.int=day.PRDS=1FARD=4/25/2000.NEARD=4/25/2000.excel.qe=ls" advise="1">
        <values>
          <value>
            <val>48</val>
          </value>
        </values>
      </ddeItem>
      <ddeItem name="US;NT.int=day.PRDS=1FARD=4/25/2000.NEARD=4/25/2000.excel.qe=ls" advise="1">
        <values>
          <value>
            <val>98.5</val>
          </value>
        </values>
      </ddeItem>
      <ddeItem name="US;NU.int=day.PRDS=1FARD=4/25/2000.NEARD=4/25/2000.excel.qe=ls" advise="1">
        <values>
          <value>
            <val>21.375</val>
          </value>
        </values>
      </ddeItem>
      <ddeItem name="US;NXTL.int=day.PRDS=1FARD=4/25/2000.NEARD=4/25/2000.excel.qe=ls" advise="1">
        <values>
          <value>
            <val>99.5625</val>
          </value>
        </values>
      </ddeItem>
      <ddeItem name="US;ORCL.int=day.PRDS=1FARD=4/25/2000.NEARD=4/25/2000.excel.qe=ls" advise="1">
        <values>
          <value>
            <val>72.4375</val>
          </value>
        </values>
      </ddeItem>
      <ddeItem name="US;OSH.int=day.PRDS=1FARD=4/25/2000.NEARD=4/25/2000.excel.qe=ls" advise="1">
        <values>
          <value>
            <val>1.75</val>
          </value>
        </values>
      </ddeItem>
      <ddeItem name="US;OSX.int=day.PRDS=1FARD=4/25/2000.NEARD=4/25/2000.excel.qe=ls" advise="1">
        <values>
          <value>
            <val>111.27999877929687</val>
          </value>
        </values>
      </ddeItem>
      <ddeItem name="US;P.int=day.PRDS=1FARD=2/20/2001.NEARD=2/20/2001.excel.qe=ls" advise="1">
        <values>
          <value>
            <val>55.970001220703125</val>
          </value>
        </values>
      </ddeItem>
      <ddeItem name="US;PCG.int=day.PRDS=1FARD=4/25/2000.NEARD=4/25/2000.excel.qe=ls" advise="1">
        <values>
          <value>
            <val>26.125</val>
          </value>
        </values>
      </ddeItem>
      <ddeItem name="US;PE.int=day.PRDS=1FARD=4/25/2000.NEARD=4/25/2000.excel.qe=ls" advise="1">
        <values>
          <value>
            <val>42</val>
          </value>
        </values>
      </ddeItem>
      <ddeItem name="US;PEG.int=day.PRDS=1FARD=2/20/2001.NEARD=2/20/2001.excel.qe=ls" advise="1">
        <values>
          <value>
            <val>44.049999237060547</val>
          </value>
        </values>
      </ddeItem>
      <ddeItem name="US;PEG.int=day.PRDS=1FARD=4/25/2000.NEARD=4/25/2000.excel.qe=ls" advise="1">
        <values>
          <value>
            <val>35.0625</val>
          </value>
        </values>
      </ddeItem>
      <ddeItem name="US;PGN.int=day.PRDS=1FARD=2/20/2001.NEARD=2/20/2001.excel.qe=ls" advise="1">
        <values>
          <value>
            <val>43.950000762939453</val>
          </value>
        </values>
      </ddeItem>
      <ddeItem name="US;POM.int=day.PRDS=1FARD=2/20/2001.NEARD=2/20/2001.excel.qe=ls" advise="1">
        <values>
          <value>
            <val>21.299999237060547</val>
          </value>
        </values>
      </ddeItem>
      <ddeItem name="US;PPL.int=day.PRDS=1FARD=2/20/2001.NEARD=2/20/2001.excel.qe=ls" advise="1">
        <values>
          <value>
            <val>44.099998474121094</val>
          </value>
        </values>
      </ddeItem>
      <ddeItem name="US;PPP.int=day.PRDS=1FARD=4/25/2000.NEARD=4/25/2000.excel.qe=ls" advise="1">
        <values>
          <value>
            <val>24.875</val>
          </value>
        </values>
      </ddeItem>
      <ddeItem name="US;PXD.int=day.PRDS=1FARD=4/25/2000.NEARD=4/25/2000.excel.qe=ls" advise="1">
        <values>
          <value>
            <val>9.8125</val>
          </value>
        </values>
      </ddeItem>
      <ddeItem name="US;QCOM.int=day.PRDS=1FARD=4/25/2000.NEARD=4/25/2000.excel.qe=ls" advise="1">
        <values>
          <value>
            <val>99.625</val>
          </value>
        </values>
      </ddeItem>
      <ddeItem name="US;QQQ.int=day.PRDS=1FARD=2/20/2001.NEARD=2/20/2001.excel.qe=ls" advise="1">
        <values>
          <value>
            <val>55.130001068115234</val>
          </value>
        </values>
      </ddeItem>
      <ddeItem name="US;QQQ.int=day.PRDS=1FARD=4/25/2000.NEARD=4/25/2000.excel.qe=ls" advise="1">
        <values>
          <value>
            <val>84.75</val>
          </value>
        </values>
      </ddeItem>
      <ddeItem name="US;RBAK.int=day.PRDS=1FARD=4/25/2000.NEARD=4/25/2000.excel.qe=ls" advise="1">
        <values>
          <value>
            <val>54</val>
          </value>
        </values>
      </ddeItem>
      <ddeItem name="US;RD.int=day.PRDS=1FARD=2/20/2001.NEARD=2/20/2001.excel.qe=ls" advise="1">
        <values>
          <value>
            <val>60.650001525878906</val>
          </value>
        </values>
      </ddeItem>
      <ddeItem name="US;RD.int=day.PRDS=1FARD=4/25/2000.NEARD=4/25/2000.excel.qe=ls" advise="1">
        <values>
          <value>
            <val>56.625</val>
          </value>
        </values>
      </ddeItem>
      <ddeItem name="US;RDC.int=day.PRDS=1FARD=4/25/2000.NEARD=4/25/2000.excel.qe=ls" advise="1">
        <values>
          <value>
            <val>27.125</val>
          </value>
        </values>
      </ddeItem>
      <ddeItem name="US;REI.int=day.PRDS=1FARD=2/20/2001.NEARD=2/20/2001.excel.qe=ls" advise="1">
        <values>
          <value>
            <val>41.049999237060547</val>
          </value>
        </values>
      </ddeItem>
      <ddeItem name="US;REI.int=day.PRDS=1FARD=4/25/2000.NEARD=4/25/2000.excel.qe=ls" advise="1">
        <values>
          <value>
            <val>27.375</val>
          </value>
        </values>
      </ddeItem>
      <ddeItem name="US;RIG.int=day.PRDS=1FARD=2/20/2001.NEARD=2/20/2001.excel.qe=ls" advise="1">
        <values>
          <value>
            <val>50.060001373291016</val>
          </value>
        </values>
      </ddeItem>
      <ddeItem name="US;RIG.int=day.PRDS=1FARD=4/25/2000.NEARD=4/25/2000.excel.qe=ls" advise="1">
        <values>
          <value>
            <val>45.5</val>
          </value>
        </values>
      </ddeItem>
      <ddeItem name="US;SBYN.int=day.PRDS=1FARD=2/20/2001.NEARD=2/20/2001.excel.qe=ls" advise="1">
        <values>
          <value>
            <val>20.6875</val>
          </value>
        </values>
      </ddeItem>
      <ddeItem name="US;SCG.int=day.PRDS=1FARD=2/20/2001.NEARD=2/20/2001.excel.qe=ls" advise="1">
        <values>
          <value>
            <val>28.200000762939453</val>
          </value>
        </values>
      </ddeItem>
      <ddeItem name="US;SCMR.int=day.PRDS=1FARD=4/25/2000.NEARD=4/25/2000.excel.qe=ls" advise="1">
        <values>
          <value>
            <val>62.8125</val>
          </value>
        </values>
      </ddeItem>
      <ddeItem name="US;SFS.int=day.PRDS=1FARD=4/25/2000.NEARD=4/25/2000.excel.qe=ls" advise="1">
        <values>
          <value>
            <val>8.375</val>
          </value>
        </values>
      </ddeItem>
      <ddeItem name="US;SGY.int=day.PRDS=1FARD=4/25/2000.NEARD=4/25/2000.excel.qe=ls" advise="1">
        <values>
          <value>
            <val>46.75</val>
          </value>
        </values>
      </ddeItem>
      <ddeItem name="US;SII.int=day.PRDS=1FARD=4/25/2000.NEARD=4/25/2000.excel.qe=ls" advise="1">
        <values>
          <value>
            <val>76.5</val>
          </value>
        </values>
      </ddeItem>
      <ddeItem name="US;SLB.int=day.PRDS=1FARD=4/25/2000.NEARD=4/25/2000.excel.qe=ls" advise="1">
        <values>
          <value>
            <val>74.3125</val>
          </value>
        </values>
      </ddeItem>
      <ddeItem name="US;SO.int=day.PRDS=1FARD=4/25/2000.NEARD=4/25/2000.excel.qe=ls" advise="1">
        <values>
          <value>
            <val>25.9375</val>
          </value>
        </values>
      </ddeItem>
      <ddeItem name="US;SPX.int=day.PRDS=1FARD=4/25/2000.NEARD=4/25/2000.excel.qe=ls" advise="1">
        <values>
          <value>
            <val>1429.8599853515625</val>
          </value>
        </values>
      </ddeItem>
      <ddeItem name="US;SRP.int=day.PRDS=1FARD=2/20/2001.NEARD=2/20/2001.excel.qe=ls" advise="1">
        <values>
          <value>
            <val>11.829999923706055</val>
          </value>
        </values>
      </ddeItem>
      <ddeItem name="US;SUN.int=day.PRDS=1FARD=2/20/2001.NEARD=2/20/2001.excel.qe=ls" advise="1">
        <values>
          <value>
            <val>34.069999694824219</val>
          </value>
        </values>
      </ddeItem>
      <ddeItem name="US;SUN.int=day.PRDS=1FARD=4/25/2000.NEARD=4/25/2000.excel.qe=ls" advise="1">
        <values>
          <value>
            <val>29.6875</val>
          </value>
        </values>
      </ddeItem>
      <ddeItem name="US;SUNW.int=day.PRDS=1FARD=4/25/2000.NEARD=4/25/2000.excel.qe=ls" advise="1">
        <values>
          <value>
            <val>87.625</val>
          </value>
        </values>
      </ddeItem>
      <ddeItem name="US;T.int=day.PRDS=1FARD=4/25/2000.NEARD=4/25/2000.excel.qe=ls" advise="1">
        <values>
          <value>
            <val>49.0625</val>
          </value>
        </values>
      </ddeItem>
      <ddeItem name="US;TDW.int=day.PRDS=1FARD=4/25/2000.NEARD=4/25/2000.excel.qe=ls" advise="1">
        <values>
          <value>
            <val>28.5</val>
          </value>
        </values>
      </ddeItem>
      <ddeItem name="US;TK.int=day.PRDS=1FARD=2/20/2001.NEARD=2/20/2001.excel.qe=ls" advise="1">
        <values>
          <value>
            <val>39.049999237060547</val>
          </value>
        </values>
      </ddeItem>
      <ddeItem name="US;TOS.int=day.PRDS=1FARD=2/20/2001.NEARD=2/20/2001.excel.qe=ls" advise="1">
        <values>
          <value>
            <val>42.060001373291016</val>
          </value>
        </values>
      </ddeItem>
      <ddeItem name="US;TOS.int=day.PRDS=1FARD=4/25/2000.NEARD=4/25/2000.excel.qe=ls" advise="1">
        <values>
          <value>
            <val>32.875</val>
          </value>
        </values>
      </ddeItem>
      <ddeItem name="US;TWTC.int=day.PRDS=1FARD=4/25/2000.NEARD=4/25/2000.excel.qe=ls" advise="1">
        <values>
          <value>
            <val>53.5</val>
          </value>
        </values>
      </ddeItem>
      <ddeItem name="US;TX.int=day.PRDS=1FARD=2/20/2001.NEARD=2/20/2001.excel.qe=ls" advise="1">
        <values>
          <value>
            <val>64.900001525878906</val>
          </value>
        </values>
      </ddeItem>
      <ddeItem name="US;TXU.int=day.PRDS=1FARD=2/20/2001.NEARD=2/20/2001.excel.qe=ls" advise="1">
        <values>
          <value>
            <val>41.369998931884766</val>
          </value>
        </values>
      </ddeItem>
      <ddeItem name="US;TXU.int=day.PRDS=1FARD=4/25/2000.NEARD=4/25/2000.excel.qe=ls" advise="1">
        <values>
          <value>
            <val>32.875</val>
          </value>
        </values>
      </ddeItem>
      <ddeItem name="US;UCM.int=day.PRDS=1FARD=4/25/2000.NEARD=4/25/2000.excel.qe=ls" advise="1">
        <values>
          <value>
            <val>39.3125</val>
          </value>
        </values>
      </ddeItem>
      <ddeItem name="US;UCU.int=day.PRDS=1FARD=2/20/2001.NEARD=2/20/2001.excel.qe=ls" advise="1">
        <values>
          <value>
            <val>30.610000610351563</val>
          </value>
        </values>
      </ddeItem>
      <ddeItem name="US;UDS.int=day.PRDS=1FARD=4/25/2000.NEARD=4/25/2000.excel.qe=ls" advise="1">
        <values>
          <value>
            <val>25.125</val>
          </value>
        </values>
      </ddeItem>
      <ddeItem name="US;UPR.int=day.PRDS=1FARD=4/25/2000.NEARD=4/25/2000.excel.qe=ls" advise="1">
        <values>
          <value>
            <val>17.3125</val>
          </value>
        </values>
      </ddeItem>
      <ddeItem name="US;UTY.int=day.PRDS=1FARD=2/20/2001.NEARD=2/20/2001.excel.qe=ls" advise="1">
        <values>
          <value>
            <val>366.8900146484375</val>
          </value>
        </values>
      </ddeItem>
      <ddeItem name="US;UTY.int=day.PRDS=1FARD=4/25/2000.NEARD=4/25/2000.excel.qe=ls" advise="1">
        <values>
          <value>
            <val>294.1199951171875</val>
          </value>
        </values>
      </ddeItem>
      <ddeItem name="US;VITR.int=day.PRDS=1FARD=2/20/2001.NEARD=2/20/2001.excel.qe=ls" advise="1">
        <values>
          <value>
            <val>5.875</val>
          </value>
        </values>
      </ddeItem>
      <ddeItem name="US;VLO.int=day.PRDS=1FARD=2/20/2001.NEARD=2/20/2001.excel.qe=ls" advise="1">
        <values>
          <value>
            <val>36.970001220703125</val>
          </value>
        </values>
      </ddeItem>
      <ddeItem name="US;VLO.int=day.PRDS=1FARD=4/25/2000.NEARD=4/25/2000.excel.qe=ls" advise="1">
        <values>
          <value>
            <val>30.1875</val>
          </value>
        </values>
      </ddeItem>
      <ddeItem name="US;VPI.int=day.PRDS=1FARD=4/25/2000.NEARD=4/25/2000.excel.qe=ls" advise="1">
        <values>
          <value>
            <val>19.4375</val>
          </value>
        </values>
      </ddeItem>
      <ddeItem name="US;VRC.int=day.PRDS=1FARD=4/25/2000.NEARD=4/25/2000.excel.qe=ls" advise="1">
        <values>
          <value>
            <val>11.875</val>
          </value>
        </values>
      </ddeItem>
      <ddeItem name="US;VRI.int=day.PRDS=1FARD=4/25/2000.NEARD=4/25/2000.excel.qe=ls" advise="1">
        <values>
          <value>
            <val>78.625</val>
          </value>
        </values>
      </ddeItem>
      <ddeItem name="US;VSTR.int=day.PRDS=1FARD=2/20/2001.NEARD=2/20/2001.excel.qe=ls" advise="1">
        <values>
          <value>
            <val>94.3125</val>
          </value>
        </values>
      </ddeItem>
      <ddeItem name="US;WCG.int=day.PRDS=1FARD=4/25/2000.NEARD=4/25/2000.excel.qe=ls" advise="1">
        <values>
          <value>
            <val>35.5</val>
          </value>
        </values>
      </ddeItem>
      <ddeItem name="US;WEC.int=day.PRDS=1FARD=2/20/2001.NEARD=2/20/2001.excel.qe=ls" advise="1">
        <values>
          <value>
            <val>21.280000686645508</val>
          </value>
        </values>
      </ddeItem>
      <ddeItem name="US;WEC.int=day.PRDS=1FARD=4/25/2000.NEARD=4/25/2000.excel.qe=ls" advise="1">
        <values>
          <value>
            <val>21.5625</val>
          </value>
        </values>
      </ddeItem>
      <ddeItem name="US;WFT.int=day.PRDS=1FARD=4/25/2000.NEARD=4/25/2000.excel.qe=ls" advise="1">
        <values>
          <value>
            <val>41</val>
          </value>
        </values>
      </ddeItem>
      <ddeItem name="US;WMB.int=day.PRDS=1FARD=4/25/2000.NEARD=4/25/2000.excel.qe=ls" advise="1">
        <values>
          <value>
            <val>36.5</val>
          </value>
        </values>
      </ddeItem>
      <ddeItem name="US;XNG.int=day.PRDS=1FARD=2/20/2001.NEARD=2/20/2001.excel.qe=ls" advise="1">
        <values>
          <value>
            <val>250.41999816894531</val>
          </value>
        </values>
      </ddeItem>
      <ddeItem name="US;XNG.int=day.PRDS=1FARD=4/19/2000.NEARD=4/19/2000.excel.qe=ls" advise="1">
        <values>
          <value>
            <val>160.19999694824219</val>
          </value>
        </values>
      </ddeItem>
      <ddeItem name="US;XNG.int=day.PRDS=1FARD=4/25/2000.NEARD=4/25/2000.excel.qe=ls" advise="1">
        <values>
          <value>
            <val>166.75999450683594</val>
          </value>
        </values>
      </ddeItem>
      <ddeItem name="US;XOI.int=day.PRDS=1FARD=2/20/2001.NEARD=2/20/2001.excel.qe=ls" advise="1">
        <values>
          <value>
            <val>534.4000244140625</val>
          </value>
        </values>
      </ddeItem>
      <ddeItem name="US;XOI.int=day.PRDS=1FARD=4/19/2000.NEARD=4/19/2000.excel.qe=ls" advise="1">
        <values>
          <value>
            <val>476.76998901367187</val>
          </value>
        </values>
      </ddeItem>
      <ddeItem name="US;XOI.int=day.PRDS=1FARD=4/25/2000.NEARD=4/25/2000.excel.qe=ls" advise="1">
        <values>
          <value>
            <val>489.989990234375</val>
          </value>
        </values>
      </ddeItem>
      <ddeItem name="US;XOM.int=day.PRDS=1FARD=4/19/2000.NEARD=4/19/2000.excel.qe=ls" advise="1">
        <values>
          <value>
            <val>76.1875</val>
          </value>
        </values>
      </ddeItem>
      <ddeItem name="US;XOM.int=day.PRDS=1FARD=4/25/2000.NEARD=4/25/2000.excel.qe=ls" advise="1">
        <values>
          <value>
            <val>79.875</val>
          </value>
        </values>
      </ddeItem>
      <ddeItem name="US@SP00M.int=day.PRDS=1FARD=4/25/2000.NEARD=4/25/2000.excel.qe=ls" advise="1">
        <values>
          <value>
            <val>1437</val>
          </value>
        </values>
      </ddeItem>
    </ddeItems>
  </dd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13" Type="http://schemas.openxmlformats.org/officeDocument/2006/relationships/ctrlProp" Target="../ctrlProps/ctrlProp6.xml"/><Relationship Id="rId18" Type="http://schemas.openxmlformats.org/officeDocument/2006/relationships/ctrlProp" Target="../ctrlProps/ctrlProp11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ctrlProp" Target="../ctrlProps/ctrlProp5.xml"/><Relationship Id="rId17" Type="http://schemas.openxmlformats.org/officeDocument/2006/relationships/ctrlProp" Target="../ctrlProps/ctrlProp10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9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1.emf"/><Relationship Id="rId15" Type="http://schemas.openxmlformats.org/officeDocument/2006/relationships/ctrlProp" Target="../ctrlProps/ctrlProp8.xml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Relationship Id="rId14" Type="http://schemas.openxmlformats.org/officeDocument/2006/relationships/ctrlProp" Target="../ctrlProps/ctrlProp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5" Type="http://schemas.openxmlformats.org/officeDocument/2006/relationships/ctrlProp" Target="../ctrlProps/ctrlProp13.xml"/><Relationship Id="rId4" Type="http://schemas.openxmlformats.org/officeDocument/2006/relationships/ctrlProp" Target="../ctrlProps/ctrlProp1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12"/>
  <dimension ref="A1:EP21"/>
  <sheetViews>
    <sheetView workbookViewId="0">
      <selection activeCell="A2" sqref="A2"/>
    </sheetView>
  </sheetViews>
  <sheetFormatPr defaultRowHeight="15.75" x14ac:dyDescent="0.25"/>
  <cols>
    <col min="1" max="1" width="9.140625" style="93"/>
    <col min="2" max="2" width="12.42578125" style="93" bestFit="1" customWidth="1"/>
    <col min="3" max="4" width="9.140625" style="93"/>
    <col min="5" max="5" width="12.42578125" style="93" bestFit="1" customWidth="1"/>
    <col min="6" max="10" width="9.140625" style="93"/>
    <col min="11" max="16384" width="9.140625" style="3"/>
  </cols>
  <sheetData>
    <row r="1" spans="1:118" x14ac:dyDescent="0.25">
      <c r="A1" s="93" t="s">
        <v>626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</row>
    <row r="2" spans="1:118" ht="18" x14ac:dyDescent="0.25">
      <c r="A2" s="95" t="s">
        <v>498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x14ac:dyDescent="0.25">
      <c r="A3" s="93" t="s">
        <v>499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</row>
    <row r="4" spans="1:118" x14ac:dyDescent="0.25">
      <c r="A4" s="93" t="s">
        <v>508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</row>
    <row r="5" spans="1:118" x14ac:dyDescent="0.25">
      <c r="B5" s="93" t="s">
        <v>514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</row>
    <row r="6" spans="1:118" x14ac:dyDescent="0.25">
      <c r="A6" s="93" t="s">
        <v>500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</row>
    <row r="7" spans="1:118" x14ac:dyDescent="0.25">
      <c r="B7" s="93" t="s">
        <v>501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</row>
    <row r="8" spans="1:118" x14ac:dyDescent="0.25">
      <c r="B8" s="93" t="s">
        <v>502</v>
      </c>
      <c r="K8" s="5"/>
      <c r="L8" s="92"/>
      <c r="M8" s="92"/>
    </row>
    <row r="9" spans="1:118" x14ac:dyDescent="0.25">
      <c r="B9" s="93" t="s">
        <v>503</v>
      </c>
      <c r="K9" s="5"/>
      <c r="L9" s="92"/>
      <c r="M9" s="92"/>
    </row>
    <row r="10" spans="1:118" x14ac:dyDescent="0.25">
      <c r="A10" s="93" t="s">
        <v>504</v>
      </c>
      <c r="K10" s="5"/>
      <c r="L10" s="92"/>
      <c r="M10" s="92"/>
    </row>
    <row r="11" spans="1:118" x14ac:dyDescent="0.25">
      <c r="B11" s="93" t="s">
        <v>506</v>
      </c>
      <c r="K11" s="5"/>
      <c r="L11" s="92"/>
      <c r="M11" s="92"/>
    </row>
    <row r="12" spans="1:118" x14ac:dyDescent="0.25">
      <c r="B12" s="93" t="s">
        <v>505</v>
      </c>
      <c r="L12" s="93"/>
      <c r="M12" s="39"/>
    </row>
    <row r="13" spans="1:118" x14ac:dyDescent="0.25">
      <c r="B13" s="93" t="s">
        <v>507</v>
      </c>
    </row>
    <row r="14" spans="1:118" x14ac:dyDescent="0.25">
      <c r="A14" s="93" t="s">
        <v>509</v>
      </c>
    </row>
    <row r="15" spans="1:118" x14ac:dyDescent="0.25">
      <c r="A15" s="93" t="s">
        <v>510</v>
      </c>
    </row>
    <row r="16" spans="1:118" x14ac:dyDescent="0.25">
      <c r="A16" s="93" t="s">
        <v>511</v>
      </c>
    </row>
    <row r="17" spans="1:146" x14ac:dyDescent="0.25">
      <c r="A17" s="93" t="s">
        <v>512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</row>
    <row r="18" spans="1:146" x14ac:dyDescent="0.25">
      <c r="B18" s="93" t="s">
        <v>513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</row>
    <row r="19" spans="1:146" x14ac:dyDescent="0.25">
      <c r="J19" s="94"/>
    </row>
    <row r="20" spans="1:146" x14ac:dyDescent="0.25">
      <c r="J20" s="94"/>
    </row>
    <row r="21" spans="1:146" x14ac:dyDescent="0.25">
      <c r="B21" s="93">
        <v>1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BZ1394"/>
  <sheetViews>
    <sheetView topLeftCell="K2" workbookViewId="0">
      <selection activeCell="M6" sqref="M6"/>
    </sheetView>
  </sheetViews>
  <sheetFormatPr defaultRowHeight="12.75" x14ac:dyDescent="0.2"/>
  <cols>
    <col min="1" max="1" width="13.5703125" style="3" customWidth="1"/>
    <col min="2" max="2" width="10.28515625" style="3" customWidth="1"/>
    <col min="3" max="3" width="10.5703125" style="3" customWidth="1"/>
    <col min="4" max="4" width="10" style="3" customWidth="1"/>
    <col min="5" max="5" width="7.42578125" style="3" customWidth="1"/>
    <col min="6" max="6" width="8.42578125" style="3" customWidth="1"/>
    <col min="7" max="7" width="10" style="3" bestFit="1" customWidth="1"/>
    <col min="8" max="8" width="8.5703125" style="103" bestFit="1" customWidth="1"/>
    <col min="9" max="9" width="10.42578125" style="3" customWidth="1"/>
    <col min="10" max="10" width="10.140625" style="75" customWidth="1"/>
    <col min="11" max="11" width="10.42578125" style="98" customWidth="1"/>
    <col min="12" max="12" width="21.5703125" style="3" customWidth="1"/>
    <col min="13" max="13" width="18.28515625" style="3" customWidth="1"/>
    <col min="14" max="14" width="10.7109375" style="3" bestFit="1" customWidth="1"/>
    <col min="15" max="15" width="9.140625" style="3"/>
    <col min="16" max="16" width="12" style="7" customWidth="1"/>
    <col min="17" max="17" width="10.5703125" style="3" customWidth="1"/>
    <col min="18" max="18" width="16.28515625" style="3" bestFit="1" customWidth="1"/>
    <col min="19" max="19" width="10" style="3" customWidth="1"/>
    <col min="20" max="20" width="13" style="3" customWidth="1"/>
    <col min="21" max="21" width="9.5703125" style="3" customWidth="1"/>
    <col min="22" max="24" width="9.140625" style="3"/>
    <col min="25" max="25" width="11.140625" style="3" bestFit="1" customWidth="1"/>
    <col min="26" max="27" width="11.140625" style="3" customWidth="1"/>
    <col min="28" max="28" width="7" style="3" bestFit="1" customWidth="1"/>
    <col min="29" max="16384" width="9.140625" style="3"/>
  </cols>
  <sheetData>
    <row r="1" spans="1:78" ht="67.5" x14ac:dyDescent="0.2">
      <c r="A1" s="27" t="s">
        <v>102</v>
      </c>
      <c r="B1" s="27" t="s">
        <v>108</v>
      </c>
      <c r="C1" s="27" t="s">
        <v>120</v>
      </c>
      <c r="D1" s="27" t="s">
        <v>121</v>
      </c>
      <c r="E1" s="28" t="s">
        <v>109</v>
      </c>
      <c r="F1" s="28" t="s">
        <v>110</v>
      </c>
      <c r="G1" s="28" t="s">
        <v>111</v>
      </c>
      <c r="H1" s="101" t="s">
        <v>112</v>
      </c>
      <c r="I1" s="51" t="s">
        <v>113</v>
      </c>
      <c r="J1" s="74" t="s">
        <v>495</v>
      </c>
      <c r="K1" s="100" t="s">
        <v>585</v>
      </c>
      <c r="L1" s="86" t="s">
        <v>104</v>
      </c>
      <c r="M1" s="87">
        <v>36942</v>
      </c>
      <c r="N1"/>
      <c r="O1" s="23"/>
      <c r="P1" s="12" t="s">
        <v>122</v>
      </c>
      <c r="Q1" s="13" t="s">
        <v>879</v>
      </c>
      <c r="R1" s="13" t="s">
        <v>123</v>
      </c>
      <c r="S1" s="13" t="s">
        <v>124</v>
      </c>
      <c r="T1" s="13" t="s">
        <v>125</v>
      </c>
      <c r="U1" s="13" t="s">
        <v>126</v>
      </c>
      <c r="V1" s="13" t="s">
        <v>127</v>
      </c>
      <c r="W1" s="13" t="s">
        <v>128</v>
      </c>
      <c r="X1" s="13" t="s">
        <v>1142</v>
      </c>
      <c r="Y1" s="106" t="s">
        <v>1182</v>
      </c>
      <c r="Z1" s="106" t="s">
        <v>1183</v>
      </c>
      <c r="AA1" s="106" t="s">
        <v>1184</v>
      </c>
      <c r="AB1" s="13" t="s">
        <v>129</v>
      </c>
    </row>
    <row r="2" spans="1:78" x14ac:dyDescent="0.2">
      <c r="A2" s="30" t="str">
        <f>IF(ISERROR(VLOOKUP($BZ2,BridgeCodes!$A$3:$E$65536,5,FALSE)),"Missing BB Code",VLOOKUP($BZ2,BridgeCodes!$A$3:$E$65536,5,FALSE))</f>
        <v>US;AEE</v>
      </c>
      <c r="B2" s="30">
        <f>VLOOKUP($BY2,DBInterface!$D:$N,11,FALSE)</f>
        <v>0</v>
      </c>
      <c r="C2" s="30">
        <f>SUMIF(DBInterface!$D:$D,$BY2,DBInterface!$K:$K)</f>
        <v>-2700</v>
      </c>
      <c r="D2" s="31">
        <f t="array" ref="D2">[1]!'US;AEE.int=day.PRDS=1FARD=2/20/2001.NEARD=2/20/2001.excel.qe=ls'</f>
        <v>42</v>
      </c>
      <c r="E2" s="30">
        <f>VLOOKUP($BY2,DBInterface!$D:$O,12,FALSE)</f>
        <v>0</v>
      </c>
      <c r="F2" s="30">
        <f>IF(VLOOKUP($BY2,DBInterface!$D:$R,15,FALSE)&lt;0,0,VLOOKUP($BY2,DBInterface!$D:$R,15,FALSE))</f>
        <v>0</v>
      </c>
      <c r="G2" s="29">
        <f>VLOOKUP($BY2,DBInterface!$D:$I,6,FALSE)</f>
        <v>6.0499999999999998E-2</v>
      </c>
      <c r="H2" s="102">
        <f>IF(VLOOKUP($BY2,DBInterface!$D:$S,16,FALSE)&lt;=0,0.001,VLOOKUP($BY2,DBInterface!$D:$S,16,FALSE))</f>
        <v>1.0000000000000001E-5</v>
      </c>
      <c r="I2" s="52" t="str">
        <f>IF($B2 &lt;&gt; 0,VLOOKUP($BY2,DBInterface!$D:$Q,13,FALSE),"")</f>
        <v/>
      </c>
      <c r="J2" s="32">
        <f>IF($B2 &lt;&gt; 0,IF(VLOOKUP($BY2,DBInterface!$D:$Q,14,FALSE)&lt;0,0,VLOOKUP($BY2,DBInterface!$D:$Q,14,FALSE)),"0")/365.25</f>
        <v>0</v>
      </c>
      <c r="K2" s="96">
        <f t="array" ref="K2">1</f>
        <v>1</v>
      </c>
      <c r="L2" s="88" t="s">
        <v>100</v>
      </c>
      <c r="M2" s="89">
        <f>M1-100</f>
        <v>36842</v>
      </c>
      <c r="N2"/>
      <c r="O2" s="14"/>
      <c r="P2" s="53">
        <f>IF(ISERROR(SUMIF(DBInterface!$B:$B,P$1&amp;":"&amp;$BY2,DBInterface!$K:$K)/$C2),0,SUMIF(DBInterface!$B:$B,P$1&amp;":"&amp;$BY2,DBInterface!$K:$K)/$C2)</f>
        <v>0</v>
      </c>
      <c r="Q2" s="53">
        <f>IF(ISERROR(SUMIF(DBInterface!$B:$B,Q$1&amp;":"&amp;$BY2,DBInterface!$K:$K)/$C2),0,SUMIF(DBInterface!$B:$B,Q$1&amp;":"&amp;$BY2,DBInterface!$K:$K)/$C2)</f>
        <v>0</v>
      </c>
      <c r="R2" s="53">
        <f>IF(ISERROR(SUMIF(DBInterface!$B:$B,R$1&amp;":"&amp;$BY2,DBInterface!$K:$K)/$C2),0,SUMIF(DBInterface!$B:$B,R$1&amp;":"&amp;$BY2,DBInterface!$K:$K)/$C2)</f>
        <v>0</v>
      </c>
      <c r="S2" s="53">
        <f>IF(ISERROR(SUMIF(DBInterface!$B:$B,S$1&amp;":"&amp;$BY2,DBInterface!$K:$K)/$C2),0,SUMIF(DBInterface!$B:$B,S$1&amp;":"&amp;$BY2,DBInterface!$K:$K)/$C2)</f>
        <v>0</v>
      </c>
      <c r="T2" s="53">
        <f>IF(ISERROR(SUMIF(DBInterface!$B:$B,T$1&amp;":"&amp;$BY2,DBInterface!$K:$K)/$C2),0,SUMIF(DBInterface!$B:$B,T$1&amp;":"&amp;$BY2,DBInterface!$K:$K)/$C2)</f>
        <v>1</v>
      </c>
      <c r="U2" s="53">
        <f>IF(ISERROR(SUMIF(DBInterface!$B:$B,U$1&amp;":"&amp;$BY2,DBInterface!$K:$K)/$C2),0,SUMIF(DBInterface!$B:$B,U$1&amp;":"&amp;$BY2,DBInterface!$K:$K)/$C2)</f>
        <v>0</v>
      </c>
      <c r="V2" s="53">
        <f>IF(ISERROR(SUMIF(DBInterface!$B:$B,V$1&amp;":"&amp;$BY2,DBInterface!$K:$K)/$C2),0,SUMIF(DBInterface!$B:$B,V$1&amp;":"&amp;$BY2,DBInterface!$K:$K)/$C2)</f>
        <v>0</v>
      </c>
      <c r="W2" s="53">
        <f>IF(ISERROR(SUMIF(DBInterface!$B:$B,W$1&amp;":"&amp;$BY2,DBInterface!$K:$K)/$C2),0,SUMIF(DBInterface!$B:$B,W$1&amp;":"&amp;$BY2,DBInterface!$K:$K)/$C2)</f>
        <v>0</v>
      </c>
      <c r="X2" s="53">
        <f>IF(ISERROR(SUMIF(DBInterface!$B:$B,X$1&amp;":"&amp;$BY2,DBInterface!$K:$K)/$C2),0,SUMIF(DBInterface!$B:$B,X$1&amp;":"&amp;$BY2,DBInterface!$K:$K)/$C2)</f>
        <v>0</v>
      </c>
      <c r="Y2" s="53">
        <f>IF(ISERROR(SUMIF(DBInterface!$B:$B,Y$1&amp;":"&amp;$BY2,DBInterface!$K:$K)/$C2),0,SUMIF(DBInterface!$B:$B,Y$1&amp;":"&amp;$BY2,DBInterface!$K:$K)/$C2)</f>
        <v>0</v>
      </c>
      <c r="Z2" s="53">
        <f>IF(ISERROR(SUMIF(DBInterface!$B:$B,Z$1&amp;":"&amp;$BY2,DBInterface!$K:$K)/$C2),0,SUMIF(DBInterface!$B:$B,Z$1&amp;":"&amp;$BY2,DBInterface!$K:$K)/$C2)</f>
        <v>0</v>
      </c>
      <c r="AA2" s="53">
        <f>IF(ISERROR(SUMIF(DBInterface!$B:$B,AA$1&amp;":"&amp;$BY2,DBInterface!$K:$K)/$C2),0,SUMIF(DBInterface!$B:$B,AA$1&amp;":"&amp;$BY2,DBInterface!$K:$K)/$C2)</f>
        <v>0</v>
      </c>
      <c r="AB2" s="54">
        <f>SUM(P2:AA2)</f>
        <v>1</v>
      </c>
      <c r="BY2" s="3" t="s">
        <v>151</v>
      </c>
      <c r="BZ2" s="3" t="s">
        <v>151</v>
      </c>
    </row>
    <row r="3" spans="1:78" x14ac:dyDescent="0.2">
      <c r="A3" s="30" t="str">
        <f>IF(ISERROR(VLOOKUP($BZ3,BridgeCodes!$A$3:$E$65536,5,FALSE)),"Missing BB Code",VLOOKUP($BZ3,BridgeCodes!$A$3:$E$65536,5,FALSE))</f>
        <v>US;AEP</v>
      </c>
      <c r="B3" s="30">
        <f>VLOOKUP($BY3,DBInterface!$D:$N,11,FALSE)</f>
        <v>0</v>
      </c>
      <c r="C3" s="30">
        <f>SUMIF(DBInterface!$D:$D,$BY3,DBInterface!$K:$K)</f>
        <v>-26000</v>
      </c>
      <c r="D3" s="31">
        <f t="array" ref="D3">[1]!'US;AEP.int=day.PRDS=1FARD=2/20/2001.NEARD=2/20/2001.excel.qe=ls'</f>
        <v>46.279998779296875</v>
      </c>
      <c r="E3" s="30">
        <f>VLOOKUP($BY3,DBInterface!$D:$O,12,FALSE)</f>
        <v>0</v>
      </c>
      <c r="F3" s="30">
        <f>IF(VLOOKUP($BY3,DBInterface!$D:$R,15,FALSE)&lt;0,0,VLOOKUP($BY3,DBInterface!$D:$R,15,FALSE))</f>
        <v>0</v>
      </c>
      <c r="G3" s="29">
        <f>VLOOKUP($BY3,DBInterface!$D:$I,6,FALSE)</f>
        <v>5.1900000000000002E-2</v>
      </c>
      <c r="H3" s="102">
        <f>IF(VLOOKUP($BY3,DBInterface!$D:$S,16,FALSE)&lt;=0,0.001,VLOOKUP($BY3,DBInterface!$D:$S,16,FALSE))</f>
        <v>1.0000000000000001E-5</v>
      </c>
      <c r="I3" s="52" t="str">
        <f>IF($B3 &lt;&gt; 0,VLOOKUP($BY3,DBInterface!$D:$Q,13,FALSE),"")</f>
        <v/>
      </c>
      <c r="J3" s="32">
        <f>IF($B3 &lt;&gt; 0,IF(VLOOKUP($BY3,DBInterface!$D:$Q,14,FALSE)&lt;0,0,VLOOKUP($BY3,DBInterface!$D:$Q,14,FALSE)),"0")/365.25</f>
        <v>0</v>
      </c>
      <c r="K3" s="96">
        <f t="array" ref="K3">1</f>
        <v>1</v>
      </c>
      <c r="L3" s="88" t="s">
        <v>101</v>
      </c>
      <c r="M3" s="89">
        <f>M1</f>
        <v>36942</v>
      </c>
      <c r="N3"/>
      <c r="O3" s="14"/>
      <c r="P3" s="53">
        <f>IF(ISERROR(SUMIF(DBInterface!$B:$B,P$1&amp;":"&amp;$BY3,DBInterface!$K:$K)/$C3),0,SUMIF(DBInterface!$B:$B,P$1&amp;":"&amp;$BY3,DBInterface!$K:$K)/$C3)</f>
        <v>0</v>
      </c>
      <c r="Q3" s="53">
        <f>IF(ISERROR(SUMIF(DBInterface!$B:$B,Q$1&amp;":"&amp;$BY3,DBInterface!$K:$K)/$C3),0,SUMIF(DBInterface!$B:$B,Q$1&amp;":"&amp;$BY3,DBInterface!$K:$K)/$C3)</f>
        <v>0</v>
      </c>
      <c r="R3" s="53">
        <f>IF(ISERROR(SUMIF(DBInterface!$B:$B,R$1&amp;":"&amp;$BY3,DBInterface!$K:$K)/$C3),0,SUMIF(DBInterface!$B:$B,R$1&amp;":"&amp;$BY3,DBInterface!$K:$K)/$C3)</f>
        <v>0</v>
      </c>
      <c r="S3" s="53">
        <f>IF(ISERROR(SUMIF(DBInterface!$B:$B,S$1&amp;":"&amp;$BY3,DBInterface!$K:$K)/$C3),0,SUMIF(DBInterface!$B:$B,S$1&amp;":"&amp;$BY3,DBInterface!$K:$K)/$C3)</f>
        <v>0</v>
      </c>
      <c r="T3" s="53">
        <f>IF(ISERROR(SUMIF(DBInterface!$B:$B,T$1&amp;":"&amp;$BY3,DBInterface!$K:$K)/$C3),0,SUMIF(DBInterface!$B:$B,T$1&amp;":"&amp;$BY3,DBInterface!$K:$K)/$C3)</f>
        <v>1</v>
      </c>
      <c r="U3" s="53">
        <f>IF(ISERROR(SUMIF(DBInterface!$B:$B,U$1&amp;":"&amp;$BY3,DBInterface!$K:$K)/$C3),0,SUMIF(DBInterface!$B:$B,U$1&amp;":"&amp;$BY3,DBInterface!$K:$K)/$C3)</f>
        <v>0</v>
      </c>
      <c r="V3" s="53">
        <f>IF(ISERROR(SUMIF(DBInterface!$B:$B,V$1&amp;":"&amp;$BY3,DBInterface!$K:$K)/$C3),0,SUMIF(DBInterface!$B:$B,V$1&amp;":"&amp;$BY3,DBInterface!$K:$K)/$C3)</f>
        <v>0</v>
      </c>
      <c r="W3" s="53">
        <f>IF(ISERROR(SUMIF(DBInterface!$B:$B,W$1&amp;":"&amp;$BY3,DBInterface!$K:$K)/$C3),0,SUMIF(DBInterface!$B:$B,W$1&amp;":"&amp;$BY3,DBInterface!$K:$K)/$C3)</f>
        <v>0</v>
      </c>
      <c r="X3" s="53">
        <f>IF(ISERROR(SUMIF(DBInterface!$B:$B,X$1&amp;":"&amp;$BY3,DBInterface!$K:$K)/$C3),0,SUMIF(DBInterface!$B:$B,X$1&amp;":"&amp;$BY3,DBInterface!$K:$K)/$C3)</f>
        <v>0</v>
      </c>
      <c r="Y3" s="53">
        <f>IF(ISERROR(SUMIF(DBInterface!$B:$B,Y$1&amp;":"&amp;$BY3,DBInterface!$K:$K)/$C3),0,SUMIF(DBInterface!$B:$B,Y$1&amp;":"&amp;$BY3,DBInterface!$K:$K)/$C3)</f>
        <v>0</v>
      </c>
      <c r="Z3" s="53">
        <f>IF(ISERROR(SUMIF(DBInterface!$B:$B,Z$1&amp;":"&amp;$BY3,DBInterface!$K:$K)/$C3),0,SUMIF(DBInterface!$B:$B,Z$1&amp;":"&amp;$BY3,DBInterface!$K:$K)/$C3)</f>
        <v>0</v>
      </c>
      <c r="AA3" s="53">
        <f>IF(ISERROR(SUMIF(DBInterface!$B:$B,AA$1&amp;":"&amp;$BY3,DBInterface!$K:$K)/$C3),0,SUMIF(DBInterface!$B:$B,AA$1&amp;":"&amp;$BY3,DBInterface!$K:$K)/$C3)</f>
        <v>0</v>
      </c>
      <c r="AB3" s="54">
        <f t="shared" ref="AB3:AB66" si="0">SUM(P3:AA3)</f>
        <v>1</v>
      </c>
      <c r="BY3" s="3" t="s">
        <v>152</v>
      </c>
      <c r="BZ3" s="3" t="s">
        <v>152</v>
      </c>
    </row>
    <row r="4" spans="1:78" ht="13.5" customHeight="1" x14ac:dyDescent="0.2">
      <c r="A4" s="30" t="str">
        <f>IF(ISERROR(VLOOKUP($BZ4,BridgeCodes!$A$3:$E$65536,5,FALSE)),"Missing BB Code",VLOOKUP($BZ4,BridgeCodes!$A$3:$E$65536,5,FALSE))</f>
        <v>AU;AGL</v>
      </c>
      <c r="B4" s="30">
        <f>VLOOKUP($BY4,DBInterface!$D:$N,11,FALSE)</f>
        <v>0</v>
      </c>
      <c r="C4" s="30">
        <f>SUMIF(DBInterface!$D:$D,$BY4,DBInterface!$K:$K)</f>
        <v>-245000</v>
      </c>
      <c r="D4" s="31">
        <f t="array" ref="D4">[1]!'AU;AGL.int=day.PRDS=1FARD=2/20/2001.NEARD=2/20/2001.excel.qe=ls'</f>
        <v>11.659999847412109</v>
      </c>
      <c r="E4" s="30">
        <f>VLOOKUP($BY4,DBInterface!$D:$O,12,FALSE)</f>
        <v>0</v>
      </c>
      <c r="F4" s="30">
        <f>IF(VLOOKUP($BY4,DBInterface!$D:$R,15,FALSE)&lt;0,0,VLOOKUP($BY4,DBInterface!$D:$R,15,FALSE))</f>
        <v>0</v>
      </c>
      <c r="G4" s="29">
        <f>VLOOKUP($BY4,DBInterface!$D:$I,6,FALSE)</f>
        <v>4.3700000000000003E-2</v>
      </c>
      <c r="H4" s="102">
        <f>IF(VLOOKUP($BY4,DBInterface!$D:$S,16,FALSE)&lt;=0,0.001,VLOOKUP($BY4,DBInterface!$D:$S,16,FALSE))</f>
        <v>1.0000000000000001E-5</v>
      </c>
      <c r="I4" s="52" t="str">
        <f>IF($B4 &lt;&gt; 0,VLOOKUP($BY4,DBInterface!$D:$Q,13,FALSE),"")</f>
        <v/>
      </c>
      <c r="J4" s="32">
        <f>IF($B4 &lt;&gt; 0,IF(VLOOKUP($BY4,DBInterface!$D:$Q,14,FALSE)&lt;0,0,VLOOKUP($BY4,DBInterface!$D:$Q,14,FALSE)),"0")/365.25</f>
        <v>0</v>
      </c>
      <c r="K4" s="96">
        <f t="array" ref="K4">[1]!'$$USDAUD.int=day.PRDS=1.FARD=2/20/2001.NEARD=2/20/2001.excel.qe=ls'</f>
        <v>1.8842999935150146</v>
      </c>
      <c r="L4" s="88" t="s">
        <v>105</v>
      </c>
      <c r="M4" s="88">
        <v>0.97</v>
      </c>
      <c r="N4"/>
      <c r="O4" s="14"/>
      <c r="P4" s="53">
        <f>IF(ISERROR(SUMIF(DBInterface!$B:$B,P$1&amp;":"&amp;$BY4,DBInterface!$K:$K)/$C4),0,SUMIF(DBInterface!$B:$B,P$1&amp;":"&amp;$BY4,DBInterface!$K:$K)/$C4)</f>
        <v>0</v>
      </c>
      <c r="Q4" s="53">
        <f>IF(ISERROR(SUMIF(DBInterface!$B:$B,Q$1&amp;":"&amp;$BY4,DBInterface!$K:$K)/$C4),0,SUMIF(DBInterface!$B:$B,Q$1&amp;":"&amp;$BY4,DBInterface!$K:$K)/$C4)</f>
        <v>0</v>
      </c>
      <c r="R4" s="53">
        <f>IF(ISERROR(SUMIF(DBInterface!$B:$B,R$1&amp;":"&amp;$BY4,DBInterface!$K:$K)/$C4),0,SUMIF(DBInterface!$B:$B,R$1&amp;":"&amp;$BY4,DBInterface!$K:$K)/$C4)</f>
        <v>0</v>
      </c>
      <c r="S4" s="53">
        <f>IF(ISERROR(SUMIF(DBInterface!$B:$B,S$1&amp;":"&amp;$BY4,DBInterface!$K:$K)/$C4),0,SUMIF(DBInterface!$B:$B,S$1&amp;":"&amp;$BY4,DBInterface!$K:$K)/$C4)</f>
        <v>1</v>
      </c>
      <c r="T4" s="53">
        <f>IF(ISERROR(SUMIF(DBInterface!$B:$B,T$1&amp;":"&amp;$BY4,DBInterface!$K:$K)/$C4),0,SUMIF(DBInterface!$B:$B,T$1&amp;":"&amp;$BY4,DBInterface!$K:$K)/$C4)</f>
        <v>0</v>
      </c>
      <c r="U4" s="53">
        <f>IF(ISERROR(SUMIF(DBInterface!$B:$B,U$1&amp;":"&amp;$BY4,DBInterface!$K:$K)/$C4),0,SUMIF(DBInterface!$B:$B,U$1&amp;":"&amp;$BY4,DBInterface!$K:$K)/$C4)</f>
        <v>0</v>
      </c>
      <c r="V4" s="53">
        <f>IF(ISERROR(SUMIF(DBInterface!$B:$B,V$1&amp;":"&amp;$BY4,DBInterface!$K:$K)/$C4),0,SUMIF(DBInterface!$B:$B,V$1&amp;":"&amp;$BY4,DBInterface!$K:$K)/$C4)</f>
        <v>0</v>
      </c>
      <c r="W4" s="53">
        <f>IF(ISERROR(SUMIF(DBInterface!$B:$B,W$1&amp;":"&amp;$BY4,DBInterface!$K:$K)/$C4),0,SUMIF(DBInterface!$B:$B,W$1&amp;":"&amp;$BY4,DBInterface!$K:$K)/$C4)</f>
        <v>0</v>
      </c>
      <c r="X4" s="53">
        <f>IF(ISERROR(SUMIF(DBInterface!$B:$B,X$1&amp;":"&amp;$BY4,DBInterface!$K:$K)/$C4),0,SUMIF(DBInterface!$B:$B,X$1&amp;":"&amp;$BY4,DBInterface!$K:$K)/$C4)</f>
        <v>0</v>
      </c>
      <c r="Y4" s="53">
        <f>IF(ISERROR(SUMIF(DBInterface!$B:$B,Y$1&amp;":"&amp;$BY4,DBInterface!$K:$K)/$C4),0,SUMIF(DBInterface!$B:$B,Y$1&amp;":"&amp;$BY4,DBInterface!$K:$K)/$C4)</f>
        <v>0</v>
      </c>
      <c r="Z4" s="53">
        <f>IF(ISERROR(SUMIF(DBInterface!$B:$B,Z$1&amp;":"&amp;$BY4,DBInterface!$K:$K)/$C4),0,SUMIF(DBInterface!$B:$B,Z$1&amp;":"&amp;$BY4,DBInterface!$K:$K)/$C4)</f>
        <v>0</v>
      </c>
      <c r="AA4" s="53">
        <f>IF(ISERROR(SUMIF(DBInterface!$B:$B,AA$1&amp;":"&amp;$BY4,DBInterface!$K:$K)/$C4),0,SUMIF(DBInterface!$B:$B,AA$1&amp;":"&amp;$BY4,DBInterface!$K:$K)/$C4)</f>
        <v>0</v>
      </c>
      <c r="AB4" s="54">
        <f t="shared" si="0"/>
        <v>1</v>
      </c>
      <c r="BY4" s="3" t="s">
        <v>154</v>
      </c>
      <c r="BZ4" s="3" t="s">
        <v>154</v>
      </c>
    </row>
    <row r="5" spans="1:78" x14ac:dyDescent="0.2">
      <c r="A5" s="30" t="str">
        <f>IF(ISERROR(VLOOKUP($BZ5,BridgeCodes!$A$3:$E$65536,5,FALSE)),"Missing BB Code",VLOOKUP($BZ5,BridgeCodes!$A$3:$E$65536,5,FALSE))</f>
        <v>US;AHC</v>
      </c>
      <c r="B5" s="30">
        <f>VLOOKUP($BY5,DBInterface!$D:$N,11,FALSE)</f>
        <v>0</v>
      </c>
      <c r="C5" s="30">
        <f>SUMIF(DBInterface!$D:$D,$BY5,DBInterface!$K:$K)</f>
        <v>-40000</v>
      </c>
      <c r="D5" s="31">
        <f t="array" ref="D5">[1]!'US;AHC.int=day.PRDS=1FARD=2/20/2001.NEARD=2/20/2001.excel.qe=ls'</f>
        <v>71.010002136230469</v>
      </c>
      <c r="E5" s="30">
        <f>VLOOKUP($BY5,DBInterface!$D:$O,12,FALSE)</f>
        <v>0</v>
      </c>
      <c r="F5" s="30">
        <f>IF(VLOOKUP($BY5,DBInterface!$D:$R,15,FALSE)&lt;0,0,VLOOKUP($BY5,DBInterface!$D:$R,15,FALSE))</f>
        <v>0</v>
      </c>
      <c r="G5" s="29">
        <f>VLOOKUP($BY5,DBInterface!$D:$I,6,FALSE)</f>
        <v>8.3999999999999995E-3</v>
      </c>
      <c r="H5" s="102">
        <f>IF(VLOOKUP($BY5,DBInterface!$D:$S,16,FALSE)&lt;=0,0.001,VLOOKUP($BY5,DBInterface!$D:$S,16,FALSE))</f>
        <v>1.0000000000000001E-5</v>
      </c>
      <c r="I5" s="52" t="str">
        <f>IF($B5 &lt;&gt; 0,VLOOKUP($BY5,DBInterface!$D:$Q,13,FALSE),"")</f>
        <v/>
      </c>
      <c r="J5" s="32">
        <f>IF($B5 &lt;&gt; 0,IF(VLOOKUP($BY5,DBInterface!$D:$Q,14,FALSE)&lt;0,0,VLOOKUP($BY5,DBInterface!$D:$Q,14,FALSE)),"0")/365.25</f>
        <v>0</v>
      </c>
      <c r="K5" s="96">
        <f t="array" ref="K5">1</f>
        <v>1</v>
      </c>
      <c r="L5" s="88" t="s">
        <v>106</v>
      </c>
      <c r="M5" s="88">
        <v>69</v>
      </c>
      <c r="N5"/>
      <c r="O5" s="14"/>
      <c r="P5" s="53">
        <f>IF(ISERROR(SUMIF(DBInterface!$B:$B,P$1&amp;":"&amp;$BY5,DBInterface!$K:$K)/$C5),0,SUMIF(DBInterface!$B:$B,P$1&amp;":"&amp;$BY5,DBInterface!$K:$K)/$C5)</f>
        <v>0</v>
      </c>
      <c r="Q5" s="53">
        <f>IF(ISERROR(SUMIF(DBInterface!$B:$B,Q$1&amp;":"&amp;$BY5,DBInterface!$K:$K)/$C5),0,SUMIF(DBInterface!$B:$B,Q$1&amp;":"&amp;$BY5,DBInterface!$K:$K)/$C5)</f>
        <v>0</v>
      </c>
      <c r="R5" s="53">
        <f>IF(ISERROR(SUMIF(DBInterface!$B:$B,R$1&amp;":"&amp;$BY5,DBInterface!$K:$K)/$C5),0,SUMIF(DBInterface!$B:$B,R$1&amp;":"&amp;$BY5,DBInterface!$K:$K)/$C5)</f>
        <v>0</v>
      </c>
      <c r="S5" s="53">
        <f>IF(ISERROR(SUMIF(DBInterface!$B:$B,S$1&amp;":"&amp;$BY5,DBInterface!$K:$K)/$C5),0,SUMIF(DBInterface!$B:$B,S$1&amp;":"&amp;$BY5,DBInterface!$K:$K)/$C5)</f>
        <v>1</v>
      </c>
      <c r="T5" s="53">
        <f>IF(ISERROR(SUMIF(DBInterface!$B:$B,T$1&amp;":"&amp;$BY5,DBInterface!$K:$K)/$C5),0,SUMIF(DBInterface!$B:$B,T$1&amp;":"&amp;$BY5,DBInterface!$K:$K)/$C5)</f>
        <v>0</v>
      </c>
      <c r="U5" s="53">
        <f>IF(ISERROR(SUMIF(DBInterface!$B:$B,U$1&amp;":"&amp;$BY5,DBInterface!$K:$K)/$C5),0,SUMIF(DBInterface!$B:$B,U$1&amp;":"&amp;$BY5,DBInterface!$K:$K)/$C5)</f>
        <v>0</v>
      </c>
      <c r="V5" s="53">
        <f>IF(ISERROR(SUMIF(DBInterface!$B:$B,V$1&amp;":"&amp;$BY5,DBInterface!$K:$K)/$C5),0,SUMIF(DBInterface!$B:$B,V$1&amp;":"&amp;$BY5,DBInterface!$K:$K)/$C5)</f>
        <v>0</v>
      </c>
      <c r="W5" s="53">
        <f>IF(ISERROR(SUMIF(DBInterface!$B:$B,W$1&amp;":"&amp;$BY5,DBInterface!$K:$K)/$C5),0,SUMIF(DBInterface!$B:$B,W$1&amp;":"&amp;$BY5,DBInterface!$K:$K)/$C5)</f>
        <v>0</v>
      </c>
      <c r="X5" s="53">
        <f>IF(ISERROR(SUMIF(DBInterface!$B:$B,X$1&amp;":"&amp;$BY5,DBInterface!$K:$K)/$C5),0,SUMIF(DBInterface!$B:$B,X$1&amp;":"&amp;$BY5,DBInterface!$K:$K)/$C5)</f>
        <v>0</v>
      </c>
      <c r="Y5" s="53">
        <f>IF(ISERROR(SUMIF(DBInterface!$B:$B,Y$1&amp;":"&amp;$BY5,DBInterface!$K:$K)/$C5),0,SUMIF(DBInterface!$B:$B,Y$1&amp;":"&amp;$BY5,DBInterface!$K:$K)/$C5)</f>
        <v>0</v>
      </c>
      <c r="Z5" s="53">
        <f>IF(ISERROR(SUMIF(DBInterface!$B:$B,Z$1&amp;":"&amp;$BY5,DBInterface!$K:$K)/$C5),0,SUMIF(DBInterface!$B:$B,Z$1&amp;":"&amp;$BY5,DBInterface!$K:$K)/$C5)</f>
        <v>0</v>
      </c>
      <c r="AA5" s="53">
        <f>IF(ISERROR(SUMIF(DBInterface!$B:$B,AA$1&amp;":"&amp;$BY5,DBInterface!$K:$K)/$C5),0,SUMIF(DBInterface!$B:$B,AA$1&amp;":"&amp;$BY5,DBInterface!$K:$K)/$C5)</f>
        <v>0</v>
      </c>
      <c r="AB5" s="54">
        <f t="shared" si="0"/>
        <v>1</v>
      </c>
      <c r="BY5" s="3" t="s">
        <v>597</v>
      </c>
      <c r="BZ5" s="3" t="s">
        <v>597</v>
      </c>
    </row>
    <row r="6" spans="1:78" x14ac:dyDescent="0.2">
      <c r="A6" s="30" t="str">
        <f>IF(ISERROR(VLOOKUP($BZ6,BridgeCodes!$A$3:$E$65536,5,FALSE)),"Missing BB Code",VLOOKUP($BZ6,BridgeCodes!$A$3:$E$65536,5,FALSE))</f>
        <v>AU@AO01H</v>
      </c>
      <c r="B6" s="30">
        <f>VLOOKUP($BY6,DBInterface!$D:$N,11,FALSE)</f>
        <v>0</v>
      </c>
      <c r="C6" s="30">
        <f>SUMIF(DBInterface!$D:$D,$BY6,DBInterface!$K:$K)</f>
        <v>-2000</v>
      </c>
      <c r="D6" s="31">
        <f t="array" ref="D6">[1]!'AU@AO01H.int=day.PRDS=1FARD=2/20/2001.NEARD=2/20/2001.excel.qe=ls'</f>
        <v>3293</v>
      </c>
      <c r="E6" s="30">
        <f>VLOOKUP($BY6,DBInterface!$D:$O,12,FALSE)</f>
        <v>0</v>
      </c>
      <c r="F6" s="30">
        <f>IF(VLOOKUP($BY6,DBInterface!$D:$R,15,FALSE)&lt;0,0,VLOOKUP($BY6,DBInterface!$D:$R,15,FALSE))</f>
        <v>5.713346677749867E-2</v>
      </c>
      <c r="G6" s="29">
        <f>VLOOKUP($BY6,DBInterface!$D:$I,6,FALSE)</f>
        <v>0</v>
      </c>
      <c r="H6" s="102">
        <f>IF(VLOOKUP($BY6,DBInterface!$D:$S,16,FALSE)&lt;=0,0.001,VLOOKUP($BY6,DBInterface!$D:$S,16,FALSE))</f>
        <v>1.0000000000000001E-5</v>
      </c>
      <c r="I6" s="52" t="str">
        <f>IF($B6 &lt;&gt; 0,VLOOKUP($BY6,DBInterface!$D:$Q,13,FALSE),"")</f>
        <v/>
      </c>
      <c r="J6" s="32">
        <f>IF($B6 &lt;&gt; 0,IF(VLOOKUP($BY6,DBInterface!$D:$Q,14,FALSE)&lt;0,0,VLOOKUP($BY6,DBInterface!$D:$Q,14,FALSE)),"0")/365.25</f>
        <v>0</v>
      </c>
      <c r="K6" s="96">
        <f t="array" ref="K6">[1]!'$$USDAUD.int=day.PRDS=1.FARD=2/20/2001.NEARD=2/20/2001.excel.qe=ls'</f>
        <v>1.8842999935150146</v>
      </c>
      <c r="L6" s="88" t="s">
        <v>107</v>
      </c>
      <c r="M6" s="88">
        <v>64</v>
      </c>
      <c r="N6"/>
      <c r="O6" s="14"/>
      <c r="P6" s="53">
        <f>IF(ISERROR(SUMIF(DBInterface!$B:$B,P$1&amp;":"&amp;$BY6,DBInterface!$K:$K)/$C6),0,SUMIF(DBInterface!$B:$B,P$1&amp;":"&amp;$BY6,DBInterface!$K:$K)/$C6)</f>
        <v>0</v>
      </c>
      <c r="Q6" s="53">
        <f>IF(ISERROR(SUMIF(DBInterface!$B:$B,Q$1&amp;":"&amp;$BY6,DBInterface!$K:$K)/$C6),0,SUMIF(DBInterface!$B:$B,Q$1&amp;":"&amp;$BY6,DBInterface!$K:$K)/$C6)</f>
        <v>0</v>
      </c>
      <c r="R6" s="53">
        <f>IF(ISERROR(SUMIF(DBInterface!$B:$B,R$1&amp;":"&amp;$BY6,DBInterface!$K:$K)/$C6),0,SUMIF(DBInterface!$B:$B,R$1&amp;":"&amp;$BY6,DBInterface!$K:$K)/$C6)</f>
        <v>0</v>
      </c>
      <c r="S6" s="53">
        <f>IF(ISERROR(SUMIF(DBInterface!$B:$B,S$1&amp;":"&amp;$BY6,DBInterface!$K:$K)/$C6),0,SUMIF(DBInterface!$B:$B,S$1&amp;":"&amp;$BY6,DBInterface!$K:$K)/$C6)</f>
        <v>1</v>
      </c>
      <c r="T6" s="53">
        <f>IF(ISERROR(SUMIF(DBInterface!$B:$B,T$1&amp;":"&amp;$BY6,DBInterface!$K:$K)/$C6),0,SUMIF(DBInterface!$B:$B,T$1&amp;":"&amp;$BY6,DBInterface!$K:$K)/$C6)</f>
        <v>0</v>
      </c>
      <c r="U6" s="53">
        <f>IF(ISERROR(SUMIF(DBInterface!$B:$B,U$1&amp;":"&amp;$BY6,DBInterface!$K:$K)/$C6),0,SUMIF(DBInterface!$B:$B,U$1&amp;":"&amp;$BY6,DBInterface!$K:$K)/$C6)</f>
        <v>0</v>
      </c>
      <c r="V6" s="53">
        <f>IF(ISERROR(SUMIF(DBInterface!$B:$B,V$1&amp;":"&amp;$BY6,DBInterface!$K:$K)/$C6),0,SUMIF(DBInterface!$B:$B,V$1&amp;":"&amp;$BY6,DBInterface!$K:$K)/$C6)</f>
        <v>0</v>
      </c>
      <c r="W6" s="53">
        <f>IF(ISERROR(SUMIF(DBInterface!$B:$B,W$1&amp;":"&amp;$BY6,DBInterface!$K:$K)/$C6),0,SUMIF(DBInterface!$B:$B,W$1&amp;":"&amp;$BY6,DBInterface!$K:$K)/$C6)</f>
        <v>0</v>
      </c>
      <c r="X6" s="53">
        <f>IF(ISERROR(SUMIF(DBInterface!$B:$B,X$1&amp;":"&amp;$BY6,DBInterface!$K:$K)/$C6),0,SUMIF(DBInterface!$B:$B,X$1&amp;":"&amp;$BY6,DBInterface!$K:$K)/$C6)</f>
        <v>0</v>
      </c>
      <c r="Y6" s="53">
        <f>IF(ISERROR(SUMIF(DBInterface!$B:$B,Y$1&amp;":"&amp;$BY6,DBInterface!$K:$K)/$C6),0,SUMIF(DBInterface!$B:$B,Y$1&amp;":"&amp;$BY6,DBInterface!$K:$K)/$C6)</f>
        <v>0</v>
      </c>
      <c r="Z6" s="53">
        <f>IF(ISERROR(SUMIF(DBInterface!$B:$B,Z$1&amp;":"&amp;$BY6,DBInterface!$K:$K)/$C6),0,SUMIF(DBInterface!$B:$B,Z$1&amp;":"&amp;$BY6,DBInterface!$K:$K)/$C6)</f>
        <v>0</v>
      </c>
      <c r="AA6" s="53">
        <f>IF(ISERROR(SUMIF(DBInterface!$B:$B,AA$1&amp;":"&amp;$BY6,DBInterface!$K:$K)/$C6),0,SUMIF(DBInterface!$B:$B,AA$1&amp;":"&amp;$BY6,DBInterface!$K:$K)/$C6)</f>
        <v>0</v>
      </c>
      <c r="AB6" s="54">
        <f t="shared" si="0"/>
        <v>1</v>
      </c>
      <c r="BY6" s="3" t="s">
        <v>1003</v>
      </c>
      <c r="BZ6" s="3" t="s">
        <v>157</v>
      </c>
    </row>
    <row r="7" spans="1:78" x14ac:dyDescent="0.2">
      <c r="A7" s="30" t="str">
        <f>IF(ISERROR(VLOOKUP($BZ7,BridgeCodes!$A$3:$E$65536,5,FALSE)),"Missing BB Code",VLOOKUP($BZ7,BridgeCodes!$A$3:$E$65536,5,FALSE))</f>
        <v>US;APA</v>
      </c>
      <c r="B7" s="30">
        <f>VLOOKUP($BY7,DBInterface!$D:$N,11,FALSE)</f>
        <v>0</v>
      </c>
      <c r="C7" s="30">
        <f>SUMIF(DBInterface!$D:$D,$BY7,DBInterface!$K:$K)</f>
        <v>106800</v>
      </c>
      <c r="D7" s="31">
        <f t="array" ref="D7">[1]!'US;APA.int=day.PRDS=1FARD=2/20/2001.NEARD=2/20/2001.excel.qe=ls'</f>
        <v>61.380001068115234</v>
      </c>
      <c r="E7" s="30">
        <f>VLOOKUP($BY7,DBInterface!$D:$O,12,FALSE)</f>
        <v>0</v>
      </c>
      <c r="F7" s="30">
        <f>IF(VLOOKUP($BY7,DBInterface!$D:$R,15,FALSE)&lt;0,0,VLOOKUP($BY7,DBInterface!$D:$R,15,FALSE))</f>
        <v>0</v>
      </c>
      <c r="G7" s="29">
        <f>VLOOKUP($BY7,DBInterface!$D:$I,6,FALSE)</f>
        <v>9.1000000000000004E-3</v>
      </c>
      <c r="H7" s="102">
        <f>IF(VLOOKUP($BY7,DBInterface!$D:$S,16,FALSE)&lt;=0,0.001,VLOOKUP($BY7,DBInterface!$D:$S,16,FALSE))</f>
        <v>1.0000000000000001E-5</v>
      </c>
      <c r="I7" s="52" t="str">
        <f>IF($B7 &lt;&gt; 0,VLOOKUP($BY7,DBInterface!$D:$Q,13,FALSE),"")</f>
        <v/>
      </c>
      <c r="J7" s="32">
        <f>IF($B7 &lt;&gt; 0,IF(VLOOKUP($BY7,DBInterface!$D:$Q,14,FALSE)&lt;0,0,VLOOKUP($BY7,DBInterface!$D:$Q,14,FALSE)),"0")/365.25</f>
        <v>0</v>
      </c>
      <c r="K7" s="96">
        <f t="array" ref="K7">1</f>
        <v>1</v>
      </c>
      <c r="L7" s="88" t="s">
        <v>487</v>
      </c>
      <c r="M7" s="88">
        <v>12</v>
      </c>
      <c r="N7"/>
      <c r="O7" s="14"/>
      <c r="P7" s="53">
        <f>IF(ISERROR(SUMIF(DBInterface!$B:$B,P$1&amp;":"&amp;$BY7,DBInterface!$K:$K)/$C7),0,SUMIF(DBInterface!$B:$B,P$1&amp;":"&amp;$BY7,DBInterface!$K:$K)/$C7)</f>
        <v>0</v>
      </c>
      <c r="Q7" s="53">
        <f>IF(ISERROR(SUMIF(DBInterface!$B:$B,Q$1&amp;":"&amp;$BY7,DBInterface!$K:$K)/$C7),0,SUMIF(DBInterface!$B:$B,Q$1&amp;":"&amp;$BY7,DBInterface!$K:$K)/$C7)</f>
        <v>0</v>
      </c>
      <c r="R7" s="53">
        <f>IF(ISERROR(SUMIF(DBInterface!$B:$B,R$1&amp;":"&amp;$BY7,DBInterface!$K:$K)/$C7),0,SUMIF(DBInterface!$B:$B,R$1&amp;":"&amp;$BY7,DBInterface!$K:$K)/$C7)</f>
        <v>0</v>
      </c>
      <c r="S7" s="53">
        <f>IF(ISERROR(SUMIF(DBInterface!$B:$B,S$1&amp;":"&amp;$BY7,DBInterface!$K:$K)/$C7),0,SUMIF(DBInterface!$B:$B,S$1&amp;":"&amp;$BY7,DBInterface!$K:$K)/$C7)</f>
        <v>1</v>
      </c>
      <c r="T7" s="53">
        <f>IF(ISERROR(SUMIF(DBInterface!$B:$B,T$1&amp;":"&amp;$BY7,DBInterface!$K:$K)/$C7),0,SUMIF(DBInterface!$B:$B,T$1&amp;":"&amp;$BY7,DBInterface!$K:$K)/$C7)</f>
        <v>0</v>
      </c>
      <c r="U7" s="53">
        <f>IF(ISERROR(SUMIF(DBInterface!$B:$B,U$1&amp;":"&amp;$BY7,DBInterface!$K:$K)/$C7),0,SUMIF(DBInterface!$B:$B,U$1&amp;":"&amp;$BY7,DBInterface!$K:$K)/$C7)</f>
        <v>0</v>
      </c>
      <c r="V7" s="53">
        <f>IF(ISERROR(SUMIF(DBInterface!$B:$B,V$1&amp;":"&amp;$BY7,DBInterface!$K:$K)/$C7),0,SUMIF(DBInterface!$B:$B,V$1&amp;":"&amp;$BY7,DBInterface!$K:$K)/$C7)</f>
        <v>0</v>
      </c>
      <c r="W7" s="53">
        <f>IF(ISERROR(SUMIF(DBInterface!$B:$B,W$1&amp;":"&amp;$BY7,DBInterface!$K:$K)/$C7),0,SUMIF(DBInterface!$B:$B,W$1&amp;":"&amp;$BY7,DBInterface!$K:$K)/$C7)</f>
        <v>0</v>
      </c>
      <c r="X7" s="53">
        <f>IF(ISERROR(SUMIF(DBInterface!$B:$B,X$1&amp;":"&amp;$BY7,DBInterface!$K:$K)/$C7),0,SUMIF(DBInterface!$B:$B,X$1&amp;":"&amp;$BY7,DBInterface!$K:$K)/$C7)</f>
        <v>0</v>
      </c>
      <c r="Y7" s="53">
        <f>IF(ISERROR(SUMIF(DBInterface!$B:$B,Y$1&amp;":"&amp;$BY7,DBInterface!$K:$K)/$C7),0,SUMIF(DBInterface!$B:$B,Y$1&amp;":"&amp;$BY7,DBInterface!$K:$K)/$C7)</f>
        <v>0</v>
      </c>
      <c r="Z7" s="53">
        <f>IF(ISERROR(SUMIF(DBInterface!$B:$B,Z$1&amp;":"&amp;$BY7,DBInterface!$K:$K)/$C7),0,SUMIF(DBInterface!$B:$B,Z$1&amp;":"&amp;$BY7,DBInterface!$K:$K)/$C7)</f>
        <v>0</v>
      </c>
      <c r="AA7" s="53">
        <f>IF(ISERROR(SUMIF(DBInterface!$B:$B,AA$1&amp;":"&amp;$BY7,DBInterface!$K:$K)/$C7),0,SUMIF(DBInterface!$B:$B,AA$1&amp;":"&amp;$BY7,DBInterface!$K:$K)/$C7)</f>
        <v>0</v>
      </c>
      <c r="AB7" s="54">
        <f t="shared" si="0"/>
        <v>1</v>
      </c>
      <c r="BY7" s="3" t="s">
        <v>158</v>
      </c>
      <c r="BZ7" s="3" t="s">
        <v>158</v>
      </c>
    </row>
    <row r="8" spans="1:78" x14ac:dyDescent="0.2">
      <c r="A8" s="30" t="str">
        <f>IF(ISERROR(VLOOKUP($BZ8,BridgeCodes!$A$3:$E$65536,5,FALSE)),"Missing BB Code",VLOOKUP($BZ8,BridgeCodes!$A$3:$E$65536,5,FALSE))</f>
        <v>US;APC</v>
      </c>
      <c r="B8" s="30">
        <f>VLOOKUP($BY8,DBInterface!$D:$N,11,FALSE)</f>
        <v>0</v>
      </c>
      <c r="C8" s="30">
        <f>SUMIF(DBInterface!$D:$D,$BY8,DBInterface!$K:$K)</f>
        <v>-96000</v>
      </c>
      <c r="D8" s="31">
        <f t="array" ref="D8">[1]!'US;APC.int=day.PRDS=1FARD=2/20/2001.NEARD=2/20/2001.excel.qe=ls'</f>
        <v>68.209999084472656</v>
      </c>
      <c r="E8" s="30">
        <f>VLOOKUP($BY8,DBInterface!$D:$O,12,FALSE)</f>
        <v>0</v>
      </c>
      <c r="F8" s="30">
        <f>IF(VLOOKUP($BY8,DBInterface!$D:$R,15,FALSE)&lt;0,0,VLOOKUP($BY8,DBInterface!$D:$R,15,FALSE))</f>
        <v>0</v>
      </c>
      <c r="G8" s="29">
        <f>VLOOKUP($BY8,DBInterface!$D:$I,6,FALSE)</f>
        <v>2.8999999999999998E-3</v>
      </c>
      <c r="H8" s="102">
        <f>IF(VLOOKUP($BY8,DBInterface!$D:$S,16,FALSE)&lt;=0,0.001,VLOOKUP($BY8,DBInterface!$D:$S,16,FALSE))</f>
        <v>1.0000000000000001E-5</v>
      </c>
      <c r="I8" s="52" t="str">
        <f>IF($B8 &lt;&gt; 0,VLOOKUP($BY8,DBInterface!$D:$Q,13,FALSE),"")</f>
        <v/>
      </c>
      <c r="J8" s="32">
        <f>IF($B8 &lt;&gt; 0,IF(VLOOKUP($BY8,DBInterface!$D:$Q,14,FALSE)&lt;0,0,VLOOKUP($BY8,DBInterface!$D:$Q,14,FALSE)),"0")/365.25</f>
        <v>0</v>
      </c>
      <c r="K8" s="96">
        <f t="array" ref="K8">1</f>
        <v>1</v>
      </c>
      <c r="L8" s="88" t="s">
        <v>114</v>
      </c>
      <c r="M8" s="88">
        <v>0.05</v>
      </c>
      <c r="N8"/>
      <c r="O8" s="14"/>
      <c r="P8" s="53">
        <f>IF(ISERROR(SUMIF(DBInterface!$B:$B,P$1&amp;":"&amp;$BY8,DBInterface!$K:$K)/$C8),0,SUMIF(DBInterface!$B:$B,P$1&amp;":"&amp;$BY8,DBInterface!$K:$K)/$C8)</f>
        <v>0</v>
      </c>
      <c r="Q8" s="53">
        <f>IF(ISERROR(SUMIF(DBInterface!$B:$B,Q$1&amp;":"&amp;$BY8,DBInterface!$K:$K)/$C8),0,SUMIF(DBInterface!$B:$B,Q$1&amp;":"&amp;$BY8,DBInterface!$K:$K)/$C8)</f>
        <v>0</v>
      </c>
      <c r="R8" s="53">
        <f>IF(ISERROR(SUMIF(DBInterface!$B:$B,R$1&amp;":"&amp;$BY8,DBInterface!$K:$K)/$C8),0,SUMIF(DBInterface!$B:$B,R$1&amp;":"&amp;$BY8,DBInterface!$K:$K)/$C8)</f>
        <v>0</v>
      </c>
      <c r="S8" s="53">
        <f>IF(ISERROR(SUMIF(DBInterface!$B:$B,S$1&amp;":"&amp;$BY8,DBInterface!$K:$K)/$C8),0,SUMIF(DBInterface!$B:$B,S$1&amp;":"&amp;$BY8,DBInterface!$K:$K)/$C8)</f>
        <v>1</v>
      </c>
      <c r="T8" s="53">
        <f>IF(ISERROR(SUMIF(DBInterface!$B:$B,T$1&amp;":"&amp;$BY8,DBInterface!$K:$K)/$C8),0,SUMIF(DBInterface!$B:$B,T$1&amp;":"&amp;$BY8,DBInterface!$K:$K)/$C8)</f>
        <v>0</v>
      </c>
      <c r="U8" s="53">
        <f>IF(ISERROR(SUMIF(DBInterface!$B:$B,U$1&amp;":"&amp;$BY8,DBInterface!$K:$K)/$C8),0,SUMIF(DBInterface!$B:$B,U$1&amp;":"&amp;$BY8,DBInterface!$K:$K)/$C8)</f>
        <v>0</v>
      </c>
      <c r="V8" s="53">
        <f>IF(ISERROR(SUMIF(DBInterface!$B:$B,V$1&amp;":"&amp;$BY8,DBInterface!$K:$K)/$C8),0,SUMIF(DBInterface!$B:$B,V$1&amp;":"&amp;$BY8,DBInterface!$K:$K)/$C8)</f>
        <v>0</v>
      </c>
      <c r="W8" s="53">
        <f>IF(ISERROR(SUMIF(DBInterface!$B:$B,W$1&amp;":"&amp;$BY8,DBInterface!$K:$K)/$C8),0,SUMIF(DBInterface!$B:$B,W$1&amp;":"&amp;$BY8,DBInterface!$K:$K)/$C8)</f>
        <v>0</v>
      </c>
      <c r="X8" s="53">
        <f>IF(ISERROR(SUMIF(DBInterface!$B:$B,X$1&amp;":"&amp;$BY8,DBInterface!$K:$K)/$C8),0,SUMIF(DBInterface!$B:$B,X$1&amp;":"&amp;$BY8,DBInterface!$K:$K)/$C8)</f>
        <v>0</v>
      </c>
      <c r="Y8" s="53">
        <f>IF(ISERROR(SUMIF(DBInterface!$B:$B,Y$1&amp;":"&amp;$BY8,DBInterface!$K:$K)/$C8),0,SUMIF(DBInterface!$B:$B,Y$1&amp;":"&amp;$BY8,DBInterface!$K:$K)/$C8)</f>
        <v>0</v>
      </c>
      <c r="Z8" s="53">
        <f>IF(ISERROR(SUMIF(DBInterface!$B:$B,Z$1&amp;":"&amp;$BY8,DBInterface!$K:$K)/$C8),0,SUMIF(DBInterface!$B:$B,Z$1&amp;":"&amp;$BY8,DBInterface!$K:$K)/$C8)</f>
        <v>0</v>
      </c>
      <c r="AA8" s="53">
        <f>IF(ISERROR(SUMIF(DBInterface!$B:$B,AA$1&amp;":"&amp;$BY8,DBInterface!$K:$K)/$C8),0,SUMIF(DBInterface!$B:$B,AA$1&amp;":"&amp;$BY8,DBInterface!$K:$K)/$C8)</f>
        <v>0</v>
      </c>
      <c r="AB8" s="54">
        <f t="shared" si="0"/>
        <v>1</v>
      </c>
      <c r="BY8" s="3" t="s">
        <v>160</v>
      </c>
      <c r="BZ8" s="3" t="s">
        <v>160</v>
      </c>
    </row>
    <row r="9" spans="1:78" x14ac:dyDescent="0.2">
      <c r="A9" s="30" t="str">
        <f>IF(ISERROR(VLOOKUP($BZ9,BridgeCodes!$A$3:$E$65536,5,FALSE)),"Missing BB Code",VLOOKUP($BZ9,BridgeCodes!$A$3:$E$65536,5,FALSE))</f>
        <v>US;ASH</v>
      </c>
      <c r="B9" s="30">
        <f>VLOOKUP($BY9,DBInterface!$D:$N,11,FALSE)</f>
        <v>0</v>
      </c>
      <c r="C9" s="30">
        <f>SUMIF(DBInterface!$D:$D,$BY9,DBInterface!$K:$K)</f>
        <v>-50000</v>
      </c>
      <c r="D9" s="31">
        <f t="array" ref="D9">[1]!'US;ASH.int=day.PRDS=1FARD=2/20/2001.NEARD=2/20/2001.excel.qe=ls'</f>
        <v>39.360000610351562</v>
      </c>
      <c r="E9" s="30">
        <f>VLOOKUP($BY9,DBInterface!$D:$O,12,FALSE)</f>
        <v>0</v>
      </c>
      <c r="F9" s="30">
        <f>IF(VLOOKUP($BY9,DBInterface!$D:$R,15,FALSE)&lt;0,0,VLOOKUP($BY9,DBInterface!$D:$R,15,FALSE))</f>
        <v>0</v>
      </c>
      <c r="G9" s="29">
        <f>VLOOKUP($BY9,DBInterface!$D:$I,6,FALSE)</f>
        <v>2.7900000000000001E-2</v>
      </c>
      <c r="H9" s="102">
        <f>IF(VLOOKUP($BY9,DBInterface!$D:$S,16,FALSE)&lt;=0,0.001,VLOOKUP($BY9,DBInterface!$D:$S,16,FALSE))</f>
        <v>1.0000000000000001E-5</v>
      </c>
      <c r="I9" s="52" t="str">
        <f>IF($B9 &lt;&gt; 0,VLOOKUP($BY9,DBInterface!$D:$Q,13,FALSE),"")</f>
        <v/>
      </c>
      <c r="J9" s="32">
        <f>IF($B9 &lt;&gt; 0,IF(VLOOKUP($BY9,DBInterface!$D:$Q,14,FALSE)&lt;0,0,VLOOKUP($BY9,DBInterface!$D:$Q,14,FALSE)),"0")/365.25</f>
        <v>0</v>
      </c>
      <c r="K9" s="96">
        <f t="array" ref="K9">1</f>
        <v>1</v>
      </c>
      <c r="L9" s="88" t="s">
        <v>115</v>
      </c>
      <c r="M9" s="88">
        <v>5000</v>
      </c>
      <c r="N9"/>
      <c r="O9" s="14"/>
      <c r="P9" s="53">
        <f>IF(ISERROR(SUMIF(DBInterface!$B:$B,P$1&amp;":"&amp;$BY9,DBInterface!$K:$K)/$C9),0,SUMIF(DBInterface!$B:$B,P$1&amp;":"&amp;$BY9,DBInterface!$K:$K)/$C9)</f>
        <v>0</v>
      </c>
      <c r="Q9" s="53">
        <f>IF(ISERROR(SUMIF(DBInterface!$B:$B,Q$1&amp;":"&amp;$BY9,DBInterface!$K:$K)/$C9),0,SUMIF(DBInterface!$B:$B,Q$1&amp;":"&amp;$BY9,DBInterface!$K:$K)/$C9)</f>
        <v>0</v>
      </c>
      <c r="R9" s="53">
        <f>IF(ISERROR(SUMIF(DBInterface!$B:$B,R$1&amp;":"&amp;$BY9,DBInterface!$K:$K)/$C9),0,SUMIF(DBInterface!$B:$B,R$1&amp;":"&amp;$BY9,DBInterface!$K:$K)/$C9)</f>
        <v>0</v>
      </c>
      <c r="S9" s="53">
        <f>IF(ISERROR(SUMIF(DBInterface!$B:$B,S$1&amp;":"&amp;$BY9,DBInterface!$K:$K)/$C9),0,SUMIF(DBInterface!$B:$B,S$1&amp;":"&amp;$BY9,DBInterface!$K:$K)/$C9)</f>
        <v>1</v>
      </c>
      <c r="T9" s="53">
        <f>IF(ISERROR(SUMIF(DBInterface!$B:$B,T$1&amp;":"&amp;$BY9,DBInterface!$K:$K)/$C9),0,SUMIF(DBInterface!$B:$B,T$1&amp;":"&amp;$BY9,DBInterface!$K:$K)/$C9)</f>
        <v>0</v>
      </c>
      <c r="U9" s="53">
        <f>IF(ISERROR(SUMIF(DBInterface!$B:$B,U$1&amp;":"&amp;$BY9,DBInterface!$K:$K)/$C9),0,SUMIF(DBInterface!$B:$B,U$1&amp;":"&amp;$BY9,DBInterface!$K:$K)/$C9)</f>
        <v>0</v>
      </c>
      <c r="V9" s="53">
        <f>IF(ISERROR(SUMIF(DBInterface!$B:$B,V$1&amp;":"&amp;$BY9,DBInterface!$K:$K)/$C9),0,SUMIF(DBInterface!$B:$B,V$1&amp;":"&amp;$BY9,DBInterface!$K:$K)/$C9)</f>
        <v>0</v>
      </c>
      <c r="W9" s="53">
        <f>IF(ISERROR(SUMIF(DBInterface!$B:$B,W$1&amp;":"&amp;$BY9,DBInterface!$K:$K)/$C9),0,SUMIF(DBInterface!$B:$B,W$1&amp;":"&amp;$BY9,DBInterface!$K:$K)/$C9)</f>
        <v>0</v>
      </c>
      <c r="X9" s="53">
        <f>IF(ISERROR(SUMIF(DBInterface!$B:$B,X$1&amp;":"&amp;$BY9,DBInterface!$K:$K)/$C9),0,SUMIF(DBInterface!$B:$B,X$1&amp;":"&amp;$BY9,DBInterface!$K:$K)/$C9)</f>
        <v>0</v>
      </c>
      <c r="Y9" s="53">
        <f>IF(ISERROR(SUMIF(DBInterface!$B:$B,Y$1&amp;":"&amp;$BY9,DBInterface!$K:$K)/$C9),0,SUMIF(DBInterface!$B:$B,Y$1&amp;":"&amp;$BY9,DBInterface!$K:$K)/$C9)</f>
        <v>0</v>
      </c>
      <c r="Z9" s="53">
        <f>IF(ISERROR(SUMIF(DBInterface!$B:$B,Z$1&amp;":"&amp;$BY9,DBInterface!$K:$K)/$C9),0,SUMIF(DBInterface!$B:$B,Z$1&amp;":"&amp;$BY9,DBInterface!$K:$K)/$C9)</f>
        <v>0</v>
      </c>
      <c r="AA9" s="53">
        <f>IF(ISERROR(SUMIF(DBInterface!$B:$B,AA$1&amp;":"&amp;$BY9,DBInterface!$K:$K)/$C9),0,SUMIF(DBInterface!$B:$B,AA$1&amp;":"&amp;$BY9,DBInterface!$K:$K)/$C9)</f>
        <v>0</v>
      </c>
      <c r="AB9" s="54">
        <f t="shared" si="0"/>
        <v>1</v>
      </c>
      <c r="BY9" s="3" t="s">
        <v>162</v>
      </c>
      <c r="BZ9" s="3" t="s">
        <v>162</v>
      </c>
    </row>
    <row r="10" spans="1:78" ht="14.25" customHeight="1" x14ac:dyDescent="0.25">
      <c r="A10" s="30" t="str">
        <f>IF(ISERROR(VLOOKUP($BZ10,BridgeCodes!$A$3:$E$65536,5,FALSE)),"Missing BB Code",VLOOKUP($BZ10,BridgeCodes!$A$3:$E$65536,5,FALSE))</f>
        <v>US;AYE</v>
      </c>
      <c r="B10" s="30">
        <f>VLOOKUP($BY10,DBInterface!$D:$N,11,FALSE)</f>
        <v>0</v>
      </c>
      <c r="C10" s="30">
        <f>SUMIF(DBInterface!$D:$D,$BY10,DBInterface!$K:$K)</f>
        <v>26100</v>
      </c>
      <c r="D10" s="31">
        <f t="array" ref="D10">[1]!'US;AYE.int=day.PRDS=1FARD=2/20/2001.NEARD=2/20/2001.excel.qe=ls'</f>
        <v>46.560001373291016</v>
      </c>
      <c r="E10" s="30">
        <f>VLOOKUP($BY10,DBInterface!$D:$O,12,FALSE)</f>
        <v>0</v>
      </c>
      <c r="F10" s="30">
        <f>IF(VLOOKUP($BY10,DBInterface!$D:$R,15,FALSE)&lt;0,0,VLOOKUP($BY10,DBInterface!$D:$R,15,FALSE))</f>
        <v>0</v>
      </c>
      <c r="G10" s="29">
        <f>VLOOKUP($BY10,DBInterface!$D:$I,6,FALSE)</f>
        <v>3.6900000000000002E-2</v>
      </c>
      <c r="H10" s="102">
        <f>IF(VLOOKUP($BY10,DBInterface!$D:$S,16,FALSE)&lt;=0,0.001,VLOOKUP($BY10,DBInterface!$D:$S,16,FALSE))</f>
        <v>1.0000000000000001E-5</v>
      </c>
      <c r="I10" s="52" t="str">
        <f>IF($B10 &lt;&gt; 0,VLOOKUP($BY10,DBInterface!$D:$Q,13,FALSE),"")</f>
        <v/>
      </c>
      <c r="J10" s="32">
        <f>IF($B10 &lt;&gt; 0,IF(VLOOKUP($BY10,DBInterface!$D:$Q,14,FALSE)&lt;0,0,VLOOKUP($BY10,DBInterface!$D:$Q,14,FALSE)),"0")/365.25</f>
        <v>0</v>
      </c>
      <c r="K10" s="96">
        <f t="array" ref="K10">1</f>
        <v>1</v>
      </c>
      <c r="L10" s="50"/>
      <c r="M10" s="47"/>
      <c r="N10"/>
      <c r="O10" s="14"/>
      <c r="P10" s="53">
        <f>IF(ISERROR(SUMIF(DBInterface!$B:$B,P$1&amp;":"&amp;$BY10,DBInterface!$K:$K)/$C10),0,SUMIF(DBInterface!$B:$B,P$1&amp;":"&amp;$BY10,DBInterface!$K:$K)/$C10)</f>
        <v>0</v>
      </c>
      <c r="Q10" s="53">
        <f>IF(ISERROR(SUMIF(DBInterface!$B:$B,Q$1&amp;":"&amp;$BY10,DBInterface!$K:$K)/$C10),0,SUMIF(DBInterface!$B:$B,Q$1&amp;":"&amp;$BY10,DBInterface!$K:$K)/$C10)</f>
        <v>0</v>
      </c>
      <c r="R10" s="53">
        <f>IF(ISERROR(SUMIF(DBInterface!$B:$B,R$1&amp;":"&amp;$BY10,DBInterface!$K:$K)/$C10),0,SUMIF(DBInterface!$B:$B,R$1&amp;":"&amp;$BY10,DBInterface!$K:$K)/$C10)</f>
        <v>0</v>
      </c>
      <c r="S10" s="53">
        <f>IF(ISERROR(SUMIF(DBInterface!$B:$B,S$1&amp;":"&amp;$BY10,DBInterface!$K:$K)/$C10),0,SUMIF(DBInterface!$B:$B,S$1&amp;":"&amp;$BY10,DBInterface!$K:$K)/$C10)</f>
        <v>0</v>
      </c>
      <c r="T10" s="53">
        <f>IF(ISERROR(SUMIF(DBInterface!$B:$B,T$1&amp;":"&amp;$BY10,DBInterface!$K:$K)/$C10),0,SUMIF(DBInterface!$B:$B,T$1&amp;":"&amp;$BY10,DBInterface!$K:$K)/$C10)</f>
        <v>1</v>
      </c>
      <c r="U10" s="53">
        <f>IF(ISERROR(SUMIF(DBInterface!$B:$B,U$1&amp;":"&amp;$BY10,DBInterface!$K:$K)/$C10),0,SUMIF(DBInterface!$B:$B,U$1&amp;":"&amp;$BY10,DBInterface!$K:$K)/$C10)</f>
        <v>0</v>
      </c>
      <c r="V10" s="53">
        <f>IF(ISERROR(SUMIF(DBInterface!$B:$B,V$1&amp;":"&amp;$BY10,DBInterface!$K:$K)/$C10),0,SUMIF(DBInterface!$B:$B,V$1&amp;":"&amp;$BY10,DBInterface!$K:$K)/$C10)</f>
        <v>0</v>
      </c>
      <c r="W10" s="53">
        <f>IF(ISERROR(SUMIF(DBInterface!$B:$B,W$1&amp;":"&amp;$BY10,DBInterface!$K:$K)/$C10),0,SUMIF(DBInterface!$B:$B,W$1&amp;":"&amp;$BY10,DBInterface!$K:$K)/$C10)</f>
        <v>0</v>
      </c>
      <c r="X10" s="53">
        <f>IF(ISERROR(SUMIF(DBInterface!$B:$B,X$1&amp;":"&amp;$BY10,DBInterface!$K:$K)/$C10),0,SUMIF(DBInterface!$B:$B,X$1&amp;":"&amp;$BY10,DBInterface!$K:$K)/$C10)</f>
        <v>0</v>
      </c>
      <c r="Y10" s="53">
        <f>IF(ISERROR(SUMIF(DBInterface!$B:$B,Y$1&amp;":"&amp;$BY10,DBInterface!$K:$K)/$C10),0,SUMIF(DBInterface!$B:$B,Y$1&amp;":"&amp;$BY10,DBInterface!$K:$K)/$C10)</f>
        <v>0</v>
      </c>
      <c r="Z10" s="53">
        <f>IF(ISERROR(SUMIF(DBInterface!$B:$B,Z$1&amp;":"&amp;$BY10,DBInterface!$K:$K)/$C10),0,SUMIF(DBInterface!$B:$B,Z$1&amp;":"&amp;$BY10,DBInterface!$K:$K)/$C10)</f>
        <v>0</v>
      </c>
      <c r="AA10" s="53">
        <f>IF(ISERROR(SUMIF(DBInterface!$B:$B,AA$1&amp;":"&amp;$BY10,DBInterface!$K:$K)/$C10),0,SUMIF(DBInterface!$B:$B,AA$1&amp;":"&amp;$BY10,DBInterface!$K:$K)/$C10)</f>
        <v>0</v>
      </c>
      <c r="AB10" s="54">
        <f t="shared" si="0"/>
        <v>1</v>
      </c>
      <c r="BY10" s="3" t="s">
        <v>569</v>
      </c>
      <c r="BZ10" s="3" t="s">
        <v>569</v>
      </c>
    </row>
    <row r="11" spans="1:78" x14ac:dyDescent="0.2">
      <c r="A11" s="30" t="str">
        <f>IF(ISERROR(VLOOKUP($BZ11,BridgeCodes!$A$3:$E$65536,5,FALSE)),"Missing BB Code",VLOOKUP($BZ11,BridgeCodes!$A$3:$E$65536,5,FALSE))</f>
        <v>US;BJS</v>
      </c>
      <c r="B11" s="30">
        <f>VLOOKUP($BY11,DBInterface!$D:$N,11,FALSE)</f>
        <v>0</v>
      </c>
      <c r="C11" s="30">
        <f>SUMIF(DBInterface!$D:$D,$BY11,DBInterface!$K:$K)</f>
        <v>-40000</v>
      </c>
      <c r="D11" s="31">
        <f t="array" ref="D11">[1]!'US;BJS.int=day.PRDS=1FARD=2/20/2001.NEARD=2/20/2001.excel.qe=ls'</f>
        <v>79.599998474121094</v>
      </c>
      <c r="E11" s="30">
        <f>VLOOKUP($BY11,DBInterface!$D:$O,12,FALSE)</f>
        <v>0</v>
      </c>
      <c r="F11" s="30">
        <f>IF(VLOOKUP($BY11,DBInterface!$D:$R,15,FALSE)&lt;0,0,VLOOKUP($BY11,DBInterface!$D:$R,15,FALSE))</f>
        <v>0</v>
      </c>
      <c r="G11" s="29">
        <f>VLOOKUP($BY11,DBInterface!$D:$I,6,FALSE)</f>
        <v>0</v>
      </c>
      <c r="H11" s="102">
        <f>IF(VLOOKUP($BY11,DBInterface!$D:$S,16,FALSE)&lt;=0,0.001,VLOOKUP($BY11,DBInterface!$D:$S,16,FALSE))</f>
        <v>1.0000000000000001E-5</v>
      </c>
      <c r="I11" s="52" t="str">
        <f>IF($B11 &lt;&gt; 0,VLOOKUP($BY11,DBInterface!$D:$Q,13,FALSE),"")</f>
        <v/>
      </c>
      <c r="J11" s="32">
        <f>IF($B11 &lt;&gt; 0,IF(VLOOKUP($BY11,DBInterface!$D:$Q,14,FALSE)&lt;0,0,VLOOKUP($BY11,DBInterface!$D:$Q,14,FALSE)),"0")/365.25</f>
        <v>0</v>
      </c>
      <c r="K11" s="96">
        <f t="array" ref="K11">1</f>
        <v>1</v>
      </c>
      <c r="L11"/>
      <c r="M11"/>
      <c r="N11"/>
      <c r="O11" s="14"/>
      <c r="P11" s="53">
        <f>IF(ISERROR(SUMIF(DBInterface!$B:$B,P$1&amp;":"&amp;$BY11,DBInterface!$K:$K)/$C11),0,SUMIF(DBInterface!$B:$B,P$1&amp;":"&amp;$BY11,DBInterface!$K:$K)/$C11)</f>
        <v>0</v>
      </c>
      <c r="Q11" s="53">
        <f>IF(ISERROR(SUMIF(DBInterface!$B:$B,Q$1&amp;":"&amp;$BY11,DBInterface!$K:$K)/$C11),0,SUMIF(DBInterface!$B:$B,Q$1&amp;":"&amp;$BY11,DBInterface!$K:$K)/$C11)</f>
        <v>0</v>
      </c>
      <c r="R11" s="53">
        <f>IF(ISERROR(SUMIF(DBInterface!$B:$B,R$1&amp;":"&amp;$BY11,DBInterface!$K:$K)/$C11),0,SUMIF(DBInterface!$B:$B,R$1&amp;":"&amp;$BY11,DBInterface!$K:$K)/$C11)</f>
        <v>0</v>
      </c>
      <c r="S11" s="53">
        <f>IF(ISERROR(SUMIF(DBInterface!$B:$B,S$1&amp;":"&amp;$BY11,DBInterface!$K:$K)/$C11),0,SUMIF(DBInterface!$B:$B,S$1&amp;":"&amp;$BY11,DBInterface!$K:$K)/$C11)</f>
        <v>1</v>
      </c>
      <c r="T11" s="53">
        <f>IF(ISERROR(SUMIF(DBInterface!$B:$B,T$1&amp;":"&amp;$BY11,DBInterface!$K:$K)/$C11),0,SUMIF(DBInterface!$B:$B,T$1&amp;":"&amp;$BY11,DBInterface!$K:$K)/$C11)</f>
        <v>0</v>
      </c>
      <c r="U11" s="53">
        <f>IF(ISERROR(SUMIF(DBInterface!$B:$B,U$1&amp;":"&amp;$BY11,DBInterface!$K:$K)/$C11),0,SUMIF(DBInterface!$B:$B,U$1&amp;":"&amp;$BY11,DBInterface!$K:$K)/$C11)</f>
        <v>0</v>
      </c>
      <c r="V11" s="53">
        <f>IF(ISERROR(SUMIF(DBInterface!$B:$B,V$1&amp;":"&amp;$BY11,DBInterface!$K:$K)/$C11),0,SUMIF(DBInterface!$B:$B,V$1&amp;":"&amp;$BY11,DBInterface!$K:$K)/$C11)</f>
        <v>0</v>
      </c>
      <c r="W11" s="53">
        <f>IF(ISERROR(SUMIF(DBInterface!$B:$B,W$1&amp;":"&amp;$BY11,DBInterface!$K:$K)/$C11),0,SUMIF(DBInterface!$B:$B,W$1&amp;":"&amp;$BY11,DBInterface!$K:$K)/$C11)</f>
        <v>0</v>
      </c>
      <c r="X11" s="53">
        <f>IF(ISERROR(SUMIF(DBInterface!$B:$B,X$1&amp;":"&amp;$BY11,DBInterface!$K:$K)/$C11),0,SUMIF(DBInterface!$B:$B,X$1&amp;":"&amp;$BY11,DBInterface!$K:$K)/$C11)</f>
        <v>0</v>
      </c>
      <c r="Y11" s="53">
        <f>IF(ISERROR(SUMIF(DBInterface!$B:$B,Y$1&amp;":"&amp;$BY11,DBInterface!$K:$K)/$C11),0,SUMIF(DBInterface!$B:$B,Y$1&amp;":"&amp;$BY11,DBInterface!$K:$K)/$C11)</f>
        <v>0</v>
      </c>
      <c r="Z11" s="53">
        <f>IF(ISERROR(SUMIF(DBInterface!$B:$B,Z$1&amp;":"&amp;$BY11,DBInterface!$K:$K)/$C11),0,SUMIF(DBInterface!$B:$B,Z$1&amp;":"&amp;$BY11,DBInterface!$K:$K)/$C11)</f>
        <v>0</v>
      </c>
      <c r="AA11" s="53">
        <f>IF(ISERROR(SUMIF(DBInterface!$B:$B,AA$1&amp;":"&amp;$BY11,DBInterface!$K:$K)/$C11),0,SUMIF(DBInterface!$B:$B,AA$1&amp;":"&amp;$BY11,DBInterface!$K:$K)/$C11)</f>
        <v>0</v>
      </c>
      <c r="AB11" s="54">
        <f t="shared" si="0"/>
        <v>1</v>
      </c>
      <c r="BY11" s="3" t="s">
        <v>742</v>
      </c>
      <c r="BZ11" s="3" t="s">
        <v>742</v>
      </c>
    </row>
    <row r="12" spans="1:78" x14ac:dyDescent="0.2">
      <c r="A12" s="30" t="str">
        <f>IF(ISERROR(VLOOKUP($BZ12,BridgeCodes!$A$3:$E$65536,5,FALSE)),"Missing BB Code",VLOOKUP($BZ12,BridgeCodes!$A$3:$E$65536,5,FALSE))</f>
        <v>US;BP</v>
      </c>
      <c r="B12" s="30">
        <f>VLOOKUP($BY12,DBInterface!$D:$N,11,FALSE)</f>
        <v>0</v>
      </c>
      <c r="C12" s="30">
        <f>SUMIF(DBInterface!$D:$D,$BY12,DBInterface!$K:$K)</f>
        <v>50000</v>
      </c>
      <c r="D12" s="31">
        <f t="array" ref="D12">[1]!'US;BP.int=day.PRDS=1FARD=2/20/2001.NEARD=2/20/2001.excel.qe=ls'</f>
        <v>49.650001525878906</v>
      </c>
      <c r="E12" s="30">
        <f>VLOOKUP($BY12,DBInterface!$D:$O,12,FALSE)</f>
        <v>0</v>
      </c>
      <c r="F12" s="30">
        <f>IF(VLOOKUP($BY12,DBInterface!$D:$R,15,FALSE)&lt;0,0,VLOOKUP($BY12,DBInterface!$D:$R,15,FALSE))</f>
        <v>0</v>
      </c>
      <c r="G12" s="29">
        <f>VLOOKUP($BY12,DBInterface!$D:$I,6,FALSE)</f>
        <v>2.8199999999999999E-2</v>
      </c>
      <c r="H12" s="102">
        <f>IF(VLOOKUP($BY12,DBInterface!$D:$S,16,FALSE)&lt;=0,0.001,VLOOKUP($BY12,DBInterface!$D:$S,16,FALSE))</f>
        <v>1.0000000000000001E-5</v>
      </c>
      <c r="I12" s="52" t="str">
        <f>IF($B12 &lt;&gt; 0,VLOOKUP($BY12,DBInterface!$D:$Q,13,FALSE),"")</f>
        <v/>
      </c>
      <c r="J12" s="32">
        <f>IF($B12 &lt;&gt; 0,IF(VLOOKUP($BY12,DBInterface!$D:$Q,14,FALSE)&lt;0,0,VLOOKUP($BY12,DBInterface!$D:$Q,14,FALSE)),"0")/365.25</f>
        <v>0</v>
      </c>
      <c r="K12" s="96">
        <f t="array" ref="K12">1</f>
        <v>1</v>
      </c>
      <c r="L12"/>
      <c r="M12"/>
      <c r="N12"/>
      <c r="O12" s="14"/>
      <c r="P12" s="53">
        <f>IF(ISERROR(SUMIF(DBInterface!$B:$B,P$1&amp;":"&amp;$BY12,DBInterface!$K:$K)/$C12),0,SUMIF(DBInterface!$B:$B,P$1&amp;":"&amp;$BY12,DBInterface!$K:$K)/$C12)</f>
        <v>0</v>
      </c>
      <c r="Q12" s="53">
        <f>IF(ISERROR(SUMIF(DBInterface!$B:$B,Q$1&amp;":"&amp;$BY12,DBInterface!$K:$K)/$C12),0,SUMIF(DBInterface!$B:$B,Q$1&amp;":"&amp;$BY12,DBInterface!$K:$K)/$C12)</f>
        <v>0</v>
      </c>
      <c r="R12" s="53">
        <f>IF(ISERROR(SUMIF(DBInterface!$B:$B,R$1&amp;":"&amp;$BY12,DBInterface!$K:$K)/$C12),0,SUMIF(DBInterface!$B:$B,R$1&amp;":"&amp;$BY12,DBInterface!$K:$K)/$C12)</f>
        <v>0</v>
      </c>
      <c r="S12" s="53">
        <f>IF(ISERROR(SUMIF(DBInterface!$B:$B,S$1&amp;":"&amp;$BY12,DBInterface!$K:$K)/$C12),0,SUMIF(DBInterface!$B:$B,S$1&amp;":"&amp;$BY12,DBInterface!$K:$K)/$C12)</f>
        <v>1</v>
      </c>
      <c r="T12" s="53">
        <f>IF(ISERROR(SUMIF(DBInterface!$B:$B,T$1&amp;":"&amp;$BY12,DBInterface!$K:$K)/$C12),0,SUMIF(DBInterface!$B:$B,T$1&amp;":"&amp;$BY12,DBInterface!$K:$K)/$C12)</f>
        <v>0</v>
      </c>
      <c r="U12" s="53">
        <f>IF(ISERROR(SUMIF(DBInterface!$B:$B,U$1&amp;":"&amp;$BY12,DBInterface!$K:$K)/$C12),0,SUMIF(DBInterface!$B:$B,U$1&amp;":"&amp;$BY12,DBInterface!$K:$K)/$C12)</f>
        <v>0</v>
      </c>
      <c r="V12" s="53">
        <f>IF(ISERROR(SUMIF(DBInterface!$B:$B,V$1&amp;":"&amp;$BY12,DBInterface!$K:$K)/$C12),0,SUMIF(DBInterface!$B:$B,V$1&amp;":"&amp;$BY12,DBInterface!$K:$K)/$C12)</f>
        <v>0</v>
      </c>
      <c r="W12" s="53">
        <f>IF(ISERROR(SUMIF(DBInterface!$B:$B,W$1&amp;":"&amp;$BY12,DBInterface!$K:$K)/$C12),0,SUMIF(DBInterface!$B:$B,W$1&amp;":"&amp;$BY12,DBInterface!$K:$K)/$C12)</f>
        <v>0</v>
      </c>
      <c r="X12" s="53">
        <f>IF(ISERROR(SUMIF(DBInterface!$B:$B,X$1&amp;":"&amp;$BY12,DBInterface!$K:$K)/$C12),0,SUMIF(DBInterface!$B:$B,X$1&amp;":"&amp;$BY12,DBInterface!$K:$K)/$C12)</f>
        <v>0</v>
      </c>
      <c r="Y12" s="53">
        <f>IF(ISERROR(SUMIF(DBInterface!$B:$B,Y$1&amp;":"&amp;$BY12,DBInterface!$K:$K)/$C12),0,SUMIF(DBInterface!$B:$B,Y$1&amp;":"&amp;$BY12,DBInterface!$K:$K)/$C12)</f>
        <v>0</v>
      </c>
      <c r="Z12" s="53">
        <f>IF(ISERROR(SUMIF(DBInterface!$B:$B,Z$1&amp;":"&amp;$BY12,DBInterface!$K:$K)/$C12),0,SUMIF(DBInterface!$B:$B,Z$1&amp;":"&amp;$BY12,DBInterface!$K:$K)/$C12)</f>
        <v>0</v>
      </c>
      <c r="AA12" s="53">
        <f>IF(ISERROR(SUMIF(DBInterface!$B:$B,AA$1&amp;":"&amp;$BY12,DBInterface!$K:$K)/$C12),0,SUMIF(DBInterface!$B:$B,AA$1&amp;":"&amp;$BY12,DBInterface!$K:$K)/$C12)</f>
        <v>0</v>
      </c>
      <c r="AB12" s="54">
        <f t="shared" si="0"/>
        <v>1</v>
      </c>
      <c r="BY12" s="3" t="s">
        <v>859</v>
      </c>
      <c r="BZ12" s="3" t="s">
        <v>859</v>
      </c>
    </row>
    <row r="13" spans="1:78" x14ac:dyDescent="0.2">
      <c r="A13" s="30" t="str">
        <f>IF(ISERROR(VLOOKUP($BZ13,BridgeCodes!$A$3:$E$65536,5,FALSE)),"Missing BB Code",VLOOKUP($BZ13,BridgeCodes!$A$3:$E$65536,5,FALSE))</f>
        <v>US;BP</v>
      </c>
      <c r="B13" s="30">
        <f>VLOOKUP($BY13,DBInterface!$D:$N,11,FALSE)</f>
        <v>0</v>
      </c>
      <c r="C13" s="30">
        <f>SUMIF(DBInterface!$D:$D,$BY13,DBInterface!$K:$K)</f>
        <v>27000</v>
      </c>
      <c r="D13" s="31">
        <f t="array" ref="D13">[1]!'US;BP.int=day.PRDS=1FARD=2/20/2001.NEARD=2/20/2001.excel.qe=ls'</f>
        <v>49.650001525878906</v>
      </c>
      <c r="E13" s="30">
        <f>VLOOKUP($BY13,DBInterface!$D:$O,12,FALSE)</f>
        <v>0</v>
      </c>
      <c r="F13" s="30">
        <f>IF(VLOOKUP($BY13,DBInterface!$D:$R,15,FALSE)&lt;0,0,VLOOKUP($BY13,DBInterface!$D:$R,15,FALSE))</f>
        <v>0</v>
      </c>
      <c r="G13" s="29">
        <f>VLOOKUP($BY13,DBInterface!$D:$I,6,FALSE)</f>
        <v>0</v>
      </c>
      <c r="H13" s="102">
        <f>IF(VLOOKUP($BY13,DBInterface!$D:$S,16,FALSE)&lt;=0,0.001,VLOOKUP($BY13,DBInterface!$D:$S,16,FALSE))</f>
        <v>1.0000000000000001E-5</v>
      </c>
      <c r="I13" s="52" t="str">
        <f>IF($B13 &lt;&gt; 0,VLOOKUP($BY13,DBInterface!$D:$Q,13,FALSE),"")</f>
        <v/>
      </c>
      <c r="J13" s="32">
        <f>IF($B13 &lt;&gt; 0,IF(VLOOKUP($BY13,DBInterface!$D:$Q,14,FALSE)&lt;0,0,VLOOKUP($BY13,DBInterface!$D:$Q,14,FALSE)),"0")/365.25</f>
        <v>0</v>
      </c>
      <c r="K13" s="96">
        <f t="array" ref="K13">1</f>
        <v>1</v>
      </c>
      <c r="L13"/>
      <c r="M13"/>
      <c r="N13"/>
      <c r="O13" s="14"/>
      <c r="P13" s="53">
        <f>IF(ISERROR(SUMIF(DBInterface!$B:$B,P$1&amp;":"&amp;$BY13,DBInterface!$K:$K)/$C13),0,SUMIF(DBInterface!$B:$B,P$1&amp;":"&amp;$BY13,DBInterface!$K:$K)/$C13)</f>
        <v>0</v>
      </c>
      <c r="Q13" s="53">
        <f>IF(ISERROR(SUMIF(DBInterface!$B:$B,Q$1&amp;":"&amp;$BY13,DBInterface!$K:$K)/$C13),0,SUMIF(DBInterface!$B:$B,Q$1&amp;":"&amp;$BY13,DBInterface!$K:$K)/$C13)</f>
        <v>0</v>
      </c>
      <c r="R13" s="53">
        <f>IF(ISERROR(SUMIF(DBInterface!$B:$B,R$1&amp;":"&amp;$BY13,DBInterface!$K:$K)/$C13),0,SUMIF(DBInterface!$B:$B,R$1&amp;":"&amp;$BY13,DBInterface!$K:$K)/$C13)</f>
        <v>0</v>
      </c>
      <c r="S13" s="53">
        <f>IF(ISERROR(SUMIF(DBInterface!$B:$B,S$1&amp;":"&amp;$BY13,DBInterface!$K:$K)/$C13),0,SUMIF(DBInterface!$B:$B,S$1&amp;":"&amp;$BY13,DBInterface!$K:$K)/$C13)</f>
        <v>0</v>
      </c>
      <c r="T13" s="53">
        <f>IF(ISERROR(SUMIF(DBInterface!$B:$B,T$1&amp;":"&amp;$BY13,DBInterface!$K:$K)/$C13),0,SUMIF(DBInterface!$B:$B,T$1&amp;":"&amp;$BY13,DBInterface!$K:$K)/$C13)</f>
        <v>0</v>
      </c>
      <c r="U13" s="53">
        <f>IF(ISERROR(SUMIF(DBInterface!$B:$B,U$1&amp;":"&amp;$BY13,DBInterface!$K:$K)/$C13),0,SUMIF(DBInterface!$B:$B,U$1&amp;":"&amp;$BY13,DBInterface!$K:$K)/$C13)</f>
        <v>0</v>
      </c>
      <c r="V13" s="53">
        <f>IF(ISERROR(SUMIF(DBInterface!$B:$B,V$1&amp;":"&amp;$BY13,DBInterface!$K:$K)/$C13),0,SUMIF(DBInterface!$B:$B,V$1&amp;":"&amp;$BY13,DBInterface!$K:$K)/$C13)</f>
        <v>0</v>
      </c>
      <c r="W13" s="53">
        <f>IF(ISERROR(SUMIF(DBInterface!$B:$B,W$1&amp;":"&amp;$BY13,DBInterface!$K:$K)/$C13),0,SUMIF(DBInterface!$B:$B,W$1&amp;":"&amp;$BY13,DBInterface!$K:$K)/$C13)</f>
        <v>0</v>
      </c>
      <c r="X13" s="53">
        <f>IF(ISERROR(SUMIF(DBInterface!$B:$B,X$1&amp;":"&amp;$BY13,DBInterface!$K:$K)/$C13),0,SUMIF(DBInterface!$B:$B,X$1&amp;":"&amp;$BY13,DBInterface!$K:$K)/$C13)</f>
        <v>1</v>
      </c>
      <c r="Y13" s="53">
        <f>IF(ISERROR(SUMIF(DBInterface!$B:$B,Y$1&amp;":"&amp;$BY13,DBInterface!$K:$K)/$C13),0,SUMIF(DBInterface!$B:$B,Y$1&amp;":"&amp;$BY13,DBInterface!$K:$K)/$C13)</f>
        <v>0</v>
      </c>
      <c r="Z13" s="53">
        <f>IF(ISERROR(SUMIF(DBInterface!$B:$B,Z$1&amp;":"&amp;$BY13,DBInterface!$K:$K)/$C13),0,SUMIF(DBInterface!$B:$B,Z$1&amp;":"&amp;$BY13,DBInterface!$K:$K)/$C13)</f>
        <v>0</v>
      </c>
      <c r="AA13" s="53">
        <f>IF(ISERROR(SUMIF(DBInterface!$B:$B,AA$1&amp;":"&amp;$BY13,DBInterface!$K:$K)/$C13),0,SUMIF(DBInterface!$B:$B,AA$1&amp;":"&amp;$BY13,DBInterface!$K:$K)/$C13)</f>
        <v>0</v>
      </c>
      <c r="AB13" s="54">
        <f t="shared" si="0"/>
        <v>1</v>
      </c>
      <c r="BY13" s="3" t="s">
        <v>1143</v>
      </c>
      <c r="BZ13" s="3" t="s">
        <v>1143</v>
      </c>
    </row>
    <row r="14" spans="1:78" x14ac:dyDescent="0.2">
      <c r="A14" s="30" t="str">
        <f>IF(ISERROR(VLOOKUP($BZ14,BridgeCodes!$A$3:$E$65536,5,FALSE)),"Missing BB Code",VLOOKUP($BZ14,BridgeCodes!$A$3:$E$65536,5,FALSE))</f>
        <v>US;CHV</v>
      </c>
      <c r="B14" s="30">
        <f>VLOOKUP($BY14,DBInterface!$D:$N,11,FALSE)</f>
        <v>0</v>
      </c>
      <c r="C14" s="30">
        <f>SUMIF(DBInterface!$D:$D,$BY14,DBInterface!$K:$K)</f>
        <v>206300</v>
      </c>
      <c r="D14" s="31">
        <f t="array" ref="D14">[1]!'US;CHV.int=day.PRDS=1FARD=2/20/2001.NEARD=2/20/2001.excel.qe=ls'</f>
        <v>86.550003051757813</v>
      </c>
      <c r="E14" s="30">
        <f>VLOOKUP($BY14,DBInterface!$D:$O,12,FALSE)</f>
        <v>0</v>
      </c>
      <c r="F14" s="30">
        <f>IF(VLOOKUP($BY14,DBInterface!$D:$R,15,FALSE)&lt;0,0,VLOOKUP($BY14,DBInterface!$D:$R,15,FALSE))</f>
        <v>0</v>
      </c>
      <c r="G14" s="29">
        <f>VLOOKUP($BY14,DBInterface!$D:$I,6,FALSE)</f>
        <v>0.03</v>
      </c>
      <c r="H14" s="102">
        <f>IF(VLOOKUP($BY14,DBInterface!$D:$S,16,FALSE)&lt;=0,0.001,VLOOKUP($BY14,DBInterface!$D:$S,16,FALSE))</f>
        <v>1.0000000000000001E-5</v>
      </c>
      <c r="I14" s="52" t="str">
        <f>IF($B14 &lt;&gt; 0,VLOOKUP($BY14,DBInterface!$D:$Q,13,FALSE),"")</f>
        <v/>
      </c>
      <c r="J14" s="32">
        <f>IF($B14 &lt;&gt; 0,IF(VLOOKUP($BY14,DBInterface!$D:$Q,14,FALSE)&lt;0,0,VLOOKUP($BY14,DBInterface!$D:$Q,14,FALSE)),"0")/365.25</f>
        <v>0</v>
      </c>
      <c r="K14" s="96">
        <f t="array" ref="K14">1</f>
        <v>1</v>
      </c>
      <c r="L14"/>
      <c r="M14"/>
      <c r="N14"/>
      <c r="O14" s="14"/>
      <c r="P14" s="53">
        <f>IF(ISERROR(SUMIF(DBInterface!$B:$B,P$1&amp;":"&amp;$BY14,DBInterface!$K:$K)/$C14),0,SUMIF(DBInterface!$B:$B,P$1&amp;":"&amp;$BY14,DBInterface!$K:$K)/$C14)</f>
        <v>0</v>
      </c>
      <c r="Q14" s="53">
        <f>IF(ISERROR(SUMIF(DBInterface!$B:$B,Q$1&amp;":"&amp;$BY14,DBInterface!$K:$K)/$C14),0,SUMIF(DBInterface!$B:$B,Q$1&amp;":"&amp;$BY14,DBInterface!$K:$K)/$C14)</f>
        <v>0</v>
      </c>
      <c r="R14" s="53">
        <f>IF(ISERROR(SUMIF(DBInterface!$B:$B,R$1&amp;":"&amp;$BY14,DBInterface!$K:$K)/$C14),0,SUMIF(DBInterface!$B:$B,R$1&amp;":"&amp;$BY14,DBInterface!$K:$K)/$C14)</f>
        <v>0.79738245273872999</v>
      </c>
      <c r="S14" s="53">
        <f>IF(ISERROR(SUMIF(DBInterface!$B:$B,S$1&amp;":"&amp;$BY14,DBInterface!$K:$K)/$C14),0,SUMIF(DBInterface!$B:$B,S$1&amp;":"&amp;$BY14,DBInterface!$K:$K)/$C14)</f>
        <v>0.20261754726126999</v>
      </c>
      <c r="T14" s="53">
        <f>IF(ISERROR(SUMIF(DBInterface!$B:$B,T$1&amp;":"&amp;$BY14,DBInterface!$K:$K)/$C14),0,SUMIF(DBInterface!$B:$B,T$1&amp;":"&amp;$BY14,DBInterface!$K:$K)/$C14)</f>
        <v>0</v>
      </c>
      <c r="U14" s="53">
        <f>IF(ISERROR(SUMIF(DBInterface!$B:$B,U$1&amp;":"&amp;$BY14,DBInterface!$K:$K)/$C14),0,SUMIF(DBInterface!$B:$B,U$1&amp;":"&amp;$BY14,DBInterface!$K:$K)/$C14)</f>
        <v>0</v>
      </c>
      <c r="V14" s="53">
        <f>IF(ISERROR(SUMIF(DBInterface!$B:$B,V$1&amp;":"&amp;$BY14,DBInterface!$K:$K)/$C14),0,SUMIF(DBInterface!$B:$B,V$1&amp;":"&amp;$BY14,DBInterface!$K:$K)/$C14)</f>
        <v>0</v>
      </c>
      <c r="W14" s="53">
        <f>IF(ISERROR(SUMIF(DBInterface!$B:$B,W$1&amp;":"&amp;$BY14,DBInterface!$K:$K)/$C14),0,SUMIF(DBInterface!$B:$B,W$1&amp;":"&amp;$BY14,DBInterface!$K:$K)/$C14)</f>
        <v>0</v>
      </c>
      <c r="X14" s="53">
        <f>IF(ISERROR(SUMIF(DBInterface!$B:$B,X$1&amp;":"&amp;$BY14,DBInterface!$K:$K)/$C14),0,SUMIF(DBInterface!$B:$B,X$1&amp;":"&amp;$BY14,DBInterface!$K:$K)/$C14)</f>
        <v>0</v>
      </c>
      <c r="Y14" s="53">
        <f>IF(ISERROR(SUMIF(DBInterface!$B:$B,Y$1&amp;":"&amp;$BY14,DBInterface!$K:$K)/$C14),0,SUMIF(DBInterface!$B:$B,Y$1&amp;":"&amp;$BY14,DBInterface!$K:$K)/$C14)</f>
        <v>0</v>
      </c>
      <c r="Z14" s="53">
        <f>IF(ISERROR(SUMIF(DBInterface!$B:$B,Z$1&amp;":"&amp;$BY14,DBInterface!$K:$K)/$C14),0,SUMIF(DBInterface!$B:$B,Z$1&amp;":"&amp;$BY14,DBInterface!$K:$K)/$C14)</f>
        <v>0</v>
      </c>
      <c r="AA14" s="53">
        <f>IF(ISERROR(SUMIF(DBInterface!$B:$B,AA$1&amp;":"&amp;$BY14,DBInterface!$K:$K)/$C14),0,SUMIF(DBInterface!$B:$B,AA$1&amp;":"&amp;$BY14,DBInterface!$K:$K)/$C14)</f>
        <v>0</v>
      </c>
      <c r="AB14" s="54">
        <f t="shared" si="0"/>
        <v>1</v>
      </c>
      <c r="BY14" s="3" t="s">
        <v>318</v>
      </c>
      <c r="BZ14" s="3" t="s">
        <v>318</v>
      </c>
    </row>
    <row r="15" spans="1:78" x14ac:dyDescent="0.2">
      <c r="A15" s="30" t="str">
        <f>IF(ISERROR(VLOOKUP($BZ15,BridgeCodes!$A$3:$E$65536,5,FALSE)),"Missing BB Code",VLOOKUP($BZ15,BridgeCodes!$A$3:$E$65536,5,FALSE))</f>
        <v>US;CIN</v>
      </c>
      <c r="B15" s="30">
        <f>VLOOKUP($BY15,DBInterface!$D:$N,11,FALSE)</f>
        <v>0</v>
      </c>
      <c r="C15" s="30">
        <f>SUMIF(DBInterface!$D:$D,$BY15,DBInterface!$K:$K)</f>
        <v>-20000</v>
      </c>
      <c r="D15" s="31">
        <f t="array" ref="D15">[1]!'US;CIN.int=day.PRDS=1FARD=2/20/2001.NEARD=2/20/2001.excel.qe=ls'</f>
        <v>31.899999618530273</v>
      </c>
      <c r="E15" s="30">
        <f>VLOOKUP($BY15,DBInterface!$D:$O,12,FALSE)</f>
        <v>0</v>
      </c>
      <c r="F15" s="30">
        <f>IF(VLOOKUP($BY15,DBInterface!$D:$R,15,FALSE)&lt;0,0,VLOOKUP($BY15,DBInterface!$D:$R,15,FALSE))</f>
        <v>0</v>
      </c>
      <c r="G15" s="29">
        <f>VLOOKUP($BY15,DBInterface!$D:$I,6,FALSE)</f>
        <v>5.6399999999999999E-2</v>
      </c>
      <c r="H15" s="102">
        <f>IF(VLOOKUP($BY15,DBInterface!$D:$S,16,FALSE)&lt;=0,0.001,VLOOKUP($BY15,DBInterface!$D:$S,16,FALSE))</f>
        <v>1.0000000000000001E-5</v>
      </c>
      <c r="I15" s="52" t="str">
        <f>IF($B15 &lt;&gt; 0,VLOOKUP($BY15,DBInterface!$D:$Q,13,FALSE),"")</f>
        <v/>
      </c>
      <c r="J15" s="32">
        <f>IF($B15 &lt;&gt; 0,IF(VLOOKUP($BY15,DBInterface!$D:$Q,14,FALSE)&lt;0,0,VLOOKUP($BY15,DBInterface!$D:$Q,14,FALSE)),"0")/365.25</f>
        <v>0</v>
      </c>
      <c r="K15" s="96">
        <f t="array" ref="K15">1</f>
        <v>1</v>
      </c>
      <c r="L15"/>
      <c r="N15"/>
      <c r="O15" s="14"/>
      <c r="P15" s="53">
        <f>IF(ISERROR(SUMIF(DBInterface!$B:$B,P$1&amp;":"&amp;$BY15,DBInterface!$K:$K)/$C15),0,SUMIF(DBInterface!$B:$B,P$1&amp;":"&amp;$BY15,DBInterface!$K:$K)/$C15)</f>
        <v>0</v>
      </c>
      <c r="Q15" s="53">
        <f>IF(ISERROR(SUMIF(DBInterface!$B:$B,Q$1&amp;":"&amp;$BY15,DBInterface!$K:$K)/$C15),0,SUMIF(DBInterface!$B:$B,Q$1&amp;":"&amp;$BY15,DBInterface!$K:$K)/$C15)</f>
        <v>0</v>
      </c>
      <c r="R15" s="53">
        <f>IF(ISERROR(SUMIF(DBInterface!$B:$B,R$1&amp;":"&amp;$BY15,DBInterface!$K:$K)/$C15),0,SUMIF(DBInterface!$B:$B,R$1&amp;":"&amp;$BY15,DBInterface!$K:$K)/$C15)</f>
        <v>0</v>
      </c>
      <c r="S15" s="53">
        <f>IF(ISERROR(SUMIF(DBInterface!$B:$B,S$1&amp;":"&amp;$BY15,DBInterface!$K:$K)/$C15),0,SUMIF(DBInterface!$B:$B,S$1&amp;":"&amp;$BY15,DBInterface!$K:$K)/$C15)</f>
        <v>0</v>
      </c>
      <c r="T15" s="53">
        <f>IF(ISERROR(SUMIF(DBInterface!$B:$B,T$1&amp;":"&amp;$BY15,DBInterface!$K:$K)/$C15),0,SUMIF(DBInterface!$B:$B,T$1&amp;":"&amp;$BY15,DBInterface!$K:$K)/$C15)</f>
        <v>1</v>
      </c>
      <c r="U15" s="53">
        <f>IF(ISERROR(SUMIF(DBInterface!$B:$B,U$1&amp;":"&amp;$BY15,DBInterface!$K:$K)/$C15),0,SUMIF(DBInterface!$B:$B,U$1&amp;":"&amp;$BY15,DBInterface!$K:$K)/$C15)</f>
        <v>0</v>
      </c>
      <c r="V15" s="53">
        <f>IF(ISERROR(SUMIF(DBInterface!$B:$B,V$1&amp;":"&amp;$BY15,DBInterface!$K:$K)/$C15),0,SUMIF(DBInterface!$B:$B,V$1&amp;":"&amp;$BY15,DBInterface!$K:$K)/$C15)</f>
        <v>0</v>
      </c>
      <c r="W15" s="53">
        <f>IF(ISERROR(SUMIF(DBInterface!$B:$B,W$1&amp;":"&amp;$BY15,DBInterface!$K:$K)/$C15),0,SUMIF(DBInterface!$B:$B,W$1&amp;":"&amp;$BY15,DBInterface!$K:$K)/$C15)</f>
        <v>0</v>
      </c>
      <c r="X15" s="53">
        <f>IF(ISERROR(SUMIF(DBInterface!$B:$B,X$1&amp;":"&amp;$BY15,DBInterface!$K:$K)/$C15),0,SUMIF(DBInterface!$B:$B,X$1&amp;":"&amp;$BY15,DBInterface!$K:$K)/$C15)</f>
        <v>0</v>
      </c>
      <c r="Y15" s="53">
        <f>IF(ISERROR(SUMIF(DBInterface!$B:$B,Y$1&amp;":"&amp;$BY15,DBInterface!$K:$K)/$C15),0,SUMIF(DBInterface!$B:$B,Y$1&amp;":"&amp;$BY15,DBInterface!$K:$K)/$C15)</f>
        <v>0</v>
      </c>
      <c r="Z15" s="53">
        <f>IF(ISERROR(SUMIF(DBInterface!$B:$B,Z$1&amp;":"&amp;$BY15,DBInterface!$K:$K)/$C15),0,SUMIF(DBInterface!$B:$B,Z$1&amp;":"&amp;$BY15,DBInterface!$K:$K)/$C15)</f>
        <v>0</v>
      </c>
      <c r="AA15" s="53">
        <f>IF(ISERROR(SUMIF(DBInterface!$B:$B,AA$1&amp;":"&amp;$BY15,DBInterface!$K:$K)/$C15),0,SUMIF(DBInterface!$B:$B,AA$1&amp;":"&amp;$BY15,DBInterface!$K:$K)/$C15)</f>
        <v>0</v>
      </c>
      <c r="AB15" s="54">
        <f t="shared" si="0"/>
        <v>1</v>
      </c>
      <c r="BY15" s="3" t="s">
        <v>321</v>
      </c>
      <c r="BZ15" s="3" t="s">
        <v>321</v>
      </c>
    </row>
    <row r="16" spans="1:78" x14ac:dyDescent="0.2">
      <c r="A16" s="30" t="str">
        <f>IF(ISERROR(VLOOKUP($BZ16,BridgeCodes!$A$3:$E$65536,5,FALSE)),"Missing BB Code",VLOOKUP($BZ16,BridgeCodes!$A$3:$E$65536,5,FALSE))</f>
        <v>US;CMS</v>
      </c>
      <c r="B16" s="30">
        <f>VLOOKUP($BY16,DBInterface!$D:$N,11,FALSE)</f>
        <v>0</v>
      </c>
      <c r="C16" s="30">
        <f>SUMIF(DBInterface!$D:$D,$BY16,DBInterface!$K:$K)</f>
        <v>-15000</v>
      </c>
      <c r="D16" s="31">
        <f t="array" ref="D16">[1]!'US;CMS.int=day.PRDS=1FARD=2/20/2001.NEARD=2/20/2001.excel.qe=ls'</f>
        <v>30.25</v>
      </c>
      <c r="E16" s="30">
        <f>VLOOKUP($BY16,DBInterface!$D:$O,12,FALSE)</f>
        <v>0</v>
      </c>
      <c r="F16" s="30">
        <f>IF(VLOOKUP($BY16,DBInterface!$D:$R,15,FALSE)&lt;0,0,VLOOKUP($BY16,DBInterface!$D:$R,15,FALSE))</f>
        <v>0</v>
      </c>
      <c r="G16" s="29">
        <f>VLOOKUP($BY16,DBInterface!$D:$I,6,FALSE)</f>
        <v>4.8300000000000003E-2</v>
      </c>
      <c r="H16" s="102">
        <f>IF(VLOOKUP($BY16,DBInterface!$D:$S,16,FALSE)&lt;=0,0.001,VLOOKUP($BY16,DBInterface!$D:$S,16,FALSE))</f>
        <v>1.0000000000000001E-5</v>
      </c>
      <c r="I16" s="52" t="str">
        <f>IF($B16 &lt;&gt; 0,VLOOKUP($BY16,DBInterface!$D:$Q,13,FALSE),"")</f>
        <v/>
      </c>
      <c r="J16" s="32">
        <f>IF($B16 &lt;&gt; 0,IF(VLOOKUP($BY16,DBInterface!$D:$Q,14,FALSE)&lt;0,0,VLOOKUP($BY16,DBInterface!$D:$Q,14,FALSE)),"0")/365.25</f>
        <v>0</v>
      </c>
      <c r="K16" s="96">
        <f t="array" ref="K16">1</f>
        <v>1</v>
      </c>
      <c r="L16"/>
      <c r="M16"/>
      <c r="N16"/>
      <c r="O16" s="14"/>
      <c r="P16" s="53">
        <f>IF(ISERROR(SUMIF(DBInterface!$B:$B,P$1&amp;":"&amp;$BY16,DBInterface!$K:$K)/$C16),0,SUMIF(DBInterface!$B:$B,P$1&amp;":"&amp;$BY16,DBInterface!$K:$K)/$C16)</f>
        <v>0</v>
      </c>
      <c r="Q16" s="53">
        <f>IF(ISERROR(SUMIF(DBInterface!$B:$B,Q$1&amp;":"&amp;$BY16,DBInterface!$K:$K)/$C16),0,SUMIF(DBInterface!$B:$B,Q$1&amp;":"&amp;$BY16,DBInterface!$K:$K)/$C16)</f>
        <v>0</v>
      </c>
      <c r="R16" s="53">
        <f>IF(ISERROR(SUMIF(DBInterface!$B:$B,R$1&amp;":"&amp;$BY16,DBInterface!$K:$K)/$C16),0,SUMIF(DBInterface!$B:$B,R$1&amp;":"&amp;$BY16,DBInterface!$K:$K)/$C16)</f>
        <v>0</v>
      </c>
      <c r="S16" s="53">
        <f>IF(ISERROR(SUMIF(DBInterface!$B:$B,S$1&amp;":"&amp;$BY16,DBInterface!$K:$K)/$C16),0,SUMIF(DBInterface!$B:$B,S$1&amp;":"&amp;$BY16,DBInterface!$K:$K)/$C16)</f>
        <v>0</v>
      </c>
      <c r="T16" s="53">
        <f>IF(ISERROR(SUMIF(DBInterface!$B:$B,T$1&amp;":"&amp;$BY16,DBInterface!$K:$K)/$C16),0,SUMIF(DBInterface!$B:$B,T$1&amp;":"&amp;$BY16,DBInterface!$K:$K)/$C16)</f>
        <v>1</v>
      </c>
      <c r="U16" s="53">
        <f>IF(ISERROR(SUMIF(DBInterface!$B:$B,U$1&amp;":"&amp;$BY16,DBInterface!$K:$K)/$C16),0,SUMIF(DBInterface!$B:$B,U$1&amp;":"&amp;$BY16,DBInterface!$K:$K)/$C16)</f>
        <v>0</v>
      </c>
      <c r="V16" s="53">
        <f>IF(ISERROR(SUMIF(DBInterface!$B:$B,V$1&amp;":"&amp;$BY16,DBInterface!$K:$K)/$C16),0,SUMIF(DBInterface!$B:$B,V$1&amp;":"&amp;$BY16,DBInterface!$K:$K)/$C16)</f>
        <v>0</v>
      </c>
      <c r="W16" s="53">
        <f>IF(ISERROR(SUMIF(DBInterface!$B:$B,W$1&amp;":"&amp;$BY16,DBInterface!$K:$K)/$C16),0,SUMIF(DBInterface!$B:$B,W$1&amp;":"&amp;$BY16,DBInterface!$K:$K)/$C16)</f>
        <v>0</v>
      </c>
      <c r="X16" s="53">
        <f>IF(ISERROR(SUMIF(DBInterface!$B:$B,X$1&amp;":"&amp;$BY16,DBInterface!$K:$K)/$C16),0,SUMIF(DBInterface!$B:$B,X$1&amp;":"&amp;$BY16,DBInterface!$K:$K)/$C16)</f>
        <v>0</v>
      </c>
      <c r="Y16" s="53">
        <f>IF(ISERROR(SUMIF(DBInterface!$B:$B,Y$1&amp;":"&amp;$BY16,DBInterface!$K:$K)/$C16),0,SUMIF(DBInterface!$B:$B,Y$1&amp;":"&amp;$BY16,DBInterface!$K:$K)/$C16)</f>
        <v>0</v>
      </c>
      <c r="Z16" s="53">
        <f>IF(ISERROR(SUMIF(DBInterface!$B:$B,Z$1&amp;":"&amp;$BY16,DBInterface!$K:$K)/$C16),0,SUMIF(DBInterface!$B:$B,Z$1&amp;":"&amp;$BY16,DBInterface!$K:$K)/$C16)</f>
        <v>0</v>
      </c>
      <c r="AA16" s="53">
        <f>IF(ISERROR(SUMIF(DBInterface!$B:$B,AA$1&amp;":"&amp;$BY16,DBInterface!$K:$K)/$C16),0,SUMIF(DBInterface!$B:$B,AA$1&amp;":"&amp;$BY16,DBInterface!$K:$K)/$C16)</f>
        <v>0</v>
      </c>
      <c r="AB16" s="54">
        <f t="shared" si="0"/>
        <v>1</v>
      </c>
      <c r="BY16" s="3" t="s">
        <v>171</v>
      </c>
      <c r="BZ16" s="3" t="s">
        <v>171</v>
      </c>
    </row>
    <row r="17" spans="1:78" x14ac:dyDescent="0.2">
      <c r="A17" s="30" t="str">
        <f>IF(ISERROR(VLOOKUP($BZ17,BridgeCodes!$A$3:$E$65536,5,FALSE)),"Missing BB Code",VLOOKUP($BZ17,BridgeCodes!$A$3:$E$65536,5,FALSE))</f>
        <v>US;COC.A</v>
      </c>
      <c r="B17" s="30">
        <f>VLOOKUP($BY17,DBInterface!$D:$N,11,FALSE)</f>
        <v>0</v>
      </c>
      <c r="C17" s="30">
        <f>SUMIF(DBInterface!$D:$D,$BY17,DBInterface!$K:$K)</f>
        <v>-280800</v>
      </c>
      <c r="D17" s="31">
        <f t="array" ref="D17">[1]!'US;COC.A.int=day.PRDS=1FARD=2/20/2001.NEARD=2/20/2001.excel.qe=ls'</f>
        <v>28.090000152587891</v>
      </c>
      <c r="E17" s="30">
        <f>VLOOKUP($BY17,DBInterface!$D:$O,12,FALSE)</f>
        <v>0</v>
      </c>
      <c r="F17" s="30">
        <f>IF(VLOOKUP($BY17,DBInterface!$D:$R,15,FALSE)&lt;0,0,VLOOKUP($BY17,DBInterface!$D:$R,15,FALSE))</f>
        <v>0</v>
      </c>
      <c r="G17" s="29">
        <f>VLOOKUP($BY17,DBInterface!$D:$I,6,FALSE)</f>
        <v>2.7099999999999999E-2</v>
      </c>
      <c r="H17" s="102">
        <f>IF(VLOOKUP($BY17,DBInterface!$D:$S,16,FALSE)&lt;=0,0.001,VLOOKUP($BY17,DBInterface!$D:$S,16,FALSE))</f>
        <v>1.0000000000000001E-5</v>
      </c>
      <c r="I17" s="52" t="str">
        <f>IF($B17 &lt;&gt; 0,VLOOKUP($BY17,DBInterface!$D:$Q,13,FALSE),"")</f>
        <v/>
      </c>
      <c r="J17" s="32">
        <f>IF($B17 &lt;&gt; 0,IF(VLOOKUP($BY17,DBInterface!$D:$Q,14,FALSE)&lt;0,0,VLOOKUP($BY17,DBInterface!$D:$Q,14,FALSE)),"0")/365.25</f>
        <v>0</v>
      </c>
      <c r="K17" s="96">
        <f t="array" ref="K17">1</f>
        <v>1</v>
      </c>
      <c r="L17"/>
      <c r="M17"/>
      <c r="N17"/>
      <c r="O17" s="14"/>
      <c r="P17" s="53">
        <f>IF(ISERROR(SUMIF(DBInterface!$B:$B,P$1&amp;":"&amp;$BY17,DBInterface!$K:$K)/$C17),0,SUMIF(DBInterface!$B:$B,P$1&amp;":"&amp;$BY17,DBInterface!$K:$K)/$C17)</f>
        <v>0</v>
      </c>
      <c r="Q17" s="53">
        <f>IF(ISERROR(SUMIF(DBInterface!$B:$B,Q$1&amp;":"&amp;$BY17,DBInterface!$K:$K)/$C17),0,SUMIF(DBInterface!$B:$B,Q$1&amp;":"&amp;$BY17,DBInterface!$K:$K)/$C17)</f>
        <v>0</v>
      </c>
      <c r="R17" s="53">
        <f>IF(ISERROR(SUMIF(DBInterface!$B:$B,R$1&amp;":"&amp;$BY17,DBInterface!$K:$K)/$C17),0,SUMIF(DBInterface!$B:$B,R$1&amp;":"&amp;$BY17,DBInterface!$K:$K)/$C17)</f>
        <v>1</v>
      </c>
      <c r="S17" s="53">
        <f>IF(ISERROR(SUMIF(DBInterface!$B:$B,S$1&amp;":"&amp;$BY17,DBInterface!$K:$K)/$C17),0,SUMIF(DBInterface!$B:$B,S$1&amp;":"&amp;$BY17,DBInterface!$K:$K)/$C17)</f>
        <v>0</v>
      </c>
      <c r="T17" s="53">
        <f>IF(ISERROR(SUMIF(DBInterface!$B:$B,T$1&amp;":"&amp;$BY17,DBInterface!$K:$K)/$C17),0,SUMIF(DBInterface!$B:$B,T$1&amp;":"&amp;$BY17,DBInterface!$K:$K)/$C17)</f>
        <v>0</v>
      </c>
      <c r="U17" s="53">
        <f>IF(ISERROR(SUMIF(DBInterface!$B:$B,U$1&amp;":"&amp;$BY17,DBInterface!$K:$K)/$C17),0,SUMIF(DBInterface!$B:$B,U$1&amp;":"&amp;$BY17,DBInterface!$K:$K)/$C17)</f>
        <v>0</v>
      </c>
      <c r="V17" s="53">
        <f>IF(ISERROR(SUMIF(DBInterface!$B:$B,V$1&amp;":"&amp;$BY17,DBInterface!$K:$K)/$C17),0,SUMIF(DBInterface!$B:$B,V$1&amp;":"&amp;$BY17,DBInterface!$K:$K)/$C17)</f>
        <v>0</v>
      </c>
      <c r="W17" s="53">
        <f>IF(ISERROR(SUMIF(DBInterface!$B:$B,W$1&amp;":"&amp;$BY17,DBInterface!$K:$K)/$C17),0,SUMIF(DBInterface!$B:$B,W$1&amp;":"&amp;$BY17,DBInterface!$K:$K)/$C17)</f>
        <v>0</v>
      </c>
      <c r="X17" s="53">
        <f>IF(ISERROR(SUMIF(DBInterface!$B:$B,X$1&amp;":"&amp;$BY17,DBInterface!$K:$K)/$C17),0,SUMIF(DBInterface!$B:$B,X$1&amp;":"&amp;$BY17,DBInterface!$K:$K)/$C17)</f>
        <v>0</v>
      </c>
      <c r="Y17" s="53">
        <f>IF(ISERROR(SUMIF(DBInterface!$B:$B,Y$1&amp;":"&amp;$BY17,DBInterface!$K:$K)/$C17),0,SUMIF(DBInterface!$B:$B,Y$1&amp;":"&amp;$BY17,DBInterface!$K:$K)/$C17)</f>
        <v>0</v>
      </c>
      <c r="Z17" s="53">
        <f>IF(ISERROR(SUMIF(DBInterface!$B:$B,Z$1&amp;":"&amp;$BY17,DBInterface!$K:$K)/$C17),0,SUMIF(DBInterface!$B:$B,Z$1&amp;":"&amp;$BY17,DBInterface!$K:$K)/$C17)</f>
        <v>0</v>
      </c>
      <c r="AA17" s="53">
        <f>IF(ISERROR(SUMIF(DBInterface!$B:$B,AA$1&amp;":"&amp;$BY17,DBInterface!$K:$K)/$C17),0,SUMIF(DBInterface!$B:$B,AA$1&amp;":"&amp;$BY17,DBInterface!$K:$K)/$C17)</f>
        <v>0</v>
      </c>
      <c r="AB17" s="54">
        <f t="shared" si="0"/>
        <v>1</v>
      </c>
      <c r="BY17" s="3" t="s">
        <v>571</v>
      </c>
      <c r="BZ17" s="3" t="s">
        <v>571</v>
      </c>
    </row>
    <row r="18" spans="1:78" x14ac:dyDescent="0.2">
      <c r="A18" s="30" t="str">
        <f>IF(ISERROR(VLOOKUP($BZ18,BridgeCodes!$A$3:$E$65536,5,FALSE)),"Missing BB Code",VLOOKUP($BZ18,BridgeCodes!$A$3:$E$65536,5,FALSE))</f>
        <v>US;COC.B</v>
      </c>
      <c r="B18" s="30">
        <f>VLOOKUP($BY18,DBInterface!$D:$N,11,FALSE)</f>
        <v>0</v>
      </c>
      <c r="C18" s="30">
        <f>SUMIF(DBInterface!$D:$D,$BY18,DBInterface!$K:$K)</f>
        <v>280800</v>
      </c>
      <c r="D18" s="31">
        <f t="array" ref="D18">[1]!'US;COC.B.int=day.PRDS=1FARD=2/20/2001.NEARD=2/20/2001.excel.qe=ls'</f>
        <v>28.790000915527344</v>
      </c>
      <c r="E18" s="30">
        <f>VLOOKUP($BY18,DBInterface!$D:$O,12,FALSE)</f>
        <v>0</v>
      </c>
      <c r="F18" s="30">
        <f>IF(VLOOKUP($BY18,DBInterface!$D:$R,15,FALSE)&lt;0,0,VLOOKUP($BY18,DBInterface!$D:$R,15,FALSE))</f>
        <v>0</v>
      </c>
      <c r="G18" s="29">
        <f>VLOOKUP($BY18,DBInterface!$D:$I,6,FALSE)</f>
        <v>2.64E-2</v>
      </c>
      <c r="H18" s="102">
        <f>IF(VLOOKUP($BY18,DBInterface!$D:$S,16,FALSE)&lt;=0,0.001,VLOOKUP($BY18,DBInterface!$D:$S,16,FALSE))</f>
        <v>1.0000000000000001E-5</v>
      </c>
      <c r="I18" s="52" t="str">
        <f>IF($B18 &lt;&gt; 0,VLOOKUP($BY18,DBInterface!$D:$Q,13,FALSE),"")</f>
        <v/>
      </c>
      <c r="J18" s="32">
        <f>IF($B18 &lt;&gt; 0,IF(VLOOKUP($BY18,DBInterface!$D:$Q,14,FALSE)&lt;0,0,VLOOKUP($BY18,DBInterface!$D:$Q,14,FALSE)),"0")/365.25</f>
        <v>0</v>
      </c>
      <c r="K18" s="96">
        <f t="array" ref="K18">1</f>
        <v>1</v>
      </c>
      <c r="L18"/>
      <c r="N18"/>
      <c r="O18" s="14"/>
      <c r="P18" s="53">
        <f>IF(ISERROR(SUMIF(DBInterface!$B:$B,P$1&amp;":"&amp;$BY18,DBInterface!$K:$K)/$C18),0,SUMIF(DBInterface!$B:$B,P$1&amp;":"&amp;$BY18,DBInterface!$K:$K)/$C18)</f>
        <v>0</v>
      </c>
      <c r="Q18" s="53">
        <f>IF(ISERROR(SUMIF(DBInterface!$B:$B,Q$1&amp;":"&amp;$BY18,DBInterface!$K:$K)/$C18),0,SUMIF(DBInterface!$B:$B,Q$1&amp;":"&amp;$BY18,DBInterface!$K:$K)/$C18)</f>
        <v>0</v>
      </c>
      <c r="R18" s="53">
        <f>IF(ISERROR(SUMIF(DBInterface!$B:$B,R$1&amp;":"&amp;$BY18,DBInterface!$K:$K)/$C18),0,SUMIF(DBInterface!$B:$B,R$1&amp;":"&amp;$BY18,DBInterface!$K:$K)/$C18)</f>
        <v>1</v>
      </c>
      <c r="S18" s="53">
        <f>IF(ISERROR(SUMIF(DBInterface!$B:$B,S$1&amp;":"&amp;$BY18,DBInterface!$K:$K)/$C18),0,SUMIF(DBInterface!$B:$B,S$1&amp;":"&amp;$BY18,DBInterface!$K:$K)/$C18)</f>
        <v>0</v>
      </c>
      <c r="T18" s="53">
        <f>IF(ISERROR(SUMIF(DBInterface!$B:$B,T$1&amp;":"&amp;$BY18,DBInterface!$K:$K)/$C18),0,SUMIF(DBInterface!$B:$B,T$1&amp;":"&amp;$BY18,DBInterface!$K:$K)/$C18)</f>
        <v>0</v>
      </c>
      <c r="U18" s="53">
        <f>IF(ISERROR(SUMIF(DBInterface!$B:$B,U$1&amp;":"&amp;$BY18,DBInterface!$K:$K)/$C18),0,SUMIF(DBInterface!$B:$B,U$1&amp;":"&amp;$BY18,DBInterface!$K:$K)/$C18)</f>
        <v>0</v>
      </c>
      <c r="V18" s="53">
        <f>IF(ISERROR(SUMIF(DBInterface!$B:$B,V$1&amp;":"&amp;$BY18,DBInterface!$K:$K)/$C18),0,SUMIF(DBInterface!$B:$B,V$1&amp;":"&amp;$BY18,DBInterface!$K:$K)/$C18)</f>
        <v>0</v>
      </c>
      <c r="W18" s="53">
        <f>IF(ISERROR(SUMIF(DBInterface!$B:$B,W$1&amp;":"&amp;$BY18,DBInterface!$K:$K)/$C18),0,SUMIF(DBInterface!$B:$B,W$1&amp;":"&amp;$BY18,DBInterface!$K:$K)/$C18)</f>
        <v>0</v>
      </c>
      <c r="X18" s="53">
        <f>IF(ISERROR(SUMIF(DBInterface!$B:$B,X$1&amp;":"&amp;$BY18,DBInterface!$K:$K)/$C18),0,SUMIF(DBInterface!$B:$B,X$1&amp;":"&amp;$BY18,DBInterface!$K:$K)/$C18)</f>
        <v>0</v>
      </c>
      <c r="Y18" s="53">
        <f>IF(ISERROR(SUMIF(DBInterface!$B:$B,Y$1&amp;":"&amp;$BY18,DBInterface!$K:$K)/$C18),0,SUMIF(DBInterface!$B:$B,Y$1&amp;":"&amp;$BY18,DBInterface!$K:$K)/$C18)</f>
        <v>0</v>
      </c>
      <c r="Z18" s="53">
        <f>IF(ISERROR(SUMIF(DBInterface!$B:$B,Z$1&amp;":"&amp;$BY18,DBInterface!$K:$K)/$C18),0,SUMIF(DBInterface!$B:$B,Z$1&amp;":"&amp;$BY18,DBInterface!$K:$K)/$C18)</f>
        <v>0</v>
      </c>
      <c r="AA18" s="53">
        <f>IF(ISERROR(SUMIF(DBInterface!$B:$B,AA$1&amp;":"&amp;$BY18,DBInterface!$K:$K)/$C18),0,SUMIF(DBInterface!$B:$B,AA$1&amp;":"&amp;$BY18,DBInterface!$K:$K)/$C18)</f>
        <v>0</v>
      </c>
      <c r="AB18" s="54">
        <f t="shared" si="0"/>
        <v>1</v>
      </c>
      <c r="BY18" s="3" t="s">
        <v>327</v>
      </c>
      <c r="BZ18" s="3" t="s">
        <v>327</v>
      </c>
    </row>
    <row r="19" spans="1:78" x14ac:dyDescent="0.2">
      <c r="A19" s="30" t="str">
        <f>IF(ISERROR(VLOOKUP($BZ19,BridgeCodes!$A$3:$E$65536,5,FALSE)),"Missing BB Code",VLOOKUP($BZ19,BridgeCodes!$A$3:$E$65536,5,FALSE))</f>
        <v>US;DQE</v>
      </c>
      <c r="B19" s="30">
        <f>VLOOKUP($BY19,DBInterface!$D:$N,11,FALSE)</f>
        <v>0</v>
      </c>
      <c r="C19" s="30">
        <f>SUMIF(DBInterface!$D:$D,$BY19,DBInterface!$K:$K)</f>
        <v>50000</v>
      </c>
      <c r="D19" s="31">
        <f t="array" ref="D19">[1]!'US;DQE.int=day.PRDS=1FARD=2/20/2001.NEARD=2/20/2001.excel.qe=ls'</f>
        <v>33</v>
      </c>
      <c r="E19" s="30">
        <f>VLOOKUP($BY19,DBInterface!$D:$O,12,FALSE)</f>
        <v>0</v>
      </c>
      <c r="F19" s="30">
        <f>IF(VLOOKUP($BY19,DBInterface!$D:$R,15,FALSE)&lt;0,0,VLOOKUP($BY19,DBInterface!$D:$R,15,FALSE))</f>
        <v>0</v>
      </c>
      <c r="G19" s="29">
        <f>VLOOKUP($BY19,DBInterface!$D:$I,6,FALSE)</f>
        <v>5.0900000000000001E-2</v>
      </c>
      <c r="H19" s="102">
        <f>IF(VLOOKUP($BY19,DBInterface!$D:$S,16,FALSE)&lt;=0,0.001,VLOOKUP($BY19,DBInterface!$D:$S,16,FALSE))</f>
        <v>1.0000000000000001E-5</v>
      </c>
      <c r="I19" s="52" t="str">
        <f>IF($B19 &lt;&gt; 0,VLOOKUP($BY19,DBInterface!$D:$Q,13,FALSE),"")</f>
        <v/>
      </c>
      <c r="J19" s="32">
        <f>IF($B19 &lt;&gt; 0,IF(VLOOKUP($BY19,DBInterface!$D:$Q,14,FALSE)&lt;0,0,VLOOKUP($BY19,DBInterface!$D:$Q,14,FALSE)),"0")/365.25</f>
        <v>0</v>
      </c>
      <c r="K19" s="96">
        <f t="array" ref="K19">1</f>
        <v>1</v>
      </c>
      <c r="L19"/>
      <c r="M19"/>
      <c r="N19"/>
      <c r="O19" s="14"/>
      <c r="P19" s="53">
        <f>IF(ISERROR(SUMIF(DBInterface!$B:$B,P$1&amp;":"&amp;$BY19,DBInterface!$K:$K)/$C19),0,SUMIF(DBInterface!$B:$B,P$1&amp;":"&amp;$BY19,DBInterface!$K:$K)/$C19)</f>
        <v>0</v>
      </c>
      <c r="Q19" s="53">
        <f>IF(ISERROR(SUMIF(DBInterface!$B:$B,Q$1&amp;":"&amp;$BY19,DBInterface!$K:$K)/$C19),0,SUMIF(DBInterface!$B:$B,Q$1&amp;":"&amp;$BY19,DBInterface!$K:$K)/$C19)</f>
        <v>0</v>
      </c>
      <c r="R19" s="53">
        <f>IF(ISERROR(SUMIF(DBInterface!$B:$B,R$1&amp;":"&amp;$BY19,DBInterface!$K:$K)/$C19),0,SUMIF(DBInterface!$B:$B,R$1&amp;":"&amp;$BY19,DBInterface!$K:$K)/$C19)</f>
        <v>0</v>
      </c>
      <c r="S19" s="53">
        <f>IF(ISERROR(SUMIF(DBInterface!$B:$B,S$1&amp;":"&amp;$BY19,DBInterface!$K:$K)/$C19),0,SUMIF(DBInterface!$B:$B,S$1&amp;":"&amp;$BY19,DBInterface!$K:$K)/$C19)</f>
        <v>0</v>
      </c>
      <c r="T19" s="53">
        <f>IF(ISERROR(SUMIF(DBInterface!$B:$B,T$1&amp;":"&amp;$BY19,DBInterface!$K:$K)/$C19),0,SUMIF(DBInterface!$B:$B,T$1&amp;":"&amp;$BY19,DBInterface!$K:$K)/$C19)</f>
        <v>1</v>
      </c>
      <c r="U19" s="53">
        <f>IF(ISERROR(SUMIF(DBInterface!$B:$B,U$1&amp;":"&amp;$BY19,DBInterface!$K:$K)/$C19),0,SUMIF(DBInterface!$B:$B,U$1&amp;":"&amp;$BY19,DBInterface!$K:$K)/$C19)</f>
        <v>0</v>
      </c>
      <c r="V19" s="53">
        <f>IF(ISERROR(SUMIF(DBInterface!$B:$B,V$1&amp;":"&amp;$BY19,DBInterface!$K:$K)/$C19),0,SUMIF(DBInterface!$B:$B,V$1&amp;":"&amp;$BY19,DBInterface!$K:$K)/$C19)</f>
        <v>0</v>
      </c>
      <c r="W19" s="53">
        <f>IF(ISERROR(SUMIF(DBInterface!$B:$B,W$1&amp;":"&amp;$BY19,DBInterface!$K:$K)/$C19),0,SUMIF(DBInterface!$B:$B,W$1&amp;":"&amp;$BY19,DBInterface!$K:$K)/$C19)</f>
        <v>0</v>
      </c>
      <c r="X19" s="53">
        <f>IF(ISERROR(SUMIF(DBInterface!$B:$B,X$1&amp;":"&amp;$BY19,DBInterface!$K:$K)/$C19),0,SUMIF(DBInterface!$B:$B,X$1&amp;":"&amp;$BY19,DBInterface!$K:$K)/$C19)</f>
        <v>0</v>
      </c>
      <c r="Y19" s="53">
        <f>IF(ISERROR(SUMIF(DBInterface!$B:$B,Y$1&amp;":"&amp;$BY19,DBInterface!$K:$K)/$C19),0,SUMIF(DBInterface!$B:$B,Y$1&amp;":"&amp;$BY19,DBInterface!$K:$K)/$C19)</f>
        <v>0</v>
      </c>
      <c r="Z19" s="53">
        <f>IF(ISERROR(SUMIF(DBInterface!$B:$B,Z$1&amp;":"&amp;$BY19,DBInterface!$K:$K)/$C19),0,SUMIF(DBInterface!$B:$B,Z$1&amp;":"&amp;$BY19,DBInterface!$K:$K)/$C19)</f>
        <v>0</v>
      </c>
      <c r="AA19" s="53">
        <f>IF(ISERROR(SUMIF(DBInterface!$B:$B,AA$1&amp;":"&amp;$BY19,DBInterface!$K:$K)/$C19),0,SUMIF(DBInterface!$B:$B,AA$1&amp;":"&amp;$BY19,DBInterface!$K:$K)/$C19)</f>
        <v>0</v>
      </c>
      <c r="AB19" s="54">
        <f t="shared" si="0"/>
        <v>1</v>
      </c>
      <c r="BY19" s="3" t="s">
        <v>782</v>
      </c>
      <c r="BZ19" s="3" t="s">
        <v>782</v>
      </c>
    </row>
    <row r="20" spans="1:78" x14ac:dyDescent="0.2">
      <c r="A20" s="30" t="str">
        <f>IF(ISERROR(VLOOKUP($BZ20,BridgeCodes!$A$3:$E$65536,5,FALSE)),"Missing BB Code",VLOOKUP($BZ20,BridgeCodes!$A$3:$E$65536,5,FALSE))</f>
        <v>US;DT</v>
      </c>
      <c r="B20" s="30">
        <f>VLOOKUP($BY20,DBInterface!$D:$N,11,FALSE)</f>
        <v>0</v>
      </c>
      <c r="C20" s="30">
        <f>SUMIF(DBInterface!$D:$D,$BY20,DBInterface!$K:$K)</f>
        <v>-172600</v>
      </c>
      <c r="D20" s="31">
        <f t="array" ref="D20">[1]!'US;DT.int=day.PRDS=1FARD=2/20/2001.NEARD=2/20/2001.excel.qe=ls'</f>
        <v>24.659999847412109</v>
      </c>
      <c r="E20" s="30">
        <f>VLOOKUP($BY20,DBInterface!$D:$O,12,FALSE)</f>
        <v>0</v>
      </c>
      <c r="F20" s="30">
        <f>IF(VLOOKUP($BY20,DBInterface!$D:$R,15,FALSE)&lt;0,0,VLOOKUP($BY20,DBInterface!$D:$R,15,FALSE))</f>
        <v>0</v>
      </c>
      <c r="G20" s="29">
        <f>VLOOKUP($BY20,DBInterface!$D:$I,6,FALSE)</f>
        <v>2.2700000000000001E-2</v>
      </c>
      <c r="H20" s="102">
        <f>IF(VLOOKUP($BY20,DBInterface!$D:$S,16,FALSE)&lt;=0,0.001,VLOOKUP($BY20,DBInterface!$D:$S,16,FALSE))</f>
        <v>1.0000000000000001E-5</v>
      </c>
      <c r="I20" s="52" t="str">
        <f>IF($B20 &lt;&gt; 0,VLOOKUP($BY20,DBInterface!$D:$Q,13,FALSE),"")</f>
        <v/>
      </c>
      <c r="J20" s="32">
        <f>IF($B20 &lt;&gt; 0,IF(VLOOKUP($BY20,DBInterface!$D:$Q,14,FALSE)&lt;0,0,VLOOKUP($BY20,DBInterface!$D:$Q,14,FALSE)),"0")/365.25</f>
        <v>0</v>
      </c>
      <c r="K20" s="96">
        <f t="array" ref="K20">1</f>
        <v>1</v>
      </c>
      <c r="L20"/>
      <c r="M20"/>
      <c r="N20"/>
      <c r="O20" s="14"/>
      <c r="P20" s="53">
        <f>IF(ISERROR(SUMIF(DBInterface!$B:$B,P$1&amp;":"&amp;$BY20,DBInterface!$K:$K)/$C20),0,SUMIF(DBInterface!$B:$B,P$1&amp;":"&amp;$BY20,DBInterface!$K:$K)/$C20)</f>
        <v>0</v>
      </c>
      <c r="Q20" s="53">
        <f>IF(ISERROR(SUMIF(DBInterface!$B:$B,Q$1&amp;":"&amp;$BY20,DBInterface!$K:$K)/$C20),0,SUMIF(DBInterface!$B:$B,Q$1&amp;":"&amp;$BY20,DBInterface!$K:$K)/$C20)</f>
        <v>0</v>
      </c>
      <c r="R20" s="53">
        <f>IF(ISERROR(SUMIF(DBInterface!$B:$B,R$1&amp;":"&amp;$BY20,DBInterface!$K:$K)/$C20),0,SUMIF(DBInterface!$B:$B,R$1&amp;":"&amp;$BY20,DBInterface!$K:$K)/$C20)</f>
        <v>0.6292004634994206</v>
      </c>
      <c r="S20" s="53">
        <f>IF(ISERROR(SUMIF(DBInterface!$B:$B,S$1&amp;":"&amp;$BY20,DBInterface!$K:$K)/$C20),0,SUMIF(DBInterface!$B:$B,S$1&amp;":"&amp;$BY20,DBInterface!$K:$K)/$C20)</f>
        <v>0</v>
      </c>
      <c r="T20" s="53">
        <f>IF(ISERROR(SUMIF(DBInterface!$B:$B,T$1&amp;":"&amp;$BY20,DBInterface!$K:$K)/$C20),0,SUMIF(DBInterface!$B:$B,T$1&amp;":"&amp;$BY20,DBInterface!$K:$K)/$C20)</f>
        <v>0</v>
      </c>
      <c r="U20" s="53">
        <f>IF(ISERROR(SUMIF(DBInterface!$B:$B,U$1&amp;":"&amp;$BY20,DBInterface!$K:$K)/$C20),0,SUMIF(DBInterface!$B:$B,U$1&amp;":"&amp;$BY20,DBInterface!$K:$K)/$C20)</f>
        <v>0</v>
      </c>
      <c r="V20" s="53">
        <f>IF(ISERROR(SUMIF(DBInterface!$B:$B,V$1&amp;":"&amp;$BY20,DBInterface!$K:$K)/$C20),0,SUMIF(DBInterface!$B:$B,V$1&amp;":"&amp;$BY20,DBInterface!$K:$K)/$C20)</f>
        <v>0.3707995365005794</v>
      </c>
      <c r="W20" s="53">
        <f>IF(ISERROR(SUMIF(DBInterface!$B:$B,W$1&amp;":"&amp;$BY20,DBInterface!$K:$K)/$C20),0,SUMIF(DBInterface!$B:$B,W$1&amp;":"&amp;$BY20,DBInterface!$K:$K)/$C20)</f>
        <v>0</v>
      </c>
      <c r="X20" s="53">
        <f>IF(ISERROR(SUMIF(DBInterface!$B:$B,X$1&amp;":"&amp;$BY20,DBInterface!$K:$K)/$C20),0,SUMIF(DBInterface!$B:$B,X$1&amp;":"&amp;$BY20,DBInterface!$K:$K)/$C20)</f>
        <v>0</v>
      </c>
      <c r="Y20" s="53">
        <f>IF(ISERROR(SUMIF(DBInterface!$B:$B,Y$1&amp;":"&amp;$BY20,DBInterface!$K:$K)/$C20),0,SUMIF(DBInterface!$B:$B,Y$1&amp;":"&amp;$BY20,DBInterface!$K:$K)/$C20)</f>
        <v>0</v>
      </c>
      <c r="Z20" s="53">
        <f>IF(ISERROR(SUMIF(DBInterface!$B:$B,Z$1&amp;":"&amp;$BY20,DBInterface!$K:$K)/$C20),0,SUMIF(DBInterface!$B:$B,Z$1&amp;":"&amp;$BY20,DBInterface!$K:$K)/$C20)</f>
        <v>0</v>
      </c>
      <c r="AA20" s="53">
        <f>IF(ISERROR(SUMIF(DBInterface!$B:$B,AA$1&amp;":"&amp;$BY20,DBInterface!$K:$K)/$C20),0,SUMIF(DBInterface!$B:$B,AA$1&amp;":"&amp;$BY20,DBInterface!$K:$K)/$C20)</f>
        <v>0</v>
      </c>
      <c r="AB20" s="54">
        <f t="shared" si="0"/>
        <v>1</v>
      </c>
      <c r="BY20" s="3" t="s">
        <v>749</v>
      </c>
      <c r="BZ20" s="3" t="s">
        <v>749</v>
      </c>
    </row>
    <row r="21" spans="1:78" x14ac:dyDescent="0.2">
      <c r="A21" s="30" t="str">
        <f>IF(ISERROR(VLOOKUP($BZ21,BridgeCodes!$A$3:$E$65536,5,FALSE)),"Missing BB Code",VLOOKUP($BZ21,BridgeCodes!$A$3:$E$65536,5,FALSE))</f>
        <v>US;ED</v>
      </c>
      <c r="B21" s="30">
        <f>VLOOKUP($BY21,DBInterface!$D:$N,11,FALSE)</f>
        <v>0</v>
      </c>
      <c r="C21" s="30">
        <f>SUMIF(DBInterface!$D:$D,$BY21,DBInterface!$K:$K)</f>
        <v>-31600</v>
      </c>
      <c r="D21" s="31">
        <f t="array" ref="D21">[1]!'US;ED.int=day.PRDS=1FARD=2/20/2001.NEARD=2/20/2001.excel.qe=ls'</f>
        <v>36.099998474121094</v>
      </c>
      <c r="E21" s="30">
        <f>VLOOKUP($BY21,DBInterface!$D:$O,12,FALSE)</f>
        <v>0</v>
      </c>
      <c r="F21" s="30">
        <f>IF(VLOOKUP($BY21,DBInterface!$D:$R,15,FALSE)&lt;0,0,VLOOKUP($BY21,DBInterface!$D:$R,15,FALSE))</f>
        <v>0</v>
      </c>
      <c r="G21" s="29">
        <f>VLOOKUP($BY21,DBInterface!$D:$I,6,FALSE)</f>
        <v>6.0900000000000003E-2</v>
      </c>
      <c r="H21" s="102">
        <f>IF(VLOOKUP($BY21,DBInterface!$D:$S,16,FALSE)&lt;=0,0.001,VLOOKUP($BY21,DBInterface!$D:$S,16,FALSE))</f>
        <v>1.0000000000000001E-5</v>
      </c>
      <c r="I21" s="52" t="str">
        <f>IF($B21 &lt;&gt; 0,VLOOKUP($BY21,DBInterface!$D:$Q,13,FALSE),"")</f>
        <v/>
      </c>
      <c r="J21" s="32">
        <f>IF($B21 &lt;&gt; 0,IF(VLOOKUP($BY21,DBInterface!$D:$Q,14,FALSE)&lt;0,0,VLOOKUP($BY21,DBInterface!$D:$Q,14,FALSE)),"0")/365.25</f>
        <v>0</v>
      </c>
      <c r="K21" s="96">
        <f t="array" ref="K21">1</f>
        <v>1</v>
      </c>
      <c r="L21"/>
      <c r="M21"/>
      <c r="N21"/>
      <c r="O21" s="14"/>
      <c r="P21" s="53">
        <f>IF(ISERROR(SUMIF(DBInterface!$B:$B,P$1&amp;":"&amp;$BY21,DBInterface!$K:$K)/$C21),0,SUMIF(DBInterface!$B:$B,P$1&amp;":"&amp;$BY21,DBInterface!$K:$K)/$C21)</f>
        <v>0</v>
      </c>
      <c r="Q21" s="53">
        <f>IF(ISERROR(SUMIF(DBInterface!$B:$B,Q$1&amp;":"&amp;$BY21,DBInterface!$K:$K)/$C21),0,SUMIF(DBInterface!$B:$B,Q$1&amp;":"&amp;$BY21,DBInterface!$K:$K)/$C21)</f>
        <v>0</v>
      </c>
      <c r="R21" s="53">
        <f>IF(ISERROR(SUMIF(DBInterface!$B:$B,R$1&amp;":"&amp;$BY21,DBInterface!$K:$K)/$C21),0,SUMIF(DBInterface!$B:$B,R$1&amp;":"&amp;$BY21,DBInterface!$K:$K)/$C21)</f>
        <v>0</v>
      </c>
      <c r="S21" s="53">
        <f>IF(ISERROR(SUMIF(DBInterface!$B:$B,S$1&amp;":"&amp;$BY21,DBInterface!$K:$K)/$C21),0,SUMIF(DBInterface!$B:$B,S$1&amp;":"&amp;$BY21,DBInterface!$K:$K)/$C21)</f>
        <v>0</v>
      </c>
      <c r="T21" s="53">
        <f>IF(ISERROR(SUMIF(DBInterface!$B:$B,T$1&amp;":"&amp;$BY21,DBInterface!$K:$K)/$C21),0,SUMIF(DBInterface!$B:$B,T$1&amp;":"&amp;$BY21,DBInterface!$K:$K)/$C21)</f>
        <v>1</v>
      </c>
      <c r="U21" s="53">
        <f>IF(ISERROR(SUMIF(DBInterface!$B:$B,U$1&amp;":"&amp;$BY21,DBInterface!$K:$K)/$C21),0,SUMIF(DBInterface!$B:$B,U$1&amp;":"&amp;$BY21,DBInterface!$K:$K)/$C21)</f>
        <v>0</v>
      </c>
      <c r="V21" s="53">
        <f>IF(ISERROR(SUMIF(DBInterface!$B:$B,V$1&amp;":"&amp;$BY21,DBInterface!$K:$K)/$C21),0,SUMIF(DBInterface!$B:$B,V$1&amp;":"&amp;$BY21,DBInterface!$K:$K)/$C21)</f>
        <v>0</v>
      </c>
      <c r="W21" s="53">
        <f>IF(ISERROR(SUMIF(DBInterface!$B:$B,W$1&amp;":"&amp;$BY21,DBInterface!$K:$K)/$C21),0,SUMIF(DBInterface!$B:$B,W$1&amp;":"&amp;$BY21,DBInterface!$K:$K)/$C21)</f>
        <v>0</v>
      </c>
      <c r="X21" s="53">
        <f>IF(ISERROR(SUMIF(DBInterface!$B:$B,X$1&amp;":"&amp;$BY21,DBInterface!$K:$K)/$C21),0,SUMIF(DBInterface!$B:$B,X$1&amp;":"&amp;$BY21,DBInterface!$K:$K)/$C21)</f>
        <v>0</v>
      </c>
      <c r="Y21" s="53">
        <f>IF(ISERROR(SUMIF(DBInterface!$B:$B,Y$1&amp;":"&amp;$BY21,DBInterface!$K:$K)/$C21),0,SUMIF(DBInterface!$B:$B,Y$1&amp;":"&amp;$BY21,DBInterface!$K:$K)/$C21)</f>
        <v>0</v>
      </c>
      <c r="Z21" s="53">
        <f>IF(ISERROR(SUMIF(DBInterface!$B:$B,Z$1&amp;":"&amp;$BY21,DBInterface!$K:$K)/$C21),0,SUMIF(DBInterface!$B:$B,Z$1&amp;":"&amp;$BY21,DBInterface!$K:$K)/$C21)</f>
        <v>0</v>
      </c>
      <c r="AA21" s="53">
        <f>IF(ISERROR(SUMIF(DBInterface!$B:$B,AA$1&amp;":"&amp;$BY21,DBInterface!$K:$K)/$C21),0,SUMIF(DBInterface!$B:$B,AA$1&amp;":"&amp;$BY21,DBInterface!$K:$K)/$C21)</f>
        <v>0</v>
      </c>
      <c r="AB21" s="54">
        <f t="shared" si="0"/>
        <v>1</v>
      </c>
      <c r="BY21" s="3" t="s">
        <v>181</v>
      </c>
      <c r="BZ21" s="3" t="s">
        <v>181</v>
      </c>
    </row>
    <row r="22" spans="1:78" x14ac:dyDescent="0.2">
      <c r="A22" s="30" t="str">
        <f>IF(ISERROR(VLOOKUP($BZ22,BridgeCodes!$A$3:$E$65536,5,FALSE)),"Missing BB Code",VLOOKUP($BZ22,BridgeCodes!$A$3:$E$65536,5,FALSE))</f>
        <v>CA;ESI</v>
      </c>
      <c r="B22" s="30">
        <f>VLOOKUP($BY22,DBInterface!$D:$N,11,FALSE)</f>
        <v>0</v>
      </c>
      <c r="C22" s="30">
        <f>SUMIF(DBInterface!$D:$D,$BY22,DBInterface!$K:$K)</f>
        <v>17600</v>
      </c>
      <c r="D22" s="31">
        <f t="array" ref="D22">[1]!'CA;ESI.int=day.PRDS=1FARD=2/20/2001.NEARD=2/20/2001.excel.qe=ls'</f>
        <v>55.729999542236328</v>
      </c>
      <c r="E22" s="30">
        <f>VLOOKUP($BY22,DBInterface!$D:$O,12,FALSE)</f>
        <v>0</v>
      </c>
      <c r="F22" s="30">
        <f>IF(VLOOKUP($BY22,DBInterface!$D:$R,15,FALSE)&lt;0,0,VLOOKUP($BY22,DBInterface!$D:$R,15,FALSE))</f>
        <v>0</v>
      </c>
      <c r="G22" s="29">
        <f>VLOOKUP($BY22,DBInterface!$D:$I,6,FALSE)</f>
        <v>0.01</v>
      </c>
      <c r="H22" s="102">
        <f>IF(VLOOKUP($BY22,DBInterface!$D:$S,16,FALSE)&lt;=0,0.001,VLOOKUP($BY22,DBInterface!$D:$S,16,FALSE))</f>
        <v>1.0000000000000001E-5</v>
      </c>
      <c r="I22" s="52" t="str">
        <f>IF($B22 &lt;&gt; 0,VLOOKUP($BY22,DBInterface!$D:$Q,13,FALSE),"")</f>
        <v/>
      </c>
      <c r="J22" s="32">
        <f>IF($B22 &lt;&gt; 0,IF(VLOOKUP($BY22,DBInterface!$D:$Q,14,FALSE)&lt;0,0,VLOOKUP($BY22,DBInterface!$D:$Q,14,FALSE)),"0")/365.25</f>
        <v>0</v>
      </c>
      <c r="K22" s="96">
        <f t="array" ref="K22">[1]!'$$USDCAD.int=day.PRDS=1.FARD=2/20/2001.NEARD=2/20/2001.excel.qe=ls'</f>
        <v>1.5334999561309814</v>
      </c>
      <c r="L22"/>
      <c r="M22"/>
      <c r="N22"/>
      <c r="O22" s="14"/>
      <c r="P22" s="53">
        <f>IF(ISERROR(SUMIF(DBInterface!$B:$B,P$1&amp;":"&amp;$BY22,DBInterface!$K:$K)/$C22),0,SUMIF(DBInterface!$B:$B,P$1&amp;":"&amp;$BY22,DBInterface!$K:$K)/$C22)</f>
        <v>0</v>
      </c>
      <c r="Q22" s="53">
        <f>IF(ISERROR(SUMIF(DBInterface!$B:$B,Q$1&amp;":"&amp;$BY22,DBInterface!$K:$K)/$C22),0,SUMIF(DBInterface!$B:$B,Q$1&amp;":"&amp;$BY22,DBInterface!$K:$K)/$C22)</f>
        <v>0</v>
      </c>
      <c r="R22" s="53">
        <f>IF(ISERROR(SUMIF(DBInterface!$B:$B,R$1&amp;":"&amp;$BY22,DBInterface!$K:$K)/$C22),0,SUMIF(DBInterface!$B:$B,R$1&amp;":"&amp;$BY22,DBInterface!$K:$K)/$C22)</f>
        <v>0</v>
      </c>
      <c r="S22" s="53">
        <f>IF(ISERROR(SUMIF(DBInterface!$B:$B,S$1&amp;":"&amp;$BY22,DBInterface!$K:$K)/$C22),0,SUMIF(DBInterface!$B:$B,S$1&amp;":"&amp;$BY22,DBInterface!$K:$K)/$C22)</f>
        <v>1</v>
      </c>
      <c r="T22" s="53">
        <f>IF(ISERROR(SUMIF(DBInterface!$B:$B,T$1&amp;":"&amp;$BY22,DBInterface!$K:$K)/$C22),0,SUMIF(DBInterface!$B:$B,T$1&amp;":"&amp;$BY22,DBInterface!$K:$K)/$C22)</f>
        <v>0</v>
      </c>
      <c r="U22" s="53">
        <f>IF(ISERROR(SUMIF(DBInterface!$B:$B,U$1&amp;":"&amp;$BY22,DBInterface!$K:$K)/$C22),0,SUMIF(DBInterface!$B:$B,U$1&amp;":"&amp;$BY22,DBInterface!$K:$K)/$C22)</f>
        <v>0</v>
      </c>
      <c r="V22" s="53">
        <f>IF(ISERROR(SUMIF(DBInterface!$B:$B,V$1&amp;":"&amp;$BY22,DBInterface!$K:$K)/$C22),0,SUMIF(DBInterface!$B:$B,V$1&amp;":"&amp;$BY22,DBInterface!$K:$K)/$C22)</f>
        <v>0</v>
      </c>
      <c r="W22" s="53">
        <f>IF(ISERROR(SUMIF(DBInterface!$B:$B,W$1&amp;":"&amp;$BY22,DBInterface!$K:$K)/$C22),0,SUMIF(DBInterface!$B:$B,W$1&amp;":"&amp;$BY22,DBInterface!$K:$K)/$C22)</f>
        <v>0</v>
      </c>
      <c r="X22" s="53">
        <f>IF(ISERROR(SUMIF(DBInterface!$B:$B,X$1&amp;":"&amp;$BY22,DBInterface!$K:$K)/$C22),0,SUMIF(DBInterface!$B:$B,X$1&amp;":"&amp;$BY22,DBInterface!$K:$K)/$C22)</f>
        <v>0</v>
      </c>
      <c r="Y22" s="53">
        <f>IF(ISERROR(SUMIF(DBInterface!$B:$B,Y$1&amp;":"&amp;$BY22,DBInterface!$K:$K)/$C22),0,SUMIF(DBInterface!$B:$B,Y$1&amp;":"&amp;$BY22,DBInterface!$K:$K)/$C22)</f>
        <v>0</v>
      </c>
      <c r="Z22" s="53">
        <f>IF(ISERROR(SUMIF(DBInterface!$B:$B,Z$1&amp;":"&amp;$BY22,DBInterface!$K:$K)/$C22),0,SUMIF(DBInterface!$B:$B,Z$1&amp;":"&amp;$BY22,DBInterface!$K:$K)/$C22)</f>
        <v>0</v>
      </c>
      <c r="AA22" s="53">
        <f>IF(ISERROR(SUMIF(DBInterface!$B:$B,AA$1&amp;":"&amp;$BY22,DBInterface!$K:$K)/$C22),0,SUMIF(DBInterface!$B:$B,AA$1&amp;":"&amp;$BY22,DBInterface!$K:$K)/$C22)</f>
        <v>0</v>
      </c>
      <c r="AB22" s="54">
        <f t="shared" si="0"/>
        <v>1</v>
      </c>
      <c r="BY22" s="3" t="s">
        <v>189</v>
      </c>
      <c r="BZ22" s="3" t="s">
        <v>189</v>
      </c>
    </row>
    <row r="23" spans="1:78" x14ac:dyDescent="0.2">
      <c r="A23" s="30" t="str">
        <f>IF(ISERROR(VLOOKUP($BZ23,BridgeCodes!$A$3:$E$65536,5,FALSE)),"Missing BB Code",VLOOKUP($BZ23,BridgeCodes!$A$3:$E$65536,5,FALSE))</f>
        <v>US;ESPI</v>
      </c>
      <c r="B23" s="30">
        <f>VLOOKUP($BY23,DBInterface!$D:$N,11,FALSE)</f>
        <v>3</v>
      </c>
      <c r="C23" s="30">
        <f>SUMIF(DBInterface!$D:$D,$BY23,DBInterface!$K:$K)</f>
        <v>128000</v>
      </c>
      <c r="D23" s="31">
        <f t="array" ref="D23">[1]!'US;ESPI.int=day.PRDS=1FARD=2/20/2001.NEARD=2/20/2001.excel.qe=ls'</f>
        <v>1.0625</v>
      </c>
      <c r="E23" s="30">
        <f>VLOOKUP($BY23,DBInterface!$D:$O,12,FALSE)</f>
        <v>7.15</v>
      </c>
      <c r="F23" s="30">
        <f>IF(VLOOKUP($BY23,DBInterface!$D:$R,15,FALSE)&lt;0,0,VLOOKUP($BY23,DBInterface!$D:$R,15,FALSE))</f>
        <v>5.6423205959515145E-2</v>
      </c>
      <c r="G23" s="29">
        <f>VLOOKUP($BY23,DBInterface!$D:$I,6,FALSE)</f>
        <v>0</v>
      </c>
      <c r="H23" s="102">
        <f>IF(VLOOKUP($BY23,DBInterface!$D:$S,16,FALSE)&lt;=0,0.001,VLOOKUP($BY23,DBInterface!$D:$S,16,FALSE))</f>
        <v>0.2</v>
      </c>
      <c r="I23" s="52">
        <f>IF($B23 &lt;&gt; 0,VLOOKUP($BY23,DBInterface!$D:$Q,13,FALSE),"")</f>
        <v>38657</v>
      </c>
      <c r="J23" s="32">
        <f>IF($B23 &lt;&gt; 0,IF(VLOOKUP($BY23,DBInterface!$D:$Q,14,FALSE)&lt;0,0,VLOOKUP($BY23,DBInterface!$D:$Q,14,FALSE)),"0")/365.25</f>
        <v>4.6954140999315541</v>
      </c>
      <c r="K23" s="96">
        <f t="array" ref="K23">1</f>
        <v>1</v>
      </c>
      <c r="L23"/>
      <c r="M23"/>
      <c r="N23"/>
      <c r="O23" s="14"/>
      <c r="P23" s="53">
        <f>IF(ISERROR(SUMIF(DBInterface!$B:$B,P$1&amp;":"&amp;$BY23,DBInterface!$K:$K)/$C23),0,SUMIF(DBInterface!$B:$B,P$1&amp;":"&amp;$BY23,DBInterface!$K:$K)/$C23)</f>
        <v>0</v>
      </c>
      <c r="Q23" s="53">
        <f>IF(ISERROR(SUMIF(DBInterface!$B:$B,Q$1&amp;":"&amp;$BY23,DBInterface!$K:$K)/$C23),0,SUMIF(DBInterface!$B:$B,Q$1&amp;":"&amp;$BY23,DBInterface!$K:$K)/$C23)</f>
        <v>0</v>
      </c>
      <c r="R23" s="53">
        <f>IF(ISERROR(SUMIF(DBInterface!$B:$B,R$1&amp;":"&amp;$BY23,DBInterface!$K:$K)/$C23),0,SUMIF(DBInterface!$B:$B,R$1&amp;":"&amp;$BY23,DBInterface!$K:$K)/$C23)</f>
        <v>1</v>
      </c>
      <c r="S23" s="53">
        <f>IF(ISERROR(SUMIF(DBInterface!$B:$B,S$1&amp;":"&amp;$BY23,DBInterface!$K:$K)/$C23),0,SUMIF(DBInterface!$B:$B,S$1&amp;":"&amp;$BY23,DBInterface!$K:$K)/$C23)</f>
        <v>0</v>
      </c>
      <c r="T23" s="53">
        <f>IF(ISERROR(SUMIF(DBInterface!$B:$B,T$1&amp;":"&amp;$BY23,DBInterface!$K:$K)/$C23),0,SUMIF(DBInterface!$B:$B,T$1&amp;":"&amp;$BY23,DBInterface!$K:$K)/$C23)</f>
        <v>0</v>
      </c>
      <c r="U23" s="53">
        <f>IF(ISERROR(SUMIF(DBInterface!$B:$B,U$1&amp;":"&amp;$BY23,DBInterface!$K:$K)/$C23),0,SUMIF(DBInterface!$B:$B,U$1&amp;":"&amp;$BY23,DBInterface!$K:$K)/$C23)</f>
        <v>0</v>
      </c>
      <c r="V23" s="53">
        <f>IF(ISERROR(SUMIF(DBInterface!$B:$B,V$1&amp;":"&amp;$BY23,DBInterface!$K:$K)/$C23),0,SUMIF(DBInterface!$B:$B,V$1&amp;":"&amp;$BY23,DBInterface!$K:$K)/$C23)</f>
        <v>0</v>
      </c>
      <c r="W23" s="53">
        <f>IF(ISERROR(SUMIF(DBInterface!$B:$B,W$1&amp;":"&amp;$BY23,DBInterface!$K:$K)/$C23),0,SUMIF(DBInterface!$B:$B,W$1&amp;":"&amp;$BY23,DBInterface!$K:$K)/$C23)</f>
        <v>0</v>
      </c>
      <c r="X23" s="53">
        <f>IF(ISERROR(SUMIF(DBInterface!$B:$B,X$1&amp;":"&amp;$BY23,DBInterface!$K:$K)/$C23),0,SUMIF(DBInterface!$B:$B,X$1&amp;":"&amp;$BY23,DBInterface!$K:$K)/$C23)</f>
        <v>0</v>
      </c>
      <c r="Y23" s="53">
        <f>IF(ISERROR(SUMIF(DBInterface!$B:$B,Y$1&amp;":"&amp;$BY23,DBInterface!$K:$K)/$C23),0,SUMIF(DBInterface!$B:$B,Y$1&amp;":"&amp;$BY23,DBInterface!$K:$K)/$C23)</f>
        <v>0</v>
      </c>
      <c r="Z23" s="53">
        <f>IF(ISERROR(SUMIF(DBInterface!$B:$B,Z$1&amp;":"&amp;$BY23,DBInterface!$K:$K)/$C23),0,SUMIF(DBInterface!$B:$B,Z$1&amp;":"&amp;$BY23,DBInterface!$K:$K)/$C23)</f>
        <v>0</v>
      </c>
      <c r="AA23" s="53">
        <f>IF(ISERROR(SUMIF(DBInterface!$B:$B,AA$1&amp;":"&amp;$BY23,DBInterface!$K:$K)/$C23),0,SUMIF(DBInterface!$B:$B,AA$1&amp;":"&amp;$BY23,DBInterface!$K:$K)/$C23)</f>
        <v>0</v>
      </c>
      <c r="AB23" s="54">
        <f t="shared" si="0"/>
        <v>1</v>
      </c>
      <c r="BY23" s="3" t="s">
        <v>192</v>
      </c>
      <c r="BZ23" s="3" t="s">
        <v>190</v>
      </c>
    </row>
    <row r="24" spans="1:78" ht="15.75" x14ac:dyDescent="0.25">
      <c r="A24" s="30" t="str">
        <f>IF(ISERROR(VLOOKUP($BZ24,BridgeCodes!$A$3:$E$65536,5,FALSE)),"Missing BB Code",VLOOKUP($BZ24,BridgeCodes!$A$3:$E$65536,5,FALSE))</f>
        <v>US;ETR</v>
      </c>
      <c r="B24" s="30">
        <f>VLOOKUP($BY24,DBInterface!$D:$N,11,FALSE)</f>
        <v>0</v>
      </c>
      <c r="C24" s="30">
        <f>SUMIF(DBInterface!$D:$D,$BY24,DBInterface!$K:$K)</f>
        <v>42900</v>
      </c>
      <c r="D24" s="31">
        <f t="array" ref="D24">[1]!'US;ETR.int=day.PRDS=1FARD=2/20/2001.NEARD=2/20/2001.excel.qe=ls'</f>
        <v>37.549999237060547</v>
      </c>
      <c r="E24" s="30">
        <f>VLOOKUP($BY24,DBInterface!$D:$O,12,FALSE)</f>
        <v>0</v>
      </c>
      <c r="F24" s="30">
        <f>IF(VLOOKUP($BY24,DBInterface!$D:$R,15,FALSE)&lt;0,0,VLOOKUP($BY24,DBInterface!$D:$R,15,FALSE))</f>
        <v>0</v>
      </c>
      <c r="G24" s="29">
        <f>VLOOKUP($BY24,DBInterface!$D:$I,6,FALSE)</f>
        <v>3.3599999999999998E-2</v>
      </c>
      <c r="H24" s="102">
        <f>IF(VLOOKUP($BY24,DBInterface!$D:$S,16,FALSE)&lt;=0,0.001,VLOOKUP($BY24,DBInterface!$D:$S,16,FALSE))</f>
        <v>1.0000000000000001E-5</v>
      </c>
      <c r="I24" s="52" t="str">
        <f>IF($B24 &lt;&gt; 0,VLOOKUP($BY24,DBInterface!$D:$Q,13,FALSE),"")</f>
        <v/>
      </c>
      <c r="J24" s="32">
        <f>IF($B24 &lt;&gt; 0,IF(VLOOKUP($BY24,DBInterface!$D:$Q,14,FALSE)&lt;0,0,VLOOKUP($BY24,DBInterface!$D:$Q,14,FALSE)),"0")/365.25</f>
        <v>0</v>
      </c>
      <c r="K24" s="96">
        <f t="array" ref="K24">1</f>
        <v>1</v>
      </c>
      <c r="L24"/>
      <c r="M24" s="47"/>
      <c r="N24"/>
      <c r="O24" s="14"/>
      <c r="P24" s="53">
        <f>IF(ISERROR(SUMIF(DBInterface!$B:$B,P$1&amp;":"&amp;$BY24,DBInterface!$K:$K)/$C24),0,SUMIF(DBInterface!$B:$B,P$1&amp;":"&amp;$BY24,DBInterface!$K:$K)/$C24)</f>
        <v>0</v>
      </c>
      <c r="Q24" s="53">
        <f>IF(ISERROR(SUMIF(DBInterface!$B:$B,Q$1&amp;":"&amp;$BY24,DBInterface!$K:$K)/$C24),0,SUMIF(DBInterface!$B:$B,Q$1&amp;":"&amp;$BY24,DBInterface!$K:$K)/$C24)</f>
        <v>0</v>
      </c>
      <c r="R24" s="53">
        <f>IF(ISERROR(SUMIF(DBInterface!$B:$B,R$1&amp;":"&amp;$BY24,DBInterface!$K:$K)/$C24),0,SUMIF(DBInterface!$B:$B,R$1&amp;":"&amp;$BY24,DBInterface!$K:$K)/$C24)</f>
        <v>0</v>
      </c>
      <c r="S24" s="53">
        <f>IF(ISERROR(SUMIF(DBInterface!$B:$B,S$1&amp;":"&amp;$BY24,DBInterface!$K:$K)/$C24),0,SUMIF(DBInterface!$B:$B,S$1&amp;":"&amp;$BY24,DBInterface!$K:$K)/$C24)</f>
        <v>0</v>
      </c>
      <c r="T24" s="53">
        <f>IF(ISERROR(SUMIF(DBInterface!$B:$B,T$1&amp;":"&amp;$BY24,DBInterface!$K:$K)/$C24),0,SUMIF(DBInterface!$B:$B,T$1&amp;":"&amp;$BY24,DBInterface!$K:$K)/$C24)</f>
        <v>1</v>
      </c>
      <c r="U24" s="53">
        <f>IF(ISERROR(SUMIF(DBInterface!$B:$B,U$1&amp;":"&amp;$BY24,DBInterface!$K:$K)/$C24),0,SUMIF(DBInterface!$B:$B,U$1&amp;":"&amp;$BY24,DBInterface!$K:$K)/$C24)</f>
        <v>0</v>
      </c>
      <c r="V24" s="53">
        <f>IF(ISERROR(SUMIF(DBInterface!$B:$B,V$1&amp;":"&amp;$BY24,DBInterface!$K:$K)/$C24),0,SUMIF(DBInterface!$B:$B,V$1&amp;":"&amp;$BY24,DBInterface!$K:$K)/$C24)</f>
        <v>0</v>
      </c>
      <c r="W24" s="53">
        <f>IF(ISERROR(SUMIF(DBInterface!$B:$B,W$1&amp;":"&amp;$BY24,DBInterface!$K:$K)/$C24),0,SUMIF(DBInterface!$B:$B,W$1&amp;":"&amp;$BY24,DBInterface!$K:$K)/$C24)</f>
        <v>0</v>
      </c>
      <c r="X24" s="53">
        <f>IF(ISERROR(SUMIF(DBInterface!$B:$B,X$1&amp;":"&amp;$BY24,DBInterface!$K:$K)/$C24),0,SUMIF(DBInterface!$B:$B,X$1&amp;":"&amp;$BY24,DBInterface!$K:$K)/$C24)</f>
        <v>0</v>
      </c>
      <c r="Y24" s="53">
        <f>IF(ISERROR(SUMIF(DBInterface!$B:$B,Y$1&amp;":"&amp;$BY24,DBInterface!$K:$K)/$C24),0,SUMIF(DBInterface!$B:$B,Y$1&amp;":"&amp;$BY24,DBInterface!$K:$K)/$C24)</f>
        <v>0</v>
      </c>
      <c r="Z24" s="53">
        <f>IF(ISERROR(SUMIF(DBInterface!$B:$B,Z$1&amp;":"&amp;$BY24,DBInterface!$K:$K)/$C24),0,SUMIF(DBInterface!$B:$B,Z$1&amp;":"&amp;$BY24,DBInterface!$K:$K)/$C24)</f>
        <v>0</v>
      </c>
      <c r="AA24" s="53">
        <f>IF(ISERROR(SUMIF(DBInterface!$B:$B,AA$1&amp;":"&amp;$BY24,DBInterface!$K:$K)/$C24),0,SUMIF(DBInterface!$B:$B,AA$1&amp;":"&amp;$BY24,DBInterface!$K:$K)/$C24)</f>
        <v>0</v>
      </c>
      <c r="AB24" s="54">
        <f t="shared" si="0"/>
        <v>1</v>
      </c>
      <c r="BY24" s="3" t="s">
        <v>194</v>
      </c>
      <c r="BZ24" s="3" t="s">
        <v>194</v>
      </c>
    </row>
    <row r="25" spans="1:78" ht="15.75" x14ac:dyDescent="0.25">
      <c r="A25" s="30" t="str">
        <f>IF(ISERROR(VLOOKUP($BZ25,BridgeCodes!$A$3:$E$65536,5,FALSE)),"Missing BB Code",VLOOKUP($BZ25,BridgeCodes!$A$3:$E$65536,5,FALSE))</f>
        <v>US;EXC</v>
      </c>
      <c r="B25" s="30">
        <f>VLOOKUP($BY25,DBInterface!$D:$N,11,FALSE)</f>
        <v>0</v>
      </c>
      <c r="C25" s="30">
        <f>SUMIF(DBInterface!$D:$D,$BY25,DBInterface!$K:$K)</f>
        <v>-16500</v>
      </c>
      <c r="D25" s="31">
        <f t="array" ref="D25">[1]!'US;EXC.int=day.PRDS=1FARD=2/20/2001.NEARD=2/20/2001.excel.qe=ls'</f>
        <v>64.129997253417969</v>
      </c>
      <c r="E25" s="30">
        <f>VLOOKUP($BY25,DBInterface!$D:$O,12,FALSE)</f>
        <v>0</v>
      </c>
      <c r="F25" s="30">
        <f>IF(VLOOKUP($BY25,DBInterface!$D:$R,15,FALSE)&lt;0,0,VLOOKUP($BY25,DBInterface!$D:$R,15,FALSE))</f>
        <v>0</v>
      </c>
      <c r="G25" s="29">
        <f>VLOOKUP($BY25,DBInterface!$D:$I,6,FALSE)</f>
        <v>3.4500000000000003E-2</v>
      </c>
      <c r="H25" s="102">
        <f>IF(VLOOKUP($BY25,DBInterface!$D:$S,16,FALSE)&lt;=0,0.001,VLOOKUP($BY25,DBInterface!$D:$S,16,FALSE))</f>
        <v>1.0000000000000001E-5</v>
      </c>
      <c r="I25" s="52" t="str">
        <f>IF($B25 &lt;&gt; 0,VLOOKUP($BY25,DBInterface!$D:$Q,13,FALSE),"")</f>
        <v/>
      </c>
      <c r="J25" s="32">
        <f>IF($B25 &lt;&gt; 0,IF(VLOOKUP($BY25,DBInterface!$D:$Q,14,FALSE)&lt;0,0,VLOOKUP($BY25,DBInterface!$D:$Q,14,FALSE)),"0")/365.25</f>
        <v>0</v>
      </c>
      <c r="K25" s="96">
        <f t="array" ref="K25">1</f>
        <v>1</v>
      </c>
      <c r="L25"/>
      <c r="M25" s="47"/>
      <c r="N25" s="1"/>
      <c r="O25" s="14"/>
      <c r="P25" s="53">
        <f>IF(ISERROR(SUMIF(DBInterface!$B:$B,P$1&amp;":"&amp;$BY25,DBInterface!$K:$K)/$C25),0,SUMIF(DBInterface!$B:$B,P$1&amp;":"&amp;$BY25,DBInterface!$K:$K)/$C25)</f>
        <v>0</v>
      </c>
      <c r="Q25" s="53">
        <f>IF(ISERROR(SUMIF(DBInterface!$B:$B,Q$1&amp;":"&amp;$BY25,DBInterface!$K:$K)/$C25),0,SUMIF(DBInterface!$B:$B,Q$1&amp;":"&amp;$BY25,DBInterface!$K:$K)/$C25)</f>
        <v>0</v>
      </c>
      <c r="R25" s="53">
        <f>IF(ISERROR(SUMIF(DBInterface!$B:$B,R$1&amp;":"&amp;$BY25,DBInterface!$K:$K)/$C25),0,SUMIF(DBInterface!$B:$B,R$1&amp;":"&amp;$BY25,DBInterface!$K:$K)/$C25)</f>
        <v>0</v>
      </c>
      <c r="S25" s="53">
        <f>IF(ISERROR(SUMIF(DBInterface!$B:$B,S$1&amp;":"&amp;$BY25,DBInterface!$K:$K)/$C25),0,SUMIF(DBInterface!$B:$B,S$1&amp;":"&amp;$BY25,DBInterface!$K:$K)/$C25)</f>
        <v>0</v>
      </c>
      <c r="T25" s="53">
        <f>IF(ISERROR(SUMIF(DBInterface!$B:$B,T$1&amp;":"&amp;$BY25,DBInterface!$K:$K)/$C25),0,SUMIF(DBInterface!$B:$B,T$1&amp;":"&amp;$BY25,DBInterface!$K:$K)/$C25)</f>
        <v>1</v>
      </c>
      <c r="U25" s="53">
        <f>IF(ISERROR(SUMIF(DBInterface!$B:$B,U$1&amp;":"&amp;$BY25,DBInterface!$K:$K)/$C25),0,SUMIF(DBInterface!$B:$B,U$1&amp;":"&amp;$BY25,DBInterface!$K:$K)/$C25)</f>
        <v>0</v>
      </c>
      <c r="V25" s="53">
        <f>IF(ISERROR(SUMIF(DBInterface!$B:$B,V$1&amp;":"&amp;$BY25,DBInterface!$K:$K)/$C25),0,SUMIF(DBInterface!$B:$B,V$1&amp;":"&amp;$BY25,DBInterface!$K:$K)/$C25)</f>
        <v>0</v>
      </c>
      <c r="W25" s="53">
        <f>IF(ISERROR(SUMIF(DBInterface!$B:$B,W$1&amp;":"&amp;$BY25,DBInterface!$K:$K)/$C25),0,SUMIF(DBInterface!$B:$B,W$1&amp;":"&amp;$BY25,DBInterface!$K:$K)/$C25)</f>
        <v>0</v>
      </c>
      <c r="X25" s="53">
        <f>IF(ISERROR(SUMIF(DBInterface!$B:$B,X$1&amp;":"&amp;$BY25,DBInterface!$K:$K)/$C25),0,SUMIF(DBInterface!$B:$B,X$1&amp;":"&amp;$BY25,DBInterface!$K:$K)/$C25)</f>
        <v>0</v>
      </c>
      <c r="Y25" s="53">
        <f>IF(ISERROR(SUMIF(DBInterface!$B:$B,Y$1&amp;":"&amp;$BY25,DBInterface!$K:$K)/$C25),0,SUMIF(DBInterface!$B:$B,Y$1&amp;":"&amp;$BY25,DBInterface!$K:$K)/$C25)</f>
        <v>0</v>
      </c>
      <c r="Z25" s="53">
        <f>IF(ISERROR(SUMIF(DBInterface!$B:$B,Z$1&amp;":"&amp;$BY25,DBInterface!$K:$K)/$C25),0,SUMIF(DBInterface!$B:$B,Z$1&amp;":"&amp;$BY25,DBInterface!$K:$K)/$C25)</f>
        <v>0</v>
      </c>
      <c r="AA25" s="53">
        <f>IF(ISERROR(SUMIF(DBInterface!$B:$B,AA$1&amp;":"&amp;$BY25,DBInterface!$K:$K)/$C25),0,SUMIF(DBInterface!$B:$B,AA$1&amp;":"&amp;$BY25,DBInterface!$K:$K)/$C25)</f>
        <v>0</v>
      </c>
      <c r="AB25" s="54">
        <f t="shared" si="0"/>
        <v>1</v>
      </c>
      <c r="BY25" s="3" t="s">
        <v>862</v>
      </c>
      <c r="BZ25" s="3" t="s">
        <v>862</v>
      </c>
    </row>
    <row r="26" spans="1:78" ht="15.75" x14ac:dyDescent="0.25">
      <c r="A26" s="30" t="str">
        <f>IF(ISERROR(VLOOKUP($BZ26,BridgeCodes!$A$3:$E$65536,5,FALSE)),"Missing BB Code",VLOOKUP($BZ26,BridgeCodes!$A$3:$E$65536,5,FALSE))</f>
        <v>US;FPL</v>
      </c>
      <c r="B26" s="30">
        <f>VLOOKUP($BY26,DBInterface!$D:$N,11,FALSE)</f>
        <v>0</v>
      </c>
      <c r="C26" s="30">
        <f>SUMIF(DBInterface!$D:$D,$BY26,DBInterface!$K:$K)</f>
        <v>58400</v>
      </c>
      <c r="D26" s="31">
        <f t="array" ref="D26">[1]!'US;FPL.int=day.PRDS=1FARD=2/20/2001.NEARD=2/20/2001.excel.qe=ls'</f>
        <v>63.099998474121094</v>
      </c>
      <c r="E26" s="30">
        <f>VLOOKUP($BY26,DBInterface!$D:$O,12,FALSE)</f>
        <v>0</v>
      </c>
      <c r="F26" s="30">
        <f>IF(VLOOKUP($BY26,DBInterface!$D:$R,15,FALSE)&lt;0,0,VLOOKUP($BY26,DBInterface!$D:$R,15,FALSE))</f>
        <v>0</v>
      </c>
      <c r="G26" s="29">
        <f>VLOOKUP($BY26,DBInterface!$D:$I,6,FALSE)</f>
        <v>3.5499999999999997E-2</v>
      </c>
      <c r="H26" s="102">
        <f>IF(VLOOKUP($BY26,DBInterface!$D:$S,16,FALSE)&lt;=0,0.001,VLOOKUP($BY26,DBInterface!$D:$S,16,FALSE))</f>
        <v>1.0000000000000001E-5</v>
      </c>
      <c r="I26" s="52" t="str">
        <f>IF($B26 &lt;&gt; 0,VLOOKUP($BY26,DBInterface!$D:$Q,13,FALSE),"")</f>
        <v/>
      </c>
      <c r="J26" s="32">
        <f>IF($B26 &lt;&gt; 0,IF(VLOOKUP($BY26,DBInterface!$D:$Q,14,FALSE)&lt;0,0,VLOOKUP($BY26,DBInterface!$D:$Q,14,FALSE)),"0")/365.25</f>
        <v>0</v>
      </c>
      <c r="K26" s="96">
        <f t="array" ref="K26">1</f>
        <v>1</v>
      </c>
      <c r="L26"/>
      <c r="M26" s="39"/>
      <c r="N26" s="1"/>
      <c r="O26" s="14"/>
      <c r="P26" s="53">
        <f>IF(ISERROR(SUMIF(DBInterface!$B:$B,P$1&amp;":"&amp;$BY26,DBInterface!$K:$K)/$C26),0,SUMIF(DBInterface!$B:$B,P$1&amp;":"&amp;$BY26,DBInterface!$K:$K)/$C26)</f>
        <v>0</v>
      </c>
      <c r="Q26" s="53">
        <f>IF(ISERROR(SUMIF(DBInterface!$B:$B,Q$1&amp;":"&amp;$BY26,DBInterface!$K:$K)/$C26),0,SUMIF(DBInterface!$B:$B,Q$1&amp;":"&amp;$BY26,DBInterface!$K:$K)/$C26)</f>
        <v>0</v>
      </c>
      <c r="R26" s="53">
        <f>IF(ISERROR(SUMIF(DBInterface!$B:$B,R$1&amp;":"&amp;$BY26,DBInterface!$K:$K)/$C26),0,SUMIF(DBInterface!$B:$B,R$1&amp;":"&amp;$BY26,DBInterface!$K:$K)/$C26)</f>
        <v>0</v>
      </c>
      <c r="S26" s="53">
        <f>IF(ISERROR(SUMIF(DBInterface!$B:$B,S$1&amp;":"&amp;$BY26,DBInterface!$K:$K)/$C26),0,SUMIF(DBInterface!$B:$B,S$1&amp;":"&amp;$BY26,DBInterface!$K:$K)/$C26)</f>
        <v>0</v>
      </c>
      <c r="T26" s="53">
        <f>IF(ISERROR(SUMIF(DBInterface!$B:$B,T$1&amp;":"&amp;$BY26,DBInterface!$K:$K)/$C26),0,SUMIF(DBInterface!$B:$B,T$1&amp;":"&amp;$BY26,DBInterface!$K:$K)/$C26)</f>
        <v>1</v>
      </c>
      <c r="U26" s="53">
        <f>IF(ISERROR(SUMIF(DBInterface!$B:$B,U$1&amp;":"&amp;$BY26,DBInterface!$K:$K)/$C26),0,SUMIF(DBInterface!$B:$B,U$1&amp;":"&amp;$BY26,DBInterface!$K:$K)/$C26)</f>
        <v>0</v>
      </c>
      <c r="V26" s="53">
        <f>IF(ISERROR(SUMIF(DBInterface!$B:$B,V$1&amp;":"&amp;$BY26,DBInterface!$K:$K)/$C26),0,SUMIF(DBInterface!$B:$B,V$1&amp;":"&amp;$BY26,DBInterface!$K:$K)/$C26)</f>
        <v>0</v>
      </c>
      <c r="W26" s="53">
        <f>IF(ISERROR(SUMIF(DBInterface!$B:$B,W$1&amp;":"&amp;$BY26,DBInterface!$K:$K)/$C26),0,SUMIF(DBInterface!$B:$B,W$1&amp;":"&amp;$BY26,DBInterface!$K:$K)/$C26)</f>
        <v>0</v>
      </c>
      <c r="X26" s="53">
        <f>IF(ISERROR(SUMIF(DBInterface!$B:$B,X$1&amp;":"&amp;$BY26,DBInterface!$K:$K)/$C26),0,SUMIF(DBInterface!$B:$B,X$1&amp;":"&amp;$BY26,DBInterface!$K:$K)/$C26)</f>
        <v>0</v>
      </c>
      <c r="Y26" s="53">
        <f>IF(ISERROR(SUMIF(DBInterface!$B:$B,Y$1&amp;":"&amp;$BY26,DBInterface!$K:$K)/$C26),0,SUMIF(DBInterface!$B:$B,Y$1&amp;":"&amp;$BY26,DBInterface!$K:$K)/$C26)</f>
        <v>0</v>
      </c>
      <c r="Z26" s="53">
        <f>IF(ISERROR(SUMIF(DBInterface!$B:$B,Z$1&amp;":"&amp;$BY26,DBInterface!$K:$K)/$C26),0,SUMIF(DBInterface!$B:$B,Z$1&amp;":"&amp;$BY26,DBInterface!$K:$K)/$C26)</f>
        <v>0</v>
      </c>
      <c r="AA26" s="53">
        <f>IF(ISERROR(SUMIF(DBInterface!$B:$B,AA$1&amp;":"&amp;$BY26,DBInterface!$K:$K)/$C26),0,SUMIF(DBInterface!$B:$B,AA$1&amp;":"&amp;$BY26,DBInterface!$K:$K)/$C26)</f>
        <v>0</v>
      </c>
      <c r="AB26" s="54">
        <f t="shared" si="0"/>
        <v>1</v>
      </c>
      <c r="BY26" s="3" t="s">
        <v>198</v>
      </c>
      <c r="BZ26" s="3" t="s">
        <v>198</v>
      </c>
    </row>
    <row r="27" spans="1:78" ht="15.75" x14ac:dyDescent="0.25">
      <c r="A27" s="30" t="str">
        <f>IF(ISERROR(VLOOKUP($BZ27,BridgeCodes!$A$3:$E$65536,5,FALSE)),"Missing BB Code",VLOOKUP($BZ27,BridgeCodes!$A$3:$E$65536,5,FALSE))</f>
        <v>US;FST</v>
      </c>
      <c r="B27" s="30">
        <f>VLOOKUP($BY27,DBInterface!$D:$N,11,FALSE)</f>
        <v>0</v>
      </c>
      <c r="C27" s="30">
        <f>SUMIF(DBInterface!$D:$D,$BY27,DBInterface!$K:$K)</f>
        <v>97000</v>
      </c>
      <c r="D27" s="31">
        <f t="array" ref="D27">[1]!'US;FST.int=day.PRDS=1FARD=2/20/2001.NEARD=2/20/2001.excel.qe=ls'</f>
        <v>34.439998626708984</v>
      </c>
      <c r="E27" s="30">
        <f>VLOOKUP($BY27,DBInterface!$D:$O,12,FALSE)</f>
        <v>0</v>
      </c>
      <c r="F27" s="30">
        <f>IF(VLOOKUP($BY27,DBInterface!$D:$R,15,FALSE)&lt;0,0,VLOOKUP($BY27,DBInterface!$D:$R,15,FALSE))</f>
        <v>0</v>
      </c>
      <c r="G27" s="29">
        <f>VLOOKUP($BY27,DBInterface!$D:$I,6,FALSE)</f>
        <v>0</v>
      </c>
      <c r="H27" s="102">
        <f>IF(VLOOKUP($BY27,DBInterface!$D:$S,16,FALSE)&lt;=0,0.001,VLOOKUP($BY27,DBInterface!$D:$S,16,FALSE))</f>
        <v>1.0000000000000001E-5</v>
      </c>
      <c r="I27" s="52" t="str">
        <f>IF($B27 &lt;&gt; 0,VLOOKUP($BY27,DBInterface!$D:$Q,13,FALSE),"")</f>
        <v/>
      </c>
      <c r="J27" s="32">
        <f>IF($B27 &lt;&gt; 0,IF(VLOOKUP($BY27,DBInterface!$D:$Q,14,FALSE)&lt;0,0,VLOOKUP($BY27,DBInterface!$D:$Q,14,FALSE)),"0")/365.25</f>
        <v>0</v>
      </c>
      <c r="K27" s="96">
        <f t="array" ref="K27">1</f>
        <v>1</v>
      </c>
      <c r="L27"/>
      <c r="M27" s="39"/>
      <c r="N27" s="1"/>
      <c r="O27" s="14"/>
      <c r="P27" s="53">
        <f>IF(ISERROR(SUMIF(DBInterface!$B:$B,P$1&amp;":"&amp;$BY27,DBInterface!$K:$K)/$C27),0,SUMIF(DBInterface!$B:$B,P$1&amp;":"&amp;$BY27,DBInterface!$K:$K)/$C27)</f>
        <v>0</v>
      </c>
      <c r="Q27" s="53">
        <f>IF(ISERROR(SUMIF(DBInterface!$B:$B,Q$1&amp;":"&amp;$BY27,DBInterface!$K:$K)/$C27),0,SUMIF(DBInterface!$B:$B,Q$1&amp;":"&amp;$BY27,DBInterface!$K:$K)/$C27)</f>
        <v>0</v>
      </c>
      <c r="R27" s="53">
        <f>IF(ISERROR(SUMIF(DBInterface!$B:$B,R$1&amp;":"&amp;$BY27,DBInterface!$K:$K)/$C27),0,SUMIF(DBInterface!$B:$B,R$1&amp;":"&amp;$BY27,DBInterface!$K:$K)/$C27)</f>
        <v>0</v>
      </c>
      <c r="S27" s="53">
        <f>IF(ISERROR(SUMIF(DBInterface!$B:$B,S$1&amp;":"&amp;$BY27,DBInterface!$K:$K)/$C27),0,SUMIF(DBInterface!$B:$B,S$1&amp;":"&amp;$BY27,DBInterface!$K:$K)/$C27)</f>
        <v>1</v>
      </c>
      <c r="T27" s="53">
        <f>IF(ISERROR(SUMIF(DBInterface!$B:$B,T$1&amp;":"&amp;$BY27,DBInterface!$K:$K)/$C27),0,SUMIF(DBInterface!$B:$B,T$1&amp;":"&amp;$BY27,DBInterface!$K:$K)/$C27)</f>
        <v>0</v>
      </c>
      <c r="U27" s="53">
        <f>IF(ISERROR(SUMIF(DBInterface!$B:$B,U$1&amp;":"&amp;$BY27,DBInterface!$K:$K)/$C27),0,SUMIF(DBInterface!$B:$B,U$1&amp;":"&amp;$BY27,DBInterface!$K:$K)/$C27)</f>
        <v>0</v>
      </c>
      <c r="V27" s="53">
        <f>IF(ISERROR(SUMIF(DBInterface!$B:$B,V$1&amp;":"&amp;$BY27,DBInterface!$K:$K)/$C27),0,SUMIF(DBInterface!$B:$B,V$1&amp;":"&amp;$BY27,DBInterface!$K:$K)/$C27)</f>
        <v>0</v>
      </c>
      <c r="W27" s="53">
        <f>IF(ISERROR(SUMIF(DBInterface!$B:$B,W$1&amp;":"&amp;$BY27,DBInterface!$K:$K)/$C27),0,SUMIF(DBInterface!$B:$B,W$1&amp;":"&amp;$BY27,DBInterface!$K:$K)/$C27)</f>
        <v>0</v>
      </c>
      <c r="X27" s="53">
        <f>IF(ISERROR(SUMIF(DBInterface!$B:$B,X$1&amp;":"&amp;$BY27,DBInterface!$K:$K)/$C27),0,SUMIF(DBInterface!$B:$B,X$1&amp;":"&amp;$BY27,DBInterface!$K:$K)/$C27)</f>
        <v>0</v>
      </c>
      <c r="Y27" s="53">
        <f>IF(ISERROR(SUMIF(DBInterface!$B:$B,Y$1&amp;":"&amp;$BY27,DBInterface!$K:$K)/$C27),0,SUMIF(DBInterface!$B:$B,Y$1&amp;":"&amp;$BY27,DBInterface!$K:$K)/$C27)</f>
        <v>0</v>
      </c>
      <c r="Z27" s="53">
        <f>IF(ISERROR(SUMIF(DBInterface!$B:$B,Z$1&amp;":"&amp;$BY27,DBInterface!$K:$K)/$C27),0,SUMIF(DBInterface!$B:$B,Z$1&amp;":"&amp;$BY27,DBInterface!$K:$K)/$C27)</f>
        <v>0</v>
      </c>
      <c r="AA27" s="53">
        <f>IF(ISERROR(SUMIF(DBInterface!$B:$B,AA$1&amp;":"&amp;$BY27,DBInterface!$K:$K)/$C27),0,SUMIF(DBInterface!$B:$B,AA$1&amp;":"&amp;$BY27,DBInterface!$K:$K)/$C27)</f>
        <v>0</v>
      </c>
      <c r="AB27" s="54">
        <f t="shared" si="0"/>
        <v>1</v>
      </c>
      <c r="BY27" s="3" t="s">
        <v>523</v>
      </c>
      <c r="BZ27" s="3" t="s">
        <v>523</v>
      </c>
    </row>
    <row r="28" spans="1:78" ht="15.75" x14ac:dyDescent="0.25">
      <c r="A28" s="30" t="str">
        <f>IF(ISERROR(VLOOKUP($BZ28,BridgeCodes!$A$3:$E$65536,5,FALSE)),"Missing BB Code",VLOOKUP($BZ28,BridgeCodes!$A$3:$E$65536,5,FALSE))</f>
        <v>US;GLM</v>
      </c>
      <c r="B28" s="30">
        <f>VLOOKUP($BY28,DBInterface!$D:$N,11,FALSE)</f>
        <v>0</v>
      </c>
      <c r="C28" s="30">
        <f>SUMIF(DBInterface!$D:$D,$BY28,DBInterface!$K:$K)</f>
        <v>80000</v>
      </c>
      <c r="D28" s="31">
        <f t="array" ref="D28">[1]!'US;GLM.int=day.PRDS=1FARD=2/20/2001.NEARD=2/20/2001.excel.qe=ls'</f>
        <v>29.75</v>
      </c>
      <c r="E28" s="30">
        <f>VLOOKUP($BY28,DBInterface!$D:$O,12,FALSE)</f>
        <v>0</v>
      </c>
      <c r="F28" s="30">
        <f>IF(VLOOKUP($BY28,DBInterface!$D:$R,15,FALSE)&lt;0,0,VLOOKUP($BY28,DBInterface!$D:$R,15,FALSE))</f>
        <v>0</v>
      </c>
      <c r="G28" s="29">
        <f>VLOOKUP($BY28,DBInterface!$D:$I,6,FALSE)</f>
        <v>0</v>
      </c>
      <c r="H28" s="102">
        <f>IF(VLOOKUP($BY28,DBInterface!$D:$S,16,FALSE)&lt;=0,0.001,VLOOKUP($BY28,DBInterface!$D:$S,16,FALSE))</f>
        <v>1.0000000000000001E-5</v>
      </c>
      <c r="I28" s="52" t="str">
        <f>IF($B28 &lt;&gt; 0,VLOOKUP($BY28,DBInterface!$D:$Q,13,FALSE),"")</f>
        <v/>
      </c>
      <c r="J28" s="32">
        <f>IF($B28 &lt;&gt; 0,IF(VLOOKUP($BY28,DBInterface!$D:$Q,14,FALSE)&lt;0,0,VLOOKUP($BY28,DBInterface!$D:$Q,14,FALSE)),"0")/365.25</f>
        <v>0</v>
      </c>
      <c r="K28" s="96">
        <f t="array" ref="K28">1</f>
        <v>1</v>
      </c>
      <c r="L28"/>
      <c r="M28" s="39"/>
      <c r="N28" s="1"/>
      <c r="O28" s="14"/>
      <c r="P28" s="53">
        <f>IF(ISERROR(SUMIF(DBInterface!$B:$B,P$1&amp;":"&amp;$BY28,DBInterface!$K:$K)/$C28),0,SUMIF(DBInterface!$B:$B,P$1&amp;":"&amp;$BY28,DBInterface!$K:$K)/$C28)</f>
        <v>0</v>
      </c>
      <c r="Q28" s="53">
        <f>IF(ISERROR(SUMIF(DBInterface!$B:$B,Q$1&amp;":"&amp;$BY28,DBInterface!$K:$K)/$C28),0,SUMIF(DBInterface!$B:$B,Q$1&amp;":"&amp;$BY28,DBInterface!$K:$K)/$C28)</f>
        <v>0</v>
      </c>
      <c r="R28" s="53">
        <f>IF(ISERROR(SUMIF(DBInterface!$B:$B,R$1&amp;":"&amp;$BY28,DBInterface!$K:$K)/$C28),0,SUMIF(DBInterface!$B:$B,R$1&amp;":"&amp;$BY28,DBInterface!$K:$K)/$C28)</f>
        <v>0</v>
      </c>
      <c r="S28" s="53">
        <f>IF(ISERROR(SUMIF(DBInterface!$B:$B,S$1&amp;":"&amp;$BY28,DBInterface!$K:$K)/$C28),0,SUMIF(DBInterface!$B:$B,S$1&amp;":"&amp;$BY28,DBInterface!$K:$K)/$C28)</f>
        <v>1</v>
      </c>
      <c r="T28" s="53">
        <f>IF(ISERROR(SUMIF(DBInterface!$B:$B,T$1&amp;":"&amp;$BY28,DBInterface!$K:$K)/$C28),0,SUMIF(DBInterface!$B:$B,T$1&amp;":"&amp;$BY28,DBInterface!$K:$K)/$C28)</f>
        <v>0</v>
      </c>
      <c r="U28" s="53">
        <f>IF(ISERROR(SUMIF(DBInterface!$B:$B,U$1&amp;":"&amp;$BY28,DBInterface!$K:$K)/$C28),0,SUMIF(DBInterface!$B:$B,U$1&amp;":"&amp;$BY28,DBInterface!$K:$K)/$C28)</f>
        <v>0</v>
      </c>
      <c r="V28" s="53">
        <f>IF(ISERROR(SUMIF(DBInterface!$B:$B,V$1&amp;":"&amp;$BY28,DBInterface!$K:$K)/$C28),0,SUMIF(DBInterface!$B:$B,V$1&amp;":"&amp;$BY28,DBInterface!$K:$K)/$C28)</f>
        <v>0</v>
      </c>
      <c r="W28" s="53">
        <f>IF(ISERROR(SUMIF(DBInterface!$B:$B,W$1&amp;":"&amp;$BY28,DBInterface!$K:$K)/$C28),0,SUMIF(DBInterface!$B:$B,W$1&amp;":"&amp;$BY28,DBInterface!$K:$K)/$C28)</f>
        <v>0</v>
      </c>
      <c r="X28" s="53">
        <f>IF(ISERROR(SUMIF(DBInterface!$B:$B,X$1&amp;":"&amp;$BY28,DBInterface!$K:$K)/$C28),0,SUMIF(DBInterface!$B:$B,X$1&amp;":"&amp;$BY28,DBInterface!$K:$K)/$C28)</f>
        <v>0</v>
      </c>
      <c r="Y28" s="53">
        <f>IF(ISERROR(SUMIF(DBInterface!$B:$B,Y$1&amp;":"&amp;$BY28,DBInterface!$K:$K)/$C28),0,SUMIF(DBInterface!$B:$B,Y$1&amp;":"&amp;$BY28,DBInterface!$K:$K)/$C28)</f>
        <v>0</v>
      </c>
      <c r="Z28" s="53">
        <f>IF(ISERROR(SUMIF(DBInterface!$B:$B,Z$1&amp;":"&amp;$BY28,DBInterface!$K:$K)/$C28),0,SUMIF(DBInterface!$B:$B,Z$1&amp;":"&amp;$BY28,DBInterface!$K:$K)/$C28)</f>
        <v>0</v>
      </c>
      <c r="AA28" s="53">
        <f>IF(ISERROR(SUMIF(DBInterface!$B:$B,AA$1&amp;":"&amp;$BY28,DBInterface!$K:$K)/$C28),0,SUMIF(DBInterface!$B:$B,AA$1&amp;":"&amp;$BY28,DBInterface!$K:$K)/$C28)</f>
        <v>0</v>
      </c>
      <c r="AB28" s="54">
        <f t="shared" si="0"/>
        <v>1</v>
      </c>
      <c r="BY28" s="3" t="s">
        <v>200</v>
      </c>
      <c r="BZ28" s="3" t="s">
        <v>200</v>
      </c>
    </row>
    <row r="29" spans="1:78" ht="15.75" x14ac:dyDescent="0.25">
      <c r="A29" s="30" t="str">
        <f>IF(ISERROR(VLOOKUP($BZ29,BridgeCodes!$A$3:$E$65536,5,FALSE)),"Missing BB Code",VLOOKUP($BZ29,BridgeCodes!$A$3:$E$65536,5,FALSE))</f>
        <v>US;GPU</v>
      </c>
      <c r="B29" s="30">
        <f>VLOOKUP($BY29,DBInterface!$D:$N,11,FALSE)</f>
        <v>0</v>
      </c>
      <c r="C29" s="30">
        <f>SUMIF(DBInterface!$D:$D,$BY29,DBInterface!$K:$K)</f>
        <v>-20000</v>
      </c>
      <c r="D29" s="31">
        <f t="array" ref="D29">[1]!'US;GPU.int=day.PRDS=1FARD=2/20/2001.NEARD=2/20/2001.excel.qe=ls'</f>
        <v>31.370000839233398</v>
      </c>
      <c r="E29" s="30">
        <f>VLOOKUP($BY29,DBInterface!$D:$O,12,FALSE)</f>
        <v>0</v>
      </c>
      <c r="F29" s="30">
        <f>IF(VLOOKUP($BY29,DBInterface!$D:$R,15,FALSE)&lt;0,0,VLOOKUP($BY29,DBInterface!$D:$R,15,FALSE))</f>
        <v>0</v>
      </c>
      <c r="G29" s="29">
        <f>VLOOKUP($BY29,DBInterface!$D:$I,6,FALSE)</f>
        <v>6.9500000000000006E-2</v>
      </c>
      <c r="H29" s="102">
        <f>IF(VLOOKUP($BY29,DBInterface!$D:$S,16,FALSE)&lt;=0,0.001,VLOOKUP($BY29,DBInterface!$D:$S,16,FALSE))</f>
        <v>1.0000000000000001E-5</v>
      </c>
      <c r="I29" s="52" t="str">
        <f>IF($B29 &lt;&gt; 0,VLOOKUP($BY29,DBInterface!$D:$Q,13,FALSE),"")</f>
        <v/>
      </c>
      <c r="J29" s="32">
        <f>IF($B29 &lt;&gt; 0,IF(VLOOKUP($BY29,DBInterface!$D:$Q,14,FALSE)&lt;0,0,VLOOKUP($BY29,DBInterface!$D:$Q,14,FALSE)),"0")/365.25</f>
        <v>0</v>
      </c>
      <c r="K29" s="96">
        <f t="array" ref="K29">1</f>
        <v>1</v>
      </c>
      <c r="L29" s="105"/>
      <c r="M29" s="39"/>
      <c r="N29" s="1"/>
      <c r="O29" s="14"/>
      <c r="P29" s="53">
        <f>IF(ISERROR(SUMIF(DBInterface!$B:$B,P$1&amp;":"&amp;$BY29,DBInterface!$K:$K)/$C29),0,SUMIF(DBInterface!$B:$B,P$1&amp;":"&amp;$BY29,DBInterface!$K:$K)/$C29)</f>
        <v>0</v>
      </c>
      <c r="Q29" s="53">
        <f>IF(ISERROR(SUMIF(DBInterface!$B:$B,Q$1&amp;":"&amp;$BY29,DBInterface!$K:$K)/$C29),0,SUMIF(DBInterface!$B:$B,Q$1&amp;":"&amp;$BY29,DBInterface!$K:$K)/$C29)</f>
        <v>0</v>
      </c>
      <c r="R29" s="53">
        <f>IF(ISERROR(SUMIF(DBInterface!$B:$B,R$1&amp;":"&amp;$BY29,DBInterface!$K:$K)/$C29),0,SUMIF(DBInterface!$B:$B,R$1&amp;":"&amp;$BY29,DBInterface!$K:$K)/$C29)</f>
        <v>0</v>
      </c>
      <c r="S29" s="53">
        <f>IF(ISERROR(SUMIF(DBInterface!$B:$B,S$1&amp;":"&amp;$BY29,DBInterface!$K:$K)/$C29),0,SUMIF(DBInterface!$B:$B,S$1&amp;":"&amp;$BY29,DBInterface!$K:$K)/$C29)</f>
        <v>0</v>
      </c>
      <c r="T29" s="53">
        <f>IF(ISERROR(SUMIF(DBInterface!$B:$B,T$1&amp;":"&amp;$BY29,DBInterface!$K:$K)/$C29),0,SUMIF(DBInterface!$B:$B,T$1&amp;":"&amp;$BY29,DBInterface!$K:$K)/$C29)</f>
        <v>1</v>
      </c>
      <c r="U29" s="53">
        <f>IF(ISERROR(SUMIF(DBInterface!$B:$B,U$1&amp;":"&amp;$BY29,DBInterface!$K:$K)/$C29),0,SUMIF(DBInterface!$B:$B,U$1&amp;":"&amp;$BY29,DBInterface!$K:$K)/$C29)</f>
        <v>0</v>
      </c>
      <c r="V29" s="53">
        <f>IF(ISERROR(SUMIF(DBInterface!$B:$B,V$1&amp;":"&amp;$BY29,DBInterface!$K:$K)/$C29),0,SUMIF(DBInterface!$B:$B,V$1&amp;":"&amp;$BY29,DBInterface!$K:$K)/$C29)</f>
        <v>0</v>
      </c>
      <c r="W29" s="53">
        <f>IF(ISERROR(SUMIF(DBInterface!$B:$B,W$1&amp;":"&amp;$BY29,DBInterface!$K:$K)/$C29),0,SUMIF(DBInterface!$B:$B,W$1&amp;":"&amp;$BY29,DBInterface!$K:$K)/$C29)</f>
        <v>0</v>
      </c>
      <c r="X29" s="53">
        <f>IF(ISERROR(SUMIF(DBInterface!$B:$B,X$1&amp;":"&amp;$BY29,DBInterface!$K:$K)/$C29),0,SUMIF(DBInterface!$B:$B,X$1&amp;":"&amp;$BY29,DBInterface!$K:$K)/$C29)</f>
        <v>0</v>
      </c>
      <c r="Y29" s="53">
        <f>IF(ISERROR(SUMIF(DBInterface!$B:$B,Y$1&amp;":"&amp;$BY29,DBInterface!$K:$K)/$C29),0,SUMIF(DBInterface!$B:$B,Y$1&amp;":"&amp;$BY29,DBInterface!$K:$K)/$C29)</f>
        <v>0</v>
      </c>
      <c r="Z29" s="53">
        <f>IF(ISERROR(SUMIF(DBInterface!$B:$B,Z$1&amp;":"&amp;$BY29,DBInterface!$K:$K)/$C29),0,SUMIF(DBInterface!$B:$B,Z$1&amp;":"&amp;$BY29,DBInterface!$K:$K)/$C29)</f>
        <v>0</v>
      </c>
      <c r="AA29" s="53">
        <f>IF(ISERROR(SUMIF(DBInterface!$B:$B,AA$1&amp;":"&amp;$BY29,DBInterface!$K:$K)/$C29),0,SUMIF(DBInterface!$B:$B,AA$1&amp;":"&amp;$BY29,DBInterface!$K:$K)/$C29)</f>
        <v>0</v>
      </c>
      <c r="AB29" s="54">
        <f t="shared" si="0"/>
        <v>1</v>
      </c>
      <c r="BY29" s="3" t="s">
        <v>202</v>
      </c>
      <c r="BZ29" s="3" t="s">
        <v>202</v>
      </c>
    </row>
    <row r="30" spans="1:78" x14ac:dyDescent="0.2">
      <c r="A30" s="30" t="str">
        <f>IF(ISERROR(VLOOKUP($BZ30,BridgeCodes!$A$3:$E$65536,5,FALSE)),"Missing BB Code",VLOOKUP($BZ30,BridgeCodes!$A$3:$E$65536,5,FALSE))</f>
        <v>US;MCN</v>
      </c>
      <c r="B30" s="30">
        <f>VLOOKUP($BY30,DBInterface!$D:$N,11,FALSE)</f>
        <v>0</v>
      </c>
      <c r="C30" s="30">
        <f>SUMIF(DBInterface!$D:$D,$BY30,DBInterface!$K:$K)</f>
        <v>44000</v>
      </c>
      <c r="D30" s="31">
        <f t="array" ref="D30">[1]!'US;MCN.int=day.PRDS=1FARD=2/20/2001.NEARD=2/20/2001.excel.qe=ls'</f>
        <v>23.639999389648438</v>
      </c>
      <c r="E30" s="30">
        <f>VLOOKUP($BY30,DBInterface!$D:$O,12,FALSE)</f>
        <v>0</v>
      </c>
      <c r="F30" s="30">
        <f>IF(VLOOKUP($BY30,DBInterface!$D:$R,15,FALSE)&lt;0,0,VLOOKUP($BY30,DBInterface!$D:$R,15,FALSE))</f>
        <v>0</v>
      </c>
      <c r="G30" s="29">
        <f>VLOOKUP($BY30,DBInterface!$D:$I,6,FALSE)</f>
        <v>4.3099999999999999E-2</v>
      </c>
      <c r="H30" s="102">
        <f>IF(VLOOKUP($BY30,DBInterface!$D:$S,16,FALSE)&lt;=0,0.001,VLOOKUP($BY30,DBInterface!$D:$S,16,FALSE))</f>
        <v>1.0000000000000001E-5</v>
      </c>
      <c r="I30" s="52" t="str">
        <f>IF($B30 &lt;&gt; 0,VLOOKUP($BY30,DBInterface!$D:$Q,13,FALSE),"")</f>
        <v/>
      </c>
      <c r="J30" s="32">
        <f>IF($B30 &lt;&gt; 0,IF(VLOOKUP($BY30,DBInterface!$D:$Q,14,FALSE)&lt;0,0,VLOOKUP($BY30,DBInterface!$D:$Q,14,FALSE)),"0")/365.25</f>
        <v>0</v>
      </c>
      <c r="K30" s="96">
        <f t="array" ref="K30">1</f>
        <v>1</v>
      </c>
      <c r="L30"/>
      <c r="M30" s="1"/>
      <c r="N30" s="1"/>
      <c r="O30" s="14"/>
      <c r="P30" s="53">
        <f>IF(ISERROR(SUMIF(DBInterface!$B:$B,P$1&amp;":"&amp;$BY30,DBInterface!$K:$K)/$C30),0,SUMIF(DBInterface!$B:$B,P$1&amp;":"&amp;$BY30,DBInterface!$K:$K)/$C30)</f>
        <v>0</v>
      </c>
      <c r="Q30" s="53">
        <f>IF(ISERROR(SUMIF(DBInterface!$B:$B,Q$1&amp;":"&amp;$BY30,DBInterface!$K:$K)/$C30),0,SUMIF(DBInterface!$B:$B,Q$1&amp;":"&amp;$BY30,DBInterface!$K:$K)/$C30)</f>
        <v>0</v>
      </c>
      <c r="R30" s="53">
        <f>IF(ISERROR(SUMIF(DBInterface!$B:$B,R$1&amp;":"&amp;$BY30,DBInterface!$K:$K)/$C30),0,SUMIF(DBInterface!$B:$B,R$1&amp;":"&amp;$BY30,DBInterface!$K:$K)/$C30)</f>
        <v>0</v>
      </c>
      <c r="S30" s="53">
        <f>IF(ISERROR(SUMIF(DBInterface!$B:$B,S$1&amp;":"&amp;$BY30,DBInterface!$K:$K)/$C30),0,SUMIF(DBInterface!$B:$B,S$1&amp;":"&amp;$BY30,DBInterface!$K:$K)/$C30)</f>
        <v>1</v>
      </c>
      <c r="T30" s="53">
        <f>IF(ISERROR(SUMIF(DBInterface!$B:$B,T$1&amp;":"&amp;$BY30,DBInterface!$K:$K)/$C30),0,SUMIF(DBInterface!$B:$B,T$1&amp;":"&amp;$BY30,DBInterface!$K:$K)/$C30)</f>
        <v>0</v>
      </c>
      <c r="U30" s="53">
        <f>IF(ISERROR(SUMIF(DBInterface!$B:$B,U$1&amp;":"&amp;$BY30,DBInterface!$K:$K)/$C30),0,SUMIF(DBInterface!$B:$B,U$1&amp;":"&amp;$BY30,DBInterface!$K:$K)/$C30)</f>
        <v>0</v>
      </c>
      <c r="V30" s="53">
        <f>IF(ISERROR(SUMIF(DBInterface!$B:$B,V$1&amp;":"&amp;$BY30,DBInterface!$K:$K)/$C30),0,SUMIF(DBInterface!$B:$B,V$1&amp;":"&amp;$BY30,DBInterface!$K:$K)/$C30)</f>
        <v>0</v>
      </c>
      <c r="W30" s="53">
        <f>IF(ISERROR(SUMIF(DBInterface!$B:$B,W$1&amp;":"&amp;$BY30,DBInterface!$K:$K)/$C30),0,SUMIF(DBInterface!$B:$B,W$1&amp;":"&amp;$BY30,DBInterface!$K:$K)/$C30)</f>
        <v>0</v>
      </c>
      <c r="X30" s="53">
        <f>IF(ISERROR(SUMIF(DBInterface!$B:$B,X$1&amp;":"&amp;$BY30,DBInterface!$K:$K)/$C30),0,SUMIF(DBInterface!$B:$B,X$1&amp;":"&amp;$BY30,DBInterface!$K:$K)/$C30)</f>
        <v>0</v>
      </c>
      <c r="Y30" s="53">
        <f>IF(ISERROR(SUMIF(DBInterface!$B:$B,Y$1&amp;":"&amp;$BY30,DBInterface!$K:$K)/$C30),0,SUMIF(DBInterface!$B:$B,Y$1&amp;":"&amp;$BY30,DBInterface!$K:$K)/$C30)</f>
        <v>0</v>
      </c>
      <c r="Z30" s="53">
        <f>IF(ISERROR(SUMIF(DBInterface!$B:$B,Z$1&amp;":"&amp;$BY30,DBInterface!$K:$K)/$C30),0,SUMIF(DBInterface!$B:$B,Z$1&amp;":"&amp;$BY30,DBInterface!$K:$K)/$C30)</f>
        <v>0</v>
      </c>
      <c r="AA30" s="53">
        <f>IF(ISERROR(SUMIF(DBInterface!$B:$B,AA$1&amp;":"&amp;$BY30,DBInterface!$K:$K)/$C30),0,SUMIF(DBInterface!$B:$B,AA$1&amp;":"&amp;$BY30,DBInterface!$K:$K)/$C30)</f>
        <v>0</v>
      </c>
      <c r="AB30" s="54">
        <f t="shared" si="0"/>
        <v>1</v>
      </c>
      <c r="BY30" s="3" t="s">
        <v>216</v>
      </c>
      <c r="BZ30" s="3" t="s">
        <v>216</v>
      </c>
    </row>
    <row r="31" spans="1:78" x14ac:dyDescent="0.2">
      <c r="A31" s="30" t="str">
        <f>IF(ISERROR(VLOOKUP($BZ31,BridgeCodes!$A$3:$E$65536,5,FALSE)),"Missing BB Code",VLOOKUP($BZ31,BridgeCodes!$A$3:$E$65536,5,FALSE))</f>
        <v>US;NBL</v>
      </c>
      <c r="B31" s="30">
        <f>VLOOKUP($BY31,DBInterface!$D:$N,11,FALSE)</f>
        <v>0</v>
      </c>
      <c r="C31" s="30">
        <f>SUMIF(DBInterface!$D:$D,$BY31,DBInterface!$K:$K)</f>
        <v>82400</v>
      </c>
      <c r="D31" s="31">
        <f t="array" ref="D31">[1]!'US;NBL.int=day.PRDS=1FARD=2/20/2001.NEARD=2/20/2001.excel.qe=ls'</f>
        <v>45.159999847412109</v>
      </c>
      <c r="E31" s="30">
        <f>VLOOKUP($BY31,DBInterface!$D:$O,12,FALSE)</f>
        <v>0</v>
      </c>
      <c r="F31" s="30">
        <f>IF(VLOOKUP($BY31,DBInterface!$D:$R,15,FALSE)&lt;0,0,VLOOKUP($BY31,DBInterface!$D:$R,15,FALSE))</f>
        <v>0</v>
      </c>
      <c r="G31" s="29">
        <f>VLOOKUP($BY31,DBInterface!$D:$I,6,FALSE)</f>
        <v>3.5000000000000001E-3</v>
      </c>
      <c r="H31" s="102">
        <f>IF(VLOOKUP($BY31,DBInterface!$D:$S,16,FALSE)&lt;=0,0.001,VLOOKUP($BY31,DBInterface!$D:$S,16,FALSE))</f>
        <v>1.0000000000000001E-5</v>
      </c>
      <c r="I31" s="52" t="str">
        <f>IF($B31 &lt;&gt; 0,VLOOKUP($BY31,DBInterface!$D:$Q,13,FALSE),"")</f>
        <v/>
      </c>
      <c r="J31" s="32">
        <f>IF($B31 &lt;&gt; 0,IF(VLOOKUP($BY31,DBInterface!$D:$Q,14,FALSE)&lt;0,0,VLOOKUP($BY31,DBInterface!$D:$Q,14,FALSE)),"0")/365.25</f>
        <v>0</v>
      </c>
      <c r="K31" s="96">
        <f t="array" ref="K31">1</f>
        <v>1</v>
      </c>
      <c r="L31"/>
      <c r="M31"/>
      <c r="N31"/>
      <c r="O31" s="14"/>
      <c r="P31" s="53">
        <f>IF(ISERROR(SUMIF(DBInterface!$B:$B,P$1&amp;":"&amp;$BY31,DBInterface!$K:$K)/$C31),0,SUMIF(DBInterface!$B:$B,P$1&amp;":"&amp;$BY31,DBInterface!$K:$K)/$C31)</f>
        <v>0</v>
      </c>
      <c r="Q31" s="53">
        <f>IF(ISERROR(SUMIF(DBInterface!$B:$B,Q$1&amp;":"&amp;$BY31,DBInterface!$K:$K)/$C31),0,SUMIF(DBInterface!$B:$B,Q$1&amp;":"&amp;$BY31,DBInterface!$K:$K)/$C31)</f>
        <v>0</v>
      </c>
      <c r="R31" s="53">
        <f>IF(ISERROR(SUMIF(DBInterface!$B:$B,R$1&amp;":"&amp;$BY31,DBInterface!$K:$K)/$C31),0,SUMIF(DBInterface!$B:$B,R$1&amp;":"&amp;$BY31,DBInterface!$K:$K)/$C31)</f>
        <v>0</v>
      </c>
      <c r="S31" s="53">
        <f>IF(ISERROR(SUMIF(DBInterface!$B:$B,S$1&amp;":"&amp;$BY31,DBInterface!$K:$K)/$C31),0,SUMIF(DBInterface!$B:$B,S$1&amp;":"&amp;$BY31,DBInterface!$K:$K)/$C31)</f>
        <v>1</v>
      </c>
      <c r="T31" s="53">
        <f>IF(ISERROR(SUMIF(DBInterface!$B:$B,T$1&amp;":"&amp;$BY31,DBInterface!$K:$K)/$C31),0,SUMIF(DBInterface!$B:$B,T$1&amp;":"&amp;$BY31,DBInterface!$K:$K)/$C31)</f>
        <v>0</v>
      </c>
      <c r="U31" s="53">
        <f>IF(ISERROR(SUMIF(DBInterface!$B:$B,U$1&amp;":"&amp;$BY31,DBInterface!$K:$K)/$C31),0,SUMIF(DBInterface!$B:$B,U$1&amp;":"&amp;$BY31,DBInterface!$K:$K)/$C31)</f>
        <v>0</v>
      </c>
      <c r="V31" s="53">
        <f>IF(ISERROR(SUMIF(DBInterface!$B:$B,V$1&amp;":"&amp;$BY31,DBInterface!$K:$K)/$C31),0,SUMIF(DBInterface!$B:$B,V$1&amp;":"&amp;$BY31,DBInterface!$K:$K)/$C31)</f>
        <v>0</v>
      </c>
      <c r="W31" s="53">
        <f>IF(ISERROR(SUMIF(DBInterface!$B:$B,W$1&amp;":"&amp;$BY31,DBInterface!$K:$K)/$C31),0,SUMIF(DBInterface!$B:$B,W$1&amp;":"&amp;$BY31,DBInterface!$K:$K)/$C31)</f>
        <v>0</v>
      </c>
      <c r="X31" s="53">
        <f>IF(ISERROR(SUMIF(DBInterface!$B:$B,X$1&amp;":"&amp;$BY31,DBInterface!$K:$K)/$C31),0,SUMIF(DBInterface!$B:$B,X$1&amp;":"&amp;$BY31,DBInterface!$K:$K)/$C31)</f>
        <v>0</v>
      </c>
      <c r="Y31" s="53">
        <f>IF(ISERROR(SUMIF(DBInterface!$B:$B,Y$1&amp;":"&amp;$BY31,DBInterface!$K:$K)/$C31),0,SUMIF(DBInterface!$B:$B,Y$1&amp;":"&amp;$BY31,DBInterface!$K:$K)/$C31)</f>
        <v>0</v>
      </c>
      <c r="Z31" s="53">
        <f>IF(ISERROR(SUMIF(DBInterface!$B:$B,Z$1&amp;":"&amp;$BY31,DBInterface!$K:$K)/$C31),0,SUMIF(DBInterface!$B:$B,Z$1&amp;":"&amp;$BY31,DBInterface!$K:$K)/$C31)</f>
        <v>0</v>
      </c>
      <c r="AA31" s="53">
        <f>IF(ISERROR(SUMIF(DBInterface!$B:$B,AA$1&amp;":"&amp;$BY31,DBInterface!$K:$K)/$C31),0,SUMIF(DBInterface!$B:$B,AA$1&amp;":"&amp;$BY31,DBInterface!$K:$K)/$C31)</f>
        <v>0</v>
      </c>
      <c r="AB31" s="54">
        <f t="shared" si="0"/>
        <v>1</v>
      </c>
      <c r="BY31" s="3" t="s">
        <v>224</v>
      </c>
      <c r="BZ31" s="3" t="s">
        <v>224</v>
      </c>
    </row>
    <row r="32" spans="1:78" x14ac:dyDescent="0.2">
      <c r="A32" s="30" t="str">
        <f>IF(ISERROR(VLOOKUP($BZ32,BridgeCodes!$A$3:$E$65536,5,FALSE)),"Missing BB Code",VLOOKUP($BZ32,BridgeCodes!$A$3:$E$65536,5,FALSE))</f>
        <v>US;NFX</v>
      </c>
      <c r="B32" s="30">
        <f>VLOOKUP($BY32,DBInterface!$D:$N,11,FALSE)</f>
        <v>0</v>
      </c>
      <c r="C32" s="30">
        <f>SUMIF(DBInterface!$D:$D,$BY32,DBInterface!$K:$K)</f>
        <v>99900</v>
      </c>
      <c r="D32" s="31">
        <f t="array" ref="D32">[1]!'US;NFX.int=day.PRDS=1FARD=2/20/2001.NEARD=2/20/2001.excel.qe=ls'</f>
        <v>37.259998321533203</v>
      </c>
      <c r="E32" s="30">
        <f>VLOOKUP($BY32,DBInterface!$D:$O,12,FALSE)</f>
        <v>0</v>
      </c>
      <c r="F32" s="30">
        <f>IF(VLOOKUP($BY32,DBInterface!$D:$R,15,FALSE)&lt;0,0,VLOOKUP($BY32,DBInterface!$D:$R,15,FALSE))</f>
        <v>0</v>
      </c>
      <c r="G32" s="29">
        <f>VLOOKUP($BY32,DBInterface!$D:$I,6,FALSE)</f>
        <v>0</v>
      </c>
      <c r="H32" s="102">
        <f>IF(VLOOKUP($BY32,DBInterface!$D:$S,16,FALSE)&lt;=0,0.001,VLOOKUP($BY32,DBInterface!$D:$S,16,FALSE))</f>
        <v>1.0000000000000001E-5</v>
      </c>
      <c r="I32" s="52" t="str">
        <f>IF($B32 &lt;&gt; 0,VLOOKUP($BY32,DBInterface!$D:$Q,13,FALSE),"")</f>
        <v/>
      </c>
      <c r="J32" s="32">
        <f>IF($B32 &lt;&gt; 0,IF(VLOOKUP($BY32,DBInterface!$D:$Q,14,FALSE)&lt;0,0,VLOOKUP($BY32,DBInterface!$D:$Q,14,FALSE)),"0")/365.25</f>
        <v>0</v>
      </c>
      <c r="K32" s="96">
        <f t="array" ref="K32">1</f>
        <v>1</v>
      </c>
      <c r="L32"/>
      <c r="M32"/>
      <c r="N32"/>
      <c r="O32" s="14"/>
      <c r="P32" s="53">
        <f>IF(ISERROR(SUMIF(DBInterface!$B:$B,P$1&amp;":"&amp;$BY32,DBInterface!$K:$K)/$C32),0,SUMIF(DBInterface!$B:$B,P$1&amp;":"&amp;$BY32,DBInterface!$K:$K)/$C32)</f>
        <v>0</v>
      </c>
      <c r="Q32" s="53">
        <f>IF(ISERROR(SUMIF(DBInterface!$B:$B,Q$1&amp;":"&amp;$BY32,DBInterface!$K:$K)/$C32),0,SUMIF(DBInterface!$B:$B,Q$1&amp;":"&amp;$BY32,DBInterface!$K:$K)/$C32)</f>
        <v>0</v>
      </c>
      <c r="R32" s="53">
        <f>IF(ISERROR(SUMIF(DBInterface!$B:$B,R$1&amp;":"&amp;$BY32,DBInterface!$K:$K)/$C32),0,SUMIF(DBInterface!$B:$B,R$1&amp;":"&amp;$BY32,DBInterface!$K:$K)/$C32)</f>
        <v>0</v>
      </c>
      <c r="S32" s="53">
        <f>IF(ISERROR(SUMIF(DBInterface!$B:$B,S$1&amp;":"&amp;$BY32,DBInterface!$K:$K)/$C32),0,SUMIF(DBInterface!$B:$B,S$1&amp;":"&amp;$BY32,DBInterface!$K:$K)/$C32)</f>
        <v>1</v>
      </c>
      <c r="T32" s="53">
        <f>IF(ISERROR(SUMIF(DBInterface!$B:$B,T$1&amp;":"&amp;$BY32,DBInterface!$K:$K)/$C32),0,SUMIF(DBInterface!$B:$B,T$1&amp;":"&amp;$BY32,DBInterface!$K:$K)/$C32)</f>
        <v>0</v>
      </c>
      <c r="U32" s="53">
        <f>IF(ISERROR(SUMIF(DBInterface!$B:$B,U$1&amp;":"&amp;$BY32,DBInterface!$K:$K)/$C32),0,SUMIF(DBInterface!$B:$B,U$1&amp;":"&amp;$BY32,DBInterface!$K:$K)/$C32)</f>
        <v>0</v>
      </c>
      <c r="V32" s="53">
        <f>IF(ISERROR(SUMIF(DBInterface!$B:$B,V$1&amp;":"&amp;$BY32,DBInterface!$K:$K)/$C32),0,SUMIF(DBInterface!$B:$B,V$1&amp;":"&amp;$BY32,DBInterface!$K:$K)/$C32)</f>
        <v>0</v>
      </c>
      <c r="W32" s="53">
        <f>IF(ISERROR(SUMIF(DBInterface!$B:$B,W$1&amp;":"&amp;$BY32,DBInterface!$K:$K)/$C32),0,SUMIF(DBInterface!$B:$B,W$1&amp;":"&amp;$BY32,DBInterface!$K:$K)/$C32)</f>
        <v>0</v>
      </c>
      <c r="X32" s="53">
        <f>IF(ISERROR(SUMIF(DBInterface!$B:$B,X$1&amp;":"&amp;$BY32,DBInterface!$K:$K)/$C32),0,SUMIF(DBInterface!$B:$B,X$1&amp;":"&amp;$BY32,DBInterface!$K:$K)/$C32)</f>
        <v>0</v>
      </c>
      <c r="Y32" s="53">
        <f>IF(ISERROR(SUMIF(DBInterface!$B:$B,Y$1&amp;":"&amp;$BY32,DBInterface!$K:$K)/$C32),0,SUMIF(DBInterface!$B:$B,Y$1&amp;":"&amp;$BY32,DBInterface!$K:$K)/$C32)</f>
        <v>0</v>
      </c>
      <c r="Z32" s="53">
        <f>IF(ISERROR(SUMIF(DBInterface!$B:$B,Z$1&amp;":"&amp;$BY32,DBInterface!$K:$K)/$C32),0,SUMIF(DBInterface!$B:$B,Z$1&amp;":"&amp;$BY32,DBInterface!$K:$K)/$C32)</f>
        <v>0</v>
      </c>
      <c r="AA32" s="53">
        <f>IF(ISERROR(SUMIF(DBInterface!$B:$B,AA$1&amp;":"&amp;$BY32,DBInterface!$K:$K)/$C32),0,SUMIF(DBInterface!$B:$B,AA$1&amp;":"&amp;$BY32,DBInterface!$K:$K)/$C32)</f>
        <v>0</v>
      </c>
      <c r="AB32" s="54">
        <f t="shared" si="0"/>
        <v>1</v>
      </c>
      <c r="BY32" s="3" t="s">
        <v>399</v>
      </c>
      <c r="BZ32" s="3" t="s">
        <v>399</v>
      </c>
    </row>
    <row r="33" spans="1:78" x14ac:dyDescent="0.2">
      <c r="A33" s="30" t="str">
        <f>IF(ISERROR(VLOOKUP($BZ33,BridgeCodes!$A$3:$E$65536,5,FALSE)),"Missing BB Code",VLOOKUP($BZ33,BridgeCodes!$A$3:$E$65536,5,FALSE))</f>
        <v>US;NMK</v>
      </c>
      <c r="B33" s="30">
        <f>VLOOKUP($BY33,DBInterface!$D:$N,11,FALSE)</f>
        <v>0</v>
      </c>
      <c r="C33" s="30">
        <f>SUMIF(DBInterface!$D:$D,$BY33,DBInterface!$K:$K)</f>
        <v>-26000</v>
      </c>
      <c r="D33" s="31">
        <f t="array" ref="D33">[1]!'US;NMK.int=day.PRDS=1FARD=2/20/2001.NEARD=2/20/2001.excel.qe=ls'</f>
        <v>17.420000076293945</v>
      </c>
      <c r="E33" s="30">
        <f>VLOOKUP($BY33,DBInterface!$D:$O,12,FALSE)</f>
        <v>0</v>
      </c>
      <c r="F33" s="30">
        <f>IF(VLOOKUP($BY33,DBInterface!$D:$R,15,FALSE)&lt;0,0,VLOOKUP($BY33,DBInterface!$D:$R,15,FALSE))</f>
        <v>0</v>
      </c>
      <c r="G33" s="29">
        <f>VLOOKUP($BY33,DBInterface!$D:$I,6,FALSE)</f>
        <v>0</v>
      </c>
      <c r="H33" s="102">
        <f>IF(VLOOKUP($BY33,DBInterface!$D:$S,16,FALSE)&lt;=0,0.001,VLOOKUP($BY33,DBInterface!$D:$S,16,FALSE))</f>
        <v>1.0000000000000001E-5</v>
      </c>
      <c r="I33" s="52" t="str">
        <f>IF($B33 &lt;&gt; 0,VLOOKUP($BY33,DBInterface!$D:$Q,13,FALSE),"")</f>
        <v/>
      </c>
      <c r="J33" s="32">
        <f>IF($B33 &lt;&gt; 0,IF(VLOOKUP($BY33,DBInterface!$D:$Q,14,FALSE)&lt;0,0,VLOOKUP($BY33,DBInterface!$D:$Q,14,FALSE)),"0")/365.25</f>
        <v>0</v>
      </c>
      <c r="K33" s="96">
        <f t="array" ref="K33">1</f>
        <v>1</v>
      </c>
      <c r="L33"/>
      <c r="M33"/>
      <c r="N33"/>
      <c r="O33" s="14"/>
      <c r="P33" s="53">
        <f>IF(ISERROR(SUMIF(DBInterface!$B:$B,P$1&amp;":"&amp;$BY33,DBInterface!$K:$K)/$C33),0,SUMIF(DBInterface!$B:$B,P$1&amp;":"&amp;$BY33,DBInterface!$K:$K)/$C33)</f>
        <v>0</v>
      </c>
      <c r="Q33" s="53">
        <f>IF(ISERROR(SUMIF(DBInterface!$B:$B,Q$1&amp;":"&amp;$BY33,DBInterface!$K:$K)/$C33),0,SUMIF(DBInterface!$B:$B,Q$1&amp;":"&amp;$BY33,DBInterface!$K:$K)/$C33)</f>
        <v>0</v>
      </c>
      <c r="R33" s="53">
        <f>IF(ISERROR(SUMIF(DBInterface!$B:$B,R$1&amp;":"&amp;$BY33,DBInterface!$K:$K)/$C33),0,SUMIF(DBInterface!$B:$B,R$1&amp;":"&amp;$BY33,DBInterface!$K:$K)/$C33)</f>
        <v>0</v>
      </c>
      <c r="S33" s="53">
        <f>IF(ISERROR(SUMIF(DBInterface!$B:$B,S$1&amp;":"&amp;$BY33,DBInterface!$K:$K)/$C33),0,SUMIF(DBInterface!$B:$B,S$1&amp;":"&amp;$BY33,DBInterface!$K:$K)/$C33)</f>
        <v>0</v>
      </c>
      <c r="T33" s="53">
        <f>IF(ISERROR(SUMIF(DBInterface!$B:$B,T$1&amp;":"&amp;$BY33,DBInterface!$K:$K)/$C33),0,SUMIF(DBInterface!$B:$B,T$1&amp;":"&amp;$BY33,DBInterface!$K:$K)/$C33)</f>
        <v>1</v>
      </c>
      <c r="U33" s="53">
        <f>IF(ISERROR(SUMIF(DBInterface!$B:$B,U$1&amp;":"&amp;$BY33,DBInterface!$K:$K)/$C33),0,SUMIF(DBInterface!$B:$B,U$1&amp;":"&amp;$BY33,DBInterface!$K:$K)/$C33)</f>
        <v>0</v>
      </c>
      <c r="V33" s="53">
        <f>IF(ISERROR(SUMIF(DBInterface!$B:$B,V$1&amp;":"&amp;$BY33,DBInterface!$K:$K)/$C33),0,SUMIF(DBInterface!$B:$B,V$1&amp;":"&amp;$BY33,DBInterface!$K:$K)/$C33)</f>
        <v>0</v>
      </c>
      <c r="W33" s="53">
        <f>IF(ISERROR(SUMIF(DBInterface!$B:$B,W$1&amp;":"&amp;$BY33,DBInterface!$K:$K)/$C33),0,SUMIF(DBInterface!$B:$B,W$1&amp;":"&amp;$BY33,DBInterface!$K:$K)/$C33)</f>
        <v>0</v>
      </c>
      <c r="X33" s="53">
        <f>IF(ISERROR(SUMIF(DBInterface!$B:$B,X$1&amp;":"&amp;$BY33,DBInterface!$K:$K)/$C33),0,SUMIF(DBInterface!$B:$B,X$1&amp;":"&amp;$BY33,DBInterface!$K:$K)/$C33)</f>
        <v>0</v>
      </c>
      <c r="Y33" s="53">
        <f>IF(ISERROR(SUMIF(DBInterface!$B:$B,Y$1&amp;":"&amp;$BY33,DBInterface!$K:$K)/$C33),0,SUMIF(DBInterface!$B:$B,Y$1&amp;":"&amp;$BY33,DBInterface!$K:$K)/$C33)</f>
        <v>0</v>
      </c>
      <c r="Z33" s="53">
        <f>IF(ISERROR(SUMIF(DBInterface!$B:$B,Z$1&amp;":"&amp;$BY33,DBInterface!$K:$K)/$C33),0,SUMIF(DBInterface!$B:$B,Z$1&amp;":"&amp;$BY33,DBInterface!$K:$K)/$C33)</f>
        <v>0</v>
      </c>
      <c r="AA33" s="53">
        <f>IF(ISERROR(SUMIF(DBInterface!$B:$B,AA$1&amp;":"&amp;$BY33,DBInterface!$K:$K)/$C33),0,SUMIF(DBInterface!$B:$B,AA$1&amp;":"&amp;$BY33,DBInterface!$K:$K)/$C33)</f>
        <v>0</v>
      </c>
      <c r="AB33" s="54">
        <f t="shared" si="0"/>
        <v>1</v>
      </c>
      <c r="BY33" s="3" t="s">
        <v>496</v>
      </c>
      <c r="BZ33" s="3" t="s">
        <v>496</v>
      </c>
    </row>
    <row r="34" spans="1:78" x14ac:dyDescent="0.2">
      <c r="A34" s="30" t="str">
        <f>IF(ISERROR(VLOOKUP($BZ34,BridgeCodes!$A$3:$E$65536,5,FALSE)),"Missing BB Code",VLOOKUP($BZ34,BridgeCodes!$A$3:$E$65536,5,FALSE))</f>
        <v>AU;NVS</v>
      </c>
      <c r="B34" s="30">
        <f>VLOOKUP($BY34,DBInterface!$D:$N,11,FALSE)</f>
        <v>0</v>
      </c>
      <c r="C34" s="30">
        <f>SUMIF(DBInterface!$D:$D,$BY34,DBInterface!$K:$K)</f>
        <v>2588194</v>
      </c>
      <c r="D34" s="31">
        <f t="array" ref="D34">[1]!'AU;NVS.int=day.PRDS=1FARD=2/20/2001.NEARD=2/20/2001.excel.qe=ls'</f>
        <v>1.7000000476837158</v>
      </c>
      <c r="E34" s="30">
        <f>VLOOKUP($BY34,DBInterface!$D:$O,12,FALSE)</f>
        <v>0</v>
      </c>
      <c r="F34" s="30">
        <f>IF(VLOOKUP($BY34,DBInterface!$D:$R,15,FALSE)&lt;0,0,VLOOKUP($BY34,DBInterface!$D:$R,15,FALSE))</f>
        <v>0</v>
      </c>
      <c r="G34" s="29">
        <f>VLOOKUP($BY34,DBInterface!$D:$I,6,FALSE)</f>
        <v>0</v>
      </c>
      <c r="H34" s="102">
        <f>IF(VLOOKUP($BY34,DBInterface!$D:$S,16,FALSE)&lt;=0,0.001,VLOOKUP($BY34,DBInterface!$D:$S,16,FALSE))</f>
        <v>1.0000000000000001E-5</v>
      </c>
      <c r="I34" s="52" t="str">
        <f>IF($B34 &lt;&gt; 0,VLOOKUP($BY34,DBInterface!$D:$Q,13,FALSE),"")</f>
        <v/>
      </c>
      <c r="J34" s="32">
        <f>IF($B34 &lt;&gt; 0,IF(VLOOKUP($BY34,DBInterface!$D:$Q,14,FALSE)&lt;0,0,VLOOKUP($BY34,DBInterface!$D:$Q,14,FALSE)),"0")/365.25</f>
        <v>0</v>
      </c>
      <c r="K34" s="96">
        <f t="array" ref="K34">[1]!'$$USDAUD.int=day.PRDS=1.FARD=2/20/2001.NEARD=2/20/2001.excel.qe=ls'</f>
        <v>1.8842999935150146</v>
      </c>
      <c r="L34"/>
      <c r="M34"/>
      <c r="N34"/>
      <c r="O34" s="14"/>
      <c r="P34" s="53">
        <f>IF(ISERROR(SUMIF(DBInterface!$B:$B,P$1&amp;":"&amp;$BY34,DBInterface!$K:$K)/$C34),0,SUMIF(DBInterface!$B:$B,P$1&amp;":"&amp;$BY34,DBInterface!$K:$K)/$C34)</f>
        <v>0</v>
      </c>
      <c r="Q34" s="53">
        <f>IF(ISERROR(SUMIF(DBInterface!$B:$B,Q$1&amp;":"&amp;$BY34,DBInterface!$K:$K)/$C34),0,SUMIF(DBInterface!$B:$B,Q$1&amp;":"&amp;$BY34,DBInterface!$K:$K)/$C34)</f>
        <v>0</v>
      </c>
      <c r="R34" s="53">
        <f>IF(ISERROR(SUMIF(DBInterface!$B:$B,R$1&amp;":"&amp;$BY34,DBInterface!$K:$K)/$C34),0,SUMIF(DBInterface!$B:$B,R$1&amp;":"&amp;$BY34,DBInterface!$K:$K)/$C34)</f>
        <v>0</v>
      </c>
      <c r="S34" s="53">
        <f>IF(ISERROR(SUMIF(DBInterface!$B:$B,S$1&amp;":"&amp;$BY34,DBInterface!$K:$K)/$C34),0,SUMIF(DBInterface!$B:$B,S$1&amp;":"&amp;$BY34,DBInterface!$K:$K)/$C34)</f>
        <v>1</v>
      </c>
      <c r="T34" s="53">
        <f>IF(ISERROR(SUMIF(DBInterface!$B:$B,T$1&amp;":"&amp;$BY34,DBInterface!$K:$K)/$C34),0,SUMIF(DBInterface!$B:$B,T$1&amp;":"&amp;$BY34,DBInterface!$K:$K)/$C34)</f>
        <v>0</v>
      </c>
      <c r="U34" s="53">
        <f>IF(ISERROR(SUMIF(DBInterface!$B:$B,U$1&amp;":"&amp;$BY34,DBInterface!$K:$K)/$C34),0,SUMIF(DBInterface!$B:$B,U$1&amp;":"&amp;$BY34,DBInterface!$K:$K)/$C34)</f>
        <v>0</v>
      </c>
      <c r="V34" s="53">
        <f>IF(ISERROR(SUMIF(DBInterface!$B:$B,V$1&amp;":"&amp;$BY34,DBInterface!$K:$K)/$C34),0,SUMIF(DBInterface!$B:$B,V$1&amp;":"&amp;$BY34,DBInterface!$K:$K)/$C34)</f>
        <v>0</v>
      </c>
      <c r="W34" s="53">
        <f>IF(ISERROR(SUMIF(DBInterface!$B:$B,W$1&amp;":"&amp;$BY34,DBInterface!$K:$K)/$C34),0,SUMIF(DBInterface!$B:$B,W$1&amp;":"&amp;$BY34,DBInterface!$K:$K)/$C34)</f>
        <v>0</v>
      </c>
      <c r="X34" s="53">
        <f>IF(ISERROR(SUMIF(DBInterface!$B:$B,X$1&amp;":"&amp;$BY34,DBInterface!$K:$K)/$C34),0,SUMIF(DBInterface!$B:$B,X$1&amp;":"&amp;$BY34,DBInterface!$K:$K)/$C34)</f>
        <v>0</v>
      </c>
      <c r="Y34" s="53">
        <f>IF(ISERROR(SUMIF(DBInterface!$B:$B,Y$1&amp;":"&amp;$BY34,DBInterface!$K:$K)/$C34),0,SUMIF(DBInterface!$B:$B,Y$1&amp;":"&amp;$BY34,DBInterface!$K:$K)/$C34)</f>
        <v>0</v>
      </c>
      <c r="Z34" s="53">
        <f>IF(ISERROR(SUMIF(DBInterface!$B:$B,Z$1&amp;":"&amp;$BY34,DBInterface!$K:$K)/$C34),0,SUMIF(DBInterface!$B:$B,Z$1&amp;":"&amp;$BY34,DBInterface!$K:$K)/$C34)</f>
        <v>0</v>
      </c>
      <c r="AA34" s="53">
        <f>IF(ISERROR(SUMIF(DBInterface!$B:$B,AA$1&amp;":"&amp;$BY34,DBInterface!$K:$K)/$C34),0,SUMIF(DBInterface!$B:$B,AA$1&amp;":"&amp;$BY34,DBInterface!$K:$K)/$C34)</f>
        <v>0</v>
      </c>
      <c r="AB34" s="54">
        <f t="shared" si="0"/>
        <v>1</v>
      </c>
      <c r="BY34" s="3" t="s">
        <v>233</v>
      </c>
      <c r="BZ34" s="3" t="s">
        <v>233</v>
      </c>
    </row>
    <row r="35" spans="1:78" x14ac:dyDescent="0.2">
      <c r="A35" s="30" t="str">
        <f>IF(ISERROR(VLOOKUP($BZ35,BridgeCodes!$A$3:$E$65536,5,FALSE)),"Missing BB Code",VLOOKUP($BZ35,BridgeCodes!$A$3:$E$65536,5,FALSE))</f>
        <v>AU;OSH</v>
      </c>
      <c r="B35" s="30">
        <f>VLOOKUP($BY35,DBInterface!$D:$N,11,FALSE)</f>
        <v>0</v>
      </c>
      <c r="C35" s="30">
        <f>SUMIF(DBInterface!$D:$D,$BY35,DBInterface!$K:$K)</f>
        <v>2999313</v>
      </c>
      <c r="D35" s="31">
        <f t="array" ref="D35">[1]!'AU;OSH.int=day.PRDS=1FARD=2/20/2001.NEARD=2/20/2001.excel.qe=ls'</f>
        <v>1.5199999809265137</v>
      </c>
      <c r="E35" s="30">
        <f>VLOOKUP($BY35,DBInterface!$D:$O,12,FALSE)</f>
        <v>0</v>
      </c>
      <c r="F35" s="30">
        <f>IF(VLOOKUP($BY35,DBInterface!$D:$R,15,FALSE)&lt;0,0,VLOOKUP($BY35,DBInterface!$D:$R,15,FALSE))</f>
        <v>0</v>
      </c>
      <c r="G35" s="29">
        <f>VLOOKUP($BY35,DBInterface!$D:$I,6,FALSE)</f>
        <v>0</v>
      </c>
      <c r="H35" s="102">
        <f>IF(VLOOKUP($BY35,DBInterface!$D:$S,16,FALSE)&lt;=0,0.001,VLOOKUP($BY35,DBInterface!$D:$S,16,FALSE))</f>
        <v>1.0000000000000001E-5</v>
      </c>
      <c r="I35" s="52" t="str">
        <f>IF($B35 &lt;&gt; 0,VLOOKUP($BY35,DBInterface!$D:$Q,13,FALSE),"")</f>
        <v/>
      </c>
      <c r="J35" s="32">
        <f>IF($B35 &lt;&gt; 0,IF(VLOOKUP($BY35,DBInterface!$D:$Q,14,FALSE)&lt;0,0,VLOOKUP($BY35,DBInterface!$D:$Q,14,FALSE)),"0")/365.25</f>
        <v>0</v>
      </c>
      <c r="K35" s="96">
        <f t="array" ref="K35">[1]!'$$USDAUD.int=day.PRDS=1.FARD=2/20/2001.NEARD=2/20/2001.excel.qe=ls'</f>
        <v>1.8842999935150146</v>
      </c>
      <c r="L35"/>
      <c r="M35"/>
      <c r="N35"/>
      <c r="O35" s="14"/>
      <c r="P35" s="53">
        <f>IF(ISERROR(SUMIF(DBInterface!$B:$B,P$1&amp;":"&amp;$BY35,DBInterface!$K:$K)/$C35),0,SUMIF(DBInterface!$B:$B,P$1&amp;":"&amp;$BY35,DBInterface!$K:$K)/$C35)</f>
        <v>0</v>
      </c>
      <c r="Q35" s="53">
        <f>IF(ISERROR(SUMIF(DBInterface!$B:$B,Q$1&amp;":"&amp;$BY35,DBInterface!$K:$K)/$C35),0,SUMIF(DBInterface!$B:$B,Q$1&amp;":"&amp;$BY35,DBInterface!$K:$K)/$C35)</f>
        <v>0</v>
      </c>
      <c r="R35" s="53">
        <f>IF(ISERROR(SUMIF(DBInterface!$B:$B,R$1&amp;":"&amp;$BY35,DBInterface!$K:$K)/$C35),0,SUMIF(DBInterface!$B:$B,R$1&amp;":"&amp;$BY35,DBInterface!$K:$K)/$C35)</f>
        <v>0</v>
      </c>
      <c r="S35" s="53">
        <f>IF(ISERROR(SUMIF(DBInterface!$B:$B,S$1&amp;":"&amp;$BY35,DBInterface!$K:$K)/$C35),0,SUMIF(DBInterface!$B:$B,S$1&amp;":"&amp;$BY35,DBInterface!$K:$K)/$C35)</f>
        <v>1</v>
      </c>
      <c r="T35" s="53">
        <f>IF(ISERROR(SUMIF(DBInterface!$B:$B,T$1&amp;":"&amp;$BY35,DBInterface!$K:$K)/$C35),0,SUMIF(DBInterface!$B:$B,T$1&amp;":"&amp;$BY35,DBInterface!$K:$K)/$C35)</f>
        <v>0</v>
      </c>
      <c r="U35" s="53">
        <f>IF(ISERROR(SUMIF(DBInterface!$B:$B,U$1&amp;":"&amp;$BY35,DBInterface!$K:$K)/$C35),0,SUMIF(DBInterface!$B:$B,U$1&amp;":"&amp;$BY35,DBInterface!$K:$K)/$C35)</f>
        <v>0</v>
      </c>
      <c r="V35" s="53">
        <f>IF(ISERROR(SUMIF(DBInterface!$B:$B,V$1&amp;":"&amp;$BY35,DBInterface!$K:$K)/$C35),0,SUMIF(DBInterface!$B:$B,V$1&amp;":"&amp;$BY35,DBInterface!$K:$K)/$C35)</f>
        <v>0</v>
      </c>
      <c r="W35" s="53">
        <f>IF(ISERROR(SUMIF(DBInterface!$B:$B,W$1&amp;":"&amp;$BY35,DBInterface!$K:$K)/$C35),0,SUMIF(DBInterface!$B:$B,W$1&amp;":"&amp;$BY35,DBInterface!$K:$K)/$C35)</f>
        <v>0</v>
      </c>
      <c r="X35" s="53">
        <f>IF(ISERROR(SUMIF(DBInterface!$B:$B,X$1&amp;":"&amp;$BY35,DBInterface!$K:$K)/$C35),0,SUMIF(DBInterface!$B:$B,X$1&amp;":"&amp;$BY35,DBInterface!$K:$K)/$C35)</f>
        <v>0</v>
      </c>
      <c r="Y35" s="53">
        <f>IF(ISERROR(SUMIF(DBInterface!$B:$B,Y$1&amp;":"&amp;$BY35,DBInterface!$K:$K)/$C35),0,SUMIF(DBInterface!$B:$B,Y$1&amp;":"&amp;$BY35,DBInterface!$K:$K)/$C35)</f>
        <v>0</v>
      </c>
      <c r="Z35" s="53">
        <f>IF(ISERROR(SUMIF(DBInterface!$B:$B,Z$1&amp;":"&amp;$BY35,DBInterface!$K:$K)/$C35),0,SUMIF(DBInterface!$B:$B,Z$1&amp;":"&amp;$BY35,DBInterface!$K:$K)/$C35)</f>
        <v>0</v>
      </c>
      <c r="AA35" s="53">
        <f>IF(ISERROR(SUMIF(DBInterface!$B:$B,AA$1&amp;":"&amp;$BY35,DBInterface!$K:$K)/$C35),0,SUMIF(DBInterface!$B:$B,AA$1&amp;":"&amp;$BY35,DBInterface!$K:$K)/$C35)</f>
        <v>0</v>
      </c>
      <c r="AB35" s="54">
        <f t="shared" si="0"/>
        <v>1</v>
      </c>
      <c r="BY35" s="3" t="s">
        <v>237</v>
      </c>
      <c r="BZ35" s="3" t="s">
        <v>237</v>
      </c>
    </row>
    <row r="36" spans="1:78" x14ac:dyDescent="0.2">
      <c r="A36" s="30" t="str">
        <f>IF(ISERROR(VLOOKUP($BZ36,BridgeCodes!$A$3:$E$65536,5,FALSE)),"Missing BB Code",VLOOKUP($BZ36,BridgeCodes!$A$3:$E$65536,5,FALSE))</f>
        <v>US;P</v>
      </c>
      <c r="B36" s="30">
        <f>VLOOKUP($BY36,DBInterface!$D:$N,11,FALSE)</f>
        <v>0</v>
      </c>
      <c r="C36" s="30">
        <f>SUMIF(DBInterface!$D:$D,$BY36,DBInterface!$K:$K)</f>
        <v>153000</v>
      </c>
      <c r="D36" s="31">
        <f t="array" ref="D36">[1]!'US;P.int=day.PRDS=1FARD=2/20/2001.NEARD=2/20/2001.excel.qe=ls'</f>
        <v>55.970001220703125</v>
      </c>
      <c r="E36" s="30">
        <f>VLOOKUP($BY36,DBInterface!$D:$O,12,FALSE)</f>
        <v>0</v>
      </c>
      <c r="F36" s="30">
        <f>IF(VLOOKUP($BY36,DBInterface!$D:$R,15,FALSE)&lt;0,0,VLOOKUP($BY36,DBInterface!$D:$R,15,FALSE))</f>
        <v>0</v>
      </c>
      <c r="G36" s="29">
        <f>VLOOKUP($BY36,DBInterface!$D:$I,6,FALSE)</f>
        <v>2.4299999999999999E-2</v>
      </c>
      <c r="H36" s="102">
        <f>IF(VLOOKUP($BY36,DBInterface!$D:$S,16,FALSE)&lt;=0,0.001,VLOOKUP($BY36,DBInterface!$D:$S,16,FALSE))</f>
        <v>1.0000000000000001E-5</v>
      </c>
      <c r="I36" s="52" t="str">
        <f>IF($B36 &lt;&gt; 0,VLOOKUP($BY36,DBInterface!$D:$Q,13,FALSE),"")</f>
        <v/>
      </c>
      <c r="J36" s="32">
        <f>IF($B36 &lt;&gt; 0,IF(VLOOKUP($BY36,DBInterface!$D:$Q,14,FALSE)&lt;0,0,VLOOKUP($BY36,DBInterface!$D:$Q,14,FALSE)),"0")/365.25</f>
        <v>0</v>
      </c>
      <c r="K36" s="96">
        <f t="array" ref="K36">1</f>
        <v>1</v>
      </c>
      <c r="L36"/>
      <c r="M36"/>
      <c r="N36"/>
      <c r="O36" s="14"/>
      <c r="P36" s="53">
        <f>IF(ISERROR(SUMIF(DBInterface!$B:$B,P$1&amp;":"&amp;$BY36,DBInterface!$K:$K)/$C36),0,SUMIF(DBInterface!$B:$B,P$1&amp;":"&amp;$BY36,DBInterface!$K:$K)/$C36)</f>
        <v>0</v>
      </c>
      <c r="Q36" s="53">
        <f>IF(ISERROR(SUMIF(DBInterface!$B:$B,Q$1&amp;":"&amp;$BY36,DBInterface!$K:$K)/$C36),0,SUMIF(DBInterface!$B:$B,Q$1&amp;":"&amp;$BY36,DBInterface!$K:$K)/$C36)</f>
        <v>0</v>
      </c>
      <c r="R36" s="53">
        <f>IF(ISERROR(SUMIF(DBInterface!$B:$B,R$1&amp;":"&amp;$BY36,DBInterface!$K:$K)/$C36),0,SUMIF(DBInterface!$B:$B,R$1&amp;":"&amp;$BY36,DBInterface!$K:$K)/$C36)</f>
        <v>0</v>
      </c>
      <c r="S36" s="53">
        <f>IF(ISERROR(SUMIF(DBInterface!$B:$B,S$1&amp;":"&amp;$BY36,DBInterface!$K:$K)/$C36),0,SUMIF(DBInterface!$B:$B,S$1&amp;":"&amp;$BY36,DBInterface!$K:$K)/$C36)</f>
        <v>1</v>
      </c>
      <c r="T36" s="53">
        <f>IF(ISERROR(SUMIF(DBInterface!$B:$B,T$1&amp;":"&amp;$BY36,DBInterface!$K:$K)/$C36),0,SUMIF(DBInterface!$B:$B,T$1&amp;":"&amp;$BY36,DBInterface!$K:$K)/$C36)</f>
        <v>0</v>
      </c>
      <c r="U36" s="53">
        <f>IF(ISERROR(SUMIF(DBInterface!$B:$B,U$1&amp;":"&amp;$BY36,DBInterface!$K:$K)/$C36),0,SUMIF(DBInterface!$B:$B,U$1&amp;":"&amp;$BY36,DBInterface!$K:$K)/$C36)</f>
        <v>0</v>
      </c>
      <c r="V36" s="53">
        <f>IF(ISERROR(SUMIF(DBInterface!$B:$B,V$1&amp;":"&amp;$BY36,DBInterface!$K:$K)/$C36),0,SUMIF(DBInterface!$B:$B,V$1&amp;":"&amp;$BY36,DBInterface!$K:$K)/$C36)</f>
        <v>0</v>
      </c>
      <c r="W36" s="53">
        <f>IF(ISERROR(SUMIF(DBInterface!$B:$B,W$1&amp;":"&amp;$BY36,DBInterface!$K:$K)/$C36),0,SUMIF(DBInterface!$B:$B,W$1&amp;":"&amp;$BY36,DBInterface!$K:$K)/$C36)</f>
        <v>0</v>
      </c>
      <c r="X36" s="53">
        <f>IF(ISERROR(SUMIF(DBInterface!$B:$B,X$1&amp;":"&amp;$BY36,DBInterface!$K:$K)/$C36),0,SUMIF(DBInterface!$B:$B,X$1&amp;":"&amp;$BY36,DBInterface!$K:$K)/$C36)</f>
        <v>0</v>
      </c>
      <c r="Y36" s="53">
        <f>IF(ISERROR(SUMIF(DBInterface!$B:$B,Y$1&amp;":"&amp;$BY36,DBInterface!$K:$K)/$C36),0,SUMIF(DBInterface!$B:$B,Y$1&amp;":"&amp;$BY36,DBInterface!$K:$K)/$C36)</f>
        <v>0</v>
      </c>
      <c r="Z36" s="53">
        <f>IF(ISERROR(SUMIF(DBInterface!$B:$B,Z$1&amp;":"&amp;$BY36,DBInterface!$K:$K)/$C36),0,SUMIF(DBInterface!$B:$B,Z$1&amp;":"&amp;$BY36,DBInterface!$K:$K)/$C36)</f>
        <v>0</v>
      </c>
      <c r="AA36" s="53">
        <f>IF(ISERROR(SUMIF(DBInterface!$B:$B,AA$1&amp;":"&amp;$BY36,DBInterface!$K:$K)/$C36),0,SUMIF(DBInterface!$B:$B,AA$1&amp;":"&amp;$BY36,DBInterface!$K:$K)/$C36)</f>
        <v>0</v>
      </c>
      <c r="AB36" s="54">
        <f t="shared" si="0"/>
        <v>1</v>
      </c>
      <c r="BY36" s="3" t="s">
        <v>423</v>
      </c>
      <c r="BZ36" s="3" t="s">
        <v>423</v>
      </c>
    </row>
    <row r="37" spans="1:78" x14ac:dyDescent="0.2">
      <c r="A37" s="30" t="str">
        <f>IF(ISERROR(VLOOKUP($BZ37,BridgeCodes!$A$3:$E$65536,5,FALSE)),"Missing BB Code",VLOOKUP($BZ37,BridgeCodes!$A$3:$E$65536,5,FALSE))</f>
        <v>US;PEG</v>
      </c>
      <c r="B37" s="30">
        <f>VLOOKUP($BY37,DBInterface!$D:$N,11,FALSE)</f>
        <v>0</v>
      </c>
      <c r="C37" s="30">
        <f>SUMIF(DBInterface!$D:$D,$BY37,DBInterface!$K:$K)</f>
        <v>99300</v>
      </c>
      <c r="D37" s="31">
        <f t="array" ref="D37">[1]!'US;PEG.int=day.PRDS=1FARD=2/20/2001.NEARD=2/20/2001.excel.qe=ls'</f>
        <v>44.049999237060547</v>
      </c>
      <c r="E37" s="30">
        <f>VLOOKUP($BY37,DBInterface!$D:$O,12,FALSE)</f>
        <v>0</v>
      </c>
      <c r="F37" s="30">
        <f>IF(VLOOKUP($BY37,DBInterface!$D:$R,15,FALSE)&lt;0,0,VLOOKUP($BY37,DBInterface!$D:$R,15,FALSE))</f>
        <v>0</v>
      </c>
      <c r="G37" s="29">
        <f>VLOOKUP($BY37,DBInterface!$D:$I,6,FALSE)</f>
        <v>4.9000000000000002E-2</v>
      </c>
      <c r="H37" s="102">
        <f>IF(VLOOKUP($BY37,DBInterface!$D:$S,16,FALSE)&lt;=0,0.001,VLOOKUP($BY37,DBInterface!$D:$S,16,FALSE))</f>
        <v>1.0000000000000001E-5</v>
      </c>
      <c r="I37" s="52" t="str">
        <f>IF($B37 &lt;&gt; 0,VLOOKUP($BY37,DBInterface!$D:$Q,13,FALSE),"")</f>
        <v/>
      </c>
      <c r="J37" s="32">
        <f>IF($B37 &lt;&gt; 0,IF(VLOOKUP($BY37,DBInterface!$D:$Q,14,FALSE)&lt;0,0,VLOOKUP($BY37,DBInterface!$D:$Q,14,FALSE)),"0")/365.25</f>
        <v>0</v>
      </c>
      <c r="K37" s="96">
        <f t="array" ref="K37">1</f>
        <v>1</v>
      </c>
      <c r="L37"/>
      <c r="M37"/>
      <c r="N37"/>
      <c r="O37" s="14"/>
      <c r="P37" s="53">
        <f>IF(ISERROR(SUMIF(DBInterface!$B:$B,P$1&amp;":"&amp;$BY37,DBInterface!$K:$K)/$C37),0,SUMIF(DBInterface!$B:$B,P$1&amp;":"&amp;$BY37,DBInterface!$K:$K)/$C37)</f>
        <v>0</v>
      </c>
      <c r="Q37" s="53">
        <f>IF(ISERROR(SUMIF(DBInterface!$B:$B,Q$1&amp;":"&amp;$BY37,DBInterface!$K:$K)/$C37),0,SUMIF(DBInterface!$B:$B,Q$1&amp;":"&amp;$BY37,DBInterface!$K:$K)/$C37)</f>
        <v>0</v>
      </c>
      <c r="R37" s="53">
        <f>IF(ISERROR(SUMIF(DBInterface!$B:$B,R$1&amp;":"&amp;$BY37,DBInterface!$K:$K)/$C37),0,SUMIF(DBInterface!$B:$B,R$1&amp;":"&amp;$BY37,DBInterface!$K:$K)/$C37)</f>
        <v>0</v>
      </c>
      <c r="S37" s="53">
        <f>IF(ISERROR(SUMIF(DBInterface!$B:$B,S$1&amp;":"&amp;$BY37,DBInterface!$K:$K)/$C37),0,SUMIF(DBInterface!$B:$B,S$1&amp;":"&amp;$BY37,DBInterface!$K:$K)/$C37)</f>
        <v>0</v>
      </c>
      <c r="T37" s="53">
        <f>IF(ISERROR(SUMIF(DBInterface!$B:$B,T$1&amp;":"&amp;$BY37,DBInterface!$K:$K)/$C37),0,SUMIF(DBInterface!$B:$B,T$1&amp;":"&amp;$BY37,DBInterface!$K:$K)/$C37)</f>
        <v>1</v>
      </c>
      <c r="U37" s="53">
        <f>IF(ISERROR(SUMIF(DBInterface!$B:$B,U$1&amp;":"&amp;$BY37,DBInterface!$K:$K)/$C37),0,SUMIF(DBInterface!$B:$B,U$1&amp;":"&amp;$BY37,DBInterface!$K:$K)/$C37)</f>
        <v>0</v>
      </c>
      <c r="V37" s="53">
        <f>IF(ISERROR(SUMIF(DBInterface!$B:$B,V$1&amp;":"&amp;$BY37,DBInterface!$K:$K)/$C37),0,SUMIF(DBInterface!$B:$B,V$1&amp;":"&amp;$BY37,DBInterface!$K:$K)/$C37)</f>
        <v>0</v>
      </c>
      <c r="W37" s="53">
        <f>IF(ISERROR(SUMIF(DBInterface!$B:$B,W$1&amp;":"&amp;$BY37,DBInterface!$K:$K)/$C37),0,SUMIF(DBInterface!$B:$B,W$1&amp;":"&amp;$BY37,DBInterface!$K:$K)/$C37)</f>
        <v>0</v>
      </c>
      <c r="X37" s="53">
        <f>IF(ISERROR(SUMIF(DBInterface!$B:$B,X$1&amp;":"&amp;$BY37,DBInterface!$K:$K)/$C37),0,SUMIF(DBInterface!$B:$B,X$1&amp;":"&amp;$BY37,DBInterface!$K:$K)/$C37)</f>
        <v>0</v>
      </c>
      <c r="Y37" s="53">
        <f>IF(ISERROR(SUMIF(DBInterface!$B:$B,Y$1&amp;":"&amp;$BY37,DBInterface!$K:$K)/$C37),0,SUMIF(DBInterface!$B:$B,Y$1&amp;":"&amp;$BY37,DBInterface!$K:$K)/$C37)</f>
        <v>0</v>
      </c>
      <c r="Z37" s="53">
        <f>IF(ISERROR(SUMIF(DBInterface!$B:$B,Z$1&amp;":"&amp;$BY37,DBInterface!$K:$K)/$C37),0,SUMIF(DBInterface!$B:$B,Z$1&amp;":"&amp;$BY37,DBInterface!$K:$K)/$C37)</f>
        <v>0</v>
      </c>
      <c r="AA37" s="53">
        <f>IF(ISERROR(SUMIF(DBInterface!$B:$B,AA$1&amp;":"&amp;$BY37,DBInterface!$K:$K)/$C37),0,SUMIF(DBInterface!$B:$B,AA$1&amp;":"&amp;$BY37,DBInterface!$K:$K)/$C37)</f>
        <v>0</v>
      </c>
      <c r="AB37" s="54">
        <f t="shared" si="0"/>
        <v>1</v>
      </c>
      <c r="BY37" s="3" t="s">
        <v>241</v>
      </c>
      <c r="BZ37" s="3" t="s">
        <v>241</v>
      </c>
    </row>
    <row r="38" spans="1:78" x14ac:dyDescent="0.2">
      <c r="A38" s="30" t="str">
        <f>IF(ISERROR(VLOOKUP($BZ38,BridgeCodes!$A$3:$E$65536,5,FALSE)),"Missing BB Code",VLOOKUP($BZ38,BridgeCodes!$A$3:$E$65536,5,FALSE))</f>
        <v>US;PGN</v>
      </c>
      <c r="B38" s="30">
        <f>VLOOKUP($BY38,DBInterface!$D:$N,11,FALSE)</f>
        <v>0</v>
      </c>
      <c r="C38" s="30">
        <f>SUMIF(DBInterface!$D:$D,$BY38,DBInterface!$K:$K)</f>
        <v>-10000</v>
      </c>
      <c r="D38" s="31">
        <f t="array" ref="D38">[1]!'US;PGN.int=day.PRDS=1FARD=2/20/2001.NEARD=2/20/2001.excel.qe=ls'</f>
        <v>43.950000762939453</v>
      </c>
      <c r="E38" s="30">
        <f>VLOOKUP($BY38,DBInterface!$D:$O,12,FALSE)</f>
        <v>0</v>
      </c>
      <c r="F38" s="30">
        <f>IF(VLOOKUP($BY38,DBInterface!$D:$R,15,FALSE)&lt;0,0,VLOOKUP($BY38,DBInterface!$D:$R,15,FALSE))</f>
        <v>0</v>
      </c>
      <c r="G38" s="29">
        <f>VLOOKUP($BY38,DBInterface!$D:$I,6,FALSE)</f>
        <v>4.82E-2</v>
      </c>
      <c r="H38" s="102">
        <f>IF(VLOOKUP($BY38,DBInterface!$D:$S,16,FALSE)&lt;=0,0.001,VLOOKUP($BY38,DBInterface!$D:$S,16,FALSE))</f>
        <v>1.0000000000000001E-5</v>
      </c>
      <c r="I38" s="52" t="str">
        <f>IF($B38 &lt;&gt; 0,VLOOKUP($BY38,DBInterface!$D:$Q,13,FALSE),"")</f>
        <v/>
      </c>
      <c r="J38" s="32">
        <f>IF($B38 &lt;&gt; 0,IF(VLOOKUP($BY38,DBInterface!$D:$Q,14,FALSE)&lt;0,0,VLOOKUP($BY38,DBInterface!$D:$Q,14,FALSE)),"0")/365.25</f>
        <v>0</v>
      </c>
      <c r="K38" s="96">
        <f t="array" ref="K38">1</f>
        <v>1</v>
      </c>
      <c r="L38"/>
      <c r="M38"/>
      <c r="N38"/>
      <c r="O38" s="14"/>
      <c r="P38" s="53">
        <f>IF(ISERROR(SUMIF(DBInterface!$B:$B,P$1&amp;":"&amp;$BY38,DBInterface!$K:$K)/$C38),0,SUMIF(DBInterface!$B:$B,P$1&amp;":"&amp;$BY38,DBInterface!$K:$K)/$C38)</f>
        <v>0</v>
      </c>
      <c r="Q38" s="53">
        <f>IF(ISERROR(SUMIF(DBInterface!$B:$B,Q$1&amp;":"&amp;$BY38,DBInterface!$K:$K)/$C38),0,SUMIF(DBInterface!$B:$B,Q$1&amp;":"&amp;$BY38,DBInterface!$K:$K)/$C38)</f>
        <v>0</v>
      </c>
      <c r="R38" s="53">
        <f>IF(ISERROR(SUMIF(DBInterface!$B:$B,R$1&amp;":"&amp;$BY38,DBInterface!$K:$K)/$C38),0,SUMIF(DBInterface!$B:$B,R$1&amp;":"&amp;$BY38,DBInterface!$K:$K)/$C38)</f>
        <v>0</v>
      </c>
      <c r="S38" s="53">
        <f>IF(ISERROR(SUMIF(DBInterface!$B:$B,S$1&amp;":"&amp;$BY38,DBInterface!$K:$K)/$C38),0,SUMIF(DBInterface!$B:$B,S$1&amp;":"&amp;$BY38,DBInterface!$K:$K)/$C38)</f>
        <v>0</v>
      </c>
      <c r="T38" s="53">
        <f>IF(ISERROR(SUMIF(DBInterface!$B:$B,T$1&amp;":"&amp;$BY38,DBInterface!$K:$K)/$C38),0,SUMIF(DBInterface!$B:$B,T$1&amp;":"&amp;$BY38,DBInterface!$K:$K)/$C38)</f>
        <v>1</v>
      </c>
      <c r="U38" s="53">
        <f>IF(ISERROR(SUMIF(DBInterface!$B:$B,U$1&amp;":"&amp;$BY38,DBInterface!$K:$K)/$C38),0,SUMIF(DBInterface!$B:$B,U$1&amp;":"&amp;$BY38,DBInterface!$K:$K)/$C38)</f>
        <v>0</v>
      </c>
      <c r="V38" s="53">
        <f>IF(ISERROR(SUMIF(DBInterface!$B:$B,V$1&amp;":"&amp;$BY38,DBInterface!$K:$K)/$C38),0,SUMIF(DBInterface!$B:$B,V$1&amp;":"&amp;$BY38,DBInterface!$K:$K)/$C38)</f>
        <v>0</v>
      </c>
      <c r="W38" s="53">
        <f>IF(ISERROR(SUMIF(DBInterface!$B:$B,W$1&amp;":"&amp;$BY38,DBInterface!$K:$K)/$C38),0,SUMIF(DBInterface!$B:$B,W$1&amp;":"&amp;$BY38,DBInterface!$K:$K)/$C38)</f>
        <v>0</v>
      </c>
      <c r="X38" s="53">
        <f>IF(ISERROR(SUMIF(DBInterface!$B:$B,X$1&amp;":"&amp;$BY38,DBInterface!$K:$K)/$C38),0,SUMIF(DBInterface!$B:$B,X$1&amp;":"&amp;$BY38,DBInterface!$K:$K)/$C38)</f>
        <v>0</v>
      </c>
      <c r="Y38" s="53">
        <f>IF(ISERROR(SUMIF(DBInterface!$B:$B,Y$1&amp;":"&amp;$BY38,DBInterface!$K:$K)/$C38),0,SUMIF(DBInterface!$B:$B,Y$1&amp;":"&amp;$BY38,DBInterface!$K:$K)/$C38)</f>
        <v>0</v>
      </c>
      <c r="Z38" s="53">
        <f>IF(ISERROR(SUMIF(DBInterface!$B:$B,Z$1&amp;":"&amp;$BY38,DBInterface!$K:$K)/$C38),0,SUMIF(DBInterface!$B:$B,Z$1&amp;":"&amp;$BY38,DBInterface!$K:$K)/$C38)</f>
        <v>0</v>
      </c>
      <c r="AA38" s="53">
        <f>IF(ISERROR(SUMIF(DBInterface!$B:$B,AA$1&amp;":"&amp;$BY38,DBInterface!$K:$K)/$C38),0,SUMIF(DBInterface!$B:$B,AA$1&amp;":"&amp;$BY38,DBInterface!$K:$K)/$C38)</f>
        <v>0</v>
      </c>
      <c r="AB38" s="54">
        <f t="shared" si="0"/>
        <v>1</v>
      </c>
      <c r="BY38" s="3" t="s">
        <v>1011</v>
      </c>
      <c r="BZ38" s="3" t="s">
        <v>1011</v>
      </c>
    </row>
    <row r="39" spans="1:78" x14ac:dyDescent="0.2">
      <c r="A39" s="30" t="str">
        <f>IF(ISERROR(VLOOKUP($BZ39,BridgeCodes!$A$3:$E$65536,5,FALSE)),"Missing BB Code",VLOOKUP($BZ39,BridgeCodes!$A$3:$E$65536,5,FALSE))</f>
        <v>US;POM</v>
      </c>
      <c r="B39" s="30">
        <f>VLOOKUP($BY39,DBInterface!$D:$N,11,FALSE)</f>
        <v>0</v>
      </c>
      <c r="C39" s="30">
        <f>SUMIF(DBInterface!$D:$D,$BY39,DBInterface!$K:$K)</f>
        <v>-30000</v>
      </c>
      <c r="D39" s="31">
        <f t="array" ref="D39">[1]!'US;POM.int=day.PRDS=1FARD=2/20/2001.NEARD=2/20/2001.excel.qe=ls'</f>
        <v>21.299999237060547</v>
      </c>
      <c r="E39" s="30">
        <f>VLOOKUP($BY39,DBInterface!$D:$O,12,FALSE)</f>
        <v>0</v>
      </c>
      <c r="F39" s="30">
        <f>IF(VLOOKUP($BY39,DBInterface!$D:$R,15,FALSE)&lt;0,0,VLOOKUP($BY39,DBInterface!$D:$R,15,FALSE))</f>
        <v>0</v>
      </c>
      <c r="G39" s="29">
        <f>VLOOKUP($BY39,DBInterface!$D:$I,6,FALSE)</f>
        <v>7.7899999999999997E-2</v>
      </c>
      <c r="H39" s="102">
        <f>IF(VLOOKUP($BY39,DBInterface!$D:$S,16,FALSE)&lt;=0,0.001,VLOOKUP($BY39,DBInterface!$D:$S,16,FALSE))</f>
        <v>1.0000000000000001E-5</v>
      </c>
      <c r="I39" s="52" t="str">
        <f>IF($B39 &lt;&gt; 0,VLOOKUP($BY39,DBInterface!$D:$Q,13,FALSE),"")</f>
        <v/>
      </c>
      <c r="J39" s="32">
        <f>IF($B39 &lt;&gt; 0,IF(VLOOKUP($BY39,DBInterface!$D:$Q,14,FALSE)&lt;0,0,VLOOKUP($BY39,DBInterface!$D:$Q,14,FALSE)),"0")/365.25</f>
        <v>0</v>
      </c>
      <c r="K39" s="96">
        <f t="array" ref="K39">1</f>
        <v>1</v>
      </c>
      <c r="L39"/>
      <c r="M39"/>
      <c r="N39"/>
      <c r="O39" s="14"/>
      <c r="P39" s="53">
        <f>IF(ISERROR(SUMIF(DBInterface!$B:$B,P$1&amp;":"&amp;$BY39,DBInterface!$K:$K)/$C39),0,SUMIF(DBInterface!$B:$B,P$1&amp;":"&amp;$BY39,DBInterface!$K:$K)/$C39)</f>
        <v>0</v>
      </c>
      <c r="Q39" s="53">
        <f>IF(ISERROR(SUMIF(DBInterface!$B:$B,Q$1&amp;":"&amp;$BY39,DBInterface!$K:$K)/$C39),0,SUMIF(DBInterface!$B:$B,Q$1&amp;":"&amp;$BY39,DBInterface!$K:$K)/$C39)</f>
        <v>0</v>
      </c>
      <c r="R39" s="53">
        <f>IF(ISERROR(SUMIF(DBInterface!$B:$B,R$1&amp;":"&amp;$BY39,DBInterface!$K:$K)/$C39),0,SUMIF(DBInterface!$B:$B,R$1&amp;":"&amp;$BY39,DBInterface!$K:$K)/$C39)</f>
        <v>0</v>
      </c>
      <c r="S39" s="53">
        <f>IF(ISERROR(SUMIF(DBInterface!$B:$B,S$1&amp;":"&amp;$BY39,DBInterface!$K:$K)/$C39),0,SUMIF(DBInterface!$B:$B,S$1&amp;":"&amp;$BY39,DBInterface!$K:$K)/$C39)</f>
        <v>0</v>
      </c>
      <c r="T39" s="53">
        <f>IF(ISERROR(SUMIF(DBInterface!$B:$B,T$1&amp;":"&amp;$BY39,DBInterface!$K:$K)/$C39),0,SUMIF(DBInterface!$B:$B,T$1&amp;":"&amp;$BY39,DBInterface!$K:$K)/$C39)</f>
        <v>1</v>
      </c>
      <c r="U39" s="53">
        <f>IF(ISERROR(SUMIF(DBInterface!$B:$B,U$1&amp;":"&amp;$BY39,DBInterface!$K:$K)/$C39),0,SUMIF(DBInterface!$B:$B,U$1&amp;":"&amp;$BY39,DBInterface!$K:$K)/$C39)</f>
        <v>0</v>
      </c>
      <c r="V39" s="53">
        <f>IF(ISERROR(SUMIF(DBInterface!$B:$B,V$1&amp;":"&amp;$BY39,DBInterface!$K:$K)/$C39),0,SUMIF(DBInterface!$B:$B,V$1&amp;":"&amp;$BY39,DBInterface!$K:$K)/$C39)</f>
        <v>0</v>
      </c>
      <c r="W39" s="53">
        <f>IF(ISERROR(SUMIF(DBInterface!$B:$B,W$1&amp;":"&amp;$BY39,DBInterface!$K:$K)/$C39),0,SUMIF(DBInterface!$B:$B,W$1&amp;":"&amp;$BY39,DBInterface!$K:$K)/$C39)</f>
        <v>0</v>
      </c>
      <c r="X39" s="53">
        <f>IF(ISERROR(SUMIF(DBInterface!$B:$B,X$1&amp;":"&amp;$BY39,DBInterface!$K:$K)/$C39),0,SUMIF(DBInterface!$B:$B,X$1&amp;":"&amp;$BY39,DBInterface!$K:$K)/$C39)</f>
        <v>0</v>
      </c>
      <c r="Y39" s="53">
        <f>IF(ISERROR(SUMIF(DBInterface!$B:$B,Y$1&amp;":"&amp;$BY39,DBInterface!$K:$K)/$C39),0,SUMIF(DBInterface!$B:$B,Y$1&amp;":"&amp;$BY39,DBInterface!$K:$K)/$C39)</f>
        <v>0</v>
      </c>
      <c r="Z39" s="53">
        <f>IF(ISERROR(SUMIF(DBInterface!$B:$B,Z$1&amp;":"&amp;$BY39,DBInterface!$K:$K)/$C39),0,SUMIF(DBInterface!$B:$B,Z$1&amp;":"&amp;$BY39,DBInterface!$K:$K)/$C39)</f>
        <v>0</v>
      </c>
      <c r="AA39" s="53">
        <f>IF(ISERROR(SUMIF(DBInterface!$B:$B,AA$1&amp;":"&amp;$BY39,DBInterface!$K:$K)/$C39),0,SUMIF(DBInterface!$B:$B,AA$1&amp;":"&amp;$BY39,DBInterface!$K:$K)/$C39)</f>
        <v>0</v>
      </c>
      <c r="AB39" s="54">
        <f t="shared" si="0"/>
        <v>1</v>
      </c>
      <c r="BY39" s="3" t="s">
        <v>1094</v>
      </c>
      <c r="BZ39" s="3" t="s">
        <v>1094</v>
      </c>
    </row>
    <row r="40" spans="1:78" x14ac:dyDescent="0.2">
      <c r="A40" s="30" t="str">
        <f>IF(ISERROR(VLOOKUP($BZ40,BridgeCodes!$A$3:$E$65536,5,FALSE)),"Missing BB Code",VLOOKUP($BZ40,BridgeCodes!$A$3:$E$65536,5,FALSE))</f>
        <v>US;PPL</v>
      </c>
      <c r="B40" s="30">
        <f>VLOOKUP($BY40,DBInterface!$D:$N,11,FALSE)</f>
        <v>0</v>
      </c>
      <c r="C40" s="30">
        <f>SUMIF(DBInterface!$D:$D,$BY40,DBInterface!$K:$K)</f>
        <v>26500</v>
      </c>
      <c r="D40" s="31">
        <f t="array" ref="D40">[1]!'US;PPL.int=day.PRDS=1FARD=2/20/2001.NEARD=2/20/2001.excel.qe=ls'</f>
        <v>44.099998474121094</v>
      </c>
      <c r="E40" s="30">
        <f>VLOOKUP($BY40,DBInterface!$D:$O,12,FALSE)</f>
        <v>0</v>
      </c>
      <c r="F40" s="30">
        <f>IF(VLOOKUP($BY40,DBInterface!$D:$R,15,FALSE)&lt;0,0,VLOOKUP($BY40,DBInterface!$D:$R,15,FALSE))</f>
        <v>0</v>
      </c>
      <c r="G40" s="29">
        <f>VLOOKUP($BY40,DBInterface!$D:$I,6,FALSE)</f>
        <v>2.4E-2</v>
      </c>
      <c r="H40" s="102">
        <f>IF(VLOOKUP($BY40,DBInterface!$D:$S,16,FALSE)&lt;=0,0.001,VLOOKUP($BY40,DBInterface!$D:$S,16,FALSE))</f>
        <v>1.0000000000000001E-5</v>
      </c>
      <c r="I40" s="52" t="str">
        <f>IF($B40 &lt;&gt; 0,VLOOKUP($BY40,DBInterface!$D:$Q,13,FALSE),"")</f>
        <v/>
      </c>
      <c r="J40" s="32">
        <f>IF($B40 &lt;&gt; 0,IF(VLOOKUP($BY40,DBInterface!$D:$Q,14,FALSE)&lt;0,0,VLOOKUP($BY40,DBInterface!$D:$Q,14,FALSE)),"0")/365.25</f>
        <v>0</v>
      </c>
      <c r="K40" s="96">
        <f t="array" ref="K40">1</f>
        <v>1</v>
      </c>
      <c r="L40"/>
      <c r="M40"/>
      <c r="N40"/>
      <c r="O40" s="14"/>
      <c r="P40" s="53">
        <f>IF(ISERROR(SUMIF(DBInterface!$B:$B,P$1&amp;":"&amp;$BY40,DBInterface!$K:$K)/$C40),0,SUMIF(DBInterface!$B:$B,P$1&amp;":"&amp;$BY40,DBInterface!$K:$K)/$C40)</f>
        <v>0</v>
      </c>
      <c r="Q40" s="53">
        <f>IF(ISERROR(SUMIF(DBInterface!$B:$B,Q$1&amp;":"&amp;$BY40,DBInterface!$K:$K)/$C40),0,SUMIF(DBInterface!$B:$B,Q$1&amp;":"&amp;$BY40,DBInterface!$K:$K)/$C40)</f>
        <v>0</v>
      </c>
      <c r="R40" s="53">
        <f>IF(ISERROR(SUMIF(DBInterface!$B:$B,R$1&amp;":"&amp;$BY40,DBInterface!$K:$K)/$C40),0,SUMIF(DBInterface!$B:$B,R$1&amp;":"&amp;$BY40,DBInterface!$K:$K)/$C40)</f>
        <v>0</v>
      </c>
      <c r="S40" s="53">
        <f>IF(ISERROR(SUMIF(DBInterface!$B:$B,S$1&amp;":"&amp;$BY40,DBInterface!$K:$K)/$C40),0,SUMIF(DBInterface!$B:$B,S$1&amp;":"&amp;$BY40,DBInterface!$K:$K)/$C40)</f>
        <v>0</v>
      </c>
      <c r="T40" s="53">
        <f>IF(ISERROR(SUMIF(DBInterface!$B:$B,T$1&amp;":"&amp;$BY40,DBInterface!$K:$K)/$C40),0,SUMIF(DBInterface!$B:$B,T$1&amp;":"&amp;$BY40,DBInterface!$K:$K)/$C40)</f>
        <v>1</v>
      </c>
      <c r="U40" s="53">
        <f>IF(ISERROR(SUMIF(DBInterface!$B:$B,U$1&amp;":"&amp;$BY40,DBInterface!$K:$K)/$C40),0,SUMIF(DBInterface!$B:$B,U$1&amp;":"&amp;$BY40,DBInterface!$K:$K)/$C40)</f>
        <v>0</v>
      </c>
      <c r="V40" s="53">
        <f>IF(ISERROR(SUMIF(DBInterface!$B:$B,V$1&amp;":"&amp;$BY40,DBInterface!$K:$K)/$C40),0,SUMIF(DBInterface!$B:$B,V$1&amp;":"&amp;$BY40,DBInterface!$K:$K)/$C40)</f>
        <v>0</v>
      </c>
      <c r="W40" s="53">
        <f>IF(ISERROR(SUMIF(DBInterface!$B:$B,W$1&amp;":"&amp;$BY40,DBInterface!$K:$K)/$C40),0,SUMIF(DBInterface!$B:$B,W$1&amp;":"&amp;$BY40,DBInterface!$K:$K)/$C40)</f>
        <v>0</v>
      </c>
      <c r="X40" s="53">
        <f>IF(ISERROR(SUMIF(DBInterface!$B:$B,X$1&amp;":"&amp;$BY40,DBInterface!$K:$K)/$C40),0,SUMIF(DBInterface!$B:$B,X$1&amp;":"&amp;$BY40,DBInterface!$K:$K)/$C40)</f>
        <v>0</v>
      </c>
      <c r="Y40" s="53">
        <f>IF(ISERROR(SUMIF(DBInterface!$B:$B,Y$1&amp;":"&amp;$BY40,DBInterface!$K:$K)/$C40),0,SUMIF(DBInterface!$B:$B,Y$1&amp;":"&amp;$BY40,DBInterface!$K:$K)/$C40)</f>
        <v>0</v>
      </c>
      <c r="Z40" s="53">
        <f>IF(ISERROR(SUMIF(DBInterface!$B:$B,Z$1&amp;":"&amp;$BY40,DBInterface!$K:$K)/$C40),0,SUMIF(DBInterface!$B:$B,Z$1&amp;":"&amp;$BY40,DBInterface!$K:$K)/$C40)</f>
        <v>0</v>
      </c>
      <c r="AA40" s="53">
        <f>IF(ISERROR(SUMIF(DBInterface!$B:$B,AA$1&amp;":"&amp;$BY40,DBInterface!$K:$K)/$C40),0,SUMIF(DBInterface!$B:$B,AA$1&amp;":"&amp;$BY40,DBInterface!$K:$K)/$C40)</f>
        <v>0</v>
      </c>
      <c r="AB40" s="54">
        <f t="shared" si="0"/>
        <v>1</v>
      </c>
      <c r="BY40" s="3" t="s">
        <v>673</v>
      </c>
      <c r="BZ40" s="3" t="s">
        <v>673</v>
      </c>
    </row>
    <row r="41" spans="1:78" x14ac:dyDescent="0.2">
      <c r="A41" s="30" t="str">
        <f>IF(ISERROR(VLOOKUP($BZ41,BridgeCodes!$A$3:$E$65536,5,FALSE)),"Missing BB Code",VLOOKUP($BZ41,BridgeCodes!$A$3:$E$65536,5,FALSE))</f>
        <v>US;QQQ</v>
      </c>
      <c r="B41" s="30">
        <f>VLOOKUP($BY41,DBInterface!$D:$N,11,FALSE)</f>
        <v>0</v>
      </c>
      <c r="C41" s="30">
        <f>SUMIF(DBInterface!$D:$D,$BY41,DBInterface!$K:$K)</f>
        <v>-7700</v>
      </c>
      <c r="D41" s="31">
        <f t="array" ref="D41">[1]!'US;QQQ.int=day.PRDS=1FARD=2/20/2001.NEARD=2/20/2001.excel.qe=ls'</f>
        <v>55.130001068115234</v>
      </c>
      <c r="E41" s="30">
        <f>VLOOKUP($BY41,DBInterface!$D:$O,12,FALSE)</f>
        <v>0</v>
      </c>
      <c r="F41" s="30">
        <f>IF(VLOOKUP($BY41,DBInterface!$D:$R,15,FALSE)&lt;0,0,VLOOKUP($BY41,DBInterface!$D:$R,15,FALSE))</f>
        <v>0</v>
      </c>
      <c r="G41" s="29">
        <f>VLOOKUP($BY41,DBInterface!$D:$I,6,FALSE)</f>
        <v>0</v>
      </c>
      <c r="H41" s="102">
        <f>IF(VLOOKUP($BY41,DBInterface!$D:$S,16,FALSE)&lt;=0,0.001,VLOOKUP($BY41,DBInterface!$D:$S,16,FALSE))</f>
        <v>1.0000000000000001E-5</v>
      </c>
      <c r="I41" s="52" t="str">
        <f>IF($B41 &lt;&gt; 0,VLOOKUP($BY41,DBInterface!$D:$Q,13,FALSE),"")</f>
        <v/>
      </c>
      <c r="J41" s="32">
        <f>IF($B41 &lt;&gt; 0,IF(VLOOKUP($BY41,DBInterface!$D:$Q,14,FALSE)&lt;0,0,VLOOKUP($BY41,DBInterface!$D:$Q,14,FALSE)),"0")/365.25</f>
        <v>0</v>
      </c>
      <c r="K41" s="96">
        <f t="array" ref="K41">1</f>
        <v>1</v>
      </c>
      <c r="L41"/>
      <c r="M41"/>
      <c r="N41"/>
      <c r="O41" s="14"/>
      <c r="P41" s="53">
        <f>IF(ISERROR(SUMIF(DBInterface!$B:$B,P$1&amp;":"&amp;$BY41,DBInterface!$K:$K)/$C41),0,SUMIF(DBInterface!$B:$B,P$1&amp;":"&amp;$BY41,DBInterface!$K:$K)/$C41)</f>
        <v>0</v>
      </c>
      <c r="Q41" s="53">
        <f>IF(ISERROR(SUMIF(DBInterface!$B:$B,Q$1&amp;":"&amp;$BY41,DBInterface!$K:$K)/$C41),0,SUMIF(DBInterface!$B:$B,Q$1&amp;":"&amp;$BY41,DBInterface!$K:$K)/$C41)</f>
        <v>0</v>
      </c>
      <c r="R41" s="53">
        <f>IF(ISERROR(SUMIF(DBInterface!$B:$B,R$1&amp;":"&amp;$BY41,DBInterface!$K:$K)/$C41),0,SUMIF(DBInterface!$B:$B,R$1&amp;":"&amp;$BY41,DBInterface!$K:$K)/$C41)</f>
        <v>0</v>
      </c>
      <c r="S41" s="53">
        <f>IF(ISERROR(SUMIF(DBInterface!$B:$B,S$1&amp;":"&amp;$BY41,DBInterface!$K:$K)/$C41),0,SUMIF(DBInterface!$B:$B,S$1&amp;":"&amp;$BY41,DBInterface!$K:$K)/$C41)</f>
        <v>0</v>
      </c>
      <c r="T41" s="53">
        <f>IF(ISERROR(SUMIF(DBInterface!$B:$B,T$1&amp;":"&amp;$BY41,DBInterface!$K:$K)/$C41),0,SUMIF(DBInterface!$B:$B,T$1&amp;":"&amp;$BY41,DBInterface!$K:$K)/$C41)</f>
        <v>0</v>
      </c>
      <c r="U41" s="53">
        <f>IF(ISERROR(SUMIF(DBInterface!$B:$B,U$1&amp;":"&amp;$BY41,DBInterface!$K:$K)/$C41),0,SUMIF(DBInterface!$B:$B,U$1&amp;":"&amp;$BY41,DBInterface!$K:$K)/$C41)</f>
        <v>0</v>
      </c>
      <c r="V41" s="53">
        <f>IF(ISERROR(SUMIF(DBInterface!$B:$B,V$1&amp;":"&amp;$BY41,DBInterface!$K:$K)/$C41),0,SUMIF(DBInterface!$B:$B,V$1&amp;":"&amp;$BY41,DBInterface!$K:$K)/$C41)</f>
        <v>1</v>
      </c>
      <c r="W41" s="53">
        <f>IF(ISERROR(SUMIF(DBInterface!$B:$B,W$1&amp;":"&amp;$BY41,DBInterface!$K:$K)/$C41),0,SUMIF(DBInterface!$B:$B,W$1&amp;":"&amp;$BY41,DBInterface!$K:$K)/$C41)</f>
        <v>0</v>
      </c>
      <c r="X41" s="53">
        <f>IF(ISERROR(SUMIF(DBInterface!$B:$B,X$1&amp;":"&amp;$BY41,DBInterface!$K:$K)/$C41),0,SUMIF(DBInterface!$B:$B,X$1&amp;":"&amp;$BY41,DBInterface!$K:$K)/$C41)</f>
        <v>0</v>
      </c>
      <c r="Y41" s="53">
        <f>IF(ISERROR(SUMIF(DBInterface!$B:$B,Y$1&amp;":"&amp;$BY41,DBInterface!$K:$K)/$C41),0,SUMIF(DBInterface!$B:$B,Y$1&amp;":"&amp;$BY41,DBInterface!$K:$K)/$C41)</f>
        <v>0</v>
      </c>
      <c r="Z41" s="53">
        <f>IF(ISERROR(SUMIF(DBInterface!$B:$B,Z$1&amp;":"&amp;$BY41,DBInterface!$K:$K)/$C41),0,SUMIF(DBInterface!$B:$B,Z$1&amp;":"&amp;$BY41,DBInterface!$K:$K)/$C41)</f>
        <v>0</v>
      </c>
      <c r="AA41" s="53">
        <f>IF(ISERROR(SUMIF(DBInterface!$B:$B,AA$1&amp;":"&amp;$BY41,DBInterface!$K:$K)/$C41),0,SUMIF(DBInterface!$B:$B,AA$1&amp;":"&amp;$BY41,DBInterface!$K:$K)/$C41)</f>
        <v>0</v>
      </c>
      <c r="AB41" s="54">
        <f t="shared" si="0"/>
        <v>1</v>
      </c>
      <c r="BY41" s="3" t="s">
        <v>247</v>
      </c>
      <c r="BZ41" s="3" t="s">
        <v>247</v>
      </c>
    </row>
    <row r="42" spans="1:78" x14ac:dyDescent="0.2">
      <c r="A42" s="30" t="str">
        <f>IF(ISERROR(VLOOKUP($BZ42,BridgeCodes!$A$3:$E$65536,5,FALSE)),"Missing BB Code",VLOOKUP($BZ42,BridgeCodes!$A$3:$E$65536,5,FALSE))</f>
        <v>US;QQQ</v>
      </c>
      <c r="B42" s="30">
        <f>VLOOKUP($BY42,DBInterface!$D:$N,11,FALSE)</f>
        <v>4</v>
      </c>
      <c r="C42" s="30">
        <f>SUMIF(DBInterface!$D:$D,$BY42,DBInterface!$K:$K)</f>
        <v>-10000</v>
      </c>
      <c r="D42" s="31">
        <f t="array" ref="D42">[1]!'US;QQQ.int=day.PRDS=1FARD=2/20/2001.NEARD=2/20/2001.excel.qe=ls'</f>
        <v>55.130001068115234</v>
      </c>
      <c r="E42" s="30">
        <f>VLOOKUP($BY42,DBInterface!$D:$O,12,FALSE)</f>
        <v>61</v>
      </c>
      <c r="F42" s="30">
        <f>IF(VLOOKUP($BY42,DBInterface!$D:$R,15,FALSE)&lt;0,0,VLOOKUP($BY42,DBInterface!$D:$R,15,FALSE))</f>
        <v>5.642210881652325E-2</v>
      </c>
      <c r="G42" s="29">
        <f>VLOOKUP($BY42,DBInterface!$D:$I,6,FALSE)</f>
        <v>0</v>
      </c>
      <c r="H42" s="102">
        <f>IF(VLOOKUP($BY42,DBInterface!$D:$S,16,FALSE)&lt;=0,0.001,VLOOKUP($BY42,DBInterface!$D:$S,16,FALSE))</f>
        <v>0.56885594496000003</v>
      </c>
      <c r="I42" s="52">
        <f>IF($B42 &lt;&gt; 0,VLOOKUP($BY42,DBInterface!$D:$Q,13,FALSE),"")</f>
        <v>36967</v>
      </c>
      <c r="J42" s="32">
        <f>IF($B42 &lt;&gt; 0,IF(VLOOKUP($BY42,DBInterface!$D:$Q,14,FALSE)&lt;0,0,VLOOKUP($BY42,DBInterface!$D:$Q,14,FALSE)),"0")/365.25</f>
        <v>6.8446269678302529E-2</v>
      </c>
      <c r="K42" s="96">
        <f t="array" ref="K42">1</f>
        <v>1</v>
      </c>
      <c r="L42"/>
      <c r="M42"/>
      <c r="N42"/>
      <c r="O42" s="14"/>
      <c r="P42" s="53">
        <f>IF(ISERROR(SUMIF(DBInterface!$B:$B,P$1&amp;":"&amp;$BY42,DBInterface!$K:$K)/$C42),0,SUMIF(DBInterface!$B:$B,P$1&amp;":"&amp;$BY42,DBInterface!$K:$K)/$C42)</f>
        <v>0</v>
      </c>
      <c r="Q42" s="53">
        <f>IF(ISERROR(SUMIF(DBInterface!$B:$B,Q$1&amp;":"&amp;$BY42,DBInterface!$K:$K)/$C42),0,SUMIF(DBInterface!$B:$B,Q$1&amp;":"&amp;$BY42,DBInterface!$K:$K)/$C42)</f>
        <v>0</v>
      </c>
      <c r="R42" s="53">
        <f>IF(ISERROR(SUMIF(DBInterface!$B:$B,R$1&amp;":"&amp;$BY42,DBInterface!$K:$K)/$C42),0,SUMIF(DBInterface!$B:$B,R$1&amp;":"&amp;$BY42,DBInterface!$K:$K)/$C42)</f>
        <v>0</v>
      </c>
      <c r="S42" s="53">
        <f>IF(ISERROR(SUMIF(DBInterface!$B:$B,S$1&amp;":"&amp;$BY42,DBInterface!$K:$K)/$C42),0,SUMIF(DBInterface!$B:$B,S$1&amp;":"&amp;$BY42,DBInterface!$K:$K)/$C42)</f>
        <v>0</v>
      </c>
      <c r="T42" s="53">
        <f>IF(ISERROR(SUMIF(DBInterface!$B:$B,T$1&amp;":"&amp;$BY42,DBInterface!$K:$K)/$C42),0,SUMIF(DBInterface!$B:$B,T$1&amp;":"&amp;$BY42,DBInterface!$K:$K)/$C42)</f>
        <v>0</v>
      </c>
      <c r="U42" s="53">
        <f>IF(ISERROR(SUMIF(DBInterface!$B:$B,U$1&amp;":"&amp;$BY42,DBInterface!$K:$K)/$C42),0,SUMIF(DBInterface!$B:$B,U$1&amp;":"&amp;$BY42,DBInterface!$K:$K)/$C42)</f>
        <v>0</v>
      </c>
      <c r="V42" s="53">
        <f>IF(ISERROR(SUMIF(DBInterface!$B:$B,V$1&amp;":"&amp;$BY42,DBInterface!$K:$K)/$C42),0,SUMIF(DBInterface!$B:$B,V$1&amp;":"&amp;$BY42,DBInterface!$K:$K)/$C42)</f>
        <v>1</v>
      </c>
      <c r="W42" s="53">
        <f>IF(ISERROR(SUMIF(DBInterface!$B:$B,W$1&amp;":"&amp;$BY42,DBInterface!$K:$K)/$C42),0,SUMIF(DBInterface!$B:$B,W$1&amp;":"&amp;$BY42,DBInterface!$K:$K)/$C42)</f>
        <v>0</v>
      </c>
      <c r="X42" s="53">
        <f>IF(ISERROR(SUMIF(DBInterface!$B:$B,X$1&amp;":"&amp;$BY42,DBInterface!$K:$K)/$C42),0,SUMIF(DBInterface!$B:$B,X$1&amp;":"&amp;$BY42,DBInterface!$K:$K)/$C42)</f>
        <v>0</v>
      </c>
      <c r="Y42" s="53">
        <f>IF(ISERROR(SUMIF(DBInterface!$B:$B,Y$1&amp;":"&amp;$BY42,DBInterface!$K:$K)/$C42),0,SUMIF(DBInterface!$B:$B,Y$1&amp;":"&amp;$BY42,DBInterface!$K:$K)/$C42)</f>
        <v>0</v>
      </c>
      <c r="Z42" s="53">
        <f>IF(ISERROR(SUMIF(DBInterface!$B:$B,Z$1&amp;":"&amp;$BY42,DBInterface!$K:$K)/$C42),0,SUMIF(DBInterface!$B:$B,Z$1&amp;":"&amp;$BY42,DBInterface!$K:$K)/$C42)</f>
        <v>0</v>
      </c>
      <c r="AA42" s="53">
        <f>IF(ISERROR(SUMIF(DBInterface!$B:$B,AA$1&amp;":"&amp;$BY42,DBInterface!$K:$K)/$C42),0,SUMIF(DBInterface!$B:$B,AA$1&amp;":"&amp;$BY42,DBInterface!$K:$K)/$C42)</f>
        <v>0</v>
      </c>
      <c r="AB42" s="54">
        <f t="shared" si="0"/>
        <v>1</v>
      </c>
      <c r="BY42" s="3" t="s">
        <v>1114</v>
      </c>
      <c r="BZ42" s="3" t="s">
        <v>247</v>
      </c>
    </row>
    <row r="43" spans="1:78" x14ac:dyDescent="0.2">
      <c r="A43" s="30" t="str">
        <f>IF(ISERROR(VLOOKUP($BZ43,BridgeCodes!$A$3:$E$65536,5,FALSE)),"Missing BB Code",VLOOKUP($BZ43,BridgeCodes!$A$3:$E$65536,5,FALSE))</f>
        <v>US;RD</v>
      </c>
      <c r="B43" s="30">
        <f>VLOOKUP($BY43,DBInterface!$D:$N,11,FALSE)</f>
        <v>0</v>
      </c>
      <c r="C43" s="30">
        <f>SUMIF(DBInterface!$D:$D,$BY43,DBInterface!$K:$K)</f>
        <v>-89100</v>
      </c>
      <c r="D43" s="31">
        <f t="array" ref="D43">[1]!'US;RD.int=day.PRDS=1FARD=2/20/2001.NEARD=2/20/2001.excel.qe=ls'</f>
        <v>60.650001525878906</v>
      </c>
      <c r="E43" s="30">
        <f>VLOOKUP($BY43,DBInterface!$D:$O,12,FALSE)</f>
        <v>0</v>
      </c>
      <c r="F43" s="30">
        <f>IF(VLOOKUP($BY43,DBInterface!$D:$R,15,FALSE)&lt;0,0,VLOOKUP($BY43,DBInterface!$D:$R,15,FALSE))</f>
        <v>0</v>
      </c>
      <c r="G43" s="29">
        <f>VLOOKUP($BY43,DBInterface!$D:$I,6,FALSE)</f>
        <v>1.9800000000000002E-2</v>
      </c>
      <c r="H43" s="102">
        <f>IF(VLOOKUP($BY43,DBInterface!$D:$S,16,FALSE)&lt;=0,0.001,VLOOKUP($BY43,DBInterface!$D:$S,16,FALSE))</f>
        <v>1.0000000000000001E-5</v>
      </c>
      <c r="I43" s="52" t="str">
        <f>IF($B43 &lt;&gt; 0,VLOOKUP($BY43,DBInterface!$D:$Q,13,FALSE),"")</f>
        <v/>
      </c>
      <c r="J43" s="32">
        <f>IF($B43 &lt;&gt; 0,IF(VLOOKUP($BY43,DBInterface!$D:$Q,14,FALSE)&lt;0,0,VLOOKUP($BY43,DBInterface!$D:$Q,14,FALSE)),"0")/365.25</f>
        <v>0</v>
      </c>
      <c r="K43" s="96">
        <f t="array" ref="K43">1</f>
        <v>1</v>
      </c>
      <c r="L43"/>
      <c r="M43"/>
      <c r="N43"/>
      <c r="O43" s="14"/>
      <c r="P43" s="53">
        <f>IF(ISERROR(SUMIF(DBInterface!$B:$B,P$1&amp;":"&amp;$BY43,DBInterface!$K:$K)/$C43),0,SUMIF(DBInterface!$B:$B,P$1&amp;":"&amp;$BY43,DBInterface!$K:$K)/$C43)</f>
        <v>0</v>
      </c>
      <c r="Q43" s="53">
        <f>IF(ISERROR(SUMIF(DBInterface!$B:$B,Q$1&amp;":"&amp;$BY43,DBInterface!$K:$K)/$C43),0,SUMIF(DBInterface!$B:$B,Q$1&amp;":"&amp;$BY43,DBInterface!$K:$K)/$C43)</f>
        <v>0</v>
      </c>
      <c r="R43" s="53">
        <f>IF(ISERROR(SUMIF(DBInterface!$B:$B,R$1&amp;":"&amp;$BY43,DBInterface!$K:$K)/$C43),0,SUMIF(DBInterface!$B:$B,R$1&amp;":"&amp;$BY43,DBInterface!$K:$K)/$C43)</f>
        <v>0</v>
      </c>
      <c r="S43" s="53">
        <f>IF(ISERROR(SUMIF(DBInterface!$B:$B,S$1&amp;":"&amp;$BY43,DBInterface!$K:$K)/$C43),0,SUMIF(DBInterface!$B:$B,S$1&amp;":"&amp;$BY43,DBInterface!$K:$K)/$C43)</f>
        <v>1</v>
      </c>
      <c r="T43" s="53">
        <f>IF(ISERROR(SUMIF(DBInterface!$B:$B,T$1&amp;":"&amp;$BY43,DBInterface!$K:$K)/$C43),0,SUMIF(DBInterface!$B:$B,T$1&amp;":"&amp;$BY43,DBInterface!$K:$K)/$C43)</f>
        <v>0</v>
      </c>
      <c r="U43" s="53">
        <f>IF(ISERROR(SUMIF(DBInterface!$B:$B,U$1&amp;":"&amp;$BY43,DBInterface!$K:$K)/$C43),0,SUMIF(DBInterface!$B:$B,U$1&amp;":"&amp;$BY43,DBInterface!$K:$K)/$C43)</f>
        <v>0</v>
      </c>
      <c r="V43" s="53">
        <f>IF(ISERROR(SUMIF(DBInterface!$B:$B,V$1&amp;":"&amp;$BY43,DBInterface!$K:$K)/$C43),0,SUMIF(DBInterface!$B:$B,V$1&amp;":"&amp;$BY43,DBInterface!$K:$K)/$C43)</f>
        <v>0</v>
      </c>
      <c r="W43" s="53">
        <f>IF(ISERROR(SUMIF(DBInterface!$B:$B,W$1&amp;":"&amp;$BY43,DBInterface!$K:$K)/$C43),0,SUMIF(DBInterface!$B:$B,W$1&amp;":"&amp;$BY43,DBInterface!$K:$K)/$C43)</f>
        <v>0</v>
      </c>
      <c r="X43" s="53">
        <f>IF(ISERROR(SUMIF(DBInterface!$B:$B,X$1&amp;":"&amp;$BY43,DBInterface!$K:$K)/$C43),0,SUMIF(DBInterface!$B:$B,X$1&amp;":"&amp;$BY43,DBInterface!$K:$K)/$C43)</f>
        <v>0</v>
      </c>
      <c r="Y43" s="53">
        <f>IF(ISERROR(SUMIF(DBInterface!$B:$B,Y$1&amp;":"&amp;$BY43,DBInterface!$K:$K)/$C43),0,SUMIF(DBInterface!$B:$B,Y$1&amp;":"&amp;$BY43,DBInterface!$K:$K)/$C43)</f>
        <v>0</v>
      </c>
      <c r="Z43" s="53">
        <f>IF(ISERROR(SUMIF(DBInterface!$B:$B,Z$1&amp;":"&amp;$BY43,DBInterface!$K:$K)/$C43),0,SUMIF(DBInterface!$B:$B,Z$1&amp;":"&amp;$BY43,DBInterface!$K:$K)/$C43)</f>
        <v>0</v>
      </c>
      <c r="AA43" s="53">
        <f>IF(ISERROR(SUMIF(DBInterface!$B:$B,AA$1&amp;":"&amp;$BY43,DBInterface!$K:$K)/$C43),0,SUMIF(DBInterface!$B:$B,AA$1&amp;":"&amp;$BY43,DBInterface!$K:$K)/$C43)</f>
        <v>0</v>
      </c>
      <c r="AB43" s="54">
        <f t="shared" si="0"/>
        <v>1</v>
      </c>
      <c r="BY43" s="3" t="s">
        <v>249</v>
      </c>
      <c r="BZ43" s="3" t="s">
        <v>249</v>
      </c>
    </row>
    <row r="44" spans="1:78" x14ac:dyDescent="0.2">
      <c r="A44" s="30" t="str">
        <f>IF(ISERROR(VLOOKUP($BZ44,BridgeCodes!$A$3:$E$65536,5,FALSE)),"Missing BB Code",VLOOKUP($BZ44,BridgeCodes!$A$3:$E$65536,5,FALSE))</f>
        <v>US;RD</v>
      </c>
      <c r="B44" s="30">
        <f>VLOOKUP($BY44,DBInterface!$D:$N,11,FALSE)</f>
        <v>0</v>
      </c>
      <c r="C44" s="30">
        <f>SUMIF(DBInterface!$D:$D,$BY44,DBInterface!$K:$K)</f>
        <v>-4000</v>
      </c>
      <c r="D44" s="31">
        <f t="array" ref="D44">[1]!'US;RD.int=day.PRDS=1FARD=2/20/2001.NEARD=2/20/2001.excel.qe=ls'</f>
        <v>60.650001525878906</v>
      </c>
      <c r="E44" s="30">
        <f>VLOOKUP($BY44,DBInterface!$D:$O,12,FALSE)</f>
        <v>0</v>
      </c>
      <c r="F44" s="30">
        <f>IF(VLOOKUP($BY44,DBInterface!$D:$R,15,FALSE)&lt;0,0,VLOOKUP($BY44,DBInterface!$D:$R,15,FALSE))</f>
        <v>0</v>
      </c>
      <c r="G44" s="29">
        <f>VLOOKUP($BY44,DBInterface!$D:$I,6,FALSE)</f>
        <v>2.3959999999999999E-2</v>
      </c>
      <c r="H44" s="102">
        <f>IF(VLOOKUP($BY44,DBInterface!$D:$S,16,FALSE)&lt;=0,0.001,VLOOKUP($BY44,DBInterface!$D:$S,16,FALSE))</f>
        <v>1.0000000000000001E-5</v>
      </c>
      <c r="I44" s="52" t="str">
        <f>IF($B44 &lt;&gt; 0,VLOOKUP($BY44,DBInterface!$D:$Q,13,FALSE),"")</f>
        <v/>
      </c>
      <c r="J44" s="32">
        <f>IF($B44 &lt;&gt; 0,IF(VLOOKUP($BY44,DBInterface!$D:$Q,14,FALSE)&lt;0,0,VLOOKUP($BY44,DBInterface!$D:$Q,14,FALSE)),"0")/365.25</f>
        <v>0</v>
      </c>
      <c r="K44" s="96">
        <f t="array" ref="K44">1</f>
        <v>1</v>
      </c>
      <c r="L44"/>
      <c r="M44"/>
      <c r="N44"/>
      <c r="O44" s="14"/>
      <c r="P44" s="53">
        <f>IF(ISERROR(SUMIF(DBInterface!$B:$B,P$1&amp;":"&amp;$BY44,DBInterface!$K:$K)/$C44),0,SUMIF(DBInterface!$B:$B,P$1&amp;":"&amp;$BY44,DBInterface!$K:$K)/$C44)</f>
        <v>0</v>
      </c>
      <c r="Q44" s="53">
        <f>IF(ISERROR(SUMIF(DBInterface!$B:$B,Q$1&amp;":"&amp;$BY44,DBInterface!$K:$K)/$C44),0,SUMIF(DBInterface!$B:$B,Q$1&amp;":"&amp;$BY44,DBInterface!$K:$K)/$C44)</f>
        <v>0</v>
      </c>
      <c r="R44" s="53">
        <f>IF(ISERROR(SUMIF(DBInterface!$B:$B,R$1&amp;":"&amp;$BY44,DBInterface!$K:$K)/$C44),0,SUMIF(DBInterface!$B:$B,R$1&amp;":"&amp;$BY44,DBInterface!$K:$K)/$C44)</f>
        <v>0</v>
      </c>
      <c r="S44" s="53">
        <f>IF(ISERROR(SUMIF(DBInterface!$B:$B,S$1&amp;":"&amp;$BY44,DBInterface!$K:$K)/$C44),0,SUMIF(DBInterface!$B:$B,S$1&amp;":"&amp;$BY44,DBInterface!$K:$K)/$C44)</f>
        <v>0</v>
      </c>
      <c r="T44" s="53">
        <f>IF(ISERROR(SUMIF(DBInterface!$B:$B,T$1&amp;":"&amp;$BY44,DBInterface!$K:$K)/$C44),0,SUMIF(DBInterface!$B:$B,T$1&amp;":"&amp;$BY44,DBInterface!$K:$K)/$C44)</f>
        <v>0</v>
      </c>
      <c r="U44" s="53">
        <f>IF(ISERROR(SUMIF(DBInterface!$B:$B,U$1&amp;":"&amp;$BY44,DBInterface!$K:$K)/$C44),0,SUMIF(DBInterface!$B:$B,U$1&amp;":"&amp;$BY44,DBInterface!$K:$K)/$C44)</f>
        <v>0</v>
      </c>
      <c r="V44" s="53">
        <f>IF(ISERROR(SUMIF(DBInterface!$B:$B,V$1&amp;":"&amp;$BY44,DBInterface!$K:$K)/$C44),0,SUMIF(DBInterface!$B:$B,V$1&amp;":"&amp;$BY44,DBInterface!$K:$K)/$C44)</f>
        <v>0</v>
      </c>
      <c r="W44" s="53">
        <f>IF(ISERROR(SUMIF(DBInterface!$B:$B,W$1&amp;":"&amp;$BY44,DBInterface!$K:$K)/$C44),0,SUMIF(DBInterface!$B:$B,W$1&amp;":"&amp;$BY44,DBInterface!$K:$K)/$C44)</f>
        <v>0</v>
      </c>
      <c r="X44" s="53">
        <f>IF(ISERROR(SUMIF(DBInterface!$B:$B,X$1&amp;":"&amp;$BY44,DBInterface!$K:$K)/$C44),0,SUMIF(DBInterface!$B:$B,X$1&amp;":"&amp;$BY44,DBInterface!$K:$K)/$C44)</f>
        <v>1</v>
      </c>
      <c r="Y44" s="53">
        <f>IF(ISERROR(SUMIF(DBInterface!$B:$B,Y$1&amp;":"&amp;$BY44,DBInterface!$K:$K)/$C44),0,SUMIF(DBInterface!$B:$B,Y$1&amp;":"&amp;$BY44,DBInterface!$K:$K)/$C44)</f>
        <v>0</v>
      </c>
      <c r="Z44" s="53">
        <f>IF(ISERROR(SUMIF(DBInterface!$B:$B,Z$1&amp;":"&amp;$BY44,DBInterface!$K:$K)/$C44),0,SUMIF(DBInterface!$B:$B,Z$1&amp;":"&amp;$BY44,DBInterface!$K:$K)/$C44)</f>
        <v>0</v>
      </c>
      <c r="AA44" s="53">
        <f>IF(ISERROR(SUMIF(DBInterface!$B:$B,AA$1&amp;":"&amp;$BY44,DBInterface!$K:$K)/$C44),0,SUMIF(DBInterface!$B:$B,AA$1&amp;":"&amp;$BY44,DBInterface!$K:$K)/$C44)</f>
        <v>0</v>
      </c>
      <c r="AB44" s="54">
        <f t="shared" si="0"/>
        <v>1</v>
      </c>
      <c r="BY44" s="3" t="s">
        <v>1146</v>
      </c>
      <c r="BZ44" s="3" t="s">
        <v>1146</v>
      </c>
    </row>
    <row r="45" spans="1:78" x14ac:dyDescent="0.2">
      <c r="A45" s="30" t="str">
        <f>IF(ISERROR(VLOOKUP($BZ45,BridgeCodes!$A$3:$E$65536,5,FALSE)),"Missing BB Code",VLOOKUP($BZ45,BridgeCodes!$A$3:$E$65536,5,FALSE))</f>
        <v>US;REI</v>
      </c>
      <c r="B45" s="30">
        <f>VLOOKUP($BY45,DBInterface!$D:$N,11,FALSE)</f>
        <v>0</v>
      </c>
      <c r="C45" s="30">
        <f>SUMIF(DBInterface!$D:$D,$BY45,DBInterface!$K:$K)</f>
        <v>15000</v>
      </c>
      <c r="D45" s="31">
        <f t="array" ref="D45">[1]!'US;REI.int=day.PRDS=1FARD=2/20/2001.NEARD=2/20/2001.excel.qe=ls'</f>
        <v>41.049999237060547</v>
      </c>
      <c r="E45" s="30">
        <f>VLOOKUP($BY45,DBInterface!$D:$O,12,FALSE)</f>
        <v>0</v>
      </c>
      <c r="F45" s="30">
        <f>IF(VLOOKUP($BY45,DBInterface!$D:$R,15,FALSE)&lt;0,0,VLOOKUP($BY45,DBInterface!$D:$R,15,FALSE))</f>
        <v>0</v>
      </c>
      <c r="G45" s="29">
        <f>VLOOKUP($BY45,DBInterface!$D:$I,6,FALSE)</f>
        <v>3.6499999999999998E-2</v>
      </c>
      <c r="H45" s="102">
        <f>IF(VLOOKUP($BY45,DBInterface!$D:$S,16,FALSE)&lt;=0,0.001,VLOOKUP($BY45,DBInterface!$D:$S,16,FALSE))</f>
        <v>1.0000000000000001E-5</v>
      </c>
      <c r="I45" s="52" t="str">
        <f>IF($B45 &lt;&gt; 0,VLOOKUP($BY45,DBInterface!$D:$Q,13,FALSE),"")</f>
        <v/>
      </c>
      <c r="J45" s="32">
        <f>IF($B45 &lt;&gt; 0,IF(VLOOKUP($BY45,DBInterface!$D:$Q,14,FALSE)&lt;0,0,VLOOKUP($BY45,DBInterface!$D:$Q,14,FALSE)),"0")/365.25</f>
        <v>0</v>
      </c>
      <c r="K45" s="96">
        <f t="array" ref="K45">1</f>
        <v>1</v>
      </c>
      <c r="L45"/>
      <c r="M45"/>
      <c r="N45"/>
      <c r="O45" s="14"/>
      <c r="P45" s="53">
        <f>IF(ISERROR(SUMIF(DBInterface!$B:$B,P$1&amp;":"&amp;$BY45,DBInterface!$K:$K)/$C45),0,SUMIF(DBInterface!$B:$B,P$1&amp;":"&amp;$BY45,DBInterface!$K:$K)/$C45)</f>
        <v>0</v>
      </c>
      <c r="Q45" s="53">
        <f>IF(ISERROR(SUMIF(DBInterface!$B:$B,Q$1&amp;":"&amp;$BY45,DBInterface!$K:$K)/$C45),0,SUMIF(DBInterface!$B:$B,Q$1&amp;":"&amp;$BY45,DBInterface!$K:$K)/$C45)</f>
        <v>0</v>
      </c>
      <c r="R45" s="53">
        <f>IF(ISERROR(SUMIF(DBInterface!$B:$B,R$1&amp;":"&amp;$BY45,DBInterface!$K:$K)/$C45),0,SUMIF(DBInterface!$B:$B,R$1&amp;":"&amp;$BY45,DBInterface!$K:$K)/$C45)</f>
        <v>0</v>
      </c>
      <c r="S45" s="53">
        <f>IF(ISERROR(SUMIF(DBInterface!$B:$B,S$1&amp;":"&amp;$BY45,DBInterface!$K:$K)/$C45),0,SUMIF(DBInterface!$B:$B,S$1&amp;":"&amp;$BY45,DBInterface!$K:$K)/$C45)</f>
        <v>0</v>
      </c>
      <c r="T45" s="53">
        <f>IF(ISERROR(SUMIF(DBInterface!$B:$B,T$1&amp;":"&amp;$BY45,DBInterface!$K:$K)/$C45),0,SUMIF(DBInterface!$B:$B,T$1&amp;":"&amp;$BY45,DBInterface!$K:$K)/$C45)</f>
        <v>1</v>
      </c>
      <c r="U45" s="53">
        <f>IF(ISERROR(SUMIF(DBInterface!$B:$B,U$1&amp;":"&amp;$BY45,DBInterface!$K:$K)/$C45),0,SUMIF(DBInterface!$B:$B,U$1&amp;":"&amp;$BY45,DBInterface!$K:$K)/$C45)</f>
        <v>0</v>
      </c>
      <c r="V45" s="53">
        <f>IF(ISERROR(SUMIF(DBInterface!$B:$B,V$1&amp;":"&amp;$BY45,DBInterface!$K:$K)/$C45),0,SUMIF(DBInterface!$B:$B,V$1&amp;":"&amp;$BY45,DBInterface!$K:$K)/$C45)</f>
        <v>0</v>
      </c>
      <c r="W45" s="53">
        <f>IF(ISERROR(SUMIF(DBInterface!$B:$B,W$1&amp;":"&amp;$BY45,DBInterface!$K:$K)/$C45),0,SUMIF(DBInterface!$B:$B,W$1&amp;":"&amp;$BY45,DBInterface!$K:$K)/$C45)</f>
        <v>0</v>
      </c>
      <c r="X45" s="53">
        <f>IF(ISERROR(SUMIF(DBInterface!$B:$B,X$1&amp;":"&amp;$BY45,DBInterface!$K:$K)/$C45),0,SUMIF(DBInterface!$B:$B,X$1&amp;":"&amp;$BY45,DBInterface!$K:$K)/$C45)</f>
        <v>0</v>
      </c>
      <c r="Y45" s="53">
        <f>IF(ISERROR(SUMIF(DBInterface!$B:$B,Y$1&amp;":"&amp;$BY45,DBInterface!$K:$K)/$C45),0,SUMIF(DBInterface!$B:$B,Y$1&amp;":"&amp;$BY45,DBInterface!$K:$K)/$C45)</f>
        <v>0</v>
      </c>
      <c r="Z45" s="53">
        <f>IF(ISERROR(SUMIF(DBInterface!$B:$B,Z$1&amp;":"&amp;$BY45,DBInterface!$K:$K)/$C45),0,SUMIF(DBInterface!$B:$B,Z$1&amp;":"&amp;$BY45,DBInterface!$K:$K)/$C45)</f>
        <v>0</v>
      </c>
      <c r="AA45" s="53">
        <f>IF(ISERROR(SUMIF(DBInterface!$B:$B,AA$1&amp;":"&amp;$BY45,DBInterface!$K:$K)/$C45),0,SUMIF(DBInterface!$B:$B,AA$1&amp;":"&amp;$BY45,DBInterface!$K:$K)/$C45)</f>
        <v>0</v>
      </c>
      <c r="AB45" s="54">
        <f t="shared" si="0"/>
        <v>1</v>
      </c>
      <c r="BY45" s="3" t="s">
        <v>251</v>
      </c>
      <c r="BZ45" s="3" t="s">
        <v>251</v>
      </c>
    </row>
    <row r="46" spans="1:78" x14ac:dyDescent="0.2">
      <c r="A46" s="30" t="str">
        <f>IF(ISERROR(VLOOKUP($BZ46,BridgeCodes!$A$3:$E$65536,5,FALSE)),"Missing BB Code",VLOOKUP($BZ46,BridgeCodes!$A$3:$E$65536,5,FALSE))</f>
        <v>US;RIG</v>
      </c>
      <c r="B46" s="30">
        <f>VLOOKUP($BY46,DBInterface!$D:$N,11,FALSE)</f>
        <v>0</v>
      </c>
      <c r="C46" s="30">
        <f>SUMIF(DBInterface!$D:$D,$BY46,DBInterface!$K:$K)</f>
        <v>-115550</v>
      </c>
      <c r="D46" s="31">
        <f t="array" ref="D46">[1]!'US;RIG.int=day.PRDS=1FARD=2/20/2001.NEARD=2/20/2001.excel.qe=ls'</f>
        <v>50.060001373291016</v>
      </c>
      <c r="E46" s="30">
        <f>VLOOKUP($BY46,DBInterface!$D:$O,12,FALSE)</f>
        <v>0</v>
      </c>
      <c r="F46" s="30">
        <f>IF(VLOOKUP($BY46,DBInterface!$D:$R,15,FALSE)&lt;0,0,VLOOKUP($BY46,DBInterface!$D:$R,15,FALSE))</f>
        <v>0</v>
      </c>
      <c r="G46" s="29">
        <f>VLOOKUP($BY46,DBInterface!$D:$I,6,FALSE)</f>
        <v>8.5000000000000006E-3</v>
      </c>
      <c r="H46" s="102">
        <f>IF(VLOOKUP($BY46,DBInterface!$D:$S,16,FALSE)&lt;=0,0.001,VLOOKUP($BY46,DBInterface!$D:$S,16,FALSE))</f>
        <v>1.0000000000000001E-5</v>
      </c>
      <c r="I46" s="52" t="str">
        <f>IF($B46 &lt;&gt; 0,VLOOKUP($BY46,DBInterface!$D:$Q,13,FALSE),"")</f>
        <v/>
      </c>
      <c r="J46" s="32">
        <f>IF($B46 &lt;&gt; 0,IF(VLOOKUP($BY46,DBInterface!$D:$Q,14,FALSE)&lt;0,0,VLOOKUP($BY46,DBInterface!$D:$Q,14,FALSE)),"0")/365.25</f>
        <v>0</v>
      </c>
      <c r="K46" s="96">
        <f t="array" ref="K46">1</f>
        <v>1</v>
      </c>
      <c r="L46"/>
      <c r="M46"/>
      <c r="N46"/>
      <c r="O46" s="14"/>
      <c r="P46" s="53">
        <f>IF(ISERROR(SUMIF(DBInterface!$B:$B,P$1&amp;":"&amp;$BY46,DBInterface!$K:$K)/$C46),0,SUMIF(DBInterface!$B:$B,P$1&amp;":"&amp;$BY46,DBInterface!$K:$K)/$C46)</f>
        <v>0</v>
      </c>
      <c r="Q46" s="53">
        <f>IF(ISERROR(SUMIF(DBInterface!$B:$B,Q$1&amp;":"&amp;$BY46,DBInterface!$K:$K)/$C46),0,SUMIF(DBInterface!$B:$B,Q$1&amp;":"&amp;$BY46,DBInterface!$K:$K)/$C46)</f>
        <v>0</v>
      </c>
      <c r="R46" s="53">
        <f>IF(ISERROR(SUMIF(DBInterface!$B:$B,R$1&amp;":"&amp;$BY46,DBInterface!$K:$K)/$C46),0,SUMIF(DBInterface!$B:$B,R$1&amp;":"&amp;$BY46,DBInterface!$K:$K)/$C46)</f>
        <v>1</v>
      </c>
      <c r="S46" s="53">
        <f>IF(ISERROR(SUMIF(DBInterface!$B:$B,S$1&amp;":"&amp;$BY46,DBInterface!$K:$K)/$C46),0,SUMIF(DBInterface!$B:$B,S$1&amp;":"&amp;$BY46,DBInterface!$K:$K)/$C46)</f>
        <v>0</v>
      </c>
      <c r="T46" s="53">
        <f>IF(ISERROR(SUMIF(DBInterface!$B:$B,T$1&amp;":"&amp;$BY46,DBInterface!$K:$K)/$C46),0,SUMIF(DBInterface!$B:$B,T$1&amp;":"&amp;$BY46,DBInterface!$K:$K)/$C46)</f>
        <v>0</v>
      </c>
      <c r="U46" s="53">
        <f>IF(ISERROR(SUMIF(DBInterface!$B:$B,U$1&amp;":"&amp;$BY46,DBInterface!$K:$K)/$C46),0,SUMIF(DBInterface!$B:$B,U$1&amp;":"&amp;$BY46,DBInterface!$K:$K)/$C46)</f>
        <v>0</v>
      </c>
      <c r="V46" s="53">
        <f>IF(ISERROR(SUMIF(DBInterface!$B:$B,V$1&amp;":"&amp;$BY46,DBInterface!$K:$K)/$C46),0,SUMIF(DBInterface!$B:$B,V$1&amp;":"&amp;$BY46,DBInterface!$K:$K)/$C46)</f>
        <v>0</v>
      </c>
      <c r="W46" s="53">
        <f>IF(ISERROR(SUMIF(DBInterface!$B:$B,W$1&amp;":"&amp;$BY46,DBInterface!$K:$K)/$C46),0,SUMIF(DBInterface!$B:$B,W$1&amp;":"&amp;$BY46,DBInterface!$K:$K)/$C46)</f>
        <v>0</v>
      </c>
      <c r="X46" s="53">
        <f>IF(ISERROR(SUMIF(DBInterface!$B:$B,X$1&amp;":"&amp;$BY46,DBInterface!$K:$K)/$C46),0,SUMIF(DBInterface!$B:$B,X$1&amp;":"&amp;$BY46,DBInterface!$K:$K)/$C46)</f>
        <v>0</v>
      </c>
      <c r="Y46" s="53">
        <f>IF(ISERROR(SUMIF(DBInterface!$B:$B,Y$1&amp;":"&amp;$BY46,DBInterface!$K:$K)/$C46),0,SUMIF(DBInterface!$B:$B,Y$1&amp;":"&amp;$BY46,DBInterface!$K:$K)/$C46)</f>
        <v>0</v>
      </c>
      <c r="Z46" s="53">
        <f>IF(ISERROR(SUMIF(DBInterface!$B:$B,Z$1&amp;":"&amp;$BY46,DBInterface!$K:$K)/$C46),0,SUMIF(DBInterface!$B:$B,Z$1&amp;":"&amp;$BY46,DBInterface!$K:$K)/$C46)</f>
        <v>0</v>
      </c>
      <c r="AA46" s="53">
        <f>IF(ISERROR(SUMIF(DBInterface!$B:$B,AA$1&amp;":"&amp;$BY46,DBInterface!$K:$K)/$C46),0,SUMIF(DBInterface!$B:$B,AA$1&amp;":"&amp;$BY46,DBInterface!$K:$K)/$C46)</f>
        <v>0</v>
      </c>
      <c r="AB46" s="54">
        <f t="shared" si="0"/>
        <v>1</v>
      </c>
      <c r="BY46" s="3" t="s">
        <v>252</v>
      </c>
      <c r="BZ46" s="3" t="s">
        <v>252</v>
      </c>
    </row>
    <row r="47" spans="1:78" x14ac:dyDescent="0.2">
      <c r="A47" s="30" t="str">
        <f>IF(ISERROR(VLOOKUP($BZ47,BridgeCodes!$A$3:$E$65536,5,FALSE)),"Missing BB Code",VLOOKUP($BZ47,BridgeCodes!$A$3:$E$65536,5,FALSE))</f>
        <v>US;RIG</v>
      </c>
      <c r="B47" s="30">
        <f>VLOOKUP($BY47,DBInterface!$D:$N,11,FALSE)</f>
        <v>3</v>
      </c>
      <c r="C47" s="30">
        <f>SUMIF(DBInterface!$D:$D,$BY47,DBInterface!$K:$K)</f>
        <v>131250</v>
      </c>
      <c r="D47" s="31">
        <f t="array" ref="D47">[1]!'US;RIG.int=day.PRDS=1FARD=2/20/2001.NEARD=2/20/2001.excel.qe=ls'</f>
        <v>50.060001373291016</v>
      </c>
      <c r="E47" s="30">
        <f>VLOOKUP($BY47,DBInterface!$D:$O,12,FALSE)</f>
        <v>19</v>
      </c>
      <c r="F47" s="30">
        <f>IF(VLOOKUP($BY47,DBInterface!$D:$R,15,FALSE)&lt;0,0,VLOOKUP($BY47,DBInterface!$D:$R,15,FALSE))</f>
        <v>5.924008558366739E-2</v>
      </c>
      <c r="G47" s="29">
        <f>VLOOKUP($BY47,DBInterface!$D:$I,6,FALSE)</f>
        <v>8.5000000000000006E-3</v>
      </c>
      <c r="H47" s="102">
        <f>IF(VLOOKUP($BY47,DBInterface!$D:$S,16,FALSE)&lt;=0,0.001,VLOOKUP($BY47,DBInterface!$D:$S,16,FALSE))</f>
        <v>0.05</v>
      </c>
      <c r="I47" s="52">
        <f>IF($B47 &lt;&gt; 0,VLOOKUP($BY47,DBInterface!$D:$Q,13,FALSE),"")</f>
        <v>39955</v>
      </c>
      <c r="J47" s="32">
        <f>IF($B47 &lt;&gt; 0,IF(VLOOKUP($BY47,DBInterface!$D:$Q,14,FALSE)&lt;0,0,VLOOKUP($BY47,DBInterface!$D:$Q,14,FALSE)),"0")/365.25</f>
        <v>8.2491444216290208</v>
      </c>
      <c r="K47" s="96">
        <f t="array" ref="K47">1</f>
        <v>1</v>
      </c>
      <c r="L47"/>
      <c r="M47"/>
      <c r="N47"/>
      <c r="O47" s="14"/>
      <c r="P47" s="53">
        <f>IF(ISERROR(SUMIF(DBInterface!$B:$B,P$1&amp;":"&amp;$BY47,DBInterface!$K:$K)/$C47),0,SUMIF(DBInterface!$B:$B,P$1&amp;":"&amp;$BY47,DBInterface!$K:$K)/$C47)</f>
        <v>0</v>
      </c>
      <c r="Q47" s="53">
        <f>IF(ISERROR(SUMIF(DBInterface!$B:$B,Q$1&amp;":"&amp;$BY47,DBInterface!$K:$K)/$C47),0,SUMIF(DBInterface!$B:$B,Q$1&amp;":"&amp;$BY47,DBInterface!$K:$K)/$C47)</f>
        <v>0</v>
      </c>
      <c r="R47" s="53">
        <f>IF(ISERROR(SUMIF(DBInterface!$B:$B,R$1&amp;":"&amp;$BY47,DBInterface!$K:$K)/$C47),0,SUMIF(DBInterface!$B:$B,R$1&amp;":"&amp;$BY47,DBInterface!$K:$K)/$C47)</f>
        <v>1</v>
      </c>
      <c r="S47" s="53">
        <f>IF(ISERROR(SUMIF(DBInterface!$B:$B,S$1&amp;":"&amp;$BY47,DBInterface!$K:$K)/$C47),0,SUMIF(DBInterface!$B:$B,S$1&amp;":"&amp;$BY47,DBInterface!$K:$K)/$C47)</f>
        <v>0</v>
      </c>
      <c r="T47" s="53">
        <f>IF(ISERROR(SUMIF(DBInterface!$B:$B,T$1&amp;":"&amp;$BY47,DBInterface!$K:$K)/$C47),0,SUMIF(DBInterface!$B:$B,T$1&amp;":"&amp;$BY47,DBInterface!$K:$K)/$C47)</f>
        <v>0</v>
      </c>
      <c r="U47" s="53">
        <f>IF(ISERROR(SUMIF(DBInterface!$B:$B,U$1&amp;":"&amp;$BY47,DBInterface!$K:$K)/$C47),0,SUMIF(DBInterface!$B:$B,U$1&amp;":"&amp;$BY47,DBInterface!$K:$K)/$C47)</f>
        <v>0</v>
      </c>
      <c r="V47" s="53">
        <f>IF(ISERROR(SUMIF(DBInterface!$B:$B,V$1&amp;":"&amp;$BY47,DBInterface!$K:$K)/$C47),0,SUMIF(DBInterface!$B:$B,V$1&amp;":"&amp;$BY47,DBInterface!$K:$K)/$C47)</f>
        <v>0</v>
      </c>
      <c r="W47" s="53">
        <f>IF(ISERROR(SUMIF(DBInterface!$B:$B,W$1&amp;":"&amp;$BY47,DBInterface!$K:$K)/$C47),0,SUMIF(DBInterface!$B:$B,W$1&amp;":"&amp;$BY47,DBInterface!$K:$K)/$C47)</f>
        <v>0</v>
      </c>
      <c r="X47" s="53">
        <f>IF(ISERROR(SUMIF(DBInterface!$B:$B,X$1&amp;":"&amp;$BY47,DBInterface!$K:$K)/$C47),0,SUMIF(DBInterface!$B:$B,X$1&amp;":"&amp;$BY47,DBInterface!$K:$K)/$C47)</f>
        <v>0</v>
      </c>
      <c r="Y47" s="53">
        <f>IF(ISERROR(SUMIF(DBInterface!$B:$B,Y$1&amp;":"&amp;$BY47,DBInterface!$K:$K)/$C47),0,SUMIF(DBInterface!$B:$B,Y$1&amp;":"&amp;$BY47,DBInterface!$K:$K)/$C47)</f>
        <v>0</v>
      </c>
      <c r="Z47" s="53">
        <f>IF(ISERROR(SUMIF(DBInterface!$B:$B,Z$1&amp;":"&amp;$BY47,DBInterface!$K:$K)/$C47),0,SUMIF(DBInterface!$B:$B,Z$1&amp;":"&amp;$BY47,DBInterface!$K:$K)/$C47)</f>
        <v>0</v>
      </c>
      <c r="AA47" s="53">
        <f>IF(ISERROR(SUMIF(DBInterface!$B:$B,AA$1&amp;":"&amp;$BY47,DBInterface!$K:$K)/$C47),0,SUMIF(DBInterface!$B:$B,AA$1&amp;":"&amp;$BY47,DBInterface!$K:$K)/$C47)</f>
        <v>0</v>
      </c>
      <c r="AB47" s="54">
        <f t="shared" si="0"/>
        <v>1</v>
      </c>
      <c r="BY47" s="3" t="s">
        <v>1104</v>
      </c>
      <c r="BZ47" s="3" t="s">
        <v>252</v>
      </c>
    </row>
    <row r="48" spans="1:78" x14ac:dyDescent="0.2">
      <c r="A48" s="30" t="str">
        <f>IF(ISERROR(VLOOKUP($BZ48,BridgeCodes!$A$3:$E$65536,5,FALSE)),"Missing BB Code",VLOOKUP($BZ48,BridgeCodes!$A$3:$E$65536,5,FALSE))</f>
        <v>US;SBYN</v>
      </c>
      <c r="B48" s="30">
        <f>VLOOKUP($BY48,DBInterface!$D:$N,11,FALSE)</f>
        <v>0</v>
      </c>
      <c r="C48" s="30">
        <f>SUMIF(DBInterface!$D:$D,$BY48,DBInterface!$K:$K)</f>
        <v>-26000</v>
      </c>
      <c r="D48" s="31">
        <f t="array" ref="D48">[1]!'US;SBYN.int=day.PRDS=1FARD=2/20/2001.NEARD=2/20/2001.excel.qe=ls'</f>
        <v>20.6875</v>
      </c>
      <c r="E48" s="30">
        <f>VLOOKUP($BY48,DBInterface!$D:$O,12,FALSE)</f>
        <v>0</v>
      </c>
      <c r="F48" s="30">
        <f>IF(VLOOKUP($BY48,DBInterface!$D:$R,15,FALSE)&lt;0,0,VLOOKUP($BY48,DBInterface!$D:$R,15,FALSE))</f>
        <v>0</v>
      </c>
      <c r="G48" s="29">
        <f>VLOOKUP($BY48,DBInterface!$D:$I,6,FALSE)</f>
        <v>0</v>
      </c>
      <c r="H48" s="102">
        <f>IF(VLOOKUP($BY48,DBInterface!$D:$S,16,FALSE)&lt;=0,0.001,VLOOKUP($BY48,DBInterface!$D:$S,16,FALSE))</f>
        <v>1.0000000000000001E-5</v>
      </c>
      <c r="I48" s="52" t="str">
        <f>IF($B48 &lt;&gt; 0,VLOOKUP($BY48,DBInterface!$D:$Q,13,FALSE),"")</f>
        <v/>
      </c>
      <c r="J48" s="32">
        <f>IF($B48 &lt;&gt; 0,IF(VLOOKUP($BY48,DBInterface!$D:$Q,14,FALSE)&lt;0,0,VLOOKUP($BY48,DBInterface!$D:$Q,14,FALSE)),"0")/365.25</f>
        <v>0</v>
      </c>
      <c r="K48" s="96">
        <f t="array" ref="K48">1</f>
        <v>1</v>
      </c>
      <c r="L48"/>
      <c r="M48"/>
      <c r="N48"/>
      <c r="O48" s="14"/>
      <c r="P48" s="53">
        <f>IF(ISERROR(SUMIF(DBInterface!$B:$B,P$1&amp;":"&amp;$BY48,DBInterface!$K:$K)/$C48),0,SUMIF(DBInterface!$B:$B,P$1&amp;":"&amp;$BY48,DBInterface!$K:$K)/$C48)</f>
        <v>0</v>
      </c>
      <c r="Q48" s="53">
        <f>IF(ISERROR(SUMIF(DBInterface!$B:$B,Q$1&amp;":"&amp;$BY48,DBInterface!$K:$K)/$C48),0,SUMIF(DBInterface!$B:$B,Q$1&amp;":"&amp;$BY48,DBInterface!$K:$K)/$C48)</f>
        <v>1</v>
      </c>
      <c r="R48" s="53">
        <f>IF(ISERROR(SUMIF(DBInterface!$B:$B,R$1&amp;":"&amp;$BY48,DBInterface!$K:$K)/$C48),0,SUMIF(DBInterface!$B:$B,R$1&amp;":"&amp;$BY48,DBInterface!$K:$K)/$C48)</f>
        <v>0</v>
      </c>
      <c r="S48" s="53">
        <f>IF(ISERROR(SUMIF(DBInterface!$B:$B,S$1&amp;":"&amp;$BY48,DBInterface!$K:$K)/$C48),0,SUMIF(DBInterface!$B:$B,S$1&amp;":"&amp;$BY48,DBInterface!$K:$K)/$C48)</f>
        <v>0</v>
      </c>
      <c r="T48" s="53">
        <f>IF(ISERROR(SUMIF(DBInterface!$B:$B,T$1&amp;":"&amp;$BY48,DBInterface!$K:$K)/$C48),0,SUMIF(DBInterface!$B:$B,T$1&amp;":"&amp;$BY48,DBInterface!$K:$K)/$C48)</f>
        <v>0</v>
      </c>
      <c r="U48" s="53">
        <f>IF(ISERROR(SUMIF(DBInterface!$B:$B,U$1&amp;":"&amp;$BY48,DBInterface!$K:$K)/$C48),0,SUMIF(DBInterface!$B:$B,U$1&amp;":"&amp;$BY48,DBInterface!$K:$K)/$C48)</f>
        <v>0</v>
      </c>
      <c r="V48" s="53">
        <f>IF(ISERROR(SUMIF(DBInterface!$B:$B,V$1&amp;":"&amp;$BY48,DBInterface!$K:$K)/$C48),0,SUMIF(DBInterface!$B:$B,V$1&amp;":"&amp;$BY48,DBInterface!$K:$K)/$C48)</f>
        <v>0</v>
      </c>
      <c r="W48" s="53">
        <f>IF(ISERROR(SUMIF(DBInterface!$B:$B,W$1&amp;":"&amp;$BY48,DBInterface!$K:$K)/$C48),0,SUMIF(DBInterface!$B:$B,W$1&amp;":"&amp;$BY48,DBInterface!$K:$K)/$C48)</f>
        <v>0</v>
      </c>
      <c r="X48" s="53">
        <f>IF(ISERROR(SUMIF(DBInterface!$B:$B,X$1&amp;":"&amp;$BY48,DBInterface!$K:$K)/$C48),0,SUMIF(DBInterface!$B:$B,X$1&amp;":"&amp;$BY48,DBInterface!$K:$K)/$C48)</f>
        <v>0</v>
      </c>
      <c r="Y48" s="53">
        <f>IF(ISERROR(SUMIF(DBInterface!$B:$B,Y$1&amp;":"&amp;$BY48,DBInterface!$K:$K)/$C48),0,SUMIF(DBInterface!$B:$B,Y$1&amp;":"&amp;$BY48,DBInterface!$K:$K)/$C48)</f>
        <v>0</v>
      </c>
      <c r="Z48" s="53">
        <f>IF(ISERROR(SUMIF(DBInterface!$B:$B,Z$1&amp;":"&amp;$BY48,DBInterface!$K:$K)/$C48),0,SUMIF(DBInterface!$B:$B,Z$1&amp;":"&amp;$BY48,DBInterface!$K:$K)/$C48)</f>
        <v>0</v>
      </c>
      <c r="AA48" s="53">
        <f>IF(ISERROR(SUMIF(DBInterface!$B:$B,AA$1&amp;":"&amp;$BY48,DBInterface!$K:$K)/$C48),0,SUMIF(DBInterface!$B:$B,AA$1&amp;":"&amp;$BY48,DBInterface!$K:$K)/$C48)</f>
        <v>0</v>
      </c>
      <c r="AB48" s="54">
        <f t="shared" si="0"/>
        <v>1</v>
      </c>
      <c r="BY48" s="3" t="s">
        <v>866</v>
      </c>
      <c r="BZ48" s="3" t="s">
        <v>866</v>
      </c>
    </row>
    <row r="49" spans="1:78" x14ac:dyDescent="0.2">
      <c r="A49" s="30" t="str">
        <f>IF(ISERROR(VLOOKUP($BZ49,BridgeCodes!$A$3:$E$65536,5,FALSE)),"Missing BB Code",VLOOKUP($BZ49,BridgeCodes!$A$3:$E$65536,5,FALSE))</f>
        <v>US;SCG</v>
      </c>
      <c r="B49" s="30">
        <f>VLOOKUP($BY49,DBInterface!$D:$N,11,FALSE)</f>
        <v>0</v>
      </c>
      <c r="C49" s="30">
        <f>SUMIF(DBInterface!$D:$D,$BY49,DBInterface!$K:$K)</f>
        <v>-15000</v>
      </c>
      <c r="D49" s="31">
        <f t="array" ref="D49">[1]!'US;SCG.int=day.PRDS=1FARD=2/20/2001.NEARD=2/20/2001.excel.qe=ls'</f>
        <v>28.200000762939453</v>
      </c>
      <c r="E49" s="30">
        <f>VLOOKUP($BY49,DBInterface!$D:$O,12,FALSE)</f>
        <v>0</v>
      </c>
      <c r="F49" s="30">
        <f>IF(VLOOKUP($BY49,DBInterface!$D:$R,15,FALSE)&lt;0,0,VLOOKUP($BY49,DBInterface!$D:$R,15,FALSE))</f>
        <v>0</v>
      </c>
      <c r="G49" s="29">
        <f>VLOOKUP($BY49,DBInterface!$D:$I,6,FALSE)</f>
        <v>4.0800000000000003E-2</v>
      </c>
      <c r="H49" s="102">
        <f>IF(VLOOKUP($BY49,DBInterface!$D:$S,16,FALSE)&lt;=0,0.001,VLOOKUP($BY49,DBInterface!$D:$S,16,FALSE))</f>
        <v>1.0000000000000001E-5</v>
      </c>
      <c r="I49" s="52" t="str">
        <f>IF($B49 &lt;&gt; 0,VLOOKUP($BY49,DBInterface!$D:$Q,13,FALSE),"")</f>
        <v/>
      </c>
      <c r="J49" s="32">
        <f>IF($B49 &lt;&gt; 0,IF(VLOOKUP($BY49,DBInterface!$D:$Q,14,FALSE)&lt;0,0,VLOOKUP($BY49,DBInterface!$D:$Q,14,FALSE)),"0")/365.25</f>
        <v>0</v>
      </c>
      <c r="K49" s="96">
        <f t="array" ref="K49">1</f>
        <v>1</v>
      </c>
      <c r="L49"/>
      <c r="M49"/>
      <c r="N49"/>
      <c r="O49" s="14"/>
      <c r="P49" s="53">
        <f>IF(ISERROR(SUMIF(DBInterface!$B:$B,P$1&amp;":"&amp;$BY49,DBInterface!$K:$K)/$C49),0,SUMIF(DBInterface!$B:$B,P$1&amp;":"&amp;$BY49,DBInterface!$K:$K)/$C49)</f>
        <v>0</v>
      </c>
      <c r="Q49" s="53">
        <f>IF(ISERROR(SUMIF(DBInterface!$B:$B,Q$1&amp;":"&amp;$BY49,DBInterface!$K:$K)/$C49),0,SUMIF(DBInterface!$B:$B,Q$1&amp;":"&amp;$BY49,DBInterface!$K:$K)/$C49)</f>
        <v>0</v>
      </c>
      <c r="R49" s="53">
        <f>IF(ISERROR(SUMIF(DBInterface!$B:$B,R$1&amp;":"&amp;$BY49,DBInterface!$K:$K)/$C49),0,SUMIF(DBInterface!$B:$B,R$1&amp;":"&amp;$BY49,DBInterface!$K:$K)/$C49)</f>
        <v>0</v>
      </c>
      <c r="S49" s="53">
        <f>IF(ISERROR(SUMIF(DBInterface!$B:$B,S$1&amp;":"&amp;$BY49,DBInterface!$K:$K)/$C49),0,SUMIF(DBInterface!$B:$B,S$1&amp;":"&amp;$BY49,DBInterface!$K:$K)/$C49)</f>
        <v>0</v>
      </c>
      <c r="T49" s="53">
        <f>IF(ISERROR(SUMIF(DBInterface!$B:$B,T$1&amp;":"&amp;$BY49,DBInterface!$K:$K)/$C49),0,SUMIF(DBInterface!$B:$B,T$1&amp;":"&amp;$BY49,DBInterface!$K:$K)/$C49)</f>
        <v>1</v>
      </c>
      <c r="U49" s="53">
        <f>IF(ISERROR(SUMIF(DBInterface!$B:$B,U$1&amp;":"&amp;$BY49,DBInterface!$K:$K)/$C49),0,SUMIF(DBInterface!$B:$B,U$1&amp;":"&amp;$BY49,DBInterface!$K:$K)/$C49)</f>
        <v>0</v>
      </c>
      <c r="V49" s="53">
        <f>IF(ISERROR(SUMIF(DBInterface!$B:$B,V$1&amp;":"&amp;$BY49,DBInterface!$K:$K)/$C49),0,SUMIF(DBInterface!$B:$B,V$1&amp;":"&amp;$BY49,DBInterface!$K:$K)/$C49)</f>
        <v>0</v>
      </c>
      <c r="W49" s="53">
        <f>IF(ISERROR(SUMIF(DBInterface!$B:$B,W$1&amp;":"&amp;$BY49,DBInterface!$K:$K)/$C49),0,SUMIF(DBInterface!$B:$B,W$1&amp;":"&amp;$BY49,DBInterface!$K:$K)/$C49)</f>
        <v>0</v>
      </c>
      <c r="X49" s="53">
        <f>IF(ISERROR(SUMIF(DBInterface!$B:$B,X$1&amp;":"&amp;$BY49,DBInterface!$K:$K)/$C49),0,SUMIF(DBInterface!$B:$B,X$1&amp;":"&amp;$BY49,DBInterface!$K:$K)/$C49)</f>
        <v>0</v>
      </c>
      <c r="Y49" s="53">
        <f>IF(ISERROR(SUMIF(DBInterface!$B:$B,Y$1&amp;":"&amp;$BY49,DBInterface!$K:$K)/$C49),0,SUMIF(DBInterface!$B:$B,Y$1&amp;":"&amp;$BY49,DBInterface!$K:$K)/$C49)</f>
        <v>0</v>
      </c>
      <c r="Z49" s="53">
        <f>IF(ISERROR(SUMIF(DBInterface!$B:$B,Z$1&amp;":"&amp;$BY49,DBInterface!$K:$K)/$C49),0,SUMIF(DBInterface!$B:$B,Z$1&amp;":"&amp;$BY49,DBInterface!$K:$K)/$C49)</f>
        <v>0</v>
      </c>
      <c r="AA49" s="53">
        <f>IF(ISERROR(SUMIF(DBInterface!$B:$B,AA$1&amp;":"&amp;$BY49,DBInterface!$K:$K)/$C49),0,SUMIF(DBInterface!$B:$B,AA$1&amp;":"&amp;$BY49,DBInterface!$K:$K)/$C49)</f>
        <v>0</v>
      </c>
      <c r="AB49" s="54">
        <f t="shared" si="0"/>
        <v>1</v>
      </c>
      <c r="BY49" s="3" t="s">
        <v>439</v>
      </c>
      <c r="BZ49" s="3" t="s">
        <v>439</v>
      </c>
    </row>
    <row r="50" spans="1:78" x14ac:dyDescent="0.2">
      <c r="A50" s="30" t="str">
        <f>IF(ISERROR(VLOOKUP($BZ50,BridgeCodes!$A$3:$E$65536,5,FALSE)),"Missing BB Code",VLOOKUP($BZ50,BridgeCodes!$A$3:$E$65536,5,FALSE))</f>
        <v>US;SRP</v>
      </c>
      <c r="B50" s="30">
        <f>VLOOKUP($BY50,DBInterface!$D:$N,11,FALSE)</f>
        <v>0</v>
      </c>
      <c r="C50" s="30">
        <f>SUMIF(DBInterface!$D:$D,$BY50,DBInterface!$K:$K)</f>
        <v>-15000</v>
      </c>
      <c r="D50" s="31">
        <f t="array" ref="D50">[1]!'US;SRP.int=day.PRDS=1FARD=2/20/2001.NEARD=2/20/2001.excel.qe=ls'</f>
        <v>11.829999923706055</v>
      </c>
      <c r="E50" s="30">
        <f>VLOOKUP($BY50,DBInterface!$D:$O,12,FALSE)</f>
        <v>0</v>
      </c>
      <c r="F50" s="30">
        <f>IF(VLOOKUP($BY50,DBInterface!$D:$R,15,FALSE)&lt;0,0,VLOOKUP($BY50,DBInterface!$D:$R,15,FALSE))</f>
        <v>0</v>
      </c>
      <c r="G50" s="29">
        <f>VLOOKUP($BY50,DBInterface!$D:$I,6,FALSE)</f>
        <v>8.4500000000000006E-2</v>
      </c>
      <c r="H50" s="102">
        <f>IF(VLOOKUP($BY50,DBInterface!$D:$S,16,FALSE)&lt;=0,0.001,VLOOKUP($BY50,DBInterface!$D:$S,16,FALSE))</f>
        <v>1.0000000000000001E-5</v>
      </c>
      <c r="I50" s="52" t="str">
        <f>IF($B50 &lt;&gt; 0,VLOOKUP($BY50,DBInterface!$D:$Q,13,FALSE),"")</f>
        <v/>
      </c>
      <c r="J50" s="32">
        <f>IF($B50 &lt;&gt; 0,IF(VLOOKUP($BY50,DBInterface!$D:$Q,14,FALSE)&lt;0,0,VLOOKUP($BY50,DBInterface!$D:$Q,14,FALSE)),"0")/365.25</f>
        <v>0</v>
      </c>
      <c r="K50" s="96">
        <f t="array" ref="K50">1</f>
        <v>1</v>
      </c>
      <c r="L50"/>
      <c r="M50"/>
      <c r="N50"/>
      <c r="O50" s="14"/>
      <c r="P50" s="53">
        <f>IF(ISERROR(SUMIF(DBInterface!$B:$B,P$1&amp;":"&amp;$BY50,DBInterface!$K:$K)/$C50),0,SUMIF(DBInterface!$B:$B,P$1&amp;":"&amp;$BY50,DBInterface!$K:$K)/$C50)</f>
        <v>0</v>
      </c>
      <c r="Q50" s="53">
        <f>IF(ISERROR(SUMIF(DBInterface!$B:$B,Q$1&amp;":"&amp;$BY50,DBInterface!$K:$K)/$C50),0,SUMIF(DBInterface!$B:$B,Q$1&amp;":"&amp;$BY50,DBInterface!$K:$K)/$C50)</f>
        <v>0</v>
      </c>
      <c r="R50" s="53">
        <f>IF(ISERROR(SUMIF(DBInterface!$B:$B,R$1&amp;":"&amp;$BY50,DBInterface!$K:$K)/$C50),0,SUMIF(DBInterface!$B:$B,R$1&amp;":"&amp;$BY50,DBInterface!$K:$K)/$C50)</f>
        <v>0</v>
      </c>
      <c r="S50" s="53">
        <f>IF(ISERROR(SUMIF(DBInterface!$B:$B,S$1&amp;":"&amp;$BY50,DBInterface!$K:$K)/$C50),0,SUMIF(DBInterface!$B:$B,S$1&amp;":"&amp;$BY50,DBInterface!$K:$K)/$C50)</f>
        <v>0</v>
      </c>
      <c r="T50" s="53">
        <f>IF(ISERROR(SUMIF(DBInterface!$B:$B,T$1&amp;":"&amp;$BY50,DBInterface!$K:$K)/$C50),0,SUMIF(DBInterface!$B:$B,T$1&amp;":"&amp;$BY50,DBInterface!$K:$K)/$C50)</f>
        <v>1</v>
      </c>
      <c r="U50" s="53">
        <f>IF(ISERROR(SUMIF(DBInterface!$B:$B,U$1&amp;":"&amp;$BY50,DBInterface!$K:$K)/$C50),0,SUMIF(DBInterface!$B:$B,U$1&amp;":"&amp;$BY50,DBInterface!$K:$K)/$C50)</f>
        <v>0</v>
      </c>
      <c r="V50" s="53">
        <f>IF(ISERROR(SUMIF(DBInterface!$B:$B,V$1&amp;":"&amp;$BY50,DBInterface!$K:$K)/$C50),0,SUMIF(DBInterface!$B:$B,V$1&amp;":"&amp;$BY50,DBInterface!$K:$K)/$C50)</f>
        <v>0</v>
      </c>
      <c r="W50" s="53">
        <f>IF(ISERROR(SUMIF(DBInterface!$B:$B,W$1&amp;":"&amp;$BY50,DBInterface!$K:$K)/$C50),0,SUMIF(DBInterface!$B:$B,W$1&amp;":"&amp;$BY50,DBInterface!$K:$K)/$C50)</f>
        <v>0</v>
      </c>
      <c r="X50" s="53">
        <f>IF(ISERROR(SUMIF(DBInterface!$B:$B,X$1&amp;":"&amp;$BY50,DBInterface!$K:$K)/$C50),0,SUMIF(DBInterface!$B:$B,X$1&amp;":"&amp;$BY50,DBInterface!$K:$K)/$C50)</f>
        <v>0</v>
      </c>
      <c r="Y50" s="53">
        <f>IF(ISERROR(SUMIF(DBInterface!$B:$B,Y$1&amp;":"&amp;$BY50,DBInterface!$K:$K)/$C50),0,SUMIF(DBInterface!$B:$B,Y$1&amp;":"&amp;$BY50,DBInterface!$K:$K)/$C50)</f>
        <v>0</v>
      </c>
      <c r="Z50" s="53">
        <f>IF(ISERROR(SUMIF(DBInterface!$B:$B,Z$1&amp;":"&amp;$BY50,DBInterface!$K:$K)/$C50),0,SUMIF(DBInterface!$B:$B,Z$1&amp;":"&amp;$BY50,DBInterface!$K:$K)/$C50)</f>
        <v>0</v>
      </c>
      <c r="AA50" s="53">
        <f>IF(ISERROR(SUMIF(DBInterface!$B:$B,AA$1&amp;":"&amp;$BY50,DBInterface!$K:$K)/$C50),0,SUMIF(DBInterface!$B:$B,AA$1&amp;":"&amp;$BY50,DBInterface!$K:$K)/$C50)</f>
        <v>0</v>
      </c>
      <c r="AB50" s="54">
        <f t="shared" si="0"/>
        <v>1</v>
      </c>
      <c r="BY50" s="3" t="s">
        <v>691</v>
      </c>
      <c r="BZ50" s="3" t="s">
        <v>691</v>
      </c>
    </row>
    <row r="51" spans="1:78" x14ac:dyDescent="0.2">
      <c r="A51" s="30" t="str">
        <f>IF(ISERROR(VLOOKUP($BZ51,BridgeCodes!$A$3:$E$65536,5,FALSE)),"Missing BB Code",VLOOKUP($BZ51,BridgeCodes!$A$3:$E$65536,5,FALSE))</f>
        <v>US;SUN</v>
      </c>
      <c r="B51" s="30">
        <f>VLOOKUP($BY51,DBInterface!$D:$N,11,FALSE)</f>
        <v>0</v>
      </c>
      <c r="C51" s="30">
        <f>SUMIF(DBInterface!$D:$D,$BY51,DBInterface!$K:$K)</f>
        <v>-55000</v>
      </c>
      <c r="D51" s="31">
        <f t="array" ref="D51">[1]!'US;SUN.int=day.PRDS=1FARD=2/20/2001.NEARD=2/20/2001.excel.qe=ls'</f>
        <v>34.069999694824219</v>
      </c>
      <c r="E51" s="30">
        <f>VLOOKUP($BY51,DBInterface!$D:$O,12,FALSE)</f>
        <v>0</v>
      </c>
      <c r="F51" s="30">
        <f>IF(VLOOKUP($BY51,DBInterface!$D:$R,15,FALSE)&lt;0,0,VLOOKUP($BY51,DBInterface!$D:$R,15,FALSE))</f>
        <v>0</v>
      </c>
      <c r="G51" s="29">
        <f>VLOOKUP($BY51,DBInterface!$D:$I,6,FALSE)</f>
        <v>2.9399999999999999E-2</v>
      </c>
      <c r="H51" s="102">
        <f>IF(VLOOKUP($BY51,DBInterface!$D:$S,16,FALSE)&lt;=0,0.001,VLOOKUP($BY51,DBInterface!$D:$S,16,FALSE))</f>
        <v>1.0000000000000001E-5</v>
      </c>
      <c r="I51" s="52" t="str">
        <f>IF($B51 &lt;&gt; 0,VLOOKUP($BY51,DBInterface!$D:$Q,13,FALSE),"")</f>
        <v/>
      </c>
      <c r="J51" s="32">
        <f>IF($B51 &lt;&gt; 0,IF(VLOOKUP($BY51,DBInterface!$D:$Q,14,FALSE)&lt;0,0,VLOOKUP($BY51,DBInterface!$D:$Q,14,FALSE)),"0")/365.25</f>
        <v>0</v>
      </c>
      <c r="K51" s="96">
        <f t="array" ref="K51">1</f>
        <v>1</v>
      </c>
      <c r="L51"/>
      <c r="M51"/>
      <c r="N51"/>
      <c r="O51" s="14"/>
      <c r="P51" s="53">
        <f>IF(ISERROR(SUMIF(DBInterface!$B:$B,P$1&amp;":"&amp;$BY51,DBInterface!$K:$K)/$C51),0,SUMIF(DBInterface!$B:$B,P$1&amp;":"&amp;$BY51,DBInterface!$K:$K)/$C51)</f>
        <v>0</v>
      </c>
      <c r="Q51" s="53">
        <f>IF(ISERROR(SUMIF(DBInterface!$B:$B,Q$1&amp;":"&amp;$BY51,DBInterface!$K:$K)/$C51),0,SUMIF(DBInterface!$B:$B,Q$1&amp;":"&amp;$BY51,DBInterface!$K:$K)/$C51)</f>
        <v>0</v>
      </c>
      <c r="R51" s="53">
        <f>IF(ISERROR(SUMIF(DBInterface!$B:$B,R$1&amp;":"&amp;$BY51,DBInterface!$K:$K)/$C51),0,SUMIF(DBInterface!$B:$B,R$1&amp;":"&amp;$BY51,DBInterface!$K:$K)/$C51)</f>
        <v>0</v>
      </c>
      <c r="S51" s="53">
        <f>IF(ISERROR(SUMIF(DBInterface!$B:$B,S$1&amp;":"&amp;$BY51,DBInterface!$K:$K)/$C51),0,SUMIF(DBInterface!$B:$B,S$1&amp;":"&amp;$BY51,DBInterface!$K:$K)/$C51)</f>
        <v>1</v>
      </c>
      <c r="T51" s="53">
        <f>IF(ISERROR(SUMIF(DBInterface!$B:$B,T$1&amp;":"&amp;$BY51,DBInterface!$K:$K)/$C51),0,SUMIF(DBInterface!$B:$B,T$1&amp;":"&amp;$BY51,DBInterface!$K:$K)/$C51)</f>
        <v>0</v>
      </c>
      <c r="U51" s="53">
        <f>IF(ISERROR(SUMIF(DBInterface!$B:$B,U$1&amp;":"&amp;$BY51,DBInterface!$K:$K)/$C51),0,SUMIF(DBInterface!$B:$B,U$1&amp;":"&amp;$BY51,DBInterface!$K:$K)/$C51)</f>
        <v>0</v>
      </c>
      <c r="V51" s="53">
        <f>IF(ISERROR(SUMIF(DBInterface!$B:$B,V$1&amp;":"&amp;$BY51,DBInterface!$K:$K)/$C51),0,SUMIF(DBInterface!$B:$B,V$1&amp;":"&amp;$BY51,DBInterface!$K:$K)/$C51)</f>
        <v>0</v>
      </c>
      <c r="W51" s="53">
        <f>IF(ISERROR(SUMIF(DBInterface!$B:$B,W$1&amp;":"&amp;$BY51,DBInterface!$K:$K)/$C51),0,SUMIF(DBInterface!$B:$B,W$1&amp;":"&amp;$BY51,DBInterface!$K:$K)/$C51)</f>
        <v>0</v>
      </c>
      <c r="X51" s="53">
        <f>IF(ISERROR(SUMIF(DBInterface!$B:$B,X$1&amp;":"&amp;$BY51,DBInterface!$K:$K)/$C51),0,SUMIF(DBInterface!$B:$B,X$1&amp;":"&amp;$BY51,DBInterface!$K:$K)/$C51)</f>
        <v>0</v>
      </c>
      <c r="Y51" s="53">
        <f>IF(ISERROR(SUMIF(DBInterface!$B:$B,Y$1&amp;":"&amp;$BY51,DBInterface!$K:$K)/$C51),0,SUMIF(DBInterface!$B:$B,Y$1&amp;":"&amp;$BY51,DBInterface!$K:$K)/$C51)</f>
        <v>0</v>
      </c>
      <c r="Z51" s="53">
        <f>IF(ISERROR(SUMIF(DBInterface!$B:$B,Z$1&amp;":"&amp;$BY51,DBInterface!$K:$K)/$C51),0,SUMIF(DBInterface!$B:$B,Z$1&amp;":"&amp;$BY51,DBInterface!$K:$K)/$C51)</f>
        <v>0</v>
      </c>
      <c r="AA51" s="53">
        <f>IF(ISERROR(SUMIF(DBInterface!$B:$B,AA$1&amp;":"&amp;$BY51,DBInterface!$K:$K)/$C51),0,SUMIF(DBInterface!$B:$B,AA$1&amp;":"&amp;$BY51,DBInterface!$K:$K)/$C51)</f>
        <v>0</v>
      </c>
      <c r="AB51" s="54">
        <f t="shared" si="0"/>
        <v>1</v>
      </c>
      <c r="BY51" s="3" t="s">
        <v>263</v>
      </c>
      <c r="BZ51" s="3" t="s">
        <v>263</v>
      </c>
    </row>
    <row r="52" spans="1:78" x14ac:dyDescent="0.2">
      <c r="A52" s="30" t="str">
        <f>IF(ISERROR(VLOOKUP($BZ52,BridgeCodes!$A$3:$E$65536,5,FALSE)),"Missing BB Code",VLOOKUP($BZ52,BridgeCodes!$A$3:$E$65536,5,FALSE))</f>
        <v>AU;TAP</v>
      </c>
      <c r="B52" s="30">
        <f>VLOOKUP($BY52,DBInterface!$D:$N,11,FALSE)</f>
        <v>0</v>
      </c>
      <c r="C52" s="30">
        <f>SUMIF(DBInterface!$D:$D,$BY52,DBInterface!$K:$K)</f>
        <v>3167366</v>
      </c>
      <c r="D52" s="31">
        <f t="array" ref="D52">[1]!'AU;TAP.int=day.PRDS=1FARD=2/20/2001.NEARD=2/20/2001.excel.qe=ls'</f>
        <v>1</v>
      </c>
      <c r="E52" s="30">
        <f>VLOOKUP($BY52,DBInterface!$D:$O,12,FALSE)</f>
        <v>0</v>
      </c>
      <c r="F52" s="30">
        <f>IF(VLOOKUP($BY52,DBInterface!$D:$R,15,FALSE)&lt;0,0,VLOOKUP($BY52,DBInterface!$D:$R,15,FALSE))</f>
        <v>0</v>
      </c>
      <c r="G52" s="29">
        <f>VLOOKUP($BY52,DBInterface!$D:$I,6,FALSE)</f>
        <v>0</v>
      </c>
      <c r="H52" s="102">
        <f>IF(VLOOKUP($BY52,DBInterface!$D:$S,16,FALSE)&lt;=0,0.001,VLOOKUP($BY52,DBInterface!$D:$S,16,FALSE))</f>
        <v>1.0000000000000001E-5</v>
      </c>
      <c r="I52" s="52" t="str">
        <f>IF($B52 &lt;&gt; 0,VLOOKUP($BY52,DBInterface!$D:$Q,13,FALSE),"")</f>
        <v/>
      </c>
      <c r="J52" s="32">
        <f>IF($B52 &lt;&gt; 0,IF(VLOOKUP($BY52,DBInterface!$D:$Q,14,FALSE)&lt;0,0,VLOOKUP($BY52,DBInterface!$D:$Q,14,FALSE)),"0")/365.25</f>
        <v>0</v>
      </c>
      <c r="K52" s="96">
        <f t="array" ref="K52">[1]!'$$USDAUD.int=day.PRDS=1.FARD=2/20/2001.NEARD=2/20/2001.excel.qe=ls'</f>
        <v>1.8842999935150146</v>
      </c>
      <c r="L52"/>
      <c r="M52"/>
      <c r="N52"/>
      <c r="O52" s="14"/>
      <c r="P52" s="53">
        <f>IF(ISERROR(SUMIF(DBInterface!$B:$B,P$1&amp;":"&amp;$BY52,DBInterface!$K:$K)/$C52),0,SUMIF(DBInterface!$B:$B,P$1&amp;":"&amp;$BY52,DBInterface!$K:$K)/$C52)</f>
        <v>0</v>
      </c>
      <c r="Q52" s="53">
        <f>IF(ISERROR(SUMIF(DBInterface!$B:$B,Q$1&amp;":"&amp;$BY52,DBInterface!$K:$K)/$C52),0,SUMIF(DBInterface!$B:$B,Q$1&amp;":"&amp;$BY52,DBInterface!$K:$K)/$C52)</f>
        <v>0</v>
      </c>
      <c r="R52" s="53">
        <f>IF(ISERROR(SUMIF(DBInterface!$B:$B,R$1&amp;":"&amp;$BY52,DBInterface!$K:$K)/$C52),0,SUMIF(DBInterface!$B:$B,R$1&amp;":"&amp;$BY52,DBInterface!$K:$K)/$C52)</f>
        <v>0</v>
      </c>
      <c r="S52" s="53">
        <f>IF(ISERROR(SUMIF(DBInterface!$B:$B,S$1&amp;":"&amp;$BY52,DBInterface!$K:$K)/$C52),0,SUMIF(DBInterface!$B:$B,S$1&amp;":"&amp;$BY52,DBInterface!$K:$K)/$C52)</f>
        <v>1</v>
      </c>
      <c r="T52" s="53">
        <f>IF(ISERROR(SUMIF(DBInterface!$B:$B,T$1&amp;":"&amp;$BY52,DBInterface!$K:$K)/$C52),0,SUMIF(DBInterface!$B:$B,T$1&amp;":"&amp;$BY52,DBInterface!$K:$K)/$C52)</f>
        <v>0</v>
      </c>
      <c r="U52" s="53">
        <f>IF(ISERROR(SUMIF(DBInterface!$B:$B,U$1&amp;":"&amp;$BY52,DBInterface!$K:$K)/$C52),0,SUMIF(DBInterface!$B:$B,U$1&amp;":"&amp;$BY52,DBInterface!$K:$K)/$C52)</f>
        <v>0</v>
      </c>
      <c r="V52" s="53">
        <f>IF(ISERROR(SUMIF(DBInterface!$B:$B,V$1&amp;":"&amp;$BY52,DBInterface!$K:$K)/$C52),0,SUMIF(DBInterface!$B:$B,V$1&amp;":"&amp;$BY52,DBInterface!$K:$K)/$C52)</f>
        <v>0</v>
      </c>
      <c r="W52" s="53">
        <f>IF(ISERROR(SUMIF(DBInterface!$B:$B,W$1&amp;":"&amp;$BY52,DBInterface!$K:$K)/$C52),0,SUMIF(DBInterface!$B:$B,W$1&amp;":"&amp;$BY52,DBInterface!$K:$K)/$C52)</f>
        <v>0</v>
      </c>
      <c r="X52" s="53">
        <f>IF(ISERROR(SUMIF(DBInterface!$B:$B,X$1&amp;":"&amp;$BY52,DBInterface!$K:$K)/$C52),0,SUMIF(DBInterface!$B:$B,X$1&amp;":"&amp;$BY52,DBInterface!$K:$K)/$C52)</f>
        <v>0</v>
      </c>
      <c r="Y52" s="53">
        <f>IF(ISERROR(SUMIF(DBInterface!$B:$B,Y$1&amp;":"&amp;$BY52,DBInterface!$K:$K)/$C52),0,SUMIF(DBInterface!$B:$B,Y$1&amp;":"&amp;$BY52,DBInterface!$K:$K)/$C52)</f>
        <v>0</v>
      </c>
      <c r="Z52" s="53">
        <f>IF(ISERROR(SUMIF(DBInterface!$B:$B,Z$1&amp;":"&amp;$BY52,DBInterface!$K:$K)/$C52),0,SUMIF(DBInterface!$B:$B,Z$1&amp;":"&amp;$BY52,DBInterface!$K:$K)/$C52)</f>
        <v>0</v>
      </c>
      <c r="AA52" s="53">
        <f>IF(ISERROR(SUMIF(DBInterface!$B:$B,AA$1&amp;":"&amp;$BY52,DBInterface!$K:$K)/$C52),0,SUMIF(DBInterface!$B:$B,AA$1&amp;":"&amp;$BY52,DBInterface!$K:$K)/$C52)</f>
        <v>0</v>
      </c>
      <c r="AB52" s="54">
        <f t="shared" si="0"/>
        <v>1</v>
      </c>
      <c r="BY52" s="3" t="s">
        <v>267</v>
      </c>
      <c r="BZ52" s="3" t="s">
        <v>267</v>
      </c>
    </row>
    <row r="53" spans="1:78" x14ac:dyDescent="0.2">
      <c r="A53" s="30" t="str">
        <f>IF(ISERROR(VLOOKUP($BZ53,BridgeCodes!$A$3:$E$65536,5,FALSE)),"Missing BB Code",VLOOKUP($BZ53,BridgeCodes!$A$3:$E$65536,5,FALSE))</f>
        <v>US;TK</v>
      </c>
      <c r="B53" s="30">
        <f>VLOOKUP($BY53,DBInterface!$D:$N,11,FALSE)</f>
        <v>0</v>
      </c>
      <c r="C53" s="30">
        <f>SUMIF(DBInterface!$D:$D,$BY53,DBInterface!$K:$K)</f>
        <v>-18300</v>
      </c>
      <c r="D53" s="31">
        <f t="array" ref="D53">[1]!'US;TK.int=day.PRDS=1FARD=2/20/2001.NEARD=2/20/2001.excel.qe=ls'</f>
        <v>39.049999237060547</v>
      </c>
      <c r="E53" s="30">
        <f>VLOOKUP($BY53,DBInterface!$D:$O,12,FALSE)</f>
        <v>0</v>
      </c>
      <c r="F53" s="30">
        <f>IF(VLOOKUP($BY53,DBInterface!$D:$R,15,FALSE)&lt;0,0,VLOOKUP($BY53,DBInterface!$D:$R,15,FALSE))</f>
        <v>0</v>
      </c>
      <c r="G53" s="29">
        <f>VLOOKUP($BY53,DBInterface!$D:$I,6,FALSE)</f>
        <v>2.1999999999999999E-2</v>
      </c>
      <c r="H53" s="102">
        <f>IF(VLOOKUP($BY53,DBInterface!$D:$S,16,FALSE)&lt;=0,0.001,VLOOKUP($BY53,DBInterface!$D:$S,16,FALSE))</f>
        <v>1.0000000000000001E-5</v>
      </c>
      <c r="I53" s="52" t="str">
        <f>IF($B53 &lt;&gt; 0,VLOOKUP($BY53,DBInterface!$D:$Q,13,FALSE),"")</f>
        <v/>
      </c>
      <c r="J53" s="32">
        <f>IF($B53 &lt;&gt; 0,IF(VLOOKUP($BY53,DBInterface!$D:$Q,14,FALSE)&lt;0,0,VLOOKUP($BY53,DBInterface!$D:$Q,14,FALSE)),"0")/365.25</f>
        <v>0</v>
      </c>
      <c r="K53" s="96">
        <f t="array" ref="K53">1</f>
        <v>1</v>
      </c>
      <c r="L53"/>
      <c r="M53"/>
      <c r="N53"/>
      <c r="O53" s="14"/>
      <c r="P53" s="53">
        <f>IF(ISERROR(SUMIF(DBInterface!$B:$B,P$1&amp;":"&amp;$BY53,DBInterface!$K:$K)/$C53),0,SUMIF(DBInterface!$B:$B,P$1&amp;":"&amp;$BY53,DBInterface!$K:$K)/$C53)</f>
        <v>0</v>
      </c>
      <c r="Q53" s="53">
        <f>IF(ISERROR(SUMIF(DBInterface!$B:$B,Q$1&amp;":"&amp;$BY53,DBInterface!$K:$K)/$C53),0,SUMIF(DBInterface!$B:$B,Q$1&amp;":"&amp;$BY53,DBInterface!$K:$K)/$C53)</f>
        <v>0</v>
      </c>
      <c r="R53" s="53">
        <f>IF(ISERROR(SUMIF(DBInterface!$B:$B,R$1&amp;":"&amp;$BY53,DBInterface!$K:$K)/$C53),0,SUMIF(DBInterface!$B:$B,R$1&amp;":"&amp;$BY53,DBInterface!$K:$K)/$C53)</f>
        <v>0</v>
      </c>
      <c r="S53" s="53">
        <f>IF(ISERROR(SUMIF(DBInterface!$B:$B,S$1&amp;":"&amp;$BY53,DBInterface!$K:$K)/$C53),0,SUMIF(DBInterface!$B:$B,S$1&amp;":"&amp;$BY53,DBInterface!$K:$K)/$C53)</f>
        <v>1</v>
      </c>
      <c r="T53" s="53">
        <f>IF(ISERROR(SUMIF(DBInterface!$B:$B,T$1&amp;":"&amp;$BY53,DBInterface!$K:$K)/$C53),0,SUMIF(DBInterface!$B:$B,T$1&amp;":"&amp;$BY53,DBInterface!$K:$K)/$C53)</f>
        <v>0</v>
      </c>
      <c r="U53" s="53">
        <f>IF(ISERROR(SUMIF(DBInterface!$B:$B,U$1&amp;":"&amp;$BY53,DBInterface!$K:$K)/$C53),0,SUMIF(DBInterface!$B:$B,U$1&amp;":"&amp;$BY53,DBInterface!$K:$K)/$C53)</f>
        <v>0</v>
      </c>
      <c r="V53" s="53">
        <f>IF(ISERROR(SUMIF(DBInterface!$B:$B,V$1&amp;":"&amp;$BY53,DBInterface!$K:$K)/$C53),0,SUMIF(DBInterface!$B:$B,V$1&amp;":"&amp;$BY53,DBInterface!$K:$K)/$C53)</f>
        <v>0</v>
      </c>
      <c r="W53" s="53">
        <f>IF(ISERROR(SUMIF(DBInterface!$B:$B,W$1&amp;":"&amp;$BY53,DBInterface!$K:$K)/$C53),0,SUMIF(DBInterface!$B:$B,W$1&amp;":"&amp;$BY53,DBInterface!$K:$K)/$C53)</f>
        <v>0</v>
      </c>
      <c r="X53" s="53">
        <f>IF(ISERROR(SUMIF(DBInterface!$B:$B,X$1&amp;":"&amp;$BY53,DBInterface!$K:$K)/$C53),0,SUMIF(DBInterface!$B:$B,X$1&amp;":"&amp;$BY53,DBInterface!$K:$K)/$C53)</f>
        <v>0</v>
      </c>
      <c r="Y53" s="53">
        <f>IF(ISERROR(SUMIF(DBInterface!$B:$B,Y$1&amp;":"&amp;$BY53,DBInterface!$K:$K)/$C53),0,SUMIF(DBInterface!$B:$B,Y$1&amp;":"&amp;$BY53,DBInterface!$K:$K)/$C53)</f>
        <v>0</v>
      </c>
      <c r="Z53" s="53">
        <f>IF(ISERROR(SUMIF(DBInterface!$B:$B,Z$1&amp;":"&amp;$BY53,DBInterface!$K:$K)/$C53),0,SUMIF(DBInterface!$B:$B,Z$1&amp;":"&amp;$BY53,DBInterface!$K:$K)/$C53)</f>
        <v>0</v>
      </c>
      <c r="AA53" s="53">
        <f>IF(ISERROR(SUMIF(DBInterface!$B:$B,AA$1&amp;":"&amp;$BY53,DBInterface!$K:$K)/$C53),0,SUMIF(DBInterface!$B:$B,AA$1&amp;":"&amp;$BY53,DBInterface!$K:$K)/$C53)</f>
        <v>0</v>
      </c>
      <c r="AB53" s="54">
        <f t="shared" si="0"/>
        <v>1</v>
      </c>
      <c r="BY53" s="3" t="s">
        <v>734</v>
      </c>
      <c r="BZ53" s="3" t="s">
        <v>734</v>
      </c>
    </row>
    <row r="54" spans="1:78" x14ac:dyDescent="0.2">
      <c r="A54" s="30" t="str">
        <f>IF(ISERROR(VLOOKUP($BZ54,BridgeCodes!$A$3:$E$65536,5,FALSE)),"Missing BB Code",VLOOKUP($BZ54,BridgeCodes!$A$3:$E$65536,5,FALSE))</f>
        <v>US;TOS</v>
      </c>
      <c r="B54" s="30">
        <f>VLOOKUP($BY54,DBInterface!$D:$N,11,FALSE)</f>
        <v>0</v>
      </c>
      <c r="C54" s="30">
        <f>SUMIF(DBInterface!$D:$D,$BY54,DBInterface!$K:$K)</f>
        <v>-211250</v>
      </c>
      <c r="D54" s="31">
        <f t="array" ref="D54">[1]!'US;TOS.int=day.PRDS=1FARD=2/20/2001.NEARD=2/20/2001.excel.qe=ls'</f>
        <v>42.060001373291016</v>
      </c>
      <c r="E54" s="30">
        <f>VLOOKUP($BY54,DBInterface!$D:$O,12,FALSE)</f>
        <v>0</v>
      </c>
      <c r="F54" s="30">
        <f>IF(VLOOKUP($BY54,DBInterface!$D:$R,15,FALSE)&lt;0,0,VLOOKUP($BY54,DBInterface!$D:$R,15,FALSE))</f>
        <v>0</v>
      </c>
      <c r="G54" s="29">
        <f>VLOOKUP($BY54,DBInterface!$D:$I,6,FALSE)</f>
        <v>7.6E-3</v>
      </c>
      <c r="H54" s="102">
        <f>IF(VLOOKUP($BY54,DBInterface!$D:$S,16,FALSE)&lt;=0,0.001,VLOOKUP($BY54,DBInterface!$D:$S,16,FALSE))</f>
        <v>1.0000000000000001E-5</v>
      </c>
      <c r="I54" s="52" t="str">
        <f>IF($B54 &lt;&gt; 0,VLOOKUP($BY54,DBInterface!$D:$Q,13,FALSE),"")</f>
        <v/>
      </c>
      <c r="J54" s="32">
        <f>IF($B54 &lt;&gt; 0,IF(VLOOKUP($BY54,DBInterface!$D:$Q,14,FALSE)&lt;0,0,VLOOKUP($BY54,DBInterface!$D:$Q,14,FALSE)),"0")/365.25</f>
        <v>0</v>
      </c>
      <c r="K54" s="96">
        <f t="array" ref="K54">1</f>
        <v>1</v>
      </c>
      <c r="L54"/>
      <c r="M54"/>
      <c r="N54"/>
      <c r="O54" s="14"/>
      <c r="P54" s="53">
        <f>IF(ISERROR(SUMIF(DBInterface!$B:$B,P$1&amp;":"&amp;$BY54,DBInterface!$K:$K)/$C54),0,SUMIF(DBInterface!$B:$B,P$1&amp;":"&amp;$BY54,DBInterface!$K:$K)/$C54)</f>
        <v>0</v>
      </c>
      <c r="Q54" s="53">
        <f>IF(ISERROR(SUMIF(DBInterface!$B:$B,Q$1&amp;":"&amp;$BY54,DBInterface!$K:$K)/$C54),0,SUMIF(DBInterface!$B:$B,Q$1&amp;":"&amp;$BY54,DBInterface!$K:$K)/$C54)</f>
        <v>0</v>
      </c>
      <c r="R54" s="53">
        <f>IF(ISERROR(SUMIF(DBInterface!$B:$B,R$1&amp;":"&amp;$BY54,DBInterface!$K:$K)/$C54),0,SUMIF(DBInterface!$B:$B,R$1&amp;":"&amp;$BY54,DBInterface!$K:$K)/$C54)</f>
        <v>0</v>
      </c>
      <c r="S54" s="53">
        <f>IF(ISERROR(SUMIF(DBInterface!$B:$B,S$1&amp;":"&amp;$BY54,DBInterface!$K:$K)/$C54),0,SUMIF(DBInterface!$B:$B,S$1&amp;":"&amp;$BY54,DBInterface!$K:$K)/$C54)</f>
        <v>1</v>
      </c>
      <c r="T54" s="53">
        <f>IF(ISERROR(SUMIF(DBInterface!$B:$B,T$1&amp;":"&amp;$BY54,DBInterface!$K:$K)/$C54),0,SUMIF(DBInterface!$B:$B,T$1&amp;":"&amp;$BY54,DBInterface!$K:$K)/$C54)</f>
        <v>0</v>
      </c>
      <c r="U54" s="53">
        <f>IF(ISERROR(SUMIF(DBInterface!$B:$B,U$1&amp;":"&amp;$BY54,DBInterface!$K:$K)/$C54),0,SUMIF(DBInterface!$B:$B,U$1&amp;":"&amp;$BY54,DBInterface!$K:$K)/$C54)</f>
        <v>0</v>
      </c>
      <c r="V54" s="53">
        <f>IF(ISERROR(SUMIF(DBInterface!$B:$B,V$1&amp;":"&amp;$BY54,DBInterface!$K:$K)/$C54),0,SUMIF(DBInterface!$B:$B,V$1&amp;":"&amp;$BY54,DBInterface!$K:$K)/$C54)</f>
        <v>0</v>
      </c>
      <c r="W54" s="53">
        <f>IF(ISERROR(SUMIF(DBInterface!$B:$B,W$1&amp;":"&amp;$BY54,DBInterface!$K:$K)/$C54),0,SUMIF(DBInterface!$B:$B,W$1&amp;":"&amp;$BY54,DBInterface!$K:$K)/$C54)</f>
        <v>0</v>
      </c>
      <c r="X54" s="53">
        <f>IF(ISERROR(SUMIF(DBInterface!$B:$B,X$1&amp;":"&amp;$BY54,DBInterface!$K:$K)/$C54),0,SUMIF(DBInterface!$B:$B,X$1&amp;":"&amp;$BY54,DBInterface!$K:$K)/$C54)</f>
        <v>0</v>
      </c>
      <c r="Y54" s="53">
        <f>IF(ISERROR(SUMIF(DBInterface!$B:$B,Y$1&amp;":"&amp;$BY54,DBInterface!$K:$K)/$C54),0,SUMIF(DBInterface!$B:$B,Y$1&amp;":"&amp;$BY54,DBInterface!$K:$K)/$C54)</f>
        <v>0</v>
      </c>
      <c r="Z54" s="53">
        <f>IF(ISERROR(SUMIF(DBInterface!$B:$B,Z$1&amp;":"&amp;$BY54,DBInterface!$K:$K)/$C54),0,SUMIF(DBInterface!$B:$B,Z$1&amp;":"&amp;$BY54,DBInterface!$K:$K)/$C54)</f>
        <v>0</v>
      </c>
      <c r="AA54" s="53">
        <f>IF(ISERROR(SUMIF(DBInterface!$B:$B,AA$1&amp;":"&amp;$BY54,DBInterface!$K:$K)/$C54),0,SUMIF(DBInterface!$B:$B,AA$1&amp;":"&amp;$BY54,DBInterface!$K:$K)/$C54)</f>
        <v>0</v>
      </c>
      <c r="AB54" s="54">
        <f t="shared" si="0"/>
        <v>1</v>
      </c>
      <c r="BY54" s="3" t="s">
        <v>271</v>
      </c>
      <c r="BZ54" s="3" t="s">
        <v>271</v>
      </c>
    </row>
    <row r="55" spans="1:78" x14ac:dyDescent="0.2">
      <c r="A55" s="30" t="str">
        <f>IF(ISERROR(VLOOKUP($BZ55,BridgeCodes!$A$3:$E$65536,5,FALSE)),"Missing BB Code",VLOOKUP($BZ55,BridgeCodes!$A$3:$E$65536,5,FALSE))</f>
        <v>US;TX</v>
      </c>
      <c r="B55" s="30">
        <f>VLOOKUP($BY55,DBInterface!$D:$N,11,FALSE)</f>
        <v>0</v>
      </c>
      <c r="C55" s="30">
        <f>SUMIF(DBInterface!$D:$D,$BY55,DBInterface!$K:$K)</f>
        <v>-215700</v>
      </c>
      <c r="D55" s="31">
        <f t="array" ref="D55">[1]!'US;TX.int=day.PRDS=1FARD=2/20/2001.NEARD=2/20/2001.excel.qe=ls'</f>
        <v>64.900001525878906</v>
      </c>
      <c r="E55" s="30">
        <f>VLOOKUP($BY55,DBInterface!$D:$O,12,FALSE)</f>
        <v>0</v>
      </c>
      <c r="F55" s="30">
        <f>IF(VLOOKUP($BY55,DBInterface!$D:$R,15,FALSE)&lt;0,0,VLOOKUP($BY55,DBInterface!$D:$R,15,FALSE))</f>
        <v>0</v>
      </c>
      <c r="G55" s="29">
        <f>VLOOKUP($BY55,DBInterface!$D:$I,6,FALSE)</f>
        <v>2.7699999999999999E-2</v>
      </c>
      <c r="H55" s="102">
        <f>IF(VLOOKUP($BY55,DBInterface!$D:$S,16,FALSE)&lt;=0,0.001,VLOOKUP($BY55,DBInterface!$D:$S,16,FALSE))</f>
        <v>1.0000000000000001E-5</v>
      </c>
      <c r="I55" s="52" t="str">
        <f>IF($B55 &lt;&gt; 0,VLOOKUP($BY55,DBInterface!$D:$Q,13,FALSE),"")</f>
        <v/>
      </c>
      <c r="J55" s="32">
        <f>IF($B55 &lt;&gt; 0,IF(VLOOKUP($BY55,DBInterface!$D:$Q,14,FALSE)&lt;0,0,VLOOKUP($BY55,DBInterface!$D:$Q,14,FALSE)),"0")/365.25</f>
        <v>0</v>
      </c>
      <c r="K55" s="96">
        <f t="array" ref="K55">1</f>
        <v>1</v>
      </c>
      <c r="L55"/>
      <c r="M55"/>
      <c r="N55"/>
      <c r="O55" s="14"/>
      <c r="P55" s="53">
        <f>IF(ISERROR(SUMIF(DBInterface!$B:$B,P$1&amp;":"&amp;$BY55,DBInterface!$K:$K)/$C55),0,SUMIF(DBInterface!$B:$B,P$1&amp;":"&amp;$BY55,DBInterface!$K:$K)/$C55)</f>
        <v>0</v>
      </c>
      <c r="Q55" s="53">
        <f>IF(ISERROR(SUMIF(DBInterface!$B:$B,Q$1&amp;":"&amp;$BY55,DBInterface!$K:$K)/$C55),0,SUMIF(DBInterface!$B:$B,Q$1&amp;":"&amp;$BY55,DBInterface!$K:$K)/$C55)</f>
        <v>0</v>
      </c>
      <c r="R55" s="53">
        <f>IF(ISERROR(SUMIF(DBInterface!$B:$B,R$1&amp;":"&amp;$BY55,DBInterface!$K:$K)/$C55),0,SUMIF(DBInterface!$B:$B,R$1&amp;":"&amp;$BY55,DBInterface!$K:$K)/$C55)</f>
        <v>1</v>
      </c>
      <c r="S55" s="53">
        <f>IF(ISERROR(SUMIF(DBInterface!$B:$B,S$1&amp;":"&amp;$BY55,DBInterface!$K:$K)/$C55),0,SUMIF(DBInterface!$B:$B,S$1&amp;":"&amp;$BY55,DBInterface!$K:$K)/$C55)</f>
        <v>0</v>
      </c>
      <c r="T55" s="53">
        <f>IF(ISERROR(SUMIF(DBInterface!$B:$B,T$1&amp;":"&amp;$BY55,DBInterface!$K:$K)/$C55),0,SUMIF(DBInterface!$B:$B,T$1&amp;":"&amp;$BY55,DBInterface!$K:$K)/$C55)</f>
        <v>0</v>
      </c>
      <c r="U55" s="53">
        <f>IF(ISERROR(SUMIF(DBInterface!$B:$B,U$1&amp;":"&amp;$BY55,DBInterface!$K:$K)/$C55),0,SUMIF(DBInterface!$B:$B,U$1&amp;":"&amp;$BY55,DBInterface!$K:$K)/$C55)</f>
        <v>0</v>
      </c>
      <c r="V55" s="53">
        <f>IF(ISERROR(SUMIF(DBInterface!$B:$B,V$1&amp;":"&amp;$BY55,DBInterface!$K:$K)/$C55),0,SUMIF(DBInterface!$B:$B,V$1&amp;":"&amp;$BY55,DBInterface!$K:$K)/$C55)</f>
        <v>0</v>
      </c>
      <c r="W55" s="53">
        <f>IF(ISERROR(SUMIF(DBInterface!$B:$B,W$1&amp;":"&amp;$BY55,DBInterface!$K:$K)/$C55),0,SUMIF(DBInterface!$B:$B,W$1&amp;":"&amp;$BY55,DBInterface!$K:$K)/$C55)</f>
        <v>0</v>
      </c>
      <c r="X55" s="53">
        <f>IF(ISERROR(SUMIF(DBInterface!$B:$B,X$1&amp;":"&amp;$BY55,DBInterface!$K:$K)/$C55),0,SUMIF(DBInterface!$B:$B,X$1&amp;":"&amp;$BY55,DBInterface!$K:$K)/$C55)</f>
        <v>0</v>
      </c>
      <c r="Y55" s="53">
        <f>IF(ISERROR(SUMIF(DBInterface!$B:$B,Y$1&amp;":"&amp;$BY55,DBInterface!$K:$K)/$C55),0,SUMIF(DBInterface!$B:$B,Y$1&amp;":"&amp;$BY55,DBInterface!$K:$K)/$C55)</f>
        <v>0</v>
      </c>
      <c r="Z55" s="53">
        <f>IF(ISERROR(SUMIF(DBInterface!$B:$B,Z$1&amp;":"&amp;$BY55,DBInterface!$K:$K)/$C55),0,SUMIF(DBInterface!$B:$B,Z$1&amp;":"&amp;$BY55,DBInterface!$K:$K)/$C55)</f>
        <v>0</v>
      </c>
      <c r="AA55" s="53">
        <f>IF(ISERROR(SUMIF(DBInterface!$B:$B,AA$1&amp;":"&amp;$BY55,DBInterface!$K:$K)/$C55),0,SUMIF(DBInterface!$B:$B,AA$1&amp;":"&amp;$BY55,DBInterface!$K:$K)/$C55)</f>
        <v>0</v>
      </c>
      <c r="AB55" s="54">
        <f t="shared" si="0"/>
        <v>1</v>
      </c>
      <c r="BY55" s="3" t="s">
        <v>462</v>
      </c>
      <c r="BZ55" s="3" t="s">
        <v>462</v>
      </c>
    </row>
    <row r="56" spans="1:78" x14ac:dyDescent="0.2">
      <c r="A56" s="30" t="str">
        <f>IF(ISERROR(VLOOKUP($BZ56,BridgeCodes!$A$3:$E$65536,5,FALSE)),"Missing BB Code",VLOOKUP($BZ56,BridgeCodes!$A$3:$E$65536,5,FALSE))</f>
        <v>US;TXU</v>
      </c>
      <c r="B56" s="30">
        <f>VLOOKUP($BY56,DBInterface!$D:$N,11,FALSE)</f>
        <v>0</v>
      </c>
      <c r="C56" s="30">
        <f>SUMIF(DBInterface!$D:$D,$BY56,DBInterface!$K:$K)</f>
        <v>-15000</v>
      </c>
      <c r="D56" s="31">
        <f t="array" ref="D56">[1]!'US;TXU.int=day.PRDS=1FARD=2/20/2001.NEARD=2/20/2001.excel.qe=ls'</f>
        <v>41.369998931884766</v>
      </c>
      <c r="E56" s="30">
        <f>VLOOKUP($BY56,DBInterface!$D:$O,12,FALSE)</f>
        <v>0</v>
      </c>
      <c r="F56" s="30">
        <f>IF(VLOOKUP($BY56,DBInterface!$D:$R,15,FALSE)&lt;0,0,VLOOKUP($BY56,DBInterface!$D:$R,15,FALSE))</f>
        <v>0</v>
      </c>
      <c r="G56" s="29">
        <f>VLOOKUP($BY56,DBInterface!$D:$I,6,FALSE)</f>
        <v>5.8000000000000003E-2</v>
      </c>
      <c r="H56" s="102">
        <f>IF(VLOOKUP($BY56,DBInterface!$D:$S,16,FALSE)&lt;=0,0.001,VLOOKUP($BY56,DBInterface!$D:$S,16,FALSE))</f>
        <v>1.0000000000000001E-5</v>
      </c>
      <c r="I56" s="52" t="str">
        <f>IF($B56 &lt;&gt; 0,VLOOKUP($BY56,DBInterface!$D:$Q,13,FALSE),"")</f>
        <v/>
      </c>
      <c r="J56" s="32">
        <f>IF($B56 &lt;&gt; 0,IF(VLOOKUP($BY56,DBInterface!$D:$Q,14,FALSE)&lt;0,0,VLOOKUP($BY56,DBInterface!$D:$Q,14,FALSE)),"0")/365.25</f>
        <v>0</v>
      </c>
      <c r="K56" s="96">
        <f t="array" ref="K56">1</f>
        <v>1</v>
      </c>
      <c r="L56"/>
      <c r="M56"/>
      <c r="N56"/>
      <c r="O56" s="14"/>
      <c r="P56" s="53">
        <f>IF(ISERROR(SUMIF(DBInterface!$B:$B,P$1&amp;":"&amp;$BY56,DBInterface!$K:$K)/$C56),0,SUMIF(DBInterface!$B:$B,P$1&amp;":"&amp;$BY56,DBInterface!$K:$K)/$C56)</f>
        <v>0</v>
      </c>
      <c r="Q56" s="53">
        <f>IF(ISERROR(SUMIF(DBInterface!$B:$B,Q$1&amp;":"&amp;$BY56,DBInterface!$K:$K)/$C56),0,SUMIF(DBInterface!$B:$B,Q$1&amp;":"&amp;$BY56,DBInterface!$K:$K)/$C56)</f>
        <v>0</v>
      </c>
      <c r="R56" s="53">
        <f>IF(ISERROR(SUMIF(DBInterface!$B:$B,R$1&amp;":"&amp;$BY56,DBInterface!$K:$K)/$C56),0,SUMIF(DBInterface!$B:$B,R$1&amp;":"&amp;$BY56,DBInterface!$K:$K)/$C56)</f>
        <v>0</v>
      </c>
      <c r="S56" s="53">
        <f>IF(ISERROR(SUMIF(DBInterface!$B:$B,S$1&amp;":"&amp;$BY56,DBInterface!$K:$K)/$C56),0,SUMIF(DBInterface!$B:$B,S$1&amp;":"&amp;$BY56,DBInterface!$K:$K)/$C56)</f>
        <v>0</v>
      </c>
      <c r="T56" s="53">
        <f>IF(ISERROR(SUMIF(DBInterface!$B:$B,T$1&amp;":"&amp;$BY56,DBInterface!$K:$K)/$C56),0,SUMIF(DBInterface!$B:$B,T$1&amp;":"&amp;$BY56,DBInterface!$K:$K)/$C56)</f>
        <v>1</v>
      </c>
      <c r="U56" s="53">
        <f>IF(ISERROR(SUMIF(DBInterface!$B:$B,U$1&amp;":"&amp;$BY56,DBInterface!$K:$K)/$C56),0,SUMIF(DBInterface!$B:$B,U$1&amp;":"&amp;$BY56,DBInterface!$K:$K)/$C56)</f>
        <v>0</v>
      </c>
      <c r="V56" s="53">
        <f>IF(ISERROR(SUMIF(DBInterface!$B:$B,V$1&amp;":"&amp;$BY56,DBInterface!$K:$K)/$C56),0,SUMIF(DBInterface!$B:$B,V$1&amp;":"&amp;$BY56,DBInterface!$K:$K)/$C56)</f>
        <v>0</v>
      </c>
      <c r="W56" s="53">
        <f>IF(ISERROR(SUMIF(DBInterface!$B:$B,W$1&amp;":"&amp;$BY56,DBInterface!$K:$K)/$C56),0,SUMIF(DBInterface!$B:$B,W$1&amp;":"&amp;$BY56,DBInterface!$K:$K)/$C56)</f>
        <v>0</v>
      </c>
      <c r="X56" s="53">
        <f>IF(ISERROR(SUMIF(DBInterface!$B:$B,X$1&amp;":"&amp;$BY56,DBInterface!$K:$K)/$C56),0,SUMIF(DBInterface!$B:$B,X$1&amp;":"&amp;$BY56,DBInterface!$K:$K)/$C56)</f>
        <v>0</v>
      </c>
      <c r="Y56" s="53">
        <f>IF(ISERROR(SUMIF(DBInterface!$B:$B,Y$1&amp;":"&amp;$BY56,DBInterface!$K:$K)/$C56),0,SUMIF(DBInterface!$B:$B,Y$1&amp;":"&amp;$BY56,DBInterface!$K:$K)/$C56)</f>
        <v>0</v>
      </c>
      <c r="Z56" s="53">
        <f>IF(ISERROR(SUMIF(DBInterface!$B:$B,Z$1&amp;":"&amp;$BY56,DBInterface!$K:$K)/$C56),0,SUMIF(DBInterface!$B:$B,Z$1&amp;":"&amp;$BY56,DBInterface!$K:$K)/$C56)</f>
        <v>0</v>
      </c>
      <c r="AA56" s="53">
        <f>IF(ISERROR(SUMIF(DBInterface!$B:$B,AA$1&amp;":"&amp;$BY56,DBInterface!$K:$K)/$C56),0,SUMIF(DBInterface!$B:$B,AA$1&amp;":"&amp;$BY56,DBInterface!$K:$K)/$C56)</f>
        <v>0</v>
      </c>
      <c r="AB56" s="54">
        <f t="shared" si="0"/>
        <v>1</v>
      </c>
      <c r="BY56" s="3" t="s">
        <v>463</v>
      </c>
      <c r="BZ56" s="3" t="s">
        <v>463</v>
      </c>
    </row>
    <row r="57" spans="1:78" x14ac:dyDescent="0.2">
      <c r="A57" s="30" t="str">
        <f>IF(ISERROR(VLOOKUP($BZ57,BridgeCodes!$A$3:$E$65536,5,FALSE)),"Missing BB Code",VLOOKUP($BZ57,BridgeCodes!$A$3:$E$65536,5,FALSE))</f>
        <v>US;UCU</v>
      </c>
      <c r="B57" s="30">
        <f>VLOOKUP($BY57,DBInterface!$D:$N,11,FALSE)</f>
        <v>0</v>
      </c>
      <c r="C57" s="30">
        <f>SUMIF(DBInterface!$D:$D,$BY57,DBInterface!$K:$K)</f>
        <v>-30200</v>
      </c>
      <c r="D57" s="31">
        <f t="array" ref="D57">[1]!'US;UCU.int=day.PRDS=1FARD=2/20/2001.NEARD=2/20/2001.excel.qe=ls'</f>
        <v>30.610000610351563</v>
      </c>
      <c r="E57" s="30">
        <f>VLOOKUP($BY57,DBInterface!$D:$O,12,FALSE)</f>
        <v>0</v>
      </c>
      <c r="F57" s="30">
        <f>IF(VLOOKUP($BY57,DBInterface!$D:$R,15,FALSE)&lt;0,0,VLOOKUP($BY57,DBInterface!$D:$R,15,FALSE))</f>
        <v>0</v>
      </c>
      <c r="G57" s="29">
        <f>VLOOKUP($BY57,DBInterface!$D:$I,6,FALSE)</f>
        <v>3.9199999999999999E-2</v>
      </c>
      <c r="H57" s="102">
        <f>IF(VLOOKUP($BY57,DBInterface!$D:$S,16,FALSE)&lt;=0,0.001,VLOOKUP($BY57,DBInterface!$D:$S,16,FALSE))</f>
        <v>1.0000000000000001E-5</v>
      </c>
      <c r="I57" s="52" t="str">
        <f>IF($B57 &lt;&gt; 0,VLOOKUP($BY57,DBInterface!$D:$Q,13,FALSE),"")</f>
        <v/>
      </c>
      <c r="J57" s="32">
        <f>IF($B57 &lt;&gt; 0,IF(VLOOKUP($BY57,DBInterface!$D:$Q,14,FALSE)&lt;0,0,VLOOKUP($BY57,DBInterface!$D:$Q,14,FALSE)),"0")/365.25</f>
        <v>0</v>
      </c>
      <c r="K57" s="96">
        <f t="array" ref="K57">1</f>
        <v>1</v>
      </c>
      <c r="L57"/>
      <c r="M57"/>
      <c r="N57"/>
      <c r="O57" s="14"/>
      <c r="P57" s="53">
        <f>IF(ISERROR(SUMIF(DBInterface!$B:$B,P$1&amp;":"&amp;$BY57,DBInterface!$K:$K)/$C57),0,SUMIF(DBInterface!$B:$B,P$1&amp;":"&amp;$BY57,DBInterface!$K:$K)/$C57)</f>
        <v>0</v>
      </c>
      <c r="Q57" s="53">
        <f>IF(ISERROR(SUMIF(DBInterface!$B:$B,Q$1&amp;":"&amp;$BY57,DBInterface!$K:$K)/$C57),0,SUMIF(DBInterface!$B:$B,Q$1&amp;":"&amp;$BY57,DBInterface!$K:$K)/$C57)</f>
        <v>0</v>
      </c>
      <c r="R57" s="53">
        <f>IF(ISERROR(SUMIF(DBInterface!$B:$B,R$1&amp;":"&amp;$BY57,DBInterface!$K:$K)/$C57),0,SUMIF(DBInterface!$B:$B,R$1&amp;":"&amp;$BY57,DBInterface!$K:$K)/$C57)</f>
        <v>0</v>
      </c>
      <c r="S57" s="53">
        <f>IF(ISERROR(SUMIF(DBInterface!$B:$B,S$1&amp;":"&amp;$BY57,DBInterface!$K:$K)/$C57),0,SUMIF(DBInterface!$B:$B,S$1&amp;":"&amp;$BY57,DBInterface!$K:$K)/$C57)</f>
        <v>0</v>
      </c>
      <c r="T57" s="53">
        <f>IF(ISERROR(SUMIF(DBInterface!$B:$B,T$1&amp;":"&amp;$BY57,DBInterface!$K:$K)/$C57),0,SUMIF(DBInterface!$B:$B,T$1&amp;":"&amp;$BY57,DBInterface!$K:$K)/$C57)</f>
        <v>1</v>
      </c>
      <c r="U57" s="53">
        <f>IF(ISERROR(SUMIF(DBInterface!$B:$B,U$1&amp;":"&amp;$BY57,DBInterface!$K:$K)/$C57),0,SUMIF(DBInterface!$B:$B,U$1&amp;":"&amp;$BY57,DBInterface!$K:$K)/$C57)</f>
        <v>0</v>
      </c>
      <c r="V57" s="53">
        <f>IF(ISERROR(SUMIF(DBInterface!$B:$B,V$1&amp;":"&amp;$BY57,DBInterface!$K:$K)/$C57),0,SUMIF(DBInterface!$B:$B,V$1&amp;":"&amp;$BY57,DBInterface!$K:$K)/$C57)</f>
        <v>0</v>
      </c>
      <c r="W57" s="53">
        <f>IF(ISERROR(SUMIF(DBInterface!$B:$B,W$1&amp;":"&amp;$BY57,DBInterface!$K:$K)/$C57),0,SUMIF(DBInterface!$B:$B,W$1&amp;":"&amp;$BY57,DBInterface!$K:$K)/$C57)</f>
        <v>0</v>
      </c>
      <c r="X57" s="53">
        <f>IF(ISERROR(SUMIF(DBInterface!$B:$B,X$1&amp;":"&amp;$BY57,DBInterface!$K:$K)/$C57),0,SUMIF(DBInterface!$B:$B,X$1&amp;":"&amp;$BY57,DBInterface!$K:$K)/$C57)</f>
        <v>0</v>
      </c>
      <c r="Y57" s="53">
        <f>IF(ISERROR(SUMIF(DBInterface!$B:$B,Y$1&amp;":"&amp;$BY57,DBInterface!$K:$K)/$C57),0,SUMIF(DBInterface!$B:$B,Y$1&amp;":"&amp;$BY57,DBInterface!$K:$K)/$C57)</f>
        <v>0</v>
      </c>
      <c r="Z57" s="53">
        <f>IF(ISERROR(SUMIF(DBInterface!$B:$B,Z$1&amp;":"&amp;$BY57,DBInterface!$K:$K)/$C57),0,SUMIF(DBInterface!$B:$B,Z$1&amp;":"&amp;$BY57,DBInterface!$K:$K)/$C57)</f>
        <v>0</v>
      </c>
      <c r="AA57" s="53">
        <f>IF(ISERROR(SUMIF(DBInterface!$B:$B,AA$1&amp;":"&amp;$BY57,DBInterface!$K:$K)/$C57),0,SUMIF(DBInterface!$B:$B,AA$1&amp;":"&amp;$BY57,DBInterface!$K:$K)/$C57)</f>
        <v>0</v>
      </c>
      <c r="AB57" s="54">
        <f t="shared" si="0"/>
        <v>1</v>
      </c>
      <c r="BY57" s="3" t="s">
        <v>1086</v>
      </c>
      <c r="BZ57" s="3" t="s">
        <v>1086</v>
      </c>
    </row>
    <row r="58" spans="1:78" x14ac:dyDescent="0.2">
      <c r="A58" s="30" t="str">
        <f>IF(ISERROR(VLOOKUP($BZ58,BridgeCodes!$A$3:$E$65536,5,FALSE)),"Missing BB Code",VLOOKUP($BZ58,BridgeCodes!$A$3:$E$65536,5,FALSE))</f>
        <v>US;UTY</v>
      </c>
      <c r="B58" s="30">
        <f>VLOOKUP($BY58,DBInterface!$D:$N,11,FALSE)</f>
        <v>1</v>
      </c>
      <c r="C58" s="30">
        <f>SUMIF(DBInterface!$D:$D,$BY58,DBInterface!$K:$K)</f>
        <v>-9500</v>
      </c>
      <c r="D58" s="31">
        <f t="array" ref="D58">[1]!'US;UTY.int=day.PRDS=1FARD=2/20/2001.NEARD=2/20/2001.excel.qe=ls'</f>
        <v>366.8900146484375</v>
      </c>
      <c r="E58" s="30">
        <f>VLOOKUP($BY58,DBInterface!$D:$O,12,FALSE)</f>
        <v>360</v>
      </c>
      <c r="F58" s="30">
        <f>IF(VLOOKUP($BY58,DBInterface!$D:$R,15,FALSE)&lt;0,0,VLOOKUP($BY58,DBInterface!$D:$R,15,FALSE))</f>
        <v>5.642210881652325E-2</v>
      </c>
      <c r="G58" s="29">
        <f>VLOOKUP($BY58,DBInterface!$D:$I,6,FALSE)</f>
        <v>4.2970000000000001E-2</v>
      </c>
      <c r="H58" s="102">
        <f>IF(VLOOKUP($BY58,DBInterface!$D:$S,16,FALSE)&lt;=0,0.001,VLOOKUP($BY58,DBInterface!$D:$S,16,FALSE))</f>
        <v>0.25256430114</v>
      </c>
      <c r="I58" s="52">
        <f>IF($B58 &lt;&gt; 0,VLOOKUP($BY58,DBInterface!$D:$Q,13,FALSE),"")</f>
        <v>36967</v>
      </c>
      <c r="J58" s="32">
        <f>IF($B58 &lt;&gt; 0,IF(VLOOKUP($BY58,DBInterface!$D:$Q,14,FALSE)&lt;0,0,VLOOKUP($BY58,DBInterface!$D:$Q,14,FALSE)),"0")/365.25</f>
        <v>6.8446269678302529E-2</v>
      </c>
      <c r="K58" s="96">
        <f t="array" ref="K58">1</f>
        <v>1</v>
      </c>
      <c r="L58"/>
      <c r="M58"/>
      <c r="N58"/>
      <c r="O58" s="14"/>
      <c r="P58" s="53">
        <f>IF(ISERROR(SUMIF(DBInterface!$B:$B,P$1&amp;":"&amp;$BY58,DBInterface!$K:$K)/$C58),0,SUMIF(DBInterface!$B:$B,P$1&amp;":"&amp;$BY58,DBInterface!$K:$K)/$C58)</f>
        <v>0</v>
      </c>
      <c r="Q58" s="53">
        <f>IF(ISERROR(SUMIF(DBInterface!$B:$B,Q$1&amp;":"&amp;$BY58,DBInterface!$K:$K)/$C58),0,SUMIF(DBInterface!$B:$B,Q$1&amp;":"&amp;$BY58,DBInterface!$K:$K)/$C58)</f>
        <v>0</v>
      </c>
      <c r="R58" s="53">
        <f>IF(ISERROR(SUMIF(DBInterface!$B:$B,R$1&amp;":"&amp;$BY58,DBInterface!$K:$K)/$C58),0,SUMIF(DBInterface!$B:$B,R$1&amp;":"&amp;$BY58,DBInterface!$K:$K)/$C58)</f>
        <v>0</v>
      </c>
      <c r="S58" s="53">
        <f>IF(ISERROR(SUMIF(DBInterface!$B:$B,S$1&amp;":"&amp;$BY58,DBInterface!$K:$K)/$C58),0,SUMIF(DBInterface!$B:$B,S$1&amp;":"&amp;$BY58,DBInterface!$K:$K)/$C58)</f>
        <v>0</v>
      </c>
      <c r="T58" s="53">
        <f>IF(ISERROR(SUMIF(DBInterface!$B:$B,T$1&amp;":"&amp;$BY58,DBInterface!$K:$K)/$C58),0,SUMIF(DBInterface!$B:$B,T$1&amp;":"&amp;$BY58,DBInterface!$K:$K)/$C58)</f>
        <v>1</v>
      </c>
      <c r="U58" s="53">
        <f>IF(ISERROR(SUMIF(DBInterface!$B:$B,U$1&amp;":"&amp;$BY58,DBInterface!$K:$K)/$C58),0,SUMIF(DBInterface!$B:$B,U$1&amp;":"&amp;$BY58,DBInterface!$K:$K)/$C58)</f>
        <v>0</v>
      </c>
      <c r="V58" s="53">
        <f>IF(ISERROR(SUMIF(DBInterface!$B:$B,V$1&amp;":"&amp;$BY58,DBInterface!$K:$K)/$C58),0,SUMIF(DBInterface!$B:$B,V$1&amp;":"&amp;$BY58,DBInterface!$K:$K)/$C58)</f>
        <v>0</v>
      </c>
      <c r="W58" s="53">
        <f>IF(ISERROR(SUMIF(DBInterface!$B:$B,W$1&amp;":"&amp;$BY58,DBInterface!$K:$K)/$C58),0,SUMIF(DBInterface!$B:$B,W$1&amp;":"&amp;$BY58,DBInterface!$K:$K)/$C58)</f>
        <v>0</v>
      </c>
      <c r="X58" s="53">
        <f>IF(ISERROR(SUMIF(DBInterface!$B:$B,X$1&amp;":"&amp;$BY58,DBInterface!$K:$K)/$C58),0,SUMIF(DBInterface!$B:$B,X$1&amp;":"&amp;$BY58,DBInterface!$K:$K)/$C58)</f>
        <v>0</v>
      </c>
      <c r="Y58" s="53">
        <f>IF(ISERROR(SUMIF(DBInterface!$B:$B,Y$1&amp;":"&amp;$BY58,DBInterface!$K:$K)/$C58),0,SUMIF(DBInterface!$B:$B,Y$1&amp;":"&amp;$BY58,DBInterface!$K:$K)/$C58)</f>
        <v>0</v>
      </c>
      <c r="Z58" s="53">
        <f>IF(ISERROR(SUMIF(DBInterface!$B:$B,Z$1&amp;":"&amp;$BY58,DBInterface!$K:$K)/$C58),0,SUMIF(DBInterface!$B:$B,Z$1&amp;":"&amp;$BY58,DBInterface!$K:$K)/$C58)</f>
        <v>0</v>
      </c>
      <c r="AA58" s="53">
        <f>IF(ISERROR(SUMIF(DBInterface!$B:$B,AA$1&amp;":"&amp;$BY58,DBInterface!$K:$K)/$C58),0,SUMIF(DBInterface!$B:$B,AA$1&amp;":"&amp;$BY58,DBInterface!$K:$K)/$C58)</f>
        <v>0</v>
      </c>
      <c r="AB58" s="54">
        <f t="shared" si="0"/>
        <v>1</v>
      </c>
      <c r="BY58" s="3" t="s">
        <v>777</v>
      </c>
      <c r="BZ58" s="3" t="s">
        <v>277</v>
      </c>
    </row>
    <row r="59" spans="1:78" x14ac:dyDescent="0.2">
      <c r="A59" s="30" t="str">
        <f>IF(ISERROR(VLOOKUP($BZ59,BridgeCodes!$A$3:$E$65536,5,FALSE)),"Missing BB Code",VLOOKUP($BZ59,BridgeCodes!$A$3:$E$65536,5,FALSE))</f>
        <v>US;UTY</v>
      </c>
      <c r="B59" s="30">
        <f>VLOOKUP($BY59,DBInterface!$D:$N,11,FALSE)</f>
        <v>2</v>
      </c>
      <c r="C59" s="30">
        <f>SUMIF(DBInterface!$D:$D,$BY59,DBInterface!$K:$K)</f>
        <v>9500</v>
      </c>
      <c r="D59" s="31">
        <f t="array" ref="D59">[1]!'US;UTY.int=day.PRDS=1FARD=2/20/2001.NEARD=2/20/2001.excel.qe=ls'</f>
        <v>366.8900146484375</v>
      </c>
      <c r="E59" s="30">
        <f>VLOOKUP($BY59,DBInterface!$D:$O,12,FALSE)</f>
        <v>360</v>
      </c>
      <c r="F59" s="30">
        <f>IF(VLOOKUP($BY59,DBInterface!$D:$R,15,FALSE)&lt;0,0,VLOOKUP($BY59,DBInterface!$D:$R,15,FALSE))</f>
        <v>5.642210881652325E-2</v>
      </c>
      <c r="G59" s="29">
        <f>VLOOKUP($BY59,DBInterface!$D:$I,6,FALSE)</f>
        <v>4.2970000000000001E-2</v>
      </c>
      <c r="H59" s="102">
        <f>IF(VLOOKUP($BY59,DBInterface!$D:$S,16,FALSE)&lt;=0,0.001,VLOOKUP($BY59,DBInterface!$D:$S,16,FALSE))</f>
        <v>0.25835094769600003</v>
      </c>
      <c r="I59" s="52">
        <f>IF($B59 &lt;&gt; 0,VLOOKUP($BY59,DBInterface!$D:$Q,13,FALSE),"")</f>
        <v>36967</v>
      </c>
      <c r="J59" s="32">
        <f>IF($B59 &lt;&gt; 0,IF(VLOOKUP($BY59,DBInterface!$D:$Q,14,FALSE)&lt;0,0,VLOOKUP($BY59,DBInterface!$D:$Q,14,FALSE)),"0")/365.25</f>
        <v>6.8446269678302529E-2</v>
      </c>
      <c r="K59" s="96">
        <f t="array" ref="K59">1</f>
        <v>1</v>
      </c>
      <c r="L59"/>
      <c r="M59"/>
      <c r="N59"/>
      <c r="O59" s="14"/>
      <c r="P59" s="53">
        <f>IF(ISERROR(SUMIF(DBInterface!$B:$B,P$1&amp;":"&amp;$BY59,DBInterface!$K:$K)/$C59),0,SUMIF(DBInterface!$B:$B,P$1&amp;":"&amp;$BY59,DBInterface!$K:$K)/$C59)</f>
        <v>0</v>
      </c>
      <c r="Q59" s="53">
        <f>IF(ISERROR(SUMIF(DBInterface!$B:$B,Q$1&amp;":"&amp;$BY59,DBInterface!$K:$K)/$C59),0,SUMIF(DBInterface!$B:$B,Q$1&amp;":"&amp;$BY59,DBInterface!$K:$K)/$C59)</f>
        <v>0</v>
      </c>
      <c r="R59" s="53">
        <f>IF(ISERROR(SUMIF(DBInterface!$B:$B,R$1&amp;":"&amp;$BY59,DBInterface!$K:$K)/$C59),0,SUMIF(DBInterface!$B:$B,R$1&amp;":"&amp;$BY59,DBInterface!$K:$K)/$C59)</f>
        <v>0</v>
      </c>
      <c r="S59" s="53">
        <f>IF(ISERROR(SUMIF(DBInterface!$B:$B,S$1&amp;":"&amp;$BY59,DBInterface!$K:$K)/$C59),0,SUMIF(DBInterface!$B:$B,S$1&amp;":"&amp;$BY59,DBInterface!$K:$K)/$C59)</f>
        <v>0</v>
      </c>
      <c r="T59" s="53">
        <f>IF(ISERROR(SUMIF(DBInterface!$B:$B,T$1&amp;":"&amp;$BY59,DBInterface!$K:$K)/$C59),0,SUMIF(DBInterface!$B:$B,T$1&amp;":"&amp;$BY59,DBInterface!$K:$K)/$C59)</f>
        <v>1</v>
      </c>
      <c r="U59" s="53">
        <f>IF(ISERROR(SUMIF(DBInterface!$B:$B,U$1&amp;":"&amp;$BY59,DBInterface!$K:$K)/$C59),0,SUMIF(DBInterface!$B:$B,U$1&amp;":"&amp;$BY59,DBInterface!$K:$K)/$C59)</f>
        <v>0</v>
      </c>
      <c r="V59" s="53">
        <f>IF(ISERROR(SUMIF(DBInterface!$B:$B,V$1&amp;":"&amp;$BY59,DBInterface!$K:$K)/$C59),0,SUMIF(DBInterface!$B:$B,V$1&amp;":"&amp;$BY59,DBInterface!$K:$K)/$C59)</f>
        <v>0</v>
      </c>
      <c r="W59" s="53">
        <f>IF(ISERROR(SUMIF(DBInterface!$B:$B,W$1&amp;":"&amp;$BY59,DBInterface!$K:$K)/$C59),0,SUMIF(DBInterface!$B:$B,W$1&amp;":"&amp;$BY59,DBInterface!$K:$K)/$C59)</f>
        <v>0</v>
      </c>
      <c r="X59" s="53">
        <f>IF(ISERROR(SUMIF(DBInterface!$B:$B,X$1&amp;":"&amp;$BY59,DBInterface!$K:$K)/$C59),0,SUMIF(DBInterface!$B:$B,X$1&amp;":"&amp;$BY59,DBInterface!$K:$K)/$C59)</f>
        <v>0</v>
      </c>
      <c r="Y59" s="53">
        <f>IF(ISERROR(SUMIF(DBInterface!$B:$B,Y$1&amp;":"&amp;$BY59,DBInterface!$K:$K)/$C59),0,SUMIF(DBInterface!$B:$B,Y$1&amp;":"&amp;$BY59,DBInterface!$K:$K)/$C59)</f>
        <v>0</v>
      </c>
      <c r="Z59" s="53">
        <f>IF(ISERROR(SUMIF(DBInterface!$B:$B,Z$1&amp;":"&amp;$BY59,DBInterface!$K:$K)/$C59),0,SUMIF(DBInterface!$B:$B,Z$1&amp;":"&amp;$BY59,DBInterface!$K:$K)/$C59)</f>
        <v>0</v>
      </c>
      <c r="AA59" s="53">
        <f>IF(ISERROR(SUMIF(DBInterface!$B:$B,AA$1&amp;":"&amp;$BY59,DBInterface!$K:$K)/$C59),0,SUMIF(DBInterface!$B:$B,AA$1&amp;":"&amp;$BY59,DBInterface!$K:$K)/$C59)</f>
        <v>0</v>
      </c>
      <c r="AB59" s="54">
        <f t="shared" si="0"/>
        <v>1</v>
      </c>
      <c r="BY59" s="3" t="s">
        <v>779</v>
      </c>
      <c r="BZ59" s="3" t="s">
        <v>277</v>
      </c>
    </row>
    <row r="60" spans="1:78" x14ac:dyDescent="0.2">
      <c r="A60" s="30" t="str">
        <f>IF(ISERROR(VLOOKUP($BZ60,BridgeCodes!$A$3:$E$65536,5,FALSE)),"Missing BB Code",VLOOKUP($BZ60,BridgeCodes!$A$3:$E$65536,5,FALSE))</f>
        <v>US;UTY</v>
      </c>
      <c r="B60" s="30">
        <f>VLOOKUP($BY60,DBInterface!$D:$N,11,FALSE)</f>
        <v>1</v>
      </c>
      <c r="C60" s="30">
        <f>SUMIF(DBInterface!$D:$D,$BY60,DBInterface!$K:$K)</f>
        <v>-4500</v>
      </c>
      <c r="D60" s="31">
        <f t="array" ref="D60">[1]!'US;UTY.int=day.PRDS=1FARD=2/20/2001.NEARD=2/20/2001.excel.qe=ls'</f>
        <v>366.8900146484375</v>
      </c>
      <c r="E60" s="30">
        <f>VLOOKUP($BY60,DBInterface!$D:$O,12,FALSE)</f>
        <v>370</v>
      </c>
      <c r="F60" s="30">
        <f>IF(VLOOKUP($BY60,DBInterface!$D:$R,15,FALSE)&lt;0,0,VLOOKUP($BY60,DBInterface!$D:$R,15,FALSE))</f>
        <v>5.642210881652325E-2</v>
      </c>
      <c r="G60" s="29">
        <f>VLOOKUP($BY60,DBInterface!$D:$I,6,FALSE)</f>
        <v>4.2970000000000001E-2</v>
      </c>
      <c r="H60" s="102">
        <f>IF(VLOOKUP($BY60,DBInterface!$D:$S,16,FALSE)&lt;=0,0.001,VLOOKUP($BY60,DBInterface!$D:$S,16,FALSE))</f>
        <v>0.26456256582000004</v>
      </c>
      <c r="I60" s="52">
        <f>IF($B60 &lt;&gt; 0,VLOOKUP($BY60,DBInterface!$D:$Q,13,FALSE),"")</f>
        <v>36967</v>
      </c>
      <c r="J60" s="32">
        <f>IF($B60 &lt;&gt; 0,IF(VLOOKUP($BY60,DBInterface!$D:$Q,14,FALSE)&lt;0,0,VLOOKUP($BY60,DBInterface!$D:$Q,14,FALSE)),"0")/365.25</f>
        <v>6.8446269678302529E-2</v>
      </c>
      <c r="K60" s="96">
        <f t="array" ref="K60">1</f>
        <v>1</v>
      </c>
      <c r="L60"/>
      <c r="M60"/>
      <c r="N60"/>
      <c r="O60" s="14"/>
      <c r="P60" s="53">
        <f>IF(ISERROR(SUMIF(DBInterface!$B:$B,P$1&amp;":"&amp;$BY60,DBInterface!$K:$K)/$C60),0,SUMIF(DBInterface!$B:$B,P$1&amp;":"&amp;$BY60,DBInterface!$K:$K)/$C60)</f>
        <v>0</v>
      </c>
      <c r="Q60" s="53">
        <f>IF(ISERROR(SUMIF(DBInterface!$B:$B,Q$1&amp;":"&amp;$BY60,DBInterface!$K:$K)/$C60),0,SUMIF(DBInterface!$B:$B,Q$1&amp;":"&amp;$BY60,DBInterface!$K:$K)/$C60)</f>
        <v>0</v>
      </c>
      <c r="R60" s="53">
        <f>IF(ISERROR(SUMIF(DBInterface!$B:$B,R$1&amp;":"&amp;$BY60,DBInterface!$K:$K)/$C60),0,SUMIF(DBInterface!$B:$B,R$1&amp;":"&amp;$BY60,DBInterface!$K:$K)/$C60)</f>
        <v>0</v>
      </c>
      <c r="S60" s="53">
        <f>IF(ISERROR(SUMIF(DBInterface!$B:$B,S$1&amp;":"&amp;$BY60,DBInterface!$K:$K)/$C60),0,SUMIF(DBInterface!$B:$B,S$1&amp;":"&amp;$BY60,DBInterface!$K:$K)/$C60)</f>
        <v>0</v>
      </c>
      <c r="T60" s="53">
        <f>IF(ISERROR(SUMIF(DBInterface!$B:$B,T$1&amp;":"&amp;$BY60,DBInterface!$K:$K)/$C60),0,SUMIF(DBInterface!$B:$B,T$1&amp;":"&amp;$BY60,DBInterface!$K:$K)/$C60)</f>
        <v>1</v>
      </c>
      <c r="U60" s="53">
        <f>IF(ISERROR(SUMIF(DBInterface!$B:$B,U$1&amp;":"&amp;$BY60,DBInterface!$K:$K)/$C60),0,SUMIF(DBInterface!$B:$B,U$1&amp;":"&amp;$BY60,DBInterface!$K:$K)/$C60)</f>
        <v>0</v>
      </c>
      <c r="V60" s="53">
        <f>IF(ISERROR(SUMIF(DBInterface!$B:$B,V$1&amp;":"&amp;$BY60,DBInterface!$K:$K)/$C60),0,SUMIF(DBInterface!$B:$B,V$1&amp;":"&amp;$BY60,DBInterface!$K:$K)/$C60)</f>
        <v>0</v>
      </c>
      <c r="W60" s="53">
        <f>IF(ISERROR(SUMIF(DBInterface!$B:$B,W$1&amp;":"&amp;$BY60,DBInterface!$K:$K)/$C60),0,SUMIF(DBInterface!$B:$B,W$1&amp;":"&amp;$BY60,DBInterface!$K:$K)/$C60)</f>
        <v>0</v>
      </c>
      <c r="X60" s="53">
        <f>IF(ISERROR(SUMIF(DBInterface!$B:$B,X$1&amp;":"&amp;$BY60,DBInterface!$K:$K)/$C60),0,SUMIF(DBInterface!$B:$B,X$1&amp;":"&amp;$BY60,DBInterface!$K:$K)/$C60)</f>
        <v>0</v>
      </c>
      <c r="Y60" s="53">
        <f>IF(ISERROR(SUMIF(DBInterface!$B:$B,Y$1&amp;":"&amp;$BY60,DBInterface!$K:$K)/$C60),0,SUMIF(DBInterface!$B:$B,Y$1&amp;":"&amp;$BY60,DBInterface!$K:$K)/$C60)</f>
        <v>0</v>
      </c>
      <c r="Z60" s="53">
        <f>IF(ISERROR(SUMIF(DBInterface!$B:$B,Z$1&amp;":"&amp;$BY60,DBInterface!$K:$K)/$C60),0,SUMIF(DBInterface!$B:$B,Z$1&amp;":"&amp;$BY60,DBInterface!$K:$K)/$C60)</f>
        <v>0</v>
      </c>
      <c r="AA60" s="53">
        <f>IF(ISERROR(SUMIF(DBInterface!$B:$B,AA$1&amp;":"&amp;$BY60,DBInterface!$K:$K)/$C60),0,SUMIF(DBInterface!$B:$B,AA$1&amp;":"&amp;$BY60,DBInterface!$K:$K)/$C60)</f>
        <v>0</v>
      </c>
      <c r="AB60" s="54">
        <f t="shared" si="0"/>
        <v>1</v>
      </c>
      <c r="BY60" s="3" t="s">
        <v>908</v>
      </c>
      <c r="BZ60" s="3" t="s">
        <v>277</v>
      </c>
    </row>
    <row r="61" spans="1:78" x14ac:dyDescent="0.2">
      <c r="A61" s="30" t="str">
        <f>IF(ISERROR(VLOOKUP($BZ61,BridgeCodes!$A$3:$E$65536,5,FALSE)),"Missing BB Code",VLOOKUP($BZ61,BridgeCodes!$A$3:$E$65536,5,FALSE))</f>
        <v>US;UTY</v>
      </c>
      <c r="B61" s="30">
        <f>VLOOKUP($BY61,DBInterface!$D:$N,11,FALSE)</f>
        <v>2</v>
      </c>
      <c r="C61" s="30">
        <f>SUMIF(DBInterface!$D:$D,$BY61,DBInterface!$K:$K)</f>
        <v>4500</v>
      </c>
      <c r="D61" s="31">
        <f t="array" ref="D61">[1]!'US;UTY.int=day.PRDS=1FARD=2/20/2001.NEARD=2/20/2001.excel.qe=ls'</f>
        <v>366.8900146484375</v>
      </c>
      <c r="E61" s="30">
        <f>VLOOKUP($BY61,DBInterface!$D:$O,12,FALSE)</f>
        <v>370</v>
      </c>
      <c r="F61" s="30">
        <f>IF(VLOOKUP($BY61,DBInterface!$D:$R,15,FALSE)&lt;0,0,VLOOKUP($BY61,DBInterface!$D:$R,15,FALSE))</f>
        <v>5.642210881652325E-2</v>
      </c>
      <c r="G61" s="29">
        <f>VLOOKUP($BY61,DBInterface!$D:$I,6,FALSE)</f>
        <v>4.2970000000000001E-2</v>
      </c>
      <c r="H61" s="102">
        <f>IF(VLOOKUP($BY61,DBInterface!$D:$S,16,FALSE)&lt;=0,0.001,VLOOKUP($BY61,DBInterface!$D:$S,16,FALSE))</f>
        <v>0.25636577984999998</v>
      </c>
      <c r="I61" s="52">
        <f>IF($B61 &lt;&gt; 0,VLOOKUP($BY61,DBInterface!$D:$Q,13,FALSE),"")</f>
        <v>36967</v>
      </c>
      <c r="J61" s="32">
        <f>IF($B61 &lt;&gt; 0,IF(VLOOKUP($BY61,DBInterface!$D:$Q,14,FALSE)&lt;0,0,VLOOKUP($BY61,DBInterface!$D:$Q,14,FALSE)),"0")/365.25</f>
        <v>6.8446269678302529E-2</v>
      </c>
      <c r="K61" s="96">
        <f t="array" ref="K61">1</f>
        <v>1</v>
      </c>
      <c r="L61"/>
      <c r="M61"/>
      <c r="N61"/>
      <c r="O61" s="14"/>
      <c r="P61" s="53">
        <f>IF(ISERROR(SUMIF(DBInterface!$B:$B,P$1&amp;":"&amp;$BY61,DBInterface!$K:$K)/$C61),0,SUMIF(DBInterface!$B:$B,P$1&amp;":"&amp;$BY61,DBInterface!$K:$K)/$C61)</f>
        <v>0</v>
      </c>
      <c r="Q61" s="53">
        <f>IF(ISERROR(SUMIF(DBInterface!$B:$B,Q$1&amp;":"&amp;$BY61,DBInterface!$K:$K)/$C61),0,SUMIF(DBInterface!$B:$B,Q$1&amp;":"&amp;$BY61,DBInterface!$K:$K)/$C61)</f>
        <v>0</v>
      </c>
      <c r="R61" s="53">
        <f>IF(ISERROR(SUMIF(DBInterface!$B:$B,R$1&amp;":"&amp;$BY61,DBInterface!$K:$K)/$C61),0,SUMIF(DBInterface!$B:$B,R$1&amp;":"&amp;$BY61,DBInterface!$K:$K)/$C61)</f>
        <v>0</v>
      </c>
      <c r="S61" s="53">
        <f>IF(ISERROR(SUMIF(DBInterface!$B:$B,S$1&amp;":"&amp;$BY61,DBInterface!$K:$K)/$C61),0,SUMIF(DBInterface!$B:$B,S$1&amp;":"&amp;$BY61,DBInterface!$K:$K)/$C61)</f>
        <v>0</v>
      </c>
      <c r="T61" s="53">
        <f>IF(ISERROR(SUMIF(DBInterface!$B:$B,T$1&amp;":"&amp;$BY61,DBInterface!$K:$K)/$C61),0,SUMIF(DBInterface!$B:$B,T$1&amp;":"&amp;$BY61,DBInterface!$K:$K)/$C61)</f>
        <v>1</v>
      </c>
      <c r="U61" s="53">
        <f>IF(ISERROR(SUMIF(DBInterface!$B:$B,U$1&amp;":"&amp;$BY61,DBInterface!$K:$K)/$C61),0,SUMIF(DBInterface!$B:$B,U$1&amp;":"&amp;$BY61,DBInterface!$K:$K)/$C61)</f>
        <v>0</v>
      </c>
      <c r="V61" s="53">
        <f>IF(ISERROR(SUMIF(DBInterface!$B:$B,V$1&amp;":"&amp;$BY61,DBInterface!$K:$K)/$C61),0,SUMIF(DBInterface!$B:$B,V$1&amp;":"&amp;$BY61,DBInterface!$K:$K)/$C61)</f>
        <v>0</v>
      </c>
      <c r="W61" s="53">
        <f>IF(ISERROR(SUMIF(DBInterface!$B:$B,W$1&amp;":"&amp;$BY61,DBInterface!$K:$K)/$C61),0,SUMIF(DBInterface!$B:$B,W$1&amp;":"&amp;$BY61,DBInterface!$K:$K)/$C61)</f>
        <v>0</v>
      </c>
      <c r="X61" s="53">
        <f>IF(ISERROR(SUMIF(DBInterface!$B:$B,X$1&amp;":"&amp;$BY61,DBInterface!$K:$K)/$C61),0,SUMIF(DBInterface!$B:$B,X$1&amp;":"&amp;$BY61,DBInterface!$K:$K)/$C61)</f>
        <v>0</v>
      </c>
      <c r="Y61" s="53">
        <f>IF(ISERROR(SUMIF(DBInterface!$B:$B,Y$1&amp;":"&amp;$BY61,DBInterface!$K:$K)/$C61),0,SUMIF(DBInterface!$B:$B,Y$1&amp;":"&amp;$BY61,DBInterface!$K:$K)/$C61)</f>
        <v>0</v>
      </c>
      <c r="Z61" s="53">
        <f>IF(ISERROR(SUMIF(DBInterface!$B:$B,Z$1&amp;":"&amp;$BY61,DBInterface!$K:$K)/$C61),0,SUMIF(DBInterface!$B:$B,Z$1&amp;":"&amp;$BY61,DBInterface!$K:$K)/$C61)</f>
        <v>0</v>
      </c>
      <c r="AA61" s="53">
        <f>IF(ISERROR(SUMIF(DBInterface!$B:$B,AA$1&amp;":"&amp;$BY61,DBInterface!$K:$K)/$C61),0,SUMIF(DBInterface!$B:$B,AA$1&amp;":"&amp;$BY61,DBInterface!$K:$K)/$C61)</f>
        <v>0</v>
      </c>
      <c r="AB61" s="54">
        <f t="shared" si="0"/>
        <v>1</v>
      </c>
      <c r="BY61" s="3" t="s">
        <v>910</v>
      </c>
      <c r="BZ61" s="3" t="s">
        <v>277</v>
      </c>
    </row>
    <row r="62" spans="1:78" x14ac:dyDescent="0.2">
      <c r="A62" s="30" t="str">
        <f>IF(ISERROR(VLOOKUP($BZ62,BridgeCodes!$A$3:$E$65536,5,FALSE)),"Missing BB Code",VLOOKUP($BZ62,BridgeCodes!$A$3:$E$65536,5,FALSE))</f>
        <v>US;VITR</v>
      </c>
      <c r="B62" s="30">
        <f>VLOOKUP($BY62,DBInterface!$D:$N,11,FALSE)</f>
        <v>0</v>
      </c>
      <c r="C62" s="30">
        <f>SUMIF(DBInterface!$D:$D,$BY62,DBInterface!$K:$K)</f>
        <v>100000</v>
      </c>
      <c r="D62" s="31">
        <f t="array" ref="D62">[1]!'US;VITR.int=day.PRDS=1FARD=2/20/2001.NEARD=2/20/2001.excel.qe=ls'</f>
        <v>5.875</v>
      </c>
      <c r="E62" s="30">
        <f>VLOOKUP($BY62,DBInterface!$D:$O,12,FALSE)</f>
        <v>0</v>
      </c>
      <c r="F62" s="30">
        <f>IF(VLOOKUP($BY62,DBInterface!$D:$R,15,FALSE)&lt;0,0,VLOOKUP($BY62,DBInterface!$D:$R,15,FALSE))</f>
        <v>0</v>
      </c>
      <c r="G62" s="29">
        <f>VLOOKUP($BY62,DBInterface!$D:$I,6,FALSE)</f>
        <v>0</v>
      </c>
      <c r="H62" s="102">
        <f>IF(VLOOKUP($BY62,DBInterface!$D:$S,16,FALSE)&lt;=0,0.001,VLOOKUP($BY62,DBInterface!$D:$S,16,FALSE))</f>
        <v>1.0000000000000001E-5</v>
      </c>
      <c r="I62" s="52" t="str">
        <f>IF($B62 &lt;&gt; 0,VLOOKUP($BY62,DBInterface!$D:$Q,13,FALSE),"")</f>
        <v/>
      </c>
      <c r="J62" s="32">
        <f>IF($B62 &lt;&gt; 0,IF(VLOOKUP($BY62,DBInterface!$D:$Q,14,FALSE)&lt;0,0,VLOOKUP($BY62,DBInterface!$D:$Q,14,FALSE)),"0")/365.25</f>
        <v>0</v>
      </c>
      <c r="K62" s="96">
        <f t="array" ref="K62">1</f>
        <v>1</v>
      </c>
      <c r="L62"/>
      <c r="M62"/>
      <c r="N62" s="16"/>
      <c r="O62" s="17"/>
      <c r="P62" s="53">
        <f>IF(ISERROR(SUMIF(DBInterface!$B:$B,P$1&amp;":"&amp;$BY62,DBInterface!$K:$K)/$C62),0,SUMIF(DBInterface!$B:$B,P$1&amp;":"&amp;$BY62,DBInterface!$K:$K)/$C62)</f>
        <v>0</v>
      </c>
      <c r="Q62" s="53">
        <f>IF(ISERROR(SUMIF(DBInterface!$B:$B,Q$1&amp;":"&amp;$BY62,DBInterface!$K:$K)/$C62),0,SUMIF(DBInterface!$B:$B,Q$1&amp;":"&amp;$BY62,DBInterface!$K:$K)/$C62)</f>
        <v>1</v>
      </c>
      <c r="R62" s="53">
        <f>IF(ISERROR(SUMIF(DBInterface!$B:$B,R$1&amp;":"&amp;$BY62,DBInterface!$K:$K)/$C62),0,SUMIF(DBInterface!$B:$B,R$1&amp;":"&amp;$BY62,DBInterface!$K:$K)/$C62)</f>
        <v>0</v>
      </c>
      <c r="S62" s="53">
        <f>IF(ISERROR(SUMIF(DBInterface!$B:$B,S$1&amp;":"&amp;$BY62,DBInterface!$K:$K)/$C62),0,SUMIF(DBInterface!$B:$B,S$1&amp;":"&amp;$BY62,DBInterface!$K:$K)/$C62)</f>
        <v>0</v>
      </c>
      <c r="T62" s="53">
        <f>IF(ISERROR(SUMIF(DBInterface!$B:$B,T$1&amp;":"&amp;$BY62,DBInterface!$K:$K)/$C62),0,SUMIF(DBInterface!$B:$B,T$1&amp;":"&amp;$BY62,DBInterface!$K:$K)/$C62)</f>
        <v>0</v>
      </c>
      <c r="U62" s="53">
        <f>IF(ISERROR(SUMIF(DBInterface!$B:$B,U$1&amp;":"&amp;$BY62,DBInterface!$K:$K)/$C62),0,SUMIF(DBInterface!$B:$B,U$1&amp;":"&amp;$BY62,DBInterface!$K:$K)/$C62)</f>
        <v>0</v>
      </c>
      <c r="V62" s="53">
        <f>IF(ISERROR(SUMIF(DBInterface!$B:$B,V$1&amp;":"&amp;$BY62,DBInterface!$K:$K)/$C62),0,SUMIF(DBInterface!$B:$B,V$1&amp;":"&amp;$BY62,DBInterface!$K:$K)/$C62)</f>
        <v>0</v>
      </c>
      <c r="W62" s="53">
        <f>IF(ISERROR(SUMIF(DBInterface!$B:$B,W$1&amp;":"&amp;$BY62,DBInterface!$K:$K)/$C62),0,SUMIF(DBInterface!$B:$B,W$1&amp;":"&amp;$BY62,DBInterface!$K:$K)/$C62)</f>
        <v>0</v>
      </c>
      <c r="X62" s="53">
        <f>IF(ISERROR(SUMIF(DBInterface!$B:$B,X$1&amp;":"&amp;$BY62,DBInterface!$K:$K)/$C62),0,SUMIF(DBInterface!$B:$B,X$1&amp;":"&amp;$BY62,DBInterface!$K:$K)/$C62)</f>
        <v>0</v>
      </c>
      <c r="Y62" s="53">
        <f>IF(ISERROR(SUMIF(DBInterface!$B:$B,Y$1&amp;":"&amp;$BY62,DBInterface!$K:$K)/$C62),0,SUMIF(DBInterface!$B:$B,Y$1&amp;":"&amp;$BY62,DBInterface!$K:$K)/$C62)</f>
        <v>0</v>
      </c>
      <c r="Z62" s="53">
        <f>IF(ISERROR(SUMIF(DBInterface!$B:$B,Z$1&amp;":"&amp;$BY62,DBInterface!$K:$K)/$C62),0,SUMIF(DBInterface!$B:$B,Z$1&amp;":"&amp;$BY62,DBInterface!$K:$K)/$C62)</f>
        <v>0</v>
      </c>
      <c r="AA62" s="53">
        <f>IF(ISERROR(SUMIF(DBInterface!$B:$B,AA$1&amp;":"&amp;$BY62,DBInterface!$K:$K)/$C62),0,SUMIF(DBInterface!$B:$B,AA$1&amp;":"&amp;$BY62,DBInterface!$K:$K)/$C62)</f>
        <v>0</v>
      </c>
      <c r="AB62" s="54">
        <f t="shared" si="0"/>
        <v>1</v>
      </c>
      <c r="BY62" s="3" t="s">
        <v>716</v>
      </c>
      <c r="BZ62" s="3" t="s">
        <v>716</v>
      </c>
    </row>
    <row r="63" spans="1:78" x14ac:dyDescent="0.2">
      <c r="A63" s="30" t="str">
        <f>IF(ISERROR(VLOOKUP($BZ63,BridgeCodes!$A$3:$E$65536,5,FALSE)),"Missing BB Code",VLOOKUP($BZ63,BridgeCodes!$A$3:$E$65536,5,FALSE))</f>
        <v>US;VLO</v>
      </c>
      <c r="B63" s="30">
        <f>VLOOKUP($BY63,DBInterface!$D:$N,11,FALSE)</f>
        <v>0</v>
      </c>
      <c r="C63" s="30">
        <f>SUMIF(DBInterface!$D:$D,$BY63,DBInterface!$K:$K)</f>
        <v>-40000</v>
      </c>
      <c r="D63" s="31">
        <f t="array" ref="D63">[1]!'US;VLO.int=day.PRDS=1FARD=2/20/2001.NEARD=2/20/2001.excel.qe=ls'</f>
        <v>36.970001220703125</v>
      </c>
      <c r="E63" s="30">
        <f>VLOOKUP($BY63,DBInterface!$D:$O,12,FALSE)</f>
        <v>0</v>
      </c>
      <c r="F63" s="30">
        <f>IF(VLOOKUP($BY63,DBInterface!$D:$R,15,FALSE)&lt;0,0,VLOOKUP($BY63,DBInterface!$D:$R,15,FALSE))</f>
        <v>0</v>
      </c>
      <c r="G63" s="29">
        <f>VLOOKUP($BY63,DBInterface!$D:$I,6,FALSE)</f>
        <v>8.6999999999999994E-3</v>
      </c>
      <c r="H63" s="102">
        <f>IF(VLOOKUP($BY63,DBInterface!$D:$S,16,FALSE)&lt;=0,0.001,VLOOKUP($BY63,DBInterface!$D:$S,16,FALSE))</f>
        <v>1.0000000000000001E-5</v>
      </c>
      <c r="I63" s="52" t="str">
        <f>IF($B63 &lt;&gt; 0,VLOOKUP($BY63,DBInterface!$D:$Q,13,FALSE),"")</f>
        <v/>
      </c>
      <c r="J63" s="32">
        <f>IF($B63 &lt;&gt; 0,IF(VLOOKUP($BY63,DBInterface!$D:$Q,14,FALSE)&lt;0,0,VLOOKUP($BY63,DBInterface!$D:$Q,14,FALSE)),"0")/365.25</f>
        <v>0</v>
      </c>
      <c r="K63" s="96">
        <f t="array" ref="K63">1</f>
        <v>1</v>
      </c>
      <c r="L63"/>
      <c r="M63"/>
      <c r="N63"/>
      <c r="O63" s="14"/>
      <c r="P63" s="53">
        <f>IF(ISERROR(SUMIF(DBInterface!$B:$B,P$1&amp;":"&amp;$BY63,DBInterface!$K:$K)/$C63),0,SUMIF(DBInterface!$B:$B,P$1&amp;":"&amp;$BY63,DBInterface!$K:$K)/$C63)</f>
        <v>0</v>
      </c>
      <c r="Q63" s="53">
        <f>IF(ISERROR(SUMIF(DBInterface!$B:$B,Q$1&amp;":"&amp;$BY63,DBInterface!$K:$K)/$C63),0,SUMIF(DBInterface!$B:$B,Q$1&amp;":"&amp;$BY63,DBInterface!$K:$K)/$C63)</f>
        <v>0</v>
      </c>
      <c r="R63" s="53">
        <f>IF(ISERROR(SUMIF(DBInterface!$B:$B,R$1&amp;":"&amp;$BY63,DBInterface!$K:$K)/$C63),0,SUMIF(DBInterface!$B:$B,R$1&amp;":"&amp;$BY63,DBInterface!$K:$K)/$C63)</f>
        <v>0</v>
      </c>
      <c r="S63" s="53">
        <f>IF(ISERROR(SUMIF(DBInterface!$B:$B,S$1&amp;":"&amp;$BY63,DBInterface!$K:$K)/$C63),0,SUMIF(DBInterface!$B:$B,S$1&amp;":"&amp;$BY63,DBInterface!$K:$K)/$C63)</f>
        <v>1</v>
      </c>
      <c r="T63" s="53">
        <f>IF(ISERROR(SUMIF(DBInterface!$B:$B,T$1&amp;":"&amp;$BY63,DBInterface!$K:$K)/$C63),0,SUMIF(DBInterface!$B:$B,T$1&amp;":"&amp;$BY63,DBInterface!$K:$K)/$C63)</f>
        <v>0</v>
      </c>
      <c r="U63" s="53">
        <f>IF(ISERROR(SUMIF(DBInterface!$B:$B,U$1&amp;":"&amp;$BY63,DBInterface!$K:$K)/$C63),0,SUMIF(DBInterface!$B:$B,U$1&amp;":"&amp;$BY63,DBInterface!$K:$K)/$C63)</f>
        <v>0</v>
      </c>
      <c r="V63" s="53">
        <f>IF(ISERROR(SUMIF(DBInterface!$B:$B,V$1&amp;":"&amp;$BY63,DBInterface!$K:$K)/$C63),0,SUMIF(DBInterface!$B:$B,V$1&amp;":"&amp;$BY63,DBInterface!$K:$K)/$C63)</f>
        <v>0</v>
      </c>
      <c r="W63" s="53">
        <f>IF(ISERROR(SUMIF(DBInterface!$B:$B,W$1&amp;":"&amp;$BY63,DBInterface!$K:$K)/$C63),0,SUMIF(DBInterface!$B:$B,W$1&amp;":"&amp;$BY63,DBInterface!$K:$K)/$C63)</f>
        <v>0</v>
      </c>
      <c r="X63" s="53">
        <f>IF(ISERROR(SUMIF(DBInterface!$B:$B,X$1&amp;":"&amp;$BY63,DBInterface!$K:$K)/$C63),0,SUMIF(DBInterface!$B:$B,X$1&amp;":"&amp;$BY63,DBInterface!$K:$K)/$C63)</f>
        <v>0</v>
      </c>
      <c r="Y63" s="53">
        <f>IF(ISERROR(SUMIF(DBInterface!$B:$B,Y$1&amp;":"&amp;$BY63,DBInterface!$K:$K)/$C63),0,SUMIF(DBInterface!$B:$B,Y$1&amp;":"&amp;$BY63,DBInterface!$K:$K)/$C63)</f>
        <v>0</v>
      </c>
      <c r="Z63" s="53">
        <f>IF(ISERROR(SUMIF(DBInterface!$B:$B,Z$1&amp;":"&amp;$BY63,DBInterface!$K:$K)/$C63),0,SUMIF(DBInterface!$B:$B,Z$1&amp;":"&amp;$BY63,DBInterface!$K:$K)/$C63)</f>
        <v>0</v>
      </c>
      <c r="AA63" s="53">
        <f>IF(ISERROR(SUMIF(DBInterface!$B:$B,AA$1&amp;":"&amp;$BY63,DBInterface!$K:$K)/$C63),0,SUMIF(DBInterface!$B:$B,AA$1&amp;":"&amp;$BY63,DBInterface!$K:$K)/$C63)</f>
        <v>0</v>
      </c>
      <c r="AB63" s="54">
        <f t="shared" si="0"/>
        <v>1</v>
      </c>
      <c r="BY63" s="3" t="s">
        <v>279</v>
      </c>
      <c r="BZ63" s="3" t="s">
        <v>279</v>
      </c>
    </row>
    <row r="64" spans="1:78" x14ac:dyDescent="0.2">
      <c r="A64" s="30" t="str">
        <f>IF(ISERROR(VLOOKUP($BZ64,BridgeCodes!$A$3:$E$65536,5,FALSE)),"Missing BB Code",VLOOKUP($BZ64,BridgeCodes!$A$3:$E$65536,5,FALSE))</f>
        <v>US;VSTR</v>
      </c>
      <c r="B64" s="30">
        <f>VLOOKUP($BY64,DBInterface!$D:$N,11,FALSE)</f>
        <v>0</v>
      </c>
      <c r="C64" s="30">
        <f>SUMIF(DBInterface!$D:$D,$BY64,DBInterface!$K:$K)</f>
        <v>54000</v>
      </c>
      <c r="D64" s="31">
        <f t="array" ref="D64">[1]!'US;VSTR.int=day.PRDS=1FARD=2/20/2001.NEARD=2/20/2001.excel.qe=ls'</f>
        <v>94.3125</v>
      </c>
      <c r="E64" s="30">
        <f>VLOOKUP($BY64,DBInterface!$D:$O,12,FALSE)</f>
        <v>0</v>
      </c>
      <c r="F64" s="30">
        <f>IF(VLOOKUP($BY64,DBInterface!$D:$R,15,FALSE)&lt;0,0,VLOOKUP($BY64,DBInterface!$D:$R,15,FALSE))</f>
        <v>0</v>
      </c>
      <c r="G64" s="29">
        <f>VLOOKUP($BY64,DBInterface!$D:$I,6,FALSE)</f>
        <v>0</v>
      </c>
      <c r="H64" s="102">
        <f>IF(VLOOKUP($BY64,DBInterface!$D:$S,16,FALSE)&lt;=0,0.001,VLOOKUP($BY64,DBInterface!$D:$S,16,FALSE))</f>
        <v>0.56885594496000003</v>
      </c>
      <c r="I64" s="52" t="str">
        <f>IF($B64 &lt;&gt; 0,VLOOKUP($BY64,DBInterface!$D:$Q,13,FALSE),"")</f>
        <v/>
      </c>
      <c r="J64" s="32">
        <f>IF($B64 &lt;&gt; 0,IF(VLOOKUP($BY64,DBInterface!$D:$Q,14,FALSE)&lt;0,0,VLOOKUP($BY64,DBInterface!$D:$Q,14,FALSE)),"0")/365.25</f>
        <v>0</v>
      </c>
      <c r="K64" s="96">
        <f t="array" ref="K64">1</f>
        <v>1</v>
      </c>
      <c r="L64"/>
      <c r="M64"/>
      <c r="N64"/>
      <c r="O64" s="14"/>
      <c r="P64" s="53">
        <f>IF(ISERROR(SUMIF(DBInterface!$B:$B,P$1&amp;":"&amp;$BY64,DBInterface!$K:$K)/$C64),0,SUMIF(DBInterface!$B:$B,P$1&amp;":"&amp;$BY64,DBInterface!$K:$K)/$C64)</f>
        <v>0</v>
      </c>
      <c r="Q64" s="53">
        <f>IF(ISERROR(SUMIF(DBInterface!$B:$B,Q$1&amp;":"&amp;$BY64,DBInterface!$K:$K)/$C64),0,SUMIF(DBInterface!$B:$B,Q$1&amp;":"&amp;$BY64,DBInterface!$K:$K)/$C64)</f>
        <v>0</v>
      </c>
      <c r="R64" s="53">
        <f>IF(ISERROR(SUMIF(DBInterface!$B:$B,R$1&amp;":"&amp;$BY64,DBInterface!$K:$K)/$C64),0,SUMIF(DBInterface!$B:$B,R$1&amp;":"&amp;$BY64,DBInterface!$K:$K)/$C64)</f>
        <v>0.62962962962962965</v>
      </c>
      <c r="S64" s="53">
        <f>IF(ISERROR(SUMIF(DBInterface!$B:$B,S$1&amp;":"&amp;$BY64,DBInterface!$K:$K)/$C64),0,SUMIF(DBInterface!$B:$B,S$1&amp;":"&amp;$BY64,DBInterface!$K:$K)/$C64)</f>
        <v>0</v>
      </c>
      <c r="T64" s="53">
        <f>IF(ISERROR(SUMIF(DBInterface!$B:$B,T$1&amp;":"&amp;$BY64,DBInterface!$K:$K)/$C64),0,SUMIF(DBInterface!$B:$B,T$1&amp;":"&amp;$BY64,DBInterface!$K:$K)/$C64)</f>
        <v>0</v>
      </c>
      <c r="U64" s="53">
        <f>IF(ISERROR(SUMIF(DBInterface!$B:$B,U$1&amp;":"&amp;$BY64,DBInterface!$K:$K)/$C64),0,SUMIF(DBInterface!$B:$B,U$1&amp;":"&amp;$BY64,DBInterface!$K:$K)/$C64)</f>
        <v>0</v>
      </c>
      <c r="V64" s="53">
        <f>IF(ISERROR(SUMIF(DBInterface!$B:$B,V$1&amp;":"&amp;$BY64,DBInterface!$K:$K)/$C64),0,SUMIF(DBInterface!$B:$B,V$1&amp;":"&amp;$BY64,DBInterface!$K:$K)/$C64)</f>
        <v>0.37037037037037035</v>
      </c>
      <c r="W64" s="53">
        <f>IF(ISERROR(SUMIF(DBInterface!$B:$B,W$1&amp;":"&amp;$BY64,DBInterface!$K:$K)/$C64),0,SUMIF(DBInterface!$B:$B,W$1&amp;":"&amp;$BY64,DBInterface!$K:$K)/$C64)</f>
        <v>0</v>
      </c>
      <c r="X64" s="53">
        <f>IF(ISERROR(SUMIF(DBInterface!$B:$B,X$1&amp;":"&amp;$BY64,DBInterface!$K:$K)/$C64),0,SUMIF(DBInterface!$B:$B,X$1&amp;":"&amp;$BY64,DBInterface!$K:$K)/$C64)</f>
        <v>0</v>
      </c>
      <c r="Y64" s="53">
        <f>IF(ISERROR(SUMIF(DBInterface!$B:$B,Y$1&amp;":"&amp;$BY64,DBInterface!$K:$K)/$C64),0,SUMIF(DBInterface!$B:$B,Y$1&amp;":"&amp;$BY64,DBInterface!$K:$K)/$C64)</f>
        <v>0</v>
      </c>
      <c r="Z64" s="53">
        <f>IF(ISERROR(SUMIF(DBInterface!$B:$B,Z$1&amp;":"&amp;$BY64,DBInterface!$K:$K)/$C64),0,SUMIF(DBInterface!$B:$B,Z$1&amp;":"&amp;$BY64,DBInterface!$K:$K)/$C64)</f>
        <v>0</v>
      </c>
      <c r="AA64" s="53">
        <f>IF(ISERROR(SUMIF(DBInterface!$B:$B,AA$1&amp;":"&amp;$BY64,DBInterface!$K:$K)/$C64),0,SUMIF(DBInterface!$B:$B,AA$1&amp;":"&amp;$BY64,DBInterface!$K:$K)/$C64)</f>
        <v>0</v>
      </c>
      <c r="AB64" s="54">
        <f t="shared" si="0"/>
        <v>1</v>
      </c>
      <c r="BY64" s="3" t="s">
        <v>474</v>
      </c>
      <c r="BZ64" s="3" t="s">
        <v>474</v>
      </c>
    </row>
    <row r="65" spans="1:78" x14ac:dyDescent="0.2">
      <c r="A65" s="30" t="str">
        <f>IF(ISERROR(VLOOKUP($BZ65,BridgeCodes!$A$3:$E$65536,5,FALSE)),"Missing BB Code",VLOOKUP($BZ65,BridgeCodes!$A$3:$E$65536,5,FALSE))</f>
        <v>US;WEC</v>
      </c>
      <c r="B65" s="30">
        <f>VLOOKUP($BY65,DBInterface!$D:$N,11,FALSE)</f>
        <v>0</v>
      </c>
      <c r="C65" s="30">
        <f>SUMIF(DBInterface!$D:$D,$BY65,DBInterface!$K:$K)</f>
        <v>-12500</v>
      </c>
      <c r="D65" s="31">
        <f t="array" ref="D65">[1]!'US;WEC.int=day.PRDS=1FARD=2/20/2001.NEARD=2/20/2001.excel.qe=ls'</f>
        <v>21.280000686645508</v>
      </c>
      <c r="E65" s="30">
        <f>VLOOKUP($BY65,DBInterface!$D:$O,12,FALSE)</f>
        <v>0</v>
      </c>
      <c r="F65" s="30">
        <f>IF(VLOOKUP($BY65,DBInterface!$D:$R,15,FALSE)&lt;0,0,VLOOKUP($BY65,DBInterface!$D:$R,15,FALSE))</f>
        <v>0</v>
      </c>
      <c r="G65" s="29">
        <f>VLOOKUP($BY65,DBInterface!$D:$I,6,FALSE)</f>
        <v>3.7600000000000001E-2</v>
      </c>
      <c r="H65" s="102">
        <f>IF(VLOOKUP($BY65,DBInterface!$D:$S,16,FALSE)&lt;=0,0.001,VLOOKUP($BY65,DBInterface!$D:$S,16,FALSE))</f>
        <v>0.25636577984999998</v>
      </c>
      <c r="I65" s="52" t="str">
        <f>IF($B65 &lt;&gt; 0,VLOOKUP($BY65,DBInterface!$D:$Q,13,FALSE),"")</f>
        <v/>
      </c>
      <c r="J65" s="32">
        <f>IF($B65 &lt;&gt; 0,IF(VLOOKUP($BY65,DBInterface!$D:$Q,14,FALSE)&lt;0,0,VLOOKUP($BY65,DBInterface!$D:$Q,14,FALSE)),"0")/365.25</f>
        <v>0</v>
      </c>
      <c r="K65" s="96">
        <f t="array" ref="K65">1</f>
        <v>1</v>
      </c>
      <c r="L65"/>
      <c r="M65"/>
      <c r="N65"/>
      <c r="O65" s="14"/>
      <c r="P65" s="53">
        <f>IF(ISERROR(SUMIF(DBInterface!$B:$B,P$1&amp;":"&amp;$BY65,DBInterface!$K:$K)/$C65),0,SUMIF(DBInterface!$B:$B,P$1&amp;":"&amp;$BY65,DBInterface!$K:$K)/$C65)</f>
        <v>0</v>
      </c>
      <c r="Q65" s="53">
        <f>IF(ISERROR(SUMIF(DBInterface!$B:$B,Q$1&amp;":"&amp;$BY65,DBInterface!$K:$K)/$C65),0,SUMIF(DBInterface!$B:$B,Q$1&amp;":"&amp;$BY65,DBInterface!$K:$K)/$C65)</f>
        <v>0</v>
      </c>
      <c r="R65" s="53">
        <f>IF(ISERROR(SUMIF(DBInterface!$B:$B,R$1&amp;":"&amp;$BY65,DBInterface!$K:$K)/$C65),0,SUMIF(DBInterface!$B:$B,R$1&amp;":"&amp;$BY65,DBInterface!$K:$K)/$C65)</f>
        <v>0</v>
      </c>
      <c r="S65" s="53">
        <f>IF(ISERROR(SUMIF(DBInterface!$B:$B,S$1&amp;":"&amp;$BY65,DBInterface!$K:$K)/$C65),0,SUMIF(DBInterface!$B:$B,S$1&amp;":"&amp;$BY65,DBInterface!$K:$K)/$C65)</f>
        <v>0</v>
      </c>
      <c r="T65" s="53">
        <f>IF(ISERROR(SUMIF(DBInterface!$B:$B,T$1&amp;":"&amp;$BY65,DBInterface!$K:$K)/$C65),0,SUMIF(DBInterface!$B:$B,T$1&amp;":"&amp;$BY65,DBInterface!$K:$K)/$C65)</f>
        <v>1</v>
      </c>
      <c r="U65" s="53">
        <f>IF(ISERROR(SUMIF(DBInterface!$B:$B,U$1&amp;":"&amp;$BY65,DBInterface!$K:$K)/$C65),0,SUMIF(DBInterface!$B:$B,U$1&amp;":"&amp;$BY65,DBInterface!$K:$K)/$C65)</f>
        <v>0</v>
      </c>
      <c r="V65" s="53">
        <f>IF(ISERROR(SUMIF(DBInterface!$B:$B,V$1&amp;":"&amp;$BY65,DBInterface!$K:$K)/$C65),0,SUMIF(DBInterface!$B:$B,V$1&amp;":"&amp;$BY65,DBInterface!$K:$K)/$C65)</f>
        <v>0</v>
      </c>
      <c r="W65" s="53">
        <f>IF(ISERROR(SUMIF(DBInterface!$B:$B,W$1&amp;":"&amp;$BY65,DBInterface!$K:$K)/$C65),0,SUMIF(DBInterface!$B:$B,W$1&amp;":"&amp;$BY65,DBInterface!$K:$K)/$C65)</f>
        <v>0</v>
      </c>
      <c r="X65" s="53">
        <f>IF(ISERROR(SUMIF(DBInterface!$B:$B,X$1&amp;":"&amp;$BY65,DBInterface!$K:$K)/$C65),0,SUMIF(DBInterface!$B:$B,X$1&amp;":"&amp;$BY65,DBInterface!$K:$K)/$C65)</f>
        <v>0</v>
      </c>
      <c r="Y65" s="53">
        <f>IF(ISERROR(SUMIF(DBInterface!$B:$B,Y$1&amp;":"&amp;$BY65,DBInterface!$K:$K)/$C65),0,SUMIF(DBInterface!$B:$B,Y$1&amp;":"&amp;$BY65,DBInterface!$K:$K)/$C65)</f>
        <v>0</v>
      </c>
      <c r="Z65" s="53">
        <f>IF(ISERROR(SUMIF(DBInterface!$B:$B,Z$1&amp;":"&amp;$BY65,DBInterface!$K:$K)/$C65),0,SUMIF(DBInterface!$B:$B,Z$1&amp;":"&amp;$BY65,DBInterface!$K:$K)/$C65)</f>
        <v>0</v>
      </c>
      <c r="AA65" s="53">
        <f>IF(ISERROR(SUMIF(DBInterface!$B:$B,AA$1&amp;":"&amp;$BY65,DBInterface!$K:$K)/$C65),0,SUMIF(DBInterface!$B:$B,AA$1&amp;":"&amp;$BY65,DBInterface!$K:$K)/$C65)</f>
        <v>0</v>
      </c>
      <c r="AB65" s="54">
        <f t="shared" si="0"/>
        <v>1</v>
      </c>
      <c r="BY65" s="3" t="s">
        <v>284</v>
      </c>
      <c r="BZ65" s="3" t="s">
        <v>284</v>
      </c>
    </row>
    <row r="66" spans="1:78" x14ac:dyDescent="0.2">
      <c r="A66" s="30" t="str">
        <f>IF(ISERROR(VLOOKUP($BZ66,BridgeCodes!$A$3:$E$65536,5,FALSE)),"Missing BB Code",VLOOKUP($BZ66,BridgeCodes!$A$3:$E$65536,5,FALSE))</f>
        <v>AU;WPL</v>
      </c>
      <c r="B66" s="30">
        <f>VLOOKUP($BY66,DBInterface!$D:$N,11,FALSE)</f>
        <v>0</v>
      </c>
      <c r="C66" s="30">
        <f>SUMIF(DBInterface!$D:$D,$BY66,DBInterface!$K:$K)</f>
        <v>-471000</v>
      </c>
      <c r="D66" s="31">
        <f t="array" ref="D66">[1]!'AU;WPL.int=day.PRDS=1FARD=2/20/2001.NEARD=2/20/2001.excel.qe=ls'</f>
        <v>14.050000190734863</v>
      </c>
      <c r="E66" s="30">
        <f>VLOOKUP($BY66,DBInterface!$D:$O,12,FALSE)</f>
        <v>0</v>
      </c>
      <c r="F66" s="30">
        <f>IF(VLOOKUP($BY66,DBInterface!$D:$R,15,FALSE)&lt;0,0,VLOOKUP($BY66,DBInterface!$D:$R,15,FALSE))</f>
        <v>0</v>
      </c>
      <c r="G66" s="29">
        <f>VLOOKUP($BY66,DBInterface!$D:$I,6,FALSE)</f>
        <v>2.1399999999999999E-2</v>
      </c>
      <c r="H66" s="102">
        <f>IF(VLOOKUP($BY66,DBInterface!$D:$S,16,FALSE)&lt;=0,0.001,VLOOKUP($BY66,DBInterface!$D:$S,16,FALSE))</f>
        <v>1.0000000000000001E-5</v>
      </c>
      <c r="I66" s="52" t="str">
        <f>IF($B66 &lt;&gt; 0,VLOOKUP($BY66,DBInterface!$D:$Q,13,FALSE),"")</f>
        <v/>
      </c>
      <c r="J66" s="32">
        <f>IF($B66 &lt;&gt; 0,IF(VLOOKUP($BY66,DBInterface!$D:$Q,14,FALSE)&lt;0,0,VLOOKUP($BY66,DBInterface!$D:$Q,14,FALSE)),"0")/365.25</f>
        <v>0</v>
      </c>
      <c r="K66" s="96">
        <f t="array" ref="K66">[1]!'$$USDAUD.int=day.PRDS=1.FARD=2/20/2001.NEARD=2/20/2001.excel.qe=ls'</f>
        <v>1.8842999935150146</v>
      </c>
      <c r="L66"/>
      <c r="M66"/>
      <c r="N66"/>
      <c r="O66" s="14"/>
      <c r="P66" s="53">
        <f>IF(ISERROR(SUMIF(DBInterface!$B:$B,P$1&amp;":"&amp;$BY66,DBInterface!$K:$K)/$C66),0,SUMIF(DBInterface!$B:$B,P$1&amp;":"&amp;$BY66,DBInterface!$K:$K)/$C66)</f>
        <v>0</v>
      </c>
      <c r="Q66" s="53">
        <f>IF(ISERROR(SUMIF(DBInterface!$B:$B,Q$1&amp;":"&amp;$BY66,DBInterface!$K:$K)/$C66),0,SUMIF(DBInterface!$B:$B,Q$1&amp;":"&amp;$BY66,DBInterface!$K:$K)/$C66)</f>
        <v>0</v>
      </c>
      <c r="R66" s="53">
        <f>IF(ISERROR(SUMIF(DBInterface!$B:$B,R$1&amp;":"&amp;$BY66,DBInterface!$K:$K)/$C66),0,SUMIF(DBInterface!$B:$B,R$1&amp;":"&amp;$BY66,DBInterface!$K:$K)/$C66)</f>
        <v>0</v>
      </c>
      <c r="S66" s="53">
        <f>IF(ISERROR(SUMIF(DBInterface!$B:$B,S$1&amp;":"&amp;$BY66,DBInterface!$K:$K)/$C66),0,SUMIF(DBInterface!$B:$B,S$1&amp;":"&amp;$BY66,DBInterface!$K:$K)/$C66)</f>
        <v>1</v>
      </c>
      <c r="T66" s="53">
        <f>IF(ISERROR(SUMIF(DBInterface!$B:$B,T$1&amp;":"&amp;$BY66,DBInterface!$K:$K)/$C66),0,SUMIF(DBInterface!$B:$B,T$1&amp;":"&amp;$BY66,DBInterface!$K:$K)/$C66)</f>
        <v>0</v>
      </c>
      <c r="U66" s="53">
        <f>IF(ISERROR(SUMIF(DBInterface!$B:$B,U$1&amp;":"&amp;$BY66,DBInterface!$K:$K)/$C66),0,SUMIF(DBInterface!$B:$B,U$1&amp;":"&amp;$BY66,DBInterface!$K:$K)/$C66)</f>
        <v>0</v>
      </c>
      <c r="V66" s="53">
        <f>IF(ISERROR(SUMIF(DBInterface!$B:$B,V$1&amp;":"&amp;$BY66,DBInterface!$K:$K)/$C66),0,SUMIF(DBInterface!$B:$B,V$1&amp;":"&amp;$BY66,DBInterface!$K:$K)/$C66)</f>
        <v>0</v>
      </c>
      <c r="W66" s="53">
        <f>IF(ISERROR(SUMIF(DBInterface!$B:$B,W$1&amp;":"&amp;$BY66,DBInterface!$K:$K)/$C66),0,SUMIF(DBInterface!$B:$B,W$1&amp;":"&amp;$BY66,DBInterface!$K:$K)/$C66)</f>
        <v>0</v>
      </c>
      <c r="X66" s="53">
        <f>IF(ISERROR(SUMIF(DBInterface!$B:$B,X$1&amp;":"&amp;$BY66,DBInterface!$K:$K)/$C66),0,SUMIF(DBInterface!$B:$B,X$1&amp;":"&amp;$BY66,DBInterface!$K:$K)/$C66)</f>
        <v>0</v>
      </c>
      <c r="Y66" s="53">
        <f>IF(ISERROR(SUMIF(DBInterface!$B:$B,Y$1&amp;":"&amp;$BY66,DBInterface!$K:$K)/$C66),0,SUMIF(DBInterface!$B:$B,Y$1&amp;":"&amp;$BY66,DBInterface!$K:$K)/$C66)</f>
        <v>0</v>
      </c>
      <c r="Z66" s="53">
        <f>IF(ISERROR(SUMIF(DBInterface!$B:$B,Z$1&amp;":"&amp;$BY66,DBInterface!$K:$K)/$C66),0,SUMIF(DBInterface!$B:$B,Z$1&amp;":"&amp;$BY66,DBInterface!$K:$K)/$C66)</f>
        <v>0</v>
      </c>
      <c r="AA66" s="53">
        <f>IF(ISERROR(SUMIF(DBInterface!$B:$B,AA$1&amp;":"&amp;$BY66,DBInterface!$K:$K)/$C66),0,SUMIF(DBInterface!$B:$B,AA$1&amp;":"&amp;$BY66,DBInterface!$K:$K)/$C66)</f>
        <v>0</v>
      </c>
      <c r="AB66" s="54">
        <f t="shared" si="0"/>
        <v>1</v>
      </c>
      <c r="BY66" s="3" t="s">
        <v>288</v>
      </c>
      <c r="BZ66" s="3" t="s">
        <v>288</v>
      </c>
    </row>
    <row r="67" spans="1:78" x14ac:dyDescent="0.2">
      <c r="A67" s="30" t="str">
        <f>IF(ISERROR(VLOOKUP($BZ67,BridgeCodes!$A$3:$E$65536,5,FALSE)),"Missing BB Code",VLOOKUP($BZ67,BridgeCodes!$A$3:$E$65536,5,FALSE))</f>
        <v>US;XNG</v>
      </c>
      <c r="B67" s="30">
        <f>VLOOKUP($BY67,DBInterface!$D:$N,11,FALSE)</f>
        <v>1</v>
      </c>
      <c r="C67" s="30">
        <f>SUMIF(DBInterface!$D:$D,$BY67,DBInterface!$K:$K)</f>
        <v>-20000</v>
      </c>
      <c r="D67" s="31">
        <f t="array" ref="D67">[1]!'US;XNG.int=day.PRDS=1FARD=2/20/2001.NEARD=2/20/2001.excel.qe=ls'</f>
        <v>250.41999816894531</v>
      </c>
      <c r="E67" s="30">
        <f>VLOOKUP($BY67,DBInterface!$D:$O,12,FALSE)</f>
        <v>240</v>
      </c>
      <c r="F67" s="30">
        <f>IF(VLOOKUP($BY67,DBInterface!$D:$R,15,FALSE)&lt;0,0,VLOOKUP($BY67,DBInterface!$D:$R,15,FALSE))</f>
        <v>5.2636971229985383E-2</v>
      </c>
      <c r="G67" s="29">
        <f>VLOOKUP($BY67,DBInterface!$D:$I,6,FALSE)</f>
        <v>8.4899999999999993E-3</v>
      </c>
      <c r="H67" s="102">
        <f>IF(VLOOKUP($BY67,DBInterface!$D:$S,16,FALSE)&lt;=0,0.001,VLOOKUP($BY67,DBInterface!$D:$S,16,FALSE))</f>
        <v>0.33108533534700002</v>
      </c>
      <c r="I67" s="52">
        <f>IF($B67 &lt;&gt; 0,VLOOKUP($BY67,DBInterface!$D:$Q,13,FALSE),"")</f>
        <v>37093</v>
      </c>
      <c r="J67" s="32">
        <f>IF($B67 &lt;&gt; 0,IF(VLOOKUP($BY67,DBInterface!$D:$Q,14,FALSE)&lt;0,0,VLOOKUP($BY67,DBInterface!$D:$Q,14,FALSE)),"0")/365.25</f>
        <v>0.4134154688569473</v>
      </c>
      <c r="K67" s="96">
        <f t="array" ref="K67">1</f>
        <v>1</v>
      </c>
      <c r="L67"/>
      <c r="M67"/>
      <c r="N67" s="18"/>
      <c r="O67" s="14"/>
      <c r="P67" s="53">
        <f>IF(ISERROR(SUMIF(DBInterface!$B:$B,P$1&amp;":"&amp;$BY67,DBInterface!$K:$K)/$C67),0,SUMIF(DBInterface!$B:$B,P$1&amp;":"&amp;$BY67,DBInterface!$K:$K)/$C67)</f>
        <v>0</v>
      </c>
      <c r="Q67" s="53">
        <f>IF(ISERROR(SUMIF(DBInterface!$B:$B,Q$1&amp;":"&amp;$BY67,DBInterface!$K:$K)/$C67),0,SUMIF(DBInterface!$B:$B,Q$1&amp;":"&amp;$BY67,DBInterface!$K:$K)/$C67)</f>
        <v>0</v>
      </c>
      <c r="R67" s="53">
        <f>IF(ISERROR(SUMIF(DBInterface!$B:$B,R$1&amp;":"&amp;$BY67,DBInterface!$K:$K)/$C67),0,SUMIF(DBInterface!$B:$B,R$1&amp;":"&amp;$BY67,DBInterface!$K:$K)/$C67)</f>
        <v>0</v>
      </c>
      <c r="S67" s="53">
        <f>IF(ISERROR(SUMIF(DBInterface!$B:$B,S$1&amp;":"&amp;$BY67,DBInterface!$K:$K)/$C67),0,SUMIF(DBInterface!$B:$B,S$1&amp;":"&amp;$BY67,DBInterface!$K:$K)/$C67)</f>
        <v>1</v>
      </c>
      <c r="T67" s="53">
        <f>IF(ISERROR(SUMIF(DBInterface!$B:$B,T$1&amp;":"&amp;$BY67,DBInterface!$K:$K)/$C67),0,SUMIF(DBInterface!$B:$B,T$1&amp;":"&amp;$BY67,DBInterface!$K:$K)/$C67)</f>
        <v>0</v>
      </c>
      <c r="U67" s="53">
        <f>IF(ISERROR(SUMIF(DBInterface!$B:$B,U$1&amp;":"&amp;$BY67,DBInterface!$K:$K)/$C67),0,SUMIF(DBInterface!$B:$B,U$1&amp;":"&amp;$BY67,DBInterface!$K:$K)/$C67)</f>
        <v>0</v>
      </c>
      <c r="V67" s="53">
        <f>IF(ISERROR(SUMIF(DBInterface!$B:$B,V$1&amp;":"&amp;$BY67,DBInterface!$K:$K)/$C67),0,SUMIF(DBInterface!$B:$B,V$1&amp;":"&amp;$BY67,DBInterface!$K:$K)/$C67)</f>
        <v>0</v>
      </c>
      <c r="W67" s="53">
        <f>IF(ISERROR(SUMIF(DBInterface!$B:$B,W$1&amp;":"&amp;$BY67,DBInterface!$K:$K)/$C67),0,SUMIF(DBInterface!$B:$B,W$1&amp;":"&amp;$BY67,DBInterface!$K:$K)/$C67)</f>
        <v>0</v>
      </c>
      <c r="X67" s="53">
        <f>IF(ISERROR(SUMIF(DBInterface!$B:$B,X$1&amp;":"&amp;$BY67,DBInterface!$K:$K)/$C67),0,SUMIF(DBInterface!$B:$B,X$1&amp;":"&amp;$BY67,DBInterface!$K:$K)/$C67)</f>
        <v>0</v>
      </c>
      <c r="Y67" s="53">
        <f>IF(ISERROR(SUMIF(DBInterface!$B:$B,Y$1&amp;":"&amp;$BY67,DBInterface!$K:$K)/$C67),0,SUMIF(DBInterface!$B:$B,Y$1&amp;":"&amp;$BY67,DBInterface!$K:$K)/$C67)</f>
        <v>0</v>
      </c>
      <c r="Z67" s="53">
        <f>IF(ISERROR(SUMIF(DBInterface!$B:$B,Z$1&amp;":"&amp;$BY67,DBInterface!$K:$K)/$C67),0,SUMIF(DBInterface!$B:$B,Z$1&amp;":"&amp;$BY67,DBInterface!$K:$K)/$C67)</f>
        <v>0</v>
      </c>
      <c r="AA67" s="53">
        <f>IF(ISERROR(SUMIF(DBInterface!$B:$B,AA$1&amp;":"&amp;$BY67,DBInterface!$K:$K)/$C67),0,SUMIF(DBInterface!$B:$B,AA$1&amp;":"&amp;$BY67,DBInterface!$K:$K)/$C67)</f>
        <v>0</v>
      </c>
      <c r="AB67" s="54">
        <f>SUM(P67:AA67)</f>
        <v>1</v>
      </c>
      <c r="BY67" s="3" t="s">
        <v>1051</v>
      </c>
      <c r="BZ67" s="3" t="s">
        <v>289</v>
      </c>
    </row>
    <row r="68" spans="1:78" x14ac:dyDescent="0.2">
      <c r="A68" s="30" t="str">
        <f>IF(ISERROR(VLOOKUP($BZ68,BridgeCodes!$A$3:$E$65536,5,FALSE)),"Missing BB Code",VLOOKUP($BZ68,BridgeCodes!$A$3:$E$65536,5,FALSE))</f>
        <v>US;XNG</v>
      </c>
      <c r="B68" s="30">
        <f>VLOOKUP($BY68,DBInterface!$D:$N,11,FALSE)</f>
        <v>2</v>
      </c>
      <c r="C68" s="30">
        <f>SUMIF(DBInterface!$D:$D,$BY68,DBInterface!$K:$K)</f>
        <v>20000</v>
      </c>
      <c r="D68" s="31">
        <f t="array" ref="D68">[1]!'US;XNG.int=day.PRDS=1FARD=2/20/2001.NEARD=2/20/2001.excel.qe=ls'</f>
        <v>250.41999816894531</v>
      </c>
      <c r="E68" s="30">
        <f>VLOOKUP($BY68,DBInterface!$D:$O,12,FALSE)</f>
        <v>240</v>
      </c>
      <c r="F68" s="30">
        <f>IF(VLOOKUP($BY68,DBInterface!$D:$R,15,FALSE)&lt;0,0,VLOOKUP($BY68,DBInterface!$D:$R,15,FALSE))</f>
        <v>5.2636971229985383E-2</v>
      </c>
      <c r="G68" s="29">
        <f>VLOOKUP($BY68,DBInterface!$D:$I,6,FALSE)</f>
        <v>8.4899999999999993E-3</v>
      </c>
      <c r="H68" s="102">
        <f>IF(VLOOKUP($BY68,DBInterface!$D:$S,16,FALSE)&lt;=0,0.001,VLOOKUP($BY68,DBInterface!$D:$S,16,FALSE))</f>
        <v>0.32316252427099995</v>
      </c>
      <c r="I68" s="52">
        <f>IF($B68 &lt;&gt; 0,VLOOKUP($BY68,DBInterface!$D:$Q,13,FALSE),"")</f>
        <v>37093</v>
      </c>
      <c r="J68" s="32">
        <f>IF($B68 &lt;&gt; 0,IF(VLOOKUP($BY68,DBInterface!$D:$Q,14,FALSE)&lt;0,0,VLOOKUP($BY68,DBInterface!$D:$Q,14,FALSE)),"0")/365.25</f>
        <v>0.4134154688569473</v>
      </c>
      <c r="K68" s="96">
        <f t="array" ref="K68">1</f>
        <v>1</v>
      </c>
      <c r="L68"/>
      <c r="M68"/>
      <c r="N68"/>
      <c r="O68" s="14"/>
      <c r="P68" s="53">
        <f>IF(ISERROR(SUMIF(DBInterface!$B:$B,P$1&amp;":"&amp;$BY68,DBInterface!$K:$K)/$C68),0,SUMIF(DBInterface!$B:$B,P$1&amp;":"&amp;$BY68,DBInterface!$K:$K)/$C68)</f>
        <v>0</v>
      </c>
      <c r="Q68" s="53">
        <f>IF(ISERROR(SUMIF(DBInterface!$B:$B,Q$1&amp;":"&amp;$BY68,DBInterface!$K:$K)/$C68),0,SUMIF(DBInterface!$B:$B,Q$1&amp;":"&amp;$BY68,DBInterface!$K:$K)/$C68)</f>
        <v>0</v>
      </c>
      <c r="R68" s="53">
        <f>IF(ISERROR(SUMIF(DBInterface!$B:$B,R$1&amp;":"&amp;$BY68,DBInterface!$K:$K)/$C68),0,SUMIF(DBInterface!$B:$B,R$1&amp;":"&amp;$BY68,DBInterface!$K:$K)/$C68)</f>
        <v>0</v>
      </c>
      <c r="S68" s="53">
        <f>IF(ISERROR(SUMIF(DBInterface!$B:$B,S$1&amp;":"&amp;$BY68,DBInterface!$K:$K)/$C68),0,SUMIF(DBInterface!$B:$B,S$1&amp;":"&amp;$BY68,DBInterface!$K:$K)/$C68)</f>
        <v>1</v>
      </c>
      <c r="T68" s="53">
        <f>IF(ISERROR(SUMIF(DBInterface!$B:$B,T$1&amp;":"&amp;$BY68,DBInterface!$K:$K)/$C68),0,SUMIF(DBInterface!$B:$B,T$1&amp;":"&amp;$BY68,DBInterface!$K:$K)/$C68)</f>
        <v>0</v>
      </c>
      <c r="U68" s="53">
        <f>IF(ISERROR(SUMIF(DBInterface!$B:$B,U$1&amp;":"&amp;$BY68,DBInterface!$K:$K)/$C68),0,SUMIF(DBInterface!$B:$B,U$1&amp;":"&amp;$BY68,DBInterface!$K:$K)/$C68)</f>
        <v>0</v>
      </c>
      <c r="V68" s="53">
        <f>IF(ISERROR(SUMIF(DBInterface!$B:$B,V$1&amp;":"&amp;$BY68,DBInterface!$K:$K)/$C68),0,SUMIF(DBInterface!$B:$B,V$1&amp;":"&amp;$BY68,DBInterface!$K:$K)/$C68)</f>
        <v>0</v>
      </c>
      <c r="W68" s="53">
        <f>IF(ISERROR(SUMIF(DBInterface!$B:$B,W$1&amp;":"&amp;$BY68,DBInterface!$K:$K)/$C68),0,SUMIF(DBInterface!$B:$B,W$1&amp;":"&amp;$BY68,DBInterface!$K:$K)/$C68)</f>
        <v>0</v>
      </c>
      <c r="X68" s="53">
        <f>IF(ISERROR(SUMIF(DBInterface!$B:$B,X$1&amp;":"&amp;$BY68,DBInterface!$K:$K)/$C68),0,SUMIF(DBInterface!$B:$B,X$1&amp;":"&amp;$BY68,DBInterface!$K:$K)/$C68)</f>
        <v>0</v>
      </c>
      <c r="Y68" s="53">
        <f>IF(ISERROR(SUMIF(DBInterface!$B:$B,Y$1&amp;":"&amp;$BY68,DBInterface!$K:$K)/$C68),0,SUMIF(DBInterface!$B:$B,Y$1&amp;":"&amp;$BY68,DBInterface!$K:$K)/$C68)</f>
        <v>0</v>
      </c>
      <c r="Z68" s="53">
        <f>IF(ISERROR(SUMIF(DBInterface!$B:$B,Z$1&amp;":"&amp;$BY68,DBInterface!$K:$K)/$C68),0,SUMIF(DBInterface!$B:$B,Z$1&amp;":"&amp;$BY68,DBInterface!$K:$K)/$C68)</f>
        <v>0</v>
      </c>
      <c r="AA68" s="53">
        <f>IF(ISERROR(SUMIF(DBInterface!$B:$B,AA$1&amp;":"&amp;$BY68,DBInterface!$K:$K)/$C68),0,SUMIF(DBInterface!$B:$B,AA$1&amp;":"&amp;$BY68,DBInterface!$K:$K)/$C68)</f>
        <v>0</v>
      </c>
      <c r="AB68" s="54">
        <f>SUM(P68:AA68)</f>
        <v>1</v>
      </c>
      <c r="BY68" s="3" t="s">
        <v>1053</v>
      </c>
      <c r="BZ68" s="3" t="s">
        <v>289</v>
      </c>
    </row>
    <row r="69" spans="1:78" x14ac:dyDescent="0.2">
      <c r="A69" s="30" t="str">
        <f>IF(ISERROR(VLOOKUP($BZ69,BridgeCodes!$A$3:$E$65536,5,FALSE)),"Missing BB Code",VLOOKUP($BZ69,BridgeCodes!$A$3:$E$65536,5,FALSE))</f>
        <v>US;XOI</v>
      </c>
      <c r="B69" s="30">
        <f>VLOOKUP($BY69,DBInterface!$D:$N,11,FALSE)</f>
        <v>3</v>
      </c>
      <c r="C69" s="30">
        <f>SUMIF(DBInterface!$D:$D,$BY69,DBInterface!$K:$K)</f>
        <v>-8500</v>
      </c>
      <c r="D69" s="31">
        <f t="array" ref="D69">[1]!'US;XOI.int=day.PRDS=1FARD=2/20/2001.NEARD=2/20/2001.excel.qe=ls'</f>
        <v>534.4000244140625</v>
      </c>
      <c r="E69" s="30">
        <f>VLOOKUP($BY69,DBInterface!$D:$O,12,FALSE)</f>
        <v>520</v>
      </c>
      <c r="F69" s="30">
        <f>IF(VLOOKUP($BY69,DBInterface!$D:$R,15,FALSE)&lt;0,0,VLOOKUP($BY69,DBInterface!$D:$R,15,FALSE))</f>
        <v>5.5423199559076215E-2</v>
      </c>
      <c r="G69" s="29">
        <f>VLOOKUP($BY69,DBInterface!$D:$I,6,FALSE)</f>
        <v>2.385E-2</v>
      </c>
      <c r="H69" s="102">
        <f>IF(VLOOKUP($BY69,DBInterface!$D:$S,16,FALSE)&lt;=0,0.001,VLOOKUP($BY69,DBInterface!$D:$S,16,FALSE))</f>
        <v>0.23802558786899999</v>
      </c>
      <c r="I69" s="52">
        <f>IF($B69 &lt;&gt; 0,VLOOKUP($BY69,DBInterface!$D:$Q,13,FALSE),"")</f>
        <v>37002</v>
      </c>
      <c r="J69" s="32">
        <f>IF($B69 &lt;&gt; 0,IF(VLOOKUP($BY69,DBInterface!$D:$Q,14,FALSE)&lt;0,0,VLOOKUP($BY69,DBInterface!$D:$Q,14,FALSE)),"0")/365.25</f>
        <v>0.16427104722792607</v>
      </c>
      <c r="K69" s="96">
        <f t="array" ref="K69">1</f>
        <v>1</v>
      </c>
      <c r="L69"/>
      <c r="M69"/>
      <c r="N69"/>
      <c r="O69" s="14"/>
      <c r="P69" s="53">
        <f>IF(ISERROR(SUMIF(DBInterface!$B:$B,P$1&amp;":"&amp;$BY69,DBInterface!$K:$K)/$C69),0,SUMIF(DBInterface!$B:$B,P$1&amp;":"&amp;$BY69,DBInterface!$K:$K)/$C69)</f>
        <v>0</v>
      </c>
      <c r="Q69" s="53">
        <f>IF(ISERROR(SUMIF(DBInterface!$B:$B,Q$1&amp;":"&amp;$BY69,DBInterface!$K:$K)/$C69),0,SUMIF(DBInterface!$B:$B,Q$1&amp;":"&amp;$BY69,DBInterface!$K:$K)/$C69)</f>
        <v>0</v>
      </c>
      <c r="R69" s="53">
        <f>IF(ISERROR(SUMIF(DBInterface!$B:$B,R$1&amp;":"&amp;$BY69,DBInterface!$K:$K)/$C69),0,SUMIF(DBInterface!$B:$B,R$1&amp;":"&amp;$BY69,DBInterface!$K:$K)/$C69)</f>
        <v>0</v>
      </c>
      <c r="S69" s="53">
        <f>IF(ISERROR(SUMIF(DBInterface!$B:$B,S$1&amp;":"&amp;$BY69,DBInterface!$K:$K)/$C69),0,SUMIF(DBInterface!$B:$B,S$1&amp;":"&amp;$BY69,DBInterface!$K:$K)/$C69)</f>
        <v>1</v>
      </c>
      <c r="T69" s="53">
        <f>IF(ISERROR(SUMIF(DBInterface!$B:$B,T$1&amp;":"&amp;$BY69,DBInterface!$K:$K)/$C69),0,SUMIF(DBInterface!$B:$B,T$1&amp;":"&amp;$BY69,DBInterface!$K:$K)/$C69)</f>
        <v>0</v>
      </c>
      <c r="U69" s="53">
        <f>IF(ISERROR(SUMIF(DBInterface!$B:$B,U$1&amp;":"&amp;$BY69,DBInterface!$K:$K)/$C69),0,SUMIF(DBInterface!$B:$B,U$1&amp;":"&amp;$BY69,DBInterface!$K:$K)/$C69)</f>
        <v>0</v>
      </c>
      <c r="V69" s="53">
        <f>IF(ISERROR(SUMIF(DBInterface!$B:$B,V$1&amp;":"&amp;$BY69,DBInterface!$K:$K)/$C69),0,SUMIF(DBInterface!$B:$B,V$1&amp;":"&amp;$BY69,DBInterface!$K:$K)/$C69)</f>
        <v>0</v>
      </c>
      <c r="W69" s="53">
        <f>IF(ISERROR(SUMIF(DBInterface!$B:$B,W$1&amp;":"&amp;$BY69,DBInterface!$K:$K)/$C69),0,SUMIF(DBInterface!$B:$B,W$1&amp;":"&amp;$BY69,DBInterface!$K:$K)/$C69)</f>
        <v>0</v>
      </c>
      <c r="X69" s="53">
        <f>IF(ISERROR(SUMIF(DBInterface!$B:$B,X$1&amp;":"&amp;$BY69,DBInterface!$K:$K)/$C69),0,SUMIF(DBInterface!$B:$B,X$1&amp;":"&amp;$BY69,DBInterface!$K:$K)/$C69)</f>
        <v>0</v>
      </c>
      <c r="Y69" s="53">
        <f>IF(ISERROR(SUMIF(DBInterface!$B:$B,Y$1&amp;":"&amp;$BY69,DBInterface!$K:$K)/$C69),0,SUMIF(DBInterface!$B:$B,Y$1&amp;":"&amp;$BY69,DBInterface!$K:$K)/$C69)</f>
        <v>0</v>
      </c>
      <c r="Z69" s="53">
        <f>IF(ISERROR(SUMIF(DBInterface!$B:$B,Z$1&amp;":"&amp;$BY69,DBInterface!$K:$K)/$C69),0,SUMIF(DBInterface!$B:$B,Z$1&amp;":"&amp;$BY69,DBInterface!$K:$K)/$C69)</f>
        <v>0</v>
      </c>
      <c r="AA69" s="53">
        <f>IF(ISERROR(SUMIF(DBInterface!$B:$B,AA$1&amp;":"&amp;$BY69,DBInterface!$K:$K)/$C69),0,SUMIF(DBInterface!$B:$B,AA$1&amp;":"&amp;$BY69,DBInterface!$K:$K)/$C69)</f>
        <v>0</v>
      </c>
      <c r="AB69" s="54">
        <f>SUM(P69:AA69)</f>
        <v>1</v>
      </c>
      <c r="BY69" s="3" t="s">
        <v>1055</v>
      </c>
      <c r="BZ69" s="3" t="s">
        <v>290</v>
      </c>
    </row>
    <row r="70" spans="1:78" x14ac:dyDescent="0.2">
      <c r="A70" s="30" t="str">
        <f>IF(ISERROR(VLOOKUP($BZ70,BridgeCodes!$A$3:$E$65536,5,FALSE)),"Missing BB Code",VLOOKUP($BZ70,BridgeCodes!$A$3:$E$65536,5,FALSE))</f>
        <v>US;XOI</v>
      </c>
      <c r="B70" s="30">
        <f>VLOOKUP($BY70,DBInterface!$D:$N,11,FALSE)</f>
        <v>4</v>
      </c>
      <c r="C70" s="30">
        <f>SUMIF(DBInterface!$D:$D,$BY70,DBInterface!$K:$K)</f>
        <v>8500</v>
      </c>
      <c r="D70" s="31">
        <f t="array" ref="D70">[1]!'US;XOI.int=day.PRDS=1FARD=2/20/2001.NEARD=2/20/2001.excel.qe=ls'</f>
        <v>534.4000244140625</v>
      </c>
      <c r="E70" s="30">
        <f>VLOOKUP($BY70,DBInterface!$D:$O,12,FALSE)</f>
        <v>520</v>
      </c>
      <c r="F70" s="30">
        <f>IF(VLOOKUP($BY70,DBInterface!$D:$R,15,FALSE)&lt;0,0,VLOOKUP($BY70,DBInterface!$D:$R,15,FALSE))</f>
        <v>5.5423199559076215E-2</v>
      </c>
      <c r="G70" s="29">
        <f>VLOOKUP($BY70,DBInterface!$D:$I,6,FALSE)</f>
        <v>2.385E-2</v>
      </c>
      <c r="H70" s="102">
        <f>IF(VLOOKUP($BY70,DBInterface!$D:$S,16,FALSE)&lt;=0,0.001,VLOOKUP($BY70,DBInterface!$D:$S,16,FALSE))</f>
        <v>0.230786958796</v>
      </c>
      <c r="I70" s="52">
        <f>IF($B70 &lt;&gt; 0,VLOOKUP($BY70,DBInterface!$D:$Q,13,FALSE),"")</f>
        <v>37002</v>
      </c>
      <c r="J70" s="32">
        <f>IF($B70 &lt;&gt; 0,IF(VLOOKUP($BY70,DBInterface!$D:$Q,14,FALSE)&lt;0,0,VLOOKUP($BY70,DBInterface!$D:$Q,14,FALSE)),"0")/365.25</f>
        <v>0.16427104722792607</v>
      </c>
      <c r="K70" s="96">
        <f t="array" ref="K70">1</f>
        <v>1</v>
      </c>
      <c r="L70"/>
      <c r="M70"/>
      <c r="N70"/>
      <c r="O70" s="14"/>
      <c r="P70" s="53">
        <f>IF(ISERROR(SUMIF(DBInterface!$B:$B,P$1&amp;":"&amp;$BY70,DBInterface!$K:$K)/$C70),0,SUMIF(DBInterface!$B:$B,P$1&amp;":"&amp;$BY70,DBInterface!$K:$K)/$C70)</f>
        <v>0</v>
      </c>
      <c r="Q70" s="53">
        <f>IF(ISERROR(SUMIF(DBInterface!$B:$B,Q$1&amp;":"&amp;$BY70,DBInterface!$K:$K)/$C70),0,SUMIF(DBInterface!$B:$B,Q$1&amp;":"&amp;$BY70,DBInterface!$K:$K)/$C70)</f>
        <v>0</v>
      </c>
      <c r="R70" s="53">
        <f>IF(ISERROR(SUMIF(DBInterface!$B:$B,R$1&amp;":"&amp;$BY70,DBInterface!$K:$K)/$C70),0,SUMIF(DBInterface!$B:$B,R$1&amp;":"&amp;$BY70,DBInterface!$K:$K)/$C70)</f>
        <v>0</v>
      </c>
      <c r="S70" s="53">
        <f>IF(ISERROR(SUMIF(DBInterface!$B:$B,S$1&amp;":"&amp;$BY70,DBInterface!$K:$K)/$C70),0,SUMIF(DBInterface!$B:$B,S$1&amp;":"&amp;$BY70,DBInterface!$K:$K)/$C70)</f>
        <v>1</v>
      </c>
      <c r="T70" s="53">
        <f>IF(ISERROR(SUMIF(DBInterface!$B:$B,T$1&amp;":"&amp;$BY70,DBInterface!$K:$K)/$C70),0,SUMIF(DBInterface!$B:$B,T$1&amp;":"&amp;$BY70,DBInterface!$K:$K)/$C70)</f>
        <v>0</v>
      </c>
      <c r="U70" s="53">
        <f>IF(ISERROR(SUMIF(DBInterface!$B:$B,U$1&amp;":"&amp;$BY70,DBInterface!$K:$K)/$C70),0,SUMIF(DBInterface!$B:$B,U$1&amp;":"&amp;$BY70,DBInterface!$K:$K)/$C70)</f>
        <v>0</v>
      </c>
      <c r="V70" s="53">
        <f>IF(ISERROR(SUMIF(DBInterface!$B:$B,V$1&amp;":"&amp;$BY70,DBInterface!$K:$K)/$C70),0,SUMIF(DBInterface!$B:$B,V$1&amp;":"&amp;$BY70,DBInterface!$K:$K)/$C70)</f>
        <v>0</v>
      </c>
      <c r="W70" s="53">
        <f>IF(ISERROR(SUMIF(DBInterface!$B:$B,W$1&amp;":"&amp;$BY70,DBInterface!$K:$K)/$C70),0,SUMIF(DBInterface!$B:$B,W$1&amp;":"&amp;$BY70,DBInterface!$K:$K)/$C70)</f>
        <v>0</v>
      </c>
      <c r="X70" s="53">
        <f>IF(ISERROR(SUMIF(DBInterface!$B:$B,X$1&amp;":"&amp;$BY70,DBInterface!$K:$K)/$C70),0,SUMIF(DBInterface!$B:$B,X$1&amp;":"&amp;$BY70,DBInterface!$K:$K)/$C70)</f>
        <v>0</v>
      </c>
      <c r="Y70" s="53">
        <f>IF(ISERROR(SUMIF(DBInterface!$B:$B,Y$1&amp;":"&amp;$BY70,DBInterface!$K:$K)/$C70),0,SUMIF(DBInterface!$B:$B,Y$1&amp;":"&amp;$BY70,DBInterface!$K:$K)/$C70)</f>
        <v>0</v>
      </c>
      <c r="Z70" s="53">
        <f>IF(ISERROR(SUMIF(DBInterface!$B:$B,Z$1&amp;":"&amp;$BY70,DBInterface!$K:$K)/$C70),0,SUMIF(DBInterface!$B:$B,Z$1&amp;":"&amp;$BY70,DBInterface!$K:$K)/$C70)</f>
        <v>0</v>
      </c>
      <c r="AA70" s="53">
        <f>IF(ISERROR(SUMIF(DBInterface!$B:$B,AA$1&amp;":"&amp;$BY70,DBInterface!$K:$K)/$C70),0,SUMIF(DBInterface!$B:$B,AA$1&amp;":"&amp;$BY70,DBInterface!$K:$K)/$C70)</f>
        <v>0</v>
      </c>
      <c r="AB70" s="54">
        <f>SUM(P70:AA70)</f>
        <v>1</v>
      </c>
      <c r="BY70" s="3" t="s">
        <v>1057</v>
      </c>
      <c r="BZ70" s="3" t="s">
        <v>290</v>
      </c>
    </row>
    <row r="71" spans="1:78" x14ac:dyDescent="0.2">
      <c r="A71" s="30"/>
      <c r="B71" s="30"/>
      <c r="C71" s="30"/>
      <c r="D71" s="31"/>
      <c r="E71" s="30"/>
      <c r="F71" s="30"/>
      <c r="G71" s="29"/>
      <c r="H71" s="102"/>
      <c r="I71" s="52"/>
      <c r="J71" s="32"/>
      <c r="K71" s="96"/>
      <c r="L71"/>
      <c r="M71"/>
      <c r="N71"/>
      <c r="O71" s="14"/>
      <c r="P71" s="53"/>
      <c r="Q71" s="73"/>
      <c r="R71" s="73"/>
      <c r="S71" s="73"/>
      <c r="T71" s="73"/>
      <c r="U71" s="73"/>
      <c r="V71" s="73"/>
      <c r="W71" s="73"/>
      <c r="X71" s="73"/>
      <c r="Y71" s="107"/>
      <c r="Z71" s="107"/>
      <c r="AA71" s="107"/>
      <c r="AC71" s="54"/>
    </row>
    <row r="72" spans="1:78" x14ac:dyDescent="0.2">
      <c r="A72" s="30"/>
      <c r="B72" s="30"/>
      <c r="C72" s="30"/>
      <c r="D72" s="31"/>
      <c r="E72" s="30"/>
      <c r="F72" s="30"/>
      <c r="G72" s="29"/>
      <c r="H72" s="102"/>
      <c r="I72" s="52"/>
      <c r="J72" s="32"/>
      <c r="K72" s="96"/>
      <c r="L72"/>
      <c r="M72"/>
      <c r="N72"/>
      <c r="O72" s="14"/>
      <c r="P72" s="53"/>
      <c r="Q72" s="73"/>
      <c r="R72" s="73"/>
      <c r="S72" s="73"/>
      <c r="T72" s="73"/>
      <c r="U72" s="73"/>
      <c r="V72" s="73"/>
      <c r="W72" s="73"/>
      <c r="X72" s="73"/>
      <c r="Y72" s="107"/>
      <c r="Z72" s="107"/>
      <c r="AA72" s="107"/>
      <c r="AC72" s="54"/>
    </row>
    <row r="73" spans="1:78" x14ac:dyDescent="0.2">
      <c r="A73" s="30"/>
      <c r="B73" s="30"/>
      <c r="C73" s="30"/>
      <c r="D73" s="31"/>
      <c r="E73" s="30"/>
      <c r="F73" s="30"/>
      <c r="G73" s="29"/>
      <c r="H73" s="102"/>
      <c r="I73" s="52"/>
      <c r="J73" s="32"/>
      <c r="K73" s="96"/>
      <c r="L73"/>
      <c r="M73"/>
      <c r="N73"/>
      <c r="O73" s="14"/>
      <c r="P73" s="53"/>
      <c r="Q73" s="73"/>
      <c r="R73" s="73"/>
      <c r="S73" s="73"/>
      <c r="T73" s="73"/>
      <c r="U73" s="73"/>
      <c r="V73" s="73"/>
      <c r="W73" s="73"/>
      <c r="X73" s="73"/>
      <c r="Y73" s="107"/>
      <c r="Z73" s="107"/>
      <c r="AA73" s="107"/>
      <c r="AC73" s="54"/>
    </row>
    <row r="74" spans="1:78" x14ac:dyDescent="0.2">
      <c r="A74" s="30"/>
      <c r="B74" s="30"/>
      <c r="C74" s="30"/>
      <c r="D74" s="31"/>
      <c r="E74" s="30"/>
      <c r="F74" s="30"/>
      <c r="G74" s="29"/>
      <c r="H74" s="102"/>
      <c r="I74" s="52"/>
      <c r="J74" s="32"/>
      <c r="K74" s="96"/>
      <c r="L74"/>
      <c r="M74"/>
      <c r="N74"/>
      <c r="O74" s="14"/>
      <c r="P74" s="53"/>
      <c r="Q74" s="73"/>
      <c r="R74" s="73"/>
      <c r="S74" s="73"/>
      <c r="T74" s="73"/>
      <c r="U74" s="73"/>
      <c r="V74" s="73"/>
      <c r="W74" s="73"/>
      <c r="X74" s="73"/>
      <c r="Y74" s="107"/>
      <c r="Z74" s="107"/>
      <c r="AA74" s="107"/>
      <c r="AC74" s="54"/>
    </row>
    <row r="75" spans="1:78" x14ac:dyDescent="0.2">
      <c r="A75" s="30"/>
      <c r="B75" s="30"/>
      <c r="C75" s="30"/>
      <c r="D75" s="31"/>
      <c r="E75" s="30"/>
      <c r="F75" s="30"/>
      <c r="G75" s="29"/>
      <c r="H75" s="102"/>
      <c r="I75" s="52"/>
      <c r="J75" s="32"/>
      <c r="K75" s="96"/>
      <c r="L75"/>
      <c r="M75"/>
      <c r="N75"/>
      <c r="O75" s="14"/>
      <c r="P75" s="53"/>
      <c r="Q75" s="73"/>
      <c r="R75" s="73"/>
      <c r="S75" s="73"/>
      <c r="T75" s="73"/>
      <c r="U75" s="73"/>
      <c r="V75" s="73"/>
      <c r="W75" s="73"/>
      <c r="X75" s="73"/>
      <c r="Y75" s="107"/>
      <c r="Z75" s="107"/>
      <c r="AA75" s="107"/>
      <c r="AC75" s="54"/>
    </row>
    <row r="76" spans="1:78" x14ac:dyDescent="0.2">
      <c r="A76" s="30"/>
      <c r="B76" s="30"/>
      <c r="C76" s="30"/>
      <c r="D76" s="31"/>
      <c r="E76" s="30"/>
      <c r="F76" s="30"/>
      <c r="G76" s="29"/>
      <c r="H76" s="102"/>
      <c r="I76" s="52"/>
      <c r="J76" s="32"/>
      <c r="K76" s="96"/>
      <c r="L76"/>
      <c r="M76"/>
      <c r="N76"/>
      <c r="O76" s="14"/>
      <c r="P76" s="53"/>
      <c r="Q76" s="73"/>
      <c r="R76" s="73"/>
      <c r="S76" s="73"/>
      <c r="T76" s="73"/>
      <c r="U76" s="73"/>
      <c r="V76" s="73"/>
      <c r="W76" s="73"/>
      <c r="X76" s="73"/>
      <c r="Y76" s="107"/>
      <c r="Z76" s="107"/>
      <c r="AA76" s="107"/>
      <c r="AC76" s="54"/>
    </row>
    <row r="77" spans="1:78" x14ac:dyDescent="0.2">
      <c r="A77" s="30"/>
      <c r="B77" s="30"/>
      <c r="C77" s="30"/>
      <c r="D77" s="31"/>
      <c r="E77" s="30"/>
      <c r="F77" s="30"/>
      <c r="G77" s="29"/>
      <c r="H77" s="102"/>
      <c r="I77" s="52"/>
      <c r="J77" s="32"/>
      <c r="K77" s="96"/>
      <c r="L77"/>
      <c r="M77"/>
      <c r="N77"/>
      <c r="O77" s="14"/>
      <c r="P77" s="53"/>
      <c r="Q77" s="73"/>
      <c r="R77" s="73"/>
      <c r="S77" s="73"/>
      <c r="T77" s="73"/>
      <c r="U77" s="73"/>
      <c r="V77" s="73"/>
      <c r="W77" s="73"/>
      <c r="X77" s="73"/>
      <c r="Y77" s="107"/>
      <c r="Z77" s="107"/>
      <c r="AA77" s="107"/>
      <c r="AC77" s="54"/>
    </row>
    <row r="78" spans="1:78" x14ac:dyDescent="0.2">
      <c r="A78" s="30"/>
      <c r="B78" s="30"/>
      <c r="C78" s="30"/>
      <c r="D78" s="31"/>
      <c r="E78" s="30"/>
      <c r="F78" s="30"/>
      <c r="G78" s="29"/>
      <c r="H78" s="102"/>
      <c r="I78" s="52"/>
      <c r="J78" s="32"/>
      <c r="K78" s="96"/>
      <c r="L78"/>
      <c r="M78"/>
      <c r="N78"/>
      <c r="O78" s="14"/>
      <c r="P78" s="53"/>
      <c r="Q78" s="73"/>
      <c r="R78" s="73"/>
      <c r="S78" s="73"/>
      <c r="T78" s="73"/>
      <c r="U78" s="73"/>
      <c r="V78" s="73"/>
      <c r="W78" s="73"/>
      <c r="X78" s="73"/>
      <c r="Y78" s="107"/>
      <c r="Z78" s="107"/>
      <c r="AA78" s="107"/>
      <c r="AC78" s="54"/>
    </row>
    <row r="79" spans="1:78" x14ac:dyDescent="0.2">
      <c r="A79" s="30"/>
      <c r="B79" s="30"/>
      <c r="C79" s="30"/>
      <c r="D79" s="31"/>
      <c r="E79" s="30"/>
      <c r="F79" s="30"/>
      <c r="G79" s="29"/>
      <c r="H79" s="102"/>
      <c r="I79" s="52"/>
      <c r="J79" s="32"/>
      <c r="K79" s="96"/>
      <c r="L79"/>
      <c r="M79"/>
      <c r="N79"/>
      <c r="O79" s="14"/>
      <c r="P79" s="53"/>
      <c r="Q79" s="73"/>
      <c r="R79" s="73"/>
      <c r="S79" s="73"/>
      <c r="T79" s="73"/>
      <c r="U79" s="73"/>
      <c r="V79" s="73"/>
      <c r="W79" s="73"/>
      <c r="X79" s="73"/>
      <c r="Y79" s="107"/>
      <c r="Z79" s="107"/>
      <c r="AA79" s="107"/>
      <c r="AC79" s="54"/>
    </row>
    <row r="80" spans="1:78" x14ac:dyDescent="0.2">
      <c r="A80" s="30"/>
      <c r="B80" s="30"/>
      <c r="C80" s="30"/>
      <c r="D80" s="31"/>
      <c r="E80" s="30"/>
      <c r="F80" s="30"/>
      <c r="G80" s="29"/>
      <c r="H80" s="102"/>
      <c r="I80" s="52"/>
      <c r="J80" s="32"/>
      <c r="K80" s="96"/>
      <c r="L80"/>
      <c r="M80"/>
      <c r="N80"/>
      <c r="O80" s="14"/>
      <c r="P80" s="53"/>
      <c r="Q80" s="73"/>
      <c r="R80" s="73"/>
      <c r="S80" s="73"/>
      <c r="T80" s="73"/>
      <c r="U80" s="73"/>
      <c r="V80" s="73"/>
      <c r="W80" s="73"/>
      <c r="X80" s="73"/>
      <c r="Y80" s="107"/>
      <c r="Z80" s="107"/>
      <c r="AA80" s="107"/>
      <c r="AC80" s="54"/>
    </row>
    <row r="81" spans="1:29" x14ac:dyDescent="0.2">
      <c r="A81" s="30"/>
      <c r="B81" s="30"/>
      <c r="C81" s="30"/>
      <c r="D81" s="31"/>
      <c r="E81" s="30"/>
      <c r="F81" s="30"/>
      <c r="G81" s="29"/>
      <c r="H81" s="102"/>
      <c r="I81" s="52"/>
      <c r="J81" s="32"/>
      <c r="K81" s="96"/>
      <c r="L81"/>
      <c r="M81"/>
      <c r="N81"/>
      <c r="O81" s="14"/>
      <c r="P81" s="53"/>
      <c r="Q81" s="73"/>
      <c r="R81" s="73"/>
      <c r="S81" s="73"/>
      <c r="T81" s="73"/>
      <c r="U81" s="73"/>
      <c r="V81" s="73"/>
      <c r="W81" s="73"/>
      <c r="X81" s="73"/>
      <c r="Y81" s="107"/>
      <c r="Z81" s="107"/>
      <c r="AA81" s="107"/>
      <c r="AC81" s="54"/>
    </row>
    <row r="82" spans="1:29" x14ac:dyDescent="0.2">
      <c r="A82" s="30"/>
      <c r="B82" s="30"/>
      <c r="C82" s="30"/>
      <c r="D82" s="31"/>
      <c r="E82" s="30"/>
      <c r="F82" s="30"/>
      <c r="G82" s="29"/>
      <c r="H82" s="102"/>
      <c r="I82" s="52"/>
      <c r="J82" s="32"/>
      <c r="K82" s="96"/>
      <c r="L82"/>
      <c r="M82"/>
      <c r="N82"/>
      <c r="O82" s="14"/>
      <c r="P82" s="53"/>
      <c r="Q82" s="73"/>
      <c r="R82" s="73"/>
      <c r="S82" s="73"/>
      <c r="T82" s="73"/>
      <c r="U82" s="73"/>
      <c r="V82" s="73"/>
      <c r="W82" s="73"/>
      <c r="X82" s="73"/>
      <c r="Y82" s="107"/>
      <c r="Z82" s="107"/>
      <c r="AA82" s="107"/>
      <c r="AC82" s="54"/>
    </row>
    <row r="83" spans="1:29" x14ac:dyDescent="0.2">
      <c r="A83" s="30"/>
      <c r="B83" s="30"/>
      <c r="C83" s="30"/>
      <c r="D83" s="31"/>
      <c r="E83" s="30"/>
      <c r="F83" s="30"/>
      <c r="G83" s="29"/>
      <c r="H83" s="102"/>
      <c r="I83" s="52"/>
      <c r="J83" s="32"/>
      <c r="K83" s="96"/>
      <c r="L83"/>
      <c r="M83"/>
      <c r="N83"/>
      <c r="O83" s="14"/>
      <c r="P83" s="53"/>
      <c r="Q83" s="73"/>
      <c r="R83" s="73"/>
      <c r="S83" s="73"/>
      <c r="T83" s="73"/>
      <c r="U83" s="73"/>
      <c r="V83" s="73"/>
      <c r="W83" s="73"/>
      <c r="X83" s="73"/>
      <c r="Y83" s="107"/>
      <c r="Z83" s="107"/>
      <c r="AA83" s="107"/>
      <c r="AC83" s="54"/>
    </row>
    <row r="84" spans="1:29" x14ac:dyDescent="0.2">
      <c r="A84" s="30"/>
      <c r="B84" s="30"/>
      <c r="C84" s="30"/>
      <c r="D84" s="31"/>
      <c r="E84" s="30"/>
      <c r="F84" s="30"/>
      <c r="G84" s="29"/>
      <c r="H84" s="102"/>
      <c r="I84" s="52"/>
      <c r="J84" s="32"/>
      <c r="K84" s="96"/>
      <c r="L84"/>
      <c r="M84"/>
      <c r="N84"/>
      <c r="O84" s="14"/>
      <c r="P84" s="53"/>
      <c r="Q84" s="73"/>
      <c r="R84" s="73"/>
      <c r="S84" s="73"/>
      <c r="T84" s="73"/>
      <c r="U84" s="73"/>
      <c r="V84" s="73"/>
      <c r="W84" s="73"/>
      <c r="X84" s="73"/>
      <c r="Y84" s="107"/>
      <c r="Z84" s="107"/>
      <c r="AA84" s="107"/>
      <c r="AC84" s="54"/>
    </row>
    <row r="85" spans="1:29" x14ac:dyDescent="0.2">
      <c r="A85" s="30"/>
      <c r="B85" s="30"/>
      <c r="C85" s="30"/>
      <c r="D85" s="31"/>
      <c r="E85" s="30"/>
      <c r="F85" s="30"/>
      <c r="G85" s="29"/>
      <c r="H85" s="102"/>
      <c r="I85" s="52"/>
      <c r="J85" s="32"/>
      <c r="K85" s="96"/>
      <c r="L85"/>
      <c r="M85"/>
      <c r="N85"/>
      <c r="O85" s="14"/>
      <c r="P85" s="53"/>
      <c r="Q85" s="73"/>
      <c r="R85" s="73"/>
      <c r="S85" s="73"/>
      <c r="T85" s="73"/>
      <c r="U85" s="73"/>
      <c r="V85" s="73"/>
      <c r="W85" s="73"/>
      <c r="X85" s="73"/>
      <c r="Y85" s="107"/>
      <c r="Z85" s="107"/>
      <c r="AA85" s="107"/>
      <c r="AC85" s="54"/>
    </row>
    <row r="86" spans="1:29" x14ac:dyDescent="0.2">
      <c r="A86" s="30"/>
      <c r="B86" s="30"/>
      <c r="C86" s="30"/>
      <c r="D86" s="31"/>
      <c r="E86" s="30"/>
      <c r="F86" s="30"/>
      <c r="G86" s="29"/>
      <c r="H86" s="102"/>
      <c r="I86" s="52"/>
      <c r="J86" s="32"/>
      <c r="K86" s="96"/>
      <c r="L86"/>
      <c r="M86"/>
      <c r="N86"/>
      <c r="O86" s="14"/>
      <c r="P86" s="53"/>
      <c r="Q86" s="73"/>
      <c r="R86" s="73"/>
      <c r="S86" s="73"/>
      <c r="T86" s="73"/>
      <c r="U86" s="73"/>
      <c r="V86" s="73"/>
      <c r="W86" s="73"/>
      <c r="X86" s="73"/>
      <c r="Y86" s="107"/>
      <c r="Z86" s="107"/>
      <c r="AA86" s="107"/>
      <c r="AC86" s="54"/>
    </row>
    <row r="87" spans="1:29" x14ac:dyDescent="0.2">
      <c r="A87" s="30"/>
      <c r="B87" s="30"/>
      <c r="C87" s="30"/>
      <c r="D87" s="31"/>
      <c r="E87" s="30"/>
      <c r="F87" s="30"/>
      <c r="G87" s="29"/>
      <c r="H87" s="102"/>
      <c r="I87" s="52"/>
      <c r="J87" s="32"/>
      <c r="K87" s="96"/>
      <c r="L87"/>
      <c r="M87"/>
      <c r="N87"/>
      <c r="O87" s="14"/>
      <c r="P87" s="53"/>
      <c r="Q87" s="73"/>
      <c r="R87" s="73"/>
      <c r="S87" s="73"/>
      <c r="T87" s="73"/>
      <c r="U87" s="73"/>
      <c r="V87" s="73"/>
      <c r="W87" s="73"/>
      <c r="X87" s="73"/>
      <c r="Y87" s="107"/>
      <c r="Z87" s="107"/>
      <c r="AA87" s="107"/>
      <c r="AC87" s="54"/>
    </row>
    <row r="88" spans="1:29" x14ac:dyDescent="0.2">
      <c r="A88" s="30"/>
      <c r="B88" s="30"/>
      <c r="C88" s="30"/>
      <c r="D88" s="31"/>
      <c r="E88" s="30"/>
      <c r="F88" s="30"/>
      <c r="G88" s="29"/>
      <c r="H88" s="102"/>
      <c r="I88" s="52"/>
      <c r="J88" s="32"/>
      <c r="K88" s="96"/>
      <c r="L88"/>
      <c r="M88"/>
      <c r="N88"/>
      <c r="O88" s="14"/>
      <c r="P88" s="53"/>
      <c r="Q88" s="73"/>
      <c r="R88" s="73"/>
      <c r="S88" s="73"/>
      <c r="T88" s="73"/>
      <c r="U88" s="73"/>
      <c r="V88" s="73"/>
      <c r="W88" s="73"/>
      <c r="X88" s="73"/>
      <c r="Y88" s="107"/>
      <c r="Z88" s="107"/>
      <c r="AA88" s="107"/>
      <c r="AC88" s="54"/>
    </row>
    <row r="89" spans="1:29" x14ac:dyDescent="0.2">
      <c r="A89" s="30"/>
      <c r="B89" s="30"/>
      <c r="C89" s="30"/>
      <c r="D89" s="31"/>
      <c r="E89" s="30"/>
      <c r="F89" s="30"/>
      <c r="G89" s="29"/>
      <c r="H89" s="102"/>
      <c r="I89" s="52"/>
      <c r="J89" s="32"/>
      <c r="K89" s="96"/>
      <c r="L89"/>
      <c r="M89"/>
      <c r="N89"/>
      <c r="O89" s="14"/>
      <c r="P89" s="53"/>
      <c r="Q89" s="73"/>
      <c r="R89" s="73"/>
      <c r="S89" s="73"/>
      <c r="T89" s="73"/>
      <c r="U89" s="73"/>
      <c r="V89" s="73"/>
      <c r="W89" s="73"/>
      <c r="X89" s="73"/>
      <c r="Y89" s="107"/>
      <c r="Z89" s="107"/>
      <c r="AA89" s="107"/>
      <c r="AC89" s="54"/>
    </row>
    <row r="90" spans="1:29" x14ac:dyDescent="0.2">
      <c r="A90" s="30"/>
      <c r="B90" s="30"/>
      <c r="C90" s="30"/>
      <c r="D90" s="31"/>
      <c r="E90" s="30"/>
      <c r="F90" s="30"/>
      <c r="G90" s="29"/>
      <c r="H90" s="102"/>
      <c r="I90" s="52"/>
      <c r="J90" s="32"/>
      <c r="K90" s="96"/>
      <c r="L90"/>
      <c r="M90"/>
      <c r="N90"/>
      <c r="O90" s="14"/>
      <c r="P90" s="53"/>
      <c r="Q90" s="73"/>
      <c r="R90" s="73"/>
      <c r="S90" s="73"/>
      <c r="T90" s="73"/>
      <c r="U90" s="73"/>
      <c r="V90" s="73"/>
      <c r="W90" s="73"/>
      <c r="X90" s="73"/>
      <c r="Y90" s="107"/>
      <c r="Z90" s="107"/>
      <c r="AA90" s="107"/>
      <c r="AC90" s="54"/>
    </row>
    <row r="91" spans="1:29" x14ac:dyDescent="0.2">
      <c r="A91" s="30"/>
      <c r="B91" s="30"/>
      <c r="C91" s="30"/>
      <c r="D91" s="31"/>
      <c r="E91" s="30"/>
      <c r="F91" s="30"/>
      <c r="G91" s="29"/>
      <c r="H91" s="102"/>
      <c r="I91" s="52"/>
      <c r="J91" s="32"/>
      <c r="K91" s="96"/>
      <c r="L91"/>
      <c r="M91"/>
      <c r="N91"/>
      <c r="O91" s="14"/>
      <c r="P91" s="53"/>
      <c r="Q91" s="73"/>
      <c r="R91" s="73"/>
      <c r="S91" s="73"/>
      <c r="T91" s="73"/>
      <c r="U91" s="73"/>
      <c r="V91" s="73"/>
      <c r="W91" s="73"/>
      <c r="X91" s="73"/>
      <c r="Y91" s="107"/>
      <c r="Z91" s="107"/>
      <c r="AA91" s="107"/>
      <c r="AC91" s="54"/>
    </row>
    <row r="92" spans="1:29" x14ac:dyDescent="0.2">
      <c r="A92" s="30"/>
      <c r="B92" s="30"/>
      <c r="C92" s="30"/>
      <c r="D92" s="31"/>
      <c r="E92" s="30"/>
      <c r="F92" s="30"/>
      <c r="G92" s="29"/>
      <c r="H92" s="102"/>
      <c r="I92" s="52"/>
      <c r="J92" s="32"/>
      <c r="K92" s="96"/>
      <c r="L92"/>
      <c r="M92"/>
      <c r="N92"/>
      <c r="O92" s="14"/>
      <c r="P92" s="53"/>
      <c r="Q92" s="73"/>
      <c r="R92" s="73"/>
      <c r="S92" s="73"/>
      <c r="T92" s="73"/>
      <c r="U92" s="73"/>
      <c r="V92" s="73"/>
      <c r="W92" s="73"/>
      <c r="X92" s="73"/>
      <c r="Y92" s="107"/>
      <c r="Z92" s="107"/>
      <c r="AA92" s="107"/>
      <c r="AC92" s="54"/>
    </row>
    <row r="93" spans="1:29" x14ac:dyDescent="0.2">
      <c r="A93" s="30"/>
      <c r="B93" s="30"/>
      <c r="C93" s="30"/>
      <c r="D93" s="31"/>
      <c r="E93" s="30"/>
      <c r="F93" s="30"/>
      <c r="G93" s="29"/>
      <c r="H93" s="102"/>
      <c r="I93" s="52"/>
      <c r="J93" s="32"/>
      <c r="K93" s="96"/>
      <c r="L93"/>
      <c r="M93"/>
      <c r="N93"/>
      <c r="O93" s="14"/>
      <c r="P93" s="53"/>
      <c r="Q93" s="73"/>
      <c r="R93" s="73"/>
      <c r="S93" s="73"/>
      <c r="T93" s="73"/>
      <c r="U93" s="73"/>
      <c r="V93" s="73"/>
      <c r="W93" s="73"/>
      <c r="X93" s="73"/>
      <c r="Y93" s="107"/>
      <c r="Z93" s="107"/>
      <c r="AA93" s="107"/>
      <c r="AC93" s="54"/>
    </row>
    <row r="94" spans="1:29" x14ac:dyDescent="0.2">
      <c r="A94" s="30"/>
      <c r="B94" s="30"/>
      <c r="C94" s="30"/>
      <c r="D94" s="31"/>
      <c r="E94" s="30"/>
      <c r="F94" s="30"/>
      <c r="G94" s="29"/>
      <c r="H94" s="102"/>
      <c r="I94" s="52"/>
      <c r="J94" s="32"/>
      <c r="K94" s="96"/>
      <c r="L94"/>
      <c r="M94"/>
      <c r="N94"/>
      <c r="O94" s="14"/>
      <c r="P94" s="53"/>
      <c r="Q94" s="73"/>
      <c r="R94" s="73"/>
      <c r="S94" s="73"/>
      <c r="T94" s="73"/>
      <c r="U94" s="73"/>
      <c r="V94" s="73"/>
      <c r="W94" s="73"/>
      <c r="X94" s="73"/>
      <c r="Y94" s="107"/>
      <c r="Z94" s="107"/>
      <c r="AA94" s="107"/>
      <c r="AC94" s="54"/>
    </row>
    <row r="95" spans="1:29" x14ac:dyDescent="0.2">
      <c r="A95" s="30"/>
      <c r="B95" s="30"/>
      <c r="C95" s="30"/>
      <c r="D95" s="31"/>
      <c r="E95" s="30"/>
      <c r="F95" s="30"/>
      <c r="G95" s="29"/>
      <c r="H95" s="102"/>
      <c r="I95" s="52"/>
      <c r="J95" s="32"/>
      <c r="K95" s="96"/>
      <c r="L95"/>
      <c r="M95"/>
      <c r="N95"/>
      <c r="O95" s="14"/>
      <c r="P95" s="53"/>
      <c r="Q95" s="73"/>
      <c r="R95" s="73"/>
      <c r="S95" s="73"/>
      <c r="T95" s="73"/>
      <c r="U95" s="73"/>
      <c r="V95" s="73"/>
      <c r="W95" s="73"/>
      <c r="X95" s="73"/>
      <c r="Y95" s="107"/>
      <c r="Z95" s="107"/>
      <c r="AA95" s="107"/>
      <c r="AC95" s="54"/>
    </row>
    <row r="96" spans="1:29" x14ac:dyDescent="0.2">
      <c r="A96" s="30"/>
      <c r="B96" s="30"/>
      <c r="C96" s="30"/>
      <c r="D96" s="31"/>
      <c r="E96" s="30"/>
      <c r="F96" s="30"/>
      <c r="G96" s="29"/>
      <c r="H96" s="102"/>
      <c r="I96" s="52"/>
      <c r="J96" s="32"/>
      <c r="K96" s="96"/>
      <c r="L96"/>
      <c r="M96"/>
      <c r="N96"/>
      <c r="O96" s="14"/>
      <c r="P96" s="53"/>
      <c r="Q96" s="73"/>
      <c r="R96" s="73"/>
      <c r="S96" s="73"/>
      <c r="T96" s="73"/>
      <c r="U96" s="73"/>
      <c r="V96" s="73"/>
      <c r="W96" s="73"/>
      <c r="X96" s="73"/>
      <c r="Y96" s="107"/>
      <c r="Z96" s="107"/>
      <c r="AA96" s="107"/>
      <c r="AC96" s="54"/>
    </row>
    <row r="97" spans="1:29" x14ac:dyDescent="0.2">
      <c r="A97" s="30"/>
      <c r="B97" s="30"/>
      <c r="C97" s="30"/>
      <c r="D97" s="31"/>
      <c r="E97" s="30"/>
      <c r="F97" s="30"/>
      <c r="G97" s="29"/>
      <c r="H97" s="102"/>
      <c r="I97" s="52"/>
      <c r="J97" s="32"/>
      <c r="K97" s="96"/>
      <c r="L97"/>
      <c r="M97"/>
      <c r="N97"/>
      <c r="O97" s="14"/>
      <c r="P97" s="53"/>
      <c r="Q97" s="73"/>
      <c r="R97" s="73"/>
      <c r="S97" s="73"/>
      <c r="T97" s="73"/>
      <c r="U97" s="73"/>
      <c r="V97" s="73"/>
      <c r="W97" s="73"/>
      <c r="X97" s="73"/>
      <c r="Y97" s="107"/>
      <c r="Z97" s="107"/>
      <c r="AA97" s="107"/>
      <c r="AC97" s="54"/>
    </row>
    <row r="98" spans="1:29" x14ac:dyDescent="0.2">
      <c r="A98" s="30"/>
      <c r="B98" s="30"/>
      <c r="C98" s="30"/>
      <c r="D98" s="31"/>
      <c r="E98" s="30"/>
      <c r="F98" s="30"/>
      <c r="G98" s="29"/>
      <c r="H98" s="102"/>
      <c r="I98" s="52"/>
      <c r="J98" s="32"/>
      <c r="K98" s="96"/>
      <c r="L98"/>
      <c r="M98"/>
      <c r="N98"/>
      <c r="O98" s="14"/>
      <c r="P98" s="53"/>
      <c r="Q98" s="73"/>
      <c r="R98" s="73"/>
      <c r="S98" s="73"/>
      <c r="T98" s="73"/>
      <c r="U98" s="73"/>
      <c r="V98" s="73"/>
      <c r="W98" s="73"/>
      <c r="X98" s="73"/>
      <c r="Y98" s="107"/>
      <c r="Z98" s="107"/>
      <c r="AA98" s="107"/>
      <c r="AC98" s="54"/>
    </row>
    <row r="99" spans="1:29" x14ac:dyDescent="0.2">
      <c r="A99" s="30"/>
      <c r="B99" s="30"/>
      <c r="C99" s="30"/>
      <c r="D99" s="31"/>
      <c r="E99" s="30"/>
      <c r="F99" s="30"/>
      <c r="G99" s="29"/>
      <c r="H99" s="102"/>
      <c r="I99" s="52"/>
      <c r="J99" s="32"/>
      <c r="K99" s="96"/>
      <c r="L99"/>
      <c r="M99"/>
      <c r="N99"/>
      <c r="O99" s="14"/>
      <c r="P99" s="53"/>
      <c r="Q99" s="73"/>
      <c r="R99" s="73"/>
      <c r="S99" s="73"/>
      <c r="T99" s="73"/>
      <c r="U99" s="73"/>
      <c r="V99" s="73"/>
      <c r="W99" s="73"/>
      <c r="X99" s="73"/>
      <c r="Y99" s="107"/>
      <c r="Z99" s="107"/>
      <c r="AA99" s="107"/>
      <c r="AC99" s="54"/>
    </row>
    <row r="100" spans="1:29" x14ac:dyDescent="0.2">
      <c r="A100" s="30"/>
      <c r="B100" s="30"/>
      <c r="C100" s="30"/>
      <c r="D100" s="31"/>
      <c r="E100" s="30"/>
      <c r="F100" s="30"/>
      <c r="G100" s="29"/>
      <c r="H100" s="102"/>
      <c r="I100" s="52"/>
      <c r="J100" s="32"/>
      <c r="K100" s="96"/>
      <c r="L100"/>
      <c r="M100"/>
      <c r="N100"/>
      <c r="O100" s="14"/>
      <c r="P100" s="53"/>
      <c r="Q100" s="73"/>
      <c r="R100" s="73"/>
      <c r="S100" s="73"/>
      <c r="T100" s="73"/>
      <c r="U100" s="73"/>
      <c r="V100" s="73"/>
      <c r="W100" s="73"/>
      <c r="X100" s="73"/>
      <c r="Y100" s="107"/>
      <c r="Z100" s="107"/>
      <c r="AA100" s="107"/>
      <c r="AC100" s="54"/>
    </row>
    <row r="101" spans="1:29" x14ac:dyDescent="0.2">
      <c r="A101" s="30"/>
      <c r="B101" s="30"/>
      <c r="C101" s="30"/>
      <c r="D101" s="31"/>
      <c r="E101" s="30"/>
      <c r="F101" s="30"/>
      <c r="G101" s="29"/>
      <c r="H101" s="102"/>
      <c r="I101" s="52"/>
      <c r="J101" s="32"/>
      <c r="K101" s="96"/>
      <c r="L101" s="19"/>
      <c r="M101" s="19"/>
      <c r="N101"/>
      <c r="O101" s="14"/>
      <c r="P101" s="53"/>
      <c r="Q101" s="73"/>
      <c r="R101" s="73"/>
      <c r="S101" s="73"/>
      <c r="T101" s="73"/>
      <c r="U101" s="73"/>
      <c r="V101" s="73"/>
      <c r="W101" s="73"/>
      <c r="X101" s="73"/>
      <c r="Y101" s="107"/>
      <c r="Z101" s="107"/>
      <c r="AA101" s="107"/>
      <c r="AC101" s="54"/>
    </row>
    <row r="102" spans="1:29" x14ac:dyDescent="0.2">
      <c r="A102" s="30"/>
      <c r="B102" s="30"/>
      <c r="C102" s="30"/>
      <c r="D102" s="31"/>
      <c r="E102" s="30"/>
      <c r="F102" s="30"/>
      <c r="G102" s="29"/>
      <c r="H102" s="102"/>
      <c r="I102" s="52"/>
      <c r="J102" s="32"/>
      <c r="K102" s="96"/>
      <c r="L102" s="20"/>
      <c r="M102" s="20"/>
      <c r="N102" s="16"/>
      <c r="O102" s="17"/>
      <c r="P102" s="53"/>
      <c r="Q102" s="73"/>
      <c r="R102" s="73"/>
      <c r="S102" s="73"/>
      <c r="T102" s="73"/>
      <c r="U102" s="73"/>
      <c r="V102" s="73"/>
      <c r="W102" s="73"/>
      <c r="X102" s="73"/>
      <c r="Y102" s="107"/>
      <c r="Z102" s="107"/>
      <c r="AA102" s="107"/>
      <c r="AC102" s="54"/>
    </row>
    <row r="103" spans="1:29" x14ac:dyDescent="0.2">
      <c r="A103" s="30"/>
      <c r="B103" s="30"/>
      <c r="C103" s="30"/>
      <c r="D103" s="31"/>
      <c r="E103" s="30"/>
      <c r="F103" s="30"/>
      <c r="G103" s="29"/>
      <c r="H103" s="102"/>
      <c r="I103" s="52"/>
      <c r="J103" s="32"/>
      <c r="K103" s="96"/>
      <c r="L103" s="20"/>
      <c r="M103" s="20"/>
      <c r="N103" s="16"/>
      <c r="O103" s="17"/>
      <c r="P103" s="53"/>
      <c r="Q103" s="73"/>
      <c r="R103" s="73"/>
      <c r="S103" s="73"/>
      <c r="T103" s="73"/>
      <c r="U103" s="73"/>
      <c r="V103" s="73"/>
      <c r="W103" s="73"/>
      <c r="X103" s="73"/>
      <c r="Y103" s="107"/>
      <c r="Z103" s="107"/>
      <c r="AA103" s="107"/>
      <c r="AC103" s="54"/>
    </row>
    <row r="104" spans="1:29" x14ac:dyDescent="0.2">
      <c r="A104" s="30"/>
      <c r="B104" s="30"/>
      <c r="C104" s="30"/>
      <c r="D104" s="31"/>
      <c r="E104" s="30"/>
      <c r="F104" s="30"/>
      <c r="G104" s="29"/>
      <c r="H104" s="102"/>
      <c r="I104" s="52"/>
      <c r="J104" s="32"/>
      <c r="K104" s="96"/>
      <c r="L104" s="19"/>
      <c r="M104" s="20"/>
      <c r="N104"/>
      <c r="O104" s="14"/>
      <c r="P104" s="53"/>
      <c r="Q104" s="73"/>
      <c r="R104" s="73"/>
      <c r="S104" s="73"/>
      <c r="T104" s="73"/>
      <c r="U104" s="73"/>
      <c r="V104" s="73"/>
      <c r="W104" s="73"/>
      <c r="X104" s="73"/>
      <c r="Y104" s="107"/>
      <c r="Z104" s="107"/>
      <c r="AA104" s="107"/>
      <c r="AC104" s="54"/>
    </row>
    <row r="105" spans="1:29" x14ac:dyDescent="0.2">
      <c r="A105" s="30"/>
      <c r="B105" s="30"/>
      <c r="C105" s="30"/>
      <c r="D105" s="31"/>
      <c r="E105" s="30"/>
      <c r="F105" s="30"/>
      <c r="G105" s="29"/>
      <c r="H105" s="102"/>
      <c r="I105" s="52"/>
      <c r="J105" s="32"/>
      <c r="K105" s="96"/>
      <c r="L105" s="19"/>
      <c r="M105" s="20"/>
      <c r="N105"/>
      <c r="O105" s="14"/>
      <c r="P105" s="53"/>
      <c r="Q105" s="73"/>
      <c r="R105" s="73"/>
      <c r="S105" s="73"/>
      <c r="T105" s="73"/>
      <c r="U105" s="73"/>
      <c r="V105" s="73"/>
      <c r="W105" s="73"/>
      <c r="X105" s="73"/>
      <c r="Y105" s="107"/>
      <c r="Z105" s="107"/>
      <c r="AA105" s="107"/>
      <c r="AC105" s="54"/>
    </row>
    <row r="106" spans="1:29" x14ac:dyDescent="0.2">
      <c r="A106" s="30"/>
      <c r="B106" s="30"/>
      <c r="C106" s="30"/>
      <c r="D106" s="31"/>
      <c r="E106" s="30"/>
      <c r="F106" s="30"/>
      <c r="G106" s="29"/>
      <c r="H106" s="102"/>
      <c r="I106" s="52"/>
      <c r="J106" s="32"/>
      <c r="K106" s="96"/>
      <c r="L106" s="19"/>
      <c r="M106" s="20"/>
      <c r="N106"/>
      <c r="O106" s="14"/>
      <c r="P106" s="53"/>
      <c r="Q106" s="73"/>
      <c r="R106" s="73"/>
      <c r="S106" s="73"/>
      <c r="T106" s="73"/>
      <c r="U106" s="73"/>
      <c r="V106" s="73"/>
      <c r="W106" s="73"/>
      <c r="X106" s="73"/>
      <c r="Y106" s="107"/>
      <c r="Z106" s="107"/>
      <c r="AA106" s="107"/>
      <c r="AC106" s="54"/>
    </row>
    <row r="107" spans="1:29" x14ac:dyDescent="0.2">
      <c r="A107" s="30"/>
      <c r="B107" s="30"/>
      <c r="C107" s="30"/>
      <c r="D107" s="31"/>
      <c r="E107" s="30"/>
      <c r="F107" s="30"/>
      <c r="G107" s="29"/>
      <c r="H107" s="102"/>
      <c r="I107" s="52"/>
      <c r="J107" s="32"/>
      <c r="K107" s="96"/>
      <c r="L107" s="20"/>
      <c r="M107" s="20"/>
      <c r="N107" s="16"/>
      <c r="O107" s="17"/>
      <c r="P107" s="53"/>
      <c r="Q107" s="73"/>
      <c r="R107" s="73"/>
      <c r="S107" s="73"/>
      <c r="T107" s="73"/>
      <c r="U107" s="73"/>
      <c r="V107" s="73"/>
      <c r="W107" s="73"/>
      <c r="X107" s="73"/>
      <c r="Y107" s="107"/>
      <c r="Z107" s="107"/>
      <c r="AA107" s="107"/>
      <c r="AC107" s="54"/>
    </row>
    <row r="108" spans="1:29" x14ac:dyDescent="0.2">
      <c r="A108" s="30"/>
      <c r="B108" s="30"/>
      <c r="C108" s="30"/>
      <c r="D108" s="31"/>
      <c r="E108" s="30"/>
      <c r="F108" s="30"/>
      <c r="G108" s="29"/>
      <c r="H108" s="102"/>
      <c r="I108" s="52"/>
      <c r="J108" s="32"/>
      <c r="K108" s="96"/>
      <c r="L108" s="20"/>
      <c r="M108" s="20"/>
      <c r="N108" s="16"/>
      <c r="O108" s="17"/>
      <c r="P108" s="53"/>
      <c r="Q108" s="73"/>
      <c r="R108" s="73"/>
      <c r="S108" s="73"/>
      <c r="T108" s="73"/>
      <c r="U108" s="73"/>
      <c r="V108" s="73"/>
      <c r="W108" s="73"/>
      <c r="X108" s="73"/>
      <c r="Y108" s="107"/>
      <c r="Z108" s="107"/>
      <c r="AA108" s="107"/>
      <c r="AC108" s="54"/>
    </row>
    <row r="109" spans="1:29" x14ac:dyDescent="0.2">
      <c r="A109" s="30"/>
      <c r="B109" s="30"/>
      <c r="C109" s="30"/>
      <c r="D109" s="31"/>
      <c r="E109" s="30"/>
      <c r="F109" s="30"/>
      <c r="G109" s="29"/>
      <c r="H109" s="102"/>
      <c r="I109" s="52"/>
      <c r="J109" s="32"/>
      <c r="K109" s="96"/>
      <c r="L109" s="19"/>
      <c r="M109" s="20"/>
      <c r="N109"/>
      <c r="O109" s="14"/>
      <c r="P109" s="53"/>
      <c r="Q109" s="73"/>
      <c r="R109" s="73"/>
      <c r="S109" s="73"/>
      <c r="T109" s="73"/>
      <c r="U109" s="73"/>
      <c r="V109" s="73"/>
      <c r="W109" s="73"/>
      <c r="X109" s="73"/>
      <c r="Y109" s="107"/>
      <c r="Z109" s="107"/>
      <c r="AA109" s="107"/>
      <c r="AC109" s="54"/>
    </row>
    <row r="110" spans="1:29" x14ac:dyDescent="0.2">
      <c r="A110" s="30"/>
      <c r="B110" s="30"/>
      <c r="C110" s="30"/>
      <c r="D110" s="31"/>
      <c r="E110" s="30"/>
      <c r="F110" s="30"/>
      <c r="G110" s="29"/>
      <c r="H110" s="102"/>
      <c r="I110" s="52"/>
      <c r="J110" s="32"/>
      <c r="K110" s="96"/>
      <c r="L110" s="19"/>
      <c r="M110" s="20"/>
      <c r="N110"/>
      <c r="O110" s="14"/>
      <c r="P110" s="53"/>
      <c r="Q110" s="73"/>
      <c r="R110" s="73"/>
      <c r="S110" s="73"/>
      <c r="T110" s="73"/>
      <c r="U110" s="73"/>
      <c r="V110" s="73"/>
      <c r="W110" s="73"/>
      <c r="X110" s="73"/>
      <c r="Y110" s="107"/>
      <c r="Z110" s="107"/>
      <c r="AA110" s="107"/>
      <c r="AC110" s="54"/>
    </row>
    <row r="111" spans="1:29" x14ac:dyDescent="0.2">
      <c r="A111" s="30"/>
      <c r="B111" s="30"/>
      <c r="C111" s="30"/>
      <c r="D111" s="31"/>
      <c r="E111" s="30"/>
      <c r="F111" s="30"/>
      <c r="G111" s="29"/>
      <c r="H111" s="102"/>
      <c r="I111" s="52"/>
      <c r="J111" s="32"/>
      <c r="K111" s="96"/>
      <c r="L111" s="19"/>
      <c r="M111" s="20"/>
      <c r="N111"/>
      <c r="O111" s="14"/>
      <c r="P111" s="53"/>
      <c r="Q111" s="73"/>
      <c r="R111" s="73"/>
      <c r="S111" s="73"/>
      <c r="T111" s="73"/>
      <c r="U111" s="73"/>
      <c r="V111" s="73"/>
      <c r="W111" s="73"/>
      <c r="X111" s="73"/>
      <c r="Y111" s="107"/>
      <c r="Z111" s="107"/>
      <c r="AA111" s="107"/>
      <c r="AC111" s="54"/>
    </row>
    <row r="112" spans="1:29" x14ac:dyDescent="0.2">
      <c r="A112" s="30"/>
      <c r="B112" s="30"/>
      <c r="C112" s="30"/>
      <c r="D112" s="31"/>
      <c r="E112" s="30"/>
      <c r="F112" s="30"/>
      <c r="G112" s="29"/>
      <c r="H112" s="102"/>
      <c r="I112" s="52"/>
      <c r="J112" s="32"/>
      <c r="K112" s="96"/>
      <c r="L112" s="19"/>
      <c r="M112" s="20"/>
      <c r="N112"/>
      <c r="O112" s="14"/>
      <c r="P112" s="53"/>
      <c r="Q112" s="73"/>
      <c r="R112" s="73"/>
      <c r="S112" s="73"/>
      <c r="T112" s="73"/>
      <c r="U112" s="73"/>
      <c r="V112" s="73"/>
      <c r="W112" s="73"/>
      <c r="X112" s="73"/>
      <c r="Y112" s="107"/>
      <c r="Z112" s="107"/>
      <c r="AA112" s="107"/>
      <c r="AC112" s="54"/>
    </row>
    <row r="113" spans="1:29" x14ac:dyDescent="0.2">
      <c r="A113" s="30"/>
      <c r="B113" s="30"/>
      <c r="C113" s="30"/>
      <c r="D113" s="31"/>
      <c r="E113" s="30"/>
      <c r="F113" s="30"/>
      <c r="G113" s="29"/>
      <c r="H113" s="102"/>
      <c r="I113" s="52"/>
      <c r="J113" s="32"/>
      <c r="K113" s="96"/>
      <c r="L113" s="19"/>
      <c r="M113" s="20"/>
      <c r="N113"/>
      <c r="O113" s="14"/>
      <c r="P113" s="53"/>
      <c r="Q113" s="73"/>
      <c r="R113" s="73"/>
      <c r="S113" s="73"/>
      <c r="T113" s="73"/>
      <c r="U113" s="73"/>
      <c r="V113" s="73"/>
      <c r="W113" s="73"/>
      <c r="X113" s="73"/>
      <c r="Y113" s="107"/>
      <c r="Z113" s="107"/>
      <c r="AA113" s="107"/>
      <c r="AC113" s="54"/>
    </row>
    <row r="114" spans="1:29" x14ac:dyDescent="0.2">
      <c r="A114" s="30"/>
      <c r="B114" s="30"/>
      <c r="C114" s="30"/>
      <c r="D114" s="31"/>
      <c r="E114" s="30"/>
      <c r="F114" s="30"/>
      <c r="G114" s="29"/>
      <c r="H114" s="102"/>
      <c r="I114" s="52"/>
      <c r="J114" s="32"/>
      <c r="K114" s="96"/>
      <c r="L114" s="19"/>
      <c r="M114" s="20"/>
      <c r="N114"/>
      <c r="O114" s="14"/>
      <c r="P114" s="53"/>
      <c r="Q114" s="73"/>
      <c r="R114" s="73"/>
      <c r="S114" s="73"/>
      <c r="T114" s="73"/>
      <c r="U114" s="73"/>
      <c r="V114" s="73"/>
      <c r="W114" s="73"/>
      <c r="X114" s="73"/>
      <c r="Y114" s="108"/>
      <c r="Z114" s="108"/>
      <c r="AA114" s="108"/>
      <c r="AB114" s="9"/>
      <c r="AC114" s="54"/>
    </row>
    <row r="115" spans="1:29" x14ac:dyDescent="0.2">
      <c r="A115" s="30"/>
      <c r="B115" s="30"/>
      <c r="C115" s="30"/>
      <c r="D115" s="31"/>
      <c r="E115" s="30"/>
      <c r="F115" s="30"/>
      <c r="G115" s="29"/>
      <c r="H115" s="102"/>
      <c r="I115" s="52"/>
      <c r="J115" s="32"/>
      <c r="K115" s="96"/>
      <c r="L115" s="19"/>
      <c r="M115" s="20"/>
      <c r="N115"/>
      <c r="O115" s="14"/>
      <c r="P115" s="53"/>
      <c r="Q115" s="73"/>
      <c r="R115" s="73"/>
      <c r="S115" s="73"/>
      <c r="T115" s="73"/>
      <c r="U115" s="73"/>
      <c r="V115" s="73"/>
      <c r="W115" s="73"/>
      <c r="X115" s="73"/>
      <c r="Y115" s="108"/>
      <c r="Z115" s="108"/>
      <c r="AA115" s="108"/>
      <c r="AB115" s="9"/>
      <c r="AC115" s="54"/>
    </row>
    <row r="116" spans="1:29" x14ac:dyDescent="0.2">
      <c r="A116" s="30"/>
      <c r="B116" s="30"/>
      <c r="C116" s="30"/>
      <c r="D116" s="31"/>
      <c r="E116" s="30"/>
      <c r="F116" s="30"/>
      <c r="G116" s="29"/>
      <c r="H116" s="102"/>
      <c r="I116" s="52"/>
      <c r="J116" s="32"/>
      <c r="K116" s="96"/>
      <c r="L116" s="19"/>
      <c r="M116" s="20"/>
      <c r="N116"/>
      <c r="O116" s="14"/>
      <c r="P116" s="53"/>
      <c r="Q116" s="73"/>
      <c r="R116" s="73"/>
      <c r="S116" s="73"/>
      <c r="T116" s="73"/>
      <c r="U116" s="73"/>
      <c r="V116" s="73"/>
      <c r="W116" s="73"/>
      <c r="X116" s="73"/>
      <c r="Y116" s="108"/>
      <c r="Z116" s="108"/>
      <c r="AA116" s="108"/>
      <c r="AB116" s="9"/>
      <c r="AC116" s="54"/>
    </row>
    <row r="117" spans="1:29" x14ac:dyDescent="0.2">
      <c r="A117" s="30"/>
      <c r="B117" s="30"/>
      <c r="C117" s="30"/>
      <c r="D117" s="31"/>
      <c r="E117" s="30"/>
      <c r="F117" s="30"/>
      <c r="G117" s="29"/>
      <c r="H117" s="102"/>
      <c r="I117" s="52"/>
      <c r="J117" s="32"/>
      <c r="K117" s="96"/>
      <c r="L117" s="19"/>
      <c r="M117" s="20"/>
      <c r="N117"/>
      <c r="O117" s="14"/>
      <c r="P117" s="53"/>
      <c r="Q117" s="73"/>
      <c r="R117" s="73"/>
      <c r="S117" s="73"/>
      <c r="T117" s="73"/>
      <c r="U117" s="73"/>
      <c r="V117" s="73"/>
      <c r="W117" s="73"/>
      <c r="X117" s="73"/>
      <c r="Y117" s="108"/>
      <c r="Z117" s="108"/>
      <c r="AA117" s="108"/>
      <c r="AB117" s="9"/>
      <c r="AC117" s="54"/>
    </row>
    <row r="118" spans="1:29" x14ac:dyDescent="0.2">
      <c r="A118" s="30"/>
      <c r="B118" s="30"/>
      <c r="C118" s="30"/>
      <c r="D118" s="31"/>
      <c r="E118" s="30"/>
      <c r="F118" s="30"/>
      <c r="G118" s="29"/>
      <c r="H118" s="102"/>
      <c r="I118" s="52"/>
      <c r="J118" s="32"/>
      <c r="K118" s="96"/>
      <c r="L118" s="19"/>
      <c r="M118" s="20"/>
      <c r="N118"/>
      <c r="O118" s="14"/>
      <c r="P118" s="53"/>
      <c r="Q118" s="73"/>
      <c r="R118" s="73"/>
      <c r="S118" s="73"/>
      <c r="T118" s="73"/>
      <c r="U118" s="73"/>
      <c r="V118" s="73"/>
      <c r="W118" s="73"/>
      <c r="X118" s="73"/>
      <c r="Y118" s="108"/>
      <c r="Z118" s="108"/>
      <c r="AA118" s="108"/>
      <c r="AB118" s="9"/>
      <c r="AC118" s="54"/>
    </row>
    <row r="119" spans="1:29" x14ac:dyDescent="0.2">
      <c r="A119" s="30"/>
      <c r="B119" s="30"/>
      <c r="C119" s="30"/>
      <c r="D119" s="31"/>
      <c r="E119" s="30"/>
      <c r="F119" s="30"/>
      <c r="G119" s="29"/>
      <c r="H119" s="102"/>
      <c r="I119" s="52"/>
      <c r="J119" s="32"/>
      <c r="K119" s="96"/>
      <c r="L119" s="19"/>
      <c r="M119" s="20"/>
      <c r="N119"/>
      <c r="O119" s="14"/>
      <c r="P119" s="53"/>
      <c r="Q119" s="73"/>
      <c r="R119" s="73"/>
      <c r="S119" s="73"/>
      <c r="T119" s="73"/>
      <c r="U119" s="73"/>
      <c r="V119" s="73"/>
      <c r="W119" s="73"/>
      <c r="X119" s="73"/>
      <c r="Y119" s="108"/>
      <c r="Z119" s="108"/>
      <c r="AA119" s="108"/>
      <c r="AB119" s="9"/>
      <c r="AC119" s="54"/>
    </row>
    <row r="120" spans="1:29" x14ac:dyDescent="0.2">
      <c r="A120" s="30"/>
      <c r="B120" s="30"/>
      <c r="C120" s="30"/>
      <c r="D120" s="31"/>
      <c r="E120" s="30"/>
      <c r="F120" s="30"/>
      <c r="G120" s="29"/>
      <c r="H120" s="102"/>
      <c r="I120" s="52"/>
      <c r="J120" s="32"/>
      <c r="K120" s="96"/>
      <c r="L120" s="19"/>
      <c r="M120" s="20"/>
      <c r="N120"/>
      <c r="O120" s="14"/>
      <c r="P120" s="53"/>
      <c r="Q120" s="73"/>
      <c r="R120" s="73"/>
      <c r="S120" s="73"/>
      <c r="T120" s="73"/>
      <c r="U120" s="73"/>
      <c r="V120" s="73"/>
      <c r="W120" s="73"/>
      <c r="X120" s="73"/>
      <c r="Y120" s="108"/>
      <c r="Z120" s="108"/>
      <c r="AA120" s="108"/>
      <c r="AB120" s="9"/>
      <c r="AC120" s="54"/>
    </row>
    <row r="121" spans="1:29" x14ac:dyDescent="0.2">
      <c r="A121" s="30"/>
      <c r="B121" s="30"/>
      <c r="C121" s="30"/>
      <c r="D121" s="31"/>
      <c r="E121" s="30"/>
      <c r="F121" s="30"/>
      <c r="G121" s="29"/>
      <c r="H121" s="102"/>
      <c r="I121" s="52"/>
      <c r="J121" s="32"/>
      <c r="K121" s="96"/>
      <c r="L121" s="19"/>
      <c r="M121" s="20"/>
      <c r="N121"/>
      <c r="O121" s="14"/>
      <c r="P121" s="53"/>
      <c r="Q121" s="73"/>
      <c r="R121" s="73"/>
      <c r="S121" s="73"/>
      <c r="T121" s="73"/>
      <c r="U121" s="73"/>
      <c r="V121" s="73"/>
      <c r="W121" s="73"/>
      <c r="X121" s="73"/>
      <c r="Y121" s="108"/>
      <c r="Z121" s="108"/>
      <c r="AA121" s="108"/>
      <c r="AB121" s="9"/>
      <c r="AC121" s="54"/>
    </row>
    <row r="122" spans="1:29" x14ac:dyDescent="0.2">
      <c r="A122" s="30"/>
      <c r="B122" s="30"/>
      <c r="C122" s="30"/>
      <c r="D122" s="31"/>
      <c r="E122" s="30"/>
      <c r="F122" s="30"/>
      <c r="G122" s="29"/>
      <c r="H122" s="102"/>
      <c r="I122" s="52"/>
      <c r="J122" s="32"/>
      <c r="K122" s="96"/>
      <c r="L122" s="19"/>
      <c r="M122" s="20"/>
      <c r="N122"/>
      <c r="O122" s="14"/>
      <c r="P122" s="53"/>
      <c r="Q122" s="73"/>
      <c r="R122" s="73"/>
      <c r="S122" s="73"/>
      <c r="T122" s="73"/>
      <c r="U122" s="73"/>
      <c r="V122" s="73"/>
      <c r="W122" s="73"/>
      <c r="X122" s="73"/>
      <c r="Y122" s="108"/>
      <c r="Z122" s="108"/>
      <c r="AA122" s="108"/>
      <c r="AB122" s="9"/>
      <c r="AC122" s="54"/>
    </row>
    <row r="123" spans="1:29" x14ac:dyDescent="0.2">
      <c r="A123" s="30"/>
      <c r="B123" s="30"/>
      <c r="C123" s="30"/>
      <c r="D123" s="31"/>
      <c r="E123" s="30"/>
      <c r="F123" s="30"/>
      <c r="G123" s="29"/>
      <c r="H123" s="102"/>
      <c r="I123" s="52"/>
      <c r="J123" s="32"/>
      <c r="K123" s="96"/>
      <c r="L123" s="19"/>
      <c r="M123" s="20"/>
      <c r="N123"/>
      <c r="O123" s="14"/>
      <c r="P123" s="53"/>
      <c r="Q123" s="73"/>
      <c r="R123" s="73"/>
      <c r="S123" s="73"/>
      <c r="T123" s="73"/>
      <c r="U123" s="73"/>
      <c r="V123" s="73"/>
      <c r="W123" s="73"/>
      <c r="X123" s="73"/>
      <c r="Y123" s="108"/>
      <c r="Z123" s="108"/>
      <c r="AA123" s="108"/>
      <c r="AB123" s="9"/>
      <c r="AC123" s="54"/>
    </row>
    <row r="124" spans="1:29" x14ac:dyDescent="0.2">
      <c r="A124" s="30"/>
      <c r="B124" s="30"/>
      <c r="C124" s="30"/>
      <c r="D124" s="31"/>
      <c r="E124" s="30"/>
      <c r="F124" s="30"/>
      <c r="G124" s="29"/>
      <c r="H124" s="102"/>
      <c r="I124" s="52"/>
      <c r="J124" s="32"/>
      <c r="K124" s="96"/>
      <c r="L124" s="19"/>
      <c r="M124" s="20"/>
      <c r="N124"/>
      <c r="O124" s="14"/>
      <c r="P124" s="53"/>
      <c r="Q124" s="73"/>
      <c r="R124" s="73"/>
      <c r="S124" s="73"/>
      <c r="T124" s="73"/>
      <c r="U124" s="73"/>
      <c r="V124" s="73"/>
      <c r="W124" s="73"/>
      <c r="X124" s="73"/>
      <c r="Y124" s="108"/>
      <c r="Z124" s="108"/>
      <c r="AA124" s="108"/>
      <c r="AB124" s="9"/>
      <c r="AC124" s="54"/>
    </row>
    <row r="125" spans="1:29" x14ac:dyDescent="0.2">
      <c r="A125" s="30"/>
      <c r="B125" s="30"/>
      <c r="C125" s="30"/>
      <c r="D125" s="31"/>
      <c r="E125" s="30"/>
      <c r="F125" s="30"/>
      <c r="G125" s="29"/>
      <c r="H125" s="102"/>
      <c r="I125" s="52"/>
      <c r="J125" s="32"/>
      <c r="K125" s="96"/>
      <c r="L125" s="19"/>
      <c r="M125" s="20"/>
      <c r="N125"/>
      <c r="O125" s="14"/>
      <c r="P125" s="53"/>
      <c r="Q125" s="73"/>
      <c r="R125" s="73"/>
      <c r="S125" s="73"/>
      <c r="T125" s="73"/>
      <c r="U125" s="73"/>
      <c r="V125" s="73"/>
      <c r="W125" s="73"/>
      <c r="X125" s="73"/>
      <c r="Y125" s="108"/>
      <c r="Z125" s="108"/>
      <c r="AA125" s="108"/>
      <c r="AB125" s="9"/>
      <c r="AC125" s="54"/>
    </row>
    <row r="126" spans="1:29" x14ac:dyDescent="0.2">
      <c r="A126" s="30"/>
      <c r="B126" s="30"/>
      <c r="C126" s="30"/>
      <c r="D126" s="31"/>
      <c r="E126" s="30"/>
      <c r="F126" s="30"/>
      <c r="G126" s="29"/>
      <c r="H126" s="102"/>
      <c r="I126" s="52"/>
      <c r="J126" s="32"/>
      <c r="K126" s="96"/>
      <c r="L126" s="19"/>
      <c r="M126" s="20"/>
      <c r="N126"/>
      <c r="O126" s="14"/>
      <c r="P126" s="53"/>
      <c r="Q126" s="73"/>
      <c r="R126" s="73"/>
      <c r="S126" s="73"/>
      <c r="T126" s="73"/>
      <c r="U126" s="73"/>
      <c r="V126" s="73"/>
      <c r="W126" s="73"/>
      <c r="X126" s="73"/>
      <c r="Y126" s="108"/>
      <c r="Z126" s="108"/>
      <c r="AA126" s="108"/>
      <c r="AB126" s="9"/>
      <c r="AC126" s="54"/>
    </row>
    <row r="127" spans="1:29" x14ac:dyDescent="0.2">
      <c r="A127" s="30"/>
      <c r="B127" s="30"/>
      <c r="C127" s="30"/>
      <c r="D127" s="31"/>
      <c r="E127" s="30"/>
      <c r="F127" s="30"/>
      <c r="G127" s="29"/>
      <c r="H127" s="102"/>
      <c r="I127" s="52"/>
      <c r="J127" s="32"/>
      <c r="K127" s="97"/>
      <c r="L127" s="19"/>
      <c r="M127" s="20"/>
      <c r="N127"/>
      <c r="O127" s="14"/>
      <c r="P127" s="53"/>
      <c r="Q127" s="73"/>
      <c r="R127" s="73"/>
      <c r="S127" s="73"/>
      <c r="T127" s="73"/>
      <c r="U127" s="73"/>
      <c r="V127" s="73"/>
      <c r="W127" s="73"/>
      <c r="X127" s="73"/>
      <c r="Y127" s="108"/>
      <c r="Z127" s="108"/>
      <c r="AA127" s="108"/>
      <c r="AB127" s="9"/>
      <c r="AC127" s="54"/>
    </row>
    <row r="128" spans="1:29" x14ac:dyDescent="0.2">
      <c r="A128" s="30"/>
      <c r="B128" s="30"/>
      <c r="C128" s="30"/>
      <c r="D128" s="31"/>
      <c r="E128" s="30"/>
      <c r="F128" s="30"/>
      <c r="G128" s="29"/>
      <c r="H128" s="102"/>
      <c r="I128" s="52"/>
      <c r="J128" s="32"/>
      <c r="K128" s="97"/>
      <c r="L128" s="19"/>
      <c r="M128" s="20"/>
      <c r="N128"/>
      <c r="O128" s="14"/>
      <c r="P128" s="53"/>
      <c r="Q128" s="73"/>
      <c r="R128" s="73"/>
      <c r="S128" s="73"/>
      <c r="T128" s="73"/>
      <c r="U128" s="73"/>
      <c r="V128" s="73"/>
      <c r="W128" s="73"/>
      <c r="X128" s="73"/>
      <c r="Y128" s="108"/>
      <c r="Z128" s="108"/>
      <c r="AA128" s="108"/>
      <c r="AB128" s="9"/>
      <c r="AC128" s="54"/>
    </row>
    <row r="129" spans="1:29" x14ac:dyDescent="0.2">
      <c r="A129" s="30"/>
      <c r="B129" s="30"/>
      <c r="C129" s="30"/>
      <c r="D129" s="31"/>
      <c r="E129" s="30"/>
      <c r="F129" s="30"/>
      <c r="G129" s="29"/>
      <c r="H129" s="102"/>
      <c r="I129" s="52"/>
      <c r="J129" s="32"/>
      <c r="K129" s="97"/>
      <c r="L129" s="19"/>
      <c r="M129" s="20"/>
      <c r="N129"/>
      <c r="O129" s="14"/>
      <c r="P129" s="53"/>
      <c r="Q129" s="73"/>
      <c r="R129" s="73"/>
      <c r="S129" s="73"/>
      <c r="T129" s="73"/>
      <c r="U129" s="73"/>
      <c r="V129" s="73"/>
      <c r="W129" s="73"/>
      <c r="X129" s="73"/>
      <c r="Y129" s="108"/>
      <c r="Z129" s="108"/>
      <c r="AA129" s="108"/>
      <c r="AB129" s="9"/>
      <c r="AC129" s="54"/>
    </row>
    <row r="130" spans="1:29" x14ac:dyDescent="0.2">
      <c r="A130" s="30"/>
      <c r="B130" s="30"/>
      <c r="C130" s="30"/>
      <c r="D130" s="31"/>
      <c r="E130" s="30"/>
      <c r="F130" s="30"/>
      <c r="G130" s="29"/>
      <c r="H130" s="102"/>
      <c r="I130" s="52"/>
      <c r="J130" s="32"/>
      <c r="K130" s="97"/>
      <c r="L130" s="19"/>
      <c r="M130" s="20"/>
      <c r="N130"/>
      <c r="O130" s="14"/>
      <c r="P130" s="53"/>
      <c r="Q130" s="73"/>
      <c r="R130" s="73"/>
      <c r="S130" s="73"/>
      <c r="T130" s="73"/>
      <c r="U130" s="73"/>
      <c r="V130" s="73"/>
      <c r="W130" s="73"/>
      <c r="X130" s="73"/>
      <c r="Y130" s="108"/>
      <c r="Z130" s="108"/>
      <c r="AA130" s="108"/>
      <c r="AB130" s="9"/>
      <c r="AC130" s="54"/>
    </row>
    <row r="131" spans="1:29" x14ac:dyDescent="0.2">
      <c r="A131" s="30"/>
      <c r="B131" s="30"/>
      <c r="C131" s="30"/>
      <c r="D131" s="31"/>
      <c r="E131" s="30"/>
      <c r="F131" s="30"/>
      <c r="G131" s="29"/>
      <c r="H131" s="102"/>
      <c r="I131" s="52"/>
      <c r="J131" s="32"/>
      <c r="K131" s="97"/>
      <c r="L131" s="19"/>
      <c r="M131" s="20"/>
      <c r="N131"/>
      <c r="O131" s="14"/>
      <c r="P131" s="53"/>
      <c r="Q131" s="73"/>
      <c r="R131" s="73"/>
      <c r="S131" s="73"/>
      <c r="T131" s="73"/>
      <c r="U131" s="73"/>
      <c r="V131" s="73"/>
      <c r="W131" s="73"/>
      <c r="X131" s="73"/>
      <c r="Y131" s="108"/>
      <c r="Z131" s="108"/>
      <c r="AA131" s="108"/>
      <c r="AB131" s="9"/>
      <c r="AC131" s="54"/>
    </row>
    <row r="132" spans="1:29" x14ac:dyDescent="0.2">
      <c r="A132" s="30"/>
      <c r="B132" s="30"/>
      <c r="C132" s="30"/>
      <c r="D132" s="31"/>
      <c r="E132" s="30"/>
      <c r="F132" s="30"/>
      <c r="G132" s="29"/>
      <c r="H132" s="102"/>
      <c r="I132" s="52"/>
      <c r="J132" s="32"/>
      <c r="K132" s="97"/>
      <c r="L132" s="19"/>
      <c r="M132" s="20"/>
      <c r="N132"/>
      <c r="O132" s="14"/>
      <c r="P132" s="53"/>
      <c r="Q132" s="73"/>
      <c r="R132" s="73"/>
      <c r="S132" s="73"/>
      <c r="T132" s="73"/>
      <c r="U132" s="73"/>
      <c r="V132" s="73"/>
      <c r="W132" s="73"/>
      <c r="X132" s="73"/>
      <c r="Y132" s="108"/>
      <c r="Z132" s="108"/>
      <c r="AA132" s="108"/>
      <c r="AB132" s="9"/>
      <c r="AC132" s="54"/>
    </row>
    <row r="133" spans="1:29" x14ac:dyDescent="0.2">
      <c r="A133" s="30"/>
      <c r="B133" s="30"/>
      <c r="C133" s="30"/>
      <c r="D133" s="31"/>
      <c r="E133" s="30"/>
      <c r="F133" s="30"/>
      <c r="G133" s="29"/>
      <c r="H133" s="102"/>
      <c r="I133" s="52"/>
      <c r="J133" s="32"/>
      <c r="K133" s="97"/>
      <c r="L133" s="19"/>
      <c r="M133" s="20"/>
      <c r="N133"/>
      <c r="O133" s="14"/>
      <c r="P133" s="53"/>
      <c r="Q133" s="73"/>
      <c r="R133" s="73"/>
      <c r="S133" s="73"/>
      <c r="T133" s="73"/>
      <c r="U133" s="73"/>
      <c r="V133" s="73"/>
      <c r="W133" s="73"/>
      <c r="X133" s="73"/>
      <c r="Y133" s="108"/>
      <c r="Z133" s="108"/>
      <c r="AA133" s="108"/>
      <c r="AB133" s="9"/>
      <c r="AC133" s="54"/>
    </row>
    <row r="134" spans="1:29" x14ac:dyDescent="0.2">
      <c r="A134" s="30"/>
      <c r="B134" s="30"/>
      <c r="C134" s="30"/>
      <c r="D134" s="31"/>
      <c r="E134" s="30"/>
      <c r="F134" s="30"/>
      <c r="G134" s="29"/>
      <c r="H134" s="102"/>
      <c r="I134" s="52"/>
      <c r="J134" s="32"/>
      <c r="K134" s="97"/>
      <c r="L134" s="19"/>
      <c r="M134" s="20"/>
      <c r="N134"/>
      <c r="O134" s="14"/>
      <c r="P134" s="53"/>
      <c r="Q134" s="73"/>
      <c r="R134" s="73"/>
      <c r="S134" s="73"/>
      <c r="T134" s="73"/>
      <c r="U134" s="73"/>
      <c r="V134" s="73"/>
      <c r="W134" s="73"/>
      <c r="X134" s="73"/>
      <c r="Y134" s="108"/>
      <c r="Z134" s="108"/>
      <c r="AA134" s="108"/>
      <c r="AB134" s="9"/>
      <c r="AC134" s="54"/>
    </row>
    <row r="135" spans="1:29" x14ac:dyDescent="0.2">
      <c r="A135" s="30"/>
      <c r="B135" s="30"/>
      <c r="C135" s="30"/>
      <c r="D135" s="31"/>
      <c r="E135" s="30"/>
      <c r="F135" s="30"/>
      <c r="G135" s="29"/>
      <c r="H135" s="102"/>
      <c r="I135" s="52"/>
      <c r="J135" s="32"/>
      <c r="L135" s="19"/>
      <c r="M135" s="20"/>
      <c r="N135"/>
      <c r="O135" s="14"/>
      <c r="P135" s="53"/>
      <c r="Q135" s="73"/>
      <c r="R135" s="73"/>
      <c r="S135" s="73"/>
      <c r="T135" s="73"/>
      <c r="U135" s="73"/>
      <c r="V135" s="73"/>
      <c r="W135" s="73"/>
      <c r="X135" s="73"/>
      <c r="Y135" s="108"/>
      <c r="Z135" s="108"/>
      <c r="AA135" s="108"/>
      <c r="AB135" s="9"/>
      <c r="AC135" s="54"/>
    </row>
    <row r="136" spans="1:29" x14ac:dyDescent="0.2">
      <c r="A136" s="30"/>
      <c r="B136" s="30"/>
      <c r="C136" s="30"/>
      <c r="D136" s="31"/>
      <c r="E136" s="30"/>
      <c r="F136" s="30"/>
      <c r="G136" s="29"/>
      <c r="H136" s="102"/>
      <c r="I136" s="52"/>
      <c r="J136" s="32"/>
      <c r="K136" s="97"/>
      <c r="L136" s="19"/>
      <c r="M136" s="20"/>
      <c r="N136"/>
      <c r="O136" s="14"/>
      <c r="P136" s="53"/>
      <c r="Q136" s="73"/>
      <c r="R136" s="73"/>
      <c r="S136" s="73"/>
      <c r="T136" s="73"/>
      <c r="U136" s="73"/>
      <c r="V136" s="73"/>
      <c r="W136" s="73"/>
      <c r="X136" s="73"/>
      <c r="Y136" s="108"/>
      <c r="Z136" s="108"/>
      <c r="AA136" s="108"/>
      <c r="AB136" s="9"/>
      <c r="AC136" s="54"/>
    </row>
    <row r="137" spans="1:29" x14ac:dyDescent="0.2">
      <c r="A137" s="30"/>
      <c r="B137" s="30"/>
      <c r="C137" s="30"/>
      <c r="D137" s="31"/>
      <c r="E137" s="30"/>
      <c r="F137" s="30"/>
      <c r="G137" s="29"/>
      <c r="H137" s="102"/>
      <c r="I137" s="52"/>
      <c r="J137" s="32"/>
      <c r="K137" s="97"/>
      <c r="L137" s="19"/>
      <c r="M137" s="20"/>
      <c r="N137"/>
      <c r="O137" s="14"/>
      <c r="P137" s="53"/>
      <c r="Q137" s="73"/>
      <c r="R137" s="73"/>
      <c r="S137" s="73"/>
      <c r="T137" s="73"/>
      <c r="U137" s="73"/>
      <c r="V137" s="73"/>
      <c r="W137" s="73"/>
      <c r="X137" s="73"/>
      <c r="Y137" s="108"/>
      <c r="Z137" s="108"/>
      <c r="AA137" s="108"/>
      <c r="AB137" s="9"/>
      <c r="AC137" s="54"/>
    </row>
    <row r="138" spans="1:29" x14ac:dyDescent="0.2">
      <c r="A138" s="30"/>
      <c r="B138" s="30"/>
      <c r="C138" s="30"/>
      <c r="D138" s="31"/>
      <c r="E138" s="30"/>
      <c r="F138" s="30"/>
      <c r="G138" s="29"/>
      <c r="H138" s="102"/>
      <c r="I138" s="52"/>
      <c r="J138" s="32"/>
      <c r="K138" s="97"/>
      <c r="L138" s="19"/>
      <c r="M138" s="20"/>
      <c r="N138"/>
      <c r="O138" s="14"/>
      <c r="P138" s="53"/>
      <c r="Q138" s="73"/>
      <c r="R138" s="73"/>
      <c r="S138" s="73"/>
      <c r="T138" s="73"/>
      <c r="U138" s="73"/>
      <c r="V138" s="73"/>
      <c r="W138" s="73"/>
      <c r="X138" s="73"/>
      <c r="Y138" s="108"/>
      <c r="Z138" s="108"/>
      <c r="AA138" s="108"/>
      <c r="AB138" s="9"/>
      <c r="AC138" s="54"/>
    </row>
    <row r="139" spans="1:29" x14ac:dyDescent="0.2">
      <c r="A139" s="30"/>
      <c r="B139" s="30"/>
      <c r="C139" s="30"/>
      <c r="D139" s="31"/>
      <c r="E139" s="30"/>
      <c r="F139" s="30"/>
      <c r="G139" s="29"/>
      <c r="H139" s="102"/>
      <c r="I139" s="52"/>
      <c r="J139" s="32"/>
      <c r="K139" s="97"/>
      <c r="L139" s="19"/>
      <c r="M139" s="20"/>
      <c r="N139"/>
      <c r="O139" s="14"/>
      <c r="P139" s="53"/>
      <c r="Q139" s="73"/>
      <c r="R139" s="73"/>
      <c r="S139" s="73"/>
      <c r="T139" s="73"/>
      <c r="U139" s="73"/>
      <c r="V139" s="73"/>
      <c r="W139" s="73"/>
      <c r="X139" s="73"/>
      <c r="Y139" s="108"/>
      <c r="Z139" s="108"/>
      <c r="AA139" s="108"/>
      <c r="AB139" s="9"/>
      <c r="AC139" s="54"/>
    </row>
    <row r="140" spans="1:29" x14ac:dyDescent="0.2">
      <c r="A140" s="30"/>
      <c r="B140" s="30"/>
      <c r="C140" s="30"/>
      <c r="D140" s="31"/>
      <c r="E140" s="30"/>
      <c r="F140" s="30"/>
      <c r="G140" s="29"/>
      <c r="H140" s="102"/>
      <c r="I140" s="52"/>
      <c r="J140" s="32"/>
      <c r="K140" s="97"/>
      <c r="L140" s="19"/>
      <c r="M140" s="20"/>
      <c r="N140"/>
      <c r="O140" s="14"/>
      <c r="P140" s="53"/>
      <c r="Q140" s="73"/>
      <c r="R140" s="73"/>
      <c r="S140" s="73"/>
      <c r="T140" s="73"/>
      <c r="U140" s="73"/>
      <c r="V140" s="73"/>
      <c r="W140" s="73"/>
      <c r="X140" s="73"/>
      <c r="Y140" s="108"/>
      <c r="Z140" s="108"/>
      <c r="AA140" s="108"/>
      <c r="AB140" s="9"/>
      <c r="AC140" s="54"/>
    </row>
    <row r="141" spans="1:29" x14ac:dyDescent="0.2">
      <c r="A141" s="30"/>
      <c r="B141" s="30"/>
      <c r="C141" s="30"/>
      <c r="D141" s="31"/>
      <c r="E141" s="30"/>
      <c r="F141" s="30"/>
      <c r="G141" s="29"/>
      <c r="H141" s="102"/>
      <c r="I141" s="52"/>
      <c r="J141" s="32"/>
      <c r="K141" s="97"/>
      <c r="L141" s="19"/>
      <c r="M141" s="20"/>
      <c r="N141"/>
      <c r="O141" s="14"/>
      <c r="P141" s="53"/>
      <c r="Q141" s="73"/>
      <c r="R141" s="73"/>
      <c r="S141" s="73"/>
      <c r="T141" s="73"/>
      <c r="U141" s="73"/>
      <c r="V141" s="73"/>
      <c r="W141" s="73"/>
      <c r="X141" s="73"/>
      <c r="Y141" s="108"/>
      <c r="Z141" s="108"/>
      <c r="AA141" s="108"/>
      <c r="AB141" s="9"/>
      <c r="AC141" s="54"/>
    </row>
    <row r="142" spans="1:29" x14ac:dyDescent="0.2">
      <c r="A142" s="30"/>
      <c r="B142" s="30"/>
      <c r="C142" s="30"/>
      <c r="D142" s="31"/>
      <c r="E142" s="30"/>
      <c r="F142" s="30"/>
      <c r="G142" s="29"/>
      <c r="H142" s="102"/>
      <c r="I142" s="52"/>
      <c r="J142" s="32"/>
      <c r="K142" s="97"/>
      <c r="L142" s="19"/>
      <c r="M142" s="20"/>
      <c r="N142"/>
      <c r="O142" s="14"/>
      <c r="P142" s="53"/>
      <c r="Q142" s="73"/>
      <c r="R142" s="73"/>
      <c r="S142" s="73"/>
      <c r="T142" s="73"/>
      <c r="U142" s="73"/>
      <c r="V142" s="73"/>
      <c r="W142" s="73"/>
      <c r="X142" s="73"/>
      <c r="Y142" s="108"/>
      <c r="Z142" s="108"/>
      <c r="AA142" s="108"/>
      <c r="AB142" s="9"/>
      <c r="AC142" s="54"/>
    </row>
    <row r="143" spans="1:29" x14ac:dyDescent="0.2">
      <c r="A143" s="30"/>
      <c r="B143" s="30"/>
      <c r="C143" s="30"/>
      <c r="D143" s="31"/>
      <c r="E143" s="30"/>
      <c r="F143" s="30"/>
      <c r="G143" s="29"/>
      <c r="H143" s="102"/>
      <c r="I143" s="52"/>
      <c r="J143" s="32"/>
      <c r="K143" s="97"/>
      <c r="L143" s="19"/>
      <c r="M143" s="20"/>
      <c r="N143"/>
      <c r="O143" s="14"/>
      <c r="P143" s="53"/>
      <c r="Q143" s="73"/>
      <c r="R143" s="73"/>
      <c r="S143" s="73"/>
      <c r="T143" s="73"/>
      <c r="U143" s="73"/>
      <c r="V143" s="73"/>
      <c r="W143" s="73"/>
      <c r="X143" s="73"/>
      <c r="Y143" s="108"/>
      <c r="Z143" s="108"/>
      <c r="AA143" s="108"/>
      <c r="AB143" s="9"/>
      <c r="AC143" s="54"/>
    </row>
    <row r="144" spans="1:29" x14ac:dyDescent="0.2">
      <c r="A144" s="30"/>
      <c r="B144" s="30"/>
      <c r="C144" s="30"/>
      <c r="D144" s="31"/>
      <c r="E144" s="30"/>
      <c r="F144" s="30"/>
      <c r="G144" s="29"/>
      <c r="H144" s="102"/>
      <c r="I144" s="52"/>
      <c r="J144" s="32"/>
      <c r="K144" s="97"/>
      <c r="L144" s="19"/>
      <c r="M144" s="20"/>
      <c r="N144"/>
      <c r="O144" s="14"/>
      <c r="P144" s="53"/>
      <c r="Q144" s="73"/>
      <c r="R144" s="73"/>
      <c r="S144" s="73"/>
      <c r="T144" s="73"/>
      <c r="U144" s="73"/>
      <c r="V144" s="73"/>
      <c r="W144" s="73"/>
      <c r="X144" s="73"/>
      <c r="Y144" s="9"/>
      <c r="Z144" s="9"/>
      <c r="AA144" s="9"/>
      <c r="AB144" s="9"/>
      <c r="AC144" s="54"/>
    </row>
    <row r="145" spans="1:29" x14ac:dyDescent="0.2">
      <c r="A145" s="30"/>
      <c r="B145" s="30"/>
      <c r="C145" s="30"/>
      <c r="D145" s="31"/>
      <c r="E145" s="30"/>
      <c r="F145" s="30"/>
      <c r="G145" s="29"/>
      <c r="H145" s="102"/>
      <c r="I145" s="52"/>
      <c r="J145" s="32"/>
      <c r="K145" s="97"/>
      <c r="L145" s="19"/>
      <c r="M145" s="20"/>
      <c r="N145"/>
      <c r="O145" s="14"/>
      <c r="P145" s="53"/>
      <c r="Q145" s="73"/>
      <c r="R145" s="73"/>
      <c r="S145" s="73"/>
      <c r="T145" s="73"/>
      <c r="U145" s="73"/>
      <c r="V145" s="73"/>
      <c r="W145" s="73"/>
      <c r="X145" s="73"/>
      <c r="Y145" s="9"/>
      <c r="Z145" s="9"/>
      <c r="AA145" s="9"/>
      <c r="AB145" s="9"/>
      <c r="AC145" s="54"/>
    </row>
    <row r="146" spans="1:29" x14ac:dyDescent="0.2">
      <c r="A146" s="30"/>
      <c r="B146" s="30"/>
      <c r="C146" s="30"/>
      <c r="D146" s="31"/>
      <c r="E146" s="30"/>
      <c r="F146" s="30"/>
      <c r="G146" s="29"/>
      <c r="H146" s="102"/>
      <c r="I146" s="52"/>
      <c r="J146" s="32"/>
      <c r="K146" s="97"/>
      <c r="L146" s="19"/>
      <c r="M146" s="20"/>
      <c r="N146"/>
      <c r="O146" s="14"/>
      <c r="P146" s="53"/>
      <c r="Q146" s="73"/>
      <c r="R146" s="73"/>
      <c r="S146" s="73"/>
      <c r="T146" s="73"/>
      <c r="U146" s="73"/>
      <c r="V146" s="73"/>
      <c r="W146" s="73"/>
      <c r="X146" s="73"/>
      <c r="Y146" s="9"/>
      <c r="Z146" s="9"/>
      <c r="AA146" s="9"/>
      <c r="AB146" s="9"/>
      <c r="AC146" s="54"/>
    </row>
    <row r="147" spans="1:29" x14ac:dyDescent="0.2">
      <c r="A147" s="30"/>
      <c r="B147" s="30"/>
      <c r="C147" s="30"/>
      <c r="D147" s="31"/>
      <c r="E147" s="30"/>
      <c r="F147" s="30"/>
      <c r="G147" s="29"/>
      <c r="H147" s="102"/>
      <c r="I147" s="52"/>
      <c r="J147" s="32"/>
      <c r="K147" s="97"/>
      <c r="L147" s="19"/>
      <c r="M147" s="20"/>
      <c r="N147"/>
      <c r="O147" s="14"/>
      <c r="P147" s="53"/>
      <c r="Q147" s="73"/>
      <c r="R147" s="73"/>
      <c r="S147" s="73"/>
      <c r="T147" s="73"/>
      <c r="U147" s="73"/>
      <c r="V147" s="73"/>
      <c r="W147" s="73"/>
      <c r="X147" s="73"/>
      <c r="Y147" s="9"/>
      <c r="Z147" s="9"/>
      <c r="AA147" s="9"/>
      <c r="AB147" s="9"/>
      <c r="AC147" s="54"/>
    </row>
    <row r="148" spans="1:29" x14ac:dyDescent="0.2">
      <c r="A148" s="30"/>
      <c r="B148" s="30"/>
      <c r="C148" s="30"/>
      <c r="D148" s="31"/>
      <c r="E148" s="30"/>
      <c r="F148" s="30"/>
      <c r="G148" s="29"/>
      <c r="H148" s="102"/>
      <c r="I148" s="52"/>
      <c r="J148" s="32"/>
      <c r="K148" s="97"/>
      <c r="L148" s="19"/>
      <c r="M148" s="20"/>
      <c r="N148"/>
      <c r="O148" s="14"/>
      <c r="P148" s="53"/>
      <c r="Q148" s="73"/>
      <c r="R148" s="73"/>
      <c r="S148" s="73"/>
      <c r="T148" s="73"/>
      <c r="U148" s="73"/>
      <c r="V148" s="73"/>
      <c r="W148" s="73"/>
      <c r="X148" s="73"/>
      <c r="Y148" s="9"/>
      <c r="Z148" s="9"/>
      <c r="AA148" s="9"/>
      <c r="AB148" s="9"/>
      <c r="AC148" s="54"/>
    </row>
    <row r="149" spans="1:29" x14ac:dyDescent="0.2">
      <c r="A149" s="30"/>
      <c r="B149" s="30"/>
      <c r="C149" s="30"/>
      <c r="D149" s="31"/>
      <c r="E149" s="30"/>
      <c r="F149" s="30"/>
      <c r="G149" s="29"/>
      <c r="H149" s="102"/>
      <c r="I149" s="52"/>
      <c r="J149" s="32"/>
      <c r="K149" s="97"/>
      <c r="L149" s="19"/>
      <c r="M149" s="20"/>
      <c r="N149"/>
      <c r="O149" s="14"/>
      <c r="P149" s="53"/>
      <c r="Q149" s="73"/>
      <c r="R149" s="73"/>
      <c r="S149" s="73"/>
      <c r="T149" s="73"/>
      <c r="U149" s="73"/>
      <c r="V149" s="73"/>
      <c r="W149" s="73"/>
      <c r="X149" s="73"/>
      <c r="Y149" s="9"/>
      <c r="Z149" s="9"/>
      <c r="AA149" s="9"/>
      <c r="AB149" s="9"/>
      <c r="AC149" s="54"/>
    </row>
    <row r="150" spans="1:29" x14ac:dyDescent="0.2">
      <c r="A150" s="30"/>
      <c r="B150" s="30"/>
      <c r="C150" s="30"/>
      <c r="D150" s="31"/>
      <c r="E150" s="30"/>
      <c r="F150" s="30"/>
      <c r="G150" s="29"/>
      <c r="H150" s="102"/>
      <c r="I150" s="52"/>
      <c r="J150" s="32"/>
      <c r="K150" s="97"/>
      <c r="L150" s="19"/>
      <c r="M150" s="20"/>
      <c r="N150"/>
      <c r="O150" s="14"/>
      <c r="P150" s="53"/>
      <c r="Q150" s="73"/>
      <c r="R150" s="73"/>
      <c r="S150" s="73"/>
      <c r="T150" s="73"/>
      <c r="U150" s="73"/>
      <c r="V150" s="73"/>
      <c r="W150" s="73"/>
      <c r="X150" s="73"/>
      <c r="Y150" s="9"/>
      <c r="Z150" s="9"/>
      <c r="AA150" s="9"/>
      <c r="AB150" s="9"/>
      <c r="AC150" s="54"/>
    </row>
    <row r="151" spans="1:29" x14ac:dyDescent="0.2">
      <c r="A151" s="30"/>
      <c r="B151" s="30"/>
      <c r="C151" s="30"/>
      <c r="D151" s="31"/>
      <c r="E151" s="30"/>
      <c r="F151" s="30"/>
      <c r="G151" s="29"/>
      <c r="H151" s="102"/>
      <c r="I151" s="52"/>
      <c r="J151" s="32"/>
      <c r="K151" s="97"/>
      <c r="L151" s="19"/>
      <c r="M151" s="20"/>
      <c r="N151"/>
      <c r="O151" s="14"/>
      <c r="P151" s="53"/>
      <c r="Q151" s="73"/>
      <c r="R151" s="73"/>
      <c r="S151" s="73"/>
      <c r="T151" s="73"/>
      <c r="U151" s="73"/>
      <c r="V151" s="73"/>
      <c r="W151" s="73"/>
      <c r="X151" s="73"/>
      <c r="Y151" s="9"/>
      <c r="Z151" s="9"/>
      <c r="AA151" s="9"/>
      <c r="AB151" s="9"/>
      <c r="AC151" s="54"/>
    </row>
    <row r="152" spans="1:29" x14ac:dyDescent="0.2">
      <c r="A152" s="30"/>
      <c r="B152" s="30"/>
      <c r="C152" s="30"/>
      <c r="D152" s="31"/>
      <c r="E152" s="30"/>
      <c r="F152" s="30"/>
      <c r="G152" s="29"/>
      <c r="H152" s="102"/>
      <c r="I152" s="52"/>
      <c r="J152" s="32"/>
      <c r="K152" s="97"/>
      <c r="L152" s="19"/>
      <c r="M152" s="20"/>
      <c r="N152"/>
      <c r="O152" s="14"/>
      <c r="P152" s="53"/>
      <c r="Q152" s="73"/>
      <c r="R152" s="73"/>
      <c r="S152" s="73"/>
      <c r="T152" s="73"/>
      <c r="U152" s="73"/>
      <c r="V152" s="73"/>
      <c r="W152" s="73"/>
      <c r="X152" s="73"/>
      <c r="Y152" s="9"/>
      <c r="Z152" s="9"/>
      <c r="AA152" s="9"/>
      <c r="AB152" s="9"/>
      <c r="AC152" s="54"/>
    </row>
    <row r="153" spans="1:29" x14ac:dyDescent="0.2">
      <c r="A153" s="30"/>
      <c r="B153" s="30"/>
      <c r="C153" s="30"/>
      <c r="D153" s="31"/>
      <c r="E153" s="30"/>
      <c r="F153" s="30"/>
      <c r="G153" s="29"/>
      <c r="H153" s="102"/>
      <c r="I153" s="52"/>
      <c r="J153" s="32"/>
      <c r="K153" s="97"/>
      <c r="L153" s="19"/>
      <c r="M153" s="20"/>
      <c r="N153"/>
      <c r="O153" s="14"/>
      <c r="P153" s="53"/>
      <c r="Q153" s="73"/>
      <c r="R153" s="73"/>
      <c r="S153" s="73"/>
      <c r="T153" s="73"/>
      <c r="U153" s="73"/>
      <c r="V153" s="73"/>
      <c r="W153" s="73"/>
      <c r="X153" s="73"/>
      <c r="Y153" s="9"/>
      <c r="Z153" s="9"/>
      <c r="AA153" s="9"/>
      <c r="AB153" s="9"/>
      <c r="AC153" s="54"/>
    </row>
    <row r="154" spans="1:29" x14ac:dyDescent="0.2">
      <c r="A154" s="30"/>
      <c r="B154" s="30"/>
      <c r="C154" s="30"/>
      <c r="D154" s="31"/>
      <c r="E154" s="30"/>
      <c r="F154" s="30"/>
      <c r="G154" s="29"/>
      <c r="H154" s="102"/>
      <c r="I154" s="52"/>
      <c r="J154" s="32"/>
      <c r="K154" s="97"/>
      <c r="L154" s="19"/>
      <c r="M154" s="20"/>
      <c r="N154"/>
      <c r="O154" s="14"/>
      <c r="P154" s="53"/>
      <c r="Q154" s="73"/>
      <c r="R154" s="73"/>
      <c r="S154" s="73"/>
      <c r="T154" s="73"/>
      <c r="U154" s="73"/>
      <c r="V154" s="73"/>
      <c r="W154" s="73"/>
      <c r="X154" s="73"/>
      <c r="Y154" s="9"/>
      <c r="Z154" s="9"/>
      <c r="AA154" s="9"/>
      <c r="AB154" s="9"/>
      <c r="AC154" s="54"/>
    </row>
    <row r="155" spans="1:29" x14ac:dyDescent="0.2">
      <c r="A155" s="30"/>
      <c r="B155" s="30"/>
      <c r="C155" s="30"/>
      <c r="D155" s="31"/>
      <c r="E155" s="30"/>
      <c r="F155" s="30"/>
      <c r="G155" s="29"/>
      <c r="H155" s="102"/>
      <c r="I155" s="52"/>
      <c r="J155" s="32"/>
      <c r="K155" s="97"/>
      <c r="L155" s="19"/>
      <c r="M155" s="20"/>
      <c r="N155"/>
      <c r="O155" s="14"/>
      <c r="P155" s="53"/>
      <c r="Q155" s="73"/>
      <c r="R155" s="73"/>
      <c r="S155" s="73"/>
      <c r="T155" s="73"/>
      <c r="U155" s="73"/>
      <c r="V155" s="73"/>
      <c r="W155" s="73"/>
      <c r="X155" s="73"/>
      <c r="Y155" s="9"/>
      <c r="Z155" s="9"/>
      <c r="AA155" s="9"/>
      <c r="AB155" s="9"/>
      <c r="AC155" s="54"/>
    </row>
    <row r="156" spans="1:29" x14ac:dyDescent="0.2">
      <c r="A156" s="30"/>
      <c r="B156" s="30"/>
      <c r="C156" s="30"/>
      <c r="D156" s="31"/>
      <c r="E156" s="30"/>
      <c r="F156" s="30"/>
      <c r="G156" s="29"/>
      <c r="H156" s="102"/>
      <c r="I156" s="52"/>
      <c r="J156" s="32"/>
      <c r="K156" s="97"/>
      <c r="L156" s="19"/>
      <c r="M156" s="20"/>
      <c r="N156"/>
      <c r="O156" s="14"/>
      <c r="P156" s="53"/>
      <c r="Q156" s="73"/>
      <c r="R156" s="73"/>
      <c r="S156" s="73"/>
      <c r="T156" s="73"/>
      <c r="U156" s="73"/>
      <c r="V156" s="73"/>
      <c r="W156" s="73"/>
      <c r="X156" s="73"/>
      <c r="Y156" s="9"/>
      <c r="Z156" s="9"/>
      <c r="AA156" s="9"/>
      <c r="AB156" s="9"/>
      <c r="AC156" s="54"/>
    </row>
    <row r="157" spans="1:29" x14ac:dyDescent="0.2">
      <c r="A157" s="30"/>
      <c r="B157" s="30"/>
      <c r="C157" s="30"/>
      <c r="D157" s="31"/>
      <c r="E157" s="30"/>
      <c r="F157" s="30"/>
      <c r="G157" s="29"/>
      <c r="H157" s="102"/>
      <c r="I157" s="52"/>
      <c r="J157" s="32"/>
      <c r="K157" s="97"/>
      <c r="L157" s="19"/>
      <c r="M157" s="20"/>
      <c r="N157"/>
      <c r="O157" s="14"/>
      <c r="P157" s="53"/>
      <c r="Q157" s="73"/>
      <c r="R157" s="73"/>
      <c r="S157" s="73"/>
      <c r="T157" s="73"/>
      <c r="U157" s="73"/>
      <c r="V157" s="73"/>
      <c r="W157" s="73"/>
      <c r="X157" s="73"/>
      <c r="Y157" s="9"/>
      <c r="Z157" s="9"/>
      <c r="AA157" s="9"/>
      <c r="AB157" s="9"/>
      <c r="AC157" s="54"/>
    </row>
    <row r="158" spans="1:29" x14ac:dyDescent="0.2">
      <c r="A158" s="30"/>
      <c r="B158" s="30"/>
      <c r="C158" s="30"/>
      <c r="D158" s="31"/>
      <c r="E158" s="30"/>
      <c r="F158" s="30"/>
      <c r="G158" s="29"/>
      <c r="H158" s="102"/>
      <c r="I158" s="52"/>
      <c r="J158" s="32"/>
      <c r="K158" s="97"/>
      <c r="L158" s="19"/>
      <c r="M158" s="20"/>
      <c r="N158"/>
      <c r="O158" s="14"/>
      <c r="P158" s="53"/>
      <c r="Q158" s="73"/>
      <c r="R158" s="73"/>
      <c r="S158" s="73"/>
      <c r="T158" s="73"/>
      <c r="U158" s="73"/>
      <c r="V158" s="73"/>
      <c r="W158" s="73"/>
      <c r="X158" s="73"/>
      <c r="Y158" s="9"/>
      <c r="Z158" s="9"/>
      <c r="AA158" s="9"/>
      <c r="AB158" s="9"/>
      <c r="AC158" s="54"/>
    </row>
    <row r="159" spans="1:29" x14ac:dyDescent="0.2">
      <c r="A159" s="30"/>
      <c r="B159" s="30"/>
      <c r="C159" s="30"/>
      <c r="D159" s="31"/>
      <c r="E159" s="30"/>
      <c r="F159" s="30"/>
      <c r="G159" s="29"/>
      <c r="H159" s="102"/>
      <c r="I159" s="52"/>
      <c r="J159" s="32"/>
      <c r="K159" s="97"/>
      <c r="L159" s="19"/>
      <c r="M159" s="20"/>
      <c r="N159"/>
      <c r="O159" s="14"/>
      <c r="P159" s="53"/>
      <c r="Q159" s="73"/>
      <c r="R159" s="73"/>
      <c r="S159" s="73"/>
      <c r="T159" s="73"/>
      <c r="U159" s="73"/>
      <c r="V159" s="73"/>
      <c r="W159" s="73"/>
      <c r="X159" s="73"/>
      <c r="Y159" s="9"/>
      <c r="Z159" s="9"/>
      <c r="AA159" s="9"/>
      <c r="AB159" s="9"/>
      <c r="AC159" s="54"/>
    </row>
    <row r="160" spans="1:29" x14ac:dyDescent="0.2">
      <c r="A160" s="30"/>
      <c r="B160" s="30"/>
      <c r="C160" s="30"/>
      <c r="D160" s="31"/>
      <c r="E160" s="30"/>
      <c r="F160" s="30"/>
      <c r="G160" s="29"/>
      <c r="H160" s="102"/>
      <c r="I160" s="52"/>
      <c r="J160" s="32"/>
      <c r="K160" s="97"/>
      <c r="L160" s="19"/>
      <c r="M160" s="20"/>
      <c r="N160"/>
      <c r="O160" s="14"/>
      <c r="P160" s="53"/>
      <c r="Q160" s="73"/>
      <c r="R160" s="73"/>
      <c r="S160" s="73"/>
      <c r="T160" s="73"/>
      <c r="U160" s="73"/>
      <c r="V160" s="73"/>
      <c r="W160" s="73"/>
      <c r="X160" s="73"/>
      <c r="Y160" s="9"/>
      <c r="Z160" s="9"/>
      <c r="AA160" s="9"/>
      <c r="AB160" s="9"/>
      <c r="AC160" s="54"/>
    </row>
    <row r="161" spans="1:29" x14ac:dyDescent="0.2">
      <c r="A161" s="30"/>
      <c r="B161" s="30"/>
      <c r="C161" s="30"/>
      <c r="D161" s="31"/>
      <c r="E161" s="30"/>
      <c r="F161" s="30"/>
      <c r="G161" s="29"/>
      <c r="H161" s="102"/>
      <c r="I161" s="52"/>
      <c r="J161" s="32"/>
      <c r="K161" s="97"/>
      <c r="L161" s="19"/>
      <c r="M161" s="20"/>
      <c r="N161"/>
      <c r="O161" s="14"/>
      <c r="P161" s="53"/>
      <c r="Q161" s="73"/>
      <c r="R161" s="73"/>
      <c r="S161" s="73"/>
      <c r="T161" s="73"/>
      <c r="U161" s="73"/>
      <c r="V161" s="73"/>
      <c r="W161" s="73"/>
      <c r="X161" s="73"/>
      <c r="Y161" s="9"/>
      <c r="Z161" s="9"/>
      <c r="AA161" s="9"/>
      <c r="AB161" s="9"/>
      <c r="AC161" s="54"/>
    </row>
    <row r="162" spans="1:29" x14ac:dyDescent="0.2">
      <c r="A162" s="30"/>
      <c r="B162" s="30"/>
      <c r="C162" s="30"/>
      <c r="D162" s="31"/>
      <c r="E162" s="30"/>
      <c r="F162" s="30"/>
      <c r="G162" s="29"/>
      <c r="H162" s="102"/>
      <c r="I162" s="52"/>
      <c r="J162" s="32"/>
      <c r="K162" s="97"/>
      <c r="L162" s="19"/>
      <c r="M162" s="20"/>
      <c r="N162"/>
      <c r="O162" s="14"/>
      <c r="P162" s="53"/>
      <c r="Q162" s="73"/>
      <c r="R162" s="73"/>
      <c r="S162" s="73"/>
      <c r="T162" s="73"/>
      <c r="U162" s="73"/>
      <c r="V162" s="73"/>
      <c r="W162" s="73"/>
      <c r="X162" s="73"/>
      <c r="Y162" s="9"/>
      <c r="Z162" s="9"/>
      <c r="AA162" s="9"/>
      <c r="AB162" s="9"/>
      <c r="AC162" s="54"/>
    </row>
    <row r="163" spans="1:29" x14ac:dyDescent="0.2">
      <c r="A163" s="30"/>
      <c r="B163" s="30"/>
      <c r="C163" s="30"/>
      <c r="D163" s="31"/>
      <c r="E163" s="30"/>
      <c r="F163" s="30"/>
      <c r="G163" s="29"/>
      <c r="H163" s="102"/>
      <c r="I163" s="52"/>
      <c r="J163" s="32"/>
      <c r="K163" s="97"/>
      <c r="L163" s="19"/>
      <c r="M163" s="20"/>
      <c r="N163"/>
      <c r="O163" s="14"/>
      <c r="P163" s="53"/>
      <c r="Q163" s="73"/>
      <c r="R163" s="73"/>
      <c r="S163" s="73"/>
      <c r="T163" s="73"/>
      <c r="U163" s="73"/>
      <c r="V163" s="73"/>
      <c r="W163" s="73"/>
      <c r="X163" s="73"/>
      <c r="Y163" s="9"/>
      <c r="Z163" s="9"/>
      <c r="AA163" s="9"/>
      <c r="AB163" s="9"/>
      <c r="AC163" s="54"/>
    </row>
    <row r="164" spans="1:29" x14ac:dyDescent="0.2">
      <c r="A164" s="30"/>
      <c r="B164" s="30"/>
      <c r="C164" s="30"/>
      <c r="D164" s="31"/>
      <c r="E164" s="30"/>
      <c r="F164" s="30"/>
      <c r="G164" s="29"/>
      <c r="H164" s="102"/>
      <c r="I164" s="52"/>
      <c r="J164" s="32"/>
      <c r="K164" s="97"/>
      <c r="L164" s="19"/>
      <c r="M164" s="20"/>
      <c r="N164"/>
      <c r="O164" s="14"/>
      <c r="P164" s="53"/>
      <c r="Q164" s="73"/>
      <c r="R164" s="73"/>
      <c r="S164" s="73"/>
      <c r="T164" s="73"/>
      <c r="U164" s="73"/>
      <c r="V164" s="73"/>
      <c r="W164" s="73"/>
      <c r="X164" s="73"/>
      <c r="Y164" s="9"/>
      <c r="Z164" s="9"/>
      <c r="AA164" s="9"/>
      <c r="AB164" s="9"/>
      <c r="AC164" s="54"/>
    </row>
    <row r="165" spans="1:29" x14ac:dyDescent="0.2">
      <c r="A165" s="30"/>
      <c r="B165" s="30"/>
      <c r="C165" s="30"/>
      <c r="D165" s="31"/>
      <c r="E165" s="30"/>
      <c r="F165" s="30"/>
      <c r="G165" s="29"/>
      <c r="H165" s="102"/>
      <c r="I165" s="52"/>
      <c r="J165" s="32"/>
      <c r="K165" s="97"/>
      <c r="L165" s="19"/>
      <c r="M165" s="20"/>
      <c r="N165"/>
      <c r="O165" s="14"/>
      <c r="P165" s="53"/>
      <c r="Q165" s="73"/>
      <c r="R165" s="73"/>
      <c r="S165" s="73"/>
      <c r="T165" s="73"/>
      <c r="U165" s="73"/>
      <c r="V165" s="73"/>
      <c r="W165" s="73"/>
      <c r="X165" s="73"/>
      <c r="Y165" s="9"/>
      <c r="Z165" s="9"/>
      <c r="AA165" s="9"/>
      <c r="AB165" s="9"/>
      <c r="AC165" s="54"/>
    </row>
    <row r="166" spans="1:29" x14ac:dyDescent="0.2">
      <c r="A166" s="30"/>
      <c r="B166" s="30"/>
      <c r="C166" s="30"/>
      <c r="D166" s="31"/>
      <c r="E166" s="30"/>
      <c r="F166" s="30"/>
      <c r="G166" s="29"/>
      <c r="H166" s="102"/>
      <c r="I166" s="52"/>
      <c r="J166" s="32"/>
      <c r="K166" s="97"/>
      <c r="L166" s="19"/>
      <c r="M166" s="20"/>
      <c r="N166"/>
      <c r="O166" s="14"/>
      <c r="P166" s="53"/>
      <c r="Q166" s="73"/>
      <c r="R166" s="73"/>
      <c r="S166" s="73"/>
      <c r="T166" s="73"/>
      <c r="U166" s="73"/>
      <c r="V166" s="73"/>
      <c r="W166" s="73"/>
      <c r="X166" s="73"/>
      <c r="Y166" s="9"/>
      <c r="Z166" s="9"/>
      <c r="AA166" s="9"/>
      <c r="AB166" s="9"/>
      <c r="AC166" s="54"/>
    </row>
    <row r="167" spans="1:29" x14ac:dyDescent="0.2">
      <c r="A167" s="30"/>
      <c r="B167" s="30"/>
      <c r="C167" s="30"/>
      <c r="D167" s="31"/>
      <c r="E167" s="30"/>
      <c r="F167" s="30"/>
      <c r="G167" s="29"/>
      <c r="H167" s="102"/>
      <c r="I167" s="52"/>
      <c r="J167" s="32"/>
      <c r="K167" s="97"/>
      <c r="L167" s="19"/>
      <c r="M167" s="20"/>
      <c r="N167"/>
      <c r="O167" s="14"/>
      <c r="P167" s="53"/>
      <c r="Q167" s="73"/>
      <c r="R167" s="73"/>
      <c r="S167" s="73"/>
      <c r="T167" s="73"/>
      <c r="U167" s="73"/>
      <c r="V167" s="73"/>
      <c r="W167" s="73"/>
      <c r="X167" s="73"/>
      <c r="Y167" s="9"/>
      <c r="Z167" s="9"/>
      <c r="AA167" s="9"/>
      <c r="AB167" s="9"/>
      <c r="AC167" s="54"/>
    </row>
    <row r="168" spans="1:29" x14ac:dyDescent="0.2">
      <c r="A168" s="30"/>
      <c r="B168" s="30"/>
      <c r="C168" s="30"/>
      <c r="D168" s="31"/>
      <c r="E168" s="30"/>
      <c r="F168" s="30"/>
      <c r="G168" s="29"/>
      <c r="H168" s="102"/>
      <c r="I168" s="52"/>
      <c r="J168" s="32"/>
      <c r="K168" s="97"/>
      <c r="L168" s="19"/>
      <c r="M168" s="20"/>
      <c r="N168"/>
      <c r="O168" s="14"/>
      <c r="P168" s="53"/>
      <c r="Q168" s="73"/>
      <c r="R168" s="73"/>
      <c r="S168" s="73"/>
      <c r="T168" s="73"/>
      <c r="U168" s="73"/>
      <c r="V168" s="73"/>
      <c r="W168" s="73"/>
      <c r="X168" s="73"/>
      <c r="Y168" s="9"/>
      <c r="Z168" s="9"/>
      <c r="AA168" s="9"/>
      <c r="AB168" s="9"/>
      <c r="AC168" s="54"/>
    </row>
    <row r="169" spans="1:29" x14ac:dyDescent="0.2">
      <c r="A169" s="30"/>
      <c r="B169" s="30"/>
      <c r="C169" s="30"/>
      <c r="D169" s="31"/>
      <c r="E169" s="30"/>
      <c r="F169" s="30"/>
      <c r="G169" s="29"/>
      <c r="H169" s="102"/>
      <c r="I169" s="52"/>
      <c r="J169" s="32"/>
      <c r="K169" s="97"/>
      <c r="L169" s="19"/>
      <c r="M169" s="20"/>
      <c r="N169"/>
      <c r="O169" s="14"/>
      <c r="P169" s="53"/>
      <c r="Q169" s="73"/>
      <c r="R169" s="73"/>
      <c r="S169" s="73"/>
      <c r="T169" s="73"/>
      <c r="U169" s="73"/>
      <c r="V169" s="73"/>
      <c r="W169" s="73"/>
      <c r="X169" s="73"/>
      <c r="Y169" s="9"/>
      <c r="Z169" s="9"/>
      <c r="AA169" s="9"/>
      <c r="AB169" s="9"/>
      <c r="AC169" s="54"/>
    </row>
    <row r="170" spans="1:29" x14ac:dyDescent="0.2">
      <c r="A170" s="30"/>
      <c r="B170" s="30"/>
      <c r="C170" s="30"/>
      <c r="D170" s="31"/>
      <c r="E170" s="30"/>
      <c r="F170" s="30"/>
      <c r="G170" s="29"/>
      <c r="H170" s="102"/>
      <c r="I170" s="52"/>
      <c r="J170" s="32"/>
      <c r="K170" s="97"/>
      <c r="L170" s="19"/>
      <c r="M170" s="20"/>
      <c r="N170"/>
      <c r="O170" s="14"/>
      <c r="P170" s="53"/>
      <c r="Q170" s="73"/>
      <c r="R170" s="73"/>
      <c r="S170" s="73"/>
      <c r="T170" s="73"/>
      <c r="U170" s="73"/>
      <c r="V170" s="73"/>
      <c r="W170" s="73"/>
      <c r="X170" s="73"/>
      <c r="Y170" s="9"/>
      <c r="Z170" s="9"/>
      <c r="AA170" s="9"/>
      <c r="AB170" s="9"/>
      <c r="AC170" s="54"/>
    </row>
    <row r="171" spans="1:29" x14ac:dyDescent="0.2">
      <c r="A171" s="30"/>
      <c r="B171" s="30"/>
      <c r="C171" s="30"/>
      <c r="D171" s="31"/>
      <c r="E171" s="30"/>
      <c r="F171" s="30"/>
      <c r="G171" s="29"/>
      <c r="H171" s="102"/>
      <c r="I171" s="52"/>
      <c r="J171" s="32"/>
      <c r="K171" s="97"/>
      <c r="L171" s="19"/>
      <c r="M171" s="20"/>
      <c r="N171"/>
      <c r="O171" s="14"/>
      <c r="P171" s="53"/>
      <c r="Q171" s="73"/>
      <c r="R171" s="73"/>
      <c r="S171" s="73"/>
      <c r="T171" s="73"/>
      <c r="U171" s="73"/>
      <c r="V171" s="73"/>
      <c r="W171" s="73"/>
      <c r="X171" s="73"/>
      <c r="Y171" s="9"/>
      <c r="Z171" s="9"/>
      <c r="AA171" s="9"/>
      <c r="AB171" s="9"/>
      <c r="AC171" s="54"/>
    </row>
    <row r="172" spans="1:29" x14ac:dyDescent="0.2">
      <c r="A172" s="30"/>
      <c r="B172" s="30"/>
      <c r="C172" s="30"/>
      <c r="D172" s="31"/>
      <c r="E172" s="30"/>
      <c r="F172" s="30"/>
      <c r="G172" s="29"/>
      <c r="H172" s="102"/>
      <c r="I172" s="52"/>
      <c r="J172" s="32"/>
      <c r="K172" s="97"/>
      <c r="L172" s="19"/>
      <c r="M172" s="20"/>
      <c r="N172"/>
      <c r="O172" s="14"/>
      <c r="P172" s="53"/>
      <c r="Q172" s="73"/>
      <c r="R172" s="73"/>
      <c r="S172" s="73"/>
      <c r="T172" s="73"/>
      <c r="U172" s="73"/>
      <c r="V172" s="73"/>
      <c r="W172" s="73"/>
      <c r="X172" s="73"/>
      <c r="Y172" s="9"/>
      <c r="Z172" s="9"/>
      <c r="AA172" s="9"/>
      <c r="AB172" s="9"/>
      <c r="AC172" s="54"/>
    </row>
    <row r="173" spans="1:29" x14ac:dyDescent="0.2">
      <c r="A173" s="30"/>
      <c r="B173" s="30"/>
      <c r="C173" s="30"/>
      <c r="D173" s="31"/>
      <c r="E173" s="30"/>
      <c r="F173" s="30"/>
      <c r="G173" s="29"/>
      <c r="H173" s="102"/>
      <c r="I173" s="52"/>
      <c r="J173" s="32"/>
      <c r="K173" s="97"/>
      <c r="L173" s="19"/>
      <c r="M173" s="20"/>
      <c r="N173"/>
      <c r="O173" s="14"/>
      <c r="P173" s="53"/>
      <c r="Q173" s="73"/>
      <c r="R173" s="73"/>
      <c r="S173" s="73"/>
      <c r="T173" s="73"/>
      <c r="U173" s="73"/>
      <c r="V173" s="73"/>
      <c r="W173" s="73"/>
      <c r="X173" s="73"/>
      <c r="Y173" s="9"/>
      <c r="Z173" s="9"/>
      <c r="AA173" s="9"/>
      <c r="AB173" s="9"/>
      <c r="AC173" s="54"/>
    </row>
    <row r="174" spans="1:29" x14ac:dyDescent="0.2">
      <c r="A174" s="30"/>
      <c r="B174" s="30"/>
      <c r="C174" s="30"/>
      <c r="D174" s="31"/>
      <c r="E174" s="30"/>
      <c r="F174" s="30"/>
      <c r="G174" s="29"/>
      <c r="H174" s="102"/>
      <c r="I174" s="52"/>
      <c r="J174" s="32"/>
      <c r="K174" s="97"/>
      <c r="L174" s="19"/>
      <c r="M174" s="20"/>
      <c r="N174"/>
      <c r="O174" s="14"/>
      <c r="P174" s="53"/>
      <c r="Q174" s="73"/>
      <c r="R174" s="73"/>
      <c r="S174" s="73"/>
      <c r="T174" s="73"/>
      <c r="U174" s="73"/>
      <c r="V174" s="73"/>
      <c r="W174" s="73"/>
      <c r="X174" s="73"/>
      <c r="Y174" s="9"/>
      <c r="Z174" s="9"/>
      <c r="AA174" s="9"/>
      <c r="AB174" s="9"/>
      <c r="AC174" s="54"/>
    </row>
    <row r="175" spans="1:29" x14ac:dyDescent="0.2">
      <c r="A175" s="30"/>
      <c r="B175" s="30"/>
      <c r="C175" s="30"/>
      <c r="D175" s="31"/>
      <c r="E175" s="30"/>
      <c r="F175" s="30"/>
      <c r="G175" s="29"/>
      <c r="H175" s="102"/>
      <c r="I175" s="52"/>
      <c r="J175" s="32"/>
      <c r="K175" s="97"/>
      <c r="L175" s="19"/>
      <c r="M175" s="20"/>
      <c r="N175"/>
      <c r="O175" s="14"/>
      <c r="P175" s="53"/>
      <c r="Q175" s="73"/>
      <c r="R175" s="73"/>
      <c r="S175" s="73"/>
      <c r="T175" s="73"/>
      <c r="U175" s="73"/>
      <c r="V175" s="73"/>
      <c r="W175" s="73"/>
      <c r="X175" s="73"/>
      <c r="Y175" s="9"/>
      <c r="Z175" s="9"/>
      <c r="AA175" s="9"/>
      <c r="AB175" s="9"/>
      <c r="AC175" s="54"/>
    </row>
    <row r="176" spans="1:29" x14ac:dyDescent="0.2">
      <c r="A176" s="30"/>
      <c r="B176" s="30"/>
      <c r="C176" s="30"/>
      <c r="D176" s="31"/>
      <c r="E176" s="30"/>
      <c r="F176" s="30"/>
      <c r="G176" s="29"/>
      <c r="H176" s="102"/>
      <c r="I176" s="52"/>
      <c r="J176" s="32"/>
      <c r="K176" s="97"/>
      <c r="L176" s="19"/>
      <c r="M176" s="20"/>
      <c r="N176"/>
      <c r="O176" s="14"/>
      <c r="P176" s="53"/>
      <c r="Q176" s="73"/>
      <c r="R176" s="73"/>
      <c r="S176" s="73"/>
      <c r="T176" s="73"/>
      <c r="U176" s="73"/>
      <c r="V176" s="73"/>
      <c r="W176" s="73"/>
      <c r="X176" s="73"/>
      <c r="Y176" s="9"/>
      <c r="Z176" s="9"/>
      <c r="AA176" s="9"/>
      <c r="AB176" s="9"/>
      <c r="AC176" s="54"/>
    </row>
    <row r="177" spans="1:29" x14ac:dyDescent="0.2">
      <c r="A177" s="30"/>
      <c r="B177" s="30"/>
      <c r="C177" s="30"/>
      <c r="D177" s="31"/>
      <c r="E177" s="30"/>
      <c r="F177" s="30"/>
      <c r="G177" s="29"/>
      <c r="H177" s="102"/>
      <c r="I177" s="52"/>
      <c r="J177" s="32"/>
      <c r="K177" s="97"/>
      <c r="L177" s="19"/>
      <c r="M177" s="20"/>
      <c r="N177"/>
      <c r="O177" s="14"/>
      <c r="P177" s="53"/>
      <c r="Q177" s="73"/>
      <c r="R177" s="73"/>
      <c r="S177" s="73"/>
      <c r="T177" s="73"/>
      <c r="U177" s="73"/>
      <c r="V177" s="73"/>
      <c r="W177" s="73"/>
      <c r="X177" s="73"/>
      <c r="Y177" s="9"/>
      <c r="Z177" s="9"/>
      <c r="AA177" s="9"/>
      <c r="AB177" s="9"/>
      <c r="AC177" s="54"/>
    </row>
    <row r="178" spans="1:29" x14ac:dyDescent="0.2">
      <c r="A178" s="30"/>
      <c r="B178" s="30"/>
      <c r="C178" s="30"/>
      <c r="D178" s="31"/>
      <c r="E178" s="30"/>
      <c r="F178" s="30"/>
      <c r="G178" s="29"/>
      <c r="H178" s="102"/>
      <c r="I178" s="52"/>
      <c r="J178" s="32"/>
      <c r="K178" s="97"/>
      <c r="L178" s="19"/>
      <c r="M178" s="20"/>
      <c r="N178"/>
      <c r="O178"/>
      <c r="P178" s="53"/>
      <c r="Q178" s="73"/>
      <c r="R178" s="73"/>
      <c r="S178" s="73"/>
      <c r="T178" s="73"/>
      <c r="U178" s="73"/>
      <c r="V178" s="73"/>
      <c r="W178" s="73"/>
      <c r="X178" s="73"/>
      <c r="Y178" s="9"/>
      <c r="Z178" s="9"/>
      <c r="AA178" s="9"/>
      <c r="AB178" s="9"/>
      <c r="AC178" s="54"/>
    </row>
    <row r="179" spans="1:29" x14ac:dyDescent="0.2">
      <c r="A179" s="30"/>
      <c r="B179" s="30"/>
      <c r="C179" s="30"/>
      <c r="D179" s="31"/>
      <c r="E179" s="30"/>
      <c r="F179" s="30"/>
      <c r="G179" s="29"/>
      <c r="H179" s="102"/>
      <c r="I179" s="52"/>
      <c r="J179" s="32"/>
      <c r="K179" s="99"/>
      <c r="L179" s="7"/>
      <c r="M179" s="20"/>
      <c r="N179" s="8"/>
      <c r="O179" s="8"/>
      <c r="P179" s="53"/>
      <c r="Q179" s="73"/>
      <c r="R179" s="73"/>
      <c r="S179" s="73"/>
      <c r="T179" s="73"/>
      <c r="U179" s="73"/>
      <c r="V179" s="73"/>
      <c r="W179" s="73"/>
      <c r="X179" s="73"/>
      <c r="Y179" s="9"/>
      <c r="Z179" s="9"/>
      <c r="AA179" s="9"/>
      <c r="AB179" s="9"/>
      <c r="AC179" s="54"/>
    </row>
    <row r="180" spans="1:29" x14ac:dyDescent="0.2">
      <c r="A180" s="30"/>
      <c r="B180" s="30"/>
      <c r="C180" s="30"/>
      <c r="D180" s="31"/>
      <c r="E180" s="30"/>
      <c r="F180" s="30"/>
      <c r="G180" s="29"/>
      <c r="H180" s="102"/>
      <c r="I180" s="52"/>
      <c r="J180" s="32"/>
      <c r="K180" s="97"/>
      <c r="L180" s="7"/>
      <c r="M180" s="20"/>
      <c r="N180" s="8"/>
      <c r="O180" s="8"/>
      <c r="P180" s="53"/>
      <c r="Q180" s="73"/>
      <c r="R180" s="73"/>
      <c r="S180" s="73"/>
      <c r="T180" s="73"/>
      <c r="U180" s="73"/>
      <c r="V180" s="73"/>
      <c r="W180" s="73"/>
      <c r="X180" s="73"/>
      <c r="Y180" s="9"/>
      <c r="Z180" s="9"/>
      <c r="AA180" s="9"/>
      <c r="AB180" s="9"/>
      <c r="AC180" s="54"/>
    </row>
    <row r="181" spans="1:29" x14ac:dyDescent="0.2">
      <c r="A181" s="30"/>
      <c r="B181" s="30"/>
      <c r="C181" s="30"/>
      <c r="D181" s="31"/>
      <c r="E181" s="30"/>
      <c r="F181" s="30"/>
      <c r="G181" s="29"/>
      <c r="H181" s="102"/>
      <c r="I181" s="52"/>
      <c r="J181" s="32"/>
      <c r="K181" s="99"/>
      <c r="L181" s="7"/>
      <c r="M181" s="7"/>
      <c r="N181" s="8"/>
      <c r="O181" s="8"/>
      <c r="P181" s="53"/>
      <c r="Q181" s="73"/>
      <c r="R181" s="73"/>
      <c r="S181" s="73"/>
      <c r="T181" s="73"/>
      <c r="U181" s="73"/>
      <c r="V181" s="73"/>
      <c r="W181" s="73"/>
      <c r="X181" s="73"/>
      <c r="Y181" s="9"/>
      <c r="Z181" s="9"/>
      <c r="AA181" s="9"/>
      <c r="AB181" s="9"/>
      <c r="AC181" s="54"/>
    </row>
    <row r="182" spans="1:29" x14ac:dyDescent="0.2">
      <c r="A182" s="30"/>
      <c r="B182" s="30"/>
      <c r="C182" s="30"/>
      <c r="D182" s="31"/>
      <c r="E182" s="30"/>
      <c r="F182" s="30"/>
      <c r="G182" s="29"/>
      <c r="H182" s="102"/>
      <c r="I182" s="52"/>
      <c r="J182" s="32"/>
      <c r="K182" s="99"/>
      <c r="L182" s="7"/>
      <c r="M182" s="7"/>
      <c r="N182" s="8"/>
      <c r="O182" s="8"/>
      <c r="P182" s="53"/>
      <c r="Q182" s="73"/>
      <c r="R182" s="73"/>
      <c r="S182" s="73"/>
      <c r="T182" s="73"/>
      <c r="U182" s="73"/>
      <c r="V182" s="73"/>
      <c r="W182" s="73"/>
      <c r="X182" s="73"/>
      <c r="Y182" s="9"/>
      <c r="Z182" s="9"/>
      <c r="AA182" s="9"/>
      <c r="AB182" s="9"/>
      <c r="AC182" s="54"/>
    </row>
    <row r="183" spans="1:29" x14ac:dyDescent="0.2">
      <c r="A183" s="30"/>
      <c r="B183" s="30"/>
      <c r="C183" s="30"/>
      <c r="D183" s="31"/>
      <c r="E183" s="30"/>
      <c r="F183" s="30"/>
      <c r="G183" s="29"/>
      <c r="H183" s="102"/>
      <c r="I183" s="52"/>
      <c r="J183" s="32"/>
      <c r="K183" s="99"/>
      <c r="L183" s="7"/>
      <c r="M183" s="7"/>
      <c r="N183" s="8"/>
      <c r="O183" s="8"/>
      <c r="P183" s="53"/>
      <c r="Q183" s="73"/>
      <c r="R183" s="73"/>
      <c r="S183" s="73"/>
      <c r="T183" s="73"/>
      <c r="U183" s="73"/>
      <c r="V183" s="73"/>
      <c r="W183" s="73"/>
      <c r="X183" s="73"/>
      <c r="Y183" s="9"/>
      <c r="Z183" s="9"/>
      <c r="AA183" s="9"/>
      <c r="AB183" s="9"/>
      <c r="AC183" s="54"/>
    </row>
    <row r="184" spans="1:29" x14ac:dyDescent="0.2">
      <c r="A184" s="30"/>
      <c r="B184" s="30"/>
      <c r="C184" s="30"/>
      <c r="D184" s="31"/>
      <c r="E184" s="30"/>
      <c r="F184" s="30"/>
      <c r="G184" s="29"/>
      <c r="H184" s="102"/>
      <c r="I184" s="52"/>
      <c r="J184" s="32"/>
      <c r="K184" s="99"/>
      <c r="L184" s="7"/>
      <c r="M184" s="7"/>
      <c r="N184" s="8"/>
      <c r="O184" s="8"/>
      <c r="P184" s="53"/>
      <c r="Q184" s="73"/>
      <c r="R184" s="73"/>
      <c r="S184" s="73"/>
      <c r="T184" s="73"/>
      <c r="U184" s="73"/>
      <c r="V184" s="73"/>
      <c r="W184" s="73"/>
      <c r="X184" s="73"/>
      <c r="Y184" s="9"/>
      <c r="Z184" s="9"/>
      <c r="AA184" s="9"/>
      <c r="AB184" s="9"/>
      <c r="AC184" s="54"/>
    </row>
    <row r="185" spans="1:29" x14ac:dyDescent="0.2">
      <c r="A185" s="30"/>
      <c r="B185" s="30"/>
      <c r="C185" s="30"/>
      <c r="D185" s="31"/>
      <c r="E185" s="30"/>
      <c r="F185" s="30"/>
      <c r="G185" s="29"/>
      <c r="H185" s="102"/>
      <c r="I185" s="52"/>
      <c r="J185" s="32"/>
      <c r="K185" s="99"/>
      <c r="L185" s="7"/>
      <c r="M185" s="7"/>
      <c r="N185" s="8"/>
      <c r="O185" s="8"/>
      <c r="P185" s="53"/>
      <c r="Q185" s="73"/>
      <c r="R185" s="73"/>
      <c r="S185" s="73"/>
      <c r="T185" s="73"/>
      <c r="U185" s="73"/>
      <c r="V185" s="73"/>
      <c r="W185" s="73"/>
      <c r="X185" s="73"/>
      <c r="Y185" s="9"/>
      <c r="Z185" s="9"/>
      <c r="AA185" s="9"/>
      <c r="AB185" s="9"/>
      <c r="AC185" s="54"/>
    </row>
    <row r="186" spans="1:29" x14ac:dyDescent="0.2">
      <c r="A186" s="30"/>
      <c r="B186" s="30"/>
      <c r="C186" s="30"/>
      <c r="D186" s="31"/>
      <c r="E186" s="30"/>
      <c r="F186" s="30"/>
      <c r="G186" s="29"/>
      <c r="H186" s="102"/>
      <c r="I186" s="52"/>
      <c r="J186" s="32"/>
      <c r="K186" s="99"/>
      <c r="L186" s="7"/>
      <c r="M186" s="7"/>
      <c r="N186" s="8"/>
      <c r="O186" s="8"/>
      <c r="P186" s="53"/>
      <c r="Q186" s="73"/>
      <c r="R186" s="73"/>
      <c r="S186" s="73"/>
      <c r="T186" s="73"/>
      <c r="U186" s="73"/>
      <c r="V186" s="73"/>
      <c r="W186" s="73"/>
      <c r="X186" s="73"/>
      <c r="Y186" s="9"/>
      <c r="Z186" s="9"/>
      <c r="AA186" s="9"/>
      <c r="AB186" s="9"/>
      <c r="AC186" s="54"/>
    </row>
    <row r="187" spans="1:29" x14ac:dyDescent="0.2">
      <c r="A187" s="30"/>
      <c r="B187" s="30"/>
      <c r="C187" s="30"/>
      <c r="D187" s="31"/>
      <c r="E187" s="30"/>
      <c r="F187" s="30"/>
      <c r="G187" s="29"/>
      <c r="H187" s="102"/>
      <c r="I187" s="52"/>
      <c r="J187" s="32"/>
      <c r="K187" s="99"/>
      <c r="L187" s="7"/>
      <c r="M187" s="7"/>
      <c r="N187" s="8"/>
      <c r="O187" s="8"/>
      <c r="P187" s="53"/>
      <c r="Q187" s="73"/>
      <c r="R187" s="73"/>
      <c r="S187" s="73"/>
      <c r="T187" s="73"/>
      <c r="U187" s="73"/>
      <c r="V187" s="73"/>
      <c r="W187" s="73"/>
      <c r="X187" s="73"/>
      <c r="Y187" s="9"/>
      <c r="Z187" s="9"/>
      <c r="AA187" s="9"/>
      <c r="AB187" s="9"/>
      <c r="AC187" s="54"/>
    </row>
    <row r="188" spans="1:29" x14ac:dyDescent="0.2">
      <c r="A188" s="30"/>
      <c r="B188" s="30"/>
      <c r="C188" s="30"/>
      <c r="D188" s="31"/>
      <c r="E188" s="30"/>
      <c r="F188" s="30"/>
      <c r="G188" s="29"/>
      <c r="H188" s="102"/>
      <c r="I188" s="52"/>
      <c r="J188" s="32"/>
      <c r="K188" s="99"/>
      <c r="L188" s="7"/>
      <c r="M188" s="7"/>
      <c r="N188" s="8"/>
      <c r="O188" s="8"/>
      <c r="P188" s="53"/>
      <c r="Q188" s="73"/>
      <c r="R188" s="73"/>
      <c r="S188" s="73"/>
      <c r="T188" s="73"/>
      <c r="U188" s="73"/>
      <c r="V188" s="73"/>
      <c r="W188" s="73"/>
      <c r="X188" s="73"/>
      <c r="Y188" s="9"/>
      <c r="Z188" s="9"/>
      <c r="AA188" s="9"/>
      <c r="AB188" s="9"/>
      <c r="AC188" s="54"/>
    </row>
    <row r="189" spans="1:29" x14ac:dyDescent="0.2">
      <c r="A189" s="30"/>
      <c r="B189" s="30"/>
      <c r="C189" s="30"/>
      <c r="D189" s="31"/>
      <c r="E189" s="30"/>
      <c r="F189" s="30"/>
      <c r="G189" s="29"/>
      <c r="H189" s="102"/>
      <c r="I189" s="52"/>
      <c r="J189" s="32"/>
      <c r="K189" s="99"/>
      <c r="L189" s="7"/>
      <c r="M189" s="7"/>
      <c r="N189" s="8"/>
      <c r="O189" s="8"/>
      <c r="P189" s="53"/>
      <c r="Q189" s="73"/>
      <c r="R189" s="73"/>
      <c r="S189" s="73"/>
      <c r="T189" s="73"/>
      <c r="U189" s="73"/>
      <c r="V189" s="73"/>
      <c r="W189" s="73"/>
      <c r="X189" s="73"/>
      <c r="Y189" s="9"/>
      <c r="Z189" s="9"/>
      <c r="AA189" s="9"/>
      <c r="AB189" s="9"/>
      <c r="AC189" s="54"/>
    </row>
    <row r="190" spans="1:29" x14ac:dyDescent="0.2">
      <c r="A190" s="30"/>
      <c r="B190" s="30"/>
      <c r="C190" s="30"/>
      <c r="D190" s="31"/>
      <c r="E190" s="30"/>
      <c r="F190" s="30"/>
      <c r="G190" s="29"/>
      <c r="H190" s="102"/>
      <c r="I190" s="52"/>
      <c r="J190" s="32"/>
      <c r="K190" s="99"/>
      <c r="L190" s="7"/>
      <c r="M190" s="7"/>
      <c r="N190" s="8"/>
      <c r="O190" s="8"/>
      <c r="P190" s="53"/>
      <c r="Q190" s="73"/>
      <c r="R190" s="73"/>
      <c r="S190" s="73"/>
      <c r="T190" s="73"/>
      <c r="U190" s="73"/>
      <c r="V190" s="73"/>
      <c r="W190" s="73"/>
      <c r="X190" s="73"/>
      <c r="Y190" s="9"/>
      <c r="Z190" s="9"/>
      <c r="AA190" s="9"/>
      <c r="AB190" s="9"/>
      <c r="AC190" s="54"/>
    </row>
    <row r="191" spans="1:29" x14ac:dyDescent="0.2">
      <c r="A191" s="30"/>
      <c r="B191" s="30"/>
      <c r="C191" s="30"/>
      <c r="D191" s="31"/>
      <c r="E191" s="30"/>
      <c r="F191" s="30"/>
      <c r="G191" s="29"/>
      <c r="H191" s="102"/>
      <c r="I191" s="52"/>
      <c r="J191" s="32"/>
      <c r="P191" s="53"/>
      <c r="Q191" s="73"/>
      <c r="R191" s="73"/>
      <c r="S191" s="73"/>
      <c r="T191" s="73"/>
      <c r="U191" s="73"/>
      <c r="V191" s="73"/>
      <c r="W191" s="73"/>
      <c r="X191" s="73"/>
      <c r="AC191" s="54"/>
    </row>
    <row r="192" spans="1:29" x14ac:dyDescent="0.2">
      <c r="A192" s="30"/>
      <c r="B192" s="30"/>
      <c r="C192" s="30"/>
      <c r="D192" s="31"/>
      <c r="E192" s="30"/>
      <c r="F192" s="30"/>
      <c r="G192" s="29"/>
      <c r="H192" s="102"/>
      <c r="I192" s="52"/>
      <c r="J192" s="32"/>
      <c r="P192" s="53"/>
      <c r="Q192" s="73"/>
      <c r="R192" s="73"/>
      <c r="S192" s="73"/>
      <c r="T192" s="73"/>
      <c r="U192" s="73"/>
      <c r="V192" s="73"/>
      <c r="W192" s="73"/>
      <c r="X192" s="73"/>
      <c r="AC192" s="54"/>
    </row>
    <row r="193" spans="1:29" x14ac:dyDescent="0.2">
      <c r="A193" s="30"/>
      <c r="B193" s="30"/>
      <c r="C193" s="30"/>
      <c r="D193" s="31"/>
      <c r="E193" s="30"/>
      <c r="F193" s="30"/>
      <c r="G193" s="29"/>
      <c r="H193" s="102"/>
      <c r="I193" s="52"/>
      <c r="J193" s="32"/>
      <c r="P193" s="53"/>
      <c r="Q193" s="73"/>
      <c r="R193" s="73"/>
      <c r="S193" s="73"/>
      <c r="T193" s="73"/>
      <c r="U193" s="73"/>
      <c r="V193" s="73"/>
      <c r="W193" s="73"/>
      <c r="X193" s="73"/>
      <c r="AC193" s="54"/>
    </row>
    <row r="194" spans="1:29" x14ac:dyDescent="0.2">
      <c r="A194" s="30"/>
      <c r="B194" s="30"/>
      <c r="C194" s="30"/>
      <c r="D194" s="31"/>
      <c r="E194" s="30"/>
      <c r="F194" s="30"/>
      <c r="G194" s="29"/>
      <c r="H194" s="102"/>
      <c r="I194" s="52"/>
      <c r="J194" s="32"/>
      <c r="P194" s="53"/>
      <c r="Q194" s="73"/>
      <c r="R194" s="73"/>
      <c r="S194" s="73"/>
      <c r="T194" s="73"/>
      <c r="U194" s="73"/>
      <c r="V194" s="73"/>
      <c r="W194" s="73"/>
      <c r="X194" s="73"/>
      <c r="AC194" s="54"/>
    </row>
    <row r="195" spans="1:29" x14ac:dyDescent="0.2">
      <c r="A195" s="30"/>
      <c r="B195" s="30"/>
      <c r="C195" s="30"/>
      <c r="D195" s="31"/>
      <c r="E195" s="30"/>
      <c r="F195" s="30"/>
      <c r="G195" s="29"/>
      <c r="H195" s="102"/>
      <c r="I195" s="52"/>
      <c r="J195" s="32"/>
      <c r="P195" s="53"/>
      <c r="Q195" s="73"/>
      <c r="R195" s="73"/>
      <c r="S195" s="73"/>
      <c r="T195" s="73"/>
      <c r="U195" s="73"/>
      <c r="V195" s="73"/>
      <c r="W195" s="73"/>
      <c r="X195" s="73"/>
      <c r="AC195" s="54"/>
    </row>
    <row r="196" spans="1:29" x14ac:dyDescent="0.2">
      <c r="A196" s="30"/>
      <c r="B196" s="30"/>
      <c r="C196" s="30"/>
      <c r="D196" s="31"/>
      <c r="E196" s="30"/>
      <c r="F196" s="30"/>
      <c r="G196" s="29"/>
      <c r="H196" s="102"/>
      <c r="I196" s="52"/>
      <c r="J196" s="32"/>
      <c r="P196" s="53"/>
      <c r="Q196" s="73"/>
      <c r="R196" s="73"/>
      <c r="S196" s="73"/>
      <c r="T196" s="73"/>
      <c r="U196" s="73"/>
      <c r="V196" s="73"/>
      <c r="W196" s="73"/>
      <c r="X196" s="73"/>
      <c r="AC196" s="54"/>
    </row>
    <row r="197" spans="1:29" x14ac:dyDescent="0.2">
      <c r="A197" s="30"/>
      <c r="B197" s="30"/>
      <c r="C197" s="30"/>
      <c r="D197" s="31"/>
      <c r="E197" s="30"/>
      <c r="F197" s="30"/>
      <c r="G197" s="29"/>
      <c r="H197" s="102"/>
      <c r="I197" s="52"/>
      <c r="J197" s="32"/>
      <c r="P197" s="53"/>
      <c r="Q197" s="73"/>
      <c r="R197" s="73"/>
      <c r="S197" s="73"/>
      <c r="T197" s="73"/>
      <c r="U197" s="73"/>
      <c r="V197" s="73"/>
      <c r="W197" s="73"/>
      <c r="X197" s="73"/>
      <c r="AC197" s="54"/>
    </row>
    <row r="198" spans="1:29" x14ac:dyDescent="0.2">
      <c r="A198" s="30"/>
      <c r="B198" s="30"/>
      <c r="C198" s="30"/>
      <c r="D198" s="31"/>
      <c r="E198" s="30"/>
      <c r="F198" s="30"/>
      <c r="G198" s="29"/>
      <c r="H198" s="102"/>
      <c r="I198" s="52"/>
      <c r="J198" s="32"/>
      <c r="P198" s="53"/>
      <c r="Q198" s="73"/>
      <c r="R198" s="73"/>
      <c r="S198" s="73"/>
      <c r="T198" s="73"/>
      <c r="U198" s="73"/>
      <c r="V198" s="73"/>
      <c r="W198" s="73"/>
      <c r="X198" s="73"/>
      <c r="AC198" s="54"/>
    </row>
    <row r="199" spans="1:29" x14ac:dyDescent="0.2">
      <c r="A199" s="30"/>
      <c r="B199" s="30"/>
      <c r="C199" s="30"/>
      <c r="D199" s="31"/>
      <c r="E199" s="30"/>
      <c r="F199" s="30"/>
      <c r="G199" s="29"/>
      <c r="H199" s="102"/>
      <c r="I199" s="52"/>
      <c r="J199" s="32"/>
      <c r="P199" s="53"/>
      <c r="Q199" s="73"/>
      <c r="R199" s="73"/>
      <c r="S199" s="73"/>
      <c r="T199" s="73"/>
      <c r="U199" s="73"/>
      <c r="V199" s="73"/>
      <c r="W199" s="73"/>
      <c r="X199" s="73"/>
      <c r="AC199" s="54"/>
    </row>
    <row r="200" spans="1:29" x14ac:dyDescent="0.2">
      <c r="A200" s="30"/>
      <c r="B200" s="30"/>
      <c r="C200" s="30"/>
      <c r="D200" s="31"/>
      <c r="E200" s="30"/>
      <c r="F200" s="30"/>
      <c r="G200" s="29"/>
      <c r="H200" s="102"/>
      <c r="I200" s="52"/>
      <c r="J200" s="32"/>
      <c r="P200" s="53"/>
      <c r="Q200" s="73"/>
      <c r="R200" s="73"/>
      <c r="S200" s="73"/>
      <c r="T200" s="73"/>
      <c r="U200" s="73"/>
      <c r="V200" s="73"/>
      <c r="W200" s="73"/>
      <c r="X200" s="73"/>
      <c r="AC200" s="54"/>
    </row>
    <row r="201" spans="1:29" x14ac:dyDescent="0.2">
      <c r="A201" s="30"/>
      <c r="B201" s="30"/>
      <c r="C201" s="30"/>
      <c r="D201" s="31"/>
      <c r="E201" s="30"/>
      <c r="F201" s="30"/>
      <c r="G201" s="29"/>
      <c r="H201" s="102"/>
      <c r="I201" s="52"/>
      <c r="J201" s="32"/>
      <c r="P201" s="53"/>
      <c r="Q201" s="73"/>
      <c r="R201" s="73"/>
      <c r="S201" s="73"/>
      <c r="T201" s="73"/>
      <c r="U201" s="73"/>
      <c r="V201" s="73"/>
      <c r="W201" s="73"/>
      <c r="X201" s="73"/>
      <c r="AC201" s="54"/>
    </row>
    <row r="202" spans="1:29" x14ac:dyDescent="0.2">
      <c r="A202" s="30"/>
      <c r="B202" s="30"/>
      <c r="C202" s="30"/>
      <c r="D202" s="31"/>
      <c r="E202" s="30"/>
      <c r="F202" s="30"/>
      <c r="G202" s="29"/>
      <c r="H202" s="102"/>
      <c r="I202" s="52"/>
      <c r="J202" s="32"/>
      <c r="P202" s="53"/>
      <c r="Q202" s="73"/>
      <c r="R202" s="73"/>
      <c r="S202" s="73"/>
      <c r="T202" s="73"/>
      <c r="U202" s="73"/>
      <c r="V202" s="73"/>
      <c r="W202" s="73"/>
      <c r="X202" s="73"/>
      <c r="AC202" s="54"/>
    </row>
    <row r="203" spans="1:29" x14ac:dyDescent="0.2">
      <c r="A203" s="30"/>
      <c r="B203" s="30"/>
      <c r="C203" s="30"/>
      <c r="D203" s="31"/>
      <c r="E203" s="30"/>
      <c r="F203" s="30"/>
      <c r="G203" s="29"/>
      <c r="H203" s="102"/>
      <c r="I203" s="52"/>
      <c r="J203" s="32"/>
      <c r="P203" s="53"/>
      <c r="Q203" s="73"/>
      <c r="R203" s="73"/>
      <c r="S203" s="73"/>
      <c r="T203" s="73"/>
      <c r="U203" s="73"/>
      <c r="V203" s="73"/>
      <c r="W203" s="73"/>
      <c r="X203" s="73"/>
      <c r="AC203" s="54"/>
    </row>
    <row r="204" spans="1:29" x14ac:dyDescent="0.2">
      <c r="A204" s="30"/>
      <c r="B204" s="30"/>
      <c r="C204" s="30"/>
      <c r="D204" s="31"/>
      <c r="E204" s="30"/>
      <c r="F204" s="30"/>
      <c r="G204" s="29"/>
      <c r="H204" s="102"/>
      <c r="I204" s="52"/>
      <c r="J204" s="32"/>
      <c r="P204" s="53"/>
      <c r="Q204" s="73"/>
      <c r="R204" s="73"/>
      <c r="S204" s="73"/>
      <c r="T204" s="73"/>
      <c r="U204" s="73"/>
      <c r="V204" s="73"/>
      <c r="W204" s="73"/>
      <c r="X204" s="73"/>
    </row>
    <row r="205" spans="1:29" x14ac:dyDescent="0.2">
      <c r="A205" s="30"/>
      <c r="B205" s="30"/>
      <c r="C205" s="30"/>
      <c r="D205" s="31"/>
      <c r="E205" s="30"/>
      <c r="F205" s="30"/>
      <c r="G205" s="29"/>
      <c r="H205" s="102"/>
      <c r="I205" s="52"/>
      <c r="J205" s="32"/>
      <c r="P205" s="53"/>
      <c r="Q205" s="73"/>
      <c r="R205" s="73"/>
      <c r="S205" s="73"/>
      <c r="T205" s="73"/>
      <c r="U205" s="73"/>
      <c r="V205" s="73"/>
      <c r="W205" s="73"/>
      <c r="X205" s="73"/>
    </row>
    <row r="206" spans="1:29" x14ac:dyDescent="0.2">
      <c r="A206" s="30"/>
      <c r="B206" s="30"/>
      <c r="C206" s="30"/>
      <c r="D206" s="31"/>
      <c r="E206" s="30"/>
      <c r="F206" s="30"/>
      <c r="G206" s="29"/>
      <c r="H206" s="102"/>
      <c r="I206" s="52"/>
      <c r="J206" s="32"/>
      <c r="P206" s="53"/>
      <c r="Q206" s="73"/>
      <c r="R206" s="73"/>
      <c r="S206" s="73"/>
      <c r="T206" s="73"/>
      <c r="U206" s="73"/>
      <c r="V206" s="73"/>
      <c r="W206" s="73"/>
      <c r="X206" s="73"/>
    </row>
    <row r="207" spans="1:29" x14ac:dyDescent="0.2">
      <c r="A207" s="30"/>
      <c r="B207" s="30"/>
      <c r="C207" s="30"/>
      <c r="D207" s="31"/>
      <c r="E207" s="30"/>
      <c r="F207" s="30"/>
      <c r="G207" s="29"/>
      <c r="H207" s="102"/>
      <c r="I207" s="52"/>
      <c r="J207" s="32"/>
      <c r="P207" s="53"/>
      <c r="Q207" s="73"/>
      <c r="R207" s="73"/>
      <c r="S207" s="73"/>
      <c r="T207" s="73"/>
      <c r="U207" s="73"/>
      <c r="V207" s="73"/>
      <c r="W207" s="73"/>
      <c r="X207" s="73"/>
    </row>
    <row r="208" spans="1:29" x14ac:dyDescent="0.2">
      <c r="A208" s="30"/>
      <c r="B208" s="30"/>
      <c r="C208" s="30"/>
      <c r="D208" s="31"/>
      <c r="E208" s="30"/>
      <c r="F208" s="30"/>
      <c r="G208" s="29"/>
      <c r="H208" s="102"/>
      <c r="I208" s="52"/>
      <c r="J208" s="32"/>
      <c r="P208" s="53"/>
      <c r="Q208" s="73"/>
      <c r="R208" s="73"/>
      <c r="S208" s="73"/>
      <c r="T208" s="73"/>
      <c r="U208" s="73"/>
      <c r="V208" s="73"/>
      <c r="W208" s="73"/>
      <c r="X208" s="73"/>
    </row>
    <row r="209" spans="1:24" x14ac:dyDescent="0.2">
      <c r="A209" s="30"/>
      <c r="B209" s="30"/>
      <c r="C209" s="30"/>
      <c r="D209" s="31"/>
      <c r="E209" s="30"/>
      <c r="F209" s="30"/>
      <c r="G209" s="29"/>
      <c r="H209" s="102"/>
      <c r="I209" s="52"/>
      <c r="J209" s="32"/>
      <c r="P209" s="53"/>
      <c r="Q209" s="73"/>
      <c r="R209" s="73"/>
      <c r="S209" s="73"/>
      <c r="T209" s="73"/>
      <c r="U209" s="73"/>
      <c r="V209" s="73"/>
      <c r="W209" s="73"/>
      <c r="X209" s="73"/>
    </row>
    <row r="210" spans="1:24" x14ac:dyDescent="0.2">
      <c r="A210" s="30"/>
      <c r="B210" s="30"/>
      <c r="C210" s="30"/>
      <c r="D210" s="31"/>
      <c r="E210" s="30"/>
      <c r="F210" s="30"/>
      <c r="G210" s="29"/>
      <c r="H210" s="102"/>
      <c r="I210" s="52"/>
      <c r="J210" s="32"/>
      <c r="P210" s="53"/>
      <c r="Q210" s="73"/>
      <c r="R210" s="73"/>
      <c r="S210" s="73"/>
      <c r="T210" s="73"/>
      <c r="U210" s="73"/>
      <c r="V210" s="73"/>
      <c r="W210" s="73"/>
      <c r="X210" s="73"/>
    </row>
    <row r="211" spans="1:24" x14ac:dyDescent="0.2">
      <c r="A211" s="30"/>
      <c r="B211" s="30"/>
      <c r="C211" s="30"/>
      <c r="D211" s="31"/>
      <c r="E211" s="30"/>
      <c r="F211" s="30"/>
      <c r="G211" s="29"/>
      <c r="H211" s="102"/>
      <c r="I211" s="52"/>
      <c r="J211" s="32"/>
      <c r="P211" s="53"/>
      <c r="Q211" s="73"/>
      <c r="R211" s="73"/>
      <c r="S211" s="73"/>
      <c r="T211" s="73"/>
      <c r="U211" s="73"/>
      <c r="V211" s="73"/>
      <c r="W211" s="73"/>
      <c r="X211" s="73"/>
    </row>
    <row r="212" spans="1:24" x14ac:dyDescent="0.2">
      <c r="A212" s="30"/>
      <c r="B212" s="30"/>
      <c r="C212" s="30"/>
      <c r="D212" s="31"/>
      <c r="E212" s="30"/>
      <c r="F212" s="30"/>
      <c r="G212" s="29"/>
      <c r="H212" s="102"/>
      <c r="I212" s="52"/>
      <c r="J212" s="32"/>
      <c r="P212" s="53"/>
      <c r="Q212" s="73"/>
      <c r="R212" s="73"/>
      <c r="S212" s="73"/>
      <c r="T212" s="73"/>
      <c r="U212" s="73"/>
      <c r="V212" s="73"/>
      <c r="W212" s="73"/>
      <c r="X212" s="73"/>
    </row>
    <row r="213" spans="1:24" x14ac:dyDescent="0.2">
      <c r="A213" s="30"/>
      <c r="B213" s="30"/>
      <c r="C213" s="30"/>
      <c r="D213" s="31"/>
      <c r="E213" s="30"/>
      <c r="F213" s="30"/>
      <c r="G213" s="29"/>
      <c r="H213" s="102"/>
      <c r="I213" s="52"/>
      <c r="J213" s="32"/>
      <c r="P213" s="53"/>
      <c r="Q213" s="73"/>
      <c r="R213" s="73"/>
      <c r="S213" s="73"/>
      <c r="T213" s="73"/>
      <c r="U213" s="73"/>
      <c r="V213" s="73"/>
      <c r="W213" s="73"/>
      <c r="X213" s="73"/>
    </row>
    <row r="214" spans="1:24" x14ac:dyDescent="0.2">
      <c r="A214" s="30"/>
      <c r="B214" s="30"/>
      <c r="C214" s="30"/>
      <c r="D214" s="31"/>
      <c r="E214" s="30"/>
      <c r="F214" s="30"/>
      <c r="G214" s="29"/>
      <c r="H214" s="102"/>
      <c r="I214" s="52"/>
      <c r="J214" s="32"/>
      <c r="P214" s="53"/>
      <c r="Q214" s="73"/>
      <c r="R214" s="73"/>
      <c r="S214" s="73"/>
      <c r="T214" s="73"/>
      <c r="U214" s="73"/>
      <c r="V214" s="73"/>
      <c r="W214" s="73"/>
      <c r="X214" s="73"/>
    </row>
    <row r="215" spans="1:24" x14ac:dyDescent="0.2">
      <c r="A215" s="30"/>
      <c r="B215" s="30"/>
      <c r="C215" s="30"/>
      <c r="D215" s="31"/>
      <c r="E215" s="30"/>
      <c r="F215" s="30"/>
      <c r="G215" s="29"/>
      <c r="H215" s="102"/>
      <c r="I215" s="52"/>
      <c r="J215" s="32"/>
      <c r="P215" s="53"/>
      <c r="Q215" s="73"/>
      <c r="R215" s="73"/>
      <c r="S215" s="73"/>
      <c r="T215" s="73"/>
      <c r="U215" s="73"/>
      <c r="V215" s="73"/>
      <c r="W215" s="73"/>
      <c r="X215" s="73"/>
    </row>
    <row r="216" spans="1:24" x14ac:dyDescent="0.2">
      <c r="A216" s="30"/>
      <c r="B216" s="30"/>
      <c r="C216" s="30"/>
      <c r="D216" s="31"/>
      <c r="E216" s="30"/>
      <c r="F216" s="30"/>
      <c r="G216" s="29"/>
      <c r="H216" s="102"/>
      <c r="I216" s="52"/>
      <c r="J216" s="32"/>
      <c r="P216" s="53"/>
      <c r="Q216" s="73"/>
      <c r="R216" s="73"/>
      <c r="S216" s="73"/>
      <c r="T216" s="73"/>
      <c r="U216" s="73"/>
      <c r="V216" s="73"/>
      <c r="W216" s="73"/>
      <c r="X216" s="73"/>
    </row>
    <row r="217" spans="1:24" x14ac:dyDescent="0.2">
      <c r="A217" s="30"/>
      <c r="B217" s="30"/>
      <c r="C217" s="30"/>
      <c r="D217" s="31"/>
      <c r="E217" s="30"/>
      <c r="F217" s="30"/>
      <c r="G217" s="29"/>
      <c r="H217" s="102"/>
      <c r="I217" s="52"/>
      <c r="J217" s="32"/>
      <c r="P217" s="53"/>
      <c r="Q217" s="73"/>
      <c r="R217" s="73"/>
      <c r="S217" s="73"/>
      <c r="T217" s="73"/>
      <c r="U217" s="73"/>
      <c r="V217" s="73"/>
      <c r="W217" s="73"/>
      <c r="X217" s="73"/>
    </row>
    <row r="218" spans="1:24" x14ac:dyDescent="0.2">
      <c r="A218" s="30"/>
      <c r="B218" s="30"/>
      <c r="C218" s="30"/>
      <c r="D218" s="31"/>
      <c r="E218" s="30"/>
      <c r="F218" s="30"/>
      <c r="G218" s="29"/>
      <c r="H218" s="102"/>
      <c r="I218" s="52"/>
      <c r="J218" s="32"/>
      <c r="P218" s="53"/>
      <c r="Q218" s="73"/>
      <c r="R218" s="73"/>
      <c r="S218" s="73"/>
      <c r="T218" s="73"/>
      <c r="U218" s="73"/>
      <c r="V218" s="73"/>
      <c r="W218" s="73"/>
      <c r="X218" s="73"/>
    </row>
    <row r="219" spans="1:24" x14ac:dyDescent="0.2">
      <c r="A219" s="30"/>
      <c r="B219" s="30"/>
      <c r="C219" s="30"/>
      <c r="D219" s="31"/>
      <c r="E219" s="30"/>
      <c r="F219" s="30"/>
      <c r="G219" s="29"/>
      <c r="H219" s="102"/>
      <c r="I219" s="52"/>
      <c r="J219" s="32"/>
      <c r="P219" s="53"/>
      <c r="Q219" s="73"/>
      <c r="R219" s="73"/>
      <c r="S219" s="73"/>
      <c r="T219" s="73"/>
      <c r="U219" s="73"/>
      <c r="V219" s="73"/>
      <c r="W219" s="73"/>
      <c r="X219" s="73"/>
    </row>
    <row r="220" spans="1:24" x14ac:dyDescent="0.2">
      <c r="A220" s="30"/>
      <c r="B220" s="30"/>
      <c r="C220" s="30"/>
      <c r="D220" s="31"/>
      <c r="E220" s="30"/>
      <c r="F220" s="30"/>
      <c r="G220" s="29"/>
      <c r="H220" s="102"/>
      <c r="I220" s="52"/>
      <c r="J220" s="32"/>
      <c r="P220" s="53"/>
      <c r="Q220" s="73"/>
      <c r="R220" s="73"/>
      <c r="S220" s="73"/>
      <c r="T220" s="73"/>
      <c r="U220" s="73"/>
      <c r="V220" s="73"/>
      <c r="W220" s="73"/>
      <c r="X220" s="73"/>
    </row>
    <row r="221" spans="1:24" x14ac:dyDescent="0.2">
      <c r="A221" s="30"/>
      <c r="B221" s="30"/>
      <c r="C221" s="30"/>
      <c r="D221" s="31"/>
      <c r="E221" s="30"/>
      <c r="F221" s="30"/>
      <c r="G221" s="29"/>
      <c r="H221" s="102"/>
      <c r="I221" s="52"/>
      <c r="J221" s="32"/>
      <c r="P221" s="53"/>
      <c r="Q221" s="73"/>
      <c r="R221" s="73"/>
      <c r="S221" s="73"/>
      <c r="T221" s="73"/>
      <c r="U221" s="73"/>
      <c r="V221" s="73"/>
      <c r="W221" s="73"/>
      <c r="X221" s="73"/>
    </row>
    <row r="222" spans="1:24" x14ac:dyDescent="0.2">
      <c r="A222" s="30"/>
      <c r="B222" s="30"/>
      <c r="C222" s="30"/>
      <c r="D222" s="31"/>
      <c r="E222" s="30"/>
      <c r="F222" s="30"/>
      <c r="G222" s="29"/>
      <c r="H222" s="102"/>
      <c r="I222" s="52"/>
      <c r="J222" s="32"/>
      <c r="P222" s="53"/>
      <c r="Q222" s="73"/>
      <c r="R222" s="73"/>
      <c r="S222" s="73"/>
      <c r="T222" s="73"/>
      <c r="U222" s="73"/>
      <c r="V222" s="73"/>
      <c r="W222" s="73"/>
      <c r="X222" s="73"/>
    </row>
    <row r="223" spans="1:24" x14ac:dyDescent="0.2">
      <c r="A223" s="30"/>
      <c r="B223" s="30"/>
      <c r="C223" s="30"/>
      <c r="D223" s="31"/>
      <c r="E223" s="30"/>
      <c r="F223" s="30"/>
      <c r="G223" s="29"/>
      <c r="H223" s="102"/>
      <c r="I223" s="52"/>
      <c r="J223" s="32"/>
      <c r="P223" s="53"/>
      <c r="Q223" s="73"/>
      <c r="R223" s="73"/>
      <c r="S223" s="73"/>
      <c r="T223" s="73"/>
      <c r="U223" s="73"/>
      <c r="V223" s="73"/>
      <c r="W223" s="73"/>
      <c r="X223" s="73"/>
    </row>
    <row r="224" spans="1:24" x14ac:dyDescent="0.2">
      <c r="A224" s="30"/>
      <c r="B224" s="30"/>
      <c r="C224" s="30"/>
      <c r="D224" s="31"/>
      <c r="E224" s="30"/>
      <c r="F224" s="30"/>
      <c r="G224" s="29"/>
      <c r="H224" s="102"/>
      <c r="I224" s="52"/>
      <c r="J224" s="32"/>
      <c r="P224" s="53"/>
      <c r="Q224" s="73"/>
      <c r="R224" s="73"/>
      <c r="S224" s="73"/>
      <c r="T224" s="73"/>
      <c r="U224" s="73"/>
      <c r="V224" s="73"/>
      <c r="W224" s="73"/>
      <c r="X224" s="73"/>
    </row>
    <row r="225" spans="1:24" x14ac:dyDescent="0.2">
      <c r="A225" s="30"/>
      <c r="B225" s="30"/>
      <c r="C225" s="30"/>
      <c r="D225" s="31"/>
      <c r="E225" s="30"/>
      <c r="F225" s="30"/>
      <c r="G225" s="29"/>
      <c r="H225" s="102"/>
      <c r="I225" s="52"/>
      <c r="J225" s="32"/>
      <c r="P225" s="53"/>
      <c r="Q225" s="73"/>
      <c r="R225" s="73"/>
      <c r="S225" s="73"/>
      <c r="T225" s="73"/>
      <c r="U225" s="73"/>
      <c r="V225" s="73"/>
      <c r="W225" s="73"/>
      <c r="X225" s="73"/>
    </row>
    <row r="226" spans="1:24" x14ac:dyDescent="0.2">
      <c r="A226" s="30"/>
      <c r="B226" s="30"/>
      <c r="C226" s="30"/>
      <c r="D226" s="31"/>
      <c r="E226" s="30"/>
      <c r="F226" s="30"/>
      <c r="G226" s="29"/>
      <c r="H226" s="102"/>
      <c r="I226" s="52"/>
      <c r="J226" s="32"/>
      <c r="P226" s="53"/>
      <c r="Q226" s="73"/>
      <c r="R226" s="73"/>
      <c r="S226" s="73"/>
      <c r="T226" s="73"/>
      <c r="U226" s="73"/>
      <c r="V226" s="73"/>
      <c r="W226" s="73"/>
      <c r="X226" s="73"/>
    </row>
    <row r="227" spans="1:24" x14ac:dyDescent="0.2">
      <c r="J227" s="32"/>
    </row>
    <row r="228" spans="1:24" x14ac:dyDescent="0.2">
      <c r="J228" s="32"/>
    </row>
    <row r="229" spans="1:24" x14ac:dyDescent="0.2">
      <c r="J229" s="32"/>
    </row>
    <row r="230" spans="1:24" x14ac:dyDescent="0.2">
      <c r="J230" s="32"/>
    </row>
    <row r="231" spans="1:24" x14ac:dyDescent="0.2">
      <c r="J231" s="32"/>
    </row>
    <row r="232" spans="1:24" x14ac:dyDescent="0.2">
      <c r="J232" s="32"/>
    </row>
    <row r="233" spans="1:24" x14ac:dyDescent="0.2">
      <c r="J233" s="32"/>
    </row>
    <row r="234" spans="1:24" x14ac:dyDescent="0.2">
      <c r="J234" s="32"/>
    </row>
    <row r="235" spans="1:24" x14ac:dyDescent="0.2">
      <c r="J235" s="32"/>
    </row>
    <row r="236" spans="1:24" x14ac:dyDescent="0.2">
      <c r="J236" s="32"/>
    </row>
    <row r="237" spans="1:24" x14ac:dyDescent="0.2">
      <c r="J237" s="32"/>
    </row>
    <row r="238" spans="1:24" x14ac:dyDescent="0.2">
      <c r="J238" s="32"/>
    </row>
    <row r="239" spans="1:24" x14ac:dyDescent="0.2">
      <c r="J239" s="32"/>
    </row>
    <row r="240" spans="1:24" x14ac:dyDescent="0.2">
      <c r="J240" s="32"/>
    </row>
    <row r="241" spans="10:10" x14ac:dyDescent="0.2">
      <c r="J241" s="32"/>
    </row>
    <row r="242" spans="10:10" x14ac:dyDescent="0.2">
      <c r="J242" s="32"/>
    </row>
    <row r="243" spans="10:10" x14ac:dyDescent="0.2">
      <c r="J243" s="32"/>
    </row>
    <row r="244" spans="10:10" x14ac:dyDescent="0.2">
      <c r="J244" s="32"/>
    </row>
    <row r="245" spans="10:10" x14ac:dyDescent="0.2">
      <c r="J245" s="32"/>
    </row>
    <row r="246" spans="10:10" x14ac:dyDescent="0.2">
      <c r="J246" s="32"/>
    </row>
    <row r="247" spans="10:10" x14ac:dyDescent="0.2">
      <c r="J247" s="32"/>
    </row>
    <row r="248" spans="10:10" x14ac:dyDescent="0.2">
      <c r="J248" s="32"/>
    </row>
    <row r="249" spans="10:10" x14ac:dyDescent="0.2">
      <c r="J249" s="32"/>
    </row>
    <row r="250" spans="10:10" x14ac:dyDescent="0.2">
      <c r="J250" s="32"/>
    </row>
    <row r="251" spans="10:10" x14ac:dyDescent="0.2">
      <c r="J251" s="32"/>
    </row>
    <row r="252" spans="10:10" x14ac:dyDescent="0.2">
      <c r="J252" s="32"/>
    </row>
    <row r="253" spans="10:10" x14ac:dyDescent="0.2">
      <c r="J253" s="32"/>
    </row>
    <row r="254" spans="10:10" x14ac:dyDescent="0.2">
      <c r="J254" s="32"/>
    </row>
    <row r="255" spans="10:10" x14ac:dyDescent="0.2">
      <c r="J255" s="32"/>
    </row>
    <row r="256" spans="10:10" x14ac:dyDescent="0.2">
      <c r="J256" s="32"/>
    </row>
    <row r="257" spans="10:10" x14ac:dyDescent="0.2">
      <c r="J257" s="32"/>
    </row>
    <row r="258" spans="10:10" x14ac:dyDescent="0.2">
      <c r="J258" s="32"/>
    </row>
    <row r="259" spans="10:10" x14ac:dyDescent="0.2">
      <c r="J259" s="32"/>
    </row>
    <row r="260" spans="10:10" x14ac:dyDescent="0.2">
      <c r="J260" s="32"/>
    </row>
    <row r="261" spans="10:10" x14ac:dyDescent="0.2">
      <c r="J261" s="32"/>
    </row>
    <row r="262" spans="10:10" x14ac:dyDescent="0.2">
      <c r="J262" s="32"/>
    </row>
    <row r="263" spans="10:10" x14ac:dyDescent="0.2">
      <c r="J263" s="32"/>
    </row>
    <row r="264" spans="10:10" x14ac:dyDescent="0.2">
      <c r="J264" s="32"/>
    </row>
    <row r="265" spans="10:10" x14ac:dyDescent="0.2">
      <c r="J265" s="32"/>
    </row>
    <row r="266" spans="10:10" x14ac:dyDescent="0.2">
      <c r="J266" s="32"/>
    </row>
    <row r="267" spans="10:10" x14ac:dyDescent="0.2">
      <c r="J267" s="32"/>
    </row>
    <row r="268" spans="10:10" x14ac:dyDescent="0.2">
      <c r="J268" s="32"/>
    </row>
    <row r="269" spans="10:10" x14ac:dyDescent="0.2">
      <c r="J269" s="32"/>
    </row>
    <row r="270" spans="10:10" x14ac:dyDescent="0.2">
      <c r="J270" s="32"/>
    </row>
    <row r="271" spans="10:10" x14ac:dyDescent="0.2">
      <c r="J271" s="32"/>
    </row>
    <row r="272" spans="10:10" x14ac:dyDescent="0.2">
      <c r="J272" s="32"/>
    </row>
    <row r="273" spans="10:10" x14ac:dyDescent="0.2">
      <c r="J273" s="32"/>
    </row>
    <row r="274" spans="10:10" x14ac:dyDescent="0.2">
      <c r="J274" s="32"/>
    </row>
    <row r="275" spans="10:10" x14ac:dyDescent="0.2">
      <c r="J275" s="32"/>
    </row>
    <row r="276" spans="10:10" x14ac:dyDescent="0.2">
      <c r="J276" s="32"/>
    </row>
    <row r="277" spans="10:10" x14ac:dyDescent="0.2">
      <c r="J277" s="32"/>
    </row>
    <row r="278" spans="10:10" x14ac:dyDescent="0.2">
      <c r="J278" s="32"/>
    </row>
    <row r="279" spans="10:10" x14ac:dyDescent="0.2">
      <c r="J279" s="32"/>
    </row>
    <row r="280" spans="10:10" x14ac:dyDescent="0.2">
      <c r="J280" s="32"/>
    </row>
    <row r="281" spans="10:10" x14ac:dyDescent="0.2">
      <c r="J281" s="32"/>
    </row>
    <row r="282" spans="10:10" x14ac:dyDescent="0.2">
      <c r="J282" s="32"/>
    </row>
    <row r="283" spans="10:10" x14ac:dyDescent="0.2">
      <c r="J283" s="32"/>
    </row>
    <row r="284" spans="10:10" x14ac:dyDescent="0.2">
      <c r="J284" s="32"/>
    </row>
    <row r="285" spans="10:10" x14ac:dyDescent="0.2">
      <c r="J285" s="32"/>
    </row>
    <row r="286" spans="10:10" x14ac:dyDescent="0.2">
      <c r="J286" s="32"/>
    </row>
    <row r="287" spans="10:10" x14ac:dyDescent="0.2">
      <c r="J287" s="32"/>
    </row>
    <row r="288" spans="10:10" x14ac:dyDescent="0.2">
      <c r="J288" s="32"/>
    </row>
    <row r="289" spans="10:10" x14ac:dyDescent="0.2">
      <c r="J289" s="32"/>
    </row>
    <row r="290" spans="10:10" x14ac:dyDescent="0.2">
      <c r="J290" s="32"/>
    </row>
    <row r="291" spans="10:10" x14ac:dyDescent="0.2">
      <c r="J291" s="32"/>
    </row>
    <row r="292" spans="10:10" x14ac:dyDescent="0.2">
      <c r="J292" s="32"/>
    </row>
    <row r="293" spans="10:10" x14ac:dyDescent="0.2">
      <c r="J293" s="32"/>
    </row>
    <row r="294" spans="10:10" x14ac:dyDescent="0.2">
      <c r="J294" s="32"/>
    </row>
    <row r="295" spans="10:10" x14ac:dyDescent="0.2">
      <c r="J295" s="32"/>
    </row>
    <row r="296" spans="10:10" x14ac:dyDescent="0.2">
      <c r="J296" s="32"/>
    </row>
    <row r="297" spans="10:10" x14ac:dyDescent="0.2">
      <c r="J297" s="32"/>
    </row>
    <row r="298" spans="10:10" x14ac:dyDescent="0.2">
      <c r="J298" s="32"/>
    </row>
    <row r="299" spans="10:10" x14ac:dyDescent="0.2">
      <c r="J299" s="32"/>
    </row>
    <row r="300" spans="10:10" x14ac:dyDescent="0.2">
      <c r="J300" s="32"/>
    </row>
    <row r="301" spans="10:10" x14ac:dyDescent="0.2">
      <c r="J301" s="32"/>
    </row>
    <row r="302" spans="10:10" x14ac:dyDescent="0.2">
      <c r="J302" s="32"/>
    </row>
    <row r="303" spans="10:10" x14ac:dyDescent="0.2">
      <c r="J303" s="32"/>
    </row>
    <row r="304" spans="10:10" x14ac:dyDescent="0.2">
      <c r="J304" s="32"/>
    </row>
    <row r="305" spans="10:10" x14ac:dyDescent="0.2">
      <c r="J305" s="32"/>
    </row>
    <row r="306" spans="10:10" x14ac:dyDescent="0.2">
      <c r="J306" s="32"/>
    </row>
    <row r="307" spans="10:10" x14ac:dyDescent="0.2">
      <c r="J307" s="32"/>
    </row>
    <row r="308" spans="10:10" x14ac:dyDescent="0.2">
      <c r="J308" s="32"/>
    </row>
    <row r="309" spans="10:10" x14ac:dyDescent="0.2">
      <c r="J309" s="32"/>
    </row>
    <row r="310" spans="10:10" x14ac:dyDescent="0.2">
      <c r="J310" s="32"/>
    </row>
    <row r="311" spans="10:10" x14ac:dyDescent="0.2">
      <c r="J311" s="32"/>
    </row>
    <row r="312" spans="10:10" x14ac:dyDescent="0.2">
      <c r="J312" s="32"/>
    </row>
    <row r="313" spans="10:10" x14ac:dyDescent="0.2">
      <c r="J313" s="32"/>
    </row>
    <row r="314" spans="10:10" x14ac:dyDescent="0.2">
      <c r="J314" s="32"/>
    </row>
    <row r="315" spans="10:10" x14ac:dyDescent="0.2">
      <c r="J315" s="32"/>
    </row>
    <row r="316" spans="10:10" x14ac:dyDescent="0.2">
      <c r="J316" s="32"/>
    </row>
    <row r="317" spans="10:10" x14ac:dyDescent="0.2">
      <c r="J317" s="32"/>
    </row>
    <row r="318" spans="10:10" x14ac:dyDescent="0.2">
      <c r="J318" s="32"/>
    </row>
    <row r="319" spans="10:10" x14ac:dyDescent="0.2">
      <c r="J319" s="32"/>
    </row>
    <row r="320" spans="10:10" x14ac:dyDescent="0.2">
      <c r="J320" s="32"/>
    </row>
    <row r="321" spans="10:10" x14ac:dyDescent="0.2">
      <c r="J321" s="32"/>
    </row>
    <row r="322" spans="10:10" x14ac:dyDescent="0.2">
      <c r="J322" s="32"/>
    </row>
    <row r="323" spans="10:10" x14ac:dyDescent="0.2">
      <c r="J323" s="32"/>
    </row>
    <row r="324" spans="10:10" x14ac:dyDescent="0.2">
      <c r="J324" s="32"/>
    </row>
    <row r="325" spans="10:10" x14ac:dyDescent="0.2">
      <c r="J325" s="32"/>
    </row>
    <row r="326" spans="10:10" x14ac:dyDescent="0.2">
      <c r="J326" s="32"/>
    </row>
    <row r="327" spans="10:10" x14ac:dyDescent="0.2">
      <c r="J327" s="32"/>
    </row>
    <row r="328" spans="10:10" x14ac:dyDescent="0.2">
      <c r="J328" s="32"/>
    </row>
    <row r="329" spans="10:10" x14ac:dyDescent="0.2">
      <c r="J329" s="32"/>
    </row>
    <row r="330" spans="10:10" x14ac:dyDescent="0.2">
      <c r="J330" s="32"/>
    </row>
    <row r="331" spans="10:10" x14ac:dyDescent="0.2">
      <c r="J331" s="32"/>
    </row>
    <row r="332" spans="10:10" x14ac:dyDescent="0.2">
      <c r="J332" s="32"/>
    </row>
    <row r="333" spans="10:10" x14ac:dyDescent="0.2">
      <c r="J333" s="32"/>
    </row>
    <row r="334" spans="10:10" x14ac:dyDescent="0.2">
      <c r="J334" s="32"/>
    </row>
    <row r="335" spans="10:10" x14ac:dyDescent="0.2">
      <c r="J335" s="32"/>
    </row>
    <row r="336" spans="10:10" x14ac:dyDescent="0.2">
      <c r="J336" s="32"/>
    </row>
    <row r="337" spans="10:10" x14ac:dyDescent="0.2">
      <c r="J337" s="32"/>
    </row>
    <row r="338" spans="10:10" x14ac:dyDescent="0.2">
      <c r="J338" s="32"/>
    </row>
    <row r="339" spans="10:10" x14ac:dyDescent="0.2">
      <c r="J339" s="32"/>
    </row>
    <row r="340" spans="10:10" x14ac:dyDescent="0.2">
      <c r="J340" s="32"/>
    </row>
    <row r="341" spans="10:10" x14ac:dyDescent="0.2">
      <c r="J341" s="32"/>
    </row>
    <row r="342" spans="10:10" x14ac:dyDescent="0.2">
      <c r="J342" s="32"/>
    </row>
    <row r="343" spans="10:10" x14ac:dyDescent="0.2">
      <c r="J343" s="32"/>
    </row>
    <row r="344" spans="10:10" x14ac:dyDescent="0.2">
      <c r="J344" s="32"/>
    </row>
    <row r="345" spans="10:10" x14ac:dyDescent="0.2">
      <c r="J345" s="32"/>
    </row>
    <row r="346" spans="10:10" x14ac:dyDescent="0.2">
      <c r="J346" s="32"/>
    </row>
    <row r="347" spans="10:10" x14ac:dyDescent="0.2">
      <c r="J347" s="32"/>
    </row>
    <row r="348" spans="10:10" x14ac:dyDescent="0.2">
      <c r="J348" s="32"/>
    </row>
    <row r="349" spans="10:10" x14ac:dyDescent="0.2">
      <c r="J349" s="32"/>
    </row>
    <row r="350" spans="10:10" x14ac:dyDescent="0.2">
      <c r="J350" s="32"/>
    </row>
    <row r="351" spans="10:10" x14ac:dyDescent="0.2">
      <c r="J351" s="32"/>
    </row>
    <row r="352" spans="10:10" x14ac:dyDescent="0.2">
      <c r="J352" s="32"/>
    </row>
    <row r="353" spans="10:10" x14ac:dyDescent="0.2">
      <c r="J353" s="32"/>
    </row>
    <row r="354" spans="10:10" x14ac:dyDescent="0.2">
      <c r="J354" s="32"/>
    </row>
    <row r="355" spans="10:10" x14ac:dyDescent="0.2">
      <c r="J355" s="32"/>
    </row>
    <row r="356" spans="10:10" x14ac:dyDescent="0.2">
      <c r="J356" s="32"/>
    </row>
    <row r="357" spans="10:10" x14ac:dyDescent="0.2">
      <c r="J357" s="32"/>
    </row>
    <row r="358" spans="10:10" x14ac:dyDescent="0.2">
      <c r="J358" s="32"/>
    </row>
    <row r="359" spans="10:10" x14ac:dyDescent="0.2">
      <c r="J359" s="32"/>
    </row>
    <row r="360" spans="10:10" x14ac:dyDescent="0.2">
      <c r="J360" s="32"/>
    </row>
    <row r="361" spans="10:10" x14ac:dyDescent="0.2">
      <c r="J361" s="32"/>
    </row>
    <row r="362" spans="10:10" x14ac:dyDescent="0.2">
      <c r="J362" s="32"/>
    </row>
    <row r="363" spans="10:10" x14ac:dyDescent="0.2">
      <c r="J363" s="32"/>
    </row>
    <row r="364" spans="10:10" x14ac:dyDescent="0.2">
      <c r="J364" s="32"/>
    </row>
    <row r="365" spans="10:10" x14ac:dyDescent="0.2">
      <c r="J365" s="32"/>
    </row>
    <row r="366" spans="10:10" x14ac:dyDescent="0.2">
      <c r="J366" s="32"/>
    </row>
    <row r="367" spans="10:10" x14ac:dyDescent="0.2">
      <c r="J367" s="32"/>
    </row>
    <row r="368" spans="10:10" x14ac:dyDescent="0.2">
      <c r="J368" s="32"/>
    </row>
    <row r="369" spans="10:10" x14ac:dyDescent="0.2">
      <c r="J369" s="32"/>
    </row>
    <row r="370" spans="10:10" x14ac:dyDescent="0.2">
      <c r="J370" s="32"/>
    </row>
    <row r="371" spans="10:10" x14ac:dyDescent="0.2">
      <c r="J371" s="32"/>
    </row>
    <row r="372" spans="10:10" x14ac:dyDescent="0.2">
      <c r="J372" s="32"/>
    </row>
    <row r="373" spans="10:10" x14ac:dyDescent="0.2">
      <c r="J373" s="32"/>
    </row>
    <row r="374" spans="10:10" x14ac:dyDescent="0.2">
      <c r="J374" s="32"/>
    </row>
    <row r="375" spans="10:10" x14ac:dyDescent="0.2">
      <c r="J375" s="32"/>
    </row>
    <row r="376" spans="10:10" x14ac:dyDescent="0.2">
      <c r="J376" s="32"/>
    </row>
    <row r="377" spans="10:10" x14ac:dyDescent="0.2">
      <c r="J377" s="32"/>
    </row>
    <row r="378" spans="10:10" x14ac:dyDescent="0.2">
      <c r="J378" s="32"/>
    </row>
    <row r="379" spans="10:10" x14ac:dyDescent="0.2">
      <c r="J379" s="32"/>
    </row>
    <row r="380" spans="10:10" x14ac:dyDescent="0.2">
      <c r="J380" s="32"/>
    </row>
    <row r="381" spans="10:10" x14ac:dyDescent="0.2">
      <c r="J381" s="32"/>
    </row>
    <row r="382" spans="10:10" x14ac:dyDescent="0.2">
      <c r="J382" s="32"/>
    </row>
    <row r="383" spans="10:10" x14ac:dyDescent="0.2">
      <c r="J383" s="32"/>
    </row>
    <row r="384" spans="10:10" x14ac:dyDescent="0.2">
      <c r="J384" s="32"/>
    </row>
    <row r="385" spans="10:10" x14ac:dyDescent="0.2">
      <c r="J385" s="32"/>
    </row>
    <row r="386" spans="10:10" x14ac:dyDescent="0.2">
      <c r="J386" s="32"/>
    </row>
    <row r="387" spans="10:10" x14ac:dyDescent="0.2">
      <c r="J387" s="32"/>
    </row>
    <row r="388" spans="10:10" x14ac:dyDescent="0.2">
      <c r="J388" s="32"/>
    </row>
    <row r="389" spans="10:10" x14ac:dyDescent="0.2">
      <c r="J389" s="32"/>
    </row>
    <row r="390" spans="10:10" x14ac:dyDescent="0.2">
      <c r="J390" s="32"/>
    </row>
    <row r="391" spans="10:10" x14ac:dyDescent="0.2">
      <c r="J391" s="32"/>
    </row>
    <row r="392" spans="10:10" x14ac:dyDescent="0.2">
      <c r="J392" s="32"/>
    </row>
    <row r="393" spans="10:10" x14ac:dyDescent="0.2">
      <c r="J393" s="32"/>
    </row>
    <row r="394" spans="10:10" x14ac:dyDescent="0.2">
      <c r="J394" s="32"/>
    </row>
    <row r="395" spans="10:10" x14ac:dyDescent="0.2">
      <c r="J395" s="32"/>
    </row>
    <row r="396" spans="10:10" x14ac:dyDescent="0.2">
      <c r="J396" s="32"/>
    </row>
    <row r="397" spans="10:10" x14ac:dyDescent="0.2">
      <c r="J397" s="32"/>
    </row>
    <row r="398" spans="10:10" x14ac:dyDescent="0.2">
      <c r="J398" s="32"/>
    </row>
    <row r="399" spans="10:10" x14ac:dyDescent="0.2">
      <c r="J399" s="32"/>
    </row>
    <row r="400" spans="10:10" x14ac:dyDescent="0.2">
      <c r="J400" s="32"/>
    </row>
    <row r="401" spans="10:10" x14ac:dyDescent="0.2">
      <c r="J401" s="32"/>
    </row>
    <row r="402" spans="10:10" x14ac:dyDescent="0.2">
      <c r="J402" s="32"/>
    </row>
    <row r="403" spans="10:10" x14ac:dyDescent="0.2">
      <c r="J403" s="32"/>
    </row>
    <row r="404" spans="10:10" x14ac:dyDescent="0.2">
      <c r="J404" s="32"/>
    </row>
    <row r="405" spans="10:10" x14ac:dyDescent="0.2">
      <c r="J405" s="32"/>
    </row>
    <row r="406" spans="10:10" x14ac:dyDescent="0.2">
      <c r="J406" s="32"/>
    </row>
    <row r="407" spans="10:10" x14ac:dyDescent="0.2">
      <c r="J407" s="32"/>
    </row>
    <row r="408" spans="10:10" x14ac:dyDescent="0.2">
      <c r="J408" s="32"/>
    </row>
    <row r="409" spans="10:10" x14ac:dyDescent="0.2">
      <c r="J409" s="32"/>
    </row>
    <row r="410" spans="10:10" x14ac:dyDescent="0.2">
      <c r="J410" s="32"/>
    </row>
    <row r="411" spans="10:10" x14ac:dyDescent="0.2">
      <c r="J411" s="32"/>
    </row>
    <row r="412" spans="10:10" x14ac:dyDescent="0.2">
      <c r="J412" s="32"/>
    </row>
    <row r="413" spans="10:10" x14ac:dyDescent="0.2">
      <c r="J413" s="32"/>
    </row>
    <row r="414" spans="10:10" x14ac:dyDescent="0.2">
      <c r="J414" s="32"/>
    </row>
    <row r="415" spans="10:10" x14ac:dyDescent="0.2">
      <c r="J415" s="32"/>
    </row>
    <row r="416" spans="10:10" x14ac:dyDescent="0.2">
      <c r="J416" s="32"/>
    </row>
    <row r="417" spans="10:10" x14ac:dyDescent="0.2">
      <c r="J417" s="32"/>
    </row>
    <row r="418" spans="10:10" x14ac:dyDescent="0.2">
      <c r="J418" s="32"/>
    </row>
    <row r="419" spans="10:10" x14ac:dyDescent="0.2">
      <c r="J419" s="32"/>
    </row>
    <row r="420" spans="10:10" x14ac:dyDescent="0.2">
      <c r="J420" s="32"/>
    </row>
    <row r="421" spans="10:10" x14ac:dyDescent="0.2">
      <c r="J421" s="32"/>
    </row>
    <row r="422" spans="10:10" x14ac:dyDescent="0.2">
      <c r="J422" s="32"/>
    </row>
    <row r="423" spans="10:10" x14ac:dyDescent="0.2">
      <c r="J423" s="32"/>
    </row>
    <row r="424" spans="10:10" x14ac:dyDescent="0.2">
      <c r="J424" s="32"/>
    </row>
    <row r="425" spans="10:10" x14ac:dyDescent="0.2">
      <c r="J425" s="32"/>
    </row>
    <row r="426" spans="10:10" x14ac:dyDescent="0.2">
      <c r="J426" s="32"/>
    </row>
    <row r="427" spans="10:10" x14ac:dyDescent="0.2">
      <c r="J427" s="32"/>
    </row>
    <row r="428" spans="10:10" x14ac:dyDescent="0.2">
      <c r="J428" s="32"/>
    </row>
    <row r="429" spans="10:10" x14ac:dyDescent="0.2">
      <c r="J429" s="32"/>
    </row>
    <row r="430" spans="10:10" x14ac:dyDescent="0.2">
      <c r="J430" s="32"/>
    </row>
    <row r="431" spans="10:10" x14ac:dyDescent="0.2">
      <c r="J431" s="32"/>
    </row>
    <row r="432" spans="10:10" x14ac:dyDescent="0.2">
      <c r="J432" s="32"/>
    </row>
    <row r="433" spans="10:10" x14ac:dyDescent="0.2">
      <c r="J433" s="32"/>
    </row>
    <row r="434" spans="10:10" x14ac:dyDescent="0.2">
      <c r="J434" s="32"/>
    </row>
    <row r="435" spans="10:10" x14ac:dyDescent="0.2">
      <c r="J435" s="32"/>
    </row>
    <row r="436" spans="10:10" x14ac:dyDescent="0.2">
      <c r="J436" s="32"/>
    </row>
    <row r="437" spans="10:10" x14ac:dyDescent="0.2">
      <c r="J437" s="32"/>
    </row>
    <row r="438" spans="10:10" x14ac:dyDescent="0.2">
      <c r="J438" s="32"/>
    </row>
    <row r="439" spans="10:10" x14ac:dyDescent="0.2">
      <c r="J439" s="32"/>
    </row>
    <row r="440" spans="10:10" x14ac:dyDescent="0.2">
      <c r="J440" s="32"/>
    </row>
    <row r="441" spans="10:10" x14ac:dyDescent="0.2">
      <c r="J441" s="32"/>
    </row>
    <row r="442" spans="10:10" x14ac:dyDescent="0.2">
      <c r="J442" s="32"/>
    </row>
    <row r="443" spans="10:10" x14ac:dyDescent="0.2">
      <c r="J443" s="32"/>
    </row>
    <row r="444" spans="10:10" x14ac:dyDescent="0.2">
      <c r="J444" s="32"/>
    </row>
    <row r="445" spans="10:10" x14ac:dyDescent="0.2">
      <c r="J445" s="32"/>
    </row>
    <row r="446" spans="10:10" x14ac:dyDescent="0.2">
      <c r="J446" s="32"/>
    </row>
    <row r="447" spans="10:10" x14ac:dyDescent="0.2">
      <c r="J447" s="32"/>
    </row>
    <row r="448" spans="10:10" x14ac:dyDescent="0.2">
      <c r="J448" s="32"/>
    </row>
    <row r="449" spans="10:10" x14ac:dyDescent="0.2">
      <c r="J449" s="32"/>
    </row>
    <row r="450" spans="10:10" x14ac:dyDescent="0.2">
      <c r="J450" s="32"/>
    </row>
    <row r="451" spans="10:10" x14ac:dyDescent="0.2">
      <c r="J451" s="32"/>
    </row>
    <row r="452" spans="10:10" x14ac:dyDescent="0.2">
      <c r="J452" s="32"/>
    </row>
    <row r="453" spans="10:10" x14ac:dyDescent="0.2">
      <c r="J453" s="32"/>
    </row>
    <row r="454" spans="10:10" x14ac:dyDescent="0.2">
      <c r="J454" s="32"/>
    </row>
    <row r="455" spans="10:10" x14ac:dyDescent="0.2">
      <c r="J455" s="32"/>
    </row>
    <row r="456" spans="10:10" x14ac:dyDescent="0.2">
      <c r="J456" s="32"/>
    </row>
    <row r="457" spans="10:10" x14ac:dyDescent="0.2">
      <c r="J457" s="32"/>
    </row>
    <row r="458" spans="10:10" x14ac:dyDescent="0.2">
      <c r="J458" s="32"/>
    </row>
    <row r="459" spans="10:10" x14ac:dyDescent="0.2">
      <c r="J459" s="32"/>
    </row>
    <row r="460" spans="10:10" x14ac:dyDescent="0.2">
      <c r="J460" s="32"/>
    </row>
    <row r="461" spans="10:10" x14ac:dyDescent="0.2">
      <c r="J461" s="32"/>
    </row>
    <row r="462" spans="10:10" x14ac:dyDescent="0.2">
      <c r="J462" s="32"/>
    </row>
    <row r="463" spans="10:10" x14ac:dyDescent="0.2">
      <c r="J463" s="32"/>
    </row>
    <row r="464" spans="10:10" x14ac:dyDescent="0.2">
      <c r="J464" s="32"/>
    </row>
    <row r="465" spans="10:10" x14ac:dyDescent="0.2">
      <c r="J465" s="32"/>
    </row>
    <row r="466" spans="10:10" x14ac:dyDescent="0.2">
      <c r="J466" s="32"/>
    </row>
    <row r="467" spans="10:10" x14ac:dyDescent="0.2">
      <c r="J467" s="32"/>
    </row>
    <row r="468" spans="10:10" x14ac:dyDescent="0.2">
      <c r="J468" s="32"/>
    </row>
    <row r="469" spans="10:10" x14ac:dyDescent="0.2">
      <c r="J469" s="32"/>
    </row>
    <row r="470" spans="10:10" x14ac:dyDescent="0.2">
      <c r="J470" s="32"/>
    </row>
    <row r="471" spans="10:10" x14ac:dyDescent="0.2">
      <c r="J471" s="32"/>
    </row>
    <row r="472" spans="10:10" x14ac:dyDescent="0.2">
      <c r="J472" s="32"/>
    </row>
    <row r="473" spans="10:10" x14ac:dyDescent="0.2">
      <c r="J473" s="32"/>
    </row>
    <row r="474" spans="10:10" x14ac:dyDescent="0.2">
      <c r="J474" s="32"/>
    </row>
    <row r="475" spans="10:10" x14ac:dyDescent="0.2">
      <c r="J475" s="32"/>
    </row>
    <row r="476" spans="10:10" x14ac:dyDescent="0.2">
      <c r="J476" s="32"/>
    </row>
    <row r="477" spans="10:10" x14ac:dyDescent="0.2">
      <c r="J477" s="32"/>
    </row>
    <row r="478" spans="10:10" x14ac:dyDescent="0.2">
      <c r="J478" s="32"/>
    </row>
    <row r="479" spans="10:10" x14ac:dyDescent="0.2">
      <c r="J479" s="32"/>
    </row>
    <row r="480" spans="10:10" x14ac:dyDescent="0.2">
      <c r="J480" s="32"/>
    </row>
    <row r="481" spans="10:10" x14ac:dyDescent="0.2">
      <c r="J481" s="32"/>
    </row>
    <row r="482" spans="10:10" x14ac:dyDescent="0.2">
      <c r="J482" s="32"/>
    </row>
    <row r="483" spans="10:10" x14ac:dyDescent="0.2">
      <c r="J483" s="32"/>
    </row>
    <row r="484" spans="10:10" x14ac:dyDescent="0.2">
      <c r="J484" s="32"/>
    </row>
    <row r="485" spans="10:10" x14ac:dyDescent="0.2">
      <c r="J485" s="32"/>
    </row>
    <row r="486" spans="10:10" x14ac:dyDescent="0.2">
      <c r="J486" s="32"/>
    </row>
    <row r="487" spans="10:10" x14ac:dyDescent="0.2">
      <c r="J487" s="32"/>
    </row>
    <row r="488" spans="10:10" x14ac:dyDescent="0.2">
      <c r="J488" s="32"/>
    </row>
    <row r="489" spans="10:10" x14ac:dyDescent="0.2">
      <c r="J489" s="32"/>
    </row>
    <row r="490" spans="10:10" x14ac:dyDescent="0.2">
      <c r="J490" s="32"/>
    </row>
    <row r="491" spans="10:10" x14ac:dyDescent="0.2">
      <c r="J491" s="32"/>
    </row>
    <row r="492" spans="10:10" x14ac:dyDescent="0.2">
      <c r="J492" s="32"/>
    </row>
    <row r="493" spans="10:10" x14ac:dyDescent="0.2">
      <c r="J493" s="32"/>
    </row>
    <row r="494" spans="10:10" x14ac:dyDescent="0.2">
      <c r="J494" s="32"/>
    </row>
    <row r="495" spans="10:10" x14ac:dyDescent="0.2">
      <c r="J495" s="32"/>
    </row>
    <row r="496" spans="10:10" x14ac:dyDescent="0.2">
      <c r="J496" s="32"/>
    </row>
    <row r="497" spans="10:10" x14ac:dyDescent="0.2">
      <c r="J497" s="32"/>
    </row>
    <row r="498" spans="10:10" x14ac:dyDescent="0.2">
      <c r="J498" s="32"/>
    </row>
    <row r="499" spans="10:10" x14ac:dyDescent="0.2">
      <c r="J499" s="32"/>
    </row>
    <row r="500" spans="10:10" x14ac:dyDescent="0.2">
      <c r="J500" s="32"/>
    </row>
    <row r="501" spans="10:10" x14ac:dyDescent="0.2">
      <c r="J501" s="32"/>
    </row>
    <row r="502" spans="10:10" x14ac:dyDescent="0.2">
      <c r="J502" s="32"/>
    </row>
    <row r="503" spans="10:10" x14ac:dyDescent="0.2">
      <c r="J503" s="32"/>
    </row>
    <row r="504" spans="10:10" x14ac:dyDescent="0.2">
      <c r="J504" s="32"/>
    </row>
    <row r="505" spans="10:10" x14ac:dyDescent="0.2">
      <c r="J505" s="32"/>
    </row>
    <row r="506" spans="10:10" x14ac:dyDescent="0.2">
      <c r="J506" s="32"/>
    </row>
    <row r="507" spans="10:10" x14ac:dyDescent="0.2">
      <c r="J507" s="32"/>
    </row>
    <row r="508" spans="10:10" x14ac:dyDescent="0.2">
      <c r="J508" s="32"/>
    </row>
    <row r="509" spans="10:10" x14ac:dyDescent="0.2">
      <c r="J509" s="32"/>
    </row>
    <row r="510" spans="10:10" x14ac:dyDescent="0.2">
      <c r="J510" s="32"/>
    </row>
    <row r="511" spans="10:10" x14ac:dyDescent="0.2">
      <c r="J511" s="32"/>
    </row>
    <row r="512" spans="10:10" x14ac:dyDescent="0.2">
      <c r="J512" s="32"/>
    </row>
    <row r="513" spans="10:10" x14ac:dyDescent="0.2">
      <c r="J513" s="32"/>
    </row>
    <row r="514" spans="10:10" x14ac:dyDescent="0.2">
      <c r="J514" s="32"/>
    </row>
    <row r="515" spans="10:10" x14ac:dyDescent="0.2">
      <c r="J515" s="32"/>
    </row>
    <row r="516" spans="10:10" x14ac:dyDescent="0.2">
      <c r="J516" s="32"/>
    </row>
    <row r="517" spans="10:10" x14ac:dyDescent="0.2">
      <c r="J517" s="32"/>
    </row>
    <row r="518" spans="10:10" x14ac:dyDescent="0.2">
      <c r="J518" s="32"/>
    </row>
    <row r="519" spans="10:10" x14ac:dyDescent="0.2">
      <c r="J519" s="32"/>
    </row>
    <row r="520" spans="10:10" x14ac:dyDescent="0.2">
      <c r="J520" s="32"/>
    </row>
    <row r="521" spans="10:10" x14ac:dyDescent="0.2">
      <c r="J521" s="32"/>
    </row>
    <row r="522" spans="10:10" x14ac:dyDescent="0.2">
      <c r="J522" s="32"/>
    </row>
    <row r="523" spans="10:10" x14ac:dyDescent="0.2">
      <c r="J523" s="32"/>
    </row>
    <row r="524" spans="10:10" x14ac:dyDescent="0.2">
      <c r="J524" s="32"/>
    </row>
    <row r="525" spans="10:10" x14ac:dyDescent="0.2">
      <c r="J525" s="32"/>
    </row>
    <row r="526" spans="10:10" x14ac:dyDescent="0.2">
      <c r="J526" s="32"/>
    </row>
    <row r="527" spans="10:10" x14ac:dyDescent="0.2">
      <c r="J527" s="32"/>
    </row>
    <row r="528" spans="10:10" x14ac:dyDescent="0.2">
      <c r="J528" s="32"/>
    </row>
    <row r="529" spans="10:10" x14ac:dyDescent="0.2">
      <c r="J529" s="32"/>
    </row>
    <row r="530" spans="10:10" x14ac:dyDescent="0.2">
      <c r="J530" s="32"/>
    </row>
    <row r="531" spans="10:10" x14ac:dyDescent="0.2">
      <c r="J531" s="32"/>
    </row>
    <row r="532" spans="10:10" x14ac:dyDescent="0.2">
      <c r="J532" s="32"/>
    </row>
    <row r="533" spans="10:10" x14ac:dyDescent="0.2">
      <c r="J533" s="32"/>
    </row>
    <row r="534" spans="10:10" x14ac:dyDescent="0.2">
      <c r="J534" s="32"/>
    </row>
    <row r="535" spans="10:10" x14ac:dyDescent="0.2">
      <c r="J535" s="32"/>
    </row>
    <row r="536" spans="10:10" x14ac:dyDescent="0.2">
      <c r="J536" s="32"/>
    </row>
    <row r="537" spans="10:10" x14ac:dyDescent="0.2">
      <c r="J537" s="32"/>
    </row>
    <row r="538" spans="10:10" x14ac:dyDescent="0.2">
      <c r="J538" s="32"/>
    </row>
    <row r="539" spans="10:10" x14ac:dyDescent="0.2">
      <c r="J539" s="32"/>
    </row>
    <row r="540" spans="10:10" x14ac:dyDescent="0.2">
      <c r="J540" s="32"/>
    </row>
    <row r="541" spans="10:10" x14ac:dyDescent="0.2">
      <c r="J541" s="32"/>
    </row>
    <row r="542" spans="10:10" x14ac:dyDescent="0.2">
      <c r="J542" s="32"/>
    </row>
    <row r="543" spans="10:10" x14ac:dyDescent="0.2">
      <c r="J543" s="32"/>
    </row>
    <row r="544" spans="10:10" x14ac:dyDescent="0.2">
      <c r="J544" s="32"/>
    </row>
    <row r="545" spans="10:10" x14ac:dyDescent="0.2">
      <c r="J545" s="32"/>
    </row>
    <row r="546" spans="10:10" x14ac:dyDescent="0.2">
      <c r="J546" s="32"/>
    </row>
    <row r="547" spans="10:10" x14ac:dyDescent="0.2">
      <c r="J547" s="32"/>
    </row>
    <row r="548" spans="10:10" x14ac:dyDescent="0.2">
      <c r="J548" s="32"/>
    </row>
    <row r="549" spans="10:10" x14ac:dyDescent="0.2">
      <c r="J549" s="32"/>
    </row>
    <row r="550" spans="10:10" x14ac:dyDescent="0.2">
      <c r="J550" s="32"/>
    </row>
    <row r="551" spans="10:10" x14ac:dyDescent="0.2">
      <c r="J551" s="32"/>
    </row>
    <row r="552" spans="10:10" x14ac:dyDescent="0.2">
      <c r="J552" s="32"/>
    </row>
    <row r="553" spans="10:10" x14ac:dyDescent="0.2">
      <c r="J553" s="32"/>
    </row>
    <row r="554" spans="10:10" x14ac:dyDescent="0.2">
      <c r="J554" s="32"/>
    </row>
    <row r="555" spans="10:10" x14ac:dyDescent="0.2">
      <c r="J555" s="32"/>
    </row>
    <row r="556" spans="10:10" x14ac:dyDescent="0.2">
      <c r="J556" s="32"/>
    </row>
    <row r="557" spans="10:10" x14ac:dyDescent="0.2">
      <c r="J557" s="32"/>
    </row>
    <row r="558" spans="10:10" x14ac:dyDescent="0.2">
      <c r="J558" s="32"/>
    </row>
    <row r="559" spans="10:10" x14ac:dyDescent="0.2">
      <c r="J559" s="32"/>
    </row>
    <row r="560" spans="10:10" x14ac:dyDescent="0.2">
      <c r="J560" s="32"/>
    </row>
    <row r="561" spans="10:10" x14ac:dyDescent="0.2">
      <c r="J561" s="32"/>
    </row>
    <row r="562" spans="10:10" x14ac:dyDescent="0.2">
      <c r="J562" s="32"/>
    </row>
    <row r="563" spans="10:10" x14ac:dyDescent="0.2">
      <c r="J563" s="32"/>
    </row>
    <row r="564" spans="10:10" x14ac:dyDescent="0.2">
      <c r="J564" s="32"/>
    </row>
    <row r="565" spans="10:10" x14ac:dyDescent="0.2">
      <c r="J565" s="32"/>
    </row>
    <row r="566" spans="10:10" x14ac:dyDescent="0.2">
      <c r="J566" s="32"/>
    </row>
    <row r="567" spans="10:10" x14ac:dyDescent="0.2">
      <c r="J567" s="32"/>
    </row>
    <row r="568" spans="10:10" x14ac:dyDescent="0.2">
      <c r="J568" s="32"/>
    </row>
    <row r="569" spans="10:10" x14ac:dyDescent="0.2">
      <c r="J569" s="32"/>
    </row>
    <row r="570" spans="10:10" x14ac:dyDescent="0.2">
      <c r="J570" s="32"/>
    </row>
    <row r="571" spans="10:10" x14ac:dyDescent="0.2">
      <c r="J571" s="32"/>
    </row>
    <row r="572" spans="10:10" x14ac:dyDescent="0.2">
      <c r="J572" s="32"/>
    </row>
    <row r="573" spans="10:10" x14ac:dyDescent="0.2">
      <c r="J573" s="32"/>
    </row>
    <row r="574" spans="10:10" x14ac:dyDescent="0.2">
      <c r="J574" s="32"/>
    </row>
    <row r="575" spans="10:10" x14ac:dyDescent="0.2">
      <c r="J575" s="32"/>
    </row>
    <row r="576" spans="10:10" x14ac:dyDescent="0.2">
      <c r="J576" s="32"/>
    </row>
    <row r="577" spans="10:10" x14ac:dyDescent="0.2">
      <c r="J577" s="32"/>
    </row>
    <row r="578" spans="10:10" x14ac:dyDescent="0.2">
      <c r="J578" s="32"/>
    </row>
    <row r="579" spans="10:10" x14ac:dyDescent="0.2">
      <c r="J579" s="32"/>
    </row>
    <row r="580" spans="10:10" x14ac:dyDescent="0.2">
      <c r="J580" s="32"/>
    </row>
    <row r="581" spans="10:10" x14ac:dyDescent="0.2">
      <c r="J581" s="32"/>
    </row>
    <row r="582" spans="10:10" x14ac:dyDescent="0.2">
      <c r="J582" s="32"/>
    </row>
    <row r="583" spans="10:10" x14ac:dyDescent="0.2">
      <c r="J583" s="32"/>
    </row>
    <row r="584" spans="10:10" x14ac:dyDescent="0.2">
      <c r="J584" s="32"/>
    </row>
    <row r="585" spans="10:10" x14ac:dyDescent="0.2">
      <c r="J585" s="32"/>
    </row>
    <row r="586" spans="10:10" x14ac:dyDescent="0.2">
      <c r="J586" s="32"/>
    </row>
    <row r="587" spans="10:10" x14ac:dyDescent="0.2">
      <c r="J587" s="32"/>
    </row>
    <row r="588" spans="10:10" x14ac:dyDescent="0.2">
      <c r="J588" s="32"/>
    </row>
    <row r="589" spans="10:10" x14ac:dyDescent="0.2">
      <c r="J589" s="32"/>
    </row>
    <row r="590" spans="10:10" x14ac:dyDescent="0.2">
      <c r="J590" s="32"/>
    </row>
    <row r="591" spans="10:10" x14ac:dyDescent="0.2">
      <c r="J591" s="32"/>
    </row>
    <row r="592" spans="10:10" x14ac:dyDescent="0.2">
      <c r="J592" s="32"/>
    </row>
    <row r="593" spans="10:10" x14ac:dyDescent="0.2">
      <c r="J593" s="32"/>
    </row>
    <row r="594" spans="10:10" x14ac:dyDescent="0.2">
      <c r="J594" s="32"/>
    </row>
    <row r="595" spans="10:10" x14ac:dyDescent="0.2">
      <c r="J595" s="32"/>
    </row>
    <row r="596" spans="10:10" x14ac:dyDescent="0.2">
      <c r="J596" s="32"/>
    </row>
    <row r="597" spans="10:10" x14ac:dyDescent="0.2">
      <c r="J597" s="32"/>
    </row>
    <row r="598" spans="10:10" x14ac:dyDescent="0.2">
      <c r="J598" s="32"/>
    </row>
    <row r="599" spans="10:10" x14ac:dyDescent="0.2">
      <c r="J599" s="32"/>
    </row>
    <row r="600" spans="10:10" x14ac:dyDescent="0.2">
      <c r="J600" s="32"/>
    </row>
    <row r="601" spans="10:10" x14ac:dyDescent="0.2">
      <c r="J601" s="32"/>
    </row>
    <row r="602" spans="10:10" x14ac:dyDescent="0.2">
      <c r="J602" s="32"/>
    </row>
    <row r="603" spans="10:10" x14ac:dyDescent="0.2">
      <c r="J603" s="32"/>
    </row>
    <row r="604" spans="10:10" x14ac:dyDescent="0.2">
      <c r="J604" s="32"/>
    </row>
    <row r="605" spans="10:10" x14ac:dyDescent="0.2">
      <c r="J605" s="32"/>
    </row>
    <row r="606" spans="10:10" x14ac:dyDescent="0.2">
      <c r="J606" s="32"/>
    </row>
    <row r="607" spans="10:10" x14ac:dyDescent="0.2">
      <c r="J607" s="32"/>
    </row>
    <row r="608" spans="10:10" x14ac:dyDescent="0.2">
      <c r="J608" s="32"/>
    </row>
    <row r="609" spans="10:10" x14ac:dyDescent="0.2">
      <c r="J609" s="32"/>
    </row>
    <row r="610" spans="10:10" x14ac:dyDescent="0.2">
      <c r="J610" s="32"/>
    </row>
    <row r="611" spans="10:10" x14ac:dyDescent="0.2">
      <c r="J611" s="32"/>
    </row>
    <row r="612" spans="10:10" x14ac:dyDescent="0.2">
      <c r="J612" s="32"/>
    </row>
    <row r="613" spans="10:10" x14ac:dyDescent="0.2">
      <c r="J613" s="32"/>
    </row>
    <row r="614" spans="10:10" x14ac:dyDescent="0.2">
      <c r="J614" s="32"/>
    </row>
    <row r="615" spans="10:10" x14ac:dyDescent="0.2">
      <c r="J615" s="32"/>
    </row>
    <row r="616" spans="10:10" x14ac:dyDescent="0.2">
      <c r="J616" s="32"/>
    </row>
    <row r="617" spans="10:10" x14ac:dyDescent="0.2">
      <c r="J617" s="32"/>
    </row>
    <row r="618" spans="10:10" x14ac:dyDescent="0.2">
      <c r="J618" s="32"/>
    </row>
    <row r="619" spans="10:10" x14ac:dyDescent="0.2">
      <c r="J619" s="32"/>
    </row>
    <row r="620" spans="10:10" x14ac:dyDescent="0.2">
      <c r="J620" s="32"/>
    </row>
    <row r="621" spans="10:10" x14ac:dyDescent="0.2">
      <c r="J621" s="32"/>
    </row>
    <row r="622" spans="10:10" x14ac:dyDescent="0.2">
      <c r="J622" s="32"/>
    </row>
    <row r="623" spans="10:10" x14ac:dyDescent="0.2">
      <c r="J623" s="32"/>
    </row>
    <row r="624" spans="10:10" x14ac:dyDescent="0.2">
      <c r="J624" s="32"/>
    </row>
    <row r="625" spans="10:10" x14ac:dyDescent="0.2">
      <c r="J625" s="32"/>
    </row>
    <row r="626" spans="10:10" x14ac:dyDescent="0.2">
      <c r="J626" s="32"/>
    </row>
    <row r="627" spans="10:10" x14ac:dyDescent="0.2">
      <c r="J627" s="32"/>
    </row>
    <row r="628" spans="10:10" x14ac:dyDescent="0.2">
      <c r="J628" s="32"/>
    </row>
    <row r="629" spans="10:10" x14ac:dyDescent="0.2">
      <c r="J629" s="32"/>
    </row>
    <row r="630" spans="10:10" x14ac:dyDescent="0.2">
      <c r="J630" s="32"/>
    </row>
    <row r="631" spans="10:10" x14ac:dyDescent="0.2">
      <c r="J631" s="32"/>
    </row>
    <row r="632" spans="10:10" x14ac:dyDescent="0.2">
      <c r="J632" s="32"/>
    </row>
    <row r="633" spans="10:10" x14ac:dyDescent="0.2">
      <c r="J633" s="32"/>
    </row>
    <row r="634" spans="10:10" x14ac:dyDescent="0.2">
      <c r="J634" s="32"/>
    </row>
    <row r="635" spans="10:10" x14ac:dyDescent="0.2">
      <c r="J635" s="32"/>
    </row>
    <row r="636" spans="10:10" x14ac:dyDescent="0.2">
      <c r="J636" s="32"/>
    </row>
    <row r="637" spans="10:10" x14ac:dyDescent="0.2">
      <c r="J637" s="32"/>
    </row>
    <row r="638" spans="10:10" x14ac:dyDescent="0.2">
      <c r="J638" s="32"/>
    </row>
    <row r="639" spans="10:10" x14ac:dyDescent="0.2">
      <c r="J639" s="32"/>
    </row>
    <row r="640" spans="10:10" x14ac:dyDescent="0.2">
      <c r="J640" s="32"/>
    </row>
    <row r="641" spans="10:10" x14ac:dyDescent="0.2">
      <c r="J641" s="32"/>
    </row>
    <row r="642" spans="10:10" x14ac:dyDescent="0.2">
      <c r="J642" s="32"/>
    </row>
    <row r="643" spans="10:10" x14ac:dyDescent="0.2">
      <c r="J643" s="32"/>
    </row>
    <row r="644" spans="10:10" x14ac:dyDescent="0.2">
      <c r="J644" s="32"/>
    </row>
    <row r="645" spans="10:10" x14ac:dyDescent="0.2">
      <c r="J645" s="32"/>
    </row>
    <row r="646" spans="10:10" x14ac:dyDescent="0.2">
      <c r="J646" s="32"/>
    </row>
    <row r="647" spans="10:10" x14ac:dyDescent="0.2">
      <c r="J647" s="32"/>
    </row>
    <row r="648" spans="10:10" x14ac:dyDescent="0.2">
      <c r="J648" s="32"/>
    </row>
    <row r="649" spans="10:10" x14ac:dyDescent="0.2">
      <c r="J649" s="32"/>
    </row>
    <row r="650" spans="10:10" x14ac:dyDescent="0.2">
      <c r="J650" s="32"/>
    </row>
    <row r="651" spans="10:10" x14ac:dyDescent="0.2">
      <c r="J651" s="32"/>
    </row>
    <row r="652" spans="10:10" x14ac:dyDescent="0.2">
      <c r="J652" s="32"/>
    </row>
    <row r="653" spans="10:10" x14ac:dyDescent="0.2">
      <c r="J653" s="32"/>
    </row>
    <row r="654" spans="10:10" x14ac:dyDescent="0.2">
      <c r="J654" s="32"/>
    </row>
    <row r="655" spans="10:10" x14ac:dyDescent="0.2">
      <c r="J655" s="32"/>
    </row>
    <row r="656" spans="10:10" x14ac:dyDescent="0.2">
      <c r="J656" s="32"/>
    </row>
    <row r="657" spans="10:10" x14ac:dyDescent="0.2">
      <c r="J657" s="32"/>
    </row>
    <row r="658" spans="10:10" x14ac:dyDescent="0.2">
      <c r="J658" s="32"/>
    </row>
    <row r="659" spans="10:10" x14ac:dyDescent="0.2">
      <c r="J659" s="32"/>
    </row>
    <row r="660" spans="10:10" x14ac:dyDescent="0.2">
      <c r="J660" s="32"/>
    </row>
    <row r="661" spans="10:10" x14ac:dyDescent="0.2">
      <c r="J661" s="32"/>
    </row>
    <row r="662" spans="10:10" x14ac:dyDescent="0.2">
      <c r="J662" s="32"/>
    </row>
    <row r="663" spans="10:10" x14ac:dyDescent="0.2">
      <c r="J663" s="32"/>
    </row>
    <row r="664" spans="10:10" x14ac:dyDescent="0.2">
      <c r="J664" s="32"/>
    </row>
    <row r="665" spans="10:10" x14ac:dyDescent="0.2">
      <c r="J665" s="32"/>
    </row>
    <row r="666" spans="10:10" x14ac:dyDescent="0.2">
      <c r="J666" s="32"/>
    </row>
    <row r="667" spans="10:10" x14ac:dyDescent="0.2">
      <c r="J667" s="32"/>
    </row>
    <row r="668" spans="10:10" x14ac:dyDescent="0.2">
      <c r="J668" s="32"/>
    </row>
    <row r="669" spans="10:10" x14ac:dyDescent="0.2">
      <c r="J669" s="32"/>
    </row>
    <row r="670" spans="10:10" x14ac:dyDescent="0.2">
      <c r="J670" s="32"/>
    </row>
    <row r="671" spans="10:10" x14ac:dyDescent="0.2">
      <c r="J671" s="32"/>
    </row>
    <row r="672" spans="10:10" x14ac:dyDescent="0.2">
      <c r="J672" s="32"/>
    </row>
    <row r="673" spans="10:10" x14ac:dyDescent="0.2">
      <c r="J673" s="32"/>
    </row>
    <row r="674" spans="10:10" x14ac:dyDescent="0.2">
      <c r="J674" s="32"/>
    </row>
    <row r="675" spans="10:10" x14ac:dyDescent="0.2">
      <c r="J675" s="32"/>
    </row>
    <row r="676" spans="10:10" x14ac:dyDescent="0.2">
      <c r="J676" s="32"/>
    </row>
    <row r="677" spans="10:10" x14ac:dyDescent="0.2">
      <c r="J677" s="32"/>
    </row>
    <row r="678" spans="10:10" x14ac:dyDescent="0.2">
      <c r="J678" s="32"/>
    </row>
    <row r="679" spans="10:10" x14ac:dyDescent="0.2">
      <c r="J679" s="32"/>
    </row>
    <row r="680" spans="10:10" x14ac:dyDescent="0.2">
      <c r="J680" s="32"/>
    </row>
    <row r="681" spans="10:10" x14ac:dyDescent="0.2">
      <c r="J681" s="32"/>
    </row>
    <row r="682" spans="10:10" x14ac:dyDescent="0.2">
      <c r="J682" s="32"/>
    </row>
    <row r="683" spans="10:10" x14ac:dyDescent="0.2">
      <c r="J683" s="32"/>
    </row>
    <row r="684" spans="10:10" x14ac:dyDescent="0.2">
      <c r="J684" s="32"/>
    </row>
    <row r="685" spans="10:10" x14ac:dyDescent="0.2">
      <c r="J685" s="32"/>
    </row>
    <row r="686" spans="10:10" x14ac:dyDescent="0.2">
      <c r="J686" s="32"/>
    </row>
    <row r="687" spans="10:10" x14ac:dyDescent="0.2">
      <c r="J687" s="32"/>
    </row>
    <row r="688" spans="10:10" x14ac:dyDescent="0.2">
      <c r="J688" s="32"/>
    </row>
    <row r="689" spans="10:10" x14ac:dyDescent="0.2">
      <c r="J689" s="32"/>
    </row>
    <row r="690" spans="10:10" x14ac:dyDescent="0.2">
      <c r="J690" s="32"/>
    </row>
    <row r="691" spans="10:10" x14ac:dyDescent="0.2">
      <c r="J691" s="32"/>
    </row>
    <row r="692" spans="10:10" x14ac:dyDescent="0.2">
      <c r="J692" s="32"/>
    </row>
    <row r="693" spans="10:10" x14ac:dyDescent="0.2">
      <c r="J693" s="32"/>
    </row>
    <row r="694" spans="10:10" x14ac:dyDescent="0.2">
      <c r="J694" s="32"/>
    </row>
    <row r="695" spans="10:10" x14ac:dyDescent="0.2">
      <c r="J695" s="32"/>
    </row>
    <row r="696" spans="10:10" x14ac:dyDescent="0.2">
      <c r="J696" s="32"/>
    </row>
    <row r="697" spans="10:10" x14ac:dyDescent="0.2">
      <c r="J697" s="32"/>
    </row>
    <row r="698" spans="10:10" x14ac:dyDescent="0.2">
      <c r="J698" s="32"/>
    </row>
    <row r="699" spans="10:10" x14ac:dyDescent="0.2">
      <c r="J699" s="32"/>
    </row>
    <row r="700" spans="10:10" x14ac:dyDescent="0.2">
      <c r="J700" s="32"/>
    </row>
    <row r="701" spans="10:10" x14ac:dyDescent="0.2">
      <c r="J701" s="32"/>
    </row>
    <row r="702" spans="10:10" x14ac:dyDescent="0.2">
      <c r="J702" s="32"/>
    </row>
    <row r="703" spans="10:10" x14ac:dyDescent="0.2">
      <c r="J703" s="32"/>
    </row>
    <row r="704" spans="10:10" x14ac:dyDescent="0.2">
      <c r="J704" s="32"/>
    </row>
    <row r="705" spans="10:10" x14ac:dyDescent="0.2">
      <c r="J705" s="32"/>
    </row>
    <row r="706" spans="10:10" x14ac:dyDescent="0.2">
      <c r="J706" s="32"/>
    </row>
    <row r="707" spans="10:10" x14ac:dyDescent="0.2">
      <c r="J707" s="32"/>
    </row>
    <row r="708" spans="10:10" x14ac:dyDescent="0.2">
      <c r="J708" s="32"/>
    </row>
    <row r="709" spans="10:10" x14ac:dyDescent="0.2">
      <c r="J709" s="32"/>
    </row>
    <row r="710" spans="10:10" x14ac:dyDescent="0.2">
      <c r="J710" s="32"/>
    </row>
    <row r="711" spans="10:10" x14ac:dyDescent="0.2">
      <c r="J711" s="32"/>
    </row>
    <row r="712" spans="10:10" x14ac:dyDescent="0.2">
      <c r="J712" s="32"/>
    </row>
    <row r="713" spans="10:10" x14ac:dyDescent="0.2">
      <c r="J713" s="32"/>
    </row>
    <row r="714" spans="10:10" x14ac:dyDescent="0.2">
      <c r="J714" s="32"/>
    </row>
    <row r="715" spans="10:10" x14ac:dyDescent="0.2">
      <c r="J715" s="32"/>
    </row>
    <row r="716" spans="10:10" x14ac:dyDescent="0.2">
      <c r="J716" s="32"/>
    </row>
    <row r="717" spans="10:10" x14ac:dyDescent="0.2">
      <c r="J717" s="32"/>
    </row>
    <row r="718" spans="10:10" x14ac:dyDescent="0.2">
      <c r="J718" s="32"/>
    </row>
    <row r="719" spans="10:10" x14ac:dyDescent="0.2">
      <c r="J719" s="32"/>
    </row>
    <row r="720" spans="10:10" x14ac:dyDescent="0.2">
      <c r="J720" s="32"/>
    </row>
    <row r="721" spans="10:10" x14ac:dyDescent="0.2">
      <c r="J721" s="32"/>
    </row>
    <row r="722" spans="10:10" x14ac:dyDescent="0.2">
      <c r="J722" s="32"/>
    </row>
    <row r="723" spans="10:10" x14ac:dyDescent="0.2">
      <c r="J723" s="32"/>
    </row>
    <row r="724" spans="10:10" x14ac:dyDescent="0.2">
      <c r="J724" s="32"/>
    </row>
    <row r="725" spans="10:10" x14ac:dyDescent="0.2">
      <c r="J725" s="32"/>
    </row>
    <row r="726" spans="10:10" x14ac:dyDescent="0.2">
      <c r="J726" s="32"/>
    </row>
    <row r="727" spans="10:10" x14ac:dyDescent="0.2">
      <c r="J727" s="32"/>
    </row>
    <row r="728" spans="10:10" x14ac:dyDescent="0.2">
      <c r="J728" s="32"/>
    </row>
    <row r="729" spans="10:10" x14ac:dyDescent="0.2">
      <c r="J729" s="32"/>
    </row>
    <row r="730" spans="10:10" x14ac:dyDescent="0.2">
      <c r="J730" s="32"/>
    </row>
    <row r="731" spans="10:10" x14ac:dyDescent="0.2">
      <c r="J731" s="32"/>
    </row>
    <row r="732" spans="10:10" x14ac:dyDescent="0.2">
      <c r="J732" s="32"/>
    </row>
    <row r="733" spans="10:10" x14ac:dyDescent="0.2">
      <c r="J733" s="32"/>
    </row>
    <row r="734" spans="10:10" x14ac:dyDescent="0.2">
      <c r="J734" s="32"/>
    </row>
    <row r="735" spans="10:10" x14ac:dyDescent="0.2">
      <c r="J735" s="32"/>
    </row>
    <row r="736" spans="10:10" x14ac:dyDescent="0.2">
      <c r="J736" s="32"/>
    </row>
    <row r="737" spans="10:10" x14ac:dyDescent="0.2">
      <c r="J737" s="32"/>
    </row>
    <row r="738" spans="10:10" x14ac:dyDescent="0.2">
      <c r="J738" s="32"/>
    </row>
    <row r="739" spans="10:10" x14ac:dyDescent="0.2">
      <c r="J739" s="32"/>
    </row>
    <row r="740" spans="10:10" x14ac:dyDescent="0.2">
      <c r="J740" s="32"/>
    </row>
    <row r="741" spans="10:10" x14ac:dyDescent="0.2">
      <c r="J741" s="32"/>
    </row>
    <row r="742" spans="10:10" x14ac:dyDescent="0.2">
      <c r="J742" s="32"/>
    </row>
    <row r="743" spans="10:10" x14ac:dyDescent="0.2">
      <c r="J743" s="32"/>
    </row>
    <row r="744" spans="10:10" x14ac:dyDescent="0.2">
      <c r="J744" s="32"/>
    </row>
    <row r="745" spans="10:10" x14ac:dyDescent="0.2">
      <c r="J745" s="32"/>
    </row>
    <row r="746" spans="10:10" x14ac:dyDescent="0.2">
      <c r="J746" s="32"/>
    </row>
    <row r="747" spans="10:10" x14ac:dyDescent="0.2">
      <c r="J747" s="32"/>
    </row>
    <row r="748" spans="10:10" x14ac:dyDescent="0.2">
      <c r="J748" s="32"/>
    </row>
    <row r="749" spans="10:10" x14ac:dyDescent="0.2">
      <c r="J749" s="32"/>
    </row>
    <row r="750" spans="10:10" x14ac:dyDescent="0.2">
      <c r="J750" s="32"/>
    </row>
    <row r="751" spans="10:10" x14ac:dyDescent="0.2">
      <c r="J751" s="32"/>
    </row>
    <row r="752" spans="10:10" x14ac:dyDescent="0.2">
      <c r="J752" s="32"/>
    </row>
    <row r="753" spans="10:10" x14ac:dyDescent="0.2">
      <c r="J753" s="32"/>
    </row>
    <row r="754" spans="10:10" x14ac:dyDescent="0.2">
      <c r="J754" s="32"/>
    </row>
    <row r="755" spans="10:10" x14ac:dyDescent="0.2">
      <c r="J755" s="32"/>
    </row>
    <row r="756" spans="10:10" x14ac:dyDescent="0.2">
      <c r="J756" s="32"/>
    </row>
    <row r="757" spans="10:10" x14ac:dyDescent="0.2">
      <c r="J757" s="32"/>
    </row>
    <row r="758" spans="10:10" x14ac:dyDescent="0.2">
      <c r="J758" s="32"/>
    </row>
    <row r="759" spans="10:10" x14ac:dyDescent="0.2">
      <c r="J759" s="32"/>
    </row>
    <row r="760" spans="10:10" x14ac:dyDescent="0.2">
      <c r="J760" s="32"/>
    </row>
    <row r="761" spans="10:10" x14ac:dyDescent="0.2">
      <c r="J761" s="32"/>
    </row>
    <row r="762" spans="10:10" x14ac:dyDescent="0.2">
      <c r="J762" s="32"/>
    </row>
    <row r="763" spans="10:10" x14ac:dyDescent="0.2">
      <c r="J763" s="32"/>
    </row>
    <row r="764" spans="10:10" x14ac:dyDescent="0.2">
      <c r="J764" s="32"/>
    </row>
    <row r="765" spans="10:10" x14ac:dyDescent="0.2">
      <c r="J765" s="32"/>
    </row>
    <row r="766" spans="10:10" x14ac:dyDescent="0.2">
      <c r="J766" s="32"/>
    </row>
    <row r="767" spans="10:10" x14ac:dyDescent="0.2">
      <c r="J767" s="32"/>
    </row>
    <row r="768" spans="10:10" x14ac:dyDescent="0.2">
      <c r="J768" s="32"/>
    </row>
    <row r="769" spans="10:10" x14ac:dyDescent="0.2">
      <c r="J769" s="32"/>
    </row>
    <row r="770" spans="10:10" x14ac:dyDescent="0.2">
      <c r="J770" s="32"/>
    </row>
    <row r="771" spans="10:10" x14ac:dyDescent="0.2">
      <c r="J771" s="32"/>
    </row>
    <row r="772" spans="10:10" x14ac:dyDescent="0.2">
      <c r="J772" s="32"/>
    </row>
    <row r="773" spans="10:10" x14ac:dyDescent="0.2">
      <c r="J773" s="32"/>
    </row>
    <row r="774" spans="10:10" x14ac:dyDescent="0.2">
      <c r="J774" s="32"/>
    </row>
    <row r="775" spans="10:10" x14ac:dyDescent="0.2">
      <c r="J775" s="32"/>
    </row>
    <row r="776" spans="10:10" x14ac:dyDescent="0.2">
      <c r="J776" s="32"/>
    </row>
    <row r="777" spans="10:10" x14ac:dyDescent="0.2">
      <c r="J777" s="32"/>
    </row>
    <row r="778" spans="10:10" x14ac:dyDescent="0.2">
      <c r="J778" s="32"/>
    </row>
    <row r="779" spans="10:10" x14ac:dyDescent="0.2">
      <c r="J779" s="32"/>
    </row>
    <row r="780" spans="10:10" x14ac:dyDescent="0.2">
      <c r="J780" s="32"/>
    </row>
    <row r="781" spans="10:10" x14ac:dyDescent="0.2">
      <c r="J781" s="32"/>
    </row>
    <row r="782" spans="10:10" x14ac:dyDescent="0.2">
      <c r="J782" s="32"/>
    </row>
    <row r="783" spans="10:10" x14ac:dyDescent="0.2">
      <c r="J783" s="32"/>
    </row>
    <row r="784" spans="10:10" x14ac:dyDescent="0.2">
      <c r="J784" s="32"/>
    </row>
    <row r="785" spans="10:10" x14ac:dyDescent="0.2">
      <c r="J785" s="32"/>
    </row>
    <row r="786" spans="10:10" x14ac:dyDescent="0.2">
      <c r="J786" s="32"/>
    </row>
    <row r="787" spans="10:10" x14ac:dyDescent="0.2">
      <c r="J787" s="32"/>
    </row>
    <row r="788" spans="10:10" x14ac:dyDescent="0.2">
      <c r="J788" s="32"/>
    </row>
    <row r="789" spans="10:10" x14ac:dyDescent="0.2">
      <c r="J789" s="32"/>
    </row>
    <row r="790" spans="10:10" x14ac:dyDescent="0.2">
      <c r="J790" s="32"/>
    </row>
    <row r="791" spans="10:10" x14ac:dyDescent="0.2">
      <c r="J791" s="32"/>
    </row>
    <row r="792" spans="10:10" x14ac:dyDescent="0.2">
      <c r="J792" s="32"/>
    </row>
    <row r="793" spans="10:10" x14ac:dyDescent="0.2">
      <c r="J793" s="32"/>
    </row>
    <row r="794" spans="10:10" x14ac:dyDescent="0.2">
      <c r="J794" s="32"/>
    </row>
    <row r="795" spans="10:10" x14ac:dyDescent="0.2">
      <c r="J795" s="32"/>
    </row>
    <row r="796" spans="10:10" x14ac:dyDescent="0.2">
      <c r="J796" s="32"/>
    </row>
    <row r="797" spans="10:10" x14ac:dyDescent="0.2">
      <c r="J797" s="32"/>
    </row>
    <row r="798" spans="10:10" x14ac:dyDescent="0.2">
      <c r="J798" s="32"/>
    </row>
    <row r="799" spans="10:10" x14ac:dyDescent="0.2">
      <c r="J799" s="32"/>
    </row>
    <row r="800" spans="10:10" x14ac:dyDescent="0.2">
      <c r="J800" s="32"/>
    </row>
    <row r="801" spans="10:10" x14ac:dyDescent="0.2">
      <c r="J801" s="32"/>
    </row>
    <row r="802" spans="10:10" x14ac:dyDescent="0.2">
      <c r="J802" s="32"/>
    </row>
    <row r="803" spans="10:10" x14ac:dyDescent="0.2">
      <c r="J803" s="32"/>
    </row>
    <row r="804" spans="10:10" x14ac:dyDescent="0.2">
      <c r="J804" s="32"/>
    </row>
    <row r="805" spans="10:10" x14ac:dyDescent="0.2">
      <c r="J805" s="32"/>
    </row>
    <row r="806" spans="10:10" x14ac:dyDescent="0.2">
      <c r="J806" s="32"/>
    </row>
    <row r="807" spans="10:10" x14ac:dyDescent="0.2">
      <c r="J807" s="32"/>
    </row>
    <row r="808" spans="10:10" x14ac:dyDescent="0.2">
      <c r="J808" s="32"/>
    </row>
    <row r="809" spans="10:10" x14ac:dyDescent="0.2">
      <c r="J809" s="32"/>
    </row>
    <row r="810" spans="10:10" x14ac:dyDescent="0.2">
      <c r="J810" s="32"/>
    </row>
    <row r="811" spans="10:10" x14ac:dyDescent="0.2">
      <c r="J811" s="32"/>
    </row>
    <row r="812" spans="10:10" x14ac:dyDescent="0.2">
      <c r="J812" s="32"/>
    </row>
    <row r="813" spans="10:10" x14ac:dyDescent="0.2">
      <c r="J813" s="32"/>
    </row>
    <row r="814" spans="10:10" x14ac:dyDescent="0.2">
      <c r="J814" s="32"/>
    </row>
    <row r="815" spans="10:10" x14ac:dyDescent="0.2">
      <c r="J815" s="32"/>
    </row>
    <row r="816" spans="10:10" x14ac:dyDescent="0.2">
      <c r="J816" s="32"/>
    </row>
    <row r="817" spans="10:10" x14ac:dyDescent="0.2">
      <c r="J817" s="32"/>
    </row>
    <row r="818" spans="10:10" x14ac:dyDescent="0.2">
      <c r="J818" s="32"/>
    </row>
    <row r="819" spans="10:10" x14ac:dyDescent="0.2">
      <c r="J819" s="32"/>
    </row>
    <row r="820" spans="10:10" x14ac:dyDescent="0.2">
      <c r="J820" s="32"/>
    </row>
    <row r="821" spans="10:10" x14ac:dyDescent="0.2">
      <c r="J821" s="32"/>
    </row>
    <row r="822" spans="10:10" x14ac:dyDescent="0.2">
      <c r="J822" s="32"/>
    </row>
    <row r="823" spans="10:10" x14ac:dyDescent="0.2">
      <c r="J823" s="32"/>
    </row>
    <row r="824" spans="10:10" x14ac:dyDescent="0.2">
      <c r="J824" s="32"/>
    </row>
    <row r="825" spans="10:10" x14ac:dyDescent="0.2">
      <c r="J825" s="32"/>
    </row>
    <row r="826" spans="10:10" x14ac:dyDescent="0.2">
      <c r="J826" s="32"/>
    </row>
    <row r="827" spans="10:10" x14ac:dyDescent="0.2">
      <c r="J827" s="32"/>
    </row>
    <row r="828" spans="10:10" x14ac:dyDescent="0.2">
      <c r="J828" s="32"/>
    </row>
    <row r="829" spans="10:10" x14ac:dyDescent="0.2">
      <c r="J829" s="32"/>
    </row>
    <row r="830" spans="10:10" x14ac:dyDescent="0.2">
      <c r="J830" s="32"/>
    </row>
    <row r="831" spans="10:10" x14ac:dyDescent="0.2">
      <c r="J831" s="32"/>
    </row>
    <row r="832" spans="10:10" x14ac:dyDescent="0.2">
      <c r="J832" s="32"/>
    </row>
    <row r="833" spans="10:10" x14ac:dyDescent="0.2">
      <c r="J833" s="32"/>
    </row>
    <row r="834" spans="10:10" x14ac:dyDescent="0.2">
      <c r="J834" s="32"/>
    </row>
    <row r="835" spans="10:10" x14ac:dyDescent="0.2">
      <c r="J835" s="32"/>
    </row>
    <row r="836" spans="10:10" x14ac:dyDescent="0.2">
      <c r="J836" s="32"/>
    </row>
    <row r="837" spans="10:10" x14ac:dyDescent="0.2">
      <c r="J837" s="32"/>
    </row>
    <row r="838" spans="10:10" x14ac:dyDescent="0.2">
      <c r="J838" s="32"/>
    </row>
    <row r="839" spans="10:10" x14ac:dyDescent="0.2">
      <c r="J839" s="32"/>
    </row>
    <row r="840" spans="10:10" x14ac:dyDescent="0.2">
      <c r="J840" s="32"/>
    </row>
    <row r="841" spans="10:10" x14ac:dyDescent="0.2">
      <c r="J841" s="32"/>
    </row>
    <row r="842" spans="10:10" x14ac:dyDescent="0.2">
      <c r="J842" s="32"/>
    </row>
    <row r="843" spans="10:10" x14ac:dyDescent="0.2">
      <c r="J843" s="32"/>
    </row>
    <row r="844" spans="10:10" x14ac:dyDescent="0.2">
      <c r="J844" s="32"/>
    </row>
    <row r="845" spans="10:10" x14ac:dyDescent="0.2">
      <c r="J845" s="32"/>
    </row>
    <row r="846" spans="10:10" x14ac:dyDescent="0.2">
      <c r="J846" s="32"/>
    </row>
    <row r="847" spans="10:10" x14ac:dyDescent="0.2">
      <c r="J847" s="32"/>
    </row>
    <row r="848" spans="10:10" x14ac:dyDescent="0.2">
      <c r="J848" s="32"/>
    </row>
    <row r="849" spans="10:10" x14ac:dyDescent="0.2">
      <c r="J849" s="32"/>
    </row>
    <row r="850" spans="10:10" x14ac:dyDescent="0.2">
      <c r="J850" s="32"/>
    </row>
    <row r="851" spans="10:10" x14ac:dyDescent="0.2">
      <c r="J851" s="32"/>
    </row>
    <row r="852" spans="10:10" x14ac:dyDescent="0.2">
      <c r="J852" s="32"/>
    </row>
    <row r="853" spans="10:10" x14ac:dyDescent="0.2">
      <c r="J853" s="32"/>
    </row>
    <row r="854" spans="10:10" x14ac:dyDescent="0.2">
      <c r="J854" s="32"/>
    </row>
    <row r="855" spans="10:10" x14ac:dyDescent="0.2">
      <c r="J855" s="32"/>
    </row>
    <row r="856" spans="10:10" x14ac:dyDescent="0.2">
      <c r="J856" s="32"/>
    </row>
    <row r="857" spans="10:10" x14ac:dyDescent="0.2">
      <c r="J857" s="32"/>
    </row>
    <row r="858" spans="10:10" x14ac:dyDescent="0.2">
      <c r="J858" s="32"/>
    </row>
    <row r="859" spans="10:10" x14ac:dyDescent="0.2">
      <c r="J859" s="32"/>
    </row>
    <row r="860" spans="10:10" x14ac:dyDescent="0.2">
      <c r="J860" s="32"/>
    </row>
    <row r="861" spans="10:10" x14ac:dyDescent="0.2">
      <c r="J861" s="32"/>
    </row>
    <row r="862" spans="10:10" x14ac:dyDescent="0.2">
      <c r="J862" s="32"/>
    </row>
    <row r="863" spans="10:10" x14ac:dyDescent="0.2">
      <c r="J863" s="32"/>
    </row>
    <row r="864" spans="10:10" x14ac:dyDescent="0.2">
      <c r="J864" s="32"/>
    </row>
    <row r="865" spans="10:10" x14ac:dyDescent="0.2">
      <c r="J865" s="32"/>
    </row>
    <row r="866" spans="10:10" x14ac:dyDescent="0.2">
      <c r="J866" s="32"/>
    </row>
    <row r="867" spans="10:10" x14ac:dyDescent="0.2">
      <c r="J867" s="32"/>
    </row>
    <row r="868" spans="10:10" x14ac:dyDescent="0.2">
      <c r="J868" s="32"/>
    </row>
    <row r="869" spans="10:10" x14ac:dyDescent="0.2">
      <c r="J869" s="32"/>
    </row>
    <row r="870" spans="10:10" x14ac:dyDescent="0.2">
      <c r="J870" s="32"/>
    </row>
    <row r="871" spans="10:10" x14ac:dyDescent="0.2">
      <c r="J871" s="32"/>
    </row>
    <row r="872" spans="10:10" x14ac:dyDescent="0.2">
      <c r="J872" s="32"/>
    </row>
    <row r="873" spans="10:10" x14ac:dyDescent="0.2">
      <c r="J873" s="32"/>
    </row>
    <row r="874" spans="10:10" x14ac:dyDescent="0.2">
      <c r="J874" s="32"/>
    </row>
    <row r="875" spans="10:10" x14ac:dyDescent="0.2">
      <c r="J875" s="32"/>
    </row>
    <row r="876" spans="10:10" x14ac:dyDescent="0.2">
      <c r="J876" s="32"/>
    </row>
    <row r="877" spans="10:10" x14ac:dyDescent="0.2">
      <c r="J877" s="32"/>
    </row>
    <row r="878" spans="10:10" x14ac:dyDescent="0.2">
      <c r="J878" s="32"/>
    </row>
    <row r="879" spans="10:10" x14ac:dyDescent="0.2">
      <c r="J879" s="32"/>
    </row>
    <row r="880" spans="10:10" x14ac:dyDescent="0.2">
      <c r="J880" s="32"/>
    </row>
    <row r="881" spans="10:10" x14ac:dyDescent="0.2">
      <c r="J881" s="32"/>
    </row>
    <row r="882" spans="10:10" x14ac:dyDescent="0.2">
      <c r="J882" s="32"/>
    </row>
    <row r="883" spans="10:10" x14ac:dyDescent="0.2">
      <c r="J883" s="32"/>
    </row>
    <row r="884" spans="10:10" x14ac:dyDescent="0.2">
      <c r="J884" s="32"/>
    </row>
    <row r="885" spans="10:10" x14ac:dyDescent="0.2">
      <c r="J885" s="32"/>
    </row>
    <row r="886" spans="10:10" x14ac:dyDescent="0.2">
      <c r="J886" s="32"/>
    </row>
    <row r="887" spans="10:10" x14ac:dyDescent="0.2">
      <c r="J887" s="32"/>
    </row>
    <row r="888" spans="10:10" x14ac:dyDescent="0.2">
      <c r="J888" s="32"/>
    </row>
    <row r="889" spans="10:10" x14ac:dyDescent="0.2">
      <c r="J889" s="32"/>
    </row>
    <row r="890" spans="10:10" x14ac:dyDescent="0.2">
      <c r="J890" s="32"/>
    </row>
    <row r="891" spans="10:10" x14ac:dyDescent="0.2">
      <c r="J891" s="32"/>
    </row>
    <row r="892" spans="10:10" x14ac:dyDescent="0.2">
      <c r="J892" s="32"/>
    </row>
    <row r="893" spans="10:10" x14ac:dyDescent="0.2">
      <c r="J893" s="32"/>
    </row>
    <row r="894" spans="10:10" x14ac:dyDescent="0.2">
      <c r="J894" s="32"/>
    </row>
    <row r="895" spans="10:10" x14ac:dyDescent="0.2">
      <c r="J895" s="32"/>
    </row>
    <row r="896" spans="10:10" x14ac:dyDescent="0.2">
      <c r="J896" s="32"/>
    </row>
    <row r="897" spans="10:10" x14ac:dyDescent="0.2">
      <c r="J897" s="32"/>
    </row>
    <row r="898" spans="10:10" x14ac:dyDescent="0.2">
      <c r="J898" s="32"/>
    </row>
    <row r="899" spans="10:10" x14ac:dyDescent="0.2">
      <c r="J899" s="32"/>
    </row>
    <row r="900" spans="10:10" x14ac:dyDescent="0.2">
      <c r="J900" s="32"/>
    </row>
    <row r="901" spans="10:10" x14ac:dyDescent="0.2">
      <c r="J901" s="32"/>
    </row>
    <row r="902" spans="10:10" x14ac:dyDescent="0.2">
      <c r="J902" s="32"/>
    </row>
    <row r="903" spans="10:10" x14ac:dyDescent="0.2">
      <c r="J903" s="32"/>
    </row>
    <row r="904" spans="10:10" x14ac:dyDescent="0.2">
      <c r="J904" s="32"/>
    </row>
    <row r="905" spans="10:10" x14ac:dyDescent="0.2">
      <c r="J905" s="32"/>
    </row>
    <row r="906" spans="10:10" x14ac:dyDescent="0.2">
      <c r="J906" s="32"/>
    </row>
    <row r="907" spans="10:10" x14ac:dyDescent="0.2">
      <c r="J907" s="32"/>
    </row>
    <row r="908" spans="10:10" x14ac:dyDescent="0.2">
      <c r="J908" s="32"/>
    </row>
    <row r="909" spans="10:10" x14ac:dyDescent="0.2">
      <c r="J909" s="32"/>
    </row>
    <row r="910" spans="10:10" x14ac:dyDescent="0.2">
      <c r="J910" s="32"/>
    </row>
    <row r="911" spans="10:10" x14ac:dyDescent="0.2">
      <c r="J911" s="32"/>
    </row>
    <row r="912" spans="10:10" x14ac:dyDescent="0.2">
      <c r="J912" s="32"/>
    </row>
    <row r="913" spans="10:10" x14ac:dyDescent="0.2">
      <c r="J913" s="32"/>
    </row>
    <row r="914" spans="10:10" x14ac:dyDescent="0.2">
      <c r="J914" s="32"/>
    </row>
    <row r="915" spans="10:10" x14ac:dyDescent="0.2">
      <c r="J915" s="32"/>
    </row>
    <row r="916" spans="10:10" x14ac:dyDescent="0.2">
      <c r="J916" s="32"/>
    </row>
    <row r="917" spans="10:10" x14ac:dyDescent="0.2">
      <c r="J917" s="32"/>
    </row>
    <row r="918" spans="10:10" x14ac:dyDescent="0.2">
      <c r="J918" s="32"/>
    </row>
    <row r="919" spans="10:10" x14ac:dyDescent="0.2">
      <c r="J919" s="32"/>
    </row>
    <row r="920" spans="10:10" x14ac:dyDescent="0.2">
      <c r="J920" s="32"/>
    </row>
    <row r="921" spans="10:10" x14ac:dyDescent="0.2">
      <c r="J921" s="32"/>
    </row>
    <row r="922" spans="10:10" x14ac:dyDescent="0.2">
      <c r="J922" s="32"/>
    </row>
    <row r="923" spans="10:10" x14ac:dyDescent="0.2">
      <c r="J923" s="32"/>
    </row>
    <row r="924" spans="10:10" x14ac:dyDescent="0.2">
      <c r="J924" s="32"/>
    </row>
    <row r="925" spans="10:10" x14ac:dyDescent="0.2">
      <c r="J925" s="32"/>
    </row>
    <row r="926" spans="10:10" x14ac:dyDescent="0.2">
      <c r="J926" s="32"/>
    </row>
    <row r="927" spans="10:10" x14ac:dyDescent="0.2">
      <c r="J927" s="32"/>
    </row>
    <row r="928" spans="10:10" x14ac:dyDescent="0.2">
      <c r="J928" s="32"/>
    </row>
    <row r="929" spans="10:10" x14ac:dyDescent="0.2">
      <c r="J929" s="32"/>
    </row>
    <row r="930" spans="10:10" x14ac:dyDescent="0.2">
      <c r="J930" s="32"/>
    </row>
    <row r="931" spans="10:10" x14ac:dyDescent="0.2">
      <c r="J931" s="32"/>
    </row>
    <row r="932" spans="10:10" x14ac:dyDescent="0.2">
      <c r="J932" s="32"/>
    </row>
    <row r="933" spans="10:10" x14ac:dyDescent="0.2">
      <c r="J933" s="32"/>
    </row>
    <row r="934" spans="10:10" x14ac:dyDescent="0.2">
      <c r="J934" s="32"/>
    </row>
    <row r="935" spans="10:10" x14ac:dyDescent="0.2">
      <c r="J935" s="32"/>
    </row>
    <row r="936" spans="10:10" x14ac:dyDescent="0.2">
      <c r="J936" s="32"/>
    </row>
    <row r="937" spans="10:10" x14ac:dyDescent="0.2">
      <c r="J937" s="32"/>
    </row>
    <row r="938" spans="10:10" x14ac:dyDescent="0.2">
      <c r="J938" s="32"/>
    </row>
    <row r="939" spans="10:10" x14ac:dyDescent="0.2">
      <c r="J939" s="32"/>
    </row>
    <row r="940" spans="10:10" x14ac:dyDescent="0.2">
      <c r="J940" s="32"/>
    </row>
    <row r="941" spans="10:10" x14ac:dyDescent="0.2">
      <c r="J941" s="32"/>
    </row>
    <row r="942" spans="10:10" x14ac:dyDescent="0.2">
      <c r="J942" s="32"/>
    </row>
    <row r="943" spans="10:10" x14ac:dyDescent="0.2">
      <c r="J943" s="32"/>
    </row>
    <row r="944" spans="10:10" x14ac:dyDescent="0.2">
      <c r="J944" s="32"/>
    </row>
    <row r="945" spans="10:10" x14ac:dyDescent="0.2">
      <c r="J945" s="32"/>
    </row>
    <row r="946" spans="10:10" x14ac:dyDescent="0.2">
      <c r="J946" s="32"/>
    </row>
    <row r="947" spans="10:10" x14ac:dyDescent="0.2">
      <c r="J947" s="32"/>
    </row>
    <row r="948" spans="10:10" x14ac:dyDescent="0.2">
      <c r="J948" s="32"/>
    </row>
    <row r="949" spans="10:10" x14ac:dyDescent="0.2">
      <c r="J949" s="32"/>
    </row>
    <row r="950" spans="10:10" x14ac:dyDescent="0.2">
      <c r="J950" s="32"/>
    </row>
    <row r="951" spans="10:10" x14ac:dyDescent="0.2">
      <c r="J951" s="32"/>
    </row>
    <row r="952" spans="10:10" x14ac:dyDescent="0.2">
      <c r="J952" s="32"/>
    </row>
    <row r="953" spans="10:10" x14ac:dyDescent="0.2">
      <c r="J953" s="32"/>
    </row>
    <row r="954" spans="10:10" x14ac:dyDescent="0.2">
      <c r="J954" s="32"/>
    </row>
    <row r="955" spans="10:10" x14ac:dyDescent="0.2">
      <c r="J955" s="32"/>
    </row>
    <row r="956" spans="10:10" x14ac:dyDescent="0.2">
      <c r="J956" s="32"/>
    </row>
    <row r="957" spans="10:10" x14ac:dyDescent="0.2">
      <c r="J957" s="32"/>
    </row>
    <row r="958" spans="10:10" x14ac:dyDescent="0.2">
      <c r="J958" s="32"/>
    </row>
    <row r="959" spans="10:10" x14ac:dyDescent="0.2">
      <c r="J959" s="32"/>
    </row>
    <row r="960" spans="10:10" x14ac:dyDescent="0.2">
      <c r="J960" s="32"/>
    </row>
    <row r="961" spans="10:10" x14ac:dyDescent="0.2">
      <c r="J961" s="32"/>
    </row>
    <row r="962" spans="10:10" x14ac:dyDescent="0.2">
      <c r="J962" s="32"/>
    </row>
    <row r="963" spans="10:10" x14ac:dyDescent="0.2">
      <c r="J963" s="32"/>
    </row>
    <row r="964" spans="10:10" x14ac:dyDescent="0.2">
      <c r="J964" s="32"/>
    </row>
    <row r="965" spans="10:10" x14ac:dyDescent="0.2">
      <c r="J965" s="32"/>
    </row>
    <row r="966" spans="10:10" x14ac:dyDescent="0.2">
      <c r="J966" s="32"/>
    </row>
    <row r="967" spans="10:10" x14ac:dyDescent="0.2">
      <c r="J967" s="32"/>
    </row>
    <row r="968" spans="10:10" x14ac:dyDescent="0.2">
      <c r="J968" s="32"/>
    </row>
    <row r="969" spans="10:10" x14ac:dyDescent="0.2">
      <c r="J969" s="32"/>
    </row>
    <row r="970" spans="10:10" x14ac:dyDescent="0.2">
      <c r="J970" s="32"/>
    </row>
    <row r="971" spans="10:10" x14ac:dyDescent="0.2">
      <c r="J971" s="32"/>
    </row>
    <row r="972" spans="10:10" x14ac:dyDescent="0.2">
      <c r="J972" s="32"/>
    </row>
    <row r="973" spans="10:10" x14ac:dyDescent="0.2">
      <c r="J973" s="32"/>
    </row>
    <row r="974" spans="10:10" x14ac:dyDescent="0.2">
      <c r="J974" s="32"/>
    </row>
    <row r="975" spans="10:10" x14ac:dyDescent="0.2">
      <c r="J975" s="32"/>
    </row>
    <row r="976" spans="10:10" x14ac:dyDescent="0.2">
      <c r="J976" s="32"/>
    </row>
    <row r="977" spans="10:10" x14ac:dyDescent="0.2">
      <c r="J977" s="32"/>
    </row>
    <row r="978" spans="10:10" x14ac:dyDescent="0.2">
      <c r="J978" s="32"/>
    </row>
    <row r="979" spans="10:10" x14ac:dyDescent="0.2">
      <c r="J979" s="32"/>
    </row>
    <row r="980" spans="10:10" x14ac:dyDescent="0.2">
      <c r="J980" s="32"/>
    </row>
    <row r="981" spans="10:10" x14ac:dyDescent="0.2">
      <c r="J981" s="32"/>
    </row>
    <row r="982" spans="10:10" x14ac:dyDescent="0.2">
      <c r="J982" s="32"/>
    </row>
    <row r="983" spans="10:10" x14ac:dyDescent="0.2">
      <c r="J983" s="32"/>
    </row>
    <row r="984" spans="10:10" x14ac:dyDescent="0.2">
      <c r="J984" s="32"/>
    </row>
    <row r="985" spans="10:10" x14ac:dyDescent="0.2">
      <c r="J985" s="32"/>
    </row>
    <row r="986" spans="10:10" x14ac:dyDescent="0.2">
      <c r="J986" s="32"/>
    </row>
    <row r="987" spans="10:10" x14ac:dyDescent="0.2">
      <c r="J987" s="32"/>
    </row>
    <row r="988" spans="10:10" x14ac:dyDescent="0.2">
      <c r="J988" s="32"/>
    </row>
    <row r="989" spans="10:10" x14ac:dyDescent="0.2">
      <c r="J989" s="32"/>
    </row>
    <row r="990" spans="10:10" x14ac:dyDescent="0.2">
      <c r="J990" s="32"/>
    </row>
    <row r="991" spans="10:10" x14ac:dyDescent="0.2">
      <c r="J991" s="32"/>
    </row>
    <row r="992" spans="10:10" x14ac:dyDescent="0.2">
      <c r="J992" s="32"/>
    </row>
    <row r="993" spans="10:10" x14ac:dyDescent="0.2">
      <c r="J993" s="32"/>
    </row>
    <row r="994" spans="10:10" x14ac:dyDescent="0.2">
      <c r="J994" s="32"/>
    </row>
    <row r="995" spans="10:10" x14ac:dyDescent="0.2">
      <c r="J995" s="32"/>
    </row>
    <row r="996" spans="10:10" x14ac:dyDescent="0.2">
      <c r="J996" s="32"/>
    </row>
    <row r="997" spans="10:10" x14ac:dyDescent="0.2">
      <c r="J997" s="32"/>
    </row>
    <row r="998" spans="10:10" x14ac:dyDescent="0.2">
      <c r="J998" s="32"/>
    </row>
    <row r="999" spans="10:10" x14ac:dyDescent="0.2">
      <c r="J999" s="32"/>
    </row>
    <row r="1000" spans="10:10" x14ac:dyDescent="0.2">
      <c r="J1000" s="32"/>
    </row>
    <row r="1001" spans="10:10" x14ac:dyDescent="0.2">
      <c r="J1001" s="32" t="str">
        <f>IF($B1001 &lt;&gt; 0,VLOOKUP($Y1001/365.25,DBInterface!$D:$Q,14,FALSE),"")</f>
        <v/>
      </c>
    </row>
    <row r="1002" spans="10:10" x14ac:dyDescent="0.2">
      <c r="J1002" s="32" t="str">
        <f>IF($B1002 &lt;&gt; 0,VLOOKUP($Y1002/365.25,DBInterface!$D:$Q,14,FALSE),"")</f>
        <v/>
      </c>
    </row>
    <row r="1003" spans="10:10" x14ac:dyDescent="0.2">
      <c r="J1003" s="32" t="str">
        <f>IF($B1003 &lt;&gt; 0,VLOOKUP($Y1003/365.25,DBInterface!$D:$Q,14,FALSE),"")</f>
        <v/>
      </c>
    </row>
    <row r="1004" spans="10:10" x14ac:dyDescent="0.2">
      <c r="J1004" s="32" t="str">
        <f>IF($B1004 &lt;&gt; 0,VLOOKUP($Y1004/365.25,DBInterface!$D:$Q,14,FALSE),"")</f>
        <v/>
      </c>
    </row>
    <row r="1005" spans="10:10" x14ac:dyDescent="0.2">
      <c r="J1005" s="32" t="str">
        <f>IF($B1005 &lt;&gt; 0,VLOOKUP($Y1005/365.25,DBInterface!$D:$Q,14,FALSE),"")</f>
        <v/>
      </c>
    </row>
    <row r="1006" spans="10:10" x14ac:dyDescent="0.2">
      <c r="J1006" s="32" t="str">
        <f>IF($B1006 &lt;&gt; 0,VLOOKUP($Y1006/365.25,DBInterface!$D:$Q,14,FALSE),"")</f>
        <v/>
      </c>
    </row>
    <row r="1007" spans="10:10" x14ac:dyDescent="0.2">
      <c r="J1007" s="32" t="str">
        <f>IF($B1007 &lt;&gt; 0,VLOOKUP($Y1007/365.25,DBInterface!$D:$Q,14,FALSE),"")</f>
        <v/>
      </c>
    </row>
    <row r="1008" spans="10:10" x14ac:dyDescent="0.2">
      <c r="J1008" s="32" t="str">
        <f>IF($B1008 &lt;&gt; 0,VLOOKUP($Y1008/365.25,DBInterface!$D:$Q,14,FALSE),"")</f>
        <v/>
      </c>
    </row>
    <row r="1009" spans="10:10" x14ac:dyDescent="0.2">
      <c r="J1009" s="32" t="str">
        <f>IF($B1009 &lt;&gt; 0,VLOOKUP($Y1009/365.25,DBInterface!$D:$Q,14,FALSE),"")</f>
        <v/>
      </c>
    </row>
    <row r="1010" spans="10:10" x14ac:dyDescent="0.2">
      <c r="J1010" s="32" t="str">
        <f>IF($B1010 &lt;&gt; 0,VLOOKUP($Y1010/365.25,DBInterface!$D:$Q,14,FALSE),"")</f>
        <v/>
      </c>
    </row>
    <row r="1011" spans="10:10" x14ac:dyDescent="0.2">
      <c r="J1011" s="32" t="str">
        <f>IF($B1011 &lt;&gt; 0,VLOOKUP($Y1011/365.25,DBInterface!$D:$Q,14,FALSE),"")</f>
        <v/>
      </c>
    </row>
    <row r="1012" spans="10:10" x14ac:dyDescent="0.2">
      <c r="J1012" s="32" t="str">
        <f>IF($B1012 &lt;&gt; 0,VLOOKUP($Y1012/365.25,DBInterface!$D:$Q,14,FALSE),"")</f>
        <v/>
      </c>
    </row>
    <row r="1013" spans="10:10" x14ac:dyDescent="0.2">
      <c r="J1013" s="32" t="str">
        <f>IF($B1013 &lt;&gt; 0,VLOOKUP($Y1013/365.25,DBInterface!$D:$Q,14,FALSE),"")</f>
        <v/>
      </c>
    </row>
    <row r="1014" spans="10:10" x14ac:dyDescent="0.2">
      <c r="J1014" s="32" t="str">
        <f>IF($B1014 &lt;&gt; 0,VLOOKUP($Y1014/365.25,DBInterface!$D:$Q,14,FALSE),"")</f>
        <v/>
      </c>
    </row>
    <row r="1015" spans="10:10" x14ac:dyDescent="0.2">
      <c r="J1015" s="32" t="str">
        <f>IF($B1015 &lt;&gt; 0,VLOOKUP($Y1015/365.25,DBInterface!$D:$Q,14,FALSE),"")</f>
        <v/>
      </c>
    </row>
    <row r="1016" spans="10:10" x14ac:dyDescent="0.2">
      <c r="J1016" s="32" t="str">
        <f>IF($B1016 &lt;&gt; 0,VLOOKUP($Y1016/365.25,DBInterface!$D:$Q,14,FALSE),"")</f>
        <v/>
      </c>
    </row>
    <row r="1017" spans="10:10" x14ac:dyDescent="0.2">
      <c r="J1017" s="32" t="str">
        <f>IF($B1017 &lt;&gt; 0,VLOOKUP($Y1017/365.25,DBInterface!$D:$Q,14,FALSE),"")</f>
        <v/>
      </c>
    </row>
    <row r="1018" spans="10:10" x14ac:dyDescent="0.2">
      <c r="J1018" s="32" t="str">
        <f>IF($B1018 &lt;&gt; 0,VLOOKUP($Y1018/365.25,DBInterface!$D:$Q,14,FALSE),"")</f>
        <v/>
      </c>
    </row>
    <row r="1019" spans="10:10" x14ac:dyDescent="0.2">
      <c r="J1019" s="32" t="str">
        <f>IF($B1019 &lt;&gt; 0,VLOOKUP($Y1019/365.25,DBInterface!$D:$Q,14,FALSE),"")</f>
        <v/>
      </c>
    </row>
    <row r="1020" spans="10:10" x14ac:dyDescent="0.2">
      <c r="J1020" s="32" t="str">
        <f>IF($B1020 &lt;&gt; 0,VLOOKUP($Y1020/365.25,DBInterface!$D:$Q,14,FALSE),"")</f>
        <v/>
      </c>
    </row>
    <row r="1021" spans="10:10" x14ac:dyDescent="0.2">
      <c r="J1021" s="32" t="str">
        <f>IF($B1021 &lt;&gt; 0,VLOOKUP($Y1021/365.25,DBInterface!$D:$Q,14,FALSE),"")</f>
        <v/>
      </c>
    </row>
    <row r="1022" spans="10:10" x14ac:dyDescent="0.2">
      <c r="J1022" s="32" t="str">
        <f>IF($B1022 &lt;&gt; 0,VLOOKUP($Y1022/365.25,DBInterface!$D:$Q,14,FALSE),"")</f>
        <v/>
      </c>
    </row>
    <row r="1023" spans="10:10" x14ac:dyDescent="0.2">
      <c r="J1023" s="32" t="str">
        <f>IF($B1023 &lt;&gt; 0,VLOOKUP($Y1023/365.25,DBInterface!$D:$Q,14,FALSE),"")</f>
        <v/>
      </c>
    </row>
    <row r="1024" spans="10:10" x14ac:dyDescent="0.2">
      <c r="J1024" s="32" t="str">
        <f>IF($B1024 &lt;&gt; 0,VLOOKUP($Y1024/365.25,DBInterface!$D:$Q,14,FALSE),"")</f>
        <v/>
      </c>
    </row>
    <row r="1025" spans="10:10" x14ac:dyDescent="0.2">
      <c r="J1025" s="32" t="str">
        <f>IF($B1025 &lt;&gt; 0,VLOOKUP($Y1025/365.25,DBInterface!$D:$Q,14,FALSE),"")</f>
        <v/>
      </c>
    </row>
    <row r="1026" spans="10:10" x14ac:dyDescent="0.2">
      <c r="J1026" s="32" t="str">
        <f>IF($B1026 &lt;&gt; 0,VLOOKUP($Y1026/365.25,DBInterface!$D:$Q,14,FALSE),"")</f>
        <v/>
      </c>
    </row>
    <row r="1027" spans="10:10" x14ac:dyDescent="0.2">
      <c r="J1027" s="32" t="str">
        <f>IF($B1027 &lt;&gt; 0,VLOOKUP($Y1027/365.25,DBInterface!$D:$Q,14,FALSE),"")</f>
        <v/>
      </c>
    </row>
    <row r="1028" spans="10:10" x14ac:dyDescent="0.2">
      <c r="J1028" s="32" t="str">
        <f>IF($B1028 &lt;&gt; 0,VLOOKUP($Y1028/365.25,DBInterface!$D:$Q,14,FALSE),"")</f>
        <v/>
      </c>
    </row>
    <row r="1029" spans="10:10" x14ac:dyDescent="0.2">
      <c r="J1029" s="32" t="str">
        <f>IF($B1029 &lt;&gt; 0,VLOOKUP($Y1029/365.25,DBInterface!$D:$Q,14,FALSE),"")</f>
        <v/>
      </c>
    </row>
    <row r="1030" spans="10:10" x14ac:dyDescent="0.2">
      <c r="J1030" s="32" t="str">
        <f>IF($B1030 &lt;&gt; 0,VLOOKUP($Y1030/365.25,DBInterface!$D:$Q,14,FALSE),"")</f>
        <v/>
      </c>
    </row>
    <row r="1031" spans="10:10" x14ac:dyDescent="0.2">
      <c r="J1031" s="32" t="str">
        <f>IF($B1031 &lt;&gt; 0,VLOOKUP($Y1031/365.25,DBInterface!$D:$Q,14,FALSE),"")</f>
        <v/>
      </c>
    </row>
    <row r="1032" spans="10:10" x14ac:dyDescent="0.2">
      <c r="J1032" s="32" t="str">
        <f>IF($B1032 &lt;&gt; 0,VLOOKUP($Y1032/365.25,DBInterface!$D:$Q,14,FALSE),"")</f>
        <v/>
      </c>
    </row>
    <row r="1033" spans="10:10" x14ac:dyDescent="0.2">
      <c r="J1033" s="32" t="str">
        <f>IF($B1033 &lt;&gt; 0,VLOOKUP($Y1033/365.25,DBInterface!$D:$Q,14,FALSE),"")</f>
        <v/>
      </c>
    </row>
    <row r="1034" spans="10:10" x14ac:dyDescent="0.2">
      <c r="J1034" s="32" t="str">
        <f>IF($B1034 &lt;&gt; 0,VLOOKUP($Y1034/365.25,DBInterface!$D:$Q,14,FALSE),"")</f>
        <v/>
      </c>
    </row>
    <row r="1035" spans="10:10" x14ac:dyDescent="0.2">
      <c r="J1035" s="32" t="str">
        <f>IF($B1035 &lt;&gt; 0,VLOOKUP($Y1035/365.25,DBInterface!$D:$Q,14,FALSE),"")</f>
        <v/>
      </c>
    </row>
    <row r="1036" spans="10:10" x14ac:dyDescent="0.2">
      <c r="J1036" s="32" t="str">
        <f>IF($B1036 &lt;&gt; 0,VLOOKUP($Y1036/365.25,DBInterface!$D:$Q,14,FALSE),"")</f>
        <v/>
      </c>
    </row>
    <row r="1037" spans="10:10" x14ac:dyDescent="0.2">
      <c r="J1037" s="32" t="str">
        <f>IF($B1037 &lt;&gt; 0,VLOOKUP($Y1037/365.25,DBInterface!$D:$Q,14,FALSE),"")</f>
        <v/>
      </c>
    </row>
    <row r="1038" spans="10:10" x14ac:dyDescent="0.2">
      <c r="J1038" s="32" t="str">
        <f>IF($B1038 &lt;&gt; 0,VLOOKUP($Y1038/365.25,DBInterface!$D:$Q,14,FALSE),"")</f>
        <v/>
      </c>
    </row>
    <row r="1039" spans="10:10" x14ac:dyDescent="0.2">
      <c r="J1039" s="32" t="str">
        <f>IF($B1039 &lt;&gt; 0,VLOOKUP($Y1039/365.25,DBInterface!$D:$Q,14,FALSE),"")</f>
        <v/>
      </c>
    </row>
    <row r="1040" spans="10:10" x14ac:dyDescent="0.2">
      <c r="J1040" s="32" t="str">
        <f>IF($B1040 &lt;&gt; 0,VLOOKUP($Y1040/365.25,DBInterface!$D:$Q,14,FALSE),"")</f>
        <v/>
      </c>
    </row>
    <row r="1041" spans="10:10" x14ac:dyDescent="0.2">
      <c r="J1041" s="32" t="str">
        <f>IF($B1041 &lt;&gt; 0,VLOOKUP($Y1041/365.25,DBInterface!$D:$Q,14,FALSE),"")</f>
        <v/>
      </c>
    </row>
    <row r="1042" spans="10:10" x14ac:dyDescent="0.2">
      <c r="J1042" s="32" t="str">
        <f>IF($B1042 &lt;&gt; 0,VLOOKUP($Y1042/365.25,DBInterface!$D:$Q,14,FALSE),"")</f>
        <v/>
      </c>
    </row>
    <row r="1043" spans="10:10" x14ac:dyDescent="0.2">
      <c r="J1043" s="32" t="str">
        <f>IF($B1043 &lt;&gt; 0,VLOOKUP($Y1043/365.25,DBInterface!$D:$Q,14,FALSE),"")</f>
        <v/>
      </c>
    </row>
    <row r="1044" spans="10:10" x14ac:dyDescent="0.2">
      <c r="J1044" s="32" t="str">
        <f>IF($B1044 &lt;&gt; 0,VLOOKUP($Y1044/365.25,DBInterface!$D:$Q,14,FALSE),"")</f>
        <v/>
      </c>
    </row>
    <row r="1045" spans="10:10" x14ac:dyDescent="0.2">
      <c r="J1045" s="32" t="str">
        <f>IF($B1045 &lt;&gt; 0,VLOOKUP($Y1045/365.25,DBInterface!$D:$Q,14,FALSE),"")</f>
        <v/>
      </c>
    </row>
    <row r="1046" spans="10:10" x14ac:dyDescent="0.2">
      <c r="J1046" s="32" t="str">
        <f>IF($B1046 &lt;&gt; 0,VLOOKUP($Y1046/365.25,DBInterface!$D:$Q,14,FALSE),"")</f>
        <v/>
      </c>
    </row>
    <row r="1047" spans="10:10" x14ac:dyDescent="0.2">
      <c r="J1047" s="32" t="str">
        <f>IF($B1047 &lt;&gt; 0,VLOOKUP($Y1047/365.25,DBInterface!$D:$Q,14,FALSE),"")</f>
        <v/>
      </c>
    </row>
    <row r="1048" spans="10:10" x14ac:dyDescent="0.2">
      <c r="J1048" s="32" t="str">
        <f>IF($B1048 &lt;&gt; 0,VLOOKUP($Y1048/365.25,DBInterface!$D:$Q,14,FALSE),"")</f>
        <v/>
      </c>
    </row>
    <row r="1049" spans="10:10" x14ac:dyDescent="0.2">
      <c r="J1049" s="32" t="str">
        <f>IF($B1049 &lt;&gt; 0,VLOOKUP($Y1049/365.25,DBInterface!$D:$Q,14,FALSE),"")</f>
        <v/>
      </c>
    </row>
    <row r="1050" spans="10:10" x14ac:dyDescent="0.2">
      <c r="J1050" s="32" t="str">
        <f>IF($B1050 &lt;&gt; 0,VLOOKUP($Y1050/365.25,DBInterface!$D:$Q,14,FALSE),"")</f>
        <v/>
      </c>
    </row>
    <row r="1051" spans="10:10" x14ac:dyDescent="0.2">
      <c r="J1051" s="32" t="str">
        <f>IF($B1051 &lt;&gt; 0,VLOOKUP($Y1051/365.25,DBInterface!$D:$Q,14,FALSE),"")</f>
        <v/>
      </c>
    </row>
    <row r="1052" spans="10:10" x14ac:dyDescent="0.2">
      <c r="J1052" s="32" t="str">
        <f>IF($B1052 &lt;&gt; 0,VLOOKUP($Y1052/365.25,DBInterface!$D:$Q,14,FALSE),"")</f>
        <v/>
      </c>
    </row>
    <row r="1053" spans="10:10" x14ac:dyDescent="0.2">
      <c r="J1053" s="32" t="str">
        <f>IF($B1053 &lt;&gt; 0,VLOOKUP($Y1053/365.25,DBInterface!$D:$Q,14,FALSE),"")</f>
        <v/>
      </c>
    </row>
    <row r="1054" spans="10:10" x14ac:dyDescent="0.2">
      <c r="J1054" s="32" t="str">
        <f>IF($B1054 &lt;&gt; 0,VLOOKUP($Y1054/365.25,DBInterface!$D:$Q,14,FALSE),"")</f>
        <v/>
      </c>
    </row>
    <row r="1055" spans="10:10" x14ac:dyDescent="0.2">
      <c r="J1055" s="32" t="str">
        <f>IF($B1055 &lt;&gt; 0,VLOOKUP($Y1055/365.25,DBInterface!$D:$Q,14,FALSE),"")</f>
        <v/>
      </c>
    </row>
    <row r="1056" spans="10:10" x14ac:dyDescent="0.2">
      <c r="J1056" s="32" t="str">
        <f>IF($B1056 &lt;&gt; 0,VLOOKUP($Y1056/365.25,DBInterface!$D:$Q,14,FALSE),"")</f>
        <v/>
      </c>
    </row>
    <row r="1057" spans="10:10" x14ac:dyDescent="0.2">
      <c r="J1057" s="32" t="str">
        <f>IF($B1057 &lt;&gt; 0,VLOOKUP($Y1057/365.25,DBInterface!$D:$Q,14,FALSE),"")</f>
        <v/>
      </c>
    </row>
    <row r="1058" spans="10:10" x14ac:dyDescent="0.2">
      <c r="J1058" s="32" t="str">
        <f>IF($B1058 &lt;&gt; 0,VLOOKUP($Y1058/365.25,DBInterface!$D:$Q,14,FALSE),"")</f>
        <v/>
      </c>
    </row>
    <row r="1059" spans="10:10" x14ac:dyDescent="0.2">
      <c r="J1059" s="32" t="str">
        <f>IF($B1059 &lt;&gt; 0,VLOOKUP($Y1059/365.25,DBInterface!$D:$Q,14,FALSE),"")</f>
        <v/>
      </c>
    </row>
    <row r="1060" spans="10:10" x14ac:dyDescent="0.2">
      <c r="J1060" s="32" t="str">
        <f>IF($B1060 &lt;&gt; 0,VLOOKUP($Y1060/365.25,DBInterface!$D:$Q,14,FALSE),"")</f>
        <v/>
      </c>
    </row>
    <row r="1061" spans="10:10" x14ac:dyDescent="0.2">
      <c r="J1061" s="32" t="str">
        <f>IF($B1061 &lt;&gt; 0,VLOOKUP($Y1061/365.25,DBInterface!$D:$Q,14,FALSE),"")</f>
        <v/>
      </c>
    </row>
    <row r="1062" spans="10:10" x14ac:dyDescent="0.2">
      <c r="J1062" s="32" t="str">
        <f>IF($B1062 &lt;&gt; 0,VLOOKUP($Y1062/365.25,DBInterface!$D:$Q,14,FALSE),"")</f>
        <v/>
      </c>
    </row>
    <row r="1063" spans="10:10" x14ac:dyDescent="0.2">
      <c r="J1063" s="32" t="str">
        <f>IF($B1063 &lt;&gt; 0,VLOOKUP($Y1063/365.25,DBInterface!$D:$Q,14,FALSE),"")</f>
        <v/>
      </c>
    </row>
    <row r="1064" spans="10:10" x14ac:dyDescent="0.2">
      <c r="J1064" s="32" t="str">
        <f>IF($B1064 &lt;&gt; 0,VLOOKUP($Y1064/365.25,DBInterface!$D:$Q,14,FALSE),"")</f>
        <v/>
      </c>
    </row>
    <row r="1065" spans="10:10" x14ac:dyDescent="0.2">
      <c r="J1065" s="32" t="str">
        <f>IF($B1065 &lt;&gt; 0,VLOOKUP($Y1065/365.25,DBInterface!$D:$Q,14,FALSE),"")</f>
        <v/>
      </c>
    </row>
    <row r="1066" spans="10:10" x14ac:dyDescent="0.2">
      <c r="J1066" s="32" t="str">
        <f>IF($B1066 &lt;&gt; 0,VLOOKUP($Y1066/365.25,DBInterface!$D:$Q,14,FALSE),"")</f>
        <v/>
      </c>
    </row>
    <row r="1067" spans="10:10" x14ac:dyDescent="0.2">
      <c r="J1067" s="32" t="str">
        <f>IF($B1067 &lt;&gt; 0,VLOOKUP($Y1067/365.25,DBInterface!$D:$Q,14,FALSE),"")</f>
        <v/>
      </c>
    </row>
    <row r="1068" spans="10:10" x14ac:dyDescent="0.2">
      <c r="J1068" s="32" t="str">
        <f>IF($B1068 &lt;&gt; 0,VLOOKUP($Y1068/365.25,DBInterface!$D:$Q,14,FALSE),"")</f>
        <v/>
      </c>
    </row>
    <row r="1069" spans="10:10" x14ac:dyDescent="0.2">
      <c r="J1069" s="32" t="str">
        <f>IF($B1069 &lt;&gt; 0,VLOOKUP($Y1069/365.25,DBInterface!$D:$Q,14,FALSE),"")</f>
        <v/>
      </c>
    </row>
    <row r="1070" spans="10:10" x14ac:dyDescent="0.2">
      <c r="J1070" s="32" t="str">
        <f>IF($B1070 &lt;&gt; 0,VLOOKUP($Y1070/365.25,DBInterface!$D:$Q,14,FALSE),"")</f>
        <v/>
      </c>
    </row>
    <row r="1071" spans="10:10" x14ac:dyDescent="0.2">
      <c r="J1071" s="32" t="str">
        <f>IF($B1071 &lt;&gt; 0,VLOOKUP($Y1071/365.25,DBInterface!$D:$Q,14,FALSE),"")</f>
        <v/>
      </c>
    </row>
    <row r="1072" spans="10:10" x14ac:dyDescent="0.2">
      <c r="J1072" s="32" t="str">
        <f>IF($B1072 &lt;&gt; 0,VLOOKUP($Y1072/365.25,DBInterface!$D:$Q,14,FALSE),"")</f>
        <v/>
      </c>
    </row>
    <row r="1073" spans="10:10" x14ac:dyDescent="0.2">
      <c r="J1073" s="32" t="str">
        <f>IF($B1073 &lt;&gt; 0,VLOOKUP($Y1073/365.25,DBInterface!$D:$Q,14,FALSE),"")</f>
        <v/>
      </c>
    </row>
    <row r="1074" spans="10:10" x14ac:dyDescent="0.2">
      <c r="J1074" s="32" t="str">
        <f>IF($B1074 &lt;&gt; 0,VLOOKUP($Y1074/365.25,DBInterface!$D:$Q,14,FALSE),"")</f>
        <v/>
      </c>
    </row>
    <row r="1075" spans="10:10" x14ac:dyDescent="0.2">
      <c r="J1075" s="32" t="str">
        <f>IF($B1075 &lt;&gt; 0,VLOOKUP($Y1075/365.25,DBInterface!$D:$Q,14,FALSE),"")</f>
        <v/>
      </c>
    </row>
    <row r="1076" spans="10:10" x14ac:dyDescent="0.2">
      <c r="J1076" s="32" t="str">
        <f>IF($B1076 &lt;&gt; 0,VLOOKUP($Y1076/365.25,DBInterface!$D:$Q,14,FALSE),"")</f>
        <v/>
      </c>
    </row>
    <row r="1077" spans="10:10" x14ac:dyDescent="0.2">
      <c r="J1077" s="32" t="str">
        <f>IF($B1077 &lt;&gt; 0,VLOOKUP($Y1077/365.25,DBInterface!$D:$Q,14,FALSE),"")</f>
        <v/>
      </c>
    </row>
    <row r="1078" spans="10:10" x14ac:dyDescent="0.2">
      <c r="J1078" s="32" t="str">
        <f>IF($B1078 &lt;&gt; 0,VLOOKUP($Y1078/365.25,DBInterface!$D:$Q,14,FALSE),"")</f>
        <v/>
      </c>
    </row>
    <row r="1079" spans="10:10" x14ac:dyDescent="0.2">
      <c r="J1079" s="32" t="str">
        <f>IF($B1079 &lt;&gt; 0,VLOOKUP($Y1079/365.25,DBInterface!$D:$Q,14,FALSE),"")</f>
        <v/>
      </c>
    </row>
    <row r="1080" spans="10:10" x14ac:dyDescent="0.2">
      <c r="J1080" s="32" t="str">
        <f>IF($B1080 &lt;&gt; 0,VLOOKUP($Y1080/365.25,DBInterface!$D:$Q,14,FALSE),"")</f>
        <v/>
      </c>
    </row>
    <row r="1081" spans="10:10" x14ac:dyDescent="0.2">
      <c r="J1081" s="32" t="str">
        <f>IF($B1081 &lt;&gt; 0,VLOOKUP($Y1081/365.25,DBInterface!$D:$Q,14,FALSE),"")</f>
        <v/>
      </c>
    </row>
    <row r="1082" spans="10:10" x14ac:dyDescent="0.2">
      <c r="J1082" s="32" t="str">
        <f>IF($B1082 &lt;&gt; 0,VLOOKUP($Y1082/365.25,DBInterface!$D:$Q,14,FALSE),"")</f>
        <v/>
      </c>
    </row>
    <row r="1083" spans="10:10" x14ac:dyDescent="0.2">
      <c r="J1083" s="32" t="str">
        <f>IF($B1083 &lt;&gt; 0,VLOOKUP($Y1083/365.25,DBInterface!$D:$Q,14,FALSE),"")</f>
        <v/>
      </c>
    </row>
    <row r="1084" spans="10:10" x14ac:dyDescent="0.2">
      <c r="J1084" s="32" t="str">
        <f>IF($B1084 &lt;&gt; 0,VLOOKUP($Y1084/365.25,DBInterface!$D:$Q,14,FALSE),"")</f>
        <v/>
      </c>
    </row>
    <row r="1085" spans="10:10" x14ac:dyDescent="0.2">
      <c r="J1085" s="32" t="str">
        <f>IF($B1085 &lt;&gt; 0,VLOOKUP($Y1085/365.25,DBInterface!$D:$Q,14,FALSE),"")</f>
        <v/>
      </c>
    </row>
    <row r="1086" spans="10:10" x14ac:dyDescent="0.2">
      <c r="J1086" s="32" t="str">
        <f>IF($B1086 &lt;&gt; 0,VLOOKUP($Y1086/365.25,DBInterface!$D:$Q,14,FALSE),"")</f>
        <v/>
      </c>
    </row>
    <row r="1087" spans="10:10" x14ac:dyDescent="0.2">
      <c r="J1087" s="32" t="str">
        <f>IF($B1087 &lt;&gt; 0,VLOOKUP($Y1087/365.25,DBInterface!$D:$Q,14,FALSE),"")</f>
        <v/>
      </c>
    </row>
    <row r="1088" spans="10:10" x14ac:dyDescent="0.2">
      <c r="J1088" s="32" t="str">
        <f>IF($B1088 &lt;&gt; 0,VLOOKUP($Y1088/365.25,DBInterface!$D:$Q,14,FALSE),"")</f>
        <v/>
      </c>
    </row>
    <row r="1089" spans="10:10" x14ac:dyDescent="0.2">
      <c r="J1089" s="32" t="str">
        <f>IF($B1089 &lt;&gt; 0,VLOOKUP($Y1089/365.25,DBInterface!$D:$Q,14,FALSE),"")</f>
        <v/>
      </c>
    </row>
    <row r="1090" spans="10:10" x14ac:dyDescent="0.2">
      <c r="J1090" s="32" t="str">
        <f>IF($B1090 &lt;&gt; 0,VLOOKUP($Y1090/365.25,DBInterface!$D:$Q,14,FALSE),"")</f>
        <v/>
      </c>
    </row>
    <row r="1091" spans="10:10" x14ac:dyDescent="0.2">
      <c r="J1091" s="32" t="str">
        <f>IF($B1091 &lt;&gt; 0,VLOOKUP($Y1091/365.25,DBInterface!$D:$Q,14,FALSE),"")</f>
        <v/>
      </c>
    </row>
    <row r="1092" spans="10:10" x14ac:dyDescent="0.2">
      <c r="J1092" s="32" t="str">
        <f>IF($B1092 &lt;&gt; 0,VLOOKUP($Y1092/365.25,DBInterface!$D:$Q,14,FALSE),"")</f>
        <v/>
      </c>
    </row>
    <row r="1093" spans="10:10" x14ac:dyDescent="0.2">
      <c r="J1093" s="32" t="str">
        <f>IF($B1093 &lt;&gt; 0,VLOOKUP($Y1093/365.25,DBInterface!$D:$Q,14,FALSE),"")</f>
        <v/>
      </c>
    </row>
    <row r="1094" spans="10:10" x14ac:dyDescent="0.2">
      <c r="J1094" s="32" t="str">
        <f>IF($B1094 &lt;&gt; 0,VLOOKUP($Y1094/365.25,DBInterface!$D:$Q,14,FALSE),"")</f>
        <v/>
      </c>
    </row>
    <row r="1095" spans="10:10" x14ac:dyDescent="0.2">
      <c r="J1095" s="32" t="str">
        <f>IF($B1095 &lt;&gt; 0,VLOOKUP($Y1095/365.25,DBInterface!$D:$Q,14,FALSE),"")</f>
        <v/>
      </c>
    </row>
    <row r="1096" spans="10:10" x14ac:dyDescent="0.2">
      <c r="J1096" s="32" t="str">
        <f>IF($B1096 &lt;&gt; 0,VLOOKUP($Y1096/365.25,DBInterface!$D:$Q,14,FALSE),"")</f>
        <v/>
      </c>
    </row>
    <row r="1097" spans="10:10" x14ac:dyDescent="0.2">
      <c r="J1097" s="32" t="str">
        <f>IF($B1097 &lt;&gt; 0,VLOOKUP($Y1097/365.25,DBInterface!$D:$Q,14,FALSE),"")</f>
        <v/>
      </c>
    </row>
    <row r="1098" spans="10:10" x14ac:dyDescent="0.2">
      <c r="J1098" s="32" t="str">
        <f>IF($B1098 &lt;&gt; 0,VLOOKUP($Y1098/365.25,DBInterface!$D:$Q,14,FALSE),"")</f>
        <v/>
      </c>
    </row>
    <row r="1099" spans="10:10" x14ac:dyDescent="0.2">
      <c r="J1099" s="32" t="str">
        <f>IF($B1099 &lt;&gt; 0,VLOOKUP($Y1099/365.25,DBInterface!$D:$Q,14,FALSE),"")</f>
        <v/>
      </c>
    </row>
    <row r="1100" spans="10:10" x14ac:dyDescent="0.2">
      <c r="J1100" s="32" t="str">
        <f>IF($B1100 &lt;&gt; 0,VLOOKUP($Y1100/365.25,DBInterface!$D:$Q,14,FALSE),"")</f>
        <v/>
      </c>
    </row>
    <row r="1101" spans="10:10" x14ac:dyDescent="0.2">
      <c r="J1101" s="32" t="str">
        <f>IF($B1101 &lt;&gt; 0,VLOOKUP($Y1101/365.25,DBInterface!$D:$Q,14,FALSE),"")</f>
        <v/>
      </c>
    </row>
    <row r="1102" spans="10:10" x14ac:dyDescent="0.2">
      <c r="J1102" s="32" t="str">
        <f>IF($B1102 &lt;&gt; 0,VLOOKUP($Y1102/365.25,DBInterface!$D:$Q,14,FALSE),"")</f>
        <v/>
      </c>
    </row>
    <row r="1103" spans="10:10" x14ac:dyDescent="0.2">
      <c r="J1103" s="32" t="str">
        <f>IF($B1103 &lt;&gt; 0,VLOOKUP($Y1103/365.25,DBInterface!$D:$Q,14,FALSE),"")</f>
        <v/>
      </c>
    </row>
    <row r="1104" spans="10:10" x14ac:dyDescent="0.2">
      <c r="J1104" s="32" t="str">
        <f>IF($B1104 &lt;&gt; 0,VLOOKUP($Y1104/365.25,DBInterface!$D:$Q,14,FALSE),"")</f>
        <v/>
      </c>
    </row>
    <row r="1105" spans="10:10" x14ac:dyDescent="0.2">
      <c r="J1105" s="32" t="str">
        <f>IF($B1105 &lt;&gt; 0,VLOOKUP($Y1105/365.25,DBInterface!$D:$Q,14,FALSE),"")</f>
        <v/>
      </c>
    </row>
    <row r="1106" spans="10:10" x14ac:dyDescent="0.2">
      <c r="J1106" s="32" t="str">
        <f>IF($B1106 &lt;&gt; 0,VLOOKUP($Y1106/365.25,DBInterface!$D:$Q,14,FALSE),"")</f>
        <v/>
      </c>
    </row>
    <row r="1107" spans="10:10" x14ac:dyDescent="0.2">
      <c r="J1107" s="32" t="str">
        <f>IF($B1107 &lt;&gt; 0,VLOOKUP($Y1107/365.25,DBInterface!$D:$Q,14,FALSE),"")</f>
        <v/>
      </c>
    </row>
    <row r="1108" spans="10:10" x14ac:dyDescent="0.2">
      <c r="J1108" s="32" t="str">
        <f>IF($B1108 &lt;&gt; 0,VLOOKUP($Y1108/365.25,DBInterface!$D:$Q,14,FALSE),"")</f>
        <v/>
      </c>
    </row>
    <row r="1109" spans="10:10" x14ac:dyDescent="0.2">
      <c r="J1109" s="32" t="str">
        <f>IF($B1109 &lt;&gt; 0,VLOOKUP($Y1109/365.25,DBInterface!$D:$Q,14,FALSE),"")</f>
        <v/>
      </c>
    </row>
    <row r="1110" spans="10:10" x14ac:dyDescent="0.2">
      <c r="J1110" s="32" t="str">
        <f>IF($B1110 &lt;&gt; 0,VLOOKUP($Y1110/365.25,DBInterface!$D:$Q,14,FALSE),"")</f>
        <v/>
      </c>
    </row>
    <row r="1111" spans="10:10" x14ac:dyDescent="0.2">
      <c r="J1111" s="32" t="str">
        <f>IF($B1111 &lt;&gt; 0,VLOOKUP($Y1111/365.25,DBInterface!$D:$Q,14,FALSE),"")</f>
        <v/>
      </c>
    </row>
    <row r="1112" spans="10:10" x14ac:dyDescent="0.2">
      <c r="J1112" s="32" t="str">
        <f>IF($B1112 &lt;&gt; 0,VLOOKUP($Y1112/365.25,DBInterface!$D:$Q,14,FALSE),"")</f>
        <v/>
      </c>
    </row>
    <row r="1113" spans="10:10" x14ac:dyDescent="0.2">
      <c r="J1113" s="32" t="str">
        <f>IF($B1113 &lt;&gt; 0,VLOOKUP($Y1113/365.25,DBInterface!$D:$Q,14,FALSE),"")</f>
        <v/>
      </c>
    </row>
    <row r="1114" spans="10:10" x14ac:dyDescent="0.2">
      <c r="J1114" s="32" t="str">
        <f>IF($B1114 &lt;&gt; 0,VLOOKUP($Y1114/365.25,DBInterface!$D:$Q,14,FALSE),"")</f>
        <v/>
      </c>
    </row>
    <row r="1115" spans="10:10" x14ac:dyDescent="0.2">
      <c r="J1115" s="32" t="str">
        <f>IF($B1115 &lt;&gt; 0,VLOOKUP($Y1115/365.25,DBInterface!$D:$Q,14,FALSE),"")</f>
        <v/>
      </c>
    </row>
    <row r="1116" spans="10:10" x14ac:dyDescent="0.2">
      <c r="J1116" s="32" t="str">
        <f>IF($B1116 &lt;&gt; 0,VLOOKUP($Y1116/365.25,DBInterface!$D:$Q,14,FALSE),"")</f>
        <v/>
      </c>
    </row>
    <row r="1117" spans="10:10" x14ac:dyDescent="0.2">
      <c r="J1117" s="32" t="str">
        <f>IF($B1117 &lt;&gt; 0,VLOOKUP($Y1117/365.25,DBInterface!$D:$Q,14,FALSE),"")</f>
        <v/>
      </c>
    </row>
    <row r="1118" spans="10:10" x14ac:dyDescent="0.2">
      <c r="J1118" s="32" t="str">
        <f>IF($B1118 &lt;&gt; 0,VLOOKUP($Y1118/365.25,DBInterface!$D:$Q,14,FALSE),"")</f>
        <v/>
      </c>
    </row>
    <row r="1119" spans="10:10" x14ac:dyDescent="0.2">
      <c r="J1119" s="32" t="str">
        <f>IF($B1119 &lt;&gt; 0,VLOOKUP($Y1119/365.25,DBInterface!$D:$Q,14,FALSE),"")</f>
        <v/>
      </c>
    </row>
    <row r="1120" spans="10:10" x14ac:dyDescent="0.2">
      <c r="J1120" s="32" t="str">
        <f>IF($B1120 &lt;&gt; 0,VLOOKUP($Y1120/365.25,DBInterface!$D:$Q,14,FALSE),"")</f>
        <v/>
      </c>
    </row>
    <row r="1121" spans="10:10" x14ac:dyDescent="0.2">
      <c r="J1121" s="32" t="str">
        <f>IF($B1121 &lt;&gt; 0,VLOOKUP($Y1121/365.25,DBInterface!$D:$Q,14,FALSE),"")</f>
        <v/>
      </c>
    </row>
    <row r="1122" spans="10:10" x14ac:dyDescent="0.2">
      <c r="J1122" s="32" t="str">
        <f>IF($B1122 &lt;&gt; 0,VLOOKUP($Y1122/365.25,DBInterface!$D:$Q,14,FALSE),"")</f>
        <v/>
      </c>
    </row>
    <row r="1123" spans="10:10" x14ac:dyDescent="0.2">
      <c r="J1123" s="32" t="str">
        <f>IF($B1123 &lt;&gt; 0,VLOOKUP($Y1123/365.25,DBInterface!$D:$Q,14,FALSE),"")</f>
        <v/>
      </c>
    </row>
    <row r="1124" spans="10:10" x14ac:dyDescent="0.2">
      <c r="J1124" s="32" t="str">
        <f>IF($B1124 &lt;&gt; 0,VLOOKUP($Y1124/365.25,DBInterface!$D:$Q,14,FALSE),"")</f>
        <v/>
      </c>
    </row>
    <row r="1125" spans="10:10" x14ac:dyDescent="0.2">
      <c r="J1125" s="32" t="str">
        <f>IF($B1125 &lt;&gt; 0,VLOOKUP($Y1125/365.25,DBInterface!$D:$Q,14,FALSE),"")</f>
        <v/>
      </c>
    </row>
    <row r="1126" spans="10:10" x14ac:dyDescent="0.2">
      <c r="J1126" s="32" t="str">
        <f>IF($B1126 &lt;&gt; 0,VLOOKUP($Y1126/365.25,DBInterface!$D:$Q,14,FALSE),"")</f>
        <v/>
      </c>
    </row>
    <row r="1127" spans="10:10" x14ac:dyDescent="0.2">
      <c r="J1127" s="32" t="str">
        <f>IF($B1127 &lt;&gt; 0,VLOOKUP($Y1127/365.25,DBInterface!$D:$Q,14,FALSE),"")</f>
        <v/>
      </c>
    </row>
    <row r="1128" spans="10:10" x14ac:dyDescent="0.2">
      <c r="J1128" s="32" t="str">
        <f>IF($B1128 &lt;&gt; 0,VLOOKUP($Y1128/365.25,DBInterface!$D:$Q,14,FALSE),"")</f>
        <v/>
      </c>
    </row>
    <row r="1129" spans="10:10" x14ac:dyDescent="0.2">
      <c r="J1129" s="32" t="str">
        <f>IF($B1129 &lt;&gt; 0,VLOOKUP($Y1129/365.25,DBInterface!$D:$Q,14,FALSE),"")</f>
        <v/>
      </c>
    </row>
    <row r="1130" spans="10:10" x14ac:dyDescent="0.2">
      <c r="J1130" s="32" t="str">
        <f>IF($B1130 &lt;&gt; 0,VLOOKUP($Y1130/365.25,DBInterface!$D:$Q,14,FALSE),"")</f>
        <v/>
      </c>
    </row>
    <row r="1131" spans="10:10" x14ac:dyDescent="0.2">
      <c r="J1131" s="32" t="str">
        <f>IF($B1131 &lt;&gt; 0,VLOOKUP($Y1131/365.25,DBInterface!$D:$Q,14,FALSE),"")</f>
        <v/>
      </c>
    </row>
    <row r="1132" spans="10:10" x14ac:dyDescent="0.2">
      <c r="J1132" s="32" t="str">
        <f>IF($B1132 &lt;&gt; 0,VLOOKUP($Y1132/365.25,DBInterface!$D:$Q,14,FALSE),"")</f>
        <v/>
      </c>
    </row>
    <row r="1133" spans="10:10" x14ac:dyDescent="0.2">
      <c r="J1133" s="32" t="str">
        <f>IF($B1133 &lt;&gt; 0,VLOOKUP($Y1133/365.25,DBInterface!$D:$Q,14,FALSE),"")</f>
        <v/>
      </c>
    </row>
    <row r="1134" spans="10:10" x14ac:dyDescent="0.2">
      <c r="J1134" s="32" t="str">
        <f>IF($B1134 &lt;&gt; 0,VLOOKUP($Y1134/365.25,DBInterface!$D:$Q,14,FALSE),"")</f>
        <v/>
      </c>
    </row>
    <row r="1135" spans="10:10" x14ac:dyDescent="0.2">
      <c r="J1135" s="32" t="str">
        <f>IF($B1135 &lt;&gt; 0,VLOOKUP($Y1135/365.25,DBInterface!$D:$Q,14,FALSE),"")</f>
        <v/>
      </c>
    </row>
    <row r="1136" spans="10:10" x14ac:dyDescent="0.2">
      <c r="J1136" s="32" t="str">
        <f>IF($B1136 &lt;&gt; 0,VLOOKUP($Y1136/365.25,DBInterface!$D:$Q,14,FALSE),"")</f>
        <v/>
      </c>
    </row>
    <row r="1137" spans="10:10" x14ac:dyDescent="0.2">
      <c r="J1137" s="32" t="str">
        <f>IF($B1137 &lt;&gt; 0,VLOOKUP($Y1137/365.25,DBInterface!$D:$Q,14,FALSE),"")</f>
        <v/>
      </c>
    </row>
    <row r="1138" spans="10:10" x14ac:dyDescent="0.2">
      <c r="J1138" s="32" t="str">
        <f>IF($B1138 &lt;&gt; 0,VLOOKUP($Y1138/365.25,DBInterface!$D:$Q,14,FALSE),"")</f>
        <v/>
      </c>
    </row>
    <row r="1139" spans="10:10" x14ac:dyDescent="0.2">
      <c r="J1139" s="32" t="str">
        <f>IF($B1139 &lt;&gt; 0,VLOOKUP($Y1139/365.25,DBInterface!$D:$Q,14,FALSE),"")</f>
        <v/>
      </c>
    </row>
    <row r="1140" spans="10:10" x14ac:dyDescent="0.2">
      <c r="J1140" s="32" t="str">
        <f>IF($B1140 &lt;&gt; 0,VLOOKUP($Y1140/365.25,DBInterface!$D:$Q,14,FALSE),"")</f>
        <v/>
      </c>
    </row>
    <row r="1141" spans="10:10" x14ac:dyDescent="0.2">
      <c r="J1141" s="32" t="str">
        <f>IF($B1141 &lt;&gt; 0,VLOOKUP($Y1141/365.25,DBInterface!$D:$Q,14,FALSE),"")</f>
        <v/>
      </c>
    </row>
    <row r="1142" spans="10:10" x14ac:dyDescent="0.2">
      <c r="J1142" s="32" t="str">
        <f>IF($B1142 &lt;&gt; 0,VLOOKUP($Y1142/365.25,DBInterface!$D:$Q,14,FALSE),"")</f>
        <v/>
      </c>
    </row>
    <row r="1143" spans="10:10" x14ac:dyDescent="0.2">
      <c r="J1143" s="32" t="str">
        <f>IF($B1143 &lt;&gt; 0,VLOOKUP($Y1143/365.25,DBInterface!$D:$Q,14,FALSE),"")</f>
        <v/>
      </c>
    </row>
    <row r="1144" spans="10:10" x14ac:dyDescent="0.2">
      <c r="J1144" s="32" t="str">
        <f>IF($B1144 &lt;&gt; 0,VLOOKUP($Y1144/365.25,DBInterface!$D:$Q,14,FALSE),"")</f>
        <v/>
      </c>
    </row>
    <row r="1145" spans="10:10" x14ac:dyDescent="0.2">
      <c r="J1145" s="32" t="str">
        <f>IF($B1145 &lt;&gt; 0,VLOOKUP($Y1145/365.25,DBInterface!$D:$Q,14,FALSE),"")</f>
        <v/>
      </c>
    </row>
    <row r="1146" spans="10:10" x14ac:dyDescent="0.2">
      <c r="J1146" s="32" t="str">
        <f>IF($B1146 &lt;&gt; 0,VLOOKUP($Y1146/365.25,DBInterface!$D:$Q,14,FALSE),"")</f>
        <v/>
      </c>
    </row>
    <row r="1147" spans="10:10" x14ac:dyDescent="0.2">
      <c r="J1147" s="32" t="str">
        <f>IF($B1147 &lt;&gt; 0,VLOOKUP($Y1147/365.25,DBInterface!$D:$Q,14,FALSE),"")</f>
        <v/>
      </c>
    </row>
    <row r="1148" spans="10:10" x14ac:dyDescent="0.2">
      <c r="J1148" s="32" t="str">
        <f>IF($B1148 &lt;&gt; 0,VLOOKUP($Y1148/365.25,DBInterface!$D:$Q,14,FALSE),"")</f>
        <v/>
      </c>
    </row>
    <row r="1149" spans="10:10" x14ac:dyDescent="0.2">
      <c r="J1149" s="32" t="str">
        <f>IF($B1149 &lt;&gt; 0,VLOOKUP($Y1149/365.25,DBInterface!$D:$Q,14,FALSE),"")</f>
        <v/>
      </c>
    </row>
    <row r="1150" spans="10:10" x14ac:dyDescent="0.2">
      <c r="J1150" s="32" t="str">
        <f>IF($B1150 &lt;&gt; 0,VLOOKUP($Y1150/365.25,DBInterface!$D:$Q,14,FALSE),"")</f>
        <v/>
      </c>
    </row>
    <row r="1151" spans="10:10" x14ac:dyDescent="0.2">
      <c r="J1151" s="32" t="str">
        <f>IF($B1151 &lt;&gt; 0,VLOOKUP($Y1151/365.25,DBInterface!$D:$Q,14,FALSE),"")</f>
        <v/>
      </c>
    </row>
    <row r="1152" spans="10:10" x14ac:dyDescent="0.2">
      <c r="J1152" s="32" t="str">
        <f>IF($B1152 &lt;&gt; 0,VLOOKUP($Y1152/365.25,DBInterface!$D:$Q,14,FALSE),"")</f>
        <v/>
      </c>
    </row>
    <row r="1153" spans="10:10" x14ac:dyDescent="0.2">
      <c r="J1153" s="32" t="str">
        <f>IF($B1153 &lt;&gt; 0,VLOOKUP($Y1153/365.25,DBInterface!$D:$Q,14,FALSE),"")</f>
        <v/>
      </c>
    </row>
    <row r="1154" spans="10:10" x14ac:dyDescent="0.2">
      <c r="J1154" s="32" t="str">
        <f>IF($B1154 &lt;&gt; 0,VLOOKUP($Y1154/365.25,DBInterface!$D:$Q,14,FALSE),"")</f>
        <v/>
      </c>
    </row>
    <row r="1155" spans="10:10" x14ac:dyDescent="0.2">
      <c r="J1155" s="32" t="str">
        <f>IF($B1155 &lt;&gt; 0,VLOOKUP($Y1155/365.25,DBInterface!$D:$Q,14,FALSE),"")</f>
        <v/>
      </c>
    </row>
    <row r="1156" spans="10:10" x14ac:dyDescent="0.2">
      <c r="J1156" s="32" t="str">
        <f>IF($B1156 &lt;&gt; 0,VLOOKUP($Y1156/365.25,DBInterface!$D:$Q,14,FALSE),"")</f>
        <v/>
      </c>
    </row>
    <row r="1157" spans="10:10" x14ac:dyDescent="0.2">
      <c r="J1157" s="32" t="str">
        <f>IF($B1157 &lt;&gt; 0,VLOOKUP($Y1157/365.25,DBInterface!$D:$Q,14,FALSE),"")</f>
        <v/>
      </c>
    </row>
    <row r="1158" spans="10:10" x14ac:dyDescent="0.2">
      <c r="J1158" s="32" t="str">
        <f>IF($B1158 &lt;&gt; 0,VLOOKUP($Y1158/365.25,DBInterface!$D:$Q,14,FALSE),"")</f>
        <v/>
      </c>
    </row>
    <row r="1159" spans="10:10" x14ac:dyDescent="0.2">
      <c r="J1159" s="32" t="str">
        <f>IF($B1159 &lt;&gt; 0,VLOOKUP($Y1159/365.25,DBInterface!$D:$Q,14,FALSE),"")</f>
        <v/>
      </c>
    </row>
    <row r="1160" spans="10:10" x14ac:dyDescent="0.2">
      <c r="J1160" s="32" t="str">
        <f>IF($B1160 &lt;&gt; 0,VLOOKUP($Y1160/365.25,DBInterface!$D:$Q,14,FALSE),"")</f>
        <v/>
      </c>
    </row>
    <row r="1161" spans="10:10" x14ac:dyDescent="0.2">
      <c r="J1161" s="32" t="str">
        <f>IF($B1161 &lt;&gt; 0,VLOOKUP($Y1161/365.25,DBInterface!$D:$Q,14,FALSE),"")</f>
        <v/>
      </c>
    </row>
    <row r="1162" spans="10:10" x14ac:dyDescent="0.2">
      <c r="J1162" s="32" t="str">
        <f>IF($B1162 &lt;&gt; 0,VLOOKUP($Y1162/365.25,DBInterface!$D:$Q,14,FALSE),"")</f>
        <v/>
      </c>
    </row>
    <row r="1163" spans="10:10" x14ac:dyDescent="0.2">
      <c r="J1163" s="32" t="str">
        <f>IF($B1163 &lt;&gt; 0,VLOOKUP($Y1163/365.25,DBInterface!$D:$Q,14,FALSE),"")</f>
        <v/>
      </c>
    </row>
    <row r="1164" spans="10:10" x14ac:dyDescent="0.2">
      <c r="J1164" s="32" t="str">
        <f>IF($B1164 &lt;&gt; 0,VLOOKUP($Y1164/365.25,DBInterface!$D:$Q,14,FALSE),"")</f>
        <v/>
      </c>
    </row>
    <row r="1165" spans="10:10" x14ac:dyDescent="0.2">
      <c r="J1165" s="32" t="str">
        <f>IF($B1165 &lt;&gt; 0,VLOOKUP($Y1165/365.25,DBInterface!$D:$Q,14,FALSE),"")</f>
        <v/>
      </c>
    </row>
    <row r="1166" spans="10:10" x14ac:dyDescent="0.2">
      <c r="J1166" s="32" t="str">
        <f>IF($B1166 &lt;&gt; 0,VLOOKUP($Y1166/365.25,DBInterface!$D:$Q,14,FALSE),"")</f>
        <v/>
      </c>
    </row>
    <row r="1167" spans="10:10" x14ac:dyDescent="0.2">
      <c r="J1167" s="32" t="str">
        <f>IF($B1167 &lt;&gt; 0,VLOOKUP($Y1167/365.25,DBInterface!$D:$Q,14,FALSE),"")</f>
        <v/>
      </c>
    </row>
    <row r="1168" spans="10:10" x14ac:dyDescent="0.2">
      <c r="J1168" s="32" t="str">
        <f>IF($B1168 &lt;&gt; 0,VLOOKUP($Y1168/365.25,DBInterface!$D:$Q,14,FALSE),"")</f>
        <v/>
      </c>
    </row>
    <row r="1169" spans="10:10" x14ac:dyDescent="0.2">
      <c r="J1169" s="32" t="str">
        <f>IF($B1169 &lt;&gt; 0,VLOOKUP($Y1169/365.25,DBInterface!$D:$Q,14,FALSE),"")</f>
        <v/>
      </c>
    </row>
    <row r="1170" spans="10:10" x14ac:dyDescent="0.2">
      <c r="J1170" s="32" t="str">
        <f>IF($B1170 &lt;&gt; 0,VLOOKUP($Y1170/365.25,DBInterface!$D:$Q,14,FALSE),"")</f>
        <v/>
      </c>
    </row>
    <row r="1171" spans="10:10" x14ac:dyDescent="0.2">
      <c r="J1171" s="32" t="str">
        <f>IF($B1171 &lt;&gt; 0,VLOOKUP($Y1171/365.25,DBInterface!$D:$Q,14,FALSE),"")</f>
        <v/>
      </c>
    </row>
    <row r="1172" spans="10:10" x14ac:dyDescent="0.2">
      <c r="J1172" s="32" t="str">
        <f>IF($B1172 &lt;&gt; 0,VLOOKUP($Y1172/365.25,DBInterface!$D:$Q,14,FALSE),"")</f>
        <v/>
      </c>
    </row>
    <row r="1173" spans="10:10" x14ac:dyDescent="0.2">
      <c r="J1173" s="32" t="str">
        <f>IF($B1173 &lt;&gt; 0,VLOOKUP($Y1173/365.25,DBInterface!$D:$Q,14,FALSE),"")</f>
        <v/>
      </c>
    </row>
    <row r="1174" spans="10:10" x14ac:dyDescent="0.2">
      <c r="J1174" s="32" t="str">
        <f>IF($B1174 &lt;&gt; 0,VLOOKUP($Y1174/365.25,DBInterface!$D:$Q,14,FALSE),"")</f>
        <v/>
      </c>
    </row>
    <row r="1175" spans="10:10" x14ac:dyDescent="0.2">
      <c r="J1175" s="32" t="str">
        <f>IF($B1175 &lt;&gt; 0,VLOOKUP($Y1175/365.25,DBInterface!$D:$Q,14,FALSE),"")</f>
        <v/>
      </c>
    </row>
    <row r="1176" spans="10:10" x14ac:dyDescent="0.2">
      <c r="J1176" s="32" t="str">
        <f>IF($B1176 &lt;&gt; 0,VLOOKUP($Y1176/365.25,DBInterface!$D:$Q,14,FALSE),"")</f>
        <v/>
      </c>
    </row>
    <row r="1177" spans="10:10" x14ac:dyDescent="0.2">
      <c r="J1177" s="32" t="str">
        <f>IF($B1177 &lt;&gt; 0,VLOOKUP($Y1177/365.25,DBInterface!$D:$Q,14,FALSE),"")</f>
        <v/>
      </c>
    </row>
    <row r="1178" spans="10:10" x14ac:dyDescent="0.2">
      <c r="J1178" s="32" t="str">
        <f>IF($B1178 &lt;&gt; 0,VLOOKUP($Y1178/365.25,DBInterface!$D:$Q,14,FALSE),"")</f>
        <v/>
      </c>
    </row>
    <row r="1179" spans="10:10" x14ac:dyDescent="0.2">
      <c r="J1179" s="32" t="str">
        <f>IF($B1179 &lt;&gt; 0,VLOOKUP($Y1179/365.25,DBInterface!$D:$Q,14,FALSE),"")</f>
        <v/>
      </c>
    </row>
    <row r="1180" spans="10:10" x14ac:dyDescent="0.2">
      <c r="J1180" s="32" t="str">
        <f>IF($B1180 &lt;&gt; 0,VLOOKUP($Y1180/365.25,DBInterface!$D:$Q,14,FALSE),"")</f>
        <v/>
      </c>
    </row>
    <row r="1181" spans="10:10" x14ac:dyDescent="0.2">
      <c r="J1181" s="32" t="str">
        <f>IF($B1181 &lt;&gt; 0,VLOOKUP($Y1181/365.25,DBInterface!$D:$Q,14,FALSE),"")</f>
        <v/>
      </c>
    </row>
    <row r="1182" spans="10:10" x14ac:dyDescent="0.2">
      <c r="J1182" s="32" t="str">
        <f>IF($B1182 &lt;&gt; 0,VLOOKUP($Y1182/365.25,DBInterface!$D:$Q,14,FALSE),"")</f>
        <v/>
      </c>
    </row>
    <row r="1183" spans="10:10" x14ac:dyDescent="0.2">
      <c r="J1183" s="32" t="str">
        <f>IF($B1183 &lt;&gt; 0,VLOOKUP($Y1183/365.25,DBInterface!$D:$Q,14,FALSE),"")</f>
        <v/>
      </c>
    </row>
    <row r="1184" spans="10:10" x14ac:dyDescent="0.2">
      <c r="J1184" s="32" t="str">
        <f>IF($B1184 &lt;&gt; 0,VLOOKUP($Y1184/365.25,DBInterface!$D:$Q,14,FALSE),"")</f>
        <v/>
      </c>
    </row>
    <row r="1185" spans="10:10" x14ac:dyDescent="0.2">
      <c r="J1185" s="32" t="str">
        <f>IF($B1185 &lt;&gt; 0,VLOOKUP($Y1185/365.25,DBInterface!$D:$Q,14,FALSE),"")</f>
        <v/>
      </c>
    </row>
    <row r="1186" spans="10:10" x14ac:dyDescent="0.2">
      <c r="J1186" s="32" t="str">
        <f>IF($B1186 &lt;&gt; 0,VLOOKUP($Y1186/365.25,DBInterface!$D:$Q,14,FALSE),"")</f>
        <v/>
      </c>
    </row>
    <row r="1187" spans="10:10" x14ac:dyDescent="0.2">
      <c r="J1187" s="32" t="str">
        <f>IF($B1187 &lt;&gt; 0,VLOOKUP($Y1187/365.25,DBInterface!$D:$Q,14,FALSE),"")</f>
        <v/>
      </c>
    </row>
    <row r="1188" spans="10:10" x14ac:dyDescent="0.2">
      <c r="J1188" s="32" t="str">
        <f>IF($B1188 &lt;&gt; 0,VLOOKUP($Y1188/365.25,DBInterface!$D:$Q,14,FALSE),"")</f>
        <v/>
      </c>
    </row>
    <row r="1189" spans="10:10" x14ac:dyDescent="0.2">
      <c r="J1189" s="32" t="str">
        <f>IF($B1189 &lt;&gt; 0,VLOOKUP($Y1189/365.25,DBInterface!$D:$Q,14,FALSE),"")</f>
        <v/>
      </c>
    </row>
    <row r="1190" spans="10:10" x14ac:dyDescent="0.2">
      <c r="J1190" s="32" t="str">
        <f>IF($B1190 &lt;&gt; 0,VLOOKUP($Y1190/365.25,DBInterface!$D:$Q,14,FALSE),"")</f>
        <v/>
      </c>
    </row>
    <row r="1191" spans="10:10" x14ac:dyDescent="0.2">
      <c r="J1191" s="32" t="str">
        <f>IF($B1191 &lt;&gt; 0,VLOOKUP($Y1191/365.25,DBInterface!$D:$Q,14,FALSE),"")</f>
        <v/>
      </c>
    </row>
    <row r="1192" spans="10:10" x14ac:dyDescent="0.2">
      <c r="J1192" s="32" t="str">
        <f>IF($B1192 &lt;&gt; 0,VLOOKUP($Y1192/365.25,DBInterface!$D:$Q,14,FALSE),"")</f>
        <v/>
      </c>
    </row>
    <row r="1193" spans="10:10" x14ac:dyDescent="0.2">
      <c r="J1193" s="32" t="str">
        <f>IF($B1193 &lt;&gt; 0,VLOOKUP($Y1193/365.25,DBInterface!$D:$Q,14,FALSE),"")</f>
        <v/>
      </c>
    </row>
    <row r="1194" spans="10:10" x14ac:dyDescent="0.2">
      <c r="J1194" s="32" t="str">
        <f>IF($B1194 &lt;&gt; 0,VLOOKUP($Y1194/365.25,DBInterface!$D:$Q,14,FALSE),"")</f>
        <v/>
      </c>
    </row>
    <row r="1195" spans="10:10" x14ac:dyDescent="0.2">
      <c r="J1195" s="32" t="str">
        <f>IF($B1195 &lt;&gt; 0,VLOOKUP($Y1195/365.25,DBInterface!$D:$Q,14,FALSE),"")</f>
        <v/>
      </c>
    </row>
    <row r="1196" spans="10:10" x14ac:dyDescent="0.2">
      <c r="J1196" s="32" t="str">
        <f>IF($B1196 &lt;&gt; 0,VLOOKUP($Y1196/365.25,DBInterface!$D:$Q,14,FALSE),"")</f>
        <v/>
      </c>
    </row>
    <row r="1197" spans="10:10" x14ac:dyDescent="0.2">
      <c r="J1197" s="32" t="str">
        <f>IF($B1197 &lt;&gt; 0,VLOOKUP($Y1197/365.25,DBInterface!$D:$Q,14,FALSE),"")</f>
        <v/>
      </c>
    </row>
    <row r="1198" spans="10:10" x14ac:dyDescent="0.2">
      <c r="J1198" s="32" t="str">
        <f>IF($B1198 &lt;&gt; 0,VLOOKUP($Y1198/365.25,DBInterface!$D:$Q,14,FALSE),"")</f>
        <v/>
      </c>
    </row>
    <row r="1199" spans="10:10" x14ac:dyDescent="0.2">
      <c r="J1199" s="32" t="str">
        <f>IF($B1199 &lt;&gt; 0,VLOOKUP($Y1199/365.25,DBInterface!$D:$Q,14,FALSE),"")</f>
        <v/>
      </c>
    </row>
    <row r="1200" spans="10:10" x14ac:dyDescent="0.2">
      <c r="J1200" s="32" t="str">
        <f>IF($B1200 &lt;&gt; 0,VLOOKUP($Y1200/365.25,DBInterface!$D:$Q,14,FALSE),"")</f>
        <v/>
      </c>
    </row>
    <row r="1201" spans="10:10" x14ac:dyDescent="0.2">
      <c r="J1201" s="32" t="str">
        <f>IF($B1201 &lt;&gt; 0,VLOOKUP($Y1201/365.25,DBInterface!$D:$Q,14,FALSE),"")</f>
        <v/>
      </c>
    </row>
    <row r="1202" spans="10:10" x14ac:dyDescent="0.2">
      <c r="J1202" s="32" t="str">
        <f>IF($B1202 &lt;&gt; 0,VLOOKUP($Y1202/365.25,DBInterface!$D:$Q,14,FALSE),"")</f>
        <v/>
      </c>
    </row>
    <row r="1203" spans="10:10" x14ac:dyDescent="0.2">
      <c r="J1203" s="32" t="str">
        <f>IF($B1203 &lt;&gt; 0,VLOOKUP($Y1203/365.25,DBInterface!$D:$Q,14,FALSE),"")</f>
        <v/>
      </c>
    </row>
    <row r="1204" spans="10:10" x14ac:dyDescent="0.2">
      <c r="J1204" s="32" t="str">
        <f>IF($B1204 &lt;&gt; 0,VLOOKUP($Y1204/365.25,DBInterface!$D:$Q,14,FALSE),"")</f>
        <v/>
      </c>
    </row>
    <row r="1205" spans="10:10" x14ac:dyDescent="0.2">
      <c r="J1205" s="32" t="str">
        <f>IF($B1205 &lt;&gt; 0,VLOOKUP($Y1205/365.25,DBInterface!$D:$Q,14,FALSE),"")</f>
        <v/>
      </c>
    </row>
    <row r="1206" spans="10:10" x14ac:dyDescent="0.2">
      <c r="J1206" s="32" t="str">
        <f>IF($B1206 &lt;&gt; 0,VLOOKUP($Y1206/365.25,DBInterface!$D:$Q,14,FALSE),"")</f>
        <v/>
      </c>
    </row>
    <row r="1207" spans="10:10" x14ac:dyDescent="0.2">
      <c r="J1207" s="32" t="str">
        <f>IF($B1207 &lt;&gt; 0,VLOOKUP($Y1207/365.25,DBInterface!$D:$Q,14,FALSE),"")</f>
        <v/>
      </c>
    </row>
    <row r="1208" spans="10:10" x14ac:dyDescent="0.2">
      <c r="J1208" s="32" t="str">
        <f>IF($B1208 &lt;&gt; 0,VLOOKUP($Y1208/365.25,DBInterface!$D:$Q,14,FALSE),"")</f>
        <v/>
      </c>
    </row>
    <row r="1209" spans="10:10" x14ac:dyDescent="0.2">
      <c r="J1209" s="32" t="str">
        <f>IF($B1209 &lt;&gt; 0,VLOOKUP($Y1209/365.25,DBInterface!$D:$Q,14,FALSE),"")</f>
        <v/>
      </c>
    </row>
    <row r="1210" spans="10:10" x14ac:dyDescent="0.2">
      <c r="J1210" s="32" t="str">
        <f>IF($B1210 &lt;&gt; 0,VLOOKUP($Y1210/365.25,DBInterface!$D:$Q,14,FALSE),"")</f>
        <v/>
      </c>
    </row>
    <row r="1211" spans="10:10" x14ac:dyDescent="0.2">
      <c r="J1211" s="32" t="str">
        <f>IF($B1211 &lt;&gt; 0,VLOOKUP($Y1211/365.25,DBInterface!$D:$Q,14,FALSE),"")</f>
        <v/>
      </c>
    </row>
    <row r="1212" spans="10:10" x14ac:dyDescent="0.2">
      <c r="J1212" s="32" t="str">
        <f>IF($B1212 &lt;&gt; 0,VLOOKUP($Y1212/365.25,DBInterface!$D:$Q,14,FALSE),"")</f>
        <v/>
      </c>
    </row>
    <row r="1213" spans="10:10" x14ac:dyDescent="0.2">
      <c r="J1213" s="32" t="str">
        <f>IF($B1213 &lt;&gt; 0,VLOOKUP($Y1213/365.25,DBInterface!$D:$Q,14,FALSE),"")</f>
        <v/>
      </c>
    </row>
    <row r="1214" spans="10:10" x14ac:dyDescent="0.2">
      <c r="J1214" s="32" t="str">
        <f>IF($B1214 &lt;&gt; 0,VLOOKUP($Y1214/365.25,DBInterface!$D:$Q,14,FALSE),"")</f>
        <v/>
      </c>
    </row>
    <row r="1215" spans="10:10" x14ac:dyDescent="0.2">
      <c r="J1215" s="32" t="str">
        <f>IF($B1215 &lt;&gt; 0,VLOOKUP($Y1215/365.25,DBInterface!$D:$Q,14,FALSE),"")</f>
        <v/>
      </c>
    </row>
    <row r="1216" spans="10:10" x14ac:dyDescent="0.2">
      <c r="J1216" s="32" t="str">
        <f>IF($B1216 &lt;&gt; 0,VLOOKUP($Y1216/365.25,DBInterface!$D:$Q,14,FALSE),"")</f>
        <v/>
      </c>
    </row>
    <row r="1217" spans="10:10" x14ac:dyDescent="0.2">
      <c r="J1217" s="32" t="str">
        <f>IF($B1217 &lt;&gt; 0,VLOOKUP($Y1217/365.25,DBInterface!$D:$Q,14,FALSE),"")</f>
        <v/>
      </c>
    </row>
    <row r="1218" spans="10:10" x14ac:dyDescent="0.2">
      <c r="J1218" s="32" t="str">
        <f>IF($B1218 &lt;&gt; 0,VLOOKUP($Y1218/365.25,DBInterface!$D:$Q,14,FALSE),"")</f>
        <v/>
      </c>
    </row>
    <row r="1219" spans="10:10" x14ac:dyDescent="0.2">
      <c r="J1219" s="32" t="str">
        <f>IF($B1219 &lt;&gt; 0,VLOOKUP($Y1219/365.25,DBInterface!$D:$Q,14,FALSE),"")</f>
        <v/>
      </c>
    </row>
    <row r="1220" spans="10:10" x14ac:dyDescent="0.2">
      <c r="J1220" s="32" t="str">
        <f>IF($B1220 &lt;&gt; 0,VLOOKUP($Y1220/365.25,DBInterface!$D:$Q,14,FALSE),"")</f>
        <v/>
      </c>
    </row>
    <row r="1221" spans="10:10" x14ac:dyDescent="0.2">
      <c r="J1221" s="32" t="str">
        <f>IF($B1221 &lt;&gt; 0,VLOOKUP($Y1221/365.25,DBInterface!$D:$Q,14,FALSE),"")</f>
        <v/>
      </c>
    </row>
    <row r="1222" spans="10:10" x14ac:dyDescent="0.2">
      <c r="J1222" s="32" t="str">
        <f>IF($B1222 &lt;&gt; 0,VLOOKUP($Y1222/365.25,DBInterface!$D:$Q,14,FALSE),"")</f>
        <v/>
      </c>
    </row>
    <row r="1223" spans="10:10" x14ac:dyDescent="0.2">
      <c r="J1223" s="32" t="str">
        <f>IF($B1223 &lt;&gt; 0,VLOOKUP($Y1223/365.25,DBInterface!$D:$Q,14,FALSE),"")</f>
        <v/>
      </c>
    </row>
    <row r="1224" spans="10:10" x14ac:dyDescent="0.2">
      <c r="J1224" s="32" t="str">
        <f>IF($B1224 &lt;&gt; 0,VLOOKUP($Y1224/365.25,DBInterface!$D:$Q,14,FALSE),"")</f>
        <v/>
      </c>
    </row>
    <row r="1225" spans="10:10" x14ac:dyDescent="0.2">
      <c r="J1225" s="32" t="str">
        <f>IF($B1225 &lt;&gt; 0,VLOOKUP($Y1225/365.25,DBInterface!$D:$Q,14,FALSE),"")</f>
        <v/>
      </c>
    </row>
    <row r="1226" spans="10:10" x14ac:dyDescent="0.2">
      <c r="J1226" s="32" t="str">
        <f>IF($B1226 &lt;&gt; 0,VLOOKUP($Y1226/365.25,DBInterface!$D:$Q,14,FALSE),"")</f>
        <v/>
      </c>
    </row>
    <row r="1227" spans="10:10" x14ac:dyDescent="0.2">
      <c r="J1227" s="32" t="str">
        <f>IF($B1227 &lt;&gt; 0,VLOOKUP($Y1227/365.25,DBInterface!$D:$Q,14,FALSE),"")</f>
        <v/>
      </c>
    </row>
    <row r="1228" spans="10:10" x14ac:dyDescent="0.2">
      <c r="J1228" s="32" t="str">
        <f>IF($B1228 &lt;&gt; 0,VLOOKUP($Y1228/365.25,DBInterface!$D:$Q,14,FALSE),"")</f>
        <v/>
      </c>
    </row>
    <row r="1229" spans="10:10" x14ac:dyDescent="0.2">
      <c r="J1229" s="32" t="str">
        <f>IF($B1229 &lt;&gt; 0,VLOOKUP($Y1229/365.25,DBInterface!$D:$Q,14,FALSE),"")</f>
        <v/>
      </c>
    </row>
    <row r="1230" spans="10:10" x14ac:dyDescent="0.2">
      <c r="J1230" s="32" t="str">
        <f>IF($B1230 &lt;&gt; 0,VLOOKUP($Y1230/365.25,DBInterface!$D:$Q,14,FALSE),"")</f>
        <v/>
      </c>
    </row>
    <row r="1231" spans="10:10" x14ac:dyDescent="0.2">
      <c r="J1231" s="32" t="str">
        <f>IF($B1231 &lt;&gt; 0,VLOOKUP($Y1231/365.25,DBInterface!$D:$Q,14,FALSE),"")</f>
        <v/>
      </c>
    </row>
    <row r="1232" spans="10:10" x14ac:dyDescent="0.2">
      <c r="J1232" s="32" t="str">
        <f>IF($B1232 &lt;&gt; 0,VLOOKUP($Y1232/365.25,DBInterface!$D:$Q,14,FALSE),"")</f>
        <v/>
      </c>
    </row>
    <row r="1233" spans="10:10" x14ac:dyDescent="0.2">
      <c r="J1233" s="32" t="str">
        <f>IF($B1233 &lt;&gt; 0,VLOOKUP($Y1233/365.25,DBInterface!$D:$Q,14,FALSE),"")</f>
        <v/>
      </c>
    </row>
    <row r="1234" spans="10:10" x14ac:dyDescent="0.2">
      <c r="J1234" s="32" t="str">
        <f>IF($B1234 &lt;&gt; 0,VLOOKUP($Y1234/365.25,DBInterface!$D:$Q,14,FALSE),"")</f>
        <v/>
      </c>
    </row>
    <row r="1235" spans="10:10" x14ac:dyDescent="0.2">
      <c r="J1235" s="32" t="str">
        <f>IF($B1235 &lt;&gt; 0,VLOOKUP($Y1235/365.25,DBInterface!$D:$Q,14,FALSE),"")</f>
        <v/>
      </c>
    </row>
    <row r="1236" spans="10:10" x14ac:dyDescent="0.2">
      <c r="J1236" s="32" t="str">
        <f>IF($B1236 &lt;&gt; 0,VLOOKUP($Y1236/365.25,DBInterface!$D:$Q,14,FALSE),"")</f>
        <v/>
      </c>
    </row>
    <row r="1237" spans="10:10" x14ac:dyDescent="0.2">
      <c r="J1237" s="32" t="str">
        <f>IF($B1237 &lt;&gt; 0,VLOOKUP($Y1237/365.25,DBInterface!$D:$Q,14,FALSE),"")</f>
        <v/>
      </c>
    </row>
    <row r="1238" spans="10:10" x14ac:dyDescent="0.2">
      <c r="J1238" s="32" t="str">
        <f>IF($B1238 &lt;&gt; 0,VLOOKUP($Y1238/365.25,DBInterface!$D:$Q,14,FALSE),"")</f>
        <v/>
      </c>
    </row>
    <row r="1239" spans="10:10" x14ac:dyDescent="0.2">
      <c r="J1239" s="32" t="str">
        <f>IF($B1239 &lt;&gt; 0,VLOOKUP($Y1239/365.25,DBInterface!$D:$Q,14,FALSE),"")</f>
        <v/>
      </c>
    </row>
    <row r="1240" spans="10:10" x14ac:dyDescent="0.2">
      <c r="J1240" s="32" t="str">
        <f>IF($B1240 &lt;&gt; 0,VLOOKUP($Y1240/365.25,DBInterface!$D:$Q,14,FALSE),"")</f>
        <v/>
      </c>
    </row>
    <row r="1241" spans="10:10" x14ac:dyDescent="0.2">
      <c r="J1241" s="32" t="str">
        <f>IF($B1241 &lt;&gt; 0,VLOOKUP($Y1241/365.25,DBInterface!$D:$Q,14,FALSE),"")</f>
        <v/>
      </c>
    </row>
    <row r="1242" spans="10:10" x14ac:dyDescent="0.2">
      <c r="J1242" s="32" t="str">
        <f>IF($B1242 &lt;&gt; 0,VLOOKUP($Y1242/365.25,DBInterface!$D:$Q,14,FALSE),"")</f>
        <v/>
      </c>
    </row>
    <row r="1243" spans="10:10" x14ac:dyDescent="0.2">
      <c r="J1243" s="32" t="str">
        <f>IF($B1243 &lt;&gt; 0,VLOOKUP($Y1243/365.25,DBInterface!$D:$Q,14,FALSE),"")</f>
        <v/>
      </c>
    </row>
    <row r="1244" spans="10:10" x14ac:dyDescent="0.2">
      <c r="J1244" s="32" t="str">
        <f>IF($B1244 &lt;&gt; 0,VLOOKUP($Y1244/365.25,DBInterface!$D:$Q,14,FALSE),"")</f>
        <v/>
      </c>
    </row>
    <row r="1245" spans="10:10" x14ac:dyDescent="0.2">
      <c r="J1245" s="32" t="str">
        <f>IF($B1245 &lt;&gt; 0,VLOOKUP($Y1245/365.25,DBInterface!$D:$Q,14,FALSE),"")</f>
        <v/>
      </c>
    </row>
    <row r="1246" spans="10:10" x14ac:dyDescent="0.2">
      <c r="J1246" s="32" t="str">
        <f>IF($B1246 &lt;&gt; 0,VLOOKUP($Y1246/365.25,DBInterface!$D:$Q,14,FALSE),"")</f>
        <v/>
      </c>
    </row>
    <row r="1247" spans="10:10" x14ac:dyDescent="0.2">
      <c r="J1247" s="32" t="str">
        <f>IF($B1247 &lt;&gt; 0,VLOOKUP($Y1247/365.25,DBInterface!$D:$Q,14,FALSE),"")</f>
        <v/>
      </c>
    </row>
    <row r="1248" spans="10:10" x14ac:dyDescent="0.2">
      <c r="J1248" s="32" t="str">
        <f>IF($B1248 &lt;&gt; 0,VLOOKUP($Y1248/365.25,DBInterface!$D:$Q,14,FALSE),"")</f>
        <v/>
      </c>
    </row>
    <row r="1249" spans="10:10" x14ac:dyDescent="0.2">
      <c r="J1249" s="32" t="str">
        <f>IF($B1249 &lt;&gt; 0,VLOOKUP($Y1249/365.25,DBInterface!$D:$Q,14,FALSE),"")</f>
        <v/>
      </c>
    </row>
    <row r="1250" spans="10:10" x14ac:dyDescent="0.2">
      <c r="J1250" s="32" t="str">
        <f>IF($B1250 &lt;&gt; 0,VLOOKUP($Y1250/365.25,DBInterface!$D:$Q,14,FALSE),"")</f>
        <v/>
      </c>
    </row>
    <row r="1251" spans="10:10" x14ac:dyDescent="0.2">
      <c r="J1251" s="32" t="str">
        <f>IF($B1251 &lt;&gt; 0,VLOOKUP($Y1251/365.25,DBInterface!$D:$Q,14,FALSE),"")</f>
        <v/>
      </c>
    </row>
    <row r="1252" spans="10:10" x14ac:dyDescent="0.2">
      <c r="J1252" s="32" t="str">
        <f>IF($B1252 &lt;&gt; 0,VLOOKUP($Y1252/365.25,DBInterface!$D:$Q,14,FALSE),"")</f>
        <v/>
      </c>
    </row>
    <row r="1253" spans="10:10" x14ac:dyDescent="0.2">
      <c r="J1253" s="32" t="str">
        <f>IF($B1253 &lt;&gt; 0,VLOOKUP($Y1253/365.25,DBInterface!$D:$Q,14,FALSE),"")</f>
        <v/>
      </c>
    </row>
    <row r="1254" spans="10:10" x14ac:dyDescent="0.2">
      <c r="J1254" s="32" t="str">
        <f>IF($B1254 &lt;&gt; 0,VLOOKUP($Y1254/365.25,DBInterface!$D:$Q,14,FALSE),"")</f>
        <v/>
      </c>
    </row>
    <row r="1255" spans="10:10" x14ac:dyDescent="0.2">
      <c r="J1255" s="32" t="str">
        <f>IF($B1255 &lt;&gt; 0,VLOOKUP($Y1255/365.25,DBInterface!$D:$Q,14,FALSE),"")</f>
        <v/>
      </c>
    </row>
    <row r="1256" spans="10:10" x14ac:dyDescent="0.2">
      <c r="J1256" s="32" t="str">
        <f>IF($B1256 &lt;&gt; 0,VLOOKUP($Y1256/365.25,DBInterface!$D:$Q,14,FALSE),"")</f>
        <v/>
      </c>
    </row>
    <row r="1257" spans="10:10" x14ac:dyDescent="0.2">
      <c r="J1257" s="32" t="str">
        <f>IF($B1257 &lt;&gt; 0,VLOOKUP($Y1257/365.25,DBInterface!$D:$Q,14,FALSE),"")</f>
        <v/>
      </c>
    </row>
    <row r="1258" spans="10:10" x14ac:dyDescent="0.2">
      <c r="J1258" s="32" t="str">
        <f>IF($B1258 &lt;&gt; 0,VLOOKUP($Y1258/365.25,DBInterface!$D:$Q,14,FALSE),"")</f>
        <v/>
      </c>
    </row>
    <row r="1259" spans="10:10" x14ac:dyDescent="0.2">
      <c r="J1259" s="32" t="str">
        <f>IF($B1259 &lt;&gt; 0,VLOOKUP($Y1259/365.25,DBInterface!$D:$Q,14,FALSE),"")</f>
        <v/>
      </c>
    </row>
    <row r="1260" spans="10:10" x14ac:dyDescent="0.2">
      <c r="J1260" s="32" t="str">
        <f>IF($B1260 &lt;&gt; 0,VLOOKUP($Y1260/365.25,DBInterface!$D:$Q,14,FALSE),"")</f>
        <v/>
      </c>
    </row>
    <row r="1261" spans="10:10" x14ac:dyDescent="0.2">
      <c r="J1261" s="32" t="str">
        <f>IF($B1261 &lt;&gt; 0,VLOOKUP($Y1261/365.25,DBInterface!$D:$Q,14,FALSE),"")</f>
        <v/>
      </c>
    </row>
    <row r="1262" spans="10:10" x14ac:dyDescent="0.2">
      <c r="J1262" s="32" t="str">
        <f>IF($B1262 &lt;&gt; 0,VLOOKUP($Y1262/365.25,DBInterface!$D:$Q,14,FALSE),"")</f>
        <v/>
      </c>
    </row>
    <row r="1263" spans="10:10" x14ac:dyDescent="0.2">
      <c r="J1263" s="32" t="str">
        <f>IF($B1263 &lt;&gt; 0,VLOOKUP($Y1263/365.25,DBInterface!$D:$Q,14,FALSE),"")</f>
        <v/>
      </c>
    </row>
    <row r="1264" spans="10:10" x14ac:dyDescent="0.2">
      <c r="J1264" s="32" t="str">
        <f>IF($B1264 &lt;&gt; 0,VLOOKUP($Y1264/365.25,DBInterface!$D:$Q,14,FALSE),"")</f>
        <v/>
      </c>
    </row>
    <row r="1265" spans="10:10" x14ac:dyDescent="0.2">
      <c r="J1265" s="32" t="str">
        <f>IF($B1265 &lt;&gt; 0,VLOOKUP($Y1265/365.25,DBInterface!$D:$Q,14,FALSE),"")</f>
        <v/>
      </c>
    </row>
    <row r="1266" spans="10:10" x14ac:dyDescent="0.2">
      <c r="J1266" s="32" t="str">
        <f>IF($B1266 &lt;&gt; 0,VLOOKUP($Y1266/365.25,DBInterface!$D:$Q,14,FALSE),"")</f>
        <v/>
      </c>
    </row>
    <row r="1267" spans="10:10" x14ac:dyDescent="0.2">
      <c r="J1267" s="32" t="str">
        <f>IF($B1267 &lt;&gt; 0,VLOOKUP($Y1267/365.25,DBInterface!$D:$Q,14,FALSE),"")</f>
        <v/>
      </c>
    </row>
    <row r="1268" spans="10:10" x14ac:dyDescent="0.2">
      <c r="J1268" s="32" t="str">
        <f>IF($B1268 &lt;&gt; 0,VLOOKUP($Y1268/365.25,DBInterface!$D:$Q,14,FALSE),"")</f>
        <v/>
      </c>
    </row>
    <row r="1269" spans="10:10" x14ac:dyDescent="0.2">
      <c r="J1269" s="32" t="str">
        <f>IF($B1269 &lt;&gt; 0,VLOOKUP($Y1269/365.25,DBInterface!$D:$Q,14,FALSE),"")</f>
        <v/>
      </c>
    </row>
    <row r="1270" spans="10:10" x14ac:dyDescent="0.2">
      <c r="J1270" s="32" t="str">
        <f>IF($B1270 &lt;&gt; 0,VLOOKUP($Y1270/365.25,DBInterface!$D:$Q,14,FALSE),"")</f>
        <v/>
      </c>
    </row>
    <row r="1271" spans="10:10" x14ac:dyDescent="0.2">
      <c r="J1271" s="32" t="str">
        <f>IF($B1271 &lt;&gt; 0,VLOOKUP($Y1271/365.25,DBInterface!$D:$Q,14,FALSE),"")</f>
        <v/>
      </c>
    </row>
    <row r="1272" spans="10:10" x14ac:dyDescent="0.2">
      <c r="J1272" s="32" t="str">
        <f>IF($B1272 &lt;&gt; 0,VLOOKUP($Y1272/365.25,DBInterface!$D:$Q,14,FALSE),"")</f>
        <v/>
      </c>
    </row>
    <row r="1273" spans="10:10" x14ac:dyDescent="0.2">
      <c r="J1273" s="32" t="str">
        <f>IF($B1273 &lt;&gt; 0,VLOOKUP($Y1273/365.25,DBInterface!$D:$Q,14,FALSE),"")</f>
        <v/>
      </c>
    </row>
    <row r="1274" spans="10:10" x14ac:dyDescent="0.2">
      <c r="J1274" s="32" t="str">
        <f>IF($B1274 &lt;&gt; 0,VLOOKUP($Y1274/365.25,DBInterface!$D:$Q,14,FALSE),"")</f>
        <v/>
      </c>
    </row>
    <row r="1275" spans="10:10" x14ac:dyDescent="0.2">
      <c r="J1275" s="32" t="str">
        <f>IF($B1275 &lt;&gt; 0,VLOOKUP($Y1275/365.25,DBInterface!$D:$Q,14,FALSE),"")</f>
        <v/>
      </c>
    </row>
    <row r="1276" spans="10:10" x14ac:dyDescent="0.2">
      <c r="J1276" s="32" t="str">
        <f>IF($B1276 &lt;&gt; 0,VLOOKUP($Y1276/365.25,DBInterface!$D:$Q,14,FALSE),"")</f>
        <v/>
      </c>
    </row>
    <row r="1277" spans="10:10" x14ac:dyDescent="0.2">
      <c r="J1277" s="32" t="str">
        <f>IF($B1277 &lt;&gt; 0,VLOOKUP($Y1277/365.25,DBInterface!$D:$Q,14,FALSE),"")</f>
        <v/>
      </c>
    </row>
    <row r="1278" spans="10:10" x14ac:dyDescent="0.2">
      <c r="J1278" s="32" t="str">
        <f>IF($B1278 &lt;&gt; 0,VLOOKUP($Y1278/365.25,DBInterface!$D:$Q,14,FALSE),"")</f>
        <v/>
      </c>
    </row>
    <row r="1279" spans="10:10" x14ac:dyDescent="0.2">
      <c r="J1279" s="32" t="str">
        <f>IF($B1279 &lt;&gt; 0,VLOOKUP($Y1279/365.25,DBInterface!$D:$Q,14,FALSE),"")</f>
        <v/>
      </c>
    </row>
    <row r="1280" spans="10:10" x14ac:dyDescent="0.2">
      <c r="J1280" s="32" t="str">
        <f>IF($B1280 &lt;&gt; 0,VLOOKUP($Y1280/365.25,DBInterface!$D:$Q,14,FALSE),"")</f>
        <v/>
      </c>
    </row>
    <row r="1281" spans="10:10" x14ac:dyDescent="0.2">
      <c r="J1281" s="32" t="str">
        <f>IF($B1281 &lt;&gt; 0,VLOOKUP($Y1281/365.25,DBInterface!$D:$Q,14,FALSE),"")</f>
        <v/>
      </c>
    </row>
    <row r="1282" spans="10:10" x14ac:dyDescent="0.2">
      <c r="J1282" s="32" t="str">
        <f>IF($B1282 &lt;&gt; 0,VLOOKUP($Y1282/365.25,DBInterface!$D:$Q,14,FALSE),"")</f>
        <v/>
      </c>
    </row>
    <row r="1283" spans="10:10" x14ac:dyDescent="0.2">
      <c r="J1283" s="32" t="str">
        <f>IF($B1283 &lt;&gt; 0,VLOOKUP($Y1283/365.25,DBInterface!$D:$Q,14,FALSE),"")</f>
        <v/>
      </c>
    </row>
    <row r="1284" spans="10:10" x14ac:dyDescent="0.2">
      <c r="J1284" s="32" t="str">
        <f>IF($B1284 &lt;&gt; 0,VLOOKUP($Y1284/365.25,DBInterface!$D:$Q,14,FALSE),"")</f>
        <v/>
      </c>
    </row>
    <row r="1285" spans="10:10" x14ac:dyDescent="0.2">
      <c r="J1285" s="32" t="str">
        <f>IF($B1285 &lt;&gt; 0,VLOOKUP($Y1285/365.25,DBInterface!$D:$Q,14,FALSE),"")</f>
        <v/>
      </c>
    </row>
    <row r="1286" spans="10:10" x14ac:dyDescent="0.2">
      <c r="J1286" s="32" t="str">
        <f>IF($B1286 &lt;&gt; 0,VLOOKUP($Y1286/365.25,DBInterface!$D:$Q,14,FALSE),"")</f>
        <v/>
      </c>
    </row>
    <row r="1287" spans="10:10" x14ac:dyDescent="0.2">
      <c r="J1287" s="32" t="str">
        <f>IF($B1287 &lt;&gt; 0,VLOOKUP($Y1287/365.25,DBInterface!$D:$Q,14,FALSE),"")</f>
        <v/>
      </c>
    </row>
    <row r="1288" spans="10:10" x14ac:dyDescent="0.2">
      <c r="J1288" s="32" t="str">
        <f>IF($B1288 &lt;&gt; 0,VLOOKUP($Y1288/365.25,DBInterface!$D:$Q,14,FALSE),"")</f>
        <v/>
      </c>
    </row>
    <row r="1289" spans="10:10" x14ac:dyDescent="0.2">
      <c r="J1289" s="32" t="str">
        <f>IF($B1289 &lt;&gt; 0,VLOOKUP($Y1289/365.25,DBInterface!$D:$Q,14,FALSE),"")</f>
        <v/>
      </c>
    </row>
    <row r="1290" spans="10:10" x14ac:dyDescent="0.2">
      <c r="J1290" s="32" t="str">
        <f>IF($B1290 &lt;&gt; 0,VLOOKUP($Y1290/365.25,DBInterface!$D:$Q,14,FALSE),"")</f>
        <v/>
      </c>
    </row>
    <row r="1291" spans="10:10" x14ac:dyDescent="0.2">
      <c r="J1291" s="32" t="str">
        <f>IF($B1291 &lt;&gt; 0,VLOOKUP($Y1291/365.25,DBInterface!$D:$Q,14,FALSE),"")</f>
        <v/>
      </c>
    </row>
    <row r="1292" spans="10:10" x14ac:dyDescent="0.2">
      <c r="J1292" s="32" t="str">
        <f>IF($B1292 &lt;&gt; 0,VLOOKUP($Y1292/365.25,DBInterface!$D:$Q,14,FALSE),"")</f>
        <v/>
      </c>
    </row>
    <row r="1293" spans="10:10" x14ac:dyDescent="0.2">
      <c r="J1293" s="32" t="str">
        <f>IF($B1293 &lt;&gt; 0,VLOOKUP($Y1293/365.25,DBInterface!$D:$Q,14,FALSE),"")</f>
        <v/>
      </c>
    </row>
    <row r="1294" spans="10:10" x14ac:dyDescent="0.2">
      <c r="J1294" s="32" t="str">
        <f>IF($B1294 &lt;&gt; 0,VLOOKUP($Y1294/365.25,DBInterface!$D:$Q,14,FALSE),"")</f>
        <v/>
      </c>
    </row>
    <row r="1295" spans="10:10" x14ac:dyDescent="0.2">
      <c r="J1295" s="32" t="str">
        <f>IF($B1295 &lt;&gt; 0,VLOOKUP($Y1295/365.25,DBInterface!$D:$Q,14,FALSE),"")</f>
        <v/>
      </c>
    </row>
    <row r="1296" spans="10:10" x14ac:dyDescent="0.2">
      <c r="J1296" s="32" t="str">
        <f>IF($B1296 &lt;&gt; 0,VLOOKUP($Y1296/365.25,DBInterface!$D:$Q,14,FALSE),"")</f>
        <v/>
      </c>
    </row>
    <row r="1297" spans="10:10" x14ac:dyDescent="0.2">
      <c r="J1297" s="32" t="str">
        <f>IF($B1297 &lt;&gt; 0,VLOOKUP($Y1297/365.25,DBInterface!$D:$Q,14,FALSE),"")</f>
        <v/>
      </c>
    </row>
    <row r="1298" spans="10:10" x14ac:dyDescent="0.2">
      <c r="J1298" s="32" t="str">
        <f>IF($B1298 &lt;&gt; 0,VLOOKUP($Y1298/365.25,DBInterface!$D:$Q,14,FALSE),"")</f>
        <v/>
      </c>
    </row>
    <row r="1299" spans="10:10" x14ac:dyDescent="0.2">
      <c r="J1299" s="32" t="str">
        <f>IF($B1299 &lt;&gt; 0,VLOOKUP($Y1299/365.25,DBInterface!$D:$Q,14,FALSE),"")</f>
        <v/>
      </c>
    </row>
    <row r="1300" spans="10:10" x14ac:dyDescent="0.2">
      <c r="J1300" s="32" t="str">
        <f>IF($B1300 &lt;&gt; 0,VLOOKUP($Y1300/365.25,DBInterface!$D:$Q,14,FALSE),"")</f>
        <v/>
      </c>
    </row>
    <row r="1301" spans="10:10" x14ac:dyDescent="0.2">
      <c r="J1301" s="32" t="str">
        <f>IF($B1301 &lt;&gt; 0,VLOOKUP($Y1301/365.25,DBInterface!$D:$Q,14,FALSE),"")</f>
        <v/>
      </c>
    </row>
    <row r="1302" spans="10:10" x14ac:dyDescent="0.2">
      <c r="J1302" s="32" t="str">
        <f>IF($B1302 &lt;&gt; 0,VLOOKUP($Y1302/365.25,DBInterface!$D:$Q,14,FALSE),"")</f>
        <v/>
      </c>
    </row>
    <row r="1303" spans="10:10" x14ac:dyDescent="0.2">
      <c r="J1303" s="32" t="str">
        <f>IF($B1303 &lt;&gt; 0,VLOOKUP($Y1303/365.25,DBInterface!$D:$Q,14,FALSE),"")</f>
        <v/>
      </c>
    </row>
    <row r="1304" spans="10:10" x14ac:dyDescent="0.2">
      <c r="J1304" s="32" t="str">
        <f>IF($B1304 &lt;&gt; 0,VLOOKUP($Y1304/365.25,DBInterface!$D:$Q,14,FALSE),"")</f>
        <v/>
      </c>
    </row>
    <row r="1305" spans="10:10" x14ac:dyDescent="0.2">
      <c r="J1305" s="32" t="str">
        <f>IF($B1305 &lt;&gt; 0,VLOOKUP($Y1305/365.25,DBInterface!$D:$Q,14,FALSE),"")</f>
        <v/>
      </c>
    </row>
    <row r="1306" spans="10:10" x14ac:dyDescent="0.2">
      <c r="J1306" s="32" t="str">
        <f>IF($B1306 &lt;&gt; 0,VLOOKUP($Y1306/365.25,DBInterface!$D:$Q,14,FALSE),"")</f>
        <v/>
      </c>
    </row>
    <row r="1307" spans="10:10" x14ac:dyDescent="0.2">
      <c r="J1307" s="32" t="str">
        <f>IF($B1307 &lt;&gt; 0,VLOOKUP($Y1307/365.25,DBInterface!$D:$Q,14,FALSE),"")</f>
        <v/>
      </c>
    </row>
    <row r="1308" spans="10:10" x14ac:dyDescent="0.2">
      <c r="J1308" s="32" t="str">
        <f>IF($B1308 &lt;&gt; 0,VLOOKUP($Y1308/365.25,DBInterface!$D:$Q,14,FALSE),"")</f>
        <v/>
      </c>
    </row>
    <row r="1309" spans="10:10" x14ac:dyDescent="0.2">
      <c r="J1309" s="32" t="str">
        <f>IF($B1309 &lt;&gt; 0,VLOOKUP($Y1309/365.25,DBInterface!$D:$Q,14,FALSE),"")</f>
        <v/>
      </c>
    </row>
    <row r="1310" spans="10:10" x14ac:dyDescent="0.2">
      <c r="J1310" s="32" t="str">
        <f>IF($B1310 &lt;&gt; 0,VLOOKUP($Y1310/365.25,DBInterface!$D:$Q,14,FALSE),"")</f>
        <v/>
      </c>
    </row>
    <row r="1311" spans="10:10" x14ac:dyDescent="0.2">
      <c r="J1311" s="32" t="str">
        <f>IF($B1311 &lt;&gt; 0,VLOOKUP($Y1311/365.25,DBInterface!$D:$Q,14,FALSE),"")</f>
        <v/>
      </c>
    </row>
    <row r="1312" spans="10:10" x14ac:dyDescent="0.2">
      <c r="J1312" s="32" t="str">
        <f>IF($B1312 &lt;&gt; 0,VLOOKUP($Y1312/365.25,DBInterface!$D:$Q,14,FALSE),"")</f>
        <v/>
      </c>
    </row>
    <row r="1313" spans="10:10" x14ac:dyDescent="0.2">
      <c r="J1313" s="32" t="str">
        <f>IF($B1313 &lt;&gt; 0,VLOOKUP($Y1313/365.25,DBInterface!$D:$Q,14,FALSE),"")</f>
        <v/>
      </c>
    </row>
    <row r="1314" spans="10:10" x14ac:dyDescent="0.2">
      <c r="J1314" s="32" t="str">
        <f>IF($B1314 &lt;&gt; 0,VLOOKUP($Y1314/365.25,DBInterface!$D:$Q,14,FALSE),"")</f>
        <v/>
      </c>
    </row>
    <row r="1315" spans="10:10" x14ac:dyDescent="0.2">
      <c r="J1315" s="32" t="str">
        <f>IF($B1315 &lt;&gt; 0,VLOOKUP($Y1315/365.25,DBInterface!$D:$Q,14,FALSE),"")</f>
        <v/>
      </c>
    </row>
    <row r="1316" spans="10:10" x14ac:dyDescent="0.2">
      <c r="J1316" s="32" t="str">
        <f>IF($B1316 &lt;&gt; 0,VLOOKUP($Y1316/365.25,DBInterface!$D:$Q,14,FALSE),"")</f>
        <v/>
      </c>
    </row>
    <row r="1317" spans="10:10" x14ac:dyDescent="0.2">
      <c r="J1317" s="32" t="str">
        <f>IF($B1317 &lt;&gt; 0,VLOOKUP($Y1317/365.25,DBInterface!$D:$Q,14,FALSE),"")</f>
        <v/>
      </c>
    </row>
    <row r="1318" spans="10:10" x14ac:dyDescent="0.2">
      <c r="J1318" s="32" t="str">
        <f>IF($B1318 &lt;&gt; 0,VLOOKUP($Y1318/365.25,DBInterface!$D:$Q,14,FALSE),"")</f>
        <v/>
      </c>
    </row>
    <row r="1319" spans="10:10" x14ac:dyDescent="0.2">
      <c r="J1319" s="32" t="str">
        <f>IF($B1319 &lt;&gt; 0,VLOOKUP($Y1319/365.25,DBInterface!$D:$Q,14,FALSE),"")</f>
        <v/>
      </c>
    </row>
    <row r="1320" spans="10:10" x14ac:dyDescent="0.2">
      <c r="J1320" s="32" t="str">
        <f>IF($B1320 &lt;&gt; 0,VLOOKUP($Y1320/365.25,DBInterface!$D:$Q,14,FALSE),"")</f>
        <v/>
      </c>
    </row>
    <row r="1321" spans="10:10" x14ac:dyDescent="0.2">
      <c r="J1321" s="32" t="str">
        <f>IF($B1321 &lt;&gt; 0,VLOOKUP($Y1321/365.25,DBInterface!$D:$Q,14,FALSE),"")</f>
        <v/>
      </c>
    </row>
    <row r="1322" spans="10:10" x14ac:dyDescent="0.2">
      <c r="J1322" s="32" t="str">
        <f>IF($B1322 &lt;&gt; 0,VLOOKUP($Y1322/365.25,DBInterface!$D:$Q,14,FALSE),"")</f>
        <v/>
      </c>
    </row>
    <row r="1323" spans="10:10" x14ac:dyDescent="0.2">
      <c r="J1323" s="32" t="str">
        <f>IF($B1323 &lt;&gt; 0,VLOOKUP($Y1323/365.25,DBInterface!$D:$Q,14,FALSE),"")</f>
        <v/>
      </c>
    </row>
    <row r="1324" spans="10:10" x14ac:dyDescent="0.2">
      <c r="J1324" s="32" t="str">
        <f>IF($B1324 &lt;&gt; 0,VLOOKUP($Y1324/365.25,DBInterface!$D:$Q,14,FALSE),"")</f>
        <v/>
      </c>
    </row>
    <row r="1325" spans="10:10" x14ac:dyDescent="0.2">
      <c r="J1325" s="32" t="str">
        <f>IF($B1325 &lt;&gt; 0,VLOOKUP($Y1325/365.25,DBInterface!$D:$Q,14,FALSE),"")</f>
        <v/>
      </c>
    </row>
    <row r="1326" spans="10:10" x14ac:dyDescent="0.2">
      <c r="J1326" s="32" t="str">
        <f>IF($B1326 &lt;&gt; 0,VLOOKUP($Y1326/365.25,DBInterface!$D:$Q,14,FALSE),"")</f>
        <v/>
      </c>
    </row>
    <row r="1327" spans="10:10" x14ac:dyDescent="0.2">
      <c r="J1327" s="32" t="str">
        <f>IF($B1327 &lt;&gt; 0,VLOOKUP($Y1327/365.25,DBInterface!$D:$Q,14,FALSE),"")</f>
        <v/>
      </c>
    </row>
    <row r="1328" spans="10:10" x14ac:dyDescent="0.2">
      <c r="J1328" s="32" t="str">
        <f>IF($B1328 &lt;&gt; 0,VLOOKUP($Y1328/365.25,DBInterface!$D:$Q,14,FALSE),"")</f>
        <v/>
      </c>
    </row>
    <row r="1329" spans="10:10" x14ac:dyDescent="0.2">
      <c r="J1329" s="32" t="str">
        <f>IF($B1329 &lt;&gt; 0,VLOOKUP($Y1329/365.25,DBInterface!$D:$Q,14,FALSE),"")</f>
        <v/>
      </c>
    </row>
    <row r="1330" spans="10:10" x14ac:dyDescent="0.2">
      <c r="J1330" s="32" t="str">
        <f>IF($B1330 &lt;&gt; 0,VLOOKUP($Y1330/365.25,DBInterface!$D:$Q,14,FALSE),"")</f>
        <v/>
      </c>
    </row>
    <row r="1331" spans="10:10" x14ac:dyDescent="0.2">
      <c r="J1331" s="32" t="str">
        <f>IF($B1331 &lt;&gt; 0,VLOOKUP($Y1331/365.25,DBInterface!$D:$Q,14,FALSE),"")</f>
        <v/>
      </c>
    </row>
    <row r="1332" spans="10:10" x14ac:dyDescent="0.2">
      <c r="J1332" s="32" t="str">
        <f>IF($B1332 &lt;&gt; 0,VLOOKUP($Y1332/365.25,DBInterface!$D:$Q,14,FALSE),"")</f>
        <v/>
      </c>
    </row>
    <row r="1333" spans="10:10" x14ac:dyDescent="0.2">
      <c r="J1333" s="32" t="str">
        <f>IF($B1333 &lt;&gt; 0,VLOOKUP($Y1333/365.25,DBInterface!$D:$Q,14,FALSE),"")</f>
        <v/>
      </c>
    </row>
    <row r="1334" spans="10:10" x14ac:dyDescent="0.2">
      <c r="J1334" s="32" t="str">
        <f>IF($B1334 &lt;&gt; 0,VLOOKUP($Y1334/365.25,DBInterface!$D:$Q,14,FALSE),"")</f>
        <v/>
      </c>
    </row>
    <row r="1335" spans="10:10" x14ac:dyDescent="0.2">
      <c r="J1335" s="32" t="str">
        <f>IF($B1335 &lt;&gt; 0,VLOOKUP($Y1335/365.25,DBInterface!$D:$Q,14,FALSE),"")</f>
        <v/>
      </c>
    </row>
    <row r="1336" spans="10:10" x14ac:dyDescent="0.2">
      <c r="J1336" s="32" t="str">
        <f>IF($B1336 &lt;&gt; 0,VLOOKUP($Y1336/365.25,DBInterface!$D:$Q,14,FALSE),"")</f>
        <v/>
      </c>
    </row>
    <row r="1337" spans="10:10" x14ac:dyDescent="0.2">
      <c r="J1337" s="32" t="str">
        <f>IF($B1337 &lt;&gt; 0,VLOOKUP($Y1337/365.25,DBInterface!$D:$Q,14,FALSE),"")</f>
        <v/>
      </c>
    </row>
    <row r="1338" spans="10:10" x14ac:dyDescent="0.2">
      <c r="J1338" s="32" t="str">
        <f>IF($B1338 &lt;&gt; 0,VLOOKUP($Y1338/365.25,DBInterface!$D:$Q,14,FALSE),"")</f>
        <v/>
      </c>
    </row>
    <row r="1339" spans="10:10" x14ac:dyDescent="0.2">
      <c r="J1339" s="32" t="str">
        <f>IF($B1339 &lt;&gt; 0,VLOOKUP($Y1339/365.25,DBInterface!$D:$Q,14,FALSE),"")</f>
        <v/>
      </c>
    </row>
    <row r="1340" spans="10:10" x14ac:dyDescent="0.2">
      <c r="J1340" s="32" t="str">
        <f>IF($B1340 &lt;&gt; 0,VLOOKUP($Y1340/365.25,DBInterface!$D:$Q,14,FALSE),"")</f>
        <v/>
      </c>
    </row>
    <row r="1341" spans="10:10" x14ac:dyDescent="0.2">
      <c r="J1341" s="32" t="str">
        <f>IF($B1341 &lt;&gt; 0,VLOOKUP($Y1341/365.25,DBInterface!$D:$Q,14,FALSE),"")</f>
        <v/>
      </c>
    </row>
    <row r="1342" spans="10:10" x14ac:dyDescent="0.2">
      <c r="J1342" s="32" t="str">
        <f>IF($B1342 &lt;&gt; 0,VLOOKUP($Y1342/365.25,DBInterface!$D:$Q,14,FALSE),"")</f>
        <v/>
      </c>
    </row>
    <row r="1343" spans="10:10" x14ac:dyDescent="0.2">
      <c r="J1343" s="32" t="str">
        <f>IF($B1343 &lt;&gt; 0,VLOOKUP($Y1343/365.25,DBInterface!$D:$Q,14,FALSE),"")</f>
        <v/>
      </c>
    </row>
    <row r="1344" spans="10:10" x14ac:dyDescent="0.2">
      <c r="J1344" s="32" t="str">
        <f>IF($B1344 &lt;&gt; 0,VLOOKUP($Y1344/365.25,DBInterface!$D:$Q,14,FALSE),"")</f>
        <v/>
      </c>
    </row>
    <row r="1345" spans="10:10" x14ac:dyDescent="0.2">
      <c r="J1345" s="32" t="str">
        <f>IF($B1345 &lt;&gt; 0,VLOOKUP($Y1345/365.25,DBInterface!$D:$Q,14,FALSE),"")</f>
        <v/>
      </c>
    </row>
    <row r="1346" spans="10:10" x14ac:dyDescent="0.2">
      <c r="J1346" s="32" t="str">
        <f>IF($B1346 &lt;&gt; 0,VLOOKUP($Y1346/365.25,DBInterface!$D:$Q,14,FALSE),"")</f>
        <v/>
      </c>
    </row>
    <row r="1347" spans="10:10" x14ac:dyDescent="0.2">
      <c r="J1347" s="32" t="str">
        <f>IF($B1347 &lt;&gt; 0,VLOOKUP($Y1347/365.25,DBInterface!$D:$Q,14,FALSE),"")</f>
        <v/>
      </c>
    </row>
    <row r="1348" spans="10:10" x14ac:dyDescent="0.2">
      <c r="J1348" s="32" t="str">
        <f>IF($B1348 &lt;&gt; 0,VLOOKUP($Y1348/365.25,DBInterface!$D:$Q,14,FALSE),"")</f>
        <v/>
      </c>
    </row>
    <row r="1349" spans="10:10" x14ac:dyDescent="0.2">
      <c r="J1349" s="32" t="str">
        <f>IF($B1349 &lt;&gt; 0,VLOOKUP($Y1349/365.25,DBInterface!$D:$Q,14,FALSE),"")</f>
        <v/>
      </c>
    </row>
    <row r="1350" spans="10:10" x14ac:dyDescent="0.2">
      <c r="J1350" s="32" t="str">
        <f>IF($B1350 &lt;&gt; 0,VLOOKUP($Y1350/365.25,DBInterface!$D:$Q,14,FALSE),"")</f>
        <v/>
      </c>
    </row>
    <row r="1351" spans="10:10" x14ac:dyDescent="0.2">
      <c r="J1351" s="32" t="str">
        <f>IF($B1351 &lt;&gt; 0,VLOOKUP($Y1351/365.25,DBInterface!$D:$Q,14,FALSE),"")</f>
        <v/>
      </c>
    </row>
    <row r="1352" spans="10:10" x14ac:dyDescent="0.2">
      <c r="J1352" s="32" t="str">
        <f>IF($B1352 &lt;&gt; 0,VLOOKUP($Y1352/365.25,DBInterface!$D:$Q,14,FALSE),"")</f>
        <v/>
      </c>
    </row>
    <row r="1353" spans="10:10" x14ac:dyDescent="0.2">
      <c r="J1353" s="32" t="str">
        <f>IF($B1353 &lt;&gt; 0,VLOOKUP($Y1353/365.25,DBInterface!$D:$Q,14,FALSE),"")</f>
        <v/>
      </c>
    </row>
    <row r="1354" spans="10:10" x14ac:dyDescent="0.2">
      <c r="J1354" s="32" t="str">
        <f>IF($B1354 &lt;&gt; 0,VLOOKUP($Y1354/365.25,DBInterface!$D:$Q,14,FALSE),"")</f>
        <v/>
      </c>
    </row>
    <row r="1355" spans="10:10" x14ac:dyDescent="0.2">
      <c r="J1355" s="32" t="str">
        <f>IF($B1355 &lt;&gt; 0,VLOOKUP($Y1355/365.25,DBInterface!$D:$Q,14,FALSE),"")</f>
        <v/>
      </c>
    </row>
    <row r="1356" spans="10:10" x14ac:dyDescent="0.2">
      <c r="J1356" s="32" t="str">
        <f>IF($B1356 &lt;&gt; 0,VLOOKUP($Y1356/365.25,DBInterface!$D:$Q,14,FALSE),"")</f>
        <v/>
      </c>
    </row>
    <row r="1357" spans="10:10" x14ac:dyDescent="0.2">
      <c r="J1357" s="32" t="str">
        <f>IF($B1357 &lt;&gt; 0,VLOOKUP($Y1357/365.25,DBInterface!$D:$Q,14,FALSE),"")</f>
        <v/>
      </c>
    </row>
    <row r="1358" spans="10:10" x14ac:dyDescent="0.2">
      <c r="J1358" s="32" t="str">
        <f>IF($B1358 &lt;&gt; 0,VLOOKUP($Y1358/365.25,DBInterface!$D:$Q,14,FALSE),"")</f>
        <v/>
      </c>
    </row>
    <row r="1359" spans="10:10" x14ac:dyDescent="0.2">
      <c r="J1359" s="32" t="str">
        <f>IF($B1359 &lt;&gt; 0,VLOOKUP($Y1359/365.25,DBInterface!$D:$Q,14,FALSE),"")</f>
        <v/>
      </c>
    </row>
    <row r="1360" spans="10:10" x14ac:dyDescent="0.2">
      <c r="J1360" s="32" t="str">
        <f>IF($B1360 &lt;&gt; 0,VLOOKUP($Y1360/365.25,DBInterface!$D:$Q,14,FALSE),"")</f>
        <v/>
      </c>
    </row>
    <row r="1361" spans="10:10" x14ac:dyDescent="0.2">
      <c r="J1361" s="32" t="str">
        <f>IF($B1361 &lt;&gt; 0,VLOOKUP($Y1361/365.25,DBInterface!$D:$Q,14,FALSE),"")</f>
        <v/>
      </c>
    </row>
    <row r="1362" spans="10:10" x14ac:dyDescent="0.2">
      <c r="J1362" s="32" t="str">
        <f>IF($B1362 &lt;&gt; 0,VLOOKUP($Y1362/365.25,DBInterface!$D:$Q,14,FALSE),"")</f>
        <v/>
      </c>
    </row>
    <row r="1363" spans="10:10" x14ac:dyDescent="0.2">
      <c r="J1363" s="32" t="str">
        <f>IF($B1363 &lt;&gt; 0,VLOOKUP($Y1363/365.25,DBInterface!$D:$Q,14,FALSE),"")</f>
        <v/>
      </c>
    </row>
    <row r="1364" spans="10:10" x14ac:dyDescent="0.2">
      <c r="J1364" s="32" t="str">
        <f>IF($B1364 &lt;&gt; 0,VLOOKUP($Y1364/365.25,DBInterface!$D:$Q,14,FALSE),"")</f>
        <v/>
      </c>
    </row>
    <row r="1365" spans="10:10" x14ac:dyDescent="0.2">
      <c r="J1365" s="32" t="str">
        <f>IF($B1365 &lt;&gt; 0,VLOOKUP($Y1365/365.25,DBInterface!$D:$Q,14,FALSE),"")</f>
        <v/>
      </c>
    </row>
    <row r="1366" spans="10:10" x14ac:dyDescent="0.2">
      <c r="J1366" s="32" t="str">
        <f>IF($B1366 &lt;&gt; 0,VLOOKUP($Y1366/365.25,DBInterface!$D:$Q,14,FALSE),"")</f>
        <v/>
      </c>
    </row>
    <row r="1367" spans="10:10" x14ac:dyDescent="0.2">
      <c r="J1367" s="32" t="str">
        <f>IF($B1367 &lt;&gt; 0,VLOOKUP($Y1367/365.25,DBInterface!$D:$Q,14,FALSE),"")</f>
        <v/>
      </c>
    </row>
    <row r="1368" spans="10:10" x14ac:dyDescent="0.2">
      <c r="J1368" s="32" t="str">
        <f>IF($B1368 &lt;&gt; 0,VLOOKUP($Y1368/365.25,DBInterface!$D:$Q,14,FALSE),"")</f>
        <v/>
      </c>
    </row>
    <row r="1369" spans="10:10" x14ac:dyDescent="0.2">
      <c r="J1369" s="32" t="str">
        <f>IF($B1369 &lt;&gt; 0,VLOOKUP($Y1369/365.25,DBInterface!$D:$Q,14,FALSE),"")</f>
        <v/>
      </c>
    </row>
    <row r="1370" spans="10:10" x14ac:dyDescent="0.2">
      <c r="J1370" s="32" t="str">
        <f>IF($B1370 &lt;&gt; 0,VLOOKUP($Y1370/365.25,DBInterface!$D:$Q,14,FALSE),"")</f>
        <v/>
      </c>
    </row>
    <row r="1371" spans="10:10" x14ac:dyDescent="0.2">
      <c r="J1371" s="32" t="str">
        <f>IF($B1371 &lt;&gt; 0,VLOOKUP($Y1371/365.25,DBInterface!$D:$Q,14,FALSE),"")</f>
        <v/>
      </c>
    </row>
    <row r="1372" spans="10:10" x14ac:dyDescent="0.2">
      <c r="J1372" s="32" t="str">
        <f>IF($B1372 &lt;&gt; 0,VLOOKUP($Y1372/365.25,DBInterface!$D:$Q,14,FALSE),"")</f>
        <v/>
      </c>
    </row>
    <row r="1373" spans="10:10" x14ac:dyDescent="0.2">
      <c r="J1373" s="32" t="str">
        <f>IF($B1373 &lt;&gt; 0,VLOOKUP($Y1373/365.25,DBInterface!$D:$Q,14,FALSE),"")</f>
        <v/>
      </c>
    </row>
    <row r="1374" spans="10:10" x14ac:dyDescent="0.2">
      <c r="J1374" s="32" t="str">
        <f>IF($B1374 &lt;&gt; 0,VLOOKUP($Y1374/365.25,DBInterface!$D:$Q,14,FALSE),"")</f>
        <v/>
      </c>
    </row>
    <row r="1375" spans="10:10" x14ac:dyDescent="0.2">
      <c r="J1375" s="32" t="str">
        <f>IF($B1375 &lt;&gt; 0,VLOOKUP($Y1375/365.25,DBInterface!$D:$Q,14,FALSE),"")</f>
        <v/>
      </c>
    </row>
    <row r="1376" spans="10:10" x14ac:dyDescent="0.2">
      <c r="J1376" s="32" t="str">
        <f>IF($B1376 &lt;&gt; 0,VLOOKUP($Y1376/365.25,DBInterface!$D:$Q,14,FALSE),"")</f>
        <v/>
      </c>
    </row>
    <row r="1377" spans="10:10" x14ac:dyDescent="0.2">
      <c r="J1377" s="32" t="str">
        <f>IF($B1377 &lt;&gt; 0,VLOOKUP($Y1377/365.25,DBInterface!$D:$Q,14,FALSE),"")</f>
        <v/>
      </c>
    </row>
    <row r="1378" spans="10:10" x14ac:dyDescent="0.2">
      <c r="J1378" s="32" t="str">
        <f>IF($B1378 &lt;&gt; 0,VLOOKUP($Y1378/365.25,DBInterface!$D:$Q,14,FALSE),"")</f>
        <v/>
      </c>
    </row>
    <row r="1379" spans="10:10" x14ac:dyDescent="0.2">
      <c r="J1379" s="32" t="str">
        <f>IF($B1379 &lt;&gt; 0,VLOOKUP($Y1379/365.25,DBInterface!$D:$Q,14,FALSE),"")</f>
        <v/>
      </c>
    </row>
    <row r="1380" spans="10:10" x14ac:dyDescent="0.2">
      <c r="J1380" s="32" t="str">
        <f>IF($B1380 &lt;&gt; 0,VLOOKUP($Y1380/365.25,DBInterface!$D:$Q,14,FALSE),"")</f>
        <v/>
      </c>
    </row>
    <row r="1381" spans="10:10" x14ac:dyDescent="0.2">
      <c r="J1381" s="32" t="str">
        <f>IF($B1381 &lt;&gt; 0,VLOOKUP($Y1381/365.25,DBInterface!$D:$Q,14,FALSE),"")</f>
        <v/>
      </c>
    </row>
    <row r="1382" spans="10:10" x14ac:dyDescent="0.2">
      <c r="J1382" s="32" t="str">
        <f>IF($B1382 &lt;&gt; 0,VLOOKUP($Y1382/365.25,DBInterface!$D:$Q,14,FALSE),"")</f>
        <v/>
      </c>
    </row>
    <row r="1383" spans="10:10" x14ac:dyDescent="0.2">
      <c r="J1383" s="32" t="str">
        <f>IF($B1383 &lt;&gt; 0,VLOOKUP($Y1383/365.25,DBInterface!$D:$Q,14,FALSE),"")</f>
        <v/>
      </c>
    </row>
    <row r="1384" spans="10:10" x14ac:dyDescent="0.2">
      <c r="J1384" s="32" t="str">
        <f>IF($B1384 &lt;&gt; 0,VLOOKUP($Y1384/365.25,DBInterface!$D:$Q,14,FALSE),"")</f>
        <v/>
      </c>
    </row>
    <row r="1385" spans="10:10" x14ac:dyDescent="0.2">
      <c r="J1385" s="32" t="str">
        <f>IF($B1385 &lt;&gt; 0,VLOOKUP($Y1385/365.25,DBInterface!$D:$Q,14,FALSE),"")</f>
        <v/>
      </c>
    </row>
    <row r="1386" spans="10:10" x14ac:dyDescent="0.2">
      <c r="J1386" s="32" t="str">
        <f>IF($B1386 &lt;&gt; 0,VLOOKUP($Y1386/365.25,DBInterface!$D:$Q,14,FALSE),"")</f>
        <v/>
      </c>
    </row>
    <row r="1387" spans="10:10" x14ac:dyDescent="0.2">
      <c r="J1387" s="32" t="str">
        <f>IF($B1387 &lt;&gt; 0,VLOOKUP($Y1387/365.25,DBInterface!$D:$Q,14,FALSE),"")</f>
        <v/>
      </c>
    </row>
    <row r="1388" spans="10:10" x14ac:dyDescent="0.2">
      <c r="J1388" s="32" t="str">
        <f>IF($B1388 &lt;&gt; 0,VLOOKUP($Y1388/365.25,DBInterface!$D:$Q,14,FALSE),"")</f>
        <v/>
      </c>
    </row>
    <row r="1389" spans="10:10" x14ac:dyDescent="0.2">
      <c r="J1389" s="32" t="str">
        <f>IF($B1389 &lt;&gt; 0,VLOOKUP($Y1389/365.25,DBInterface!$D:$Q,14,FALSE),"")</f>
        <v/>
      </c>
    </row>
    <row r="1390" spans="10:10" x14ac:dyDescent="0.2">
      <c r="J1390" s="32" t="str">
        <f>IF($B1390 &lt;&gt; 0,VLOOKUP($Y1390/365.25,DBInterface!$D:$Q,14,FALSE),"")</f>
        <v/>
      </c>
    </row>
    <row r="1391" spans="10:10" x14ac:dyDescent="0.2">
      <c r="J1391" s="32" t="str">
        <f>IF($B1391 &lt;&gt; 0,VLOOKUP($Y1391/365.25,DBInterface!$D:$Q,14,FALSE),"")</f>
        <v/>
      </c>
    </row>
    <row r="1392" spans="10:10" x14ac:dyDescent="0.2">
      <c r="J1392" s="32" t="str">
        <f>IF($B1392 &lt;&gt; 0,VLOOKUP($Y1392/365.25,DBInterface!$D:$Q,14,FALSE),"")</f>
        <v/>
      </c>
    </row>
    <row r="1393" spans="10:10" x14ac:dyDescent="0.2">
      <c r="J1393" s="32" t="str">
        <f>IF($B1393 &lt;&gt; 0,VLOOKUP($Y1393/365.25,DBInterface!$D:$Q,14,FALSE),"")</f>
        <v/>
      </c>
    </row>
    <row r="1394" spans="10:10" x14ac:dyDescent="0.2">
      <c r="J1394" s="32" t="str">
        <f>IF($B1394 &lt;&gt; 0,VLOOKUP($Y1394/365.25,DBInterface!$D:$Q,14,FALSE),"")</f>
        <v/>
      </c>
    </row>
  </sheetData>
  <sheetCalcPr fullCalcOnLoad="1"/>
  <conditionalFormatting sqref="A1:A1048576">
    <cfRule type="cellIs" dxfId="2" priority="1" stopIfTrue="1" operator="equal">
      <formula>"Missing BB Code"</formula>
    </cfRule>
  </conditionalFormatting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108" r:id="rId4" name="CommandButton1">
          <controlPr defaultSize="0" autoLine="0" autoPict="0" r:id="rId5">
            <anchor moveWithCells="1">
              <from>
                <xdr:col>11</xdr:col>
                <xdr:colOff>923925</xdr:colOff>
                <xdr:row>9</xdr:row>
                <xdr:rowOff>152400</xdr:rowOff>
              </from>
              <to>
                <xdr:col>12</xdr:col>
                <xdr:colOff>590550</xdr:colOff>
                <xdr:row>12</xdr:row>
                <xdr:rowOff>9525</xdr:rowOff>
              </to>
            </anchor>
          </controlPr>
        </control>
      </mc:Choice>
      <mc:Fallback>
        <control shapeId="3108" r:id="rId4" name="CommandButton1"/>
      </mc:Fallback>
    </mc:AlternateContent>
    <mc:AlternateContent xmlns:mc="http://schemas.openxmlformats.org/markup-compatibility/2006">
      <mc:Choice Requires="x14">
        <control shapeId="3074" r:id="rId6" name="CommandButton1">
          <controlPr defaultSize="0" autoLine="0" r:id="rId7">
            <anchor moveWithCells="1">
              <from>
                <xdr:col>13</xdr:col>
                <xdr:colOff>209550</xdr:colOff>
                <xdr:row>12</xdr:row>
                <xdr:rowOff>133350</xdr:rowOff>
              </from>
              <to>
                <xdr:col>15</xdr:col>
                <xdr:colOff>0</xdr:colOff>
                <xdr:row>16</xdr:row>
                <xdr:rowOff>9525</xdr:rowOff>
              </to>
            </anchor>
          </controlPr>
        </control>
      </mc:Choice>
      <mc:Fallback>
        <control shapeId="3074" r:id="rId6" name="CommandButton1"/>
      </mc:Fallback>
    </mc:AlternateContent>
    <mc:AlternateContent xmlns:mc="http://schemas.openxmlformats.org/markup-compatibility/2006">
      <mc:Choice Requires="x14">
        <control shapeId="3073" r:id="rId8" name="Button 1">
          <controlPr defaultSize="0" print="0" autoFill="0" autoPict="0" macro="[0]!go">
            <anchor moveWithCells="1" sizeWithCells="1">
              <from>
                <xdr:col>13</xdr:col>
                <xdr:colOff>228600</xdr:colOff>
                <xdr:row>9</xdr:row>
                <xdr:rowOff>57150</xdr:rowOff>
              </from>
              <to>
                <xdr:col>15</xdr:col>
                <xdr:colOff>0</xdr:colOff>
                <xdr:row>11</xdr:row>
                <xdr:rowOff>95250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98" r:id="rId9" name="Button 26">
          <controlPr defaultSize="0" print="0" autoFill="0" autoPict="0" macro="[0]!Prices1">
            <anchor moveWithCells="1" sizeWithCells="1">
              <from>
                <xdr:col>11</xdr:col>
                <xdr:colOff>171450</xdr:colOff>
                <xdr:row>13</xdr:row>
                <xdr:rowOff>104775</xdr:rowOff>
              </from>
              <to>
                <xdr:col>12</xdr:col>
                <xdr:colOff>0</xdr:colOff>
                <xdr:row>15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99" r:id="rId10" name="Button 27">
          <controlPr defaultSize="0" print="0" autoFill="0" autoPict="0" macro="[0]!Prices2">
            <anchor moveWithCells="1" sizeWithCells="1">
              <from>
                <xdr:col>11</xdr:col>
                <xdr:colOff>171450</xdr:colOff>
                <xdr:row>16</xdr:row>
                <xdr:rowOff>152400</xdr:rowOff>
              </from>
              <to>
                <xdr:col>11</xdr:col>
                <xdr:colOff>1419225</xdr:colOff>
                <xdr:row>19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0" r:id="rId11" name="Button 28">
          <controlPr defaultSize="0" print="0" autoFill="0" autoPict="0" macro="[0]!Prices3">
            <anchor moveWithCells="1" sizeWithCells="1">
              <from>
                <xdr:col>11</xdr:col>
                <xdr:colOff>142875</xdr:colOff>
                <xdr:row>19</xdr:row>
                <xdr:rowOff>123825</xdr:rowOff>
              </from>
              <to>
                <xdr:col>12</xdr:col>
                <xdr:colOff>0</xdr:colOff>
                <xdr:row>22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1" r:id="rId12" name="Button 29">
          <controlPr defaultSize="0" print="0" autoFill="0" autoPict="0" macro="[0]!FXRates1">
            <anchor moveWithCells="1" sizeWithCells="1">
              <from>
                <xdr:col>12</xdr:col>
                <xdr:colOff>104775</xdr:colOff>
                <xdr:row>13</xdr:row>
                <xdr:rowOff>76200</xdr:rowOff>
              </from>
              <to>
                <xdr:col>12</xdr:col>
                <xdr:colOff>1209675</xdr:colOff>
                <xdr:row>16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2" r:id="rId13" name="Button 30">
          <controlPr defaultSize="0" print="0" autoFill="0" autoPict="0" macro="[0]!FXRates2">
            <anchor moveWithCells="1" sizeWithCells="1">
              <from>
                <xdr:col>12</xdr:col>
                <xdr:colOff>114300</xdr:colOff>
                <xdr:row>16</xdr:row>
                <xdr:rowOff>123825</xdr:rowOff>
              </from>
              <to>
                <xdr:col>13</xdr:col>
                <xdr:colOff>0</xdr:colOff>
                <xdr:row>19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3" r:id="rId14" name="Button 31">
          <controlPr defaultSize="0" print="0" autoFill="0" autoPict="0" macro="[0]!FXRates3">
            <anchor moveWithCells="1" sizeWithCells="1">
              <from>
                <xdr:col>12</xdr:col>
                <xdr:colOff>133350</xdr:colOff>
                <xdr:row>19</xdr:row>
                <xdr:rowOff>142875</xdr:rowOff>
              </from>
              <to>
                <xdr:col>13</xdr:col>
                <xdr:colOff>19050</xdr:colOff>
                <xdr:row>22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4" r:id="rId15" name="Button 32">
          <controlPr defaultSize="0" print="0" autoFill="0" autoPict="0" macro="[0]!go_VAR">
            <anchor moveWithCells="1" sizeWithCells="1">
              <from>
                <xdr:col>13</xdr:col>
                <xdr:colOff>228600</xdr:colOff>
                <xdr:row>16</xdr:row>
                <xdr:rowOff>66675</xdr:rowOff>
              </from>
              <to>
                <xdr:col>14</xdr:col>
                <xdr:colOff>590550</xdr:colOff>
                <xdr:row>19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5" r:id="rId16" name="Button 33">
          <controlPr defaultSize="0" print="0" autoFill="0" autoPict="0" macro="[0]!go_Fast_VAR">
            <anchor moveWithCells="1" sizeWithCells="1">
              <from>
                <xdr:col>13</xdr:col>
                <xdr:colOff>247650</xdr:colOff>
                <xdr:row>23</xdr:row>
                <xdr:rowOff>57150</xdr:rowOff>
              </from>
              <to>
                <xdr:col>14</xdr:col>
                <xdr:colOff>590550</xdr:colOff>
                <xdr:row>25</xdr:row>
                <xdr:rowOff>123825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7" r:id="rId17" name="Button 35">
          <controlPr defaultSize="0" print="0" autoFill="0" autoPict="0" macro="[0]!CurrentPrices">
            <anchor moveWithCells="1" sizeWithCells="1">
              <from>
                <xdr:col>11</xdr:col>
                <xdr:colOff>771525</xdr:colOff>
                <xdr:row>22</xdr:row>
                <xdr:rowOff>142875</xdr:rowOff>
              </from>
              <to>
                <xdr:col>12</xdr:col>
                <xdr:colOff>723900</xdr:colOff>
                <xdr:row>24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9" r:id="rId18" name="Button 37">
          <controlPr defaultSize="0" print="0" autoFill="0" autoPict="0" macro="[0]!Module1.Calc_Delta_Gamma">
            <anchor moveWithCells="1" sizeWithCells="1">
              <from>
                <xdr:col>13</xdr:col>
                <xdr:colOff>228600</xdr:colOff>
                <xdr:row>19</xdr:row>
                <xdr:rowOff>152400</xdr:rowOff>
              </from>
              <to>
                <xdr:col>15</xdr:col>
                <xdr:colOff>0</xdr:colOff>
                <xdr:row>22</xdr:row>
                <xdr:rowOff>114300</xdr:rowOff>
              </to>
            </anchor>
          </controlPr>
        </control>
      </mc:Choice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B138"/>
  <sheetViews>
    <sheetView topLeftCell="C120" workbookViewId="0">
      <selection activeCell="P151" sqref="P151"/>
    </sheetView>
  </sheetViews>
  <sheetFormatPr defaultRowHeight="12.75" x14ac:dyDescent="0.2"/>
  <cols>
    <col min="2" max="2" width="11.140625" customWidth="1"/>
  </cols>
  <sheetData>
    <row r="1" spans="1:184" s="25" customFormat="1" x14ac:dyDescent="0.2">
      <c r="A1" s="26"/>
      <c r="B1" s="26" t="s">
        <v>1181</v>
      </c>
      <c r="C1" s="26" t="s">
        <v>1148</v>
      </c>
      <c r="D1" s="26" t="s">
        <v>1149</v>
      </c>
      <c r="E1" s="26" t="s">
        <v>1150</v>
      </c>
      <c r="F1" s="26" t="s">
        <v>1151</v>
      </c>
      <c r="G1" s="26" t="s">
        <v>1152</v>
      </c>
      <c r="H1" s="26" t="s">
        <v>1153</v>
      </c>
      <c r="I1" s="26" t="s">
        <v>1154</v>
      </c>
      <c r="J1" s="26" t="s">
        <v>1155</v>
      </c>
      <c r="K1" s="26" t="s">
        <v>1156</v>
      </c>
      <c r="L1" s="26" t="s">
        <v>1157</v>
      </c>
      <c r="M1" s="26" t="s">
        <v>1158</v>
      </c>
      <c r="N1" s="26" t="s">
        <v>1159</v>
      </c>
      <c r="O1" s="26" t="s">
        <v>1160</v>
      </c>
      <c r="P1" s="26" t="s">
        <v>1161</v>
      </c>
      <c r="Q1" s="26" t="s">
        <v>1162</v>
      </c>
      <c r="R1" s="26" t="s">
        <v>1163</v>
      </c>
      <c r="S1" s="26" t="s">
        <v>1164</v>
      </c>
      <c r="T1" s="26" t="s">
        <v>1165</v>
      </c>
      <c r="U1" s="26" t="s">
        <v>1166</v>
      </c>
      <c r="V1" s="26" t="s">
        <v>1167</v>
      </c>
      <c r="W1" s="26" t="s">
        <v>1168</v>
      </c>
      <c r="X1" s="26" t="s">
        <v>1169</v>
      </c>
      <c r="Y1" s="26" t="s">
        <v>1170</v>
      </c>
      <c r="Z1" s="26" t="s">
        <v>1171</v>
      </c>
      <c r="AA1" s="26" t="s">
        <v>1172</v>
      </c>
      <c r="AB1" s="26" t="s">
        <v>1173</v>
      </c>
      <c r="AC1" s="26" t="s">
        <v>1174</v>
      </c>
      <c r="AD1" s="26" t="s">
        <v>1175</v>
      </c>
      <c r="AE1" s="26" t="s">
        <v>1176</v>
      </c>
      <c r="AF1" s="26" t="s">
        <v>1177</v>
      </c>
      <c r="AG1" s="26" t="s">
        <v>1178</v>
      </c>
      <c r="AH1" s="26" t="s">
        <v>870</v>
      </c>
      <c r="AI1" s="26" t="s">
        <v>873</v>
      </c>
      <c r="AJ1" s="26" t="s">
        <v>874</v>
      </c>
      <c r="AK1" s="26" t="s">
        <v>875</v>
      </c>
      <c r="AL1" s="26" t="s">
        <v>877</v>
      </c>
      <c r="AM1" s="26" t="s">
        <v>878</v>
      </c>
      <c r="AN1" s="26" t="s">
        <v>882</v>
      </c>
      <c r="AO1" s="26" t="s">
        <v>883</v>
      </c>
      <c r="AP1" s="26" t="s">
        <v>884</v>
      </c>
      <c r="AQ1" s="26" t="s">
        <v>887</v>
      </c>
      <c r="AR1" s="26" t="s">
        <v>888</v>
      </c>
      <c r="AS1" s="26" t="s">
        <v>889</v>
      </c>
      <c r="AT1" s="26" t="s">
        <v>893</v>
      </c>
      <c r="AU1" s="26" t="s">
        <v>894</v>
      </c>
      <c r="AV1" s="26" t="s">
        <v>897</v>
      </c>
      <c r="AW1" s="26" t="s">
        <v>898</v>
      </c>
      <c r="AX1" s="26" t="s">
        <v>899</v>
      </c>
      <c r="AY1" s="26" t="s">
        <v>900</v>
      </c>
      <c r="AZ1" s="26" t="s">
        <v>901</v>
      </c>
      <c r="BA1" s="26" t="s">
        <v>902</v>
      </c>
      <c r="BB1" s="26" t="s">
        <v>903</v>
      </c>
      <c r="BC1" s="26" t="s">
        <v>904</v>
      </c>
      <c r="BD1" s="26" t="s">
        <v>906</v>
      </c>
      <c r="BE1" s="26" t="s">
        <v>913</v>
      </c>
      <c r="BF1" s="26" t="s">
        <v>914</v>
      </c>
      <c r="BG1" s="26" t="s">
        <v>915</v>
      </c>
      <c r="BH1" s="26" t="s">
        <v>916</v>
      </c>
      <c r="BI1" s="26" t="s">
        <v>917</v>
      </c>
      <c r="BJ1" s="26" t="s">
        <v>968</v>
      </c>
      <c r="BK1" s="26" t="s">
        <v>973</v>
      </c>
      <c r="BL1" s="26" t="s">
        <v>974</v>
      </c>
      <c r="BM1" s="26" t="s">
        <v>975</v>
      </c>
      <c r="BN1" s="26" t="s">
        <v>992</v>
      </c>
      <c r="BO1" s="26" t="s">
        <v>1000</v>
      </c>
      <c r="BP1" s="26" t="s">
        <v>1001</v>
      </c>
      <c r="BQ1" s="26" t="s">
        <v>1004</v>
      </c>
      <c r="BR1" s="26" t="s">
        <v>1005</v>
      </c>
      <c r="BS1" s="26" t="s">
        <v>1008</v>
      </c>
      <c r="BT1" s="26" t="s">
        <v>1009</v>
      </c>
      <c r="BU1" s="26" t="s">
        <v>1012</v>
      </c>
      <c r="BV1" s="26" t="s">
        <v>1035</v>
      </c>
      <c r="BW1" s="26" t="s">
        <v>1036</v>
      </c>
      <c r="BX1" s="26" t="s">
        <v>1038</v>
      </c>
      <c r="BY1" s="26" t="s">
        <v>1039</v>
      </c>
      <c r="BZ1" s="26" t="s">
        <v>1042</v>
      </c>
      <c r="CA1" s="26" t="s">
        <v>1047</v>
      </c>
      <c r="CB1" s="26" t="s">
        <v>1061</v>
      </c>
      <c r="CC1" s="26" t="s">
        <v>1067</v>
      </c>
      <c r="CD1" s="26" t="s">
        <v>1073</v>
      </c>
      <c r="CE1" s="26" t="s">
        <v>1084</v>
      </c>
      <c r="CF1" s="26" t="s">
        <v>1088</v>
      </c>
      <c r="CG1" s="26" t="s">
        <v>1091</v>
      </c>
      <c r="CH1" s="26" t="s">
        <v>1092</v>
      </c>
      <c r="CI1" s="26" t="s">
        <v>1097</v>
      </c>
      <c r="CJ1" s="26" t="s">
        <v>1098</v>
      </c>
      <c r="CK1" s="26" t="s">
        <v>1101</v>
      </c>
      <c r="CL1" s="26" t="s">
        <v>1102</v>
      </c>
      <c r="CM1" s="26" t="s">
        <v>1105</v>
      </c>
      <c r="CN1" s="26" t="s">
        <v>1109</v>
      </c>
      <c r="CO1" s="26" t="s">
        <v>1110</v>
      </c>
      <c r="CP1" s="26" t="s">
        <v>1111</v>
      </c>
      <c r="CQ1" s="26" t="s">
        <v>1116</v>
      </c>
      <c r="CR1" s="26" t="s">
        <v>1120</v>
      </c>
      <c r="CS1" s="26" t="s">
        <v>1122</v>
      </c>
      <c r="CT1" s="26" t="s">
        <v>1123</v>
      </c>
      <c r="CU1" s="26" t="s">
        <v>1127</v>
      </c>
      <c r="CV1" s="26" t="s">
        <v>1134</v>
      </c>
      <c r="CW1" s="26" t="s">
        <v>1138</v>
      </c>
      <c r="CX1" s="26" t="s">
        <v>1140</v>
      </c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</row>
    <row r="2" spans="1:184" x14ac:dyDescent="0.2">
      <c r="A2" s="26" t="s">
        <v>4</v>
      </c>
      <c r="B2" s="26">
        <v>39.689998626708984</v>
      </c>
      <c r="C2" s="26">
        <v>40.560001373291016</v>
      </c>
      <c r="D2" s="26">
        <v>41.189998626708984</v>
      </c>
      <c r="E2" s="26">
        <v>41.5</v>
      </c>
      <c r="F2" s="26">
        <v>41.889999389648438</v>
      </c>
      <c r="G2" s="26">
        <v>42.5</v>
      </c>
      <c r="H2" s="26">
        <v>41.25</v>
      </c>
      <c r="I2" s="26">
        <v>40.119998931884766</v>
      </c>
      <c r="J2" s="26">
        <v>39.25</v>
      </c>
      <c r="K2" s="26">
        <v>39.060001373291016</v>
      </c>
      <c r="L2" s="26">
        <v>38.689998626708984</v>
      </c>
      <c r="M2" s="26">
        <v>39.060001373291016</v>
      </c>
      <c r="N2" s="26">
        <v>39.119998931884766</v>
      </c>
      <c r="O2" s="26">
        <v>39.439998626708984</v>
      </c>
      <c r="P2" s="26">
        <v>40</v>
      </c>
      <c r="Q2" s="26">
        <v>40.060001373291016</v>
      </c>
      <c r="R2" s="26">
        <v>40.119998931884766</v>
      </c>
      <c r="S2" s="26">
        <v>38.869998931884766</v>
      </c>
      <c r="T2" s="26">
        <v>38.439998626708984</v>
      </c>
      <c r="U2" s="26">
        <v>38.060001373291016</v>
      </c>
      <c r="V2" s="26">
        <v>38.119998931884766</v>
      </c>
      <c r="W2" s="26">
        <v>38.189998626708984</v>
      </c>
      <c r="X2" s="26">
        <v>37.869998931884766</v>
      </c>
      <c r="Y2" s="26">
        <v>37.810001373291016</v>
      </c>
      <c r="Z2" s="26">
        <v>38.810001373291016</v>
      </c>
      <c r="AA2" s="26">
        <v>40.439998626708984</v>
      </c>
      <c r="AB2" s="26">
        <v>39.75</v>
      </c>
      <c r="AC2" s="26">
        <v>40.619998931884766</v>
      </c>
      <c r="AD2" s="26">
        <v>41.060001373291016</v>
      </c>
      <c r="AE2" s="26">
        <v>40.810001373291016</v>
      </c>
      <c r="AF2" s="26">
        <v>40.869998931884766</v>
      </c>
      <c r="AG2" s="26">
        <v>40.75</v>
      </c>
      <c r="AH2" s="26">
        <v>40.869998931884766</v>
      </c>
      <c r="AI2" s="26">
        <v>41.689998626708984</v>
      </c>
      <c r="AJ2" s="26">
        <v>41.869998931884766</v>
      </c>
      <c r="AK2" s="26">
        <v>41.810001373291016</v>
      </c>
      <c r="AL2" s="26">
        <v>41.119998931884766</v>
      </c>
      <c r="AM2" s="26">
        <v>41.369998931884766</v>
      </c>
      <c r="AN2" s="26">
        <v>42</v>
      </c>
      <c r="AO2" s="26">
        <v>42.939998626708984</v>
      </c>
      <c r="AP2" s="26">
        <v>42.810001373291016</v>
      </c>
      <c r="AQ2" s="26">
        <v>42.689998626708984</v>
      </c>
      <c r="AR2" s="26">
        <v>42.560001373291016</v>
      </c>
      <c r="AS2" s="26">
        <v>42.189998626708984</v>
      </c>
      <c r="AT2" s="26">
        <v>42.119998931884766</v>
      </c>
      <c r="AU2" s="26">
        <v>42.560001373291016</v>
      </c>
      <c r="AV2" s="26">
        <v>43.189998626708984</v>
      </c>
      <c r="AW2" s="26">
        <v>44.369998931884766</v>
      </c>
      <c r="AX2" s="26">
        <v>44.560001373291016</v>
      </c>
      <c r="AY2" s="26">
        <v>44.689998626708984</v>
      </c>
      <c r="AZ2" s="26">
        <v>44.439998626708984</v>
      </c>
      <c r="BA2" s="26">
        <v>44.560001373291016</v>
      </c>
      <c r="BB2" s="26">
        <v>44.310001373291016</v>
      </c>
      <c r="BC2" s="26">
        <v>44.189998626708984</v>
      </c>
      <c r="BD2" s="26">
        <v>43.75</v>
      </c>
      <c r="BE2" s="26">
        <v>43.869998931884766</v>
      </c>
      <c r="BF2" s="26">
        <v>43.869998931884766</v>
      </c>
      <c r="BG2" s="26">
        <v>43.5</v>
      </c>
      <c r="BH2" s="26">
        <v>43.189998626708984</v>
      </c>
      <c r="BI2" s="26">
        <v>43.119998931884766</v>
      </c>
      <c r="BJ2" s="26">
        <v>43.869998931884766</v>
      </c>
      <c r="BK2" s="26">
        <v>45.25</v>
      </c>
      <c r="BL2" s="26">
        <v>45.75</v>
      </c>
      <c r="BM2" s="26">
        <v>45.560001373291016</v>
      </c>
      <c r="BN2" s="26">
        <v>46.810001373291016</v>
      </c>
      <c r="BO2" s="26">
        <v>46.560001373291016</v>
      </c>
      <c r="BP2" s="26">
        <v>46</v>
      </c>
      <c r="BQ2" s="26">
        <v>46.310001373291016</v>
      </c>
      <c r="BR2" s="26">
        <v>45.189998626708984</v>
      </c>
      <c r="BS2" s="26">
        <v>43.25</v>
      </c>
      <c r="BT2" s="26">
        <v>40.060001373291016</v>
      </c>
      <c r="BU2" s="26">
        <v>40</v>
      </c>
      <c r="BV2" s="26">
        <v>41.189998626708984</v>
      </c>
      <c r="BW2" s="26">
        <v>41.119998931884766</v>
      </c>
      <c r="BX2" s="26">
        <v>40.689998626708984</v>
      </c>
      <c r="BY2" s="26">
        <v>39.119998931884766</v>
      </c>
      <c r="BZ2" s="26">
        <v>39.619998931884766</v>
      </c>
      <c r="CA2" s="26">
        <v>39.25</v>
      </c>
      <c r="CB2" s="26">
        <v>39.310001373291016</v>
      </c>
      <c r="CC2" s="26">
        <v>39.689998626708984</v>
      </c>
      <c r="CD2" s="26">
        <v>40.439998626708984</v>
      </c>
      <c r="CE2" s="26">
        <v>41.369998931884766</v>
      </c>
      <c r="CF2" s="26">
        <v>41.119998931884766</v>
      </c>
      <c r="CG2" s="26">
        <v>41.810001373291016</v>
      </c>
      <c r="CH2" s="26">
        <v>41.869998931884766</v>
      </c>
      <c r="CI2" s="26">
        <v>41.369998931884766</v>
      </c>
      <c r="CJ2" s="26">
        <v>41.490001678466797</v>
      </c>
      <c r="CK2" s="26">
        <v>41.25</v>
      </c>
      <c r="CL2" s="26">
        <v>40.779998779296875</v>
      </c>
      <c r="CM2" s="26">
        <v>40.639999389648438</v>
      </c>
      <c r="CN2" s="26">
        <v>40.159999847412109</v>
      </c>
      <c r="CO2" s="26">
        <v>40.200000762939453</v>
      </c>
      <c r="CP2" s="26">
        <v>40</v>
      </c>
      <c r="CQ2" s="26">
        <v>40.349998474121094</v>
      </c>
      <c r="CR2" s="26">
        <v>41</v>
      </c>
      <c r="CS2" s="26">
        <v>41.569999694824219</v>
      </c>
      <c r="CT2" s="26">
        <v>41.490001678466797</v>
      </c>
      <c r="CU2" s="26">
        <v>41.569999694824219</v>
      </c>
      <c r="CV2" s="26">
        <v>41.689998626708984</v>
      </c>
      <c r="CW2" s="26">
        <v>41.360000610351562</v>
      </c>
      <c r="CX2">
        <v>42</v>
      </c>
    </row>
    <row r="3" spans="1:184" x14ac:dyDescent="0.2">
      <c r="A3" s="26"/>
      <c r="B3" s="26" t="s">
        <v>1181</v>
      </c>
      <c r="C3" s="26" t="s">
        <v>1148</v>
      </c>
      <c r="D3" s="26" t="s">
        <v>1149</v>
      </c>
      <c r="E3" s="26" t="s">
        <v>1150</v>
      </c>
      <c r="F3" s="26" t="s">
        <v>1151</v>
      </c>
      <c r="G3" s="26" t="s">
        <v>1152</v>
      </c>
      <c r="H3" s="26" t="s">
        <v>1153</v>
      </c>
      <c r="I3" s="26" t="s">
        <v>1154</v>
      </c>
      <c r="J3" s="26" t="s">
        <v>1155</v>
      </c>
      <c r="K3" s="26" t="s">
        <v>1156</v>
      </c>
      <c r="L3" s="26" t="s">
        <v>1157</v>
      </c>
      <c r="M3" s="26" t="s">
        <v>1158</v>
      </c>
      <c r="N3" s="26" t="s">
        <v>1159</v>
      </c>
      <c r="O3" s="26" t="s">
        <v>1160</v>
      </c>
      <c r="P3" s="26" t="s">
        <v>1161</v>
      </c>
      <c r="Q3" s="26" t="s">
        <v>1162</v>
      </c>
      <c r="R3" s="26" t="s">
        <v>1163</v>
      </c>
      <c r="S3" s="26" t="s">
        <v>1164</v>
      </c>
      <c r="T3" s="26" t="s">
        <v>1165</v>
      </c>
      <c r="U3" s="26" t="s">
        <v>1166</v>
      </c>
      <c r="V3" s="26" t="s">
        <v>1167</v>
      </c>
      <c r="W3" s="26" t="s">
        <v>1168</v>
      </c>
      <c r="X3" s="26" t="s">
        <v>1169</v>
      </c>
      <c r="Y3" s="26" t="s">
        <v>1170</v>
      </c>
      <c r="Z3" s="26" t="s">
        <v>1171</v>
      </c>
      <c r="AA3" s="26" t="s">
        <v>1172</v>
      </c>
      <c r="AB3" s="26" t="s">
        <v>1173</v>
      </c>
      <c r="AC3" s="26" t="s">
        <v>1174</v>
      </c>
      <c r="AD3" s="26" t="s">
        <v>1175</v>
      </c>
      <c r="AE3" s="26" t="s">
        <v>1176</v>
      </c>
      <c r="AF3" s="26" t="s">
        <v>1177</v>
      </c>
      <c r="AG3" s="26" t="s">
        <v>1178</v>
      </c>
      <c r="AH3" s="26" t="s">
        <v>870</v>
      </c>
      <c r="AI3" s="26" t="s">
        <v>873</v>
      </c>
      <c r="AJ3" s="26" t="s">
        <v>874</v>
      </c>
      <c r="AK3" s="26" t="s">
        <v>875</v>
      </c>
      <c r="AL3" s="26" t="s">
        <v>877</v>
      </c>
      <c r="AM3" s="26" t="s">
        <v>878</v>
      </c>
      <c r="AN3" s="26" t="s">
        <v>882</v>
      </c>
      <c r="AO3" s="26" t="s">
        <v>883</v>
      </c>
      <c r="AP3" s="26" t="s">
        <v>884</v>
      </c>
      <c r="AQ3" s="26" t="s">
        <v>887</v>
      </c>
      <c r="AR3" s="26" t="s">
        <v>888</v>
      </c>
      <c r="AS3" s="26" t="s">
        <v>889</v>
      </c>
      <c r="AT3" s="26" t="s">
        <v>893</v>
      </c>
      <c r="AU3" s="26" t="s">
        <v>894</v>
      </c>
      <c r="AV3" s="26" t="s">
        <v>897</v>
      </c>
      <c r="AW3" s="26" t="s">
        <v>898</v>
      </c>
      <c r="AX3" s="26" t="s">
        <v>899</v>
      </c>
      <c r="AY3" s="26" t="s">
        <v>900</v>
      </c>
      <c r="AZ3" s="26" t="s">
        <v>901</v>
      </c>
      <c r="BA3" s="26" t="s">
        <v>902</v>
      </c>
      <c r="BB3" s="26" t="s">
        <v>903</v>
      </c>
      <c r="BC3" s="26" t="s">
        <v>904</v>
      </c>
      <c r="BD3" s="26" t="s">
        <v>906</v>
      </c>
      <c r="BE3" s="26" t="s">
        <v>913</v>
      </c>
      <c r="BF3" s="26" t="s">
        <v>914</v>
      </c>
      <c r="BG3" s="26" t="s">
        <v>915</v>
      </c>
      <c r="BH3" s="26" t="s">
        <v>916</v>
      </c>
      <c r="BI3" s="26" t="s">
        <v>917</v>
      </c>
      <c r="BJ3" s="26" t="s">
        <v>968</v>
      </c>
      <c r="BK3" s="26" t="s">
        <v>973</v>
      </c>
      <c r="BL3" s="26" t="s">
        <v>974</v>
      </c>
      <c r="BM3" s="26" t="s">
        <v>975</v>
      </c>
      <c r="BN3" s="26" t="s">
        <v>992</v>
      </c>
      <c r="BO3" s="26" t="s">
        <v>1000</v>
      </c>
      <c r="BP3" s="26" t="s">
        <v>1001</v>
      </c>
      <c r="BQ3" s="26" t="s">
        <v>1004</v>
      </c>
      <c r="BR3" s="26" t="s">
        <v>1005</v>
      </c>
      <c r="BS3" s="26" t="s">
        <v>1008</v>
      </c>
      <c r="BT3" s="26" t="s">
        <v>1009</v>
      </c>
      <c r="BU3" s="26" t="s">
        <v>1012</v>
      </c>
      <c r="BV3" s="26" t="s">
        <v>1035</v>
      </c>
      <c r="BW3" s="26" t="s">
        <v>1036</v>
      </c>
      <c r="BX3" s="26" t="s">
        <v>1038</v>
      </c>
      <c r="BY3" s="26" t="s">
        <v>1039</v>
      </c>
      <c r="BZ3" s="26" t="s">
        <v>1042</v>
      </c>
      <c r="CA3" s="26" t="s">
        <v>1047</v>
      </c>
      <c r="CB3" s="26" t="s">
        <v>1061</v>
      </c>
      <c r="CC3" s="26" t="s">
        <v>1067</v>
      </c>
      <c r="CD3" s="26" t="s">
        <v>1073</v>
      </c>
      <c r="CE3" s="26" t="s">
        <v>1084</v>
      </c>
      <c r="CF3" s="26" t="s">
        <v>1088</v>
      </c>
      <c r="CG3" s="26" t="s">
        <v>1091</v>
      </c>
      <c r="CH3" s="26" t="s">
        <v>1092</v>
      </c>
      <c r="CI3" s="26" t="s">
        <v>1097</v>
      </c>
      <c r="CJ3" s="26" t="s">
        <v>1098</v>
      </c>
      <c r="CK3" s="26" t="s">
        <v>1101</v>
      </c>
      <c r="CL3" s="26" t="s">
        <v>1102</v>
      </c>
      <c r="CM3" s="26" t="s">
        <v>1105</v>
      </c>
      <c r="CN3" s="26" t="s">
        <v>1109</v>
      </c>
      <c r="CO3" s="26" t="s">
        <v>1110</v>
      </c>
      <c r="CP3" s="26" t="s">
        <v>1111</v>
      </c>
      <c r="CQ3" s="26" t="s">
        <v>1116</v>
      </c>
      <c r="CR3" s="26" t="s">
        <v>1120</v>
      </c>
      <c r="CS3" s="26" t="s">
        <v>1122</v>
      </c>
      <c r="CT3" s="26" t="s">
        <v>1123</v>
      </c>
      <c r="CU3" s="26" t="s">
        <v>1127</v>
      </c>
      <c r="CV3" s="26" t="s">
        <v>1134</v>
      </c>
      <c r="CW3" s="26" t="s">
        <v>1138</v>
      </c>
      <c r="CX3" t="s">
        <v>1140</v>
      </c>
    </row>
    <row r="4" spans="1:184" x14ac:dyDescent="0.2">
      <c r="A4" s="26" t="s">
        <v>5</v>
      </c>
      <c r="B4" s="26">
        <v>35.5</v>
      </c>
      <c r="C4" s="26">
        <v>36.439998626708984</v>
      </c>
      <c r="D4" s="26">
        <v>36.889999389648438</v>
      </c>
      <c r="E4" s="26">
        <v>39.439998626708984</v>
      </c>
      <c r="F4" s="26">
        <v>39.139999389648438</v>
      </c>
      <c r="G4" s="26">
        <v>39.060001373291016</v>
      </c>
      <c r="H4" s="26">
        <v>38.560001373291016</v>
      </c>
      <c r="I4" s="26">
        <v>38</v>
      </c>
      <c r="J4" s="26">
        <v>36.5</v>
      </c>
      <c r="K4" s="26">
        <v>36.689998626708984</v>
      </c>
      <c r="L4" s="26">
        <v>36.5</v>
      </c>
      <c r="M4" s="26">
        <v>37.25</v>
      </c>
      <c r="N4" s="26">
        <v>37.939998626708984</v>
      </c>
      <c r="O4" s="26">
        <v>38.119998931884766</v>
      </c>
      <c r="P4" s="26">
        <v>38.810001373291016</v>
      </c>
      <c r="Q4" s="26">
        <v>39.310001373291016</v>
      </c>
      <c r="R4" s="26">
        <v>39.189998626708984</v>
      </c>
      <c r="S4" s="26">
        <v>38.25</v>
      </c>
      <c r="T4" s="26">
        <v>37.939998626708984</v>
      </c>
      <c r="U4" s="26">
        <v>37.689998626708984</v>
      </c>
      <c r="V4" s="26">
        <v>38.189998626708984</v>
      </c>
      <c r="W4" s="26">
        <v>38.189998626708984</v>
      </c>
      <c r="X4" s="26">
        <v>38.439998626708984</v>
      </c>
      <c r="Y4" s="26">
        <v>38.369998931884766</v>
      </c>
      <c r="Z4" s="26">
        <v>39.939998626708984</v>
      </c>
      <c r="AA4" s="26">
        <v>41.810001373291016</v>
      </c>
      <c r="AB4" s="26">
        <v>41.5</v>
      </c>
      <c r="AC4" s="26">
        <v>42.310001373291016</v>
      </c>
      <c r="AD4" s="26">
        <v>41.810001373291016</v>
      </c>
      <c r="AE4" s="26">
        <v>41.369998931884766</v>
      </c>
      <c r="AF4" s="26">
        <v>41.369998931884766</v>
      </c>
      <c r="AG4" s="26">
        <v>40.939998626708984</v>
      </c>
      <c r="AH4" s="26">
        <v>40.619998931884766</v>
      </c>
      <c r="AI4" s="26">
        <v>41.25</v>
      </c>
      <c r="AJ4" s="26">
        <v>42</v>
      </c>
      <c r="AK4" s="26">
        <v>41.939998626708984</v>
      </c>
      <c r="AL4" s="26">
        <v>40.810001373291016</v>
      </c>
      <c r="AM4" s="26">
        <v>41.439998626708984</v>
      </c>
      <c r="AN4" s="26">
        <v>42.25</v>
      </c>
      <c r="AO4" s="26">
        <v>43</v>
      </c>
      <c r="AP4" s="26">
        <v>43.189998626708984</v>
      </c>
      <c r="AQ4" s="26">
        <v>43.810001373291016</v>
      </c>
      <c r="AR4" s="26">
        <v>43.619998931884766</v>
      </c>
      <c r="AS4" s="26">
        <v>42.869998931884766</v>
      </c>
      <c r="AT4" s="26">
        <v>43.119998931884766</v>
      </c>
      <c r="AU4" s="26">
        <v>43.939998626708984</v>
      </c>
      <c r="AV4" s="26">
        <v>45.560001373291016</v>
      </c>
      <c r="AW4" s="26">
        <v>46</v>
      </c>
      <c r="AX4" s="26">
        <v>45.5</v>
      </c>
      <c r="AY4" s="26">
        <v>46.369998931884766</v>
      </c>
      <c r="AZ4" s="26">
        <v>46.369998931884766</v>
      </c>
      <c r="BA4" s="26">
        <v>45.560001373291016</v>
      </c>
      <c r="BB4" s="26">
        <v>45.060001373291016</v>
      </c>
      <c r="BC4" s="26">
        <v>45.189998626708984</v>
      </c>
      <c r="BD4" s="26">
        <v>44.75</v>
      </c>
      <c r="BE4" s="26">
        <v>45.25</v>
      </c>
      <c r="BF4" s="26">
        <v>45.310001373291016</v>
      </c>
      <c r="BG4" s="26">
        <v>43.939998626708984</v>
      </c>
      <c r="BH4" s="26">
        <v>43.75</v>
      </c>
      <c r="BI4" s="26">
        <v>43.939998626708984</v>
      </c>
      <c r="BJ4" s="26">
        <v>44.689998626708984</v>
      </c>
      <c r="BK4" s="26">
        <v>46.75</v>
      </c>
      <c r="BL4" s="26">
        <v>46.369998931884766</v>
      </c>
      <c r="BM4" s="26">
        <v>46.619998931884766</v>
      </c>
      <c r="BN4" s="26">
        <v>48</v>
      </c>
      <c r="BO4" s="26">
        <v>47.939998626708984</v>
      </c>
      <c r="BP4" s="26">
        <v>47.060001373291016</v>
      </c>
      <c r="BQ4" s="26">
        <v>46.5</v>
      </c>
      <c r="BR4" s="26">
        <v>45.560001373291016</v>
      </c>
      <c r="BS4" s="26">
        <v>43.75</v>
      </c>
      <c r="BT4" s="26">
        <v>41.560001373291016</v>
      </c>
      <c r="BU4" s="26">
        <v>40.810001373291016</v>
      </c>
      <c r="BV4" s="26">
        <v>41.5</v>
      </c>
      <c r="BW4" s="26">
        <v>42.25</v>
      </c>
      <c r="BX4" s="26">
        <v>41.619998931884766</v>
      </c>
      <c r="BY4" s="26">
        <v>39.810001373291016</v>
      </c>
      <c r="BZ4" s="26">
        <v>40.5</v>
      </c>
      <c r="CA4" s="26">
        <v>40.689998626708984</v>
      </c>
      <c r="CB4" s="26">
        <v>40.689998626708984</v>
      </c>
      <c r="CC4" s="26">
        <v>41.189998626708984</v>
      </c>
      <c r="CD4" s="26">
        <v>41.25</v>
      </c>
      <c r="CE4" s="26">
        <v>41.619998931884766</v>
      </c>
      <c r="CF4" s="26">
        <v>42.119998931884766</v>
      </c>
      <c r="CG4" s="26">
        <v>43.119998931884766</v>
      </c>
      <c r="CH4" s="26">
        <v>43.560001373291016</v>
      </c>
      <c r="CI4" s="26">
        <v>43.369998931884766</v>
      </c>
      <c r="CJ4" s="26">
        <v>43.860000610351563</v>
      </c>
      <c r="CK4" s="26">
        <v>43.930000305175781</v>
      </c>
      <c r="CL4" s="26">
        <v>43.25</v>
      </c>
      <c r="CM4" s="26">
        <v>43.020000457763672</v>
      </c>
      <c r="CN4" s="26">
        <v>43.299999237060547</v>
      </c>
      <c r="CO4" s="26">
        <v>44</v>
      </c>
      <c r="CP4" s="26">
        <v>44.509998321533203</v>
      </c>
      <c r="CQ4" s="26">
        <v>44.369998931884766</v>
      </c>
      <c r="CR4" s="26">
        <v>45.200000762939453</v>
      </c>
      <c r="CS4" s="26">
        <v>46.119998931884766</v>
      </c>
      <c r="CT4" s="26">
        <v>45.520000457763672</v>
      </c>
      <c r="CU4" s="26">
        <v>45.490001678466797</v>
      </c>
      <c r="CV4" s="26">
        <v>45.319999694824219</v>
      </c>
      <c r="CW4" s="26">
        <v>45.360000610351562</v>
      </c>
      <c r="CX4">
        <v>46.279998779296875</v>
      </c>
    </row>
    <row r="5" spans="1:184" x14ac:dyDescent="0.2">
      <c r="A5" s="26"/>
      <c r="B5" s="26" t="s">
        <v>1149</v>
      </c>
      <c r="C5" s="26" t="s">
        <v>1150</v>
      </c>
      <c r="D5" s="26" t="s">
        <v>1151</v>
      </c>
      <c r="E5" s="26" t="s">
        <v>1152</v>
      </c>
      <c r="F5" s="26" t="s">
        <v>1153</v>
      </c>
      <c r="G5" s="26" t="s">
        <v>1154</v>
      </c>
      <c r="H5" s="26" t="s">
        <v>1155</v>
      </c>
      <c r="I5" s="26" t="s">
        <v>1156</v>
      </c>
      <c r="J5" s="26" t="s">
        <v>1157</v>
      </c>
      <c r="K5" s="26" t="s">
        <v>1158</v>
      </c>
      <c r="L5" s="26" t="s">
        <v>1159</v>
      </c>
      <c r="M5" s="26" t="s">
        <v>1160</v>
      </c>
      <c r="N5" s="26" t="s">
        <v>1161</v>
      </c>
      <c r="O5" s="26" t="s">
        <v>1162</v>
      </c>
      <c r="P5" s="26" t="s">
        <v>1163</v>
      </c>
      <c r="Q5" s="26" t="s">
        <v>1164</v>
      </c>
      <c r="R5" s="26" t="s">
        <v>1165</v>
      </c>
      <c r="S5" s="26" t="s">
        <v>1166</v>
      </c>
      <c r="T5" s="26" t="s">
        <v>1167</v>
      </c>
      <c r="U5" s="26" t="s">
        <v>1168</v>
      </c>
      <c r="V5" s="26" t="s">
        <v>1169</v>
      </c>
      <c r="W5" s="26" t="s">
        <v>1170</v>
      </c>
      <c r="X5" s="26" t="s">
        <v>1171</v>
      </c>
      <c r="Y5" s="26" t="s">
        <v>1172</v>
      </c>
      <c r="Z5" s="26" t="s">
        <v>1173</v>
      </c>
      <c r="AA5" s="26" t="s">
        <v>1174</v>
      </c>
      <c r="AB5" s="26" t="s">
        <v>1175</v>
      </c>
      <c r="AC5" s="26" t="s">
        <v>1176</v>
      </c>
      <c r="AD5" s="26" t="s">
        <v>1177</v>
      </c>
      <c r="AE5" s="26" t="s">
        <v>1178</v>
      </c>
      <c r="AF5" s="26" t="s">
        <v>870</v>
      </c>
      <c r="AG5" s="26" t="s">
        <v>873</v>
      </c>
      <c r="AH5" s="26" t="s">
        <v>874</v>
      </c>
      <c r="AI5" s="26" t="s">
        <v>875</v>
      </c>
      <c r="AJ5" s="26" t="s">
        <v>877</v>
      </c>
      <c r="AK5" s="26" t="s">
        <v>878</v>
      </c>
      <c r="AL5" s="26" t="s">
        <v>882</v>
      </c>
      <c r="AM5" s="26" t="s">
        <v>883</v>
      </c>
      <c r="AN5" s="26" t="s">
        <v>884</v>
      </c>
      <c r="AO5" s="26" t="s">
        <v>887</v>
      </c>
      <c r="AP5" s="26" t="s">
        <v>888</v>
      </c>
      <c r="AQ5" s="26" t="s">
        <v>890</v>
      </c>
      <c r="AR5" s="26" t="s">
        <v>889</v>
      </c>
      <c r="AS5" s="26" t="s">
        <v>893</v>
      </c>
      <c r="AT5" s="26" t="s">
        <v>894</v>
      </c>
      <c r="AU5" s="26" t="s">
        <v>897</v>
      </c>
      <c r="AV5" s="26" t="s">
        <v>898</v>
      </c>
      <c r="AW5" s="26" t="s">
        <v>899</v>
      </c>
      <c r="AX5" s="26" t="s">
        <v>900</v>
      </c>
      <c r="AY5" s="26" t="s">
        <v>901</v>
      </c>
      <c r="AZ5" s="26" t="s">
        <v>902</v>
      </c>
      <c r="BA5" s="26" t="s">
        <v>903</v>
      </c>
      <c r="BB5" s="26" t="s">
        <v>904</v>
      </c>
      <c r="BC5" s="26" t="s">
        <v>906</v>
      </c>
      <c r="BD5" s="26" t="s">
        <v>913</v>
      </c>
      <c r="BE5" s="26" t="s">
        <v>914</v>
      </c>
      <c r="BF5" s="26" t="s">
        <v>915</v>
      </c>
      <c r="BG5" s="26" t="s">
        <v>916</v>
      </c>
      <c r="BH5" s="26" t="s">
        <v>917</v>
      </c>
      <c r="BI5" s="26" t="s">
        <v>968</v>
      </c>
      <c r="BJ5" s="26" t="s">
        <v>973</v>
      </c>
      <c r="BK5" s="26" t="s">
        <v>974</v>
      </c>
      <c r="BL5" s="26" t="s">
        <v>975</v>
      </c>
      <c r="BM5" s="26" t="s">
        <v>1000</v>
      </c>
      <c r="BN5" s="26" t="s">
        <v>1001</v>
      </c>
      <c r="BO5" s="26" t="s">
        <v>1004</v>
      </c>
      <c r="BP5" s="26" t="s">
        <v>1005</v>
      </c>
      <c r="BQ5" s="26" t="s">
        <v>1008</v>
      </c>
      <c r="BR5" s="26" t="s">
        <v>1009</v>
      </c>
      <c r="BS5" s="26" t="s">
        <v>1012</v>
      </c>
      <c r="BT5" s="26" t="s">
        <v>1035</v>
      </c>
      <c r="BU5" s="26" t="s">
        <v>1036</v>
      </c>
      <c r="BV5" s="26" t="s">
        <v>1038</v>
      </c>
      <c r="BW5" s="26" t="s">
        <v>1039</v>
      </c>
      <c r="BX5" s="26" t="s">
        <v>1042</v>
      </c>
      <c r="BY5" s="26" t="s">
        <v>1048</v>
      </c>
      <c r="BZ5" s="26" t="s">
        <v>1047</v>
      </c>
      <c r="CA5" s="26" t="s">
        <v>1061</v>
      </c>
      <c r="CB5" s="26" t="s">
        <v>1067</v>
      </c>
      <c r="CC5" s="26" t="s">
        <v>1073</v>
      </c>
      <c r="CD5" s="26" t="s">
        <v>1084</v>
      </c>
      <c r="CE5" s="26" t="s">
        <v>1088</v>
      </c>
      <c r="CF5" s="26" t="s">
        <v>1091</v>
      </c>
      <c r="CG5" s="26" t="s">
        <v>1092</v>
      </c>
      <c r="CH5" s="26" t="s">
        <v>1098</v>
      </c>
      <c r="CI5" s="26" t="s">
        <v>1101</v>
      </c>
      <c r="CJ5" s="26" t="s">
        <v>1102</v>
      </c>
      <c r="CK5" s="26" t="s">
        <v>1105</v>
      </c>
      <c r="CL5" s="26" t="s">
        <v>1109</v>
      </c>
      <c r="CM5" s="26" t="s">
        <v>1110</v>
      </c>
      <c r="CN5" s="26" t="s">
        <v>1111</v>
      </c>
      <c r="CO5" s="26" t="s">
        <v>1116</v>
      </c>
      <c r="CP5" s="26" t="s">
        <v>1120</v>
      </c>
      <c r="CQ5" s="26" t="s">
        <v>1122</v>
      </c>
      <c r="CR5" s="26" t="s">
        <v>1123</v>
      </c>
      <c r="CS5" s="26" t="s">
        <v>1127</v>
      </c>
      <c r="CT5" s="26" t="s">
        <v>1134</v>
      </c>
      <c r="CU5" s="26" t="s">
        <v>1138</v>
      </c>
      <c r="CV5" s="26" t="s">
        <v>1140</v>
      </c>
      <c r="CW5" s="26" t="s">
        <v>1180</v>
      </c>
      <c r="CX5" t="s">
        <v>1179</v>
      </c>
    </row>
    <row r="6" spans="1:184" x14ac:dyDescent="0.2">
      <c r="A6" s="26" t="s">
        <v>297</v>
      </c>
      <c r="B6" s="26">
        <v>10.385000228881836</v>
      </c>
      <c r="C6" s="26">
        <v>10.300000190734863</v>
      </c>
      <c r="D6" s="26">
        <v>10.229999542236328</v>
      </c>
      <c r="E6" s="26">
        <v>10.199999809265137</v>
      </c>
      <c r="F6" s="26">
        <v>10.319999694824219</v>
      </c>
      <c r="G6" s="26">
        <v>10.220000267028809</v>
      </c>
      <c r="H6" s="26">
        <v>10.449999809265137</v>
      </c>
      <c r="I6" s="26">
        <v>10.680000305175781</v>
      </c>
      <c r="J6" s="26">
        <v>10.600000381469727</v>
      </c>
      <c r="K6" s="26">
        <v>10.899999618530273</v>
      </c>
      <c r="L6" s="26">
        <v>11.199999809265137</v>
      </c>
      <c r="M6" s="26">
        <v>11.479999542236328</v>
      </c>
      <c r="N6" s="26">
        <v>11.550000190734863</v>
      </c>
      <c r="O6" s="26">
        <v>11.850000381469727</v>
      </c>
      <c r="P6" s="26">
        <v>11.479999542236328</v>
      </c>
      <c r="Q6" s="26">
        <v>11.430000305175781</v>
      </c>
      <c r="R6" s="26">
        <v>11.600000381469727</v>
      </c>
      <c r="S6" s="26">
        <v>11.819999694824219</v>
      </c>
      <c r="T6" s="26">
        <v>11.850000381469727</v>
      </c>
      <c r="U6" s="26">
        <v>11.699999809265137</v>
      </c>
      <c r="V6" s="26">
        <v>11.75</v>
      </c>
      <c r="W6" s="26">
        <v>11.550000190734863</v>
      </c>
      <c r="X6" s="26">
        <v>11.800000190734863</v>
      </c>
      <c r="Y6" s="26">
        <v>11.699999809265137</v>
      </c>
      <c r="Z6" s="26">
        <v>11.62600040435791</v>
      </c>
      <c r="AA6" s="26">
        <v>11.689999580383301</v>
      </c>
      <c r="AB6" s="26">
        <v>11.569999694824219</v>
      </c>
      <c r="AC6" s="26">
        <v>11.550000190734863</v>
      </c>
      <c r="AD6" s="26">
        <v>11.439999580383301</v>
      </c>
      <c r="AE6" s="26">
        <v>11.739999771118164</v>
      </c>
      <c r="AF6" s="26">
        <v>11.760000228881836</v>
      </c>
      <c r="AG6" s="26">
        <v>11.970000267028809</v>
      </c>
      <c r="AH6" s="26">
        <v>11.944000244140625</v>
      </c>
      <c r="AI6" s="26">
        <v>11.720000267028809</v>
      </c>
      <c r="AJ6" s="26">
        <v>11.460000038146973</v>
      </c>
      <c r="AK6" s="26">
        <v>11.619999885559082</v>
      </c>
      <c r="AL6" s="26">
        <v>11.720000267028809</v>
      </c>
      <c r="AM6" s="26">
        <v>11.781999588012695</v>
      </c>
      <c r="AN6" s="26">
        <v>11.779999732971191</v>
      </c>
      <c r="AO6" s="26">
        <v>11.689999580383301</v>
      </c>
      <c r="AP6" s="26">
        <v>11.779999732971191</v>
      </c>
      <c r="AQ6" s="26">
        <v>11.810000419616699</v>
      </c>
      <c r="AR6" s="26">
        <v>11.75</v>
      </c>
      <c r="AS6" s="26">
        <v>11.699999809265137</v>
      </c>
      <c r="AT6" s="26">
        <v>11.663999557495117</v>
      </c>
      <c r="AU6" s="26">
        <v>11.569999694824219</v>
      </c>
      <c r="AV6" s="26">
        <v>11.550000190734863</v>
      </c>
      <c r="AW6" s="26">
        <v>12</v>
      </c>
      <c r="AX6" s="26">
        <v>12.100000381469727</v>
      </c>
      <c r="AY6" s="26">
        <v>12.619999885559082</v>
      </c>
      <c r="AZ6" s="26">
        <v>12.329999923706055</v>
      </c>
      <c r="BA6" s="26">
        <v>12.305000305175781</v>
      </c>
      <c r="BB6" s="26">
        <v>12.515999794006348</v>
      </c>
      <c r="BC6" s="26">
        <v>12.699999809265137</v>
      </c>
      <c r="BD6" s="26">
        <v>12.687999725341797</v>
      </c>
      <c r="BE6" s="26">
        <v>13.020000457763672</v>
      </c>
      <c r="BF6" s="26">
        <v>12.859999656677246</v>
      </c>
      <c r="BG6" s="26">
        <v>12.819999694824219</v>
      </c>
      <c r="BH6" s="26">
        <v>12.779999732971191</v>
      </c>
      <c r="BI6" s="26">
        <v>12.60099983215332</v>
      </c>
      <c r="BJ6" s="26">
        <v>12.399999618530273</v>
      </c>
      <c r="BK6" s="26">
        <v>12.180000305175781</v>
      </c>
      <c r="BL6" s="26">
        <v>12.489999771118164</v>
      </c>
      <c r="BM6" s="26">
        <v>12.600000381469727</v>
      </c>
      <c r="BN6" s="26">
        <v>12.649999618530273</v>
      </c>
      <c r="BO6" s="26">
        <v>12.723999977111816</v>
      </c>
      <c r="BP6" s="26">
        <v>12.800000190734863</v>
      </c>
      <c r="BQ6" s="26">
        <v>12.550000190734863</v>
      </c>
      <c r="BR6" s="26">
        <v>12.25</v>
      </c>
      <c r="BS6" s="26">
        <v>11.850000381469727</v>
      </c>
      <c r="BT6" s="26">
        <v>11.699999809265137</v>
      </c>
      <c r="BU6" s="26">
        <v>12.024999618530273</v>
      </c>
      <c r="BV6" s="26">
        <v>12</v>
      </c>
      <c r="BW6" s="26">
        <v>11.833999633789063</v>
      </c>
      <c r="BX6" s="26">
        <v>11.720000267028809</v>
      </c>
      <c r="BY6" s="26">
        <v>11.729999542236328</v>
      </c>
      <c r="BZ6" s="26">
        <v>11.769000053405762</v>
      </c>
      <c r="CA6" s="26">
        <v>11.899999618530273</v>
      </c>
      <c r="CB6" s="26">
        <v>11.720000267028809</v>
      </c>
      <c r="CC6" s="26">
        <v>11.840000152587891</v>
      </c>
      <c r="CD6" s="26">
        <v>11.904999732971191</v>
      </c>
      <c r="CE6" s="26">
        <v>11.989999771118164</v>
      </c>
      <c r="CF6" s="26">
        <v>11.899999618530273</v>
      </c>
      <c r="CG6" s="26">
        <v>11.880000114440918</v>
      </c>
      <c r="CH6" s="26">
        <v>11.699999809265137</v>
      </c>
      <c r="CI6" s="26">
        <v>11.420000076293945</v>
      </c>
      <c r="CJ6" s="26">
        <v>11.289999961853027</v>
      </c>
      <c r="CK6" s="26">
        <v>11.399999618530273</v>
      </c>
      <c r="CL6" s="26">
        <v>11.340000152587891</v>
      </c>
      <c r="CM6" s="26">
        <v>11.189999580383301</v>
      </c>
      <c r="CN6" s="26">
        <v>11.300000190734863</v>
      </c>
      <c r="CO6" s="26">
        <v>11.378000259399414</v>
      </c>
      <c r="CP6" s="26">
        <v>11.270000457763672</v>
      </c>
      <c r="CQ6" s="26">
        <v>11.189999580383301</v>
      </c>
      <c r="CR6" s="26">
        <v>11.340000152587891</v>
      </c>
      <c r="CS6" s="26">
        <v>11.470000267028809</v>
      </c>
      <c r="CT6" s="26">
        <v>11.399999618530273</v>
      </c>
      <c r="CU6" s="26">
        <v>11.25</v>
      </c>
      <c r="CV6" s="26">
        <v>11.319999694824219</v>
      </c>
      <c r="CW6" s="26">
        <v>11.489999771118164</v>
      </c>
      <c r="CX6">
        <v>11.659999847412109</v>
      </c>
    </row>
    <row r="7" spans="1:184" x14ac:dyDescent="0.2">
      <c r="A7" s="26"/>
      <c r="B7" s="26" t="s">
        <v>1181</v>
      </c>
      <c r="C7" s="26" t="s">
        <v>1148</v>
      </c>
      <c r="D7" s="26" t="s">
        <v>1149</v>
      </c>
      <c r="E7" s="26" t="s">
        <v>1150</v>
      </c>
      <c r="F7" s="26" t="s">
        <v>1151</v>
      </c>
      <c r="G7" s="26" t="s">
        <v>1152</v>
      </c>
      <c r="H7" s="26" t="s">
        <v>1153</v>
      </c>
      <c r="I7" s="26" t="s">
        <v>1154</v>
      </c>
      <c r="J7" s="26" t="s">
        <v>1155</v>
      </c>
      <c r="K7" s="26" t="s">
        <v>1156</v>
      </c>
      <c r="L7" s="26" t="s">
        <v>1157</v>
      </c>
      <c r="M7" s="26" t="s">
        <v>1158</v>
      </c>
      <c r="N7" s="26" t="s">
        <v>1159</v>
      </c>
      <c r="O7" s="26" t="s">
        <v>1160</v>
      </c>
      <c r="P7" s="26" t="s">
        <v>1161</v>
      </c>
      <c r="Q7" s="26" t="s">
        <v>1162</v>
      </c>
      <c r="R7" s="26" t="s">
        <v>1163</v>
      </c>
      <c r="S7" s="26" t="s">
        <v>1164</v>
      </c>
      <c r="T7" s="26" t="s">
        <v>1165</v>
      </c>
      <c r="U7" s="26" t="s">
        <v>1166</v>
      </c>
      <c r="V7" s="26" t="s">
        <v>1167</v>
      </c>
      <c r="W7" s="26" t="s">
        <v>1168</v>
      </c>
      <c r="X7" s="26" t="s">
        <v>1169</v>
      </c>
      <c r="Y7" s="26" t="s">
        <v>1170</v>
      </c>
      <c r="Z7" s="26" t="s">
        <v>1171</v>
      </c>
      <c r="AA7" s="26" t="s">
        <v>1172</v>
      </c>
      <c r="AB7" s="26" t="s">
        <v>1173</v>
      </c>
      <c r="AC7" s="26" t="s">
        <v>1174</v>
      </c>
      <c r="AD7" s="26" t="s">
        <v>1175</v>
      </c>
      <c r="AE7" s="26" t="s">
        <v>1176</v>
      </c>
      <c r="AF7" s="26" t="s">
        <v>1177</v>
      </c>
      <c r="AG7" s="26" t="s">
        <v>1178</v>
      </c>
      <c r="AH7" s="26" t="s">
        <v>870</v>
      </c>
      <c r="AI7" s="26" t="s">
        <v>873</v>
      </c>
      <c r="AJ7" s="26" t="s">
        <v>874</v>
      </c>
      <c r="AK7" s="26" t="s">
        <v>875</v>
      </c>
      <c r="AL7" s="26" t="s">
        <v>877</v>
      </c>
      <c r="AM7" s="26" t="s">
        <v>878</v>
      </c>
      <c r="AN7" s="26" t="s">
        <v>882</v>
      </c>
      <c r="AO7" s="26" t="s">
        <v>883</v>
      </c>
      <c r="AP7" s="26" t="s">
        <v>884</v>
      </c>
      <c r="AQ7" s="26" t="s">
        <v>887</v>
      </c>
      <c r="AR7" s="26" t="s">
        <v>888</v>
      </c>
      <c r="AS7" s="26" t="s">
        <v>889</v>
      </c>
      <c r="AT7" s="26" t="s">
        <v>893</v>
      </c>
      <c r="AU7" s="26" t="s">
        <v>894</v>
      </c>
      <c r="AV7" s="26" t="s">
        <v>897</v>
      </c>
      <c r="AW7" s="26" t="s">
        <v>898</v>
      </c>
      <c r="AX7" s="26" t="s">
        <v>899</v>
      </c>
      <c r="AY7" s="26" t="s">
        <v>900</v>
      </c>
      <c r="AZ7" s="26" t="s">
        <v>901</v>
      </c>
      <c r="BA7" s="26" t="s">
        <v>902</v>
      </c>
      <c r="BB7" s="26" t="s">
        <v>903</v>
      </c>
      <c r="BC7" s="26" t="s">
        <v>904</v>
      </c>
      <c r="BD7" s="26" t="s">
        <v>906</v>
      </c>
      <c r="BE7" s="26" t="s">
        <v>913</v>
      </c>
      <c r="BF7" s="26" t="s">
        <v>914</v>
      </c>
      <c r="BG7" s="26" t="s">
        <v>915</v>
      </c>
      <c r="BH7" s="26" t="s">
        <v>916</v>
      </c>
      <c r="BI7" s="26" t="s">
        <v>917</v>
      </c>
      <c r="BJ7" s="26" t="s">
        <v>968</v>
      </c>
      <c r="BK7" s="26" t="s">
        <v>973</v>
      </c>
      <c r="BL7" s="26" t="s">
        <v>974</v>
      </c>
      <c r="BM7" s="26" t="s">
        <v>975</v>
      </c>
      <c r="BN7" s="26" t="s">
        <v>992</v>
      </c>
      <c r="BO7" s="26" t="s">
        <v>1000</v>
      </c>
      <c r="BP7" s="26" t="s">
        <v>1001</v>
      </c>
      <c r="BQ7" s="26" t="s">
        <v>1004</v>
      </c>
      <c r="BR7" s="26" t="s">
        <v>1005</v>
      </c>
      <c r="BS7" s="26" t="s">
        <v>1008</v>
      </c>
      <c r="BT7" s="26" t="s">
        <v>1009</v>
      </c>
      <c r="BU7" s="26" t="s">
        <v>1012</v>
      </c>
      <c r="BV7" s="26" t="s">
        <v>1035</v>
      </c>
      <c r="BW7" s="26" t="s">
        <v>1036</v>
      </c>
      <c r="BX7" s="26" t="s">
        <v>1038</v>
      </c>
      <c r="BY7" s="26" t="s">
        <v>1039</v>
      </c>
      <c r="BZ7" s="26" t="s">
        <v>1042</v>
      </c>
      <c r="CA7" s="26" t="s">
        <v>1047</v>
      </c>
      <c r="CB7" s="26" t="s">
        <v>1061</v>
      </c>
      <c r="CC7" s="26" t="s">
        <v>1067</v>
      </c>
      <c r="CD7" s="26" t="s">
        <v>1073</v>
      </c>
      <c r="CE7" s="26" t="s">
        <v>1084</v>
      </c>
      <c r="CF7" s="26" t="s">
        <v>1088</v>
      </c>
      <c r="CG7" s="26" t="s">
        <v>1091</v>
      </c>
      <c r="CH7" s="26" t="s">
        <v>1092</v>
      </c>
      <c r="CI7" s="26" t="s">
        <v>1097</v>
      </c>
      <c r="CJ7" s="26" t="s">
        <v>1098</v>
      </c>
      <c r="CK7" s="26" t="s">
        <v>1101</v>
      </c>
      <c r="CL7" s="26" t="s">
        <v>1102</v>
      </c>
      <c r="CM7" s="26" t="s">
        <v>1105</v>
      </c>
      <c r="CN7" s="26" t="s">
        <v>1109</v>
      </c>
      <c r="CO7" s="26" t="s">
        <v>1110</v>
      </c>
      <c r="CP7" s="26" t="s">
        <v>1111</v>
      </c>
      <c r="CQ7" s="26" t="s">
        <v>1116</v>
      </c>
      <c r="CR7" s="26" t="s">
        <v>1120</v>
      </c>
      <c r="CS7" s="26" t="s">
        <v>1122</v>
      </c>
      <c r="CT7" s="26" t="s">
        <v>1123</v>
      </c>
      <c r="CU7" s="26" t="s">
        <v>1127</v>
      </c>
      <c r="CV7" s="26" t="s">
        <v>1134</v>
      </c>
      <c r="CW7" s="26" t="s">
        <v>1138</v>
      </c>
      <c r="CX7" t="s">
        <v>1140</v>
      </c>
    </row>
    <row r="8" spans="1:184" x14ac:dyDescent="0.2">
      <c r="A8" s="26" t="s">
        <v>598</v>
      </c>
      <c r="B8" s="26">
        <v>64.25</v>
      </c>
      <c r="C8" s="26">
        <v>65.75</v>
      </c>
      <c r="D8" s="26">
        <v>66.75</v>
      </c>
      <c r="E8" s="26">
        <v>65.30999755859375</v>
      </c>
      <c r="F8" s="26">
        <v>66.94000244140625</v>
      </c>
      <c r="G8" s="26">
        <v>66.69000244140625</v>
      </c>
      <c r="H8" s="26">
        <v>67.370002746582031</v>
      </c>
      <c r="I8" s="26">
        <v>65.370002746582031</v>
      </c>
      <c r="J8" s="26">
        <v>65.44000244140625</v>
      </c>
      <c r="K8" s="26">
        <v>64.30999755859375</v>
      </c>
      <c r="L8" s="26">
        <v>66</v>
      </c>
      <c r="M8" s="26">
        <v>68.5</v>
      </c>
      <c r="N8" s="26">
        <v>68.370002746582031</v>
      </c>
      <c r="O8" s="26">
        <v>68.75</v>
      </c>
      <c r="P8" s="26">
        <v>66.05999755859375</v>
      </c>
      <c r="Q8" s="26">
        <v>65</v>
      </c>
      <c r="R8" s="26">
        <v>64.75</v>
      </c>
      <c r="S8" s="26">
        <v>63.75</v>
      </c>
      <c r="T8" s="26">
        <v>63.560001373291016</v>
      </c>
      <c r="U8" s="26">
        <v>65.19000244140625</v>
      </c>
      <c r="V8" s="26">
        <v>64.5</v>
      </c>
      <c r="W8" s="26">
        <v>62.439998626708984</v>
      </c>
      <c r="X8" s="26">
        <v>61.310001373291016</v>
      </c>
      <c r="Y8" s="26">
        <v>62.060001373291016</v>
      </c>
      <c r="Z8" s="26">
        <v>60.75</v>
      </c>
      <c r="AA8" s="26">
        <v>61.689998626708984</v>
      </c>
      <c r="AB8" s="26">
        <v>62</v>
      </c>
      <c r="AC8" s="26">
        <v>63.75</v>
      </c>
      <c r="AD8" s="26">
        <v>63.369998931884766</v>
      </c>
      <c r="AE8" s="26">
        <v>62.810001373291016</v>
      </c>
      <c r="AF8" s="26">
        <v>60.369998931884766</v>
      </c>
      <c r="AG8" s="26">
        <v>61.369998931884766</v>
      </c>
      <c r="AH8" s="26">
        <v>60.869998931884766</v>
      </c>
      <c r="AI8" s="26">
        <v>60.75</v>
      </c>
      <c r="AJ8" s="26">
        <v>61.189998626708984</v>
      </c>
      <c r="AK8" s="26">
        <v>61.560001373291016</v>
      </c>
      <c r="AL8" s="26">
        <v>61.939998626708984</v>
      </c>
      <c r="AM8" s="26">
        <v>62.810001373291016</v>
      </c>
      <c r="AN8" s="26">
        <v>62.939998626708984</v>
      </c>
      <c r="AO8" s="26">
        <v>62.189998626708984</v>
      </c>
      <c r="AP8" s="26">
        <v>61.939998626708984</v>
      </c>
      <c r="AQ8" s="26">
        <v>62.810001373291016</v>
      </c>
      <c r="AR8" s="26">
        <v>63.25</v>
      </c>
      <c r="AS8" s="26">
        <v>62.810001373291016</v>
      </c>
      <c r="AT8" s="26">
        <v>64.44000244140625</v>
      </c>
      <c r="AU8" s="26">
        <v>63.25</v>
      </c>
      <c r="AV8" s="26">
        <v>62.060001373291016</v>
      </c>
      <c r="AW8" s="26">
        <v>61.25</v>
      </c>
      <c r="AX8" s="26">
        <v>61.810001373291016</v>
      </c>
      <c r="AY8" s="26">
        <v>62.25</v>
      </c>
      <c r="AZ8" s="26">
        <v>60.25</v>
      </c>
      <c r="BA8" s="26">
        <v>60.25</v>
      </c>
      <c r="BB8" s="26">
        <v>59.369998931884766</v>
      </c>
      <c r="BC8" s="26">
        <v>60</v>
      </c>
      <c r="BD8" s="26">
        <v>60.5</v>
      </c>
      <c r="BE8" s="26">
        <v>61.060001373291016</v>
      </c>
      <c r="BF8" s="26">
        <v>60.939998626708984</v>
      </c>
      <c r="BG8" s="26">
        <v>58.810001373291016</v>
      </c>
      <c r="BH8" s="26">
        <v>58.619998931884766</v>
      </c>
      <c r="BI8" s="26">
        <v>60.75</v>
      </c>
      <c r="BJ8" s="26">
        <v>62.369998931884766</v>
      </c>
      <c r="BK8" s="26">
        <v>62.810001373291016</v>
      </c>
      <c r="BL8" s="26">
        <v>66</v>
      </c>
      <c r="BM8" s="26">
        <v>69.05999755859375</v>
      </c>
      <c r="BN8" s="26">
        <v>73.370002746582031</v>
      </c>
      <c r="BO8" s="26">
        <v>73.870002746582031</v>
      </c>
      <c r="BP8" s="26">
        <v>76.05999755859375</v>
      </c>
      <c r="BQ8" s="26">
        <v>73.05999755859375</v>
      </c>
      <c r="BR8" s="26">
        <v>73.94000244140625</v>
      </c>
      <c r="BS8" s="26">
        <v>70</v>
      </c>
      <c r="BT8" s="26">
        <v>70.25</v>
      </c>
      <c r="BU8" s="26">
        <v>71.870002746582031</v>
      </c>
      <c r="BV8" s="26">
        <v>71.120002746582031</v>
      </c>
      <c r="BW8" s="26">
        <v>69.620002746582031</v>
      </c>
      <c r="BX8" s="26">
        <v>69.30999755859375</v>
      </c>
      <c r="BY8" s="26">
        <v>70.69000244140625</v>
      </c>
      <c r="BZ8" s="26">
        <v>69.870002746582031</v>
      </c>
      <c r="CA8" s="26">
        <v>70.30999755859375</v>
      </c>
      <c r="CB8" s="26">
        <v>67.94000244140625</v>
      </c>
      <c r="CC8" s="26">
        <v>67.370002746582031</v>
      </c>
      <c r="CD8" s="26">
        <v>66.94000244140625</v>
      </c>
      <c r="CE8" s="26">
        <v>67.44000244140625</v>
      </c>
      <c r="CF8" s="26">
        <v>68.30999755859375</v>
      </c>
      <c r="CG8" s="26">
        <v>68.30999755859375</v>
      </c>
      <c r="CH8" s="26">
        <v>71.75</v>
      </c>
      <c r="CI8" s="26">
        <v>70.5</v>
      </c>
      <c r="CJ8" s="26">
        <v>69.610000610351563</v>
      </c>
      <c r="CK8" s="26">
        <v>68.949996948242187</v>
      </c>
      <c r="CL8" s="26">
        <v>69.400001525878906</v>
      </c>
      <c r="CM8" s="26">
        <v>68.879997253417969</v>
      </c>
      <c r="CN8" s="26">
        <v>69.489997863769531</v>
      </c>
      <c r="CO8" s="26">
        <v>70.959999084472656</v>
      </c>
      <c r="CP8" s="26">
        <v>71.139999389648438</v>
      </c>
      <c r="CQ8" s="26">
        <v>71.540000915527344</v>
      </c>
      <c r="CR8" s="26">
        <v>71.639999389648438</v>
      </c>
      <c r="CS8" s="26">
        <v>72.790000915527344</v>
      </c>
      <c r="CT8" s="26">
        <v>72.389999389648437</v>
      </c>
      <c r="CU8" s="26">
        <v>71.730003356933594</v>
      </c>
      <c r="CV8" s="26">
        <v>71.769996643066406</v>
      </c>
      <c r="CW8" s="26">
        <v>71.110000610351563</v>
      </c>
      <c r="CX8">
        <v>71.010002136230469</v>
      </c>
    </row>
    <row r="9" spans="1:184" x14ac:dyDescent="0.2">
      <c r="A9" s="26"/>
      <c r="B9" s="26" t="s">
        <v>1149</v>
      </c>
      <c r="C9" s="26" t="s">
        <v>1150</v>
      </c>
      <c r="D9" s="26" t="s">
        <v>1151</v>
      </c>
      <c r="E9" s="26" t="s">
        <v>1152</v>
      </c>
      <c r="F9" s="26" t="s">
        <v>1153</v>
      </c>
      <c r="G9" s="26" t="s">
        <v>1154</v>
      </c>
      <c r="H9" s="26" t="s">
        <v>1155</v>
      </c>
      <c r="I9" s="26" t="s">
        <v>1156</v>
      </c>
      <c r="J9" s="26" t="s">
        <v>1157</v>
      </c>
      <c r="K9" s="26" t="s">
        <v>1158</v>
      </c>
      <c r="L9" s="26" t="s">
        <v>1159</v>
      </c>
      <c r="M9" s="26" t="s">
        <v>1160</v>
      </c>
      <c r="N9" s="26" t="s">
        <v>1161</v>
      </c>
      <c r="O9" s="26" t="s">
        <v>1162</v>
      </c>
      <c r="P9" s="26" t="s">
        <v>1163</v>
      </c>
      <c r="Q9" s="26" t="s">
        <v>1164</v>
      </c>
      <c r="R9" s="26" t="s">
        <v>1165</v>
      </c>
      <c r="S9" s="26" t="s">
        <v>1166</v>
      </c>
      <c r="T9" s="26" t="s">
        <v>1167</v>
      </c>
      <c r="U9" s="26" t="s">
        <v>1168</v>
      </c>
      <c r="V9" s="26" t="s">
        <v>1169</v>
      </c>
      <c r="W9" s="26" t="s">
        <v>1170</v>
      </c>
      <c r="X9" s="26" t="s">
        <v>1171</v>
      </c>
      <c r="Y9" s="26" t="s">
        <v>1172</v>
      </c>
      <c r="Z9" s="26" t="s">
        <v>1173</v>
      </c>
      <c r="AA9" s="26" t="s">
        <v>1174</v>
      </c>
      <c r="AB9" s="26" t="s">
        <v>1175</v>
      </c>
      <c r="AC9" s="26" t="s">
        <v>1176</v>
      </c>
      <c r="AD9" s="26" t="s">
        <v>1177</v>
      </c>
      <c r="AE9" s="26" t="s">
        <v>1178</v>
      </c>
      <c r="AF9" s="26" t="s">
        <v>870</v>
      </c>
      <c r="AG9" s="26" t="s">
        <v>873</v>
      </c>
      <c r="AH9" s="26" t="s">
        <v>874</v>
      </c>
      <c r="AI9" s="26" t="s">
        <v>875</v>
      </c>
      <c r="AJ9" s="26" t="s">
        <v>877</v>
      </c>
      <c r="AK9" s="26" t="s">
        <v>878</v>
      </c>
      <c r="AL9" s="26" t="s">
        <v>882</v>
      </c>
      <c r="AM9" s="26" t="s">
        <v>883</v>
      </c>
      <c r="AN9" s="26" t="s">
        <v>884</v>
      </c>
      <c r="AO9" s="26" t="s">
        <v>887</v>
      </c>
      <c r="AP9" s="26" t="s">
        <v>888</v>
      </c>
      <c r="AQ9" s="26" t="s">
        <v>890</v>
      </c>
      <c r="AR9" s="26" t="s">
        <v>889</v>
      </c>
      <c r="AS9" s="26" t="s">
        <v>893</v>
      </c>
      <c r="AT9" s="26" t="s">
        <v>894</v>
      </c>
      <c r="AU9" s="26" t="s">
        <v>897</v>
      </c>
      <c r="AV9" s="26" t="s">
        <v>898</v>
      </c>
      <c r="AW9" s="26" t="s">
        <v>899</v>
      </c>
      <c r="AX9" s="26" t="s">
        <v>900</v>
      </c>
      <c r="AY9" s="26" t="s">
        <v>901</v>
      </c>
      <c r="AZ9" s="26" t="s">
        <v>902</v>
      </c>
      <c r="BA9" s="26" t="s">
        <v>903</v>
      </c>
      <c r="BB9" s="26" t="s">
        <v>904</v>
      </c>
      <c r="BC9" s="26" t="s">
        <v>906</v>
      </c>
      <c r="BD9" s="26" t="s">
        <v>913</v>
      </c>
      <c r="BE9" s="26" t="s">
        <v>914</v>
      </c>
      <c r="BF9" s="26" t="s">
        <v>915</v>
      </c>
      <c r="BG9" s="26" t="s">
        <v>916</v>
      </c>
      <c r="BH9" s="26" t="s">
        <v>917</v>
      </c>
      <c r="BI9" s="26" t="s">
        <v>968</v>
      </c>
      <c r="BJ9" s="26" t="s">
        <v>973</v>
      </c>
      <c r="BK9" s="26" t="s">
        <v>974</v>
      </c>
      <c r="BL9" s="26" t="s">
        <v>975</v>
      </c>
      <c r="BM9" s="26" t="s">
        <v>1000</v>
      </c>
      <c r="BN9" s="26" t="s">
        <v>1001</v>
      </c>
      <c r="BO9" s="26" t="s">
        <v>1004</v>
      </c>
      <c r="BP9" s="26" t="s">
        <v>1006</v>
      </c>
      <c r="BQ9" s="26" t="s">
        <v>1005</v>
      </c>
      <c r="BR9" s="26" t="s">
        <v>1008</v>
      </c>
      <c r="BS9" s="26" t="s">
        <v>1009</v>
      </c>
      <c r="BT9" s="26" t="s">
        <v>1012</v>
      </c>
      <c r="BU9" s="26" t="s">
        <v>1035</v>
      </c>
      <c r="BV9" s="26" t="s">
        <v>1036</v>
      </c>
      <c r="BW9" s="26" t="s">
        <v>1038</v>
      </c>
      <c r="BX9" s="26" t="s">
        <v>1039</v>
      </c>
      <c r="BY9" s="26" t="s">
        <v>1042</v>
      </c>
      <c r="BZ9" s="26" t="s">
        <v>1048</v>
      </c>
      <c r="CA9" s="26" t="s">
        <v>1047</v>
      </c>
      <c r="CB9" s="26" t="s">
        <v>1061</v>
      </c>
      <c r="CC9" s="26" t="s">
        <v>1067</v>
      </c>
      <c r="CD9" s="26" t="s">
        <v>1073</v>
      </c>
      <c r="CE9" s="26" t="s">
        <v>1084</v>
      </c>
      <c r="CF9" s="26" t="s">
        <v>1088</v>
      </c>
      <c r="CG9" s="26" t="s">
        <v>1091</v>
      </c>
      <c r="CH9" s="26" t="s">
        <v>1092</v>
      </c>
      <c r="CI9" s="26" t="s">
        <v>1098</v>
      </c>
      <c r="CJ9" s="26" t="s">
        <v>1101</v>
      </c>
      <c r="CK9" s="26" t="s">
        <v>1102</v>
      </c>
      <c r="CL9" s="26" t="s">
        <v>1105</v>
      </c>
      <c r="CM9" s="26" t="s">
        <v>1109</v>
      </c>
      <c r="CN9" s="26" t="s">
        <v>1110</v>
      </c>
      <c r="CO9" s="26" t="s">
        <v>1111</v>
      </c>
      <c r="CP9" s="26" t="s">
        <v>1116</v>
      </c>
      <c r="CQ9" s="26" t="s">
        <v>1120</v>
      </c>
      <c r="CR9" s="26" t="s">
        <v>1122</v>
      </c>
      <c r="CS9" s="26" t="s">
        <v>1123</v>
      </c>
      <c r="CT9" s="26" t="s">
        <v>1127</v>
      </c>
      <c r="CU9" s="26" t="s">
        <v>1134</v>
      </c>
      <c r="CV9" s="26" t="s">
        <v>1138</v>
      </c>
      <c r="CW9" s="26" t="s">
        <v>1140</v>
      </c>
      <c r="CX9" t="s">
        <v>1180</v>
      </c>
    </row>
    <row r="10" spans="1:184" x14ac:dyDescent="0.2">
      <c r="A10" s="26" t="s">
        <v>1007</v>
      </c>
      <c r="B10" s="26">
        <v>3303</v>
      </c>
      <c r="C10" s="26">
        <v>3352</v>
      </c>
      <c r="D10" s="26">
        <v>3343</v>
      </c>
      <c r="E10" s="26">
        <v>3364</v>
      </c>
      <c r="F10" s="26">
        <v>3390</v>
      </c>
      <c r="G10" s="26">
        <v>3378</v>
      </c>
      <c r="H10" s="26">
        <v>3368</v>
      </c>
      <c r="I10" s="26">
        <v>3357</v>
      </c>
      <c r="J10" s="26">
        <v>3340</v>
      </c>
      <c r="K10" s="26">
        <v>3329</v>
      </c>
      <c r="L10" s="26">
        <v>3309</v>
      </c>
      <c r="M10" s="26">
        <v>3283</v>
      </c>
      <c r="N10" s="26">
        <v>3263</v>
      </c>
      <c r="O10" s="26">
        <v>3314</v>
      </c>
      <c r="P10" s="26">
        <v>3313</v>
      </c>
      <c r="Q10" s="26">
        <v>3265</v>
      </c>
      <c r="R10" s="26">
        <v>3251</v>
      </c>
      <c r="S10" s="26">
        <v>3303</v>
      </c>
      <c r="T10" s="26">
        <v>3309</v>
      </c>
      <c r="U10" s="26">
        <v>3315</v>
      </c>
      <c r="V10" s="26">
        <v>3313</v>
      </c>
      <c r="W10" s="26">
        <v>3294</v>
      </c>
      <c r="X10" s="26">
        <v>3298</v>
      </c>
      <c r="Y10" s="26">
        <v>3294</v>
      </c>
      <c r="Z10" s="26">
        <v>3302</v>
      </c>
      <c r="AA10" s="26">
        <v>3325</v>
      </c>
      <c r="AB10" s="26">
        <v>3345</v>
      </c>
      <c r="AC10" s="26">
        <v>3371</v>
      </c>
      <c r="AD10" s="26">
        <v>3385</v>
      </c>
      <c r="AE10" s="26">
        <v>3425</v>
      </c>
      <c r="AF10" s="26">
        <v>3421</v>
      </c>
      <c r="AG10" s="26">
        <v>3387</v>
      </c>
      <c r="AH10" s="26">
        <v>3357</v>
      </c>
      <c r="AI10" s="26">
        <v>3347</v>
      </c>
      <c r="AJ10" s="26">
        <v>3361</v>
      </c>
      <c r="AK10" s="26">
        <v>3382</v>
      </c>
      <c r="AL10" s="26">
        <v>3365</v>
      </c>
      <c r="AM10" s="26">
        <v>3395</v>
      </c>
      <c r="AN10" s="26">
        <v>3381</v>
      </c>
      <c r="AO10" s="26">
        <v>3357</v>
      </c>
      <c r="AP10" s="26">
        <v>3348</v>
      </c>
      <c r="AQ10" s="26">
        <v>3326</v>
      </c>
      <c r="AR10" s="26">
        <v>3320</v>
      </c>
      <c r="AS10" s="26">
        <v>3351</v>
      </c>
      <c r="AT10" s="26">
        <v>3361</v>
      </c>
      <c r="AU10" s="26">
        <v>3327</v>
      </c>
      <c r="AV10" s="26">
        <v>3313</v>
      </c>
      <c r="AW10" s="26">
        <v>3343</v>
      </c>
      <c r="AX10" s="26">
        <v>3338</v>
      </c>
      <c r="AY10" s="26">
        <v>3359</v>
      </c>
      <c r="AZ10" s="26">
        <v>3373</v>
      </c>
      <c r="BA10" s="26">
        <v>3375</v>
      </c>
      <c r="BB10" s="26">
        <v>3344</v>
      </c>
      <c r="BC10" s="26">
        <v>3371</v>
      </c>
      <c r="BD10" s="26">
        <v>3368</v>
      </c>
      <c r="BE10" s="26">
        <v>3366</v>
      </c>
      <c r="BF10" s="26">
        <v>3327</v>
      </c>
      <c r="BG10" s="26">
        <v>3291</v>
      </c>
      <c r="BH10" s="26">
        <v>3271</v>
      </c>
      <c r="BI10" s="26">
        <v>3288</v>
      </c>
      <c r="BJ10" s="26">
        <v>3286</v>
      </c>
      <c r="BK10" s="26">
        <v>3219</v>
      </c>
      <c r="BL10" s="26">
        <v>3234</v>
      </c>
      <c r="BM10" s="26">
        <v>3256</v>
      </c>
      <c r="BN10" s="26">
        <v>3263</v>
      </c>
      <c r="BO10" s="26">
        <v>3245</v>
      </c>
      <c r="BP10" s="26">
        <v>3245</v>
      </c>
      <c r="BQ10" s="26">
        <v>3295</v>
      </c>
      <c r="BR10" s="26">
        <v>3260</v>
      </c>
      <c r="BS10" s="26">
        <v>3333</v>
      </c>
      <c r="BT10" s="26">
        <v>3308</v>
      </c>
      <c r="BU10" s="26">
        <v>3278</v>
      </c>
      <c r="BV10" s="26">
        <v>3271</v>
      </c>
      <c r="BW10" s="26">
        <v>3261</v>
      </c>
      <c r="BX10" s="26">
        <v>3260</v>
      </c>
      <c r="BY10" s="26">
        <v>3270</v>
      </c>
      <c r="BZ10" s="26">
        <v>3264</v>
      </c>
      <c r="CA10" s="26">
        <v>3267</v>
      </c>
      <c r="CB10" s="26">
        <v>3287</v>
      </c>
      <c r="CC10" s="26">
        <v>3320</v>
      </c>
      <c r="CD10" s="26">
        <v>3357</v>
      </c>
      <c r="CE10" s="26">
        <v>3331</v>
      </c>
      <c r="CF10" s="26">
        <v>3299</v>
      </c>
      <c r="CG10" s="26">
        <v>3322</v>
      </c>
      <c r="CH10" s="26">
        <v>3334</v>
      </c>
      <c r="CI10" s="26">
        <v>3327</v>
      </c>
      <c r="CJ10" s="26">
        <v>3344</v>
      </c>
      <c r="CK10" s="26">
        <v>3341</v>
      </c>
      <c r="CL10" s="26">
        <v>3361</v>
      </c>
      <c r="CM10" s="26">
        <v>3359</v>
      </c>
      <c r="CN10" s="26">
        <v>3317</v>
      </c>
      <c r="CO10" s="26">
        <v>3337</v>
      </c>
      <c r="CP10" s="26">
        <v>3318</v>
      </c>
      <c r="CQ10" s="26">
        <v>3328</v>
      </c>
      <c r="CR10" s="26">
        <v>3307</v>
      </c>
      <c r="CS10" s="26">
        <v>3336</v>
      </c>
      <c r="CT10" s="26">
        <v>3345</v>
      </c>
      <c r="CU10" s="26">
        <v>3344</v>
      </c>
      <c r="CV10" s="26">
        <v>3319</v>
      </c>
      <c r="CW10" s="26">
        <v>3321</v>
      </c>
      <c r="CX10">
        <v>3293</v>
      </c>
    </row>
    <row r="11" spans="1:184" x14ac:dyDescent="0.2">
      <c r="A11" s="26"/>
      <c r="B11" s="26" t="s">
        <v>1181</v>
      </c>
      <c r="C11" s="26" t="s">
        <v>1148</v>
      </c>
      <c r="D11" s="26" t="s">
        <v>1149</v>
      </c>
      <c r="E11" s="26" t="s">
        <v>1150</v>
      </c>
      <c r="F11" s="26" t="s">
        <v>1151</v>
      </c>
      <c r="G11" s="26" t="s">
        <v>1152</v>
      </c>
      <c r="H11" s="26" t="s">
        <v>1153</v>
      </c>
      <c r="I11" s="26" t="s">
        <v>1154</v>
      </c>
      <c r="J11" s="26" t="s">
        <v>1155</v>
      </c>
      <c r="K11" s="26" t="s">
        <v>1156</v>
      </c>
      <c r="L11" s="26" t="s">
        <v>1157</v>
      </c>
      <c r="M11" s="26" t="s">
        <v>1158</v>
      </c>
      <c r="N11" s="26" t="s">
        <v>1159</v>
      </c>
      <c r="O11" s="26" t="s">
        <v>1160</v>
      </c>
      <c r="P11" s="26" t="s">
        <v>1161</v>
      </c>
      <c r="Q11" s="26" t="s">
        <v>1162</v>
      </c>
      <c r="R11" s="26" t="s">
        <v>1163</v>
      </c>
      <c r="S11" s="26" t="s">
        <v>1164</v>
      </c>
      <c r="T11" s="26" t="s">
        <v>1165</v>
      </c>
      <c r="U11" s="26" t="s">
        <v>1166</v>
      </c>
      <c r="V11" s="26" t="s">
        <v>1167</v>
      </c>
      <c r="W11" s="26" t="s">
        <v>1168</v>
      </c>
      <c r="X11" s="26" t="s">
        <v>1169</v>
      </c>
      <c r="Y11" s="26" t="s">
        <v>1170</v>
      </c>
      <c r="Z11" s="26" t="s">
        <v>1171</v>
      </c>
      <c r="AA11" s="26" t="s">
        <v>1172</v>
      </c>
      <c r="AB11" s="26" t="s">
        <v>1173</v>
      </c>
      <c r="AC11" s="26" t="s">
        <v>1174</v>
      </c>
      <c r="AD11" s="26" t="s">
        <v>1175</v>
      </c>
      <c r="AE11" s="26" t="s">
        <v>1176</v>
      </c>
      <c r="AF11" s="26" t="s">
        <v>1177</v>
      </c>
      <c r="AG11" s="26" t="s">
        <v>1178</v>
      </c>
      <c r="AH11" s="26" t="s">
        <v>870</v>
      </c>
      <c r="AI11" s="26" t="s">
        <v>873</v>
      </c>
      <c r="AJ11" s="26" t="s">
        <v>874</v>
      </c>
      <c r="AK11" s="26" t="s">
        <v>875</v>
      </c>
      <c r="AL11" s="26" t="s">
        <v>877</v>
      </c>
      <c r="AM11" s="26" t="s">
        <v>878</v>
      </c>
      <c r="AN11" s="26" t="s">
        <v>882</v>
      </c>
      <c r="AO11" s="26" t="s">
        <v>883</v>
      </c>
      <c r="AP11" s="26" t="s">
        <v>884</v>
      </c>
      <c r="AQ11" s="26" t="s">
        <v>887</v>
      </c>
      <c r="AR11" s="26" t="s">
        <v>888</v>
      </c>
      <c r="AS11" s="26" t="s">
        <v>889</v>
      </c>
      <c r="AT11" s="26" t="s">
        <v>893</v>
      </c>
      <c r="AU11" s="26" t="s">
        <v>894</v>
      </c>
      <c r="AV11" s="26" t="s">
        <v>897</v>
      </c>
      <c r="AW11" s="26" t="s">
        <v>898</v>
      </c>
      <c r="AX11" s="26" t="s">
        <v>899</v>
      </c>
      <c r="AY11" s="26" t="s">
        <v>900</v>
      </c>
      <c r="AZ11" s="26" t="s">
        <v>901</v>
      </c>
      <c r="BA11" s="26" t="s">
        <v>902</v>
      </c>
      <c r="BB11" s="26" t="s">
        <v>903</v>
      </c>
      <c r="BC11" s="26" t="s">
        <v>904</v>
      </c>
      <c r="BD11" s="26" t="s">
        <v>906</v>
      </c>
      <c r="BE11" s="26" t="s">
        <v>913</v>
      </c>
      <c r="BF11" s="26" t="s">
        <v>914</v>
      </c>
      <c r="BG11" s="26" t="s">
        <v>915</v>
      </c>
      <c r="BH11" s="26" t="s">
        <v>916</v>
      </c>
      <c r="BI11" s="26" t="s">
        <v>917</v>
      </c>
      <c r="BJ11" s="26" t="s">
        <v>968</v>
      </c>
      <c r="BK11" s="26" t="s">
        <v>973</v>
      </c>
      <c r="BL11" s="26" t="s">
        <v>974</v>
      </c>
      <c r="BM11" s="26" t="s">
        <v>975</v>
      </c>
      <c r="BN11" s="26" t="s">
        <v>992</v>
      </c>
      <c r="BO11" s="26" t="s">
        <v>1000</v>
      </c>
      <c r="BP11" s="26" t="s">
        <v>1001</v>
      </c>
      <c r="BQ11" s="26" t="s">
        <v>1004</v>
      </c>
      <c r="BR11" s="26" t="s">
        <v>1005</v>
      </c>
      <c r="BS11" s="26" t="s">
        <v>1008</v>
      </c>
      <c r="BT11" s="26" t="s">
        <v>1009</v>
      </c>
      <c r="BU11" s="26" t="s">
        <v>1012</v>
      </c>
      <c r="BV11" s="26" t="s">
        <v>1035</v>
      </c>
      <c r="BW11" s="26" t="s">
        <v>1036</v>
      </c>
      <c r="BX11" s="26" t="s">
        <v>1038</v>
      </c>
      <c r="BY11" s="26" t="s">
        <v>1039</v>
      </c>
      <c r="BZ11" s="26" t="s">
        <v>1042</v>
      </c>
      <c r="CA11" s="26" t="s">
        <v>1047</v>
      </c>
      <c r="CB11" s="26" t="s">
        <v>1061</v>
      </c>
      <c r="CC11" s="26" t="s">
        <v>1067</v>
      </c>
      <c r="CD11" s="26" t="s">
        <v>1073</v>
      </c>
      <c r="CE11" s="26" t="s">
        <v>1084</v>
      </c>
      <c r="CF11" s="26" t="s">
        <v>1088</v>
      </c>
      <c r="CG11" s="26" t="s">
        <v>1091</v>
      </c>
      <c r="CH11" s="26" t="s">
        <v>1092</v>
      </c>
      <c r="CI11" s="26" t="s">
        <v>1097</v>
      </c>
      <c r="CJ11" s="26" t="s">
        <v>1098</v>
      </c>
      <c r="CK11" s="26" t="s">
        <v>1101</v>
      </c>
      <c r="CL11" s="26" t="s">
        <v>1102</v>
      </c>
      <c r="CM11" s="26" t="s">
        <v>1105</v>
      </c>
      <c r="CN11" s="26" t="s">
        <v>1109</v>
      </c>
      <c r="CO11" s="26" t="s">
        <v>1110</v>
      </c>
      <c r="CP11" s="26" t="s">
        <v>1111</v>
      </c>
      <c r="CQ11" s="26" t="s">
        <v>1116</v>
      </c>
      <c r="CR11" s="26" t="s">
        <v>1120</v>
      </c>
      <c r="CS11" s="26" t="s">
        <v>1122</v>
      </c>
      <c r="CT11" s="26" t="s">
        <v>1123</v>
      </c>
      <c r="CU11" s="26" t="s">
        <v>1127</v>
      </c>
      <c r="CV11" s="26" t="s">
        <v>1134</v>
      </c>
      <c r="CW11" s="26" t="s">
        <v>1138</v>
      </c>
      <c r="CX11" t="s">
        <v>1140</v>
      </c>
    </row>
    <row r="12" spans="1:184" x14ac:dyDescent="0.2">
      <c r="A12" s="26" t="s">
        <v>7</v>
      </c>
      <c r="B12" s="26">
        <v>58.5</v>
      </c>
      <c r="C12" s="26">
        <v>59.369998931884766</v>
      </c>
      <c r="D12" s="26">
        <v>61</v>
      </c>
      <c r="E12" s="26">
        <v>59.25</v>
      </c>
      <c r="F12" s="26">
        <v>59.119998931884766</v>
      </c>
      <c r="G12" s="26">
        <v>60.25</v>
      </c>
      <c r="H12" s="26">
        <v>59.5</v>
      </c>
      <c r="I12" s="26">
        <v>56.939998626708984</v>
      </c>
      <c r="J12" s="26">
        <v>55</v>
      </c>
      <c r="K12" s="26">
        <v>54.560001373291016</v>
      </c>
      <c r="L12" s="26">
        <v>55.560001373291016</v>
      </c>
      <c r="M12" s="26">
        <v>63.5</v>
      </c>
      <c r="N12" s="26">
        <v>65.80999755859375</v>
      </c>
      <c r="O12" s="26">
        <v>65.30999755859375</v>
      </c>
      <c r="P12" s="26">
        <v>62.5</v>
      </c>
      <c r="Q12" s="26">
        <v>61.25</v>
      </c>
      <c r="R12" s="26">
        <v>63.5</v>
      </c>
      <c r="S12" s="26">
        <v>62.310001373291016</v>
      </c>
      <c r="T12" s="26">
        <v>61.189998626708984</v>
      </c>
      <c r="U12" s="26">
        <v>61.5</v>
      </c>
      <c r="V12" s="26">
        <v>59.869998931884766</v>
      </c>
      <c r="W12" s="26">
        <v>59</v>
      </c>
      <c r="X12" s="26">
        <v>56</v>
      </c>
      <c r="Y12" s="26">
        <v>56.5</v>
      </c>
      <c r="Z12" s="26">
        <v>54</v>
      </c>
      <c r="AA12" s="26">
        <v>55</v>
      </c>
      <c r="AB12" s="26">
        <v>55.310001373291016</v>
      </c>
      <c r="AC12" s="26">
        <v>58</v>
      </c>
      <c r="AD12" s="26">
        <v>56.310001373291016</v>
      </c>
      <c r="AE12" s="26">
        <v>55.939998626708984</v>
      </c>
      <c r="AF12" s="26">
        <v>55.25</v>
      </c>
      <c r="AG12" s="26">
        <v>55.619998931884766</v>
      </c>
      <c r="AH12" s="26">
        <v>56.119998931884766</v>
      </c>
      <c r="AI12" s="26">
        <v>55.560001373291016</v>
      </c>
      <c r="AJ12" s="26">
        <v>55.560001373291016</v>
      </c>
      <c r="AK12" s="26">
        <v>54.25</v>
      </c>
      <c r="AL12" s="26">
        <v>55</v>
      </c>
      <c r="AM12" s="26">
        <v>58</v>
      </c>
      <c r="AN12" s="26">
        <v>59.310001373291016</v>
      </c>
      <c r="AO12" s="26">
        <v>58.869998931884766</v>
      </c>
      <c r="AP12" s="26">
        <v>60.189998626708984</v>
      </c>
      <c r="AQ12" s="26">
        <v>61.939998626708984</v>
      </c>
      <c r="AR12" s="26">
        <v>62.439998626708984</v>
      </c>
      <c r="AS12" s="26">
        <v>62.75</v>
      </c>
      <c r="AT12" s="26">
        <v>63.060001373291016</v>
      </c>
      <c r="AU12" s="26">
        <v>61.060001373291016</v>
      </c>
      <c r="AV12" s="26">
        <v>57</v>
      </c>
      <c r="AW12" s="26">
        <v>52.25</v>
      </c>
      <c r="AX12" s="26">
        <v>55.119998931884766</v>
      </c>
      <c r="AY12" s="26">
        <v>55.939998626708984</v>
      </c>
      <c r="AZ12" s="26">
        <v>53.689998626708984</v>
      </c>
      <c r="BA12" s="26">
        <v>57.25</v>
      </c>
      <c r="BB12" s="26">
        <v>58.119998931884766</v>
      </c>
      <c r="BC12" s="26">
        <v>58.369998931884766</v>
      </c>
      <c r="BD12" s="26">
        <v>61.310001373291016</v>
      </c>
      <c r="BE12" s="26">
        <v>62.689998626708984</v>
      </c>
      <c r="BF12" s="26">
        <v>61.75</v>
      </c>
      <c r="BG12" s="26">
        <v>58.5</v>
      </c>
      <c r="BH12" s="26">
        <v>59.119998931884766</v>
      </c>
      <c r="BI12" s="26">
        <v>64.30999755859375</v>
      </c>
      <c r="BJ12" s="26">
        <v>64.120002746582031</v>
      </c>
      <c r="BK12" s="26">
        <v>61.869998931884766</v>
      </c>
      <c r="BL12" s="26">
        <v>62.560001373291016</v>
      </c>
      <c r="BM12" s="26">
        <v>64.120002746582031</v>
      </c>
      <c r="BN12" s="26">
        <v>69.44000244140625</v>
      </c>
      <c r="BO12" s="26">
        <v>71.80999755859375</v>
      </c>
      <c r="BP12" s="26">
        <v>73.19000244140625</v>
      </c>
      <c r="BQ12" s="26">
        <v>70.05999755859375</v>
      </c>
      <c r="BR12" s="26">
        <v>70.80999755859375</v>
      </c>
      <c r="BS12" s="26">
        <v>66.120002746582031</v>
      </c>
      <c r="BT12" s="26">
        <v>63</v>
      </c>
      <c r="BU12" s="26">
        <v>67.370002746582031</v>
      </c>
      <c r="BV12" s="26">
        <v>68.05999755859375</v>
      </c>
      <c r="BW12" s="26">
        <v>66.55999755859375</v>
      </c>
      <c r="BX12" s="26">
        <v>66.44000244140625</v>
      </c>
      <c r="BY12" s="26">
        <v>66.55999755859375</v>
      </c>
      <c r="BZ12" s="26">
        <v>65.05999755859375</v>
      </c>
      <c r="CA12" s="26">
        <v>65.120002746582031</v>
      </c>
      <c r="CB12" s="26">
        <v>61.869998931884766</v>
      </c>
      <c r="CC12" s="26">
        <v>59.619998931884766</v>
      </c>
      <c r="CD12" s="26">
        <v>60.189998626708984</v>
      </c>
      <c r="CE12" s="26">
        <v>61.439998626708984</v>
      </c>
      <c r="CF12" s="26">
        <v>61.5</v>
      </c>
      <c r="CG12" s="26">
        <v>61.439998626708984</v>
      </c>
      <c r="CH12" s="26">
        <v>63.869998931884766</v>
      </c>
      <c r="CI12" s="26">
        <v>61.939998626708984</v>
      </c>
      <c r="CJ12" s="26">
        <v>60.770000457763672</v>
      </c>
      <c r="CK12" s="26">
        <v>58.360000610351563</v>
      </c>
      <c r="CL12" s="26">
        <v>57.599998474121094</v>
      </c>
      <c r="CM12" s="26">
        <v>57.119998931884766</v>
      </c>
      <c r="CN12" s="26">
        <v>60.150001525878906</v>
      </c>
      <c r="CO12" s="26">
        <v>60.389999389648437</v>
      </c>
      <c r="CP12" s="26">
        <v>61.860000610351562</v>
      </c>
      <c r="CQ12" s="26">
        <v>62.75</v>
      </c>
      <c r="CR12" s="26">
        <v>62</v>
      </c>
      <c r="CS12" s="26">
        <v>62.700000762939453</v>
      </c>
      <c r="CT12" s="26">
        <v>62.520000457763672</v>
      </c>
      <c r="CU12" s="26">
        <v>63.220001220703125</v>
      </c>
      <c r="CV12" s="26">
        <v>62.200000762939453</v>
      </c>
      <c r="CW12" s="26">
        <v>61.029998779296875</v>
      </c>
      <c r="CX12">
        <v>61.380001068115234</v>
      </c>
    </row>
    <row r="13" spans="1:184" x14ac:dyDescent="0.2">
      <c r="A13" s="26"/>
      <c r="B13" s="26" t="s">
        <v>1181</v>
      </c>
      <c r="C13" s="26" t="s">
        <v>1148</v>
      </c>
      <c r="D13" s="26" t="s">
        <v>1149</v>
      </c>
      <c r="E13" s="26" t="s">
        <v>1150</v>
      </c>
      <c r="F13" s="26" t="s">
        <v>1151</v>
      </c>
      <c r="G13" s="26" t="s">
        <v>1152</v>
      </c>
      <c r="H13" s="26" t="s">
        <v>1153</v>
      </c>
      <c r="I13" s="26" t="s">
        <v>1154</v>
      </c>
      <c r="J13" s="26" t="s">
        <v>1155</v>
      </c>
      <c r="K13" s="26" t="s">
        <v>1156</v>
      </c>
      <c r="L13" s="26" t="s">
        <v>1157</v>
      </c>
      <c r="M13" s="26" t="s">
        <v>1158</v>
      </c>
      <c r="N13" s="26" t="s">
        <v>1159</v>
      </c>
      <c r="O13" s="26" t="s">
        <v>1160</v>
      </c>
      <c r="P13" s="26" t="s">
        <v>1161</v>
      </c>
      <c r="Q13" s="26" t="s">
        <v>1162</v>
      </c>
      <c r="R13" s="26" t="s">
        <v>1163</v>
      </c>
      <c r="S13" s="26" t="s">
        <v>1164</v>
      </c>
      <c r="T13" s="26" t="s">
        <v>1165</v>
      </c>
      <c r="U13" s="26" t="s">
        <v>1166</v>
      </c>
      <c r="V13" s="26" t="s">
        <v>1167</v>
      </c>
      <c r="W13" s="26" t="s">
        <v>1168</v>
      </c>
      <c r="X13" s="26" t="s">
        <v>1169</v>
      </c>
      <c r="Y13" s="26" t="s">
        <v>1170</v>
      </c>
      <c r="Z13" s="26" t="s">
        <v>1171</v>
      </c>
      <c r="AA13" s="26" t="s">
        <v>1172</v>
      </c>
      <c r="AB13" s="26" t="s">
        <v>1173</v>
      </c>
      <c r="AC13" s="26" t="s">
        <v>1174</v>
      </c>
      <c r="AD13" s="26" t="s">
        <v>1175</v>
      </c>
      <c r="AE13" s="26" t="s">
        <v>1176</v>
      </c>
      <c r="AF13" s="26" t="s">
        <v>1177</v>
      </c>
      <c r="AG13" s="26" t="s">
        <v>1178</v>
      </c>
      <c r="AH13" s="26" t="s">
        <v>870</v>
      </c>
      <c r="AI13" s="26" t="s">
        <v>873</v>
      </c>
      <c r="AJ13" s="26" t="s">
        <v>874</v>
      </c>
      <c r="AK13" s="26" t="s">
        <v>875</v>
      </c>
      <c r="AL13" s="26" t="s">
        <v>877</v>
      </c>
      <c r="AM13" s="26" t="s">
        <v>878</v>
      </c>
      <c r="AN13" s="26" t="s">
        <v>882</v>
      </c>
      <c r="AO13" s="26" t="s">
        <v>883</v>
      </c>
      <c r="AP13" s="26" t="s">
        <v>884</v>
      </c>
      <c r="AQ13" s="26" t="s">
        <v>887</v>
      </c>
      <c r="AR13" s="26" t="s">
        <v>888</v>
      </c>
      <c r="AS13" s="26" t="s">
        <v>889</v>
      </c>
      <c r="AT13" s="26" t="s">
        <v>893</v>
      </c>
      <c r="AU13" s="26" t="s">
        <v>894</v>
      </c>
      <c r="AV13" s="26" t="s">
        <v>897</v>
      </c>
      <c r="AW13" s="26" t="s">
        <v>898</v>
      </c>
      <c r="AX13" s="26" t="s">
        <v>899</v>
      </c>
      <c r="AY13" s="26" t="s">
        <v>900</v>
      </c>
      <c r="AZ13" s="26" t="s">
        <v>901</v>
      </c>
      <c r="BA13" s="26" t="s">
        <v>902</v>
      </c>
      <c r="BB13" s="26" t="s">
        <v>903</v>
      </c>
      <c r="BC13" s="26" t="s">
        <v>904</v>
      </c>
      <c r="BD13" s="26" t="s">
        <v>906</v>
      </c>
      <c r="BE13" s="26" t="s">
        <v>913</v>
      </c>
      <c r="BF13" s="26" t="s">
        <v>914</v>
      </c>
      <c r="BG13" s="26" t="s">
        <v>915</v>
      </c>
      <c r="BH13" s="26" t="s">
        <v>916</v>
      </c>
      <c r="BI13" s="26" t="s">
        <v>917</v>
      </c>
      <c r="BJ13" s="26" t="s">
        <v>968</v>
      </c>
      <c r="BK13" s="26" t="s">
        <v>973</v>
      </c>
      <c r="BL13" s="26" t="s">
        <v>974</v>
      </c>
      <c r="BM13" s="26" t="s">
        <v>975</v>
      </c>
      <c r="BN13" s="26" t="s">
        <v>992</v>
      </c>
      <c r="BO13" s="26" t="s">
        <v>1000</v>
      </c>
      <c r="BP13" s="26" t="s">
        <v>1001</v>
      </c>
      <c r="BQ13" s="26" t="s">
        <v>1004</v>
      </c>
      <c r="BR13" s="26" t="s">
        <v>1005</v>
      </c>
      <c r="BS13" s="26" t="s">
        <v>1008</v>
      </c>
      <c r="BT13" s="26" t="s">
        <v>1009</v>
      </c>
      <c r="BU13" s="26" t="s">
        <v>1012</v>
      </c>
      <c r="BV13" s="26" t="s">
        <v>1035</v>
      </c>
      <c r="BW13" s="26" t="s">
        <v>1036</v>
      </c>
      <c r="BX13" s="26" t="s">
        <v>1038</v>
      </c>
      <c r="BY13" s="26" t="s">
        <v>1039</v>
      </c>
      <c r="BZ13" s="26" t="s">
        <v>1042</v>
      </c>
      <c r="CA13" s="26" t="s">
        <v>1047</v>
      </c>
      <c r="CB13" s="26" t="s">
        <v>1061</v>
      </c>
      <c r="CC13" s="26" t="s">
        <v>1067</v>
      </c>
      <c r="CD13" s="26" t="s">
        <v>1073</v>
      </c>
      <c r="CE13" s="26" t="s">
        <v>1084</v>
      </c>
      <c r="CF13" s="26" t="s">
        <v>1088</v>
      </c>
      <c r="CG13" s="26" t="s">
        <v>1091</v>
      </c>
      <c r="CH13" s="26" t="s">
        <v>1092</v>
      </c>
      <c r="CI13" s="26" t="s">
        <v>1097</v>
      </c>
      <c r="CJ13" s="26" t="s">
        <v>1098</v>
      </c>
      <c r="CK13" s="26" t="s">
        <v>1101</v>
      </c>
      <c r="CL13" s="26" t="s">
        <v>1102</v>
      </c>
      <c r="CM13" s="26" t="s">
        <v>1105</v>
      </c>
      <c r="CN13" s="26" t="s">
        <v>1109</v>
      </c>
      <c r="CO13" s="26" t="s">
        <v>1110</v>
      </c>
      <c r="CP13" s="26" t="s">
        <v>1111</v>
      </c>
      <c r="CQ13" s="26" t="s">
        <v>1116</v>
      </c>
      <c r="CR13" s="26" t="s">
        <v>1120</v>
      </c>
      <c r="CS13" s="26" t="s">
        <v>1122</v>
      </c>
      <c r="CT13" s="26" t="s">
        <v>1123</v>
      </c>
      <c r="CU13" s="26" t="s">
        <v>1127</v>
      </c>
      <c r="CV13" s="26" t="s">
        <v>1134</v>
      </c>
      <c r="CW13" s="26" t="s">
        <v>1138</v>
      </c>
      <c r="CX13" t="s">
        <v>1140</v>
      </c>
    </row>
    <row r="14" spans="1:184" x14ac:dyDescent="0.2">
      <c r="A14" s="26" t="s">
        <v>300</v>
      </c>
      <c r="B14" s="26">
        <v>61.549999237060547</v>
      </c>
      <c r="C14" s="26">
        <v>63</v>
      </c>
      <c r="D14" s="26">
        <v>63.590000152587891</v>
      </c>
      <c r="E14" s="26">
        <v>63.119998931884766</v>
      </c>
      <c r="F14" s="26">
        <v>66.459999084472656</v>
      </c>
      <c r="G14" s="26">
        <v>68.010002136230469</v>
      </c>
      <c r="H14" s="26">
        <v>69.260002136230469</v>
      </c>
      <c r="I14" s="26">
        <v>67.050003051757812</v>
      </c>
      <c r="J14" s="26">
        <v>65.930000305175781</v>
      </c>
      <c r="K14" s="26">
        <v>65.800003051757812</v>
      </c>
      <c r="L14" s="26">
        <v>66.900001525878906</v>
      </c>
      <c r="M14" s="26">
        <v>71</v>
      </c>
      <c r="N14" s="26">
        <v>72.25</v>
      </c>
      <c r="O14" s="26">
        <v>72.790000915527344</v>
      </c>
      <c r="P14" s="26">
        <v>70.75</v>
      </c>
      <c r="Q14" s="26">
        <v>69.550003051757813</v>
      </c>
      <c r="R14" s="26">
        <v>70.209999084472656</v>
      </c>
      <c r="S14" s="26">
        <v>69.75</v>
      </c>
      <c r="T14" s="26">
        <v>68.900001525878906</v>
      </c>
      <c r="U14" s="26">
        <v>70</v>
      </c>
      <c r="V14" s="26">
        <v>69.050003051757813</v>
      </c>
      <c r="W14" s="26">
        <v>65.800003051757812</v>
      </c>
      <c r="X14" s="26">
        <v>62.009998321533203</v>
      </c>
      <c r="Y14" s="26">
        <v>64.110000610351562</v>
      </c>
      <c r="Z14" s="26">
        <v>61.970001220703125</v>
      </c>
      <c r="AA14" s="26">
        <v>64.029998779296875</v>
      </c>
      <c r="AB14" s="26">
        <v>64.050003051757813</v>
      </c>
      <c r="AC14" s="26">
        <v>65.849998474121094</v>
      </c>
      <c r="AD14" s="26">
        <v>60.150001525878906</v>
      </c>
      <c r="AE14" s="26">
        <v>59</v>
      </c>
      <c r="AF14" s="26">
        <v>59.75</v>
      </c>
      <c r="AG14" s="26">
        <v>60.950000762939453</v>
      </c>
      <c r="AH14" s="26">
        <v>61.080001831054687</v>
      </c>
      <c r="AI14" s="26">
        <v>59.849998474121094</v>
      </c>
      <c r="AJ14" s="26">
        <v>60.5</v>
      </c>
      <c r="AK14" s="26">
        <v>58.450000762939453</v>
      </c>
      <c r="AL14" s="26">
        <v>61.110000610351563</v>
      </c>
      <c r="AM14" s="26">
        <v>64.860000610351563</v>
      </c>
      <c r="AN14" s="26">
        <v>67.150001525878906</v>
      </c>
      <c r="AO14" s="26">
        <v>66</v>
      </c>
      <c r="AP14" s="26">
        <v>64.860000610351563</v>
      </c>
      <c r="AQ14" s="26">
        <v>65.75</v>
      </c>
      <c r="AR14" s="26">
        <v>65.25</v>
      </c>
      <c r="AS14" s="26">
        <v>67.050003051757812</v>
      </c>
      <c r="AT14" s="26">
        <v>67.769996643066406</v>
      </c>
      <c r="AU14" s="26">
        <v>67.550003051757812</v>
      </c>
      <c r="AV14" s="26">
        <v>62.049999237060547</v>
      </c>
      <c r="AW14" s="26">
        <v>59.5</v>
      </c>
      <c r="AX14" s="26">
        <v>62.529998779296875</v>
      </c>
      <c r="AY14" s="26">
        <v>61.700000762939453</v>
      </c>
      <c r="AZ14" s="26">
        <v>59.009998321533203</v>
      </c>
      <c r="BA14" s="26">
        <v>62.799999237060547</v>
      </c>
      <c r="BB14" s="26">
        <v>61.840000152587891</v>
      </c>
      <c r="BC14" s="26">
        <v>62.090000152587891</v>
      </c>
      <c r="BD14" s="26">
        <v>64.720001220703125</v>
      </c>
      <c r="BE14" s="26">
        <v>65.599998474121094</v>
      </c>
      <c r="BF14" s="26">
        <v>65.30999755859375</v>
      </c>
      <c r="BG14" s="26">
        <v>61</v>
      </c>
      <c r="BH14" s="26">
        <v>61.25</v>
      </c>
      <c r="BI14" s="26">
        <v>63.840000152587891</v>
      </c>
      <c r="BJ14" s="26">
        <v>67.25</v>
      </c>
      <c r="BK14" s="26">
        <v>64.790000915527344</v>
      </c>
      <c r="BL14" s="26">
        <v>64.5</v>
      </c>
      <c r="BM14" s="26">
        <v>64.900001525878906</v>
      </c>
      <c r="BN14" s="26">
        <v>71.949996948242188</v>
      </c>
      <c r="BO14" s="26">
        <v>72.239997863769531</v>
      </c>
      <c r="BP14" s="26">
        <v>74.849998474121094</v>
      </c>
      <c r="BQ14" s="26">
        <v>71.080001831054688</v>
      </c>
      <c r="BR14" s="26">
        <v>69.260002136230469</v>
      </c>
      <c r="BS14" s="26">
        <v>64.599998474121094</v>
      </c>
      <c r="BT14" s="26">
        <v>61</v>
      </c>
      <c r="BU14" s="26">
        <v>63.75</v>
      </c>
      <c r="BV14" s="26">
        <v>64.019996643066406</v>
      </c>
      <c r="BW14" s="26">
        <v>61.650001525878906</v>
      </c>
      <c r="BX14" s="26">
        <v>61</v>
      </c>
      <c r="BY14" s="26">
        <v>61.75</v>
      </c>
      <c r="BZ14" s="26">
        <v>61.349998474121094</v>
      </c>
      <c r="CA14" s="26">
        <v>63.220001220703125</v>
      </c>
      <c r="CB14" s="26">
        <v>59.650001525878906</v>
      </c>
      <c r="CC14" s="26">
        <v>57.040000915527344</v>
      </c>
      <c r="CD14" s="26">
        <v>56.909999847412109</v>
      </c>
      <c r="CE14" s="26">
        <v>59.200000762939453</v>
      </c>
      <c r="CF14" s="26">
        <v>60.200000762939453</v>
      </c>
      <c r="CG14" s="26">
        <v>58.770000457763672</v>
      </c>
      <c r="CH14" s="26">
        <v>62.520000457763672</v>
      </c>
      <c r="CI14" s="26">
        <v>59.75</v>
      </c>
      <c r="CJ14" s="26">
        <v>59</v>
      </c>
      <c r="CK14" s="26">
        <v>57.349998474121094</v>
      </c>
      <c r="CL14" s="26">
        <v>56.900001525878906</v>
      </c>
      <c r="CM14" s="26">
        <v>54.630001068115234</v>
      </c>
      <c r="CN14" s="26">
        <v>60.110000610351562</v>
      </c>
      <c r="CO14" s="26">
        <v>61.400001525878906</v>
      </c>
      <c r="CP14" s="26">
        <v>63.450000762939453</v>
      </c>
      <c r="CQ14" s="26">
        <v>64.730003356933594</v>
      </c>
      <c r="CR14" s="26">
        <v>64.30999755859375</v>
      </c>
      <c r="CS14" s="26">
        <v>66.199996948242187</v>
      </c>
      <c r="CT14" s="26">
        <v>65.5</v>
      </c>
      <c r="CU14" s="26">
        <v>68.029998779296875</v>
      </c>
      <c r="CV14" s="26">
        <v>67.800003051757813</v>
      </c>
      <c r="CW14" s="26">
        <v>67</v>
      </c>
      <c r="CX14">
        <v>68.209999084472656</v>
      </c>
    </row>
    <row r="15" spans="1:184" x14ac:dyDescent="0.2">
      <c r="A15" s="26"/>
      <c r="B15" s="26" t="s">
        <v>1181</v>
      </c>
      <c r="C15" s="26" t="s">
        <v>1148</v>
      </c>
      <c r="D15" s="26" t="s">
        <v>1149</v>
      </c>
      <c r="E15" s="26" t="s">
        <v>1150</v>
      </c>
      <c r="F15" s="26" t="s">
        <v>1151</v>
      </c>
      <c r="G15" s="26" t="s">
        <v>1152</v>
      </c>
      <c r="H15" s="26" t="s">
        <v>1153</v>
      </c>
      <c r="I15" s="26" t="s">
        <v>1154</v>
      </c>
      <c r="J15" s="26" t="s">
        <v>1155</v>
      </c>
      <c r="K15" s="26" t="s">
        <v>1156</v>
      </c>
      <c r="L15" s="26" t="s">
        <v>1157</v>
      </c>
      <c r="M15" s="26" t="s">
        <v>1158</v>
      </c>
      <c r="N15" s="26" t="s">
        <v>1159</v>
      </c>
      <c r="O15" s="26" t="s">
        <v>1160</v>
      </c>
      <c r="P15" s="26" t="s">
        <v>1161</v>
      </c>
      <c r="Q15" s="26" t="s">
        <v>1162</v>
      </c>
      <c r="R15" s="26" t="s">
        <v>1163</v>
      </c>
      <c r="S15" s="26" t="s">
        <v>1164</v>
      </c>
      <c r="T15" s="26" t="s">
        <v>1165</v>
      </c>
      <c r="U15" s="26" t="s">
        <v>1166</v>
      </c>
      <c r="V15" s="26" t="s">
        <v>1167</v>
      </c>
      <c r="W15" s="26" t="s">
        <v>1168</v>
      </c>
      <c r="X15" s="26" t="s">
        <v>1169</v>
      </c>
      <c r="Y15" s="26" t="s">
        <v>1170</v>
      </c>
      <c r="Z15" s="26" t="s">
        <v>1171</v>
      </c>
      <c r="AA15" s="26" t="s">
        <v>1172</v>
      </c>
      <c r="AB15" s="26" t="s">
        <v>1173</v>
      </c>
      <c r="AC15" s="26" t="s">
        <v>1174</v>
      </c>
      <c r="AD15" s="26" t="s">
        <v>1175</v>
      </c>
      <c r="AE15" s="26" t="s">
        <v>1176</v>
      </c>
      <c r="AF15" s="26" t="s">
        <v>1177</v>
      </c>
      <c r="AG15" s="26" t="s">
        <v>1178</v>
      </c>
      <c r="AH15" s="26" t="s">
        <v>870</v>
      </c>
      <c r="AI15" s="26" t="s">
        <v>873</v>
      </c>
      <c r="AJ15" s="26" t="s">
        <v>874</v>
      </c>
      <c r="AK15" s="26" t="s">
        <v>875</v>
      </c>
      <c r="AL15" s="26" t="s">
        <v>877</v>
      </c>
      <c r="AM15" s="26" t="s">
        <v>878</v>
      </c>
      <c r="AN15" s="26" t="s">
        <v>882</v>
      </c>
      <c r="AO15" s="26" t="s">
        <v>883</v>
      </c>
      <c r="AP15" s="26" t="s">
        <v>884</v>
      </c>
      <c r="AQ15" s="26" t="s">
        <v>887</v>
      </c>
      <c r="AR15" s="26" t="s">
        <v>888</v>
      </c>
      <c r="AS15" s="26" t="s">
        <v>889</v>
      </c>
      <c r="AT15" s="26" t="s">
        <v>893</v>
      </c>
      <c r="AU15" s="26" t="s">
        <v>894</v>
      </c>
      <c r="AV15" s="26" t="s">
        <v>897</v>
      </c>
      <c r="AW15" s="26" t="s">
        <v>898</v>
      </c>
      <c r="AX15" s="26" t="s">
        <v>899</v>
      </c>
      <c r="AY15" s="26" t="s">
        <v>900</v>
      </c>
      <c r="AZ15" s="26" t="s">
        <v>901</v>
      </c>
      <c r="BA15" s="26" t="s">
        <v>902</v>
      </c>
      <c r="BB15" s="26" t="s">
        <v>903</v>
      </c>
      <c r="BC15" s="26" t="s">
        <v>904</v>
      </c>
      <c r="BD15" s="26" t="s">
        <v>906</v>
      </c>
      <c r="BE15" s="26" t="s">
        <v>913</v>
      </c>
      <c r="BF15" s="26" t="s">
        <v>914</v>
      </c>
      <c r="BG15" s="26" t="s">
        <v>915</v>
      </c>
      <c r="BH15" s="26" t="s">
        <v>916</v>
      </c>
      <c r="BI15" s="26" t="s">
        <v>917</v>
      </c>
      <c r="BJ15" s="26" t="s">
        <v>968</v>
      </c>
      <c r="BK15" s="26" t="s">
        <v>973</v>
      </c>
      <c r="BL15" s="26" t="s">
        <v>974</v>
      </c>
      <c r="BM15" s="26" t="s">
        <v>975</v>
      </c>
      <c r="BN15" s="26" t="s">
        <v>992</v>
      </c>
      <c r="BO15" s="26" t="s">
        <v>1000</v>
      </c>
      <c r="BP15" s="26" t="s">
        <v>1001</v>
      </c>
      <c r="BQ15" s="26" t="s">
        <v>1004</v>
      </c>
      <c r="BR15" s="26" t="s">
        <v>1005</v>
      </c>
      <c r="BS15" s="26" t="s">
        <v>1008</v>
      </c>
      <c r="BT15" s="26" t="s">
        <v>1009</v>
      </c>
      <c r="BU15" s="26" t="s">
        <v>1012</v>
      </c>
      <c r="BV15" s="26" t="s">
        <v>1035</v>
      </c>
      <c r="BW15" s="26" t="s">
        <v>1036</v>
      </c>
      <c r="BX15" s="26" t="s">
        <v>1038</v>
      </c>
      <c r="BY15" s="26" t="s">
        <v>1039</v>
      </c>
      <c r="BZ15" s="26" t="s">
        <v>1042</v>
      </c>
      <c r="CA15" s="26" t="s">
        <v>1047</v>
      </c>
      <c r="CB15" s="26" t="s">
        <v>1061</v>
      </c>
      <c r="CC15" s="26" t="s">
        <v>1067</v>
      </c>
      <c r="CD15" s="26" t="s">
        <v>1073</v>
      </c>
      <c r="CE15" s="26" t="s">
        <v>1084</v>
      </c>
      <c r="CF15" s="26" t="s">
        <v>1088</v>
      </c>
      <c r="CG15" s="26" t="s">
        <v>1091</v>
      </c>
      <c r="CH15" s="26" t="s">
        <v>1092</v>
      </c>
      <c r="CI15" s="26" t="s">
        <v>1097</v>
      </c>
      <c r="CJ15" s="26" t="s">
        <v>1098</v>
      </c>
      <c r="CK15" s="26" t="s">
        <v>1101</v>
      </c>
      <c r="CL15" s="26" t="s">
        <v>1102</v>
      </c>
      <c r="CM15" s="26" t="s">
        <v>1105</v>
      </c>
      <c r="CN15" s="26" t="s">
        <v>1109</v>
      </c>
      <c r="CO15" s="26" t="s">
        <v>1110</v>
      </c>
      <c r="CP15" s="26" t="s">
        <v>1111</v>
      </c>
      <c r="CQ15" s="26" t="s">
        <v>1116</v>
      </c>
      <c r="CR15" s="26" t="s">
        <v>1120</v>
      </c>
      <c r="CS15" s="26" t="s">
        <v>1122</v>
      </c>
      <c r="CT15" s="26" t="s">
        <v>1123</v>
      </c>
      <c r="CU15" s="26" t="s">
        <v>1127</v>
      </c>
      <c r="CV15" s="26" t="s">
        <v>1134</v>
      </c>
      <c r="CW15" s="26" t="s">
        <v>1138</v>
      </c>
      <c r="CX15" t="s">
        <v>1140</v>
      </c>
    </row>
    <row r="16" spans="1:184" x14ac:dyDescent="0.2">
      <c r="A16" s="26" t="s">
        <v>9</v>
      </c>
      <c r="B16" s="26">
        <v>31.75</v>
      </c>
      <c r="C16" s="26">
        <v>31.940000534057617</v>
      </c>
      <c r="D16" s="26">
        <v>32.310001373291016</v>
      </c>
      <c r="E16" s="26">
        <v>32.560001373291016</v>
      </c>
      <c r="F16" s="26">
        <v>33.689998626708984</v>
      </c>
      <c r="G16" s="26">
        <v>33.189998626708984</v>
      </c>
      <c r="H16" s="26">
        <v>33.439998626708984</v>
      </c>
      <c r="I16" s="26">
        <v>33.189998626708984</v>
      </c>
      <c r="J16" s="26">
        <v>32.939998626708984</v>
      </c>
      <c r="K16" s="26">
        <v>32.869998931884766</v>
      </c>
      <c r="L16" s="26">
        <v>33.189998626708984</v>
      </c>
      <c r="M16" s="26">
        <v>33.189998626708984</v>
      </c>
      <c r="N16" s="26">
        <v>33.560001373291016</v>
      </c>
      <c r="O16" s="26">
        <v>33.869998931884766</v>
      </c>
      <c r="P16" s="26">
        <v>32.369998931884766</v>
      </c>
      <c r="Q16" s="26">
        <v>32.439998626708984</v>
      </c>
      <c r="R16" s="26">
        <v>32.25</v>
      </c>
      <c r="S16" s="26">
        <v>32</v>
      </c>
      <c r="T16" s="26">
        <v>32.119998931884766</v>
      </c>
      <c r="U16" s="26">
        <v>32.619998931884766</v>
      </c>
      <c r="V16" s="26">
        <v>32.189998626708984</v>
      </c>
      <c r="W16" s="26">
        <v>31.870000839233398</v>
      </c>
      <c r="X16" s="26">
        <v>31.559999465942383</v>
      </c>
      <c r="Y16" s="26">
        <v>31.5</v>
      </c>
      <c r="Z16" s="26">
        <v>31.370000839233398</v>
      </c>
      <c r="AA16" s="26">
        <v>31.870000839233398</v>
      </c>
      <c r="AB16" s="26">
        <v>32.75</v>
      </c>
      <c r="AC16" s="26">
        <v>32.869998931884766</v>
      </c>
      <c r="AD16" s="26">
        <v>33</v>
      </c>
      <c r="AE16" s="26">
        <v>33.189998626708984</v>
      </c>
      <c r="AF16" s="26">
        <v>32.810001373291016</v>
      </c>
      <c r="AG16" s="26">
        <v>33.189998626708984</v>
      </c>
      <c r="AH16" s="26">
        <v>32.939998626708984</v>
      </c>
      <c r="AI16" s="26">
        <v>32.869998931884766</v>
      </c>
      <c r="AJ16" s="26">
        <v>32.5</v>
      </c>
      <c r="AK16" s="26">
        <v>32.119998931884766</v>
      </c>
      <c r="AL16" s="26">
        <v>32.939998626708984</v>
      </c>
      <c r="AM16" s="26">
        <v>33.75</v>
      </c>
      <c r="AN16" s="26">
        <v>33.060001373291016</v>
      </c>
      <c r="AO16" s="26">
        <v>33.25</v>
      </c>
      <c r="AP16" s="26">
        <v>32.310001373291016</v>
      </c>
      <c r="AQ16" s="26">
        <v>32.560001373291016</v>
      </c>
      <c r="AR16" s="26">
        <v>32.619998931884766</v>
      </c>
      <c r="AS16" s="26">
        <v>32.75</v>
      </c>
      <c r="AT16" s="26">
        <v>32.369998931884766</v>
      </c>
      <c r="AU16" s="26">
        <v>31.870000839233398</v>
      </c>
      <c r="AV16" s="26">
        <v>31.5</v>
      </c>
      <c r="AW16" s="26">
        <v>31.370000839233398</v>
      </c>
      <c r="AX16" s="26">
        <v>31.940000534057617</v>
      </c>
      <c r="AY16" s="26">
        <v>32</v>
      </c>
      <c r="AZ16" s="26">
        <v>31.729999542236328</v>
      </c>
      <c r="BA16" s="26">
        <v>31.889999389648438</v>
      </c>
      <c r="BB16" s="26">
        <v>32.419998168945313</v>
      </c>
      <c r="BC16" s="26">
        <v>32.139999389648438</v>
      </c>
      <c r="BD16" s="26">
        <v>32.270000457763672</v>
      </c>
      <c r="BE16" s="26">
        <v>33.049999237060547</v>
      </c>
      <c r="BF16" s="26">
        <v>33.180000305175781</v>
      </c>
      <c r="BG16" s="26">
        <v>32.459999084472656</v>
      </c>
      <c r="BH16" s="26">
        <v>32.849998474121094</v>
      </c>
      <c r="BI16" s="26">
        <v>33.950000762939453</v>
      </c>
      <c r="BJ16" s="26">
        <v>33.740001678466797</v>
      </c>
      <c r="BK16" s="26">
        <v>32.979999542236328</v>
      </c>
      <c r="BL16" s="26">
        <v>33.799999237060547</v>
      </c>
      <c r="BM16" s="26">
        <v>34.090000152587891</v>
      </c>
      <c r="BN16" s="26">
        <v>35.380001068115234</v>
      </c>
      <c r="BO16" s="26">
        <v>35.299999237060547</v>
      </c>
      <c r="BP16" s="26">
        <v>35.599998474121094</v>
      </c>
      <c r="BQ16" s="26">
        <v>35.889999389648438</v>
      </c>
      <c r="BR16" s="26">
        <v>35.700000762939453</v>
      </c>
      <c r="BS16" s="26">
        <v>35.970001220703125</v>
      </c>
      <c r="BT16" s="26">
        <v>35.180000305175781</v>
      </c>
      <c r="BU16" s="26">
        <v>35.020000457763672</v>
      </c>
      <c r="BV16" s="26">
        <v>35.400001525878906</v>
      </c>
      <c r="BW16" s="26">
        <v>35.360000610351563</v>
      </c>
      <c r="BX16" s="26">
        <v>35.290000915527344</v>
      </c>
      <c r="BY16" s="26">
        <v>34.930000305175781</v>
      </c>
      <c r="BZ16" s="26">
        <v>35.630001068115234</v>
      </c>
      <c r="CA16" s="26">
        <v>36.180000305175781</v>
      </c>
      <c r="CB16" s="26">
        <v>36.009998321533203</v>
      </c>
      <c r="CC16" s="26">
        <v>35.540000915527344</v>
      </c>
      <c r="CD16" s="26">
        <v>35.330001831054688</v>
      </c>
      <c r="CE16" s="26">
        <v>35.880001068115234</v>
      </c>
      <c r="CF16" s="26">
        <v>36.049999237060547</v>
      </c>
      <c r="CG16" s="26">
        <v>35.939998626708984</v>
      </c>
      <c r="CH16" s="26">
        <v>36.75</v>
      </c>
      <c r="CI16" s="26">
        <v>36.610000610351562</v>
      </c>
      <c r="CJ16" s="26">
        <v>36.639999389648438</v>
      </c>
      <c r="CK16" s="26">
        <v>36.990001678466797</v>
      </c>
      <c r="CL16" s="26">
        <v>36.990001678466797</v>
      </c>
      <c r="CM16" s="26">
        <v>37.400001525878906</v>
      </c>
      <c r="CN16" s="26">
        <v>37.930000305175781</v>
      </c>
      <c r="CO16" s="26">
        <v>39.259998321533203</v>
      </c>
      <c r="CP16" s="26">
        <v>39.240001678466797</v>
      </c>
      <c r="CQ16" s="26">
        <v>39.369998931884766</v>
      </c>
      <c r="CR16" s="26">
        <v>39.479999542236328</v>
      </c>
      <c r="CS16" s="26">
        <v>39.770000457763672</v>
      </c>
      <c r="CT16" s="26">
        <v>39.75</v>
      </c>
      <c r="CU16" s="26">
        <v>39.740001678466797</v>
      </c>
      <c r="CV16" s="26">
        <v>39.479999542236328</v>
      </c>
      <c r="CW16" s="26">
        <v>39.580001831054688</v>
      </c>
      <c r="CX16">
        <v>39.360000610351562</v>
      </c>
    </row>
    <row r="17" spans="1:102" x14ac:dyDescent="0.2">
      <c r="A17" s="26"/>
      <c r="B17" s="26" t="s">
        <v>1181</v>
      </c>
      <c r="C17" s="26" t="s">
        <v>1148</v>
      </c>
      <c r="D17" s="26" t="s">
        <v>1149</v>
      </c>
      <c r="E17" s="26" t="s">
        <v>1150</v>
      </c>
      <c r="F17" s="26" t="s">
        <v>1151</v>
      </c>
      <c r="G17" s="26" t="s">
        <v>1152</v>
      </c>
      <c r="H17" s="26" t="s">
        <v>1153</v>
      </c>
      <c r="I17" s="26" t="s">
        <v>1154</v>
      </c>
      <c r="J17" s="26" t="s">
        <v>1155</v>
      </c>
      <c r="K17" s="26" t="s">
        <v>1156</v>
      </c>
      <c r="L17" s="26" t="s">
        <v>1157</v>
      </c>
      <c r="M17" s="26" t="s">
        <v>1158</v>
      </c>
      <c r="N17" s="26" t="s">
        <v>1159</v>
      </c>
      <c r="O17" s="26" t="s">
        <v>1160</v>
      </c>
      <c r="P17" s="26" t="s">
        <v>1161</v>
      </c>
      <c r="Q17" s="26" t="s">
        <v>1162</v>
      </c>
      <c r="R17" s="26" t="s">
        <v>1163</v>
      </c>
      <c r="S17" s="26" t="s">
        <v>1164</v>
      </c>
      <c r="T17" s="26" t="s">
        <v>1165</v>
      </c>
      <c r="U17" s="26" t="s">
        <v>1166</v>
      </c>
      <c r="V17" s="26" t="s">
        <v>1167</v>
      </c>
      <c r="W17" s="26" t="s">
        <v>1168</v>
      </c>
      <c r="X17" s="26" t="s">
        <v>1169</v>
      </c>
      <c r="Y17" s="26" t="s">
        <v>1170</v>
      </c>
      <c r="Z17" s="26" t="s">
        <v>1171</v>
      </c>
      <c r="AA17" s="26" t="s">
        <v>1172</v>
      </c>
      <c r="AB17" s="26" t="s">
        <v>1173</v>
      </c>
      <c r="AC17" s="26" t="s">
        <v>1174</v>
      </c>
      <c r="AD17" s="26" t="s">
        <v>1175</v>
      </c>
      <c r="AE17" s="26" t="s">
        <v>1176</v>
      </c>
      <c r="AF17" s="26" t="s">
        <v>1177</v>
      </c>
      <c r="AG17" s="26" t="s">
        <v>1178</v>
      </c>
      <c r="AH17" s="26" t="s">
        <v>870</v>
      </c>
      <c r="AI17" s="26" t="s">
        <v>873</v>
      </c>
      <c r="AJ17" s="26" t="s">
        <v>874</v>
      </c>
      <c r="AK17" s="26" t="s">
        <v>875</v>
      </c>
      <c r="AL17" s="26" t="s">
        <v>877</v>
      </c>
      <c r="AM17" s="26" t="s">
        <v>878</v>
      </c>
      <c r="AN17" s="26" t="s">
        <v>882</v>
      </c>
      <c r="AO17" s="26" t="s">
        <v>883</v>
      </c>
      <c r="AP17" s="26" t="s">
        <v>884</v>
      </c>
      <c r="AQ17" s="26" t="s">
        <v>887</v>
      </c>
      <c r="AR17" s="26" t="s">
        <v>888</v>
      </c>
      <c r="AS17" s="26" t="s">
        <v>889</v>
      </c>
      <c r="AT17" s="26" t="s">
        <v>893</v>
      </c>
      <c r="AU17" s="26" t="s">
        <v>894</v>
      </c>
      <c r="AV17" s="26" t="s">
        <v>897</v>
      </c>
      <c r="AW17" s="26" t="s">
        <v>898</v>
      </c>
      <c r="AX17" s="26" t="s">
        <v>899</v>
      </c>
      <c r="AY17" s="26" t="s">
        <v>900</v>
      </c>
      <c r="AZ17" s="26" t="s">
        <v>901</v>
      </c>
      <c r="BA17" s="26" t="s">
        <v>902</v>
      </c>
      <c r="BB17" s="26" t="s">
        <v>903</v>
      </c>
      <c r="BC17" s="26" t="s">
        <v>904</v>
      </c>
      <c r="BD17" s="26" t="s">
        <v>906</v>
      </c>
      <c r="BE17" s="26" t="s">
        <v>913</v>
      </c>
      <c r="BF17" s="26" t="s">
        <v>914</v>
      </c>
      <c r="BG17" s="26" t="s">
        <v>915</v>
      </c>
      <c r="BH17" s="26" t="s">
        <v>916</v>
      </c>
      <c r="BI17" s="26" t="s">
        <v>917</v>
      </c>
      <c r="BJ17" s="26" t="s">
        <v>968</v>
      </c>
      <c r="BK17" s="26" t="s">
        <v>973</v>
      </c>
      <c r="BL17" s="26" t="s">
        <v>974</v>
      </c>
      <c r="BM17" s="26" t="s">
        <v>975</v>
      </c>
      <c r="BN17" s="26" t="s">
        <v>992</v>
      </c>
      <c r="BO17" s="26" t="s">
        <v>1000</v>
      </c>
      <c r="BP17" s="26" t="s">
        <v>1001</v>
      </c>
      <c r="BQ17" s="26" t="s">
        <v>1004</v>
      </c>
      <c r="BR17" s="26" t="s">
        <v>1005</v>
      </c>
      <c r="BS17" s="26" t="s">
        <v>1008</v>
      </c>
      <c r="BT17" s="26" t="s">
        <v>1009</v>
      </c>
      <c r="BU17" s="26" t="s">
        <v>1012</v>
      </c>
      <c r="BV17" s="26" t="s">
        <v>1035</v>
      </c>
      <c r="BW17" s="26" t="s">
        <v>1036</v>
      </c>
      <c r="BX17" s="26" t="s">
        <v>1038</v>
      </c>
      <c r="BY17" s="26" t="s">
        <v>1039</v>
      </c>
      <c r="BZ17" s="26" t="s">
        <v>1042</v>
      </c>
      <c r="CA17" s="26" t="s">
        <v>1047</v>
      </c>
      <c r="CB17" s="26" t="s">
        <v>1061</v>
      </c>
      <c r="CC17" s="26" t="s">
        <v>1067</v>
      </c>
      <c r="CD17" s="26" t="s">
        <v>1073</v>
      </c>
      <c r="CE17" s="26" t="s">
        <v>1084</v>
      </c>
      <c r="CF17" s="26" t="s">
        <v>1088</v>
      </c>
      <c r="CG17" s="26" t="s">
        <v>1091</v>
      </c>
      <c r="CH17" s="26" t="s">
        <v>1092</v>
      </c>
      <c r="CI17" s="26" t="s">
        <v>1097</v>
      </c>
      <c r="CJ17" s="26" t="s">
        <v>1098</v>
      </c>
      <c r="CK17" s="26" t="s">
        <v>1101</v>
      </c>
      <c r="CL17" s="26" t="s">
        <v>1102</v>
      </c>
      <c r="CM17" s="26" t="s">
        <v>1105</v>
      </c>
      <c r="CN17" s="26" t="s">
        <v>1109</v>
      </c>
      <c r="CO17" s="26" t="s">
        <v>1110</v>
      </c>
      <c r="CP17" s="26" t="s">
        <v>1111</v>
      </c>
      <c r="CQ17" s="26" t="s">
        <v>1116</v>
      </c>
      <c r="CR17" s="26" t="s">
        <v>1120</v>
      </c>
      <c r="CS17" s="26" t="s">
        <v>1122</v>
      </c>
      <c r="CT17" s="26" t="s">
        <v>1123</v>
      </c>
      <c r="CU17" s="26" t="s">
        <v>1127</v>
      </c>
      <c r="CV17" s="26" t="s">
        <v>1134</v>
      </c>
      <c r="CW17" s="26" t="s">
        <v>1138</v>
      </c>
      <c r="CX17" t="s">
        <v>1140</v>
      </c>
    </row>
    <row r="18" spans="1:102" x14ac:dyDescent="0.2">
      <c r="A18" s="26" t="s">
        <v>570</v>
      </c>
      <c r="B18" s="26">
        <v>35.75</v>
      </c>
      <c r="C18" s="26">
        <v>36.5</v>
      </c>
      <c r="D18" s="26">
        <v>37.470001220703125</v>
      </c>
      <c r="E18" s="26">
        <v>37.619998931884766</v>
      </c>
      <c r="F18" s="26">
        <v>38.220001220703125</v>
      </c>
      <c r="G18" s="26">
        <v>38.369998931884766</v>
      </c>
      <c r="H18" s="26">
        <v>38.189998626708984</v>
      </c>
      <c r="I18" s="26">
        <v>37</v>
      </c>
      <c r="J18" s="26">
        <v>36.75</v>
      </c>
      <c r="K18" s="26">
        <v>37.560001373291016</v>
      </c>
      <c r="L18" s="26">
        <v>37.5</v>
      </c>
      <c r="M18" s="26">
        <v>39.369998931884766</v>
      </c>
      <c r="N18" s="26">
        <v>39</v>
      </c>
      <c r="O18" s="26">
        <v>38.5</v>
      </c>
      <c r="P18" s="26">
        <v>39.189998626708984</v>
      </c>
      <c r="Q18" s="26">
        <v>39.75</v>
      </c>
      <c r="R18" s="26">
        <v>40</v>
      </c>
      <c r="S18" s="26">
        <v>39.189998626708984</v>
      </c>
      <c r="T18" s="26">
        <v>39.189998626708984</v>
      </c>
      <c r="U18" s="26">
        <v>37.810001373291016</v>
      </c>
      <c r="V18" s="26">
        <v>39.189998626708984</v>
      </c>
      <c r="W18" s="26">
        <v>39.75</v>
      </c>
      <c r="X18" s="26">
        <v>38.939998626708984</v>
      </c>
      <c r="Y18" s="26">
        <v>38.689998626708984</v>
      </c>
      <c r="Z18" s="26">
        <v>39.439998626708984</v>
      </c>
      <c r="AA18" s="26">
        <v>40.5</v>
      </c>
      <c r="AB18" s="26">
        <v>40.939998626708984</v>
      </c>
      <c r="AC18" s="26">
        <v>41.869998931884766</v>
      </c>
      <c r="AD18" s="26">
        <v>42.189998626708984</v>
      </c>
      <c r="AE18" s="26">
        <v>42.119998931884766</v>
      </c>
      <c r="AF18" s="26">
        <v>41.75</v>
      </c>
      <c r="AG18" s="26">
        <v>41.689998626708984</v>
      </c>
      <c r="AH18" s="26">
        <v>42.060001373291016</v>
      </c>
      <c r="AI18" s="26">
        <v>41.939998626708984</v>
      </c>
      <c r="AJ18" s="26">
        <v>41.939998626708984</v>
      </c>
      <c r="AK18" s="26">
        <v>41.75</v>
      </c>
      <c r="AL18" s="26">
        <v>40.439998626708984</v>
      </c>
      <c r="AM18" s="26">
        <v>40.310001373291016</v>
      </c>
      <c r="AN18" s="26">
        <v>40</v>
      </c>
      <c r="AO18" s="26">
        <v>41.25</v>
      </c>
      <c r="AP18" s="26">
        <v>41.5</v>
      </c>
      <c r="AQ18" s="26">
        <v>40.75</v>
      </c>
      <c r="AR18" s="26">
        <v>40.939998626708984</v>
      </c>
      <c r="AS18" s="26">
        <v>40.939998626708984</v>
      </c>
      <c r="AT18" s="26">
        <v>40.369998931884766</v>
      </c>
      <c r="AU18" s="26">
        <v>40.439998626708984</v>
      </c>
      <c r="AV18" s="26">
        <v>41.689998626708984</v>
      </c>
      <c r="AW18" s="26">
        <v>41.75</v>
      </c>
      <c r="AX18" s="26">
        <v>41.810001373291016</v>
      </c>
      <c r="AY18" s="26">
        <v>42.5</v>
      </c>
      <c r="AZ18" s="26">
        <v>43.119998931884766</v>
      </c>
      <c r="BA18" s="26">
        <v>42.689998626708984</v>
      </c>
      <c r="BB18" s="26">
        <v>42.310001373291016</v>
      </c>
      <c r="BC18" s="26">
        <v>41.310001373291016</v>
      </c>
      <c r="BD18" s="26">
        <v>41.119998931884766</v>
      </c>
      <c r="BE18" s="26">
        <v>41.439998626708984</v>
      </c>
      <c r="BF18" s="26">
        <v>41.810001373291016</v>
      </c>
      <c r="BG18" s="26">
        <v>40.869998931884766</v>
      </c>
      <c r="BH18" s="26">
        <v>40.75</v>
      </c>
      <c r="BI18" s="26">
        <v>41.25</v>
      </c>
      <c r="BJ18" s="26">
        <v>42.189998626708984</v>
      </c>
      <c r="BK18" s="26">
        <v>43.5</v>
      </c>
      <c r="BL18" s="26">
        <v>44.619998931884766</v>
      </c>
      <c r="BM18" s="26">
        <v>45.189998626708984</v>
      </c>
      <c r="BN18" s="26">
        <v>47.5</v>
      </c>
      <c r="BO18" s="26">
        <v>47.439998626708984</v>
      </c>
      <c r="BP18" s="26">
        <v>47.369998931884766</v>
      </c>
      <c r="BQ18" s="26">
        <v>48.189998626708984</v>
      </c>
      <c r="BR18" s="26">
        <v>45.560001373291016</v>
      </c>
      <c r="BS18" s="26">
        <v>43.189998626708984</v>
      </c>
      <c r="BT18" s="26">
        <v>41.310001373291016</v>
      </c>
      <c r="BU18" s="26">
        <v>42.060001373291016</v>
      </c>
      <c r="BV18" s="26">
        <v>45.369998931884766</v>
      </c>
      <c r="BW18" s="26">
        <v>44.5</v>
      </c>
      <c r="BX18" s="26">
        <v>44.119998931884766</v>
      </c>
      <c r="BY18" s="26">
        <v>41.310001373291016</v>
      </c>
      <c r="BZ18" s="26">
        <v>41.5</v>
      </c>
      <c r="CA18" s="26">
        <v>41.060001373291016</v>
      </c>
      <c r="CB18" s="26">
        <v>41.369998931884766</v>
      </c>
      <c r="CC18" s="26">
        <v>41.560001373291016</v>
      </c>
      <c r="CD18" s="26">
        <v>42.869998931884766</v>
      </c>
      <c r="CE18" s="26">
        <v>43.439998626708984</v>
      </c>
      <c r="CF18" s="26">
        <v>44.619998931884766</v>
      </c>
      <c r="CG18" s="26">
        <v>44.689998626708984</v>
      </c>
      <c r="CH18" s="26">
        <v>45.369998931884766</v>
      </c>
      <c r="CI18" s="26">
        <v>44.25</v>
      </c>
      <c r="CJ18" s="26">
        <v>45.400001525878906</v>
      </c>
      <c r="CK18" s="26">
        <v>45.590000152587891</v>
      </c>
      <c r="CL18" s="26">
        <v>45.630001068115234</v>
      </c>
      <c r="CM18" s="26">
        <v>45.099998474121094</v>
      </c>
      <c r="CN18" s="26">
        <v>45.319999694824219</v>
      </c>
      <c r="CO18" s="26">
        <v>45.819999694824219</v>
      </c>
      <c r="CP18" s="26">
        <v>45.529998779296875</v>
      </c>
      <c r="CQ18" s="26">
        <v>45.509998321533203</v>
      </c>
      <c r="CR18" s="26">
        <v>46.020000457763672</v>
      </c>
      <c r="CS18" s="26">
        <v>46.759998321533203</v>
      </c>
      <c r="CT18" s="26">
        <v>46.240001678466797</v>
      </c>
      <c r="CU18" s="26">
        <v>46.599998474121094</v>
      </c>
      <c r="CV18" s="26">
        <v>46.380001068115234</v>
      </c>
      <c r="CW18" s="26">
        <v>45.599998474121094</v>
      </c>
      <c r="CX18">
        <v>46.560001373291016</v>
      </c>
    </row>
    <row r="19" spans="1:102" x14ac:dyDescent="0.2">
      <c r="A19" s="26"/>
      <c r="B19" s="26" t="s">
        <v>1181</v>
      </c>
      <c r="C19" s="26" t="s">
        <v>1148</v>
      </c>
      <c r="D19" s="26" t="s">
        <v>1149</v>
      </c>
      <c r="E19" s="26" t="s">
        <v>1150</v>
      </c>
      <c r="F19" s="26" t="s">
        <v>1151</v>
      </c>
      <c r="G19" s="26" t="s">
        <v>1152</v>
      </c>
      <c r="H19" s="26" t="s">
        <v>1153</v>
      </c>
      <c r="I19" s="26" t="s">
        <v>1154</v>
      </c>
      <c r="J19" s="26" t="s">
        <v>1155</v>
      </c>
      <c r="K19" s="26" t="s">
        <v>1156</v>
      </c>
      <c r="L19" s="26" t="s">
        <v>1157</v>
      </c>
      <c r="M19" s="26" t="s">
        <v>1158</v>
      </c>
      <c r="N19" s="26" t="s">
        <v>1159</v>
      </c>
      <c r="O19" s="26" t="s">
        <v>1160</v>
      </c>
      <c r="P19" s="26" t="s">
        <v>1161</v>
      </c>
      <c r="Q19" s="26" t="s">
        <v>1162</v>
      </c>
      <c r="R19" s="26" t="s">
        <v>1163</v>
      </c>
      <c r="S19" s="26" t="s">
        <v>1164</v>
      </c>
      <c r="T19" s="26" t="s">
        <v>1165</v>
      </c>
      <c r="U19" s="26" t="s">
        <v>1166</v>
      </c>
      <c r="V19" s="26" t="s">
        <v>1167</v>
      </c>
      <c r="W19" s="26" t="s">
        <v>1168</v>
      </c>
      <c r="X19" s="26" t="s">
        <v>1169</v>
      </c>
      <c r="Y19" s="26" t="s">
        <v>1170</v>
      </c>
      <c r="Z19" s="26" t="s">
        <v>1171</v>
      </c>
      <c r="AA19" s="26" t="s">
        <v>1172</v>
      </c>
      <c r="AB19" s="26" t="s">
        <v>1173</v>
      </c>
      <c r="AC19" s="26" t="s">
        <v>1174</v>
      </c>
      <c r="AD19" s="26" t="s">
        <v>1175</v>
      </c>
      <c r="AE19" s="26" t="s">
        <v>1176</v>
      </c>
      <c r="AF19" s="26" t="s">
        <v>1177</v>
      </c>
      <c r="AG19" s="26" t="s">
        <v>1178</v>
      </c>
      <c r="AH19" s="26" t="s">
        <v>870</v>
      </c>
      <c r="AI19" s="26" t="s">
        <v>873</v>
      </c>
      <c r="AJ19" s="26" t="s">
        <v>874</v>
      </c>
      <c r="AK19" s="26" t="s">
        <v>875</v>
      </c>
      <c r="AL19" s="26" t="s">
        <v>877</v>
      </c>
      <c r="AM19" s="26" t="s">
        <v>878</v>
      </c>
      <c r="AN19" s="26" t="s">
        <v>882</v>
      </c>
      <c r="AO19" s="26" t="s">
        <v>883</v>
      </c>
      <c r="AP19" s="26" t="s">
        <v>884</v>
      </c>
      <c r="AQ19" s="26" t="s">
        <v>887</v>
      </c>
      <c r="AR19" s="26" t="s">
        <v>888</v>
      </c>
      <c r="AS19" s="26" t="s">
        <v>889</v>
      </c>
      <c r="AT19" s="26" t="s">
        <v>893</v>
      </c>
      <c r="AU19" s="26" t="s">
        <v>894</v>
      </c>
      <c r="AV19" s="26" t="s">
        <v>897</v>
      </c>
      <c r="AW19" s="26" t="s">
        <v>898</v>
      </c>
      <c r="AX19" s="26" t="s">
        <v>899</v>
      </c>
      <c r="AY19" s="26" t="s">
        <v>900</v>
      </c>
      <c r="AZ19" s="26" t="s">
        <v>901</v>
      </c>
      <c r="BA19" s="26" t="s">
        <v>902</v>
      </c>
      <c r="BB19" s="26" t="s">
        <v>903</v>
      </c>
      <c r="BC19" s="26" t="s">
        <v>904</v>
      </c>
      <c r="BD19" s="26" t="s">
        <v>906</v>
      </c>
      <c r="BE19" s="26" t="s">
        <v>913</v>
      </c>
      <c r="BF19" s="26" t="s">
        <v>914</v>
      </c>
      <c r="BG19" s="26" t="s">
        <v>915</v>
      </c>
      <c r="BH19" s="26" t="s">
        <v>916</v>
      </c>
      <c r="BI19" s="26" t="s">
        <v>917</v>
      </c>
      <c r="BJ19" s="26" t="s">
        <v>968</v>
      </c>
      <c r="BK19" s="26" t="s">
        <v>973</v>
      </c>
      <c r="BL19" s="26" t="s">
        <v>974</v>
      </c>
      <c r="BM19" s="26" t="s">
        <v>975</v>
      </c>
      <c r="BN19" s="26" t="s">
        <v>992</v>
      </c>
      <c r="BO19" s="26" t="s">
        <v>1000</v>
      </c>
      <c r="BP19" s="26" t="s">
        <v>1001</v>
      </c>
      <c r="BQ19" s="26" t="s">
        <v>1004</v>
      </c>
      <c r="BR19" s="26" t="s">
        <v>1005</v>
      </c>
      <c r="BS19" s="26" t="s">
        <v>1008</v>
      </c>
      <c r="BT19" s="26" t="s">
        <v>1009</v>
      </c>
      <c r="BU19" s="26" t="s">
        <v>1012</v>
      </c>
      <c r="BV19" s="26" t="s">
        <v>1035</v>
      </c>
      <c r="BW19" s="26" t="s">
        <v>1036</v>
      </c>
      <c r="BX19" s="26" t="s">
        <v>1038</v>
      </c>
      <c r="BY19" s="26" t="s">
        <v>1039</v>
      </c>
      <c r="BZ19" s="26" t="s">
        <v>1042</v>
      </c>
      <c r="CA19" s="26" t="s">
        <v>1047</v>
      </c>
      <c r="CB19" s="26" t="s">
        <v>1061</v>
      </c>
      <c r="CC19" s="26" t="s">
        <v>1067</v>
      </c>
      <c r="CD19" s="26" t="s">
        <v>1073</v>
      </c>
      <c r="CE19" s="26" t="s">
        <v>1084</v>
      </c>
      <c r="CF19" s="26" t="s">
        <v>1088</v>
      </c>
      <c r="CG19" s="26" t="s">
        <v>1091</v>
      </c>
      <c r="CH19" s="26" t="s">
        <v>1092</v>
      </c>
      <c r="CI19" s="26" t="s">
        <v>1097</v>
      </c>
      <c r="CJ19" s="26" t="s">
        <v>1098</v>
      </c>
      <c r="CK19" s="26" t="s">
        <v>1101</v>
      </c>
      <c r="CL19" s="26" t="s">
        <v>1102</v>
      </c>
      <c r="CM19" s="26" t="s">
        <v>1105</v>
      </c>
      <c r="CN19" s="26" t="s">
        <v>1109</v>
      </c>
      <c r="CO19" s="26" t="s">
        <v>1110</v>
      </c>
      <c r="CP19" s="26" t="s">
        <v>1111</v>
      </c>
      <c r="CQ19" s="26" t="s">
        <v>1116</v>
      </c>
      <c r="CR19" s="26" t="s">
        <v>1120</v>
      </c>
      <c r="CS19" s="26" t="s">
        <v>1122</v>
      </c>
      <c r="CT19" s="26" t="s">
        <v>1123</v>
      </c>
      <c r="CU19" s="26" t="s">
        <v>1127</v>
      </c>
      <c r="CV19" s="26" t="s">
        <v>1134</v>
      </c>
      <c r="CW19" s="26" t="s">
        <v>1138</v>
      </c>
      <c r="CX19" t="s">
        <v>1140</v>
      </c>
    </row>
    <row r="20" spans="1:102" x14ac:dyDescent="0.2">
      <c r="A20" s="26" t="s">
        <v>745</v>
      </c>
      <c r="B20" s="26">
        <v>57.060001373291016</v>
      </c>
      <c r="C20" s="26">
        <v>58.25</v>
      </c>
      <c r="D20" s="26">
        <v>60.310001373291016</v>
      </c>
      <c r="E20" s="26">
        <v>59.5</v>
      </c>
      <c r="F20" s="26">
        <v>61.119998931884766</v>
      </c>
      <c r="G20" s="26">
        <v>62.060001373291016</v>
      </c>
      <c r="H20" s="26">
        <v>60.5</v>
      </c>
      <c r="I20" s="26">
        <v>57.189998626708984</v>
      </c>
      <c r="J20" s="26">
        <v>56.869998931884766</v>
      </c>
      <c r="K20" s="26">
        <v>57</v>
      </c>
      <c r="L20" s="26">
        <v>56.5</v>
      </c>
      <c r="M20" s="26">
        <v>57.5</v>
      </c>
      <c r="N20" s="26">
        <v>57.75</v>
      </c>
      <c r="O20" s="26">
        <v>58.939998626708984</v>
      </c>
      <c r="P20" s="26">
        <v>56.619998931884766</v>
      </c>
      <c r="Q20" s="26">
        <v>54.119998931884766</v>
      </c>
      <c r="R20" s="26">
        <v>53.75</v>
      </c>
      <c r="S20" s="26">
        <v>53.869998931884766</v>
      </c>
      <c r="T20" s="26">
        <v>56.75</v>
      </c>
      <c r="U20" s="26">
        <v>58.439998626708984</v>
      </c>
      <c r="V20" s="26">
        <v>55.619998931884766</v>
      </c>
      <c r="W20" s="26">
        <v>53.619998931884766</v>
      </c>
      <c r="X20" s="26">
        <v>50.119998931884766</v>
      </c>
      <c r="Y20" s="26">
        <v>51.5</v>
      </c>
      <c r="Z20" s="26">
        <v>49.689998626708984</v>
      </c>
      <c r="AA20" s="26">
        <v>50.869998931884766</v>
      </c>
      <c r="AB20" s="26">
        <v>52.439998626708984</v>
      </c>
      <c r="AC20" s="26">
        <v>55.810001373291016</v>
      </c>
      <c r="AD20" s="26">
        <v>56.869998931884766</v>
      </c>
      <c r="AE20" s="26">
        <v>59.689998626708984</v>
      </c>
      <c r="AF20" s="26">
        <v>58.560001373291016</v>
      </c>
      <c r="AG20" s="26">
        <v>60.869998931884766</v>
      </c>
      <c r="AH20" s="26">
        <v>61.619998931884766</v>
      </c>
      <c r="AI20" s="26">
        <v>60.689998626708984</v>
      </c>
      <c r="AJ20" s="26">
        <v>58.560001373291016</v>
      </c>
      <c r="AK20" s="26">
        <v>55.119998931884766</v>
      </c>
      <c r="AL20" s="26">
        <v>57</v>
      </c>
      <c r="AM20" s="26">
        <v>61.189998626708984</v>
      </c>
      <c r="AN20" s="26">
        <v>62.189998626708984</v>
      </c>
      <c r="AO20" s="26">
        <v>60.75</v>
      </c>
      <c r="AP20" s="26">
        <v>59.5</v>
      </c>
      <c r="AQ20" s="26">
        <v>60.119998931884766</v>
      </c>
      <c r="AR20" s="26">
        <v>57.439998626708984</v>
      </c>
      <c r="AS20" s="26">
        <v>58.5</v>
      </c>
      <c r="AT20" s="26">
        <v>58.439998626708984</v>
      </c>
      <c r="AU20" s="26">
        <v>57.369998931884766</v>
      </c>
      <c r="AV20" s="26">
        <v>55.689998626708984</v>
      </c>
      <c r="AW20" s="26">
        <v>53.25</v>
      </c>
      <c r="AX20" s="26">
        <v>54.560001373291016</v>
      </c>
      <c r="AY20" s="26">
        <v>55.25</v>
      </c>
      <c r="AZ20" s="26">
        <v>56.310001373291016</v>
      </c>
      <c r="BA20" s="26">
        <v>57.689998626708984</v>
      </c>
      <c r="BB20" s="26">
        <v>60.939998626708984</v>
      </c>
      <c r="BC20" s="26">
        <v>62</v>
      </c>
      <c r="BD20" s="26">
        <v>66.370002746582031</v>
      </c>
      <c r="BE20" s="26">
        <v>66.370002746582031</v>
      </c>
      <c r="BF20" s="26">
        <v>65.19000244140625</v>
      </c>
      <c r="BG20" s="26">
        <v>63.119998931884766</v>
      </c>
      <c r="BH20" s="26">
        <v>63.869998931884766</v>
      </c>
      <c r="BI20" s="26">
        <v>69.75</v>
      </c>
      <c r="BJ20" s="26">
        <v>72.370002746582031</v>
      </c>
      <c r="BK20" s="26">
        <v>70</v>
      </c>
      <c r="BL20" s="26">
        <v>67.30999755859375</v>
      </c>
      <c r="BM20" s="26">
        <v>66.44000244140625</v>
      </c>
      <c r="BN20" s="26">
        <v>68.69000244140625</v>
      </c>
      <c r="BO20" s="26">
        <v>67.80999755859375</v>
      </c>
      <c r="BP20" s="26">
        <v>70.5</v>
      </c>
      <c r="BQ20" s="26">
        <v>68.870002746582031</v>
      </c>
      <c r="BR20" s="26">
        <v>68.620002746582031</v>
      </c>
      <c r="BS20" s="26">
        <v>66.94000244140625</v>
      </c>
      <c r="BT20" s="26">
        <v>63.619998931884766</v>
      </c>
      <c r="BU20" s="26">
        <v>64.5</v>
      </c>
      <c r="BV20" s="26">
        <v>65.69000244140625</v>
      </c>
      <c r="BW20" s="26">
        <v>70.620002746582031</v>
      </c>
      <c r="BX20" s="26">
        <v>72.620002746582031</v>
      </c>
      <c r="BY20" s="26">
        <v>72.25</v>
      </c>
      <c r="BZ20" s="26">
        <v>71.69000244140625</v>
      </c>
      <c r="CA20" s="26">
        <v>73.44000244140625</v>
      </c>
      <c r="CB20" s="26">
        <v>70.30999755859375</v>
      </c>
      <c r="CC20" s="26">
        <v>67.620002746582031</v>
      </c>
      <c r="CD20" s="26">
        <v>69.55999755859375</v>
      </c>
      <c r="CE20" s="26">
        <v>70.80999755859375</v>
      </c>
      <c r="CF20" s="26">
        <v>72.5</v>
      </c>
      <c r="CG20" s="26">
        <v>74.44000244140625</v>
      </c>
      <c r="CH20" s="26">
        <v>78.55999755859375</v>
      </c>
      <c r="CI20" s="26">
        <v>77.870002746582031</v>
      </c>
      <c r="CJ20" s="26">
        <v>77.550003051757813</v>
      </c>
      <c r="CK20" s="26">
        <v>77</v>
      </c>
      <c r="CL20" s="26">
        <v>78.279998779296875</v>
      </c>
      <c r="CM20" s="26">
        <v>76.5</v>
      </c>
      <c r="CN20" s="26">
        <v>79.260002136230469</v>
      </c>
      <c r="CO20" s="26">
        <v>80</v>
      </c>
      <c r="CP20" s="26">
        <v>83.180000305175781</v>
      </c>
      <c r="CQ20" s="26">
        <v>82.790000915527344</v>
      </c>
      <c r="CR20" s="26">
        <v>81.699996948242188</v>
      </c>
      <c r="CS20" s="26">
        <v>81.110000610351563</v>
      </c>
      <c r="CT20" s="26">
        <v>79.040000915527344</v>
      </c>
      <c r="CU20" s="26">
        <v>79.319999694824219</v>
      </c>
      <c r="CV20" s="26">
        <v>81.379997253417969</v>
      </c>
      <c r="CW20" s="26">
        <v>80.449996948242188</v>
      </c>
      <c r="CX20">
        <v>79.599998474121094</v>
      </c>
    </row>
    <row r="21" spans="1:102" x14ac:dyDescent="0.2">
      <c r="A21" s="26"/>
      <c r="B21" s="26" t="s">
        <v>1181</v>
      </c>
      <c r="C21" s="26" t="s">
        <v>1148</v>
      </c>
      <c r="D21" s="26" t="s">
        <v>1149</v>
      </c>
      <c r="E21" s="26" t="s">
        <v>1150</v>
      </c>
      <c r="F21" s="26" t="s">
        <v>1151</v>
      </c>
      <c r="G21" s="26" t="s">
        <v>1152</v>
      </c>
      <c r="H21" s="26" t="s">
        <v>1153</v>
      </c>
      <c r="I21" s="26" t="s">
        <v>1154</v>
      </c>
      <c r="J21" s="26" t="s">
        <v>1155</v>
      </c>
      <c r="K21" s="26" t="s">
        <v>1156</v>
      </c>
      <c r="L21" s="26" t="s">
        <v>1157</v>
      </c>
      <c r="M21" s="26" t="s">
        <v>1158</v>
      </c>
      <c r="N21" s="26" t="s">
        <v>1159</v>
      </c>
      <c r="O21" s="26" t="s">
        <v>1160</v>
      </c>
      <c r="P21" s="26" t="s">
        <v>1161</v>
      </c>
      <c r="Q21" s="26" t="s">
        <v>1162</v>
      </c>
      <c r="R21" s="26" t="s">
        <v>1163</v>
      </c>
      <c r="S21" s="26" t="s">
        <v>1164</v>
      </c>
      <c r="T21" s="26" t="s">
        <v>1165</v>
      </c>
      <c r="U21" s="26" t="s">
        <v>1166</v>
      </c>
      <c r="V21" s="26" t="s">
        <v>1167</v>
      </c>
      <c r="W21" s="26" t="s">
        <v>1168</v>
      </c>
      <c r="X21" s="26" t="s">
        <v>1169</v>
      </c>
      <c r="Y21" s="26" t="s">
        <v>1170</v>
      </c>
      <c r="Z21" s="26" t="s">
        <v>1171</v>
      </c>
      <c r="AA21" s="26" t="s">
        <v>1172</v>
      </c>
      <c r="AB21" s="26" t="s">
        <v>1173</v>
      </c>
      <c r="AC21" s="26" t="s">
        <v>1174</v>
      </c>
      <c r="AD21" s="26" t="s">
        <v>1175</v>
      </c>
      <c r="AE21" s="26" t="s">
        <v>1176</v>
      </c>
      <c r="AF21" s="26" t="s">
        <v>1177</v>
      </c>
      <c r="AG21" s="26" t="s">
        <v>1178</v>
      </c>
      <c r="AH21" s="26" t="s">
        <v>870</v>
      </c>
      <c r="AI21" s="26" t="s">
        <v>873</v>
      </c>
      <c r="AJ21" s="26" t="s">
        <v>874</v>
      </c>
      <c r="AK21" s="26" t="s">
        <v>875</v>
      </c>
      <c r="AL21" s="26" t="s">
        <v>877</v>
      </c>
      <c r="AM21" s="26" t="s">
        <v>878</v>
      </c>
      <c r="AN21" s="26" t="s">
        <v>882</v>
      </c>
      <c r="AO21" s="26" t="s">
        <v>883</v>
      </c>
      <c r="AP21" s="26" t="s">
        <v>884</v>
      </c>
      <c r="AQ21" s="26" t="s">
        <v>887</v>
      </c>
      <c r="AR21" s="26" t="s">
        <v>888</v>
      </c>
      <c r="AS21" s="26" t="s">
        <v>889</v>
      </c>
      <c r="AT21" s="26" t="s">
        <v>893</v>
      </c>
      <c r="AU21" s="26" t="s">
        <v>894</v>
      </c>
      <c r="AV21" s="26" t="s">
        <v>897</v>
      </c>
      <c r="AW21" s="26" t="s">
        <v>898</v>
      </c>
      <c r="AX21" s="26" t="s">
        <v>899</v>
      </c>
      <c r="AY21" s="26" t="s">
        <v>900</v>
      </c>
      <c r="AZ21" s="26" t="s">
        <v>901</v>
      </c>
      <c r="BA21" s="26" t="s">
        <v>902</v>
      </c>
      <c r="BB21" s="26" t="s">
        <v>903</v>
      </c>
      <c r="BC21" s="26" t="s">
        <v>904</v>
      </c>
      <c r="BD21" s="26" t="s">
        <v>906</v>
      </c>
      <c r="BE21" s="26" t="s">
        <v>913</v>
      </c>
      <c r="BF21" s="26" t="s">
        <v>914</v>
      </c>
      <c r="BG21" s="26" t="s">
        <v>915</v>
      </c>
      <c r="BH21" s="26" t="s">
        <v>916</v>
      </c>
      <c r="BI21" s="26" t="s">
        <v>917</v>
      </c>
      <c r="BJ21" s="26" t="s">
        <v>968</v>
      </c>
      <c r="BK21" s="26" t="s">
        <v>973</v>
      </c>
      <c r="BL21" s="26" t="s">
        <v>974</v>
      </c>
      <c r="BM21" s="26" t="s">
        <v>975</v>
      </c>
      <c r="BN21" s="26" t="s">
        <v>992</v>
      </c>
      <c r="BO21" s="26" t="s">
        <v>1000</v>
      </c>
      <c r="BP21" s="26" t="s">
        <v>1001</v>
      </c>
      <c r="BQ21" s="26" t="s">
        <v>1004</v>
      </c>
      <c r="BR21" s="26" t="s">
        <v>1005</v>
      </c>
      <c r="BS21" s="26" t="s">
        <v>1008</v>
      </c>
      <c r="BT21" s="26" t="s">
        <v>1009</v>
      </c>
      <c r="BU21" s="26" t="s">
        <v>1012</v>
      </c>
      <c r="BV21" s="26" t="s">
        <v>1035</v>
      </c>
      <c r="BW21" s="26" t="s">
        <v>1036</v>
      </c>
      <c r="BX21" s="26" t="s">
        <v>1038</v>
      </c>
      <c r="BY21" s="26" t="s">
        <v>1039</v>
      </c>
      <c r="BZ21" s="26" t="s">
        <v>1042</v>
      </c>
      <c r="CA21" s="26" t="s">
        <v>1047</v>
      </c>
      <c r="CB21" s="26" t="s">
        <v>1061</v>
      </c>
      <c r="CC21" s="26" t="s">
        <v>1067</v>
      </c>
      <c r="CD21" s="26" t="s">
        <v>1073</v>
      </c>
      <c r="CE21" s="26" t="s">
        <v>1084</v>
      </c>
      <c r="CF21" s="26" t="s">
        <v>1088</v>
      </c>
      <c r="CG21" s="26" t="s">
        <v>1091</v>
      </c>
      <c r="CH21" s="26" t="s">
        <v>1092</v>
      </c>
      <c r="CI21" s="26" t="s">
        <v>1097</v>
      </c>
      <c r="CJ21" s="26" t="s">
        <v>1098</v>
      </c>
      <c r="CK21" s="26" t="s">
        <v>1101</v>
      </c>
      <c r="CL21" s="26" t="s">
        <v>1102</v>
      </c>
      <c r="CM21" s="26" t="s">
        <v>1105</v>
      </c>
      <c r="CN21" s="26" t="s">
        <v>1109</v>
      </c>
      <c r="CO21" s="26" t="s">
        <v>1110</v>
      </c>
      <c r="CP21" s="26" t="s">
        <v>1111</v>
      </c>
      <c r="CQ21" s="26" t="s">
        <v>1116</v>
      </c>
      <c r="CR21" s="26" t="s">
        <v>1120</v>
      </c>
      <c r="CS21" s="26" t="s">
        <v>1122</v>
      </c>
      <c r="CT21" s="26" t="s">
        <v>1123</v>
      </c>
      <c r="CU21" s="26" t="s">
        <v>1127</v>
      </c>
      <c r="CV21" s="26" t="s">
        <v>1134</v>
      </c>
      <c r="CW21" s="26" t="s">
        <v>1138</v>
      </c>
      <c r="CX21" t="s">
        <v>1140</v>
      </c>
    </row>
    <row r="22" spans="1:102" x14ac:dyDescent="0.2">
      <c r="A22" s="26" t="s">
        <v>860</v>
      </c>
      <c r="B22" s="26">
        <v>52.5</v>
      </c>
      <c r="C22" s="26">
        <v>52.75</v>
      </c>
      <c r="D22" s="26">
        <v>53.310001373291016</v>
      </c>
      <c r="E22" s="26">
        <v>52.189998626708984</v>
      </c>
      <c r="F22" s="26">
        <v>53</v>
      </c>
      <c r="G22" s="26">
        <v>53.810001373291016</v>
      </c>
      <c r="H22" s="26">
        <v>53.369998931884766</v>
      </c>
      <c r="I22" s="26">
        <v>52.869998931884766</v>
      </c>
      <c r="J22" s="26">
        <v>52.560001373291016</v>
      </c>
      <c r="K22" s="26">
        <v>53.119998931884766</v>
      </c>
      <c r="L22" s="26">
        <v>53.560001373291016</v>
      </c>
      <c r="M22" s="26">
        <v>54.25</v>
      </c>
      <c r="N22" s="26">
        <v>55.119998931884766</v>
      </c>
      <c r="O22" s="26">
        <v>56.689998626708984</v>
      </c>
      <c r="P22" s="26">
        <v>54.560001373291016</v>
      </c>
      <c r="Q22" s="26">
        <v>54.810001373291016</v>
      </c>
      <c r="R22" s="26">
        <v>53.869998931884766</v>
      </c>
      <c r="S22" s="26">
        <v>53.060001373291016</v>
      </c>
      <c r="T22" s="26">
        <v>53.689998626708984</v>
      </c>
      <c r="U22" s="26">
        <v>54.5</v>
      </c>
      <c r="V22" s="26">
        <v>53.939998626708984</v>
      </c>
      <c r="W22" s="26">
        <v>53.369998931884766</v>
      </c>
      <c r="X22" s="26">
        <v>51.939998626708984</v>
      </c>
      <c r="Y22" s="26">
        <v>52</v>
      </c>
      <c r="Z22" s="26">
        <v>50.5</v>
      </c>
      <c r="AA22" s="26">
        <v>51</v>
      </c>
      <c r="AB22" s="26">
        <v>50.939998626708984</v>
      </c>
      <c r="AC22" s="26">
        <v>51.869998931884766</v>
      </c>
      <c r="AD22" s="26">
        <v>49.869998931884766</v>
      </c>
      <c r="AE22" s="26">
        <v>49.189998626708984</v>
      </c>
      <c r="AF22" s="26">
        <v>49.060001373291016</v>
      </c>
      <c r="AG22" s="26">
        <v>49.25</v>
      </c>
      <c r="AH22" s="26">
        <v>49.310001373291016</v>
      </c>
      <c r="AI22" s="26">
        <v>50.369998931884766</v>
      </c>
      <c r="AJ22" s="26">
        <v>50.689998626708984</v>
      </c>
      <c r="AK22" s="26">
        <v>49.939998626708984</v>
      </c>
      <c r="AL22" s="26">
        <v>51.25</v>
      </c>
      <c r="AM22" s="26">
        <v>51.560001373291016</v>
      </c>
      <c r="AN22" s="26">
        <v>51.310001373291016</v>
      </c>
      <c r="AO22" s="26">
        <v>51.25</v>
      </c>
      <c r="AP22" s="26">
        <v>50.369998931884766</v>
      </c>
      <c r="AQ22" s="26">
        <v>51.560001373291016</v>
      </c>
      <c r="AR22" s="26">
        <v>51.060001373291016</v>
      </c>
      <c r="AS22" s="26">
        <v>50.25</v>
      </c>
      <c r="AT22" s="26">
        <v>50.560001373291016</v>
      </c>
      <c r="AU22" s="26">
        <v>49.939998626708984</v>
      </c>
      <c r="AV22" s="26">
        <v>48.5</v>
      </c>
      <c r="AW22" s="26">
        <v>47.439998626708984</v>
      </c>
      <c r="AX22" s="26">
        <v>47.25</v>
      </c>
      <c r="AY22" s="26">
        <v>47.5</v>
      </c>
      <c r="AZ22" s="26">
        <v>47.5</v>
      </c>
      <c r="BA22" s="26">
        <v>45.869998931884766</v>
      </c>
      <c r="BB22" s="26">
        <v>47.689998626708984</v>
      </c>
      <c r="BC22" s="26">
        <v>48.189998626708984</v>
      </c>
      <c r="BD22" s="26">
        <v>48</v>
      </c>
      <c r="BE22" s="26">
        <v>48.619998931884766</v>
      </c>
      <c r="BF22" s="26">
        <v>49.560001373291016</v>
      </c>
      <c r="BG22" s="26">
        <v>47.939998626708984</v>
      </c>
      <c r="BH22" s="26">
        <v>47.310001373291016</v>
      </c>
      <c r="BI22" s="26">
        <v>48</v>
      </c>
      <c r="BJ22" s="26">
        <v>47.560001373291016</v>
      </c>
      <c r="BK22" s="26">
        <v>45.619998931884766</v>
      </c>
      <c r="BL22" s="26">
        <v>46</v>
      </c>
      <c r="BM22" s="26">
        <v>47.189998626708984</v>
      </c>
      <c r="BN22" s="26">
        <v>48.369998931884766</v>
      </c>
      <c r="BO22" s="26">
        <v>48</v>
      </c>
      <c r="BP22" s="26">
        <v>48.75</v>
      </c>
      <c r="BQ22" s="26">
        <v>47.869998931884766</v>
      </c>
      <c r="BR22" s="26">
        <v>48.619998931884766</v>
      </c>
      <c r="BS22" s="26">
        <v>47.869998931884766</v>
      </c>
      <c r="BT22" s="26">
        <v>47.869998931884766</v>
      </c>
      <c r="BU22" s="26">
        <v>48.689998626708984</v>
      </c>
      <c r="BV22" s="26">
        <v>48.619998931884766</v>
      </c>
      <c r="BW22" s="26">
        <v>47.060001373291016</v>
      </c>
      <c r="BX22" s="26">
        <v>47.5</v>
      </c>
      <c r="BY22" s="26">
        <v>48.939998626708984</v>
      </c>
      <c r="BZ22" s="26">
        <v>49.25</v>
      </c>
      <c r="CA22" s="26">
        <v>49.369998931884766</v>
      </c>
      <c r="CB22" s="26">
        <v>50</v>
      </c>
      <c r="CC22" s="26">
        <v>51.25</v>
      </c>
      <c r="CD22" s="26">
        <v>51</v>
      </c>
      <c r="CE22" s="26">
        <v>51.439998626708984</v>
      </c>
      <c r="CF22" s="26">
        <v>51.869998931884766</v>
      </c>
      <c r="CG22" s="26">
        <v>51.119998931884766</v>
      </c>
      <c r="CH22" s="26">
        <v>52.619998931884766</v>
      </c>
      <c r="CI22" s="26">
        <v>51.810001373291016</v>
      </c>
      <c r="CJ22" s="26">
        <v>51.150001525878906</v>
      </c>
      <c r="CK22" s="26">
        <v>50.830001831054687</v>
      </c>
      <c r="CL22" s="26">
        <v>51.5</v>
      </c>
      <c r="CM22" s="26">
        <v>51.75</v>
      </c>
      <c r="CN22" s="26">
        <v>52</v>
      </c>
      <c r="CO22" s="26">
        <v>52.840000152587891</v>
      </c>
      <c r="CP22" s="26">
        <v>52.509998321533203</v>
      </c>
      <c r="CQ22" s="26">
        <v>51.900001525878906</v>
      </c>
      <c r="CR22" s="26">
        <v>51.979999542236328</v>
      </c>
      <c r="CS22" s="26">
        <v>53.159999847412109</v>
      </c>
      <c r="CT22" s="26">
        <v>53.490001678466797</v>
      </c>
      <c r="CU22" s="26">
        <v>51</v>
      </c>
      <c r="CV22" s="26">
        <v>51.049999237060547</v>
      </c>
      <c r="CW22" s="26">
        <v>49.849998474121094</v>
      </c>
      <c r="CX22">
        <v>49.650001525878906</v>
      </c>
    </row>
    <row r="23" spans="1:102" x14ac:dyDescent="0.2">
      <c r="A23" s="26"/>
      <c r="B23" s="26" t="s">
        <v>1181</v>
      </c>
      <c r="C23" s="26" t="s">
        <v>1148</v>
      </c>
      <c r="D23" s="26" t="s">
        <v>1149</v>
      </c>
      <c r="E23" s="26" t="s">
        <v>1150</v>
      </c>
      <c r="F23" s="26" t="s">
        <v>1151</v>
      </c>
      <c r="G23" s="26" t="s">
        <v>1152</v>
      </c>
      <c r="H23" s="26" t="s">
        <v>1153</v>
      </c>
      <c r="I23" s="26" t="s">
        <v>1154</v>
      </c>
      <c r="J23" s="26" t="s">
        <v>1155</v>
      </c>
      <c r="K23" s="26" t="s">
        <v>1156</v>
      </c>
      <c r="L23" s="26" t="s">
        <v>1157</v>
      </c>
      <c r="M23" s="26" t="s">
        <v>1158</v>
      </c>
      <c r="N23" s="26" t="s">
        <v>1159</v>
      </c>
      <c r="O23" s="26" t="s">
        <v>1160</v>
      </c>
      <c r="P23" s="26" t="s">
        <v>1161</v>
      </c>
      <c r="Q23" s="26" t="s">
        <v>1162</v>
      </c>
      <c r="R23" s="26" t="s">
        <v>1163</v>
      </c>
      <c r="S23" s="26" t="s">
        <v>1164</v>
      </c>
      <c r="T23" s="26" t="s">
        <v>1165</v>
      </c>
      <c r="U23" s="26" t="s">
        <v>1166</v>
      </c>
      <c r="V23" s="26" t="s">
        <v>1167</v>
      </c>
      <c r="W23" s="26" t="s">
        <v>1168</v>
      </c>
      <c r="X23" s="26" t="s">
        <v>1169</v>
      </c>
      <c r="Y23" s="26" t="s">
        <v>1170</v>
      </c>
      <c r="Z23" s="26" t="s">
        <v>1171</v>
      </c>
      <c r="AA23" s="26" t="s">
        <v>1172</v>
      </c>
      <c r="AB23" s="26" t="s">
        <v>1173</v>
      </c>
      <c r="AC23" s="26" t="s">
        <v>1174</v>
      </c>
      <c r="AD23" s="26" t="s">
        <v>1175</v>
      </c>
      <c r="AE23" s="26" t="s">
        <v>1176</v>
      </c>
      <c r="AF23" s="26" t="s">
        <v>1177</v>
      </c>
      <c r="AG23" s="26" t="s">
        <v>1178</v>
      </c>
      <c r="AH23" s="26" t="s">
        <v>870</v>
      </c>
      <c r="AI23" s="26" t="s">
        <v>873</v>
      </c>
      <c r="AJ23" s="26" t="s">
        <v>874</v>
      </c>
      <c r="AK23" s="26" t="s">
        <v>875</v>
      </c>
      <c r="AL23" s="26" t="s">
        <v>877</v>
      </c>
      <c r="AM23" s="26" t="s">
        <v>878</v>
      </c>
      <c r="AN23" s="26" t="s">
        <v>882</v>
      </c>
      <c r="AO23" s="26" t="s">
        <v>883</v>
      </c>
      <c r="AP23" s="26" t="s">
        <v>884</v>
      </c>
      <c r="AQ23" s="26" t="s">
        <v>887</v>
      </c>
      <c r="AR23" s="26" t="s">
        <v>888</v>
      </c>
      <c r="AS23" s="26" t="s">
        <v>889</v>
      </c>
      <c r="AT23" s="26" t="s">
        <v>893</v>
      </c>
      <c r="AU23" s="26" t="s">
        <v>894</v>
      </c>
      <c r="AV23" s="26" t="s">
        <v>897</v>
      </c>
      <c r="AW23" s="26" t="s">
        <v>898</v>
      </c>
      <c r="AX23" s="26" t="s">
        <v>899</v>
      </c>
      <c r="AY23" s="26" t="s">
        <v>900</v>
      </c>
      <c r="AZ23" s="26" t="s">
        <v>901</v>
      </c>
      <c r="BA23" s="26" t="s">
        <v>902</v>
      </c>
      <c r="BB23" s="26" t="s">
        <v>903</v>
      </c>
      <c r="BC23" s="26" t="s">
        <v>904</v>
      </c>
      <c r="BD23" s="26" t="s">
        <v>906</v>
      </c>
      <c r="BE23" s="26" t="s">
        <v>913</v>
      </c>
      <c r="BF23" s="26" t="s">
        <v>914</v>
      </c>
      <c r="BG23" s="26" t="s">
        <v>915</v>
      </c>
      <c r="BH23" s="26" t="s">
        <v>916</v>
      </c>
      <c r="BI23" s="26" t="s">
        <v>917</v>
      </c>
      <c r="BJ23" s="26" t="s">
        <v>968</v>
      </c>
      <c r="BK23" s="26" t="s">
        <v>973</v>
      </c>
      <c r="BL23" s="26" t="s">
        <v>974</v>
      </c>
      <c r="BM23" s="26" t="s">
        <v>975</v>
      </c>
      <c r="BN23" s="26" t="s">
        <v>992</v>
      </c>
      <c r="BO23" s="26" t="s">
        <v>1000</v>
      </c>
      <c r="BP23" s="26" t="s">
        <v>1001</v>
      </c>
      <c r="BQ23" s="26" t="s">
        <v>1004</v>
      </c>
      <c r="BR23" s="26" t="s">
        <v>1005</v>
      </c>
      <c r="BS23" s="26" t="s">
        <v>1008</v>
      </c>
      <c r="BT23" s="26" t="s">
        <v>1009</v>
      </c>
      <c r="BU23" s="26" t="s">
        <v>1012</v>
      </c>
      <c r="BV23" s="26" t="s">
        <v>1035</v>
      </c>
      <c r="BW23" s="26" t="s">
        <v>1036</v>
      </c>
      <c r="BX23" s="26" t="s">
        <v>1038</v>
      </c>
      <c r="BY23" s="26" t="s">
        <v>1039</v>
      </c>
      <c r="BZ23" s="26" t="s">
        <v>1042</v>
      </c>
      <c r="CA23" s="26" t="s">
        <v>1047</v>
      </c>
      <c r="CB23" s="26" t="s">
        <v>1061</v>
      </c>
      <c r="CC23" s="26" t="s">
        <v>1067</v>
      </c>
      <c r="CD23" s="26" t="s">
        <v>1073</v>
      </c>
      <c r="CE23" s="26" t="s">
        <v>1084</v>
      </c>
      <c r="CF23" s="26" t="s">
        <v>1088</v>
      </c>
      <c r="CG23" s="26" t="s">
        <v>1091</v>
      </c>
      <c r="CH23" s="26" t="s">
        <v>1092</v>
      </c>
      <c r="CI23" s="26" t="s">
        <v>1097</v>
      </c>
      <c r="CJ23" s="26" t="s">
        <v>1098</v>
      </c>
      <c r="CK23" s="26" t="s">
        <v>1101</v>
      </c>
      <c r="CL23" s="26" t="s">
        <v>1102</v>
      </c>
      <c r="CM23" s="26" t="s">
        <v>1105</v>
      </c>
      <c r="CN23" s="26" t="s">
        <v>1109</v>
      </c>
      <c r="CO23" s="26" t="s">
        <v>1110</v>
      </c>
      <c r="CP23" s="26" t="s">
        <v>1111</v>
      </c>
      <c r="CQ23" s="26" t="s">
        <v>1116</v>
      </c>
      <c r="CR23" s="26" t="s">
        <v>1120</v>
      </c>
      <c r="CS23" s="26" t="s">
        <v>1122</v>
      </c>
      <c r="CT23" s="26" t="s">
        <v>1123</v>
      </c>
      <c r="CU23" s="26" t="s">
        <v>1127</v>
      </c>
      <c r="CV23" s="26" t="s">
        <v>1134</v>
      </c>
      <c r="CW23" s="26" t="s">
        <v>1138</v>
      </c>
      <c r="CX23" t="s">
        <v>1140</v>
      </c>
    </row>
    <row r="24" spans="1:102" x14ac:dyDescent="0.2">
      <c r="A24" s="26" t="s">
        <v>860</v>
      </c>
      <c r="B24" s="26">
        <v>52.5</v>
      </c>
      <c r="C24" s="26">
        <v>52.75</v>
      </c>
      <c r="D24" s="26">
        <v>53.310001373291016</v>
      </c>
      <c r="E24" s="26">
        <v>52.189998626708984</v>
      </c>
      <c r="F24" s="26">
        <v>53</v>
      </c>
      <c r="G24" s="26">
        <v>53.810001373291016</v>
      </c>
      <c r="H24" s="26">
        <v>53.369998931884766</v>
      </c>
      <c r="I24" s="26">
        <v>52.869998931884766</v>
      </c>
      <c r="J24" s="26">
        <v>52.560001373291016</v>
      </c>
      <c r="K24" s="26">
        <v>53.119998931884766</v>
      </c>
      <c r="L24" s="26">
        <v>53.560001373291016</v>
      </c>
      <c r="M24" s="26">
        <v>54.25</v>
      </c>
      <c r="N24" s="26">
        <v>55.119998931884766</v>
      </c>
      <c r="O24" s="26">
        <v>56.689998626708984</v>
      </c>
      <c r="P24" s="26">
        <v>54.560001373291016</v>
      </c>
      <c r="Q24" s="26">
        <v>54.810001373291016</v>
      </c>
      <c r="R24" s="26">
        <v>53.869998931884766</v>
      </c>
      <c r="S24" s="26">
        <v>53.060001373291016</v>
      </c>
      <c r="T24" s="26">
        <v>53.689998626708984</v>
      </c>
      <c r="U24" s="26">
        <v>54.5</v>
      </c>
      <c r="V24" s="26">
        <v>53.939998626708984</v>
      </c>
      <c r="W24" s="26">
        <v>53.369998931884766</v>
      </c>
      <c r="X24" s="26">
        <v>51.939998626708984</v>
      </c>
      <c r="Y24" s="26">
        <v>52</v>
      </c>
      <c r="Z24" s="26">
        <v>50.5</v>
      </c>
      <c r="AA24" s="26">
        <v>51</v>
      </c>
      <c r="AB24" s="26">
        <v>50.939998626708984</v>
      </c>
      <c r="AC24" s="26">
        <v>51.869998931884766</v>
      </c>
      <c r="AD24" s="26">
        <v>49.869998931884766</v>
      </c>
      <c r="AE24" s="26">
        <v>49.189998626708984</v>
      </c>
      <c r="AF24" s="26">
        <v>49.060001373291016</v>
      </c>
      <c r="AG24" s="26">
        <v>49.25</v>
      </c>
      <c r="AH24" s="26">
        <v>49.310001373291016</v>
      </c>
      <c r="AI24" s="26">
        <v>50.369998931884766</v>
      </c>
      <c r="AJ24" s="26">
        <v>50.689998626708984</v>
      </c>
      <c r="AK24" s="26">
        <v>49.939998626708984</v>
      </c>
      <c r="AL24" s="26">
        <v>51.25</v>
      </c>
      <c r="AM24" s="26">
        <v>51.560001373291016</v>
      </c>
      <c r="AN24" s="26">
        <v>51.310001373291016</v>
      </c>
      <c r="AO24" s="26">
        <v>51.25</v>
      </c>
      <c r="AP24" s="26">
        <v>50.369998931884766</v>
      </c>
      <c r="AQ24" s="26">
        <v>51.560001373291016</v>
      </c>
      <c r="AR24" s="26">
        <v>51.060001373291016</v>
      </c>
      <c r="AS24" s="26">
        <v>50.25</v>
      </c>
      <c r="AT24" s="26">
        <v>50.560001373291016</v>
      </c>
      <c r="AU24" s="26">
        <v>49.939998626708984</v>
      </c>
      <c r="AV24" s="26">
        <v>48.5</v>
      </c>
      <c r="AW24" s="26">
        <v>47.439998626708984</v>
      </c>
      <c r="AX24" s="26">
        <v>47.25</v>
      </c>
      <c r="AY24" s="26">
        <v>47.5</v>
      </c>
      <c r="AZ24" s="26">
        <v>47.5</v>
      </c>
      <c r="BA24" s="26">
        <v>45.869998931884766</v>
      </c>
      <c r="BB24" s="26">
        <v>47.689998626708984</v>
      </c>
      <c r="BC24" s="26">
        <v>48.189998626708984</v>
      </c>
      <c r="BD24" s="26">
        <v>48</v>
      </c>
      <c r="BE24" s="26">
        <v>48.619998931884766</v>
      </c>
      <c r="BF24" s="26">
        <v>49.560001373291016</v>
      </c>
      <c r="BG24" s="26">
        <v>47.939998626708984</v>
      </c>
      <c r="BH24" s="26">
        <v>47.310001373291016</v>
      </c>
      <c r="BI24" s="26">
        <v>48</v>
      </c>
      <c r="BJ24" s="26">
        <v>47.560001373291016</v>
      </c>
      <c r="BK24" s="26">
        <v>45.619998931884766</v>
      </c>
      <c r="BL24" s="26">
        <v>46</v>
      </c>
      <c r="BM24" s="26">
        <v>47.189998626708984</v>
      </c>
      <c r="BN24" s="26">
        <v>48.369998931884766</v>
      </c>
      <c r="BO24" s="26">
        <v>48</v>
      </c>
      <c r="BP24" s="26">
        <v>48.75</v>
      </c>
      <c r="BQ24" s="26">
        <v>47.869998931884766</v>
      </c>
      <c r="BR24" s="26">
        <v>48.619998931884766</v>
      </c>
      <c r="BS24" s="26">
        <v>47.869998931884766</v>
      </c>
      <c r="BT24" s="26">
        <v>47.869998931884766</v>
      </c>
      <c r="BU24" s="26">
        <v>48.689998626708984</v>
      </c>
      <c r="BV24" s="26">
        <v>48.619998931884766</v>
      </c>
      <c r="BW24" s="26">
        <v>47.060001373291016</v>
      </c>
      <c r="BX24" s="26">
        <v>47.5</v>
      </c>
      <c r="BY24" s="26">
        <v>48.939998626708984</v>
      </c>
      <c r="BZ24" s="26">
        <v>49.25</v>
      </c>
      <c r="CA24" s="26">
        <v>49.369998931884766</v>
      </c>
      <c r="CB24" s="26">
        <v>50</v>
      </c>
      <c r="CC24" s="26">
        <v>51.25</v>
      </c>
      <c r="CD24" s="26">
        <v>51</v>
      </c>
      <c r="CE24" s="26">
        <v>51.439998626708984</v>
      </c>
      <c r="CF24" s="26">
        <v>51.869998931884766</v>
      </c>
      <c r="CG24" s="26">
        <v>51.119998931884766</v>
      </c>
      <c r="CH24" s="26">
        <v>52.619998931884766</v>
      </c>
      <c r="CI24" s="26">
        <v>51.810001373291016</v>
      </c>
      <c r="CJ24" s="26">
        <v>51.150001525878906</v>
      </c>
      <c r="CK24" s="26">
        <v>50.830001831054687</v>
      </c>
      <c r="CL24" s="26">
        <v>51.5</v>
      </c>
      <c r="CM24" s="26">
        <v>51.75</v>
      </c>
      <c r="CN24" s="26">
        <v>52</v>
      </c>
      <c r="CO24" s="26">
        <v>52.840000152587891</v>
      </c>
      <c r="CP24" s="26">
        <v>52.509998321533203</v>
      </c>
      <c r="CQ24" s="26">
        <v>51.900001525878906</v>
      </c>
      <c r="CR24" s="26">
        <v>51.979999542236328</v>
      </c>
      <c r="CS24" s="26">
        <v>53.159999847412109</v>
      </c>
      <c r="CT24" s="26">
        <v>53.490001678466797</v>
      </c>
      <c r="CU24" s="26">
        <v>51</v>
      </c>
      <c r="CV24" s="26">
        <v>51.049999237060547</v>
      </c>
      <c r="CW24" s="26">
        <v>49.849998474121094</v>
      </c>
      <c r="CX24">
        <v>49.650001525878906</v>
      </c>
    </row>
    <row r="25" spans="1:102" x14ac:dyDescent="0.2">
      <c r="A25" s="26"/>
      <c r="B25" s="26" t="s">
        <v>1181</v>
      </c>
      <c r="C25" s="26" t="s">
        <v>1148</v>
      </c>
      <c r="D25" s="26" t="s">
        <v>1149</v>
      </c>
      <c r="E25" s="26" t="s">
        <v>1150</v>
      </c>
      <c r="F25" s="26" t="s">
        <v>1151</v>
      </c>
      <c r="G25" s="26" t="s">
        <v>1152</v>
      </c>
      <c r="H25" s="26" t="s">
        <v>1153</v>
      </c>
      <c r="I25" s="26" t="s">
        <v>1154</v>
      </c>
      <c r="J25" s="26" t="s">
        <v>1155</v>
      </c>
      <c r="K25" s="26" t="s">
        <v>1156</v>
      </c>
      <c r="L25" s="26" t="s">
        <v>1157</v>
      </c>
      <c r="M25" s="26" t="s">
        <v>1158</v>
      </c>
      <c r="N25" s="26" t="s">
        <v>1159</v>
      </c>
      <c r="O25" s="26" t="s">
        <v>1160</v>
      </c>
      <c r="P25" s="26" t="s">
        <v>1161</v>
      </c>
      <c r="Q25" s="26" t="s">
        <v>1162</v>
      </c>
      <c r="R25" s="26" t="s">
        <v>1163</v>
      </c>
      <c r="S25" s="26" t="s">
        <v>1164</v>
      </c>
      <c r="T25" s="26" t="s">
        <v>1165</v>
      </c>
      <c r="U25" s="26" t="s">
        <v>1166</v>
      </c>
      <c r="V25" s="26" t="s">
        <v>1167</v>
      </c>
      <c r="W25" s="26" t="s">
        <v>1168</v>
      </c>
      <c r="X25" s="26" t="s">
        <v>1169</v>
      </c>
      <c r="Y25" s="26" t="s">
        <v>1170</v>
      </c>
      <c r="Z25" s="26" t="s">
        <v>1171</v>
      </c>
      <c r="AA25" s="26" t="s">
        <v>1172</v>
      </c>
      <c r="AB25" s="26" t="s">
        <v>1173</v>
      </c>
      <c r="AC25" s="26" t="s">
        <v>1174</v>
      </c>
      <c r="AD25" s="26" t="s">
        <v>1175</v>
      </c>
      <c r="AE25" s="26" t="s">
        <v>1176</v>
      </c>
      <c r="AF25" s="26" t="s">
        <v>1177</v>
      </c>
      <c r="AG25" s="26" t="s">
        <v>1178</v>
      </c>
      <c r="AH25" s="26" t="s">
        <v>870</v>
      </c>
      <c r="AI25" s="26" t="s">
        <v>873</v>
      </c>
      <c r="AJ25" s="26" t="s">
        <v>874</v>
      </c>
      <c r="AK25" s="26" t="s">
        <v>875</v>
      </c>
      <c r="AL25" s="26" t="s">
        <v>877</v>
      </c>
      <c r="AM25" s="26" t="s">
        <v>878</v>
      </c>
      <c r="AN25" s="26" t="s">
        <v>882</v>
      </c>
      <c r="AO25" s="26" t="s">
        <v>883</v>
      </c>
      <c r="AP25" s="26" t="s">
        <v>884</v>
      </c>
      <c r="AQ25" s="26" t="s">
        <v>887</v>
      </c>
      <c r="AR25" s="26" t="s">
        <v>888</v>
      </c>
      <c r="AS25" s="26" t="s">
        <v>889</v>
      </c>
      <c r="AT25" s="26" t="s">
        <v>893</v>
      </c>
      <c r="AU25" s="26" t="s">
        <v>894</v>
      </c>
      <c r="AV25" s="26" t="s">
        <v>897</v>
      </c>
      <c r="AW25" s="26" t="s">
        <v>898</v>
      </c>
      <c r="AX25" s="26" t="s">
        <v>899</v>
      </c>
      <c r="AY25" s="26" t="s">
        <v>900</v>
      </c>
      <c r="AZ25" s="26" t="s">
        <v>901</v>
      </c>
      <c r="BA25" s="26" t="s">
        <v>902</v>
      </c>
      <c r="BB25" s="26" t="s">
        <v>903</v>
      </c>
      <c r="BC25" s="26" t="s">
        <v>904</v>
      </c>
      <c r="BD25" s="26" t="s">
        <v>906</v>
      </c>
      <c r="BE25" s="26" t="s">
        <v>913</v>
      </c>
      <c r="BF25" s="26" t="s">
        <v>914</v>
      </c>
      <c r="BG25" s="26" t="s">
        <v>915</v>
      </c>
      <c r="BH25" s="26" t="s">
        <v>916</v>
      </c>
      <c r="BI25" s="26" t="s">
        <v>917</v>
      </c>
      <c r="BJ25" s="26" t="s">
        <v>968</v>
      </c>
      <c r="BK25" s="26" t="s">
        <v>973</v>
      </c>
      <c r="BL25" s="26" t="s">
        <v>974</v>
      </c>
      <c r="BM25" s="26" t="s">
        <v>975</v>
      </c>
      <c r="BN25" s="26" t="s">
        <v>992</v>
      </c>
      <c r="BO25" s="26" t="s">
        <v>1000</v>
      </c>
      <c r="BP25" s="26" t="s">
        <v>1001</v>
      </c>
      <c r="BQ25" s="26" t="s">
        <v>1004</v>
      </c>
      <c r="BR25" s="26" t="s">
        <v>1005</v>
      </c>
      <c r="BS25" s="26" t="s">
        <v>1008</v>
      </c>
      <c r="BT25" s="26" t="s">
        <v>1009</v>
      </c>
      <c r="BU25" s="26" t="s">
        <v>1012</v>
      </c>
      <c r="BV25" s="26" t="s">
        <v>1035</v>
      </c>
      <c r="BW25" s="26" t="s">
        <v>1036</v>
      </c>
      <c r="BX25" s="26" t="s">
        <v>1038</v>
      </c>
      <c r="BY25" s="26" t="s">
        <v>1039</v>
      </c>
      <c r="BZ25" s="26" t="s">
        <v>1042</v>
      </c>
      <c r="CA25" s="26" t="s">
        <v>1047</v>
      </c>
      <c r="CB25" s="26" t="s">
        <v>1061</v>
      </c>
      <c r="CC25" s="26" t="s">
        <v>1067</v>
      </c>
      <c r="CD25" s="26" t="s">
        <v>1073</v>
      </c>
      <c r="CE25" s="26" t="s">
        <v>1084</v>
      </c>
      <c r="CF25" s="26" t="s">
        <v>1088</v>
      </c>
      <c r="CG25" s="26" t="s">
        <v>1091</v>
      </c>
      <c r="CH25" s="26" t="s">
        <v>1092</v>
      </c>
      <c r="CI25" s="26" t="s">
        <v>1097</v>
      </c>
      <c r="CJ25" s="26" t="s">
        <v>1098</v>
      </c>
      <c r="CK25" s="26" t="s">
        <v>1101</v>
      </c>
      <c r="CL25" s="26" t="s">
        <v>1102</v>
      </c>
      <c r="CM25" s="26" t="s">
        <v>1105</v>
      </c>
      <c r="CN25" s="26" t="s">
        <v>1109</v>
      </c>
      <c r="CO25" s="26" t="s">
        <v>1110</v>
      </c>
      <c r="CP25" s="26" t="s">
        <v>1111</v>
      </c>
      <c r="CQ25" s="26" t="s">
        <v>1116</v>
      </c>
      <c r="CR25" s="26" t="s">
        <v>1120</v>
      </c>
      <c r="CS25" s="26" t="s">
        <v>1122</v>
      </c>
      <c r="CT25" s="26" t="s">
        <v>1123</v>
      </c>
      <c r="CU25" s="26" t="s">
        <v>1127</v>
      </c>
      <c r="CV25" s="26" t="s">
        <v>1134</v>
      </c>
      <c r="CW25" s="26" t="s">
        <v>1138</v>
      </c>
      <c r="CX25" t="s">
        <v>1140</v>
      </c>
    </row>
    <row r="26" spans="1:102" x14ac:dyDescent="0.2">
      <c r="A26" s="26" t="s">
        <v>17</v>
      </c>
      <c r="B26" s="26">
        <v>82.800003051757813</v>
      </c>
      <c r="C26" s="26">
        <v>83.30999755859375</v>
      </c>
      <c r="D26" s="26">
        <v>85.44000244140625</v>
      </c>
      <c r="E26" s="26">
        <v>84.139999389648438</v>
      </c>
      <c r="F26" s="26">
        <v>85.25</v>
      </c>
      <c r="G26" s="26">
        <v>86.69000244140625</v>
      </c>
      <c r="H26" s="26">
        <v>86.870002746582031</v>
      </c>
      <c r="I26" s="26">
        <v>84.80999755859375</v>
      </c>
      <c r="J26" s="26">
        <v>85.5</v>
      </c>
      <c r="K26" s="26">
        <v>84.370002746582031</v>
      </c>
      <c r="L26" s="26">
        <v>86</v>
      </c>
      <c r="M26" s="26">
        <v>87.19000244140625</v>
      </c>
      <c r="N26" s="26">
        <v>86.620002746582031</v>
      </c>
      <c r="O26" s="26">
        <v>87.30999755859375</v>
      </c>
      <c r="P26" s="26">
        <v>84.25</v>
      </c>
      <c r="Q26" s="26">
        <v>82</v>
      </c>
      <c r="R26" s="26">
        <v>82.870002746582031</v>
      </c>
      <c r="S26" s="26">
        <v>82.5</v>
      </c>
      <c r="T26" s="26">
        <v>82.30999755859375</v>
      </c>
      <c r="U26" s="26">
        <v>83.44000244140625</v>
      </c>
      <c r="V26" s="26">
        <v>82.55999755859375</v>
      </c>
      <c r="W26" s="26">
        <v>82.25</v>
      </c>
      <c r="X26" s="26">
        <v>81.5</v>
      </c>
      <c r="Y26" s="26">
        <v>82</v>
      </c>
      <c r="Z26" s="26">
        <v>80.30999755859375</v>
      </c>
      <c r="AA26" s="26">
        <v>81.620002746582031</v>
      </c>
      <c r="AB26" s="26">
        <v>82.120002746582031</v>
      </c>
      <c r="AC26" s="26">
        <v>82.80999755859375</v>
      </c>
      <c r="AD26" s="26">
        <v>80.5</v>
      </c>
      <c r="AE26" s="26">
        <v>81.05999755859375</v>
      </c>
      <c r="AF26" s="26">
        <v>82.55999755859375</v>
      </c>
      <c r="AG26" s="26">
        <v>82.05999755859375</v>
      </c>
      <c r="AH26" s="26">
        <v>83</v>
      </c>
      <c r="AI26" s="26">
        <v>83.370002746582031</v>
      </c>
      <c r="AJ26" s="26">
        <v>84.120002746582031</v>
      </c>
      <c r="AK26" s="26">
        <v>83.120002746582031</v>
      </c>
      <c r="AL26" s="26">
        <v>84.25</v>
      </c>
      <c r="AM26" s="26">
        <v>83.94000244140625</v>
      </c>
      <c r="AN26" s="26">
        <v>83.870002746582031</v>
      </c>
      <c r="AO26" s="26">
        <v>83.75</v>
      </c>
      <c r="AP26" s="26">
        <v>83.69000244140625</v>
      </c>
      <c r="AQ26" s="26">
        <v>85</v>
      </c>
      <c r="AR26" s="26">
        <v>84.80999755859375</v>
      </c>
      <c r="AS26" s="26">
        <v>84.30999755859375</v>
      </c>
      <c r="AT26" s="26">
        <v>84.870002746582031</v>
      </c>
      <c r="AU26" s="26">
        <v>85.80999755859375</v>
      </c>
      <c r="AV26" s="26">
        <v>82.120002746582031</v>
      </c>
      <c r="AW26" s="26">
        <v>81.870002746582031</v>
      </c>
      <c r="AX26" s="26">
        <v>82.620002746582031</v>
      </c>
      <c r="AY26" s="26">
        <v>83</v>
      </c>
      <c r="AZ26" s="26">
        <v>81.80999755859375</v>
      </c>
      <c r="BA26" s="26">
        <v>80.5</v>
      </c>
      <c r="BB26" s="26">
        <v>80.69000244140625</v>
      </c>
      <c r="BC26" s="26">
        <v>81.30999755859375</v>
      </c>
      <c r="BD26" s="26">
        <v>81.5</v>
      </c>
      <c r="BE26" s="26">
        <v>81.80999755859375</v>
      </c>
      <c r="BF26" s="26">
        <v>82.25</v>
      </c>
      <c r="BG26" s="26">
        <v>79.05999755859375</v>
      </c>
      <c r="BH26" s="26">
        <v>78.25</v>
      </c>
      <c r="BI26" s="26">
        <v>80.75</v>
      </c>
      <c r="BJ26" s="26">
        <v>81.05999755859375</v>
      </c>
      <c r="BK26" s="26">
        <v>78.44000244140625</v>
      </c>
      <c r="BL26" s="26">
        <v>78.370002746582031</v>
      </c>
      <c r="BM26" s="26">
        <v>80.620002746582031</v>
      </c>
      <c r="BN26" s="26">
        <v>82.80999755859375</v>
      </c>
      <c r="BO26" s="26">
        <v>83.05999755859375</v>
      </c>
      <c r="BP26" s="26">
        <v>85.75</v>
      </c>
      <c r="BQ26" s="26">
        <v>84.44000244140625</v>
      </c>
      <c r="BR26" s="26">
        <v>85.94000244140625</v>
      </c>
      <c r="BS26" s="26">
        <v>82.620002746582031</v>
      </c>
      <c r="BT26" s="26">
        <v>80.870002746582031</v>
      </c>
      <c r="BU26" s="26">
        <v>81.5</v>
      </c>
      <c r="BV26" s="26">
        <v>81.30999755859375</v>
      </c>
      <c r="BW26" s="26">
        <v>80.25</v>
      </c>
      <c r="BX26" s="26">
        <v>80.120002746582031</v>
      </c>
      <c r="BY26" s="26">
        <v>81.44000244140625</v>
      </c>
      <c r="BZ26" s="26">
        <v>80.94000244140625</v>
      </c>
      <c r="CA26" s="26">
        <v>81</v>
      </c>
      <c r="CB26" s="26">
        <v>80.25</v>
      </c>
      <c r="CC26" s="26">
        <v>79.44000244140625</v>
      </c>
      <c r="CD26" s="26">
        <v>79.30999755859375</v>
      </c>
      <c r="CE26" s="26">
        <v>79.620002746582031</v>
      </c>
      <c r="CF26" s="26">
        <v>79.55999755859375</v>
      </c>
      <c r="CG26" s="26">
        <v>79.870002746582031</v>
      </c>
      <c r="CH26" s="26">
        <v>83.19000244140625</v>
      </c>
      <c r="CI26" s="26">
        <v>82.620002746582031</v>
      </c>
      <c r="CJ26" s="26">
        <v>81.5</v>
      </c>
      <c r="CK26" s="26">
        <v>81.860000610351563</v>
      </c>
      <c r="CL26" s="26">
        <v>83.279998779296875</v>
      </c>
      <c r="CM26" s="26">
        <v>83.269996643066406</v>
      </c>
      <c r="CN26" s="26">
        <v>82.419998168945313</v>
      </c>
      <c r="CO26" s="26">
        <v>82.569999694824219</v>
      </c>
      <c r="CP26" s="26">
        <v>84.69000244140625</v>
      </c>
      <c r="CQ26" s="26">
        <v>83.349998474121094</v>
      </c>
      <c r="CR26" s="26">
        <v>84.260002136230469</v>
      </c>
      <c r="CS26" s="26">
        <v>85.889999389648438</v>
      </c>
      <c r="CT26" s="26">
        <v>86.529998779296875</v>
      </c>
      <c r="CU26" s="26">
        <v>86</v>
      </c>
      <c r="CV26" s="26">
        <v>85.849998474121094</v>
      </c>
      <c r="CW26" s="26">
        <v>85.400001525878906</v>
      </c>
      <c r="CX26">
        <v>86.550003051757813</v>
      </c>
    </row>
    <row r="27" spans="1:102" x14ac:dyDescent="0.2">
      <c r="A27" s="26"/>
      <c r="B27" s="26" t="s">
        <v>1181</v>
      </c>
      <c r="C27" s="26" t="s">
        <v>1148</v>
      </c>
      <c r="D27" s="26" t="s">
        <v>1149</v>
      </c>
      <c r="E27" s="26" t="s">
        <v>1150</v>
      </c>
      <c r="F27" s="26" t="s">
        <v>1151</v>
      </c>
      <c r="G27" s="26" t="s">
        <v>1152</v>
      </c>
      <c r="H27" s="26" t="s">
        <v>1153</v>
      </c>
      <c r="I27" s="26" t="s">
        <v>1154</v>
      </c>
      <c r="J27" s="26" t="s">
        <v>1155</v>
      </c>
      <c r="K27" s="26" t="s">
        <v>1156</v>
      </c>
      <c r="L27" s="26" t="s">
        <v>1157</v>
      </c>
      <c r="M27" s="26" t="s">
        <v>1158</v>
      </c>
      <c r="N27" s="26" t="s">
        <v>1159</v>
      </c>
      <c r="O27" s="26" t="s">
        <v>1160</v>
      </c>
      <c r="P27" s="26" t="s">
        <v>1161</v>
      </c>
      <c r="Q27" s="26" t="s">
        <v>1162</v>
      </c>
      <c r="R27" s="26" t="s">
        <v>1163</v>
      </c>
      <c r="S27" s="26" t="s">
        <v>1164</v>
      </c>
      <c r="T27" s="26" t="s">
        <v>1165</v>
      </c>
      <c r="U27" s="26" t="s">
        <v>1166</v>
      </c>
      <c r="V27" s="26" t="s">
        <v>1167</v>
      </c>
      <c r="W27" s="26" t="s">
        <v>1168</v>
      </c>
      <c r="X27" s="26" t="s">
        <v>1169</v>
      </c>
      <c r="Y27" s="26" t="s">
        <v>1170</v>
      </c>
      <c r="Z27" s="26" t="s">
        <v>1171</v>
      </c>
      <c r="AA27" s="26" t="s">
        <v>1172</v>
      </c>
      <c r="AB27" s="26" t="s">
        <v>1173</v>
      </c>
      <c r="AC27" s="26" t="s">
        <v>1174</v>
      </c>
      <c r="AD27" s="26" t="s">
        <v>1175</v>
      </c>
      <c r="AE27" s="26" t="s">
        <v>1176</v>
      </c>
      <c r="AF27" s="26" t="s">
        <v>1177</v>
      </c>
      <c r="AG27" s="26" t="s">
        <v>1178</v>
      </c>
      <c r="AH27" s="26" t="s">
        <v>870</v>
      </c>
      <c r="AI27" s="26" t="s">
        <v>873</v>
      </c>
      <c r="AJ27" s="26" t="s">
        <v>874</v>
      </c>
      <c r="AK27" s="26" t="s">
        <v>875</v>
      </c>
      <c r="AL27" s="26" t="s">
        <v>877</v>
      </c>
      <c r="AM27" s="26" t="s">
        <v>878</v>
      </c>
      <c r="AN27" s="26" t="s">
        <v>882</v>
      </c>
      <c r="AO27" s="26" t="s">
        <v>883</v>
      </c>
      <c r="AP27" s="26" t="s">
        <v>884</v>
      </c>
      <c r="AQ27" s="26" t="s">
        <v>887</v>
      </c>
      <c r="AR27" s="26" t="s">
        <v>888</v>
      </c>
      <c r="AS27" s="26" t="s">
        <v>889</v>
      </c>
      <c r="AT27" s="26" t="s">
        <v>893</v>
      </c>
      <c r="AU27" s="26" t="s">
        <v>894</v>
      </c>
      <c r="AV27" s="26" t="s">
        <v>897</v>
      </c>
      <c r="AW27" s="26" t="s">
        <v>898</v>
      </c>
      <c r="AX27" s="26" t="s">
        <v>899</v>
      </c>
      <c r="AY27" s="26" t="s">
        <v>900</v>
      </c>
      <c r="AZ27" s="26" t="s">
        <v>901</v>
      </c>
      <c r="BA27" s="26" t="s">
        <v>902</v>
      </c>
      <c r="BB27" s="26" t="s">
        <v>903</v>
      </c>
      <c r="BC27" s="26" t="s">
        <v>904</v>
      </c>
      <c r="BD27" s="26" t="s">
        <v>906</v>
      </c>
      <c r="BE27" s="26" t="s">
        <v>913</v>
      </c>
      <c r="BF27" s="26" t="s">
        <v>914</v>
      </c>
      <c r="BG27" s="26" t="s">
        <v>915</v>
      </c>
      <c r="BH27" s="26" t="s">
        <v>916</v>
      </c>
      <c r="BI27" s="26" t="s">
        <v>917</v>
      </c>
      <c r="BJ27" s="26" t="s">
        <v>968</v>
      </c>
      <c r="BK27" s="26" t="s">
        <v>973</v>
      </c>
      <c r="BL27" s="26" t="s">
        <v>974</v>
      </c>
      <c r="BM27" s="26" t="s">
        <v>975</v>
      </c>
      <c r="BN27" s="26" t="s">
        <v>992</v>
      </c>
      <c r="BO27" s="26" t="s">
        <v>1000</v>
      </c>
      <c r="BP27" s="26" t="s">
        <v>1001</v>
      </c>
      <c r="BQ27" s="26" t="s">
        <v>1004</v>
      </c>
      <c r="BR27" s="26" t="s">
        <v>1005</v>
      </c>
      <c r="BS27" s="26" t="s">
        <v>1008</v>
      </c>
      <c r="BT27" s="26" t="s">
        <v>1009</v>
      </c>
      <c r="BU27" s="26" t="s">
        <v>1012</v>
      </c>
      <c r="BV27" s="26" t="s">
        <v>1035</v>
      </c>
      <c r="BW27" s="26" t="s">
        <v>1036</v>
      </c>
      <c r="BX27" s="26" t="s">
        <v>1038</v>
      </c>
      <c r="BY27" s="26" t="s">
        <v>1039</v>
      </c>
      <c r="BZ27" s="26" t="s">
        <v>1042</v>
      </c>
      <c r="CA27" s="26" t="s">
        <v>1047</v>
      </c>
      <c r="CB27" s="26" t="s">
        <v>1061</v>
      </c>
      <c r="CC27" s="26" t="s">
        <v>1067</v>
      </c>
      <c r="CD27" s="26" t="s">
        <v>1073</v>
      </c>
      <c r="CE27" s="26" t="s">
        <v>1084</v>
      </c>
      <c r="CF27" s="26" t="s">
        <v>1088</v>
      </c>
      <c r="CG27" s="26" t="s">
        <v>1091</v>
      </c>
      <c r="CH27" s="26" t="s">
        <v>1092</v>
      </c>
      <c r="CI27" s="26" t="s">
        <v>1097</v>
      </c>
      <c r="CJ27" s="26" t="s">
        <v>1098</v>
      </c>
      <c r="CK27" s="26" t="s">
        <v>1101</v>
      </c>
      <c r="CL27" s="26" t="s">
        <v>1102</v>
      </c>
      <c r="CM27" s="26" t="s">
        <v>1105</v>
      </c>
      <c r="CN27" s="26" t="s">
        <v>1109</v>
      </c>
      <c r="CO27" s="26" t="s">
        <v>1110</v>
      </c>
      <c r="CP27" s="26" t="s">
        <v>1111</v>
      </c>
      <c r="CQ27" s="26" t="s">
        <v>1116</v>
      </c>
      <c r="CR27" s="26" t="s">
        <v>1120</v>
      </c>
      <c r="CS27" s="26" t="s">
        <v>1122</v>
      </c>
      <c r="CT27" s="26" t="s">
        <v>1123</v>
      </c>
      <c r="CU27" s="26" t="s">
        <v>1127</v>
      </c>
      <c r="CV27" s="26" t="s">
        <v>1134</v>
      </c>
      <c r="CW27" t="s">
        <v>1138</v>
      </c>
      <c r="CX27" t="s">
        <v>1140</v>
      </c>
    </row>
    <row r="28" spans="1:102" x14ac:dyDescent="0.2">
      <c r="A28" s="26" t="s">
        <v>322</v>
      </c>
      <c r="B28" s="26">
        <v>30.440000534057617</v>
      </c>
      <c r="C28" s="26">
        <v>31.309999465942383</v>
      </c>
      <c r="D28" s="26">
        <v>31.579999923706055</v>
      </c>
      <c r="E28" s="26">
        <v>32.439998626708984</v>
      </c>
      <c r="F28" s="26">
        <v>33.080001831054688</v>
      </c>
      <c r="G28" s="26">
        <v>32.310001373291016</v>
      </c>
      <c r="H28" s="26">
        <v>31.440000534057617</v>
      </c>
      <c r="I28" s="26">
        <v>30.75</v>
      </c>
      <c r="J28" s="26">
        <v>30.059999465942383</v>
      </c>
      <c r="K28" s="26">
        <v>30.25</v>
      </c>
      <c r="L28" s="26">
        <v>30.190000534057617</v>
      </c>
      <c r="M28" s="26">
        <v>30.559999465942383</v>
      </c>
      <c r="N28" s="26">
        <v>31.120000839233398</v>
      </c>
      <c r="O28" s="26">
        <v>30.870000839233398</v>
      </c>
      <c r="P28" s="26">
        <v>30.809999465942383</v>
      </c>
      <c r="Q28" s="26">
        <v>31.25</v>
      </c>
      <c r="R28" s="26">
        <v>30.75</v>
      </c>
      <c r="S28" s="26">
        <v>29.809999465942383</v>
      </c>
      <c r="T28" s="26">
        <v>29.690000534057617</v>
      </c>
      <c r="U28" s="26">
        <v>29.370000839233398</v>
      </c>
      <c r="V28" s="26">
        <v>30.370000839233398</v>
      </c>
      <c r="W28" s="26">
        <v>30.059999465942383</v>
      </c>
      <c r="X28" s="26">
        <v>29.559999465942383</v>
      </c>
      <c r="Y28" s="26">
        <v>29.5</v>
      </c>
      <c r="Z28" s="26">
        <v>29.75</v>
      </c>
      <c r="AA28" s="26">
        <v>31.120000839233398</v>
      </c>
      <c r="AB28" s="26">
        <v>30.620000839233398</v>
      </c>
      <c r="AC28" s="26">
        <v>31.309999465942383</v>
      </c>
      <c r="AD28" s="26">
        <v>31.059999465942383</v>
      </c>
      <c r="AE28" s="26">
        <v>30.690000534057617</v>
      </c>
      <c r="AF28" s="26">
        <v>30.620000839233398</v>
      </c>
      <c r="AG28" s="26">
        <v>30.190000534057617</v>
      </c>
      <c r="AH28" s="26">
        <v>29.75</v>
      </c>
      <c r="AI28" s="26">
        <v>30.309999465942383</v>
      </c>
      <c r="AJ28" s="26">
        <v>30.870000839233398</v>
      </c>
      <c r="AK28" s="26">
        <v>31</v>
      </c>
      <c r="AL28" s="26">
        <v>30.620000839233398</v>
      </c>
      <c r="AM28" s="26">
        <v>30.870000839233398</v>
      </c>
      <c r="AN28" s="26">
        <v>31.5</v>
      </c>
      <c r="AO28" s="26">
        <v>32.25</v>
      </c>
      <c r="AP28" s="26">
        <v>31.940000534057617</v>
      </c>
      <c r="AQ28" s="26">
        <v>31.690000534057617</v>
      </c>
      <c r="AR28" s="26">
        <v>31.5</v>
      </c>
      <c r="AS28" s="26">
        <v>31.309999465942383</v>
      </c>
      <c r="AT28" s="26">
        <v>31.120000839233398</v>
      </c>
      <c r="AU28" s="26">
        <v>31.120000839233398</v>
      </c>
      <c r="AV28" s="26">
        <v>31.809999465942383</v>
      </c>
      <c r="AW28" s="26">
        <v>31.940000534057617</v>
      </c>
      <c r="AX28" s="26">
        <v>32.439998626708984</v>
      </c>
      <c r="AY28" s="26">
        <v>32.369998931884766</v>
      </c>
      <c r="AZ28" s="26">
        <v>32</v>
      </c>
      <c r="BA28" s="26">
        <v>32.189998626708984</v>
      </c>
      <c r="BB28" s="26">
        <v>31.870000839233398</v>
      </c>
      <c r="BC28" s="26">
        <v>32.189998626708984</v>
      </c>
      <c r="BD28" s="26">
        <v>32.189998626708984</v>
      </c>
      <c r="BE28" s="26">
        <v>32.439998626708984</v>
      </c>
      <c r="BF28" s="26">
        <v>32.310001373291016</v>
      </c>
      <c r="BG28" s="26">
        <v>31.870000839233398</v>
      </c>
      <c r="BH28" s="26">
        <v>31.809999465942383</v>
      </c>
      <c r="BI28" s="26">
        <v>32.310001373291016</v>
      </c>
      <c r="BJ28" s="26">
        <v>32.5</v>
      </c>
      <c r="BK28" s="26">
        <v>33.25</v>
      </c>
      <c r="BL28" s="26">
        <v>33.810001373291016</v>
      </c>
      <c r="BM28" s="26">
        <v>33.869998931884766</v>
      </c>
      <c r="BN28" s="26">
        <v>34.869998931884766</v>
      </c>
      <c r="BO28" s="26">
        <v>35.189998626708984</v>
      </c>
      <c r="BP28" s="26">
        <v>35</v>
      </c>
      <c r="BQ28" s="26">
        <v>35.119998931884766</v>
      </c>
      <c r="BR28" s="26">
        <v>34.119998931884766</v>
      </c>
      <c r="BS28" s="26">
        <v>32.369998931884766</v>
      </c>
      <c r="BT28" s="26">
        <v>30.370000839233398</v>
      </c>
      <c r="BU28" s="26">
        <v>30.620000839233398</v>
      </c>
      <c r="BV28" s="26">
        <v>30.75</v>
      </c>
      <c r="BW28" s="26">
        <v>31</v>
      </c>
      <c r="BX28" s="26">
        <v>30.75</v>
      </c>
      <c r="BY28" s="26">
        <v>29.620000839233398</v>
      </c>
      <c r="BZ28" s="26">
        <v>30.25</v>
      </c>
      <c r="CA28" s="26">
        <v>29.75</v>
      </c>
      <c r="CB28" s="26">
        <v>29.870000839233398</v>
      </c>
      <c r="CC28" s="26">
        <v>30.309999465942383</v>
      </c>
      <c r="CD28" s="26">
        <v>30.370000839233398</v>
      </c>
      <c r="CE28" s="26">
        <v>30.190000534057617</v>
      </c>
      <c r="CF28" s="26">
        <v>31.440000534057617</v>
      </c>
      <c r="CG28" s="26">
        <v>31.559999465942383</v>
      </c>
      <c r="CH28" s="26">
        <v>31.440000534057617</v>
      </c>
      <c r="CI28" s="26">
        <v>31.120000839233398</v>
      </c>
      <c r="CJ28" s="26">
        <v>31.180000305175781</v>
      </c>
      <c r="CK28" s="26">
        <v>31.049999237060547</v>
      </c>
      <c r="CL28" s="26">
        <v>30.350000381469727</v>
      </c>
      <c r="CM28" s="26">
        <v>30.129999160766602</v>
      </c>
      <c r="CN28" s="26">
        <v>29.989999771118164</v>
      </c>
      <c r="CO28" s="26">
        <v>30.219999313354492</v>
      </c>
      <c r="CP28" s="26">
        <v>30.260000228881836</v>
      </c>
      <c r="CQ28" s="26">
        <v>30.920000076293945</v>
      </c>
      <c r="CR28" s="26">
        <v>31.450000762939453</v>
      </c>
      <c r="CS28" s="26">
        <v>31.799999237060547</v>
      </c>
      <c r="CT28" s="26">
        <v>31.940000534057617</v>
      </c>
      <c r="CU28" s="26">
        <v>32.020000457763672</v>
      </c>
      <c r="CV28" s="26">
        <v>31.75</v>
      </c>
      <c r="CW28">
        <v>31.590000152587891</v>
      </c>
      <c r="CX28">
        <v>31.899999618530273</v>
      </c>
    </row>
    <row r="29" spans="1:102" x14ac:dyDescent="0.2">
      <c r="A29" s="26"/>
      <c r="B29" s="26" t="s">
        <v>1181</v>
      </c>
      <c r="C29" s="26" t="s">
        <v>1148</v>
      </c>
      <c r="D29" s="26" t="s">
        <v>1149</v>
      </c>
      <c r="E29" s="26" t="s">
        <v>1150</v>
      </c>
      <c r="F29" s="26" t="s">
        <v>1151</v>
      </c>
      <c r="G29" s="26" t="s">
        <v>1152</v>
      </c>
      <c r="H29" s="26" t="s">
        <v>1153</v>
      </c>
      <c r="I29" s="26" t="s">
        <v>1154</v>
      </c>
      <c r="J29" s="26" t="s">
        <v>1155</v>
      </c>
      <c r="K29" s="26" t="s">
        <v>1156</v>
      </c>
      <c r="L29" s="26" t="s">
        <v>1157</v>
      </c>
      <c r="M29" s="26" t="s">
        <v>1158</v>
      </c>
      <c r="N29" s="26" t="s">
        <v>1159</v>
      </c>
      <c r="O29" s="26" t="s">
        <v>1160</v>
      </c>
      <c r="P29" s="26" t="s">
        <v>1161</v>
      </c>
      <c r="Q29" s="26" t="s">
        <v>1162</v>
      </c>
      <c r="R29" s="26" t="s">
        <v>1163</v>
      </c>
      <c r="S29" s="26" t="s">
        <v>1164</v>
      </c>
      <c r="T29" s="26" t="s">
        <v>1165</v>
      </c>
      <c r="U29" s="26" t="s">
        <v>1166</v>
      </c>
      <c r="V29" s="26" t="s">
        <v>1167</v>
      </c>
      <c r="W29" s="26" t="s">
        <v>1168</v>
      </c>
      <c r="X29" s="26" t="s">
        <v>1169</v>
      </c>
      <c r="Y29" s="26" t="s">
        <v>1170</v>
      </c>
      <c r="Z29" s="26" t="s">
        <v>1171</v>
      </c>
      <c r="AA29" s="26" t="s">
        <v>1172</v>
      </c>
      <c r="AB29" s="26" t="s">
        <v>1173</v>
      </c>
      <c r="AC29" s="26" t="s">
        <v>1174</v>
      </c>
      <c r="AD29" s="26" t="s">
        <v>1175</v>
      </c>
      <c r="AE29" s="26" t="s">
        <v>1176</v>
      </c>
      <c r="AF29" s="26" t="s">
        <v>1177</v>
      </c>
      <c r="AG29" s="26" t="s">
        <v>1178</v>
      </c>
      <c r="AH29" s="26" t="s">
        <v>870</v>
      </c>
      <c r="AI29" s="26" t="s">
        <v>873</v>
      </c>
      <c r="AJ29" s="26" t="s">
        <v>874</v>
      </c>
      <c r="AK29" s="26" t="s">
        <v>875</v>
      </c>
      <c r="AL29" s="26" t="s">
        <v>877</v>
      </c>
      <c r="AM29" s="26" t="s">
        <v>878</v>
      </c>
      <c r="AN29" s="26" t="s">
        <v>882</v>
      </c>
      <c r="AO29" s="26" t="s">
        <v>883</v>
      </c>
      <c r="AP29" s="26" t="s">
        <v>884</v>
      </c>
      <c r="AQ29" s="26" t="s">
        <v>887</v>
      </c>
      <c r="AR29" s="26" t="s">
        <v>888</v>
      </c>
      <c r="AS29" s="26" t="s">
        <v>889</v>
      </c>
      <c r="AT29" s="26" t="s">
        <v>893</v>
      </c>
      <c r="AU29" s="26" t="s">
        <v>894</v>
      </c>
      <c r="AV29" s="26" t="s">
        <v>897</v>
      </c>
      <c r="AW29" s="26" t="s">
        <v>898</v>
      </c>
      <c r="AX29" s="26" t="s">
        <v>899</v>
      </c>
      <c r="AY29" s="26" t="s">
        <v>900</v>
      </c>
      <c r="AZ29" s="26" t="s">
        <v>901</v>
      </c>
      <c r="BA29" s="26" t="s">
        <v>902</v>
      </c>
      <c r="BB29" s="26" t="s">
        <v>903</v>
      </c>
      <c r="BC29" s="26" t="s">
        <v>904</v>
      </c>
      <c r="BD29" s="26" t="s">
        <v>906</v>
      </c>
      <c r="BE29" s="26" t="s">
        <v>913</v>
      </c>
      <c r="BF29" s="26" t="s">
        <v>914</v>
      </c>
      <c r="BG29" s="26" t="s">
        <v>915</v>
      </c>
      <c r="BH29" s="26" t="s">
        <v>916</v>
      </c>
      <c r="BI29" s="26" t="s">
        <v>917</v>
      </c>
      <c r="BJ29" s="26" t="s">
        <v>968</v>
      </c>
      <c r="BK29" s="26" t="s">
        <v>973</v>
      </c>
      <c r="BL29" s="26" t="s">
        <v>974</v>
      </c>
      <c r="BM29" s="26" t="s">
        <v>975</v>
      </c>
      <c r="BN29" s="26" t="s">
        <v>992</v>
      </c>
      <c r="BO29" s="26" t="s">
        <v>1000</v>
      </c>
      <c r="BP29" s="26" t="s">
        <v>1001</v>
      </c>
      <c r="BQ29" s="26" t="s">
        <v>1004</v>
      </c>
      <c r="BR29" s="26" t="s">
        <v>1005</v>
      </c>
      <c r="BS29" s="26" t="s">
        <v>1008</v>
      </c>
      <c r="BT29" s="26" t="s">
        <v>1009</v>
      </c>
      <c r="BU29" s="26" t="s">
        <v>1012</v>
      </c>
      <c r="BV29" s="26" t="s">
        <v>1035</v>
      </c>
      <c r="BW29" s="26" t="s">
        <v>1036</v>
      </c>
      <c r="BX29" s="26" t="s">
        <v>1038</v>
      </c>
      <c r="BY29" s="26" t="s">
        <v>1039</v>
      </c>
      <c r="BZ29" s="26" t="s">
        <v>1042</v>
      </c>
      <c r="CA29" s="26" t="s">
        <v>1047</v>
      </c>
      <c r="CB29" s="26" t="s">
        <v>1061</v>
      </c>
      <c r="CC29" s="26" t="s">
        <v>1067</v>
      </c>
      <c r="CD29" s="26" t="s">
        <v>1073</v>
      </c>
      <c r="CE29" s="26" t="s">
        <v>1084</v>
      </c>
      <c r="CF29" s="26" t="s">
        <v>1088</v>
      </c>
      <c r="CG29" s="26" t="s">
        <v>1091</v>
      </c>
      <c r="CH29" s="26" t="s">
        <v>1092</v>
      </c>
      <c r="CI29" s="26" t="s">
        <v>1097</v>
      </c>
      <c r="CJ29" s="26" t="s">
        <v>1098</v>
      </c>
      <c r="CK29" s="26" t="s">
        <v>1101</v>
      </c>
      <c r="CL29" s="26" t="s">
        <v>1102</v>
      </c>
      <c r="CM29" s="26" t="s">
        <v>1105</v>
      </c>
      <c r="CN29" s="26" t="s">
        <v>1109</v>
      </c>
      <c r="CO29" s="26" t="s">
        <v>1110</v>
      </c>
      <c r="CP29" s="26" t="s">
        <v>1111</v>
      </c>
      <c r="CQ29" s="26" t="s">
        <v>1116</v>
      </c>
      <c r="CR29" s="26" t="s">
        <v>1120</v>
      </c>
      <c r="CS29" s="26" t="s">
        <v>1122</v>
      </c>
      <c r="CT29" s="26" t="s">
        <v>1123</v>
      </c>
      <c r="CU29" s="26" t="s">
        <v>1127</v>
      </c>
      <c r="CV29" s="26" t="s">
        <v>1134</v>
      </c>
      <c r="CW29" t="s">
        <v>1138</v>
      </c>
      <c r="CX29" t="s">
        <v>1140</v>
      </c>
    </row>
    <row r="30" spans="1:102" x14ac:dyDescent="0.2">
      <c r="A30" s="26" t="s">
        <v>324</v>
      </c>
      <c r="B30" s="26">
        <v>25.870000839233398</v>
      </c>
      <c r="C30" s="26">
        <v>26.870000839233398</v>
      </c>
      <c r="D30" s="26">
        <v>26.889999389648437</v>
      </c>
      <c r="E30" s="26">
        <v>26.559999465942383</v>
      </c>
      <c r="F30" s="26">
        <v>26.950000762939453</v>
      </c>
      <c r="G30" s="26">
        <v>28.190000534057617</v>
      </c>
      <c r="H30" s="26">
        <v>28.690000534057617</v>
      </c>
      <c r="I30" s="26">
        <v>27.370000839233398</v>
      </c>
      <c r="J30" s="26">
        <v>27.370000839233398</v>
      </c>
      <c r="K30" s="26">
        <v>27.5</v>
      </c>
      <c r="L30" s="26">
        <v>27.559999465942383</v>
      </c>
      <c r="M30" s="26">
        <v>27.690000534057617</v>
      </c>
      <c r="N30" s="26">
        <v>27.620000839233398</v>
      </c>
      <c r="O30" s="26">
        <v>28.309999465942383</v>
      </c>
      <c r="P30" s="26">
        <v>28.440000534057617</v>
      </c>
      <c r="Q30" s="26">
        <v>28.940000534057617</v>
      </c>
      <c r="R30" s="26">
        <v>26.690000534057617</v>
      </c>
      <c r="S30" s="26">
        <v>26.440000534057617</v>
      </c>
      <c r="T30" s="26">
        <v>27.059999465942383</v>
      </c>
      <c r="U30" s="26">
        <v>26.440000534057617</v>
      </c>
      <c r="V30" s="26">
        <v>26.190000534057617</v>
      </c>
      <c r="W30" s="26">
        <v>26</v>
      </c>
      <c r="X30" s="26">
        <v>26.370000839233398</v>
      </c>
      <c r="Y30" s="26">
        <v>25.75</v>
      </c>
      <c r="Z30" s="26">
        <v>27</v>
      </c>
      <c r="AA30" s="26">
        <v>27.620000839233398</v>
      </c>
      <c r="AB30" s="26">
        <v>27</v>
      </c>
      <c r="AC30" s="26">
        <v>27.559999465942383</v>
      </c>
      <c r="AD30" s="26">
        <v>26.870000839233398</v>
      </c>
      <c r="AE30" s="26">
        <v>26.440000534057617</v>
      </c>
      <c r="AF30" s="26">
        <v>26.620000839233398</v>
      </c>
      <c r="AG30" s="26">
        <v>26.559999465942383</v>
      </c>
      <c r="AH30" s="26">
        <v>27</v>
      </c>
      <c r="AI30" s="26">
        <v>27.870000839233398</v>
      </c>
      <c r="AJ30" s="26">
        <v>28.059999465942383</v>
      </c>
      <c r="AK30" s="26">
        <v>27.940000534057617</v>
      </c>
      <c r="AL30" s="26">
        <v>27.870000839233398</v>
      </c>
      <c r="AM30" s="26">
        <v>28</v>
      </c>
      <c r="AN30" s="26">
        <v>28.059999465942383</v>
      </c>
      <c r="AO30" s="26">
        <v>28.309999465942383</v>
      </c>
      <c r="AP30" s="26">
        <v>27.620000839233398</v>
      </c>
      <c r="AQ30" s="26">
        <v>28</v>
      </c>
      <c r="AR30" s="26">
        <v>27.620000839233398</v>
      </c>
      <c r="AS30" s="26">
        <v>27.870000839233398</v>
      </c>
      <c r="AT30" s="26">
        <v>27.25</v>
      </c>
      <c r="AU30" s="26">
        <v>27.5</v>
      </c>
      <c r="AV30" s="26">
        <v>27.809999465942383</v>
      </c>
      <c r="AW30" s="26">
        <v>27.809999465942383</v>
      </c>
      <c r="AX30" s="26">
        <v>27.690000534057617</v>
      </c>
      <c r="AY30" s="26">
        <v>27.75</v>
      </c>
      <c r="AZ30" s="26">
        <v>27.690000534057617</v>
      </c>
      <c r="BA30" s="26">
        <v>27.809999465942383</v>
      </c>
      <c r="BB30" s="26">
        <v>27.440000534057617</v>
      </c>
      <c r="BC30" s="26">
        <v>27.370000839233398</v>
      </c>
      <c r="BD30" s="26">
        <v>27</v>
      </c>
      <c r="BE30" s="26">
        <v>27.5</v>
      </c>
      <c r="BF30" s="26">
        <v>28.120000839233398</v>
      </c>
      <c r="BG30" s="26">
        <v>28.5</v>
      </c>
      <c r="BH30" s="26">
        <v>28.25</v>
      </c>
      <c r="BI30" s="26">
        <v>28.940000534057617</v>
      </c>
      <c r="BJ30" s="26">
        <v>28.690000534057617</v>
      </c>
      <c r="BK30" s="26">
        <v>29.690000534057617</v>
      </c>
      <c r="BL30" s="26">
        <v>29.440000534057617</v>
      </c>
      <c r="BM30" s="26">
        <v>29.690000534057617</v>
      </c>
      <c r="BN30" s="26">
        <v>30.440000534057617</v>
      </c>
      <c r="BO30" s="26">
        <v>30.370000839233398</v>
      </c>
      <c r="BP30" s="26">
        <v>30.940000534057617</v>
      </c>
      <c r="BQ30" s="26">
        <v>31.690000534057617</v>
      </c>
      <c r="BR30" s="26">
        <v>30.370000839233398</v>
      </c>
      <c r="BS30" s="26">
        <v>30.370000839233398</v>
      </c>
      <c r="BT30" s="26">
        <v>27.940000534057617</v>
      </c>
      <c r="BU30" s="26">
        <v>28.309999465942383</v>
      </c>
      <c r="BV30" s="26">
        <v>28.559999465942383</v>
      </c>
      <c r="BW30" s="26">
        <v>28.440000534057617</v>
      </c>
      <c r="BX30" s="26">
        <v>28.25</v>
      </c>
      <c r="BY30" s="26">
        <v>27.370000839233398</v>
      </c>
      <c r="BZ30" s="26">
        <v>28</v>
      </c>
      <c r="CA30" s="26">
        <v>27.620000839233398</v>
      </c>
      <c r="CB30" s="26">
        <v>27.5</v>
      </c>
      <c r="CC30" s="26">
        <v>27.75</v>
      </c>
      <c r="CD30" s="26">
        <v>27.690000534057617</v>
      </c>
      <c r="CE30" s="26">
        <v>28.190000534057617</v>
      </c>
      <c r="CF30" s="26">
        <v>28.25</v>
      </c>
      <c r="CG30" s="26">
        <v>28.559999465942383</v>
      </c>
      <c r="CH30" s="26">
        <v>29.120000839233398</v>
      </c>
      <c r="CI30" s="26">
        <v>29.309999465942383</v>
      </c>
      <c r="CJ30" s="26">
        <v>30.059999465942383</v>
      </c>
      <c r="CK30" s="26">
        <v>29.659999847412109</v>
      </c>
      <c r="CL30" s="26">
        <v>29.5</v>
      </c>
      <c r="CM30" s="26">
        <v>29.450000762939453</v>
      </c>
      <c r="CN30" s="26">
        <v>29.299999237060547</v>
      </c>
      <c r="CO30" s="26">
        <v>29.739999771118164</v>
      </c>
      <c r="CP30" s="26">
        <v>29.739999771118164</v>
      </c>
      <c r="CQ30" s="26">
        <v>29.360000610351563</v>
      </c>
      <c r="CR30" s="26">
        <v>29.649999618530273</v>
      </c>
      <c r="CS30" s="26">
        <v>30.149999618530273</v>
      </c>
      <c r="CT30" s="26">
        <v>30.75</v>
      </c>
      <c r="CU30" s="26">
        <v>30.489999771118164</v>
      </c>
      <c r="CV30" s="26">
        <v>30.450000762939453</v>
      </c>
      <c r="CW30">
        <v>30.110000610351563</v>
      </c>
      <c r="CX30">
        <v>30.25</v>
      </c>
    </row>
    <row r="31" spans="1:102" x14ac:dyDescent="0.2">
      <c r="B31" t="s">
        <v>1181</v>
      </c>
      <c r="C31" t="s">
        <v>1148</v>
      </c>
      <c r="D31" t="s">
        <v>1149</v>
      </c>
      <c r="E31" t="s">
        <v>1150</v>
      </c>
      <c r="F31" t="s">
        <v>1151</v>
      </c>
      <c r="G31" t="s">
        <v>1152</v>
      </c>
      <c r="H31" t="s">
        <v>1153</v>
      </c>
      <c r="I31" t="s">
        <v>1154</v>
      </c>
      <c r="J31" t="s">
        <v>1155</v>
      </c>
      <c r="K31" t="s">
        <v>1156</v>
      </c>
      <c r="L31" t="s">
        <v>1157</v>
      </c>
      <c r="M31" t="s">
        <v>1158</v>
      </c>
      <c r="N31" t="s">
        <v>1159</v>
      </c>
      <c r="O31" t="s">
        <v>1160</v>
      </c>
      <c r="P31" t="s">
        <v>1161</v>
      </c>
      <c r="Q31" t="s">
        <v>1162</v>
      </c>
      <c r="R31" t="s">
        <v>1163</v>
      </c>
      <c r="S31" t="s">
        <v>1164</v>
      </c>
      <c r="T31" t="s">
        <v>1165</v>
      </c>
      <c r="U31" t="s">
        <v>1166</v>
      </c>
      <c r="V31" t="s">
        <v>1167</v>
      </c>
      <c r="W31" t="s">
        <v>1168</v>
      </c>
      <c r="X31" t="s">
        <v>1169</v>
      </c>
      <c r="Y31" t="s">
        <v>1170</v>
      </c>
      <c r="Z31" t="s">
        <v>1171</v>
      </c>
      <c r="AA31" t="s">
        <v>1172</v>
      </c>
      <c r="AB31" t="s">
        <v>1173</v>
      </c>
      <c r="AC31" t="s">
        <v>1174</v>
      </c>
      <c r="AD31" t="s">
        <v>1175</v>
      </c>
      <c r="AE31" t="s">
        <v>1176</v>
      </c>
      <c r="AF31" t="s">
        <v>1177</v>
      </c>
      <c r="AG31" t="s">
        <v>1178</v>
      </c>
      <c r="AH31" t="s">
        <v>870</v>
      </c>
      <c r="AI31" t="s">
        <v>873</v>
      </c>
      <c r="AJ31" t="s">
        <v>874</v>
      </c>
      <c r="AK31" t="s">
        <v>875</v>
      </c>
      <c r="AL31" t="s">
        <v>877</v>
      </c>
      <c r="AM31" t="s">
        <v>878</v>
      </c>
      <c r="AN31" t="s">
        <v>882</v>
      </c>
      <c r="AO31" t="s">
        <v>883</v>
      </c>
      <c r="AP31" t="s">
        <v>884</v>
      </c>
      <c r="AQ31" t="s">
        <v>887</v>
      </c>
      <c r="AR31" t="s">
        <v>888</v>
      </c>
      <c r="AS31" t="s">
        <v>889</v>
      </c>
      <c r="AT31" t="s">
        <v>893</v>
      </c>
      <c r="AU31" t="s">
        <v>894</v>
      </c>
      <c r="AV31" t="s">
        <v>897</v>
      </c>
      <c r="AW31" t="s">
        <v>898</v>
      </c>
      <c r="AX31" t="s">
        <v>899</v>
      </c>
      <c r="AY31" t="s">
        <v>900</v>
      </c>
      <c r="AZ31" t="s">
        <v>901</v>
      </c>
      <c r="BA31" t="s">
        <v>902</v>
      </c>
      <c r="BB31" t="s">
        <v>903</v>
      </c>
      <c r="BC31" t="s">
        <v>904</v>
      </c>
      <c r="BD31" t="s">
        <v>906</v>
      </c>
      <c r="BE31" t="s">
        <v>913</v>
      </c>
      <c r="BF31" t="s">
        <v>914</v>
      </c>
      <c r="BG31" t="s">
        <v>915</v>
      </c>
      <c r="BH31" t="s">
        <v>916</v>
      </c>
      <c r="BI31" t="s">
        <v>917</v>
      </c>
      <c r="BJ31" t="s">
        <v>968</v>
      </c>
      <c r="BK31" t="s">
        <v>973</v>
      </c>
      <c r="BL31" t="s">
        <v>974</v>
      </c>
      <c r="BM31" t="s">
        <v>975</v>
      </c>
      <c r="BN31" t="s">
        <v>992</v>
      </c>
      <c r="BO31" t="s">
        <v>1000</v>
      </c>
      <c r="BP31" t="s">
        <v>1001</v>
      </c>
      <c r="BQ31" t="s">
        <v>1004</v>
      </c>
      <c r="BR31" t="s">
        <v>1005</v>
      </c>
      <c r="BS31" t="s">
        <v>1008</v>
      </c>
      <c r="BT31" t="s">
        <v>1009</v>
      </c>
      <c r="BU31" t="s">
        <v>1012</v>
      </c>
      <c r="BV31" t="s">
        <v>1035</v>
      </c>
      <c r="BW31" t="s">
        <v>1036</v>
      </c>
      <c r="BX31" t="s">
        <v>1038</v>
      </c>
      <c r="BY31" t="s">
        <v>1039</v>
      </c>
      <c r="BZ31" t="s">
        <v>1042</v>
      </c>
      <c r="CA31" t="s">
        <v>1047</v>
      </c>
      <c r="CB31" t="s">
        <v>1061</v>
      </c>
      <c r="CC31" t="s">
        <v>1067</v>
      </c>
      <c r="CD31" t="s">
        <v>1073</v>
      </c>
      <c r="CE31" t="s">
        <v>1084</v>
      </c>
      <c r="CF31" t="s">
        <v>1088</v>
      </c>
      <c r="CG31" t="s">
        <v>1091</v>
      </c>
      <c r="CH31" t="s">
        <v>1092</v>
      </c>
      <c r="CI31" t="s">
        <v>1097</v>
      </c>
      <c r="CJ31" t="s">
        <v>1098</v>
      </c>
      <c r="CK31" t="s">
        <v>1101</v>
      </c>
      <c r="CL31" t="s">
        <v>1102</v>
      </c>
      <c r="CM31" t="s">
        <v>1105</v>
      </c>
      <c r="CN31" t="s">
        <v>1109</v>
      </c>
      <c r="CO31" t="s">
        <v>1110</v>
      </c>
      <c r="CP31" t="s">
        <v>1111</v>
      </c>
      <c r="CQ31" t="s">
        <v>1116</v>
      </c>
      <c r="CR31" t="s">
        <v>1120</v>
      </c>
      <c r="CS31" t="s">
        <v>1122</v>
      </c>
      <c r="CT31" t="s">
        <v>1123</v>
      </c>
      <c r="CU31" t="s">
        <v>1127</v>
      </c>
      <c r="CV31" t="s">
        <v>1134</v>
      </c>
      <c r="CW31" t="s">
        <v>1138</v>
      </c>
      <c r="CX31" t="s">
        <v>1140</v>
      </c>
    </row>
    <row r="32" spans="1:102" x14ac:dyDescent="0.2">
      <c r="A32" t="s">
        <v>572</v>
      </c>
      <c r="B32">
        <v>24.120000839233398</v>
      </c>
      <c r="C32">
        <v>24.440000534057617</v>
      </c>
      <c r="D32">
        <v>25.5</v>
      </c>
      <c r="E32">
        <v>26</v>
      </c>
      <c r="F32">
        <v>26.120000839233398</v>
      </c>
      <c r="G32">
        <v>26.75</v>
      </c>
      <c r="H32">
        <v>26.559999465942383</v>
      </c>
      <c r="I32">
        <v>25.620000839233398</v>
      </c>
      <c r="J32">
        <v>26</v>
      </c>
      <c r="K32">
        <v>25.5</v>
      </c>
      <c r="L32">
        <v>25.559999465942383</v>
      </c>
      <c r="M32">
        <v>25</v>
      </c>
      <c r="N32">
        <v>26.870000839233398</v>
      </c>
      <c r="O32">
        <v>27.059999465942383</v>
      </c>
      <c r="P32">
        <v>26.75</v>
      </c>
      <c r="Q32">
        <v>26.440000534057617</v>
      </c>
      <c r="R32">
        <v>25.940000534057617</v>
      </c>
      <c r="S32">
        <v>25.620000839233398</v>
      </c>
      <c r="T32">
        <v>25.870000839233398</v>
      </c>
      <c r="U32">
        <v>26.309999465942383</v>
      </c>
      <c r="V32">
        <v>25.620000839233398</v>
      </c>
      <c r="W32">
        <v>25.309999465942383</v>
      </c>
      <c r="X32">
        <v>25.690000534057617</v>
      </c>
      <c r="Y32">
        <v>25.870000839233398</v>
      </c>
      <c r="Z32">
        <v>25.059999465942383</v>
      </c>
      <c r="AA32">
        <v>25.440000534057617</v>
      </c>
      <c r="AB32">
        <v>25.809999465942383</v>
      </c>
      <c r="AC32">
        <v>27.120000839233398</v>
      </c>
      <c r="AD32">
        <v>26.870000839233398</v>
      </c>
      <c r="AE32">
        <v>26.25</v>
      </c>
      <c r="AF32">
        <v>26.059999465942383</v>
      </c>
      <c r="AG32">
        <v>25.690000534057617</v>
      </c>
      <c r="AH32">
        <v>25.440000534057617</v>
      </c>
      <c r="AI32">
        <v>25.120000839233398</v>
      </c>
      <c r="AJ32">
        <v>24.940000534057617</v>
      </c>
      <c r="AK32">
        <v>24.870000839233398</v>
      </c>
      <c r="AL32">
        <v>24.940000534057617</v>
      </c>
      <c r="AM32">
        <v>25.5</v>
      </c>
      <c r="AN32">
        <v>25.5</v>
      </c>
      <c r="AO32">
        <v>25.870000839233398</v>
      </c>
      <c r="AP32">
        <v>26.25</v>
      </c>
      <c r="AQ32">
        <v>25.75</v>
      </c>
      <c r="AR32">
        <v>25.690000534057617</v>
      </c>
      <c r="AS32">
        <v>26.059999465942383</v>
      </c>
      <c r="AT32">
        <v>25.870000839233398</v>
      </c>
      <c r="AU32">
        <v>25.620000839233398</v>
      </c>
      <c r="AV32">
        <v>24.940000534057617</v>
      </c>
      <c r="AW32">
        <v>24.620000839233398</v>
      </c>
      <c r="AX32">
        <v>24.559999465942383</v>
      </c>
      <c r="AY32">
        <v>25</v>
      </c>
      <c r="AZ32">
        <v>24.940000534057617</v>
      </c>
      <c r="BA32">
        <v>24.940000534057617</v>
      </c>
      <c r="BB32">
        <v>25.559999465942383</v>
      </c>
      <c r="BC32">
        <v>25.809999465942383</v>
      </c>
      <c r="BD32">
        <v>26.120000839233398</v>
      </c>
      <c r="BE32">
        <v>26.25</v>
      </c>
      <c r="BF32">
        <v>26.25</v>
      </c>
      <c r="BG32">
        <v>25.559999465942383</v>
      </c>
      <c r="BH32">
        <v>25.870000839233398</v>
      </c>
      <c r="BI32">
        <v>27</v>
      </c>
      <c r="BJ32">
        <v>27</v>
      </c>
      <c r="BK32">
        <v>26.620000839233398</v>
      </c>
      <c r="BL32">
        <v>26.809999465942383</v>
      </c>
      <c r="BM32">
        <v>27.370000839233398</v>
      </c>
      <c r="BN32">
        <v>28.190000534057617</v>
      </c>
      <c r="BO32">
        <v>29.5</v>
      </c>
      <c r="BP32">
        <v>29.190000534057617</v>
      </c>
      <c r="BQ32">
        <v>28.620000839233398</v>
      </c>
      <c r="BR32">
        <v>29</v>
      </c>
      <c r="BS32">
        <v>27.690000534057617</v>
      </c>
      <c r="BT32">
        <v>26.690000534057617</v>
      </c>
      <c r="BU32">
        <v>28.309999465942383</v>
      </c>
      <c r="BV32">
        <v>28.440000534057617</v>
      </c>
      <c r="BW32">
        <v>26.75</v>
      </c>
      <c r="BX32">
        <v>27.440000534057617</v>
      </c>
      <c r="BY32">
        <v>28.440000534057617</v>
      </c>
      <c r="BZ32">
        <v>27.809999465942383</v>
      </c>
      <c r="CA32">
        <v>28.25</v>
      </c>
      <c r="CB32">
        <v>27.620000839233398</v>
      </c>
      <c r="CC32">
        <v>27.5</v>
      </c>
      <c r="CD32">
        <v>26.620000839233398</v>
      </c>
      <c r="CE32">
        <v>26.559999465942383</v>
      </c>
      <c r="CF32">
        <v>27.440000534057617</v>
      </c>
      <c r="CG32">
        <v>26.620000839233398</v>
      </c>
      <c r="CH32">
        <v>27.559999465942383</v>
      </c>
      <c r="CI32">
        <v>27.5</v>
      </c>
      <c r="CJ32">
        <v>27.639999389648438</v>
      </c>
      <c r="CK32">
        <v>27.319999694824219</v>
      </c>
      <c r="CL32">
        <v>27.549999237060547</v>
      </c>
      <c r="CM32">
        <v>27.75</v>
      </c>
      <c r="CN32">
        <v>28.079999923706055</v>
      </c>
      <c r="CO32">
        <v>28.299999237060547</v>
      </c>
      <c r="CP32">
        <v>28.75</v>
      </c>
      <c r="CQ32">
        <v>28.700000762939453</v>
      </c>
      <c r="CR32">
        <v>28.659999847412109</v>
      </c>
      <c r="CS32">
        <v>29.25</v>
      </c>
      <c r="CT32">
        <v>28.850000381469727</v>
      </c>
      <c r="CU32">
        <v>28.670000076293945</v>
      </c>
      <c r="CV32">
        <v>29.399999618530273</v>
      </c>
      <c r="CW32">
        <v>28.459999084472656</v>
      </c>
      <c r="CX32">
        <v>28.090000152587891</v>
      </c>
    </row>
    <row r="33" spans="1:102" x14ac:dyDescent="0.2">
      <c r="B33" t="s">
        <v>1181</v>
      </c>
      <c r="C33" t="s">
        <v>1148</v>
      </c>
      <c r="D33" t="s">
        <v>1149</v>
      </c>
      <c r="E33" t="s">
        <v>1150</v>
      </c>
      <c r="F33" t="s">
        <v>1151</v>
      </c>
      <c r="G33" t="s">
        <v>1152</v>
      </c>
      <c r="H33" t="s">
        <v>1153</v>
      </c>
      <c r="I33" t="s">
        <v>1154</v>
      </c>
      <c r="J33" t="s">
        <v>1155</v>
      </c>
      <c r="K33" t="s">
        <v>1156</v>
      </c>
      <c r="L33" t="s">
        <v>1157</v>
      </c>
      <c r="M33" t="s">
        <v>1158</v>
      </c>
      <c r="N33" t="s">
        <v>1159</v>
      </c>
      <c r="O33" t="s">
        <v>1160</v>
      </c>
      <c r="P33" t="s">
        <v>1161</v>
      </c>
      <c r="Q33" t="s">
        <v>1162</v>
      </c>
      <c r="R33" t="s">
        <v>1163</v>
      </c>
      <c r="S33" t="s">
        <v>1164</v>
      </c>
      <c r="T33" t="s">
        <v>1165</v>
      </c>
      <c r="U33" t="s">
        <v>1166</v>
      </c>
      <c r="V33" t="s">
        <v>1167</v>
      </c>
      <c r="W33" t="s">
        <v>1168</v>
      </c>
      <c r="X33" t="s">
        <v>1169</v>
      </c>
      <c r="Y33" t="s">
        <v>1170</v>
      </c>
      <c r="Z33" t="s">
        <v>1171</v>
      </c>
      <c r="AA33" t="s">
        <v>1172</v>
      </c>
      <c r="AB33" t="s">
        <v>1173</v>
      </c>
      <c r="AC33" t="s">
        <v>1174</v>
      </c>
      <c r="AD33" t="s">
        <v>1175</v>
      </c>
      <c r="AE33" t="s">
        <v>1176</v>
      </c>
      <c r="AF33" t="s">
        <v>1177</v>
      </c>
      <c r="AG33" t="s">
        <v>1178</v>
      </c>
      <c r="AH33" t="s">
        <v>870</v>
      </c>
      <c r="AI33" t="s">
        <v>873</v>
      </c>
      <c r="AJ33" t="s">
        <v>874</v>
      </c>
      <c r="AK33" t="s">
        <v>875</v>
      </c>
      <c r="AL33" t="s">
        <v>877</v>
      </c>
      <c r="AM33" t="s">
        <v>878</v>
      </c>
      <c r="AN33" t="s">
        <v>882</v>
      </c>
      <c r="AO33" t="s">
        <v>883</v>
      </c>
      <c r="AP33" t="s">
        <v>884</v>
      </c>
      <c r="AQ33" t="s">
        <v>887</v>
      </c>
      <c r="AR33" t="s">
        <v>888</v>
      </c>
      <c r="AS33" t="s">
        <v>889</v>
      </c>
      <c r="AT33" t="s">
        <v>893</v>
      </c>
      <c r="AU33" t="s">
        <v>894</v>
      </c>
      <c r="AV33" t="s">
        <v>897</v>
      </c>
      <c r="AW33" t="s">
        <v>898</v>
      </c>
      <c r="AX33" t="s">
        <v>899</v>
      </c>
      <c r="AY33" t="s">
        <v>900</v>
      </c>
      <c r="AZ33" t="s">
        <v>901</v>
      </c>
      <c r="BA33" t="s">
        <v>902</v>
      </c>
      <c r="BB33" t="s">
        <v>903</v>
      </c>
      <c r="BC33" t="s">
        <v>904</v>
      </c>
      <c r="BD33" t="s">
        <v>906</v>
      </c>
      <c r="BE33" t="s">
        <v>913</v>
      </c>
      <c r="BF33" t="s">
        <v>914</v>
      </c>
      <c r="BG33" t="s">
        <v>915</v>
      </c>
      <c r="BH33" t="s">
        <v>916</v>
      </c>
      <c r="BI33" t="s">
        <v>917</v>
      </c>
      <c r="BJ33" t="s">
        <v>968</v>
      </c>
      <c r="BK33" t="s">
        <v>973</v>
      </c>
      <c r="BL33" t="s">
        <v>974</v>
      </c>
      <c r="BM33" t="s">
        <v>975</v>
      </c>
      <c r="BN33" t="s">
        <v>992</v>
      </c>
      <c r="BO33" t="s">
        <v>1000</v>
      </c>
      <c r="BP33" t="s">
        <v>1001</v>
      </c>
      <c r="BQ33" t="s">
        <v>1004</v>
      </c>
      <c r="BR33" t="s">
        <v>1005</v>
      </c>
      <c r="BS33" t="s">
        <v>1008</v>
      </c>
      <c r="BT33" t="s">
        <v>1009</v>
      </c>
      <c r="BU33" t="s">
        <v>1012</v>
      </c>
      <c r="BV33" t="s">
        <v>1035</v>
      </c>
      <c r="BW33" t="s">
        <v>1036</v>
      </c>
      <c r="BX33" t="s">
        <v>1038</v>
      </c>
      <c r="BY33" t="s">
        <v>1039</v>
      </c>
      <c r="BZ33" t="s">
        <v>1042</v>
      </c>
      <c r="CA33" t="s">
        <v>1047</v>
      </c>
      <c r="CB33" t="s">
        <v>1061</v>
      </c>
      <c r="CC33" t="s">
        <v>1067</v>
      </c>
      <c r="CD33" t="s">
        <v>1073</v>
      </c>
      <c r="CE33" t="s">
        <v>1084</v>
      </c>
      <c r="CF33" t="s">
        <v>1088</v>
      </c>
      <c r="CG33" t="s">
        <v>1091</v>
      </c>
      <c r="CH33" t="s">
        <v>1092</v>
      </c>
      <c r="CI33" t="s">
        <v>1097</v>
      </c>
      <c r="CJ33" t="s">
        <v>1098</v>
      </c>
      <c r="CK33" t="s">
        <v>1101</v>
      </c>
      <c r="CL33" t="s">
        <v>1102</v>
      </c>
      <c r="CM33" t="s">
        <v>1105</v>
      </c>
      <c r="CN33" t="s">
        <v>1109</v>
      </c>
      <c r="CO33" t="s">
        <v>1110</v>
      </c>
      <c r="CP33" t="s">
        <v>1111</v>
      </c>
      <c r="CQ33" t="s">
        <v>1116</v>
      </c>
      <c r="CR33" t="s">
        <v>1120</v>
      </c>
      <c r="CS33" t="s">
        <v>1122</v>
      </c>
      <c r="CT33" t="s">
        <v>1123</v>
      </c>
      <c r="CU33" t="s">
        <v>1127</v>
      </c>
      <c r="CV33" t="s">
        <v>1134</v>
      </c>
      <c r="CW33" t="s">
        <v>1138</v>
      </c>
      <c r="CX33" t="s">
        <v>1140</v>
      </c>
    </row>
    <row r="34" spans="1:102" x14ac:dyDescent="0.2">
      <c r="A34" t="s">
        <v>19</v>
      </c>
      <c r="B34">
        <v>24.780000686645508</v>
      </c>
      <c r="C34">
        <v>25.309999465942383</v>
      </c>
      <c r="D34">
        <v>26.190000534057617</v>
      </c>
      <c r="E34">
        <v>26.469999313354492</v>
      </c>
      <c r="F34">
        <v>26.940000534057617</v>
      </c>
      <c r="G34">
        <v>27.870000839233398</v>
      </c>
      <c r="H34">
        <v>27.440000534057617</v>
      </c>
      <c r="I34">
        <v>26.370000839233398</v>
      </c>
      <c r="J34">
        <v>26.870000839233398</v>
      </c>
      <c r="K34">
        <v>26.940000534057617</v>
      </c>
      <c r="L34">
        <v>26.940000534057617</v>
      </c>
      <c r="M34">
        <v>26.370000839233398</v>
      </c>
      <c r="N34">
        <v>28.190000534057617</v>
      </c>
      <c r="O34">
        <v>28.75</v>
      </c>
      <c r="P34">
        <v>27.809999465942383</v>
      </c>
      <c r="Q34">
        <v>27.5</v>
      </c>
      <c r="R34">
        <v>26.809999465942383</v>
      </c>
      <c r="S34">
        <v>26.190000534057617</v>
      </c>
      <c r="T34">
        <v>26.75</v>
      </c>
      <c r="U34">
        <v>27.370000839233398</v>
      </c>
      <c r="V34">
        <v>26.690000534057617</v>
      </c>
      <c r="W34">
        <v>26.25</v>
      </c>
      <c r="X34">
        <v>26.5</v>
      </c>
      <c r="Y34">
        <v>26.440000534057617</v>
      </c>
      <c r="Z34">
        <v>25.690000534057617</v>
      </c>
      <c r="AA34">
        <v>26.870000839233398</v>
      </c>
      <c r="AB34">
        <v>27.190000534057617</v>
      </c>
      <c r="AC34">
        <v>28.5</v>
      </c>
      <c r="AD34">
        <v>28.190000534057617</v>
      </c>
      <c r="AE34">
        <v>27.559999465942383</v>
      </c>
      <c r="AF34">
        <v>27.559999465942383</v>
      </c>
      <c r="AG34">
        <v>27.059999465942383</v>
      </c>
      <c r="AH34">
        <v>26.620000839233398</v>
      </c>
      <c r="AI34">
        <v>26.25</v>
      </c>
      <c r="AJ34">
        <v>26.120000839233398</v>
      </c>
      <c r="AK34">
        <v>26.120000839233398</v>
      </c>
      <c r="AL34">
        <v>26.190000534057617</v>
      </c>
      <c r="AM34">
        <v>26.690000534057617</v>
      </c>
      <c r="AN34">
        <v>26.870000839233398</v>
      </c>
      <c r="AO34">
        <v>27.120000839233398</v>
      </c>
      <c r="AP34">
        <v>26.940000534057617</v>
      </c>
      <c r="AQ34">
        <v>26.559999465942383</v>
      </c>
      <c r="AR34">
        <v>26.5</v>
      </c>
      <c r="AS34">
        <v>26.5</v>
      </c>
      <c r="AT34">
        <v>26.440000534057617</v>
      </c>
      <c r="AU34">
        <v>26.190000534057617</v>
      </c>
      <c r="AV34">
        <v>25.5</v>
      </c>
      <c r="AW34">
        <v>25.059999465942383</v>
      </c>
      <c r="AX34">
        <v>24.940000534057617</v>
      </c>
      <c r="AY34">
        <v>25.559999465942383</v>
      </c>
      <c r="AZ34">
        <v>25.559999465942383</v>
      </c>
      <c r="BA34">
        <v>25.620000839233398</v>
      </c>
      <c r="BB34">
        <v>26.309999465942383</v>
      </c>
      <c r="BC34">
        <v>26.190000534057617</v>
      </c>
      <c r="BD34">
        <v>26.25</v>
      </c>
      <c r="BE34">
        <v>26.5</v>
      </c>
      <c r="BF34">
        <v>26.559999465942383</v>
      </c>
      <c r="BG34">
        <v>26</v>
      </c>
      <c r="BH34">
        <v>26.559999465942383</v>
      </c>
      <c r="BI34">
        <v>27.5</v>
      </c>
      <c r="BJ34">
        <v>27.309999465942383</v>
      </c>
      <c r="BK34">
        <v>27.059999465942383</v>
      </c>
      <c r="BL34">
        <v>27.190000534057617</v>
      </c>
      <c r="BM34">
        <v>27.75</v>
      </c>
      <c r="BN34">
        <v>28.440000534057617</v>
      </c>
      <c r="BO34">
        <v>29.620000839233398</v>
      </c>
      <c r="BP34">
        <v>29.120000839233398</v>
      </c>
      <c r="BQ34">
        <v>28.940000534057617</v>
      </c>
      <c r="BR34">
        <v>29.370000839233398</v>
      </c>
      <c r="BS34">
        <v>28</v>
      </c>
      <c r="BT34">
        <v>26.870000839233398</v>
      </c>
      <c r="BU34">
        <v>28.940000534057617</v>
      </c>
      <c r="BV34">
        <v>28.75</v>
      </c>
      <c r="BW34">
        <v>27.370000839233398</v>
      </c>
      <c r="BX34">
        <v>27.809999465942383</v>
      </c>
      <c r="BY34">
        <v>28.440000534057617</v>
      </c>
      <c r="BZ34">
        <v>27.940000534057617</v>
      </c>
      <c r="CA34">
        <v>28.75</v>
      </c>
      <c r="CB34">
        <v>28</v>
      </c>
      <c r="CC34">
        <v>27.620000839233398</v>
      </c>
      <c r="CD34">
        <v>27.309999465942383</v>
      </c>
      <c r="CE34">
        <v>27.190000534057617</v>
      </c>
      <c r="CF34">
        <v>27.870000839233398</v>
      </c>
      <c r="CG34">
        <v>27.5</v>
      </c>
      <c r="CH34">
        <v>28.059999465942383</v>
      </c>
      <c r="CI34">
        <v>28.059999465942383</v>
      </c>
      <c r="CJ34">
        <v>28.129999160766602</v>
      </c>
      <c r="CK34">
        <v>27.909999847412109</v>
      </c>
      <c r="CL34">
        <v>28.200000762939453</v>
      </c>
      <c r="CM34">
        <v>28.260000228881836</v>
      </c>
      <c r="CN34">
        <v>28.479999542236328</v>
      </c>
      <c r="CO34">
        <v>28.860000610351562</v>
      </c>
      <c r="CP34">
        <v>29.399999618530273</v>
      </c>
      <c r="CQ34">
        <v>29.209999084472656</v>
      </c>
      <c r="CR34">
        <v>29.290000915527344</v>
      </c>
      <c r="CS34">
        <v>29.75</v>
      </c>
      <c r="CT34">
        <v>29.389999389648438</v>
      </c>
      <c r="CU34">
        <v>29.049999237060547</v>
      </c>
      <c r="CV34">
        <v>29.200000762939453</v>
      </c>
      <c r="CW34">
        <v>28.969999313354492</v>
      </c>
      <c r="CX34">
        <v>28.790000915527344</v>
      </c>
    </row>
    <row r="35" spans="1:102" x14ac:dyDescent="0.2">
      <c r="B35" t="s">
        <v>1181</v>
      </c>
      <c r="C35" t="s">
        <v>1148</v>
      </c>
      <c r="D35" t="s">
        <v>1149</v>
      </c>
      <c r="E35" t="s">
        <v>1150</v>
      </c>
      <c r="F35" t="s">
        <v>1151</v>
      </c>
      <c r="G35" t="s">
        <v>1152</v>
      </c>
      <c r="H35" t="s">
        <v>1153</v>
      </c>
      <c r="I35" t="s">
        <v>1154</v>
      </c>
      <c r="J35" t="s">
        <v>1155</v>
      </c>
      <c r="K35" t="s">
        <v>1156</v>
      </c>
      <c r="L35" t="s">
        <v>1157</v>
      </c>
      <c r="M35" t="s">
        <v>1158</v>
      </c>
      <c r="N35" t="s">
        <v>1159</v>
      </c>
      <c r="O35" t="s">
        <v>1160</v>
      </c>
      <c r="P35" t="s">
        <v>1161</v>
      </c>
      <c r="Q35" t="s">
        <v>1162</v>
      </c>
      <c r="R35" t="s">
        <v>1163</v>
      </c>
      <c r="S35" t="s">
        <v>1164</v>
      </c>
      <c r="T35" t="s">
        <v>1165</v>
      </c>
      <c r="U35" t="s">
        <v>1166</v>
      </c>
      <c r="V35" t="s">
        <v>1167</v>
      </c>
      <c r="W35" t="s">
        <v>1168</v>
      </c>
      <c r="X35" t="s">
        <v>1169</v>
      </c>
      <c r="Y35" t="s">
        <v>1170</v>
      </c>
      <c r="Z35" t="s">
        <v>1171</v>
      </c>
      <c r="AA35" t="s">
        <v>1172</v>
      </c>
      <c r="AB35" t="s">
        <v>1173</v>
      </c>
      <c r="AC35" t="s">
        <v>1174</v>
      </c>
      <c r="AD35" t="s">
        <v>1175</v>
      </c>
      <c r="AE35" t="s">
        <v>1176</v>
      </c>
      <c r="AF35" t="s">
        <v>1177</v>
      </c>
      <c r="AG35" t="s">
        <v>1178</v>
      </c>
      <c r="AH35" t="s">
        <v>870</v>
      </c>
      <c r="AI35" t="s">
        <v>873</v>
      </c>
      <c r="AJ35" t="s">
        <v>874</v>
      </c>
      <c r="AK35" t="s">
        <v>875</v>
      </c>
      <c r="AL35" t="s">
        <v>877</v>
      </c>
      <c r="AM35" t="s">
        <v>878</v>
      </c>
      <c r="AN35" t="s">
        <v>882</v>
      </c>
      <c r="AO35" t="s">
        <v>883</v>
      </c>
      <c r="AP35" t="s">
        <v>884</v>
      </c>
      <c r="AQ35" t="s">
        <v>887</v>
      </c>
      <c r="AR35" t="s">
        <v>888</v>
      </c>
      <c r="AS35" t="s">
        <v>889</v>
      </c>
      <c r="AT35" t="s">
        <v>893</v>
      </c>
      <c r="AU35" t="s">
        <v>894</v>
      </c>
      <c r="AV35" t="s">
        <v>897</v>
      </c>
      <c r="AW35" t="s">
        <v>898</v>
      </c>
      <c r="AX35" t="s">
        <v>899</v>
      </c>
      <c r="AY35" t="s">
        <v>900</v>
      </c>
      <c r="AZ35" t="s">
        <v>901</v>
      </c>
      <c r="BA35" t="s">
        <v>902</v>
      </c>
      <c r="BB35" t="s">
        <v>903</v>
      </c>
      <c r="BC35" t="s">
        <v>904</v>
      </c>
      <c r="BD35" t="s">
        <v>906</v>
      </c>
      <c r="BE35" t="s">
        <v>913</v>
      </c>
      <c r="BF35" t="s">
        <v>914</v>
      </c>
      <c r="BG35" t="s">
        <v>915</v>
      </c>
      <c r="BH35" t="s">
        <v>916</v>
      </c>
      <c r="BI35" t="s">
        <v>917</v>
      </c>
      <c r="BJ35" t="s">
        <v>968</v>
      </c>
      <c r="BK35" t="s">
        <v>973</v>
      </c>
      <c r="BL35" t="s">
        <v>974</v>
      </c>
      <c r="BM35" t="s">
        <v>975</v>
      </c>
      <c r="BN35" t="s">
        <v>992</v>
      </c>
      <c r="BO35" t="s">
        <v>1000</v>
      </c>
      <c r="BP35" t="s">
        <v>1001</v>
      </c>
      <c r="BQ35" t="s">
        <v>1004</v>
      </c>
      <c r="BR35" t="s">
        <v>1005</v>
      </c>
      <c r="BS35" t="s">
        <v>1008</v>
      </c>
      <c r="BT35" t="s">
        <v>1009</v>
      </c>
      <c r="BU35" t="s">
        <v>1012</v>
      </c>
      <c r="BV35" t="s">
        <v>1035</v>
      </c>
      <c r="BW35" t="s">
        <v>1036</v>
      </c>
      <c r="BX35" t="s">
        <v>1038</v>
      </c>
      <c r="BY35" t="s">
        <v>1039</v>
      </c>
      <c r="BZ35" t="s">
        <v>1042</v>
      </c>
      <c r="CA35" t="s">
        <v>1047</v>
      </c>
      <c r="CB35" t="s">
        <v>1061</v>
      </c>
      <c r="CC35" t="s">
        <v>1067</v>
      </c>
      <c r="CD35" t="s">
        <v>1073</v>
      </c>
      <c r="CE35" t="s">
        <v>1084</v>
      </c>
      <c r="CF35" t="s">
        <v>1088</v>
      </c>
      <c r="CG35" t="s">
        <v>1091</v>
      </c>
      <c r="CH35" t="s">
        <v>1092</v>
      </c>
      <c r="CI35" t="s">
        <v>1097</v>
      </c>
      <c r="CJ35" t="s">
        <v>1098</v>
      </c>
      <c r="CK35" t="s">
        <v>1101</v>
      </c>
      <c r="CL35" t="s">
        <v>1102</v>
      </c>
      <c r="CM35" t="s">
        <v>1105</v>
      </c>
      <c r="CN35" t="s">
        <v>1109</v>
      </c>
      <c r="CO35" t="s">
        <v>1110</v>
      </c>
      <c r="CP35" t="s">
        <v>1111</v>
      </c>
      <c r="CQ35" t="s">
        <v>1116</v>
      </c>
      <c r="CR35" t="s">
        <v>1120</v>
      </c>
      <c r="CS35" t="s">
        <v>1122</v>
      </c>
      <c r="CT35" t="s">
        <v>1123</v>
      </c>
      <c r="CU35" t="s">
        <v>1127</v>
      </c>
      <c r="CV35" t="s">
        <v>1134</v>
      </c>
      <c r="CW35" t="s">
        <v>1138</v>
      </c>
      <c r="CX35" t="s">
        <v>1140</v>
      </c>
    </row>
    <row r="36" spans="1:102" x14ac:dyDescent="0.2">
      <c r="A36" t="s">
        <v>788</v>
      </c>
      <c r="B36">
        <v>40.189998626708984</v>
      </c>
      <c r="C36">
        <v>40.25</v>
      </c>
      <c r="D36">
        <v>40</v>
      </c>
      <c r="E36">
        <v>40</v>
      </c>
      <c r="F36">
        <v>40.139999389648438</v>
      </c>
      <c r="G36">
        <v>40.369998931884766</v>
      </c>
      <c r="H36">
        <v>39.619998931884766</v>
      </c>
      <c r="I36">
        <v>39</v>
      </c>
      <c r="J36">
        <v>38.25</v>
      </c>
      <c r="K36">
        <v>37.75</v>
      </c>
      <c r="L36">
        <v>38.119998931884766</v>
      </c>
      <c r="M36">
        <v>37.869998931884766</v>
      </c>
      <c r="N36">
        <v>37.689998626708984</v>
      </c>
      <c r="O36">
        <v>37.439998626708984</v>
      </c>
      <c r="P36">
        <v>37.75</v>
      </c>
      <c r="Q36">
        <v>37</v>
      </c>
      <c r="R36">
        <v>36.689998626708984</v>
      </c>
      <c r="S36">
        <v>35.310001373291016</v>
      </c>
      <c r="T36">
        <v>35</v>
      </c>
      <c r="U36">
        <v>35.119998931884766</v>
      </c>
      <c r="V36">
        <v>34.810001373291016</v>
      </c>
      <c r="W36">
        <v>34.75</v>
      </c>
      <c r="X36">
        <v>34.5</v>
      </c>
      <c r="Y36">
        <v>34</v>
      </c>
      <c r="Z36">
        <v>34.189998626708984</v>
      </c>
      <c r="AA36">
        <v>35.310001373291016</v>
      </c>
      <c r="AB36">
        <v>34.939998626708984</v>
      </c>
      <c r="AC36">
        <v>36.75</v>
      </c>
      <c r="AD36">
        <v>36.25</v>
      </c>
      <c r="AE36">
        <v>35.060001373291016</v>
      </c>
      <c r="AF36">
        <v>33.869998931884766</v>
      </c>
      <c r="AG36">
        <v>33.060001373291016</v>
      </c>
      <c r="AH36">
        <v>33.439998626708984</v>
      </c>
      <c r="AI36">
        <v>33.189998626708984</v>
      </c>
      <c r="AJ36">
        <v>33.119998931884766</v>
      </c>
      <c r="AK36">
        <v>33</v>
      </c>
      <c r="AL36">
        <v>32.560001373291016</v>
      </c>
      <c r="AM36">
        <v>33.189998626708984</v>
      </c>
      <c r="AN36">
        <v>33.5</v>
      </c>
      <c r="AO36">
        <v>33.75</v>
      </c>
      <c r="AP36">
        <v>34.5</v>
      </c>
      <c r="AQ36">
        <v>34.810001373291016</v>
      </c>
      <c r="AR36">
        <v>34.25</v>
      </c>
      <c r="AS36">
        <v>34.25</v>
      </c>
      <c r="AT36">
        <v>33.369998931884766</v>
      </c>
      <c r="AU36">
        <v>33.869998931884766</v>
      </c>
      <c r="AV36">
        <v>35</v>
      </c>
      <c r="AW36">
        <v>34.560001373291016</v>
      </c>
      <c r="AX36">
        <v>34.060001373291016</v>
      </c>
      <c r="AY36">
        <v>32.75</v>
      </c>
      <c r="AZ36">
        <v>32.619998931884766</v>
      </c>
      <c r="BA36">
        <v>32.810001373291016</v>
      </c>
      <c r="BB36">
        <v>33</v>
      </c>
      <c r="BC36">
        <v>33</v>
      </c>
      <c r="BD36">
        <v>33</v>
      </c>
      <c r="BE36">
        <v>32.310001373291016</v>
      </c>
      <c r="BF36">
        <v>32.75</v>
      </c>
      <c r="BG36">
        <v>32.119998931884766</v>
      </c>
      <c r="BH36">
        <v>30.75</v>
      </c>
      <c r="BI36">
        <v>31.559999465942383</v>
      </c>
      <c r="BJ36">
        <v>32.189998626708984</v>
      </c>
      <c r="BK36">
        <v>32</v>
      </c>
      <c r="BL36">
        <v>32.75</v>
      </c>
      <c r="BM36">
        <v>32.310001373291016</v>
      </c>
      <c r="BN36">
        <v>32.869998931884766</v>
      </c>
      <c r="BO36">
        <v>32.689998626708984</v>
      </c>
      <c r="BP36">
        <v>33</v>
      </c>
      <c r="BQ36">
        <v>32.75</v>
      </c>
      <c r="BR36">
        <v>32</v>
      </c>
      <c r="BS36">
        <v>31.870000839233398</v>
      </c>
      <c r="BT36">
        <v>30.25</v>
      </c>
      <c r="BU36">
        <v>29.940000534057617</v>
      </c>
      <c r="BV36">
        <v>30.559999465942383</v>
      </c>
      <c r="BW36">
        <v>30.870000839233398</v>
      </c>
      <c r="BX36">
        <v>31.25</v>
      </c>
      <c r="BY36">
        <v>30.059999465942383</v>
      </c>
      <c r="BZ36">
        <v>30.190000534057617</v>
      </c>
      <c r="CA36">
        <v>30</v>
      </c>
      <c r="CB36">
        <v>29.75</v>
      </c>
      <c r="CC36">
        <v>29.870000839233398</v>
      </c>
      <c r="CD36">
        <v>29.870000839233398</v>
      </c>
      <c r="CE36">
        <v>30.190000534057617</v>
      </c>
      <c r="CF36">
        <v>30.870000839233398</v>
      </c>
      <c r="CG36">
        <v>31.75</v>
      </c>
      <c r="CH36">
        <v>31.940000534057617</v>
      </c>
      <c r="CI36">
        <v>31.940000534057617</v>
      </c>
      <c r="CJ36">
        <v>32.349998474121094</v>
      </c>
      <c r="CK36">
        <v>32.099998474121094</v>
      </c>
      <c r="CL36">
        <v>31.809999465942383</v>
      </c>
      <c r="CM36">
        <v>31.540000915527344</v>
      </c>
      <c r="CN36">
        <v>31.110000610351563</v>
      </c>
      <c r="CO36">
        <v>31.200000762939453</v>
      </c>
      <c r="CP36">
        <v>31.139999389648437</v>
      </c>
      <c r="CQ36">
        <v>31.450000762939453</v>
      </c>
      <c r="CR36">
        <v>31.850000381469727</v>
      </c>
      <c r="CS36">
        <v>32.700000762939453</v>
      </c>
      <c r="CT36">
        <v>33.150001525878906</v>
      </c>
      <c r="CU36">
        <v>33.060001373291016</v>
      </c>
      <c r="CV36">
        <v>32.959999084472656</v>
      </c>
      <c r="CW36">
        <v>32.849998474121094</v>
      </c>
      <c r="CX36">
        <v>33</v>
      </c>
    </row>
    <row r="37" spans="1:102" x14ac:dyDescent="0.2">
      <c r="B37" t="s">
        <v>1181</v>
      </c>
      <c r="C37" t="s">
        <v>1148</v>
      </c>
      <c r="D37" t="s">
        <v>1149</v>
      </c>
      <c r="E37" t="s">
        <v>1150</v>
      </c>
      <c r="F37" t="s">
        <v>1151</v>
      </c>
      <c r="G37" t="s">
        <v>1152</v>
      </c>
      <c r="H37" t="s">
        <v>1153</v>
      </c>
      <c r="I37" t="s">
        <v>1154</v>
      </c>
      <c r="J37" t="s">
        <v>1155</v>
      </c>
      <c r="K37" t="s">
        <v>1156</v>
      </c>
      <c r="L37" t="s">
        <v>1157</v>
      </c>
      <c r="M37" t="s">
        <v>1158</v>
      </c>
      <c r="N37" t="s">
        <v>1159</v>
      </c>
      <c r="O37" t="s">
        <v>1160</v>
      </c>
      <c r="P37" t="s">
        <v>1161</v>
      </c>
      <c r="Q37" t="s">
        <v>1162</v>
      </c>
      <c r="R37" t="s">
        <v>1163</v>
      </c>
      <c r="S37" t="s">
        <v>1164</v>
      </c>
      <c r="T37" t="s">
        <v>1165</v>
      </c>
      <c r="U37" t="s">
        <v>1166</v>
      </c>
      <c r="V37" t="s">
        <v>1167</v>
      </c>
      <c r="W37" t="s">
        <v>1168</v>
      </c>
      <c r="X37" t="s">
        <v>1169</v>
      </c>
      <c r="Y37" t="s">
        <v>1170</v>
      </c>
      <c r="Z37" t="s">
        <v>1171</v>
      </c>
      <c r="AA37" t="s">
        <v>1172</v>
      </c>
      <c r="AB37" t="s">
        <v>1173</v>
      </c>
      <c r="AC37" t="s">
        <v>1174</v>
      </c>
      <c r="AD37" t="s">
        <v>1175</v>
      </c>
      <c r="AE37" t="s">
        <v>1176</v>
      </c>
      <c r="AF37" t="s">
        <v>1177</v>
      </c>
      <c r="AG37" t="s">
        <v>1178</v>
      </c>
      <c r="AH37" t="s">
        <v>870</v>
      </c>
      <c r="AI37" t="s">
        <v>873</v>
      </c>
      <c r="AJ37" t="s">
        <v>874</v>
      </c>
      <c r="AK37" t="s">
        <v>875</v>
      </c>
      <c r="AL37" t="s">
        <v>877</v>
      </c>
      <c r="AM37" t="s">
        <v>878</v>
      </c>
      <c r="AN37" t="s">
        <v>882</v>
      </c>
      <c r="AO37" t="s">
        <v>883</v>
      </c>
      <c r="AP37" t="s">
        <v>884</v>
      </c>
      <c r="AQ37" t="s">
        <v>887</v>
      </c>
      <c r="AR37" t="s">
        <v>888</v>
      </c>
      <c r="AS37" t="s">
        <v>889</v>
      </c>
      <c r="AT37" t="s">
        <v>893</v>
      </c>
      <c r="AU37" t="s">
        <v>894</v>
      </c>
      <c r="AV37" t="s">
        <v>897</v>
      </c>
      <c r="AW37" t="s">
        <v>898</v>
      </c>
      <c r="AX37" t="s">
        <v>899</v>
      </c>
      <c r="AY37" t="s">
        <v>900</v>
      </c>
      <c r="AZ37" t="s">
        <v>901</v>
      </c>
      <c r="BA37" t="s">
        <v>902</v>
      </c>
      <c r="BB37" t="s">
        <v>903</v>
      </c>
      <c r="BC37" t="s">
        <v>904</v>
      </c>
      <c r="BD37" t="s">
        <v>906</v>
      </c>
      <c r="BE37" t="s">
        <v>913</v>
      </c>
      <c r="BF37" t="s">
        <v>914</v>
      </c>
      <c r="BG37" t="s">
        <v>915</v>
      </c>
      <c r="BH37" t="s">
        <v>916</v>
      </c>
      <c r="BI37" t="s">
        <v>917</v>
      </c>
      <c r="BJ37" t="s">
        <v>968</v>
      </c>
      <c r="BK37" t="s">
        <v>973</v>
      </c>
      <c r="BL37" t="s">
        <v>974</v>
      </c>
      <c r="BM37" t="s">
        <v>975</v>
      </c>
      <c r="BN37" t="s">
        <v>992</v>
      </c>
      <c r="BO37" t="s">
        <v>1000</v>
      </c>
      <c r="BP37" t="s">
        <v>1001</v>
      </c>
      <c r="BQ37" t="s">
        <v>1004</v>
      </c>
      <c r="BR37" t="s">
        <v>1005</v>
      </c>
      <c r="BS37" t="s">
        <v>1008</v>
      </c>
      <c r="BT37" t="s">
        <v>1009</v>
      </c>
      <c r="BU37" t="s">
        <v>1012</v>
      </c>
      <c r="BV37" t="s">
        <v>1035</v>
      </c>
      <c r="BW37" t="s">
        <v>1036</v>
      </c>
      <c r="BX37" t="s">
        <v>1038</v>
      </c>
      <c r="BY37" t="s">
        <v>1039</v>
      </c>
      <c r="BZ37" t="s">
        <v>1042</v>
      </c>
      <c r="CA37" t="s">
        <v>1047</v>
      </c>
      <c r="CB37" t="s">
        <v>1061</v>
      </c>
      <c r="CC37" t="s">
        <v>1067</v>
      </c>
      <c r="CD37" t="s">
        <v>1073</v>
      </c>
      <c r="CE37" t="s">
        <v>1084</v>
      </c>
      <c r="CF37" t="s">
        <v>1088</v>
      </c>
      <c r="CG37" t="s">
        <v>1091</v>
      </c>
      <c r="CH37" t="s">
        <v>1092</v>
      </c>
      <c r="CI37" t="s">
        <v>1097</v>
      </c>
      <c r="CJ37" t="s">
        <v>1098</v>
      </c>
      <c r="CK37" t="s">
        <v>1101</v>
      </c>
      <c r="CL37" t="s">
        <v>1102</v>
      </c>
      <c r="CM37" t="s">
        <v>1105</v>
      </c>
      <c r="CN37" t="s">
        <v>1109</v>
      </c>
      <c r="CO37" t="s">
        <v>1110</v>
      </c>
      <c r="CP37" t="s">
        <v>1111</v>
      </c>
      <c r="CQ37" t="s">
        <v>1116</v>
      </c>
      <c r="CR37" t="s">
        <v>1120</v>
      </c>
      <c r="CS37" t="s">
        <v>1122</v>
      </c>
      <c r="CT37" t="s">
        <v>1123</v>
      </c>
      <c r="CU37" t="s">
        <v>1127</v>
      </c>
      <c r="CV37" t="s">
        <v>1134</v>
      </c>
      <c r="CW37" t="s">
        <v>1138</v>
      </c>
      <c r="CX37" t="s">
        <v>1140</v>
      </c>
    </row>
    <row r="38" spans="1:102" x14ac:dyDescent="0.2">
      <c r="A38" t="s">
        <v>751</v>
      </c>
      <c r="B38">
        <v>34.189998626708984</v>
      </c>
      <c r="C38">
        <v>33.470001220703125</v>
      </c>
      <c r="D38">
        <v>35.189998626708984</v>
      </c>
      <c r="E38">
        <v>35.439998626708984</v>
      </c>
      <c r="F38">
        <v>34.25</v>
      </c>
      <c r="G38">
        <v>34.619998931884766</v>
      </c>
      <c r="H38">
        <v>34.439998626708984</v>
      </c>
      <c r="I38">
        <v>35.369998931884766</v>
      </c>
      <c r="J38">
        <v>34.810001373291016</v>
      </c>
      <c r="K38">
        <v>32.75</v>
      </c>
      <c r="L38">
        <v>33</v>
      </c>
      <c r="M38">
        <v>32.060001373291016</v>
      </c>
      <c r="N38">
        <v>31.190000534057617</v>
      </c>
      <c r="O38">
        <v>30.370000839233398</v>
      </c>
      <c r="P38">
        <v>32.5</v>
      </c>
      <c r="Q38">
        <v>32.25</v>
      </c>
      <c r="R38">
        <v>32.060001373291016</v>
      </c>
      <c r="S38">
        <v>31.190000534057617</v>
      </c>
      <c r="T38">
        <v>32.810001373291016</v>
      </c>
      <c r="U38">
        <v>32.560001373291016</v>
      </c>
      <c r="V38">
        <v>33.560001373291016</v>
      </c>
      <c r="W38">
        <v>35.119998931884766</v>
      </c>
      <c r="X38">
        <v>34.060001373291016</v>
      </c>
      <c r="Y38">
        <v>35.689998626708984</v>
      </c>
      <c r="Z38">
        <v>37.689998626708984</v>
      </c>
      <c r="AA38">
        <v>37.25</v>
      </c>
      <c r="AB38">
        <v>38.189998626708984</v>
      </c>
      <c r="AC38">
        <v>36.25</v>
      </c>
      <c r="AD38">
        <v>35.939998626708984</v>
      </c>
      <c r="AE38">
        <v>35.560001373291016</v>
      </c>
      <c r="AF38">
        <v>35.189998626708984</v>
      </c>
      <c r="AG38">
        <v>35.939998626708984</v>
      </c>
      <c r="AH38">
        <v>35.25</v>
      </c>
      <c r="AI38">
        <v>34.869998931884766</v>
      </c>
      <c r="AJ38">
        <v>32.939998626708984</v>
      </c>
      <c r="AK38">
        <v>33.25</v>
      </c>
      <c r="AL38">
        <v>36.119998931884766</v>
      </c>
      <c r="AM38">
        <v>34.939998626708984</v>
      </c>
      <c r="AN38">
        <v>33.869998931884766</v>
      </c>
      <c r="AO38">
        <v>33.119998931884766</v>
      </c>
      <c r="AP38">
        <v>31.870000839233398</v>
      </c>
      <c r="AQ38">
        <v>32.810001373291016</v>
      </c>
      <c r="AR38">
        <v>31.309999465942383</v>
      </c>
      <c r="AS38">
        <v>33.689998626708984</v>
      </c>
      <c r="AT38">
        <v>33.869998931884766</v>
      </c>
      <c r="AU38">
        <v>32.5</v>
      </c>
      <c r="AV38">
        <v>32.810001373291016</v>
      </c>
      <c r="AW38">
        <v>32.310001373291016</v>
      </c>
      <c r="AX38">
        <v>31.5</v>
      </c>
      <c r="AY38">
        <v>32</v>
      </c>
      <c r="AZ38">
        <v>33.25</v>
      </c>
      <c r="BA38">
        <v>32.869998931884766</v>
      </c>
      <c r="BB38">
        <v>32.619998931884766</v>
      </c>
      <c r="BC38">
        <v>32.119998931884766</v>
      </c>
      <c r="BD38">
        <v>34.5</v>
      </c>
      <c r="BE38">
        <v>34.75</v>
      </c>
      <c r="BF38">
        <v>33.560001373291016</v>
      </c>
      <c r="BG38">
        <v>33.810001373291016</v>
      </c>
      <c r="BH38">
        <v>32.619998931884766</v>
      </c>
      <c r="BI38">
        <v>31.440000534057617</v>
      </c>
      <c r="BJ38">
        <v>31.690000534057617</v>
      </c>
      <c r="BK38">
        <v>30.809999465942383</v>
      </c>
      <c r="BL38">
        <v>30.190000534057617</v>
      </c>
      <c r="BM38">
        <v>30.309999465942383</v>
      </c>
      <c r="BN38">
        <v>30.620000839233398</v>
      </c>
      <c r="BO38">
        <v>29.75</v>
      </c>
      <c r="BP38">
        <v>29.25</v>
      </c>
      <c r="BQ38">
        <v>29.25</v>
      </c>
      <c r="BR38">
        <v>29.5</v>
      </c>
      <c r="BS38">
        <v>32.189998626708984</v>
      </c>
      <c r="BT38">
        <v>32.369998931884766</v>
      </c>
      <c r="BU38">
        <v>32.5</v>
      </c>
      <c r="BV38">
        <v>32.5</v>
      </c>
      <c r="BW38">
        <v>31.5</v>
      </c>
      <c r="BX38">
        <v>32.310001373291016</v>
      </c>
      <c r="BY38">
        <v>33.560001373291016</v>
      </c>
      <c r="BZ38">
        <v>35</v>
      </c>
      <c r="CA38">
        <v>34.560001373291016</v>
      </c>
      <c r="CB38">
        <v>35.189998626708984</v>
      </c>
      <c r="CC38">
        <v>36.560001373291016</v>
      </c>
      <c r="CD38">
        <v>36.310001373291016</v>
      </c>
      <c r="CE38">
        <v>34</v>
      </c>
      <c r="CF38">
        <v>35.25</v>
      </c>
      <c r="CG38">
        <v>33</v>
      </c>
      <c r="CH38">
        <v>31.559999465942383</v>
      </c>
      <c r="CI38">
        <v>32.689998626708984</v>
      </c>
      <c r="CJ38">
        <v>33.139999389648437</v>
      </c>
      <c r="CK38">
        <v>33.509998321533203</v>
      </c>
      <c r="CL38">
        <v>33.340000152587891</v>
      </c>
      <c r="CM38">
        <v>33.25</v>
      </c>
      <c r="CN38">
        <v>31.690000534057617</v>
      </c>
      <c r="CO38">
        <v>31.950000762939453</v>
      </c>
      <c r="CP38">
        <v>31.75</v>
      </c>
      <c r="CQ38">
        <v>30.719999313354492</v>
      </c>
      <c r="CR38">
        <v>30.180000305175781</v>
      </c>
      <c r="CS38">
        <v>28.770000457763672</v>
      </c>
      <c r="CT38">
        <v>30.059999465942383</v>
      </c>
      <c r="CU38">
        <v>27.409999847412109</v>
      </c>
      <c r="CV38">
        <v>26.739999771118164</v>
      </c>
      <c r="CW38">
        <v>25.610000610351563</v>
      </c>
      <c r="CX38">
        <v>24.659999847412109</v>
      </c>
    </row>
    <row r="39" spans="1:102" x14ac:dyDescent="0.2">
      <c r="B39" t="s">
        <v>1181</v>
      </c>
      <c r="C39" t="s">
        <v>1148</v>
      </c>
      <c r="D39" t="s">
        <v>1149</v>
      </c>
      <c r="E39" t="s">
        <v>1150</v>
      </c>
      <c r="F39" t="s">
        <v>1151</v>
      </c>
      <c r="G39" t="s">
        <v>1152</v>
      </c>
      <c r="H39" t="s">
        <v>1153</v>
      </c>
      <c r="I39" t="s">
        <v>1154</v>
      </c>
      <c r="J39" t="s">
        <v>1155</v>
      </c>
      <c r="K39" t="s">
        <v>1156</v>
      </c>
      <c r="L39" t="s">
        <v>1157</v>
      </c>
      <c r="M39" t="s">
        <v>1158</v>
      </c>
      <c r="N39" t="s">
        <v>1159</v>
      </c>
      <c r="O39" t="s">
        <v>1160</v>
      </c>
      <c r="P39" t="s">
        <v>1161</v>
      </c>
      <c r="Q39" t="s">
        <v>1162</v>
      </c>
      <c r="R39" t="s">
        <v>1163</v>
      </c>
      <c r="S39" t="s">
        <v>1164</v>
      </c>
      <c r="T39" t="s">
        <v>1165</v>
      </c>
      <c r="U39" t="s">
        <v>1166</v>
      </c>
      <c r="V39" t="s">
        <v>1167</v>
      </c>
      <c r="W39" t="s">
        <v>1168</v>
      </c>
      <c r="X39" t="s">
        <v>1169</v>
      </c>
      <c r="Y39" t="s">
        <v>1170</v>
      </c>
      <c r="Z39" t="s">
        <v>1171</v>
      </c>
      <c r="AA39" t="s">
        <v>1172</v>
      </c>
      <c r="AB39" t="s">
        <v>1173</v>
      </c>
      <c r="AC39" t="s">
        <v>1174</v>
      </c>
      <c r="AD39" t="s">
        <v>1175</v>
      </c>
      <c r="AE39" t="s">
        <v>1176</v>
      </c>
      <c r="AF39" t="s">
        <v>1177</v>
      </c>
      <c r="AG39" t="s">
        <v>1178</v>
      </c>
      <c r="AH39" t="s">
        <v>870</v>
      </c>
      <c r="AI39" t="s">
        <v>873</v>
      </c>
      <c r="AJ39" t="s">
        <v>874</v>
      </c>
      <c r="AK39" t="s">
        <v>875</v>
      </c>
      <c r="AL39" t="s">
        <v>877</v>
      </c>
      <c r="AM39" t="s">
        <v>878</v>
      </c>
      <c r="AN39" t="s">
        <v>882</v>
      </c>
      <c r="AO39" t="s">
        <v>883</v>
      </c>
      <c r="AP39" t="s">
        <v>884</v>
      </c>
      <c r="AQ39" t="s">
        <v>887</v>
      </c>
      <c r="AR39" t="s">
        <v>888</v>
      </c>
      <c r="AS39" t="s">
        <v>889</v>
      </c>
      <c r="AT39" t="s">
        <v>893</v>
      </c>
      <c r="AU39" t="s">
        <v>894</v>
      </c>
      <c r="AV39" t="s">
        <v>897</v>
      </c>
      <c r="AW39" t="s">
        <v>898</v>
      </c>
      <c r="AX39" t="s">
        <v>899</v>
      </c>
      <c r="AY39" t="s">
        <v>900</v>
      </c>
      <c r="AZ39" t="s">
        <v>901</v>
      </c>
      <c r="BA39" t="s">
        <v>902</v>
      </c>
      <c r="BB39" t="s">
        <v>903</v>
      </c>
      <c r="BC39" t="s">
        <v>904</v>
      </c>
      <c r="BD39" t="s">
        <v>906</v>
      </c>
      <c r="BE39" t="s">
        <v>913</v>
      </c>
      <c r="BF39" t="s">
        <v>914</v>
      </c>
      <c r="BG39" t="s">
        <v>915</v>
      </c>
      <c r="BH39" t="s">
        <v>916</v>
      </c>
      <c r="BI39" t="s">
        <v>917</v>
      </c>
      <c r="BJ39" t="s">
        <v>968</v>
      </c>
      <c r="BK39" t="s">
        <v>973</v>
      </c>
      <c r="BL39" t="s">
        <v>974</v>
      </c>
      <c r="BM39" t="s">
        <v>975</v>
      </c>
      <c r="BN39" t="s">
        <v>992</v>
      </c>
      <c r="BO39" t="s">
        <v>1000</v>
      </c>
      <c r="BP39" t="s">
        <v>1001</v>
      </c>
      <c r="BQ39" t="s">
        <v>1004</v>
      </c>
      <c r="BR39" t="s">
        <v>1005</v>
      </c>
      <c r="BS39" t="s">
        <v>1008</v>
      </c>
      <c r="BT39" t="s">
        <v>1009</v>
      </c>
      <c r="BU39" t="s">
        <v>1012</v>
      </c>
      <c r="BV39" t="s">
        <v>1035</v>
      </c>
      <c r="BW39" t="s">
        <v>1036</v>
      </c>
      <c r="BX39" t="s">
        <v>1038</v>
      </c>
      <c r="BY39" t="s">
        <v>1039</v>
      </c>
      <c r="BZ39" t="s">
        <v>1042</v>
      </c>
      <c r="CA39" t="s">
        <v>1047</v>
      </c>
      <c r="CB39" t="s">
        <v>1061</v>
      </c>
      <c r="CC39" t="s">
        <v>1067</v>
      </c>
      <c r="CD39" t="s">
        <v>1073</v>
      </c>
      <c r="CE39" t="s">
        <v>1084</v>
      </c>
      <c r="CF39" t="s">
        <v>1088</v>
      </c>
      <c r="CG39" t="s">
        <v>1091</v>
      </c>
      <c r="CH39" t="s">
        <v>1092</v>
      </c>
      <c r="CI39" t="s">
        <v>1097</v>
      </c>
      <c r="CJ39" t="s">
        <v>1098</v>
      </c>
      <c r="CK39" t="s">
        <v>1101</v>
      </c>
      <c r="CL39" t="s">
        <v>1102</v>
      </c>
      <c r="CM39" t="s">
        <v>1105</v>
      </c>
      <c r="CN39" t="s">
        <v>1109</v>
      </c>
      <c r="CO39" t="s">
        <v>1110</v>
      </c>
      <c r="CP39" t="s">
        <v>1111</v>
      </c>
      <c r="CQ39" t="s">
        <v>1116</v>
      </c>
      <c r="CR39" t="s">
        <v>1120</v>
      </c>
      <c r="CS39" t="s">
        <v>1122</v>
      </c>
      <c r="CT39" t="s">
        <v>1123</v>
      </c>
      <c r="CU39" t="s">
        <v>1127</v>
      </c>
      <c r="CV39" t="s">
        <v>1134</v>
      </c>
      <c r="CW39" t="s">
        <v>1138</v>
      </c>
      <c r="CX39" t="s">
        <v>1140</v>
      </c>
    </row>
    <row r="40" spans="1:102" x14ac:dyDescent="0.2">
      <c r="A40" t="s">
        <v>345</v>
      </c>
      <c r="B40">
        <v>32.810001373291016</v>
      </c>
      <c r="C40">
        <v>34</v>
      </c>
      <c r="D40">
        <v>34.330001831054687</v>
      </c>
      <c r="E40">
        <v>34.060001373291016</v>
      </c>
      <c r="F40">
        <v>34.139999389648438</v>
      </c>
      <c r="G40">
        <v>34.689998626708984</v>
      </c>
      <c r="H40">
        <v>33.869998931884766</v>
      </c>
      <c r="I40">
        <v>33.060001373291016</v>
      </c>
      <c r="J40">
        <v>32.369998931884766</v>
      </c>
      <c r="K40">
        <v>32.310001373291016</v>
      </c>
      <c r="L40">
        <v>32.369998931884766</v>
      </c>
      <c r="M40">
        <v>32.75</v>
      </c>
      <c r="N40">
        <v>33.369998931884766</v>
      </c>
      <c r="O40">
        <v>33</v>
      </c>
      <c r="P40">
        <v>32.939998626708984</v>
      </c>
      <c r="Q40">
        <v>33.060001373291016</v>
      </c>
      <c r="R40">
        <v>32.75</v>
      </c>
      <c r="S40">
        <v>32.869998931884766</v>
      </c>
      <c r="T40">
        <v>33.119998931884766</v>
      </c>
      <c r="U40">
        <v>32.810001373291016</v>
      </c>
      <c r="V40">
        <v>33.25</v>
      </c>
      <c r="W40">
        <v>33.810001373291016</v>
      </c>
      <c r="X40">
        <v>33.869998931884766</v>
      </c>
      <c r="Y40">
        <v>33.310001373291016</v>
      </c>
      <c r="Z40">
        <v>34.439998626708984</v>
      </c>
      <c r="AA40">
        <v>35.310001373291016</v>
      </c>
      <c r="AB40">
        <v>35.189998626708984</v>
      </c>
      <c r="AC40">
        <v>35.75</v>
      </c>
      <c r="AD40">
        <v>35.189998626708984</v>
      </c>
      <c r="AE40">
        <v>34.869998931884766</v>
      </c>
      <c r="AF40">
        <v>34.939998626708984</v>
      </c>
      <c r="AG40">
        <v>34.560001373291016</v>
      </c>
      <c r="AH40">
        <v>34.810001373291016</v>
      </c>
      <c r="AI40">
        <v>34.939998626708984</v>
      </c>
      <c r="AJ40">
        <v>35.5</v>
      </c>
      <c r="AK40">
        <v>34.75</v>
      </c>
      <c r="AL40">
        <v>34.119998931884766</v>
      </c>
      <c r="AM40">
        <v>34.560001373291016</v>
      </c>
      <c r="AN40">
        <v>35.189998626708984</v>
      </c>
      <c r="AO40">
        <v>35.75</v>
      </c>
      <c r="AP40">
        <v>36.189998626708984</v>
      </c>
      <c r="AQ40">
        <v>36.439998626708984</v>
      </c>
      <c r="AR40">
        <v>37.310001373291016</v>
      </c>
      <c r="AS40">
        <v>37.25</v>
      </c>
      <c r="AT40">
        <v>36.560001373291016</v>
      </c>
      <c r="AU40">
        <v>36.939998626708984</v>
      </c>
      <c r="AV40">
        <v>37.439998626708984</v>
      </c>
      <c r="AW40">
        <v>37.25</v>
      </c>
      <c r="AX40">
        <v>37.310001373291016</v>
      </c>
      <c r="AY40">
        <v>37.75</v>
      </c>
      <c r="AZ40">
        <v>36.939998626708984</v>
      </c>
      <c r="BA40">
        <v>36.75</v>
      </c>
      <c r="BB40">
        <v>36.75</v>
      </c>
      <c r="BC40">
        <v>36</v>
      </c>
      <c r="BD40">
        <v>35.869998931884766</v>
      </c>
      <c r="BE40">
        <v>35.939998626708984</v>
      </c>
      <c r="BF40">
        <v>35.689998626708984</v>
      </c>
      <c r="BG40">
        <v>35.189998626708984</v>
      </c>
      <c r="BH40">
        <v>35.119998931884766</v>
      </c>
      <c r="BI40">
        <v>35.869998931884766</v>
      </c>
      <c r="BJ40">
        <v>36.75</v>
      </c>
      <c r="BK40">
        <v>37.810001373291016</v>
      </c>
      <c r="BL40">
        <v>38.5</v>
      </c>
      <c r="BM40">
        <v>38.369998931884766</v>
      </c>
      <c r="BN40">
        <v>39.25</v>
      </c>
      <c r="BO40">
        <v>38.939998626708984</v>
      </c>
      <c r="BP40">
        <v>39</v>
      </c>
      <c r="BQ40">
        <v>38.5</v>
      </c>
      <c r="BR40">
        <v>37.560001373291016</v>
      </c>
      <c r="BS40">
        <v>36.439998626708984</v>
      </c>
      <c r="BT40">
        <v>34.439998626708984</v>
      </c>
      <c r="BU40">
        <v>34.189998626708984</v>
      </c>
      <c r="BV40">
        <v>34.619998931884766</v>
      </c>
      <c r="BW40">
        <v>34.189998626708984</v>
      </c>
      <c r="BX40">
        <v>34.369998931884766</v>
      </c>
      <c r="BY40">
        <v>32.810001373291016</v>
      </c>
      <c r="BZ40">
        <v>33.119998931884766</v>
      </c>
      <c r="CA40">
        <v>32.369998931884766</v>
      </c>
      <c r="CB40">
        <v>32.560001373291016</v>
      </c>
      <c r="CC40">
        <v>33.310001373291016</v>
      </c>
      <c r="CD40">
        <v>33.939998626708984</v>
      </c>
      <c r="CE40">
        <v>34.75</v>
      </c>
      <c r="CF40">
        <v>35</v>
      </c>
      <c r="CG40">
        <v>35.25</v>
      </c>
      <c r="CH40">
        <v>35.439998626708984</v>
      </c>
      <c r="CI40">
        <v>35</v>
      </c>
      <c r="CJ40">
        <v>35.209999084472656</v>
      </c>
      <c r="CK40">
        <v>34.869998931884766</v>
      </c>
      <c r="CL40">
        <v>34.939998626708984</v>
      </c>
      <c r="CM40">
        <v>34.75</v>
      </c>
      <c r="CN40">
        <v>34.700000762939453</v>
      </c>
      <c r="CO40">
        <v>35.290000915527344</v>
      </c>
      <c r="CP40">
        <v>35.049999237060547</v>
      </c>
      <c r="CQ40">
        <v>35.349998474121094</v>
      </c>
      <c r="CR40">
        <v>36.029998779296875</v>
      </c>
      <c r="CS40">
        <v>36.759998321533203</v>
      </c>
      <c r="CT40">
        <v>36.139999389648438</v>
      </c>
      <c r="CU40">
        <v>36.25</v>
      </c>
      <c r="CV40">
        <v>35.799999237060547</v>
      </c>
      <c r="CW40">
        <v>35.75</v>
      </c>
      <c r="CX40">
        <v>36.099998474121094</v>
      </c>
    </row>
    <row r="41" spans="1:102" x14ac:dyDescent="0.2">
      <c r="B41" t="s">
        <v>1148</v>
      </c>
      <c r="C41" t="s">
        <v>1149</v>
      </c>
      <c r="D41" t="s">
        <v>1150</v>
      </c>
      <c r="E41" t="s">
        <v>1151</v>
      </c>
      <c r="F41" t="s">
        <v>1152</v>
      </c>
      <c r="G41" t="s">
        <v>1153</v>
      </c>
      <c r="H41" t="s">
        <v>1154</v>
      </c>
      <c r="I41" t="s">
        <v>1155</v>
      </c>
      <c r="J41" t="s">
        <v>1156</v>
      </c>
      <c r="K41" t="s">
        <v>1158</v>
      </c>
      <c r="L41" t="s">
        <v>1159</v>
      </c>
      <c r="M41" t="s">
        <v>1160</v>
      </c>
      <c r="N41" t="s">
        <v>1161</v>
      </c>
      <c r="O41" t="s">
        <v>1162</v>
      </c>
      <c r="P41" t="s">
        <v>1163</v>
      </c>
      <c r="Q41" t="s">
        <v>1164</v>
      </c>
      <c r="R41" t="s">
        <v>1165</v>
      </c>
      <c r="S41" t="s">
        <v>1166</v>
      </c>
      <c r="T41" t="s">
        <v>1167</v>
      </c>
      <c r="U41" t="s">
        <v>1168</v>
      </c>
      <c r="V41" t="s">
        <v>1169</v>
      </c>
      <c r="W41" t="s">
        <v>1170</v>
      </c>
      <c r="X41" t="s">
        <v>1171</v>
      </c>
      <c r="Y41" t="s">
        <v>1172</v>
      </c>
      <c r="Z41" t="s">
        <v>1173</v>
      </c>
      <c r="AA41" t="s">
        <v>1174</v>
      </c>
      <c r="AB41" t="s">
        <v>1175</v>
      </c>
      <c r="AC41" t="s">
        <v>1176</v>
      </c>
      <c r="AD41" t="s">
        <v>1177</v>
      </c>
      <c r="AE41" t="s">
        <v>1178</v>
      </c>
      <c r="AF41" t="s">
        <v>870</v>
      </c>
      <c r="AG41" t="s">
        <v>873</v>
      </c>
      <c r="AH41" t="s">
        <v>874</v>
      </c>
      <c r="AI41" t="s">
        <v>875</v>
      </c>
      <c r="AJ41" t="s">
        <v>877</v>
      </c>
      <c r="AK41" t="s">
        <v>878</v>
      </c>
      <c r="AL41" t="s">
        <v>882</v>
      </c>
      <c r="AM41" t="s">
        <v>883</v>
      </c>
      <c r="AN41" t="s">
        <v>884</v>
      </c>
      <c r="AO41" t="s">
        <v>887</v>
      </c>
      <c r="AP41" t="s">
        <v>888</v>
      </c>
      <c r="AQ41" t="s">
        <v>890</v>
      </c>
      <c r="AR41" t="s">
        <v>889</v>
      </c>
      <c r="AS41" t="s">
        <v>893</v>
      </c>
      <c r="AT41" t="s">
        <v>894</v>
      </c>
      <c r="AU41" t="s">
        <v>897</v>
      </c>
      <c r="AV41" t="s">
        <v>898</v>
      </c>
      <c r="AW41" t="s">
        <v>899</v>
      </c>
      <c r="AX41" t="s">
        <v>900</v>
      </c>
      <c r="AY41" t="s">
        <v>901</v>
      </c>
      <c r="AZ41" t="s">
        <v>902</v>
      </c>
      <c r="BA41" t="s">
        <v>903</v>
      </c>
      <c r="BB41" t="s">
        <v>904</v>
      </c>
      <c r="BC41" t="s">
        <v>906</v>
      </c>
      <c r="BD41" t="s">
        <v>913</v>
      </c>
      <c r="BE41" t="s">
        <v>914</v>
      </c>
      <c r="BF41" t="s">
        <v>915</v>
      </c>
      <c r="BG41" t="s">
        <v>916</v>
      </c>
      <c r="BH41" t="s">
        <v>917</v>
      </c>
      <c r="BI41" t="s">
        <v>968</v>
      </c>
      <c r="BJ41" t="s">
        <v>973</v>
      </c>
      <c r="BK41" t="s">
        <v>974</v>
      </c>
      <c r="BL41" t="s">
        <v>975</v>
      </c>
      <c r="BM41" t="s">
        <v>1000</v>
      </c>
      <c r="BN41" t="s">
        <v>1001</v>
      </c>
      <c r="BO41" t="s">
        <v>1004</v>
      </c>
      <c r="BP41" t="s">
        <v>1005</v>
      </c>
      <c r="BQ41" t="s">
        <v>1008</v>
      </c>
      <c r="BR41" t="s">
        <v>1009</v>
      </c>
      <c r="BS41" t="s">
        <v>1012</v>
      </c>
      <c r="BT41" t="s">
        <v>1035</v>
      </c>
      <c r="BU41" t="s">
        <v>1036</v>
      </c>
      <c r="BV41" t="s">
        <v>1038</v>
      </c>
      <c r="BW41" t="s">
        <v>1039</v>
      </c>
      <c r="BX41" t="s">
        <v>1042</v>
      </c>
      <c r="BY41" t="s">
        <v>1048</v>
      </c>
      <c r="BZ41" t="s">
        <v>1047</v>
      </c>
      <c r="CA41" t="s">
        <v>1061</v>
      </c>
      <c r="CB41" t="s">
        <v>1067</v>
      </c>
      <c r="CC41" t="s">
        <v>1073</v>
      </c>
      <c r="CD41" t="s">
        <v>1084</v>
      </c>
      <c r="CE41" t="s">
        <v>1088</v>
      </c>
      <c r="CF41" t="s">
        <v>1091</v>
      </c>
      <c r="CG41" t="s">
        <v>1092</v>
      </c>
      <c r="CH41" t="s">
        <v>1097</v>
      </c>
      <c r="CI41" t="s">
        <v>1098</v>
      </c>
      <c r="CJ41" t="s">
        <v>1101</v>
      </c>
      <c r="CK41" t="s">
        <v>1102</v>
      </c>
      <c r="CL41" t="s">
        <v>1105</v>
      </c>
      <c r="CM41" t="s">
        <v>1109</v>
      </c>
      <c r="CN41" t="s">
        <v>1110</v>
      </c>
      <c r="CO41" t="s">
        <v>1111</v>
      </c>
      <c r="CP41" t="s">
        <v>1116</v>
      </c>
      <c r="CQ41" t="s">
        <v>1120</v>
      </c>
      <c r="CR41" t="s">
        <v>1122</v>
      </c>
      <c r="CS41" t="s">
        <v>1123</v>
      </c>
      <c r="CT41" t="s">
        <v>1127</v>
      </c>
      <c r="CU41" t="s">
        <v>1134</v>
      </c>
      <c r="CV41" t="s">
        <v>1138</v>
      </c>
      <c r="CW41" t="s">
        <v>1140</v>
      </c>
      <c r="CX41" t="s">
        <v>1180</v>
      </c>
    </row>
    <row r="42" spans="1:102" x14ac:dyDescent="0.2">
      <c r="A42" t="s">
        <v>1</v>
      </c>
      <c r="B42">
        <v>53.099998474121094</v>
      </c>
      <c r="C42">
        <v>52.299999237060547</v>
      </c>
      <c r="D42">
        <v>52.5</v>
      </c>
      <c r="E42">
        <v>52.549999237060547</v>
      </c>
      <c r="F42">
        <v>53.099998474121094</v>
      </c>
      <c r="G42">
        <v>51.75</v>
      </c>
      <c r="H42">
        <v>53.049999237060547</v>
      </c>
      <c r="I42">
        <v>53.349998474121094</v>
      </c>
      <c r="J42">
        <v>52.599998474121094</v>
      </c>
      <c r="K42">
        <v>51.900001525878906</v>
      </c>
      <c r="L42">
        <v>53.349998474121094</v>
      </c>
      <c r="M42">
        <v>54.25</v>
      </c>
      <c r="N42">
        <v>53.349998474121094</v>
      </c>
      <c r="O42">
        <v>51</v>
      </c>
      <c r="P42">
        <v>50.299999237060547</v>
      </c>
      <c r="Q42">
        <v>50.299999237060547</v>
      </c>
      <c r="R42">
        <v>51</v>
      </c>
      <c r="S42">
        <v>50.25</v>
      </c>
      <c r="T42">
        <v>50.5</v>
      </c>
      <c r="U42">
        <v>48</v>
      </c>
      <c r="V42">
        <v>45.549999237060547</v>
      </c>
      <c r="W42">
        <v>43.950000762939453</v>
      </c>
      <c r="X42">
        <v>42.849998474121094</v>
      </c>
      <c r="Y42">
        <v>40.599998474121094</v>
      </c>
      <c r="Z42">
        <v>41</v>
      </c>
      <c r="AA42">
        <v>44</v>
      </c>
      <c r="AB42">
        <v>43.900001525878906</v>
      </c>
      <c r="AC42">
        <v>43.599998474121094</v>
      </c>
      <c r="AD42">
        <v>43.5</v>
      </c>
      <c r="AE42">
        <v>41.5</v>
      </c>
      <c r="AF42">
        <v>42</v>
      </c>
      <c r="AG42">
        <v>42.299999237060547</v>
      </c>
      <c r="AH42">
        <v>41.700000762939453</v>
      </c>
      <c r="AI42">
        <v>40.299999237060547</v>
      </c>
      <c r="AJ42">
        <v>42.450000762939453</v>
      </c>
      <c r="AK42">
        <v>44.950000762939453</v>
      </c>
      <c r="AL42">
        <v>45.700000762939453</v>
      </c>
      <c r="AM42">
        <v>45.25</v>
      </c>
      <c r="AN42">
        <v>46.5</v>
      </c>
      <c r="AO42">
        <v>45.75</v>
      </c>
      <c r="AP42">
        <v>44.5</v>
      </c>
      <c r="AQ42">
        <v>44.5</v>
      </c>
      <c r="AR42">
        <v>44.900001525878906</v>
      </c>
      <c r="AS42">
        <v>45.450000762939453</v>
      </c>
      <c r="AT42">
        <v>45.450000762939453</v>
      </c>
      <c r="AU42">
        <v>45.5</v>
      </c>
      <c r="AV42">
        <v>44.450000762939453</v>
      </c>
      <c r="AW42">
        <v>45</v>
      </c>
      <c r="AX42">
        <v>46</v>
      </c>
      <c r="AY42">
        <v>46.5</v>
      </c>
      <c r="AZ42">
        <v>45.5</v>
      </c>
      <c r="BA42">
        <v>46.200000762939453</v>
      </c>
      <c r="BB42">
        <v>45.700000762939453</v>
      </c>
      <c r="BC42">
        <v>47.450000762939453</v>
      </c>
      <c r="BD42">
        <v>47</v>
      </c>
      <c r="BE42">
        <v>50</v>
      </c>
      <c r="BF42">
        <v>47.450000762939453</v>
      </c>
      <c r="BG42">
        <v>49</v>
      </c>
      <c r="BH42">
        <v>49.75</v>
      </c>
      <c r="BI42">
        <v>50.75</v>
      </c>
      <c r="BJ42">
        <v>49.5</v>
      </c>
      <c r="BK42">
        <v>48.849998474121094</v>
      </c>
      <c r="BL42">
        <v>49.950000762939453</v>
      </c>
      <c r="BM42">
        <v>53.700000762939453</v>
      </c>
      <c r="BN42">
        <v>54.349998474121094</v>
      </c>
      <c r="BO42">
        <v>55.5</v>
      </c>
      <c r="BP42">
        <v>56</v>
      </c>
      <c r="BQ42">
        <v>53.349998474121094</v>
      </c>
      <c r="BR42">
        <v>51</v>
      </c>
      <c r="BS42">
        <v>51.25</v>
      </c>
      <c r="BT42">
        <v>50.950000762939453</v>
      </c>
      <c r="BU42">
        <v>52.75</v>
      </c>
      <c r="BV42">
        <v>52.849998474121094</v>
      </c>
      <c r="BW42">
        <v>52.849998474121094</v>
      </c>
      <c r="BX42">
        <v>52</v>
      </c>
      <c r="BY42">
        <v>51.799999237060547</v>
      </c>
      <c r="BZ42">
        <v>52.75</v>
      </c>
      <c r="CA42">
        <v>51.950000762939453</v>
      </c>
      <c r="CB42">
        <v>46.049999237060547</v>
      </c>
      <c r="CC42">
        <v>47</v>
      </c>
      <c r="CD42">
        <v>48.549999237060547</v>
      </c>
      <c r="CE42">
        <v>48.349998474121094</v>
      </c>
      <c r="CF42">
        <v>49</v>
      </c>
      <c r="CG42">
        <v>50.450000762939453</v>
      </c>
      <c r="CH42">
        <v>51.5</v>
      </c>
      <c r="CI42">
        <v>52.009998321533203</v>
      </c>
      <c r="CJ42">
        <v>51.950000762939453</v>
      </c>
      <c r="CK42">
        <v>51.150001525878906</v>
      </c>
      <c r="CL42">
        <v>51.5</v>
      </c>
      <c r="CM42">
        <v>52</v>
      </c>
      <c r="CN42">
        <v>51.720001220703125</v>
      </c>
      <c r="CO42">
        <v>53.75</v>
      </c>
      <c r="CP42">
        <v>55</v>
      </c>
      <c r="CQ42">
        <v>54.549999237060547</v>
      </c>
      <c r="CR42">
        <v>55.200000762939453</v>
      </c>
      <c r="CS42">
        <v>55</v>
      </c>
      <c r="CT42">
        <v>55</v>
      </c>
      <c r="CU42">
        <v>53.75</v>
      </c>
      <c r="CV42">
        <v>52.020000457763672</v>
      </c>
      <c r="CW42">
        <v>54.950000762939453</v>
      </c>
      <c r="CX42">
        <v>55.729999542236328</v>
      </c>
    </row>
    <row r="43" spans="1:102" x14ac:dyDescent="0.2">
      <c r="B43" t="s">
        <v>1181</v>
      </c>
      <c r="C43" t="s">
        <v>1148</v>
      </c>
      <c r="D43" t="s">
        <v>1149</v>
      </c>
      <c r="E43" t="s">
        <v>1150</v>
      </c>
      <c r="F43" t="s">
        <v>1151</v>
      </c>
      <c r="G43" t="s">
        <v>1152</v>
      </c>
      <c r="H43" t="s">
        <v>1153</v>
      </c>
      <c r="I43" t="s">
        <v>1154</v>
      </c>
      <c r="J43" t="s">
        <v>1155</v>
      </c>
      <c r="K43" t="s">
        <v>1156</v>
      </c>
      <c r="L43" t="s">
        <v>1157</v>
      </c>
      <c r="M43" t="s">
        <v>1158</v>
      </c>
      <c r="N43" t="s">
        <v>1159</v>
      </c>
      <c r="O43" t="s">
        <v>1160</v>
      </c>
      <c r="P43" t="s">
        <v>1161</v>
      </c>
      <c r="Q43" t="s">
        <v>1162</v>
      </c>
      <c r="R43" t="s">
        <v>1163</v>
      </c>
      <c r="S43" t="s">
        <v>1164</v>
      </c>
      <c r="T43" t="s">
        <v>1165</v>
      </c>
      <c r="U43" t="s">
        <v>1166</v>
      </c>
      <c r="V43" t="s">
        <v>1167</v>
      </c>
      <c r="W43" t="s">
        <v>1168</v>
      </c>
      <c r="X43" t="s">
        <v>1169</v>
      </c>
      <c r="Y43" t="s">
        <v>1170</v>
      </c>
      <c r="Z43" t="s">
        <v>1171</v>
      </c>
      <c r="AA43" t="s">
        <v>1172</v>
      </c>
      <c r="AB43" t="s">
        <v>1173</v>
      </c>
      <c r="AC43" t="s">
        <v>1174</v>
      </c>
      <c r="AD43" t="s">
        <v>1175</v>
      </c>
      <c r="AE43" t="s">
        <v>1176</v>
      </c>
      <c r="AF43" t="s">
        <v>1177</v>
      </c>
      <c r="AG43" t="s">
        <v>1178</v>
      </c>
      <c r="AH43" t="s">
        <v>870</v>
      </c>
      <c r="AI43" t="s">
        <v>873</v>
      </c>
      <c r="AJ43" t="s">
        <v>874</v>
      </c>
      <c r="AK43" t="s">
        <v>875</v>
      </c>
      <c r="AL43" t="s">
        <v>877</v>
      </c>
      <c r="AM43" t="s">
        <v>878</v>
      </c>
      <c r="AN43" t="s">
        <v>882</v>
      </c>
      <c r="AO43" t="s">
        <v>883</v>
      </c>
      <c r="AP43" t="s">
        <v>884</v>
      </c>
      <c r="AQ43" t="s">
        <v>887</v>
      </c>
      <c r="AR43" t="s">
        <v>888</v>
      </c>
      <c r="AS43" t="s">
        <v>889</v>
      </c>
      <c r="AT43" t="s">
        <v>893</v>
      </c>
      <c r="AU43" t="s">
        <v>894</v>
      </c>
      <c r="AV43" t="s">
        <v>897</v>
      </c>
      <c r="AW43" t="s">
        <v>898</v>
      </c>
      <c r="AX43" t="s">
        <v>899</v>
      </c>
      <c r="AY43" t="s">
        <v>900</v>
      </c>
      <c r="AZ43" t="s">
        <v>901</v>
      </c>
      <c r="BA43" t="s">
        <v>902</v>
      </c>
      <c r="BB43" t="s">
        <v>903</v>
      </c>
      <c r="BC43" t="s">
        <v>904</v>
      </c>
      <c r="BD43" t="s">
        <v>906</v>
      </c>
      <c r="BE43" t="s">
        <v>913</v>
      </c>
      <c r="BF43" t="s">
        <v>914</v>
      </c>
      <c r="BG43" t="s">
        <v>915</v>
      </c>
      <c r="BH43" t="s">
        <v>916</v>
      </c>
      <c r="BI43" t="s">
        <v>917</v>
      </c>
      <c r="BJ43" t="s">
        <v>968</v>
      </c>
      <c r="BK43" t="s">
        <v>973</v>
      </c>
      <c r="BL43" t="s">
        <v>974</v>
      </c>
      <c r="BM43" t="s">
        <v>975</v>
      </c>
      <c r="BN43" t="s">
        <v>992</v>
      </c>
      <c r="BO43" t="s">
        <v>1000</v>
      </c>
      <c r="BP43" t="s">
        <v>1001</v>
      </c>
      <c r="BQ43" t="s">
        <v>1004</v>
      </c>
      <c r="BR43" t="s">
        <v>1005</v>
      </c>
      <c r="BS43" t="s">
        <v>1008</v>
      </c>
      <c r="BT43" t="s">
        <v>1009</v>
      </c>
      <c r="BU43" t="s">
        <v>1012</v>
      </c>
      <c r="BV43" t="s">
        <v>1035</v>
      </c>
      <c r="BW43" t="s">
        <v>1036</v>
      </c>
      <c r="BX43" t="s">
        <v>1038</v>
      </c>
      <c r="BY43" t="s">
        <v>1039</v>
      </c>
      <c r="BZ43" t="s">
        <v>1042</v>
      </c>
      <c r="CA43" t="s">
        <v>1047</v>
      </c>
      <c r="CB43" t="s">
        <v>1061</v>
      </c>
      <c r="CC43" t="s">
        <v>1067</v>
      </c>
      <c r="CD43" t="s">
        <v>1073</v>
      </c>
      <c r="CE43" t="s">
        <v>1084</v>
      </c>
      <c r="CF43" t="s">
        <v>1088</v>
      </c>
      <c r="CG43" t="s">
        <v>1091</v>
      </c>
      <c r="CH43" t="s">
        <v>1092</v>
      </c>
      <c r="CI43" t="s">
        <v>1097</v>
      </c>
      <c r="CJ43" t="s">
        <v>1098</v>
      </c>
      <c r="CK43" t="s">
        <v>1101</v>
      </c>
      <c r="CL43" t="s">
        <v>1102</v>
      </c>
      <c r="CM43" t="s">
        <v>1105</v>
      </c>
      <c r="CN43" t="s">
        <v>1109</v>
      </c>
      <c r="CO43" t="s">
        <v>1110</v>
      </c>
      <c r="CP43" t="s">
        <v>1111</v>
      </c>
      <c r="CQ43" t="s">
        <v>1116</v>
      </c>
      <c r="CR43" t="s">
        <v>1120</v>
      </c>
      <c r="CS43" t="s">
        <v>1122</v>
      </c>
      <c r="CT43" t="s">
        <v>1123</v>
      </c>
      <c r="CU43" t="s">
        <v>1127</v>
      </c>
      <c r="CV43" t="s">
        <v>1134</v>
      </c>
      <c r="CW43" t="s">
        <v>1138</v>
      </c>
      <c r="CX43" t="s">
        <v>1140</v>
      </c>
    </row>
    <row r="44" spans="1:102" x14ac:dyDescent="0.2">
      <c r="A44" t="s">
        <v>29</v>
      </c>
      <c r="B44">
        <v>3.28125</v>
      </c>
      <c r="C44">
        <v>3.09375</v>
      </c>
      <c r="D44">
        <v>2.8125</v>
      </c>
      <c r="E44">
        <v>3</v>
      </c>
      <c r="F44">
        <v>2.9375</v>
      </c>
      <c r="G44">
        <v>2.96875</v>
      </c>
      <c r="H44">
        <v>2.75</v>
      </c>
      <c r="I44">
        <v>2.9375</v>
      </c>
      <c r="J44">
        <v>2.875</v>
      </c>
      <c r="K44">
        <v>2.75</v>
      </c>
      <c r="L44">
        <v>2.6875</v>
      </c>
      <c r="M44">
        <v>2.3125</v>
      </c>
      <c r="N44">
        <v>2.1875</v>
      </c>
      <c r="O44">
        <v>2.03125</v>
      </c>
      <c r="P44">
        <v>2.3125</v>
      </c>
      <c r="Q44">
        <v>2.125</v>
      </c>
      <c r="R44">
        <v>2.03125</v>
      </c>
      <c r="S44">
        <v>2.0625</v>
      </c>
      <c r="T44">
        <v>2</v>
      </c>
      <c r="U44">
        <v>2.03125</v>
      </c>
      <c r="V44">
        <v>2.4375</v>
      </c>
      <c r="W44">
        <v>2.375</v>
      </c>
      <c r="X44">
        <v>2.375</v>
      </c>
      <c r="Y44">
        <v>2.4375</v>
      </c>
      <c r="Z44">
        <v>2.53125</v>
      </c>
      <c r="AA44">
        <v>2.5</v>
      </c>
      <c r="AB44">
        <v>2.75</v>
      </c>
      <c r="AC44">
        <v>2.4375</v>
      </c>
      <c r="AD44">
        <v>2.1875</v>
      </c>
      <c r="AE44">
        <v>2.09375</v>
      </c>
      <c r="AF44">
        <v>2</v>
      </c>
      <c r="AG44">
        <v>1.984375</v>
      </c>
      <c r="AH44">
        <v>1.9375</v>
      </c>
      <c r="AI44">
        <v>1.71875</v>
      </c>
      <c r="AJ44">
        <v>1.65625</v>
      </c>
      <c r="AK44">
        <v>1.6875</v>
      </c>
      <c r="AL44">
        <v>1.5625</v>
      </c>
      <c r="AM44">
        <v>1.625</v>
      </c>
      <c r="AN44">
        <v>1.875</v>
      </c>
      <c r="AO44">
        <v>1.65625</v>
      </c>
      <c r="AP44">
        <v>1.28125</v>
      </c>
      <c r="AQ44">
        <v>1.3125</v>
      </c>
      <c r="AR44">
        <v>1.3125</v>
      </c>
      <c r="AS44">
        <v>1.25</v>
      </c>
      <c r="AT44">
        <v>1.28125</v>
      </c>
      <c r="AU44">
        <v>1.21875</v>
      </c>
      <c r="AV44">
        <v>1.0625</v>
      </c>
      <c r="AW44">
        <v>1.03125</v>
      </c>
      <c r="AX44">
        <v>1.09375</v>
      </c>
      <c r="AY44">
        <v>1.0625</v>
      </c>
      <c r="AZ44">
        <v>1.0625</v>
      </c>
      <c r="BA44">
        <v>1.03125</v>
      </c>
      <c r="BB44">
        <v>1.0625</v>
      </c>
      <c r="BC44">
        <v>1.0625</v>
      </c>
      <c r="BD44">
        <v>1.0625</v>
      </c>
      <c r="BE44">
        <v>1</v>
      </c>
      <c r="BF44">
        <v>1.03125</v>
      </c>
      <c r="BG44">
        <v>1</v>
      </c>
      <c r="BH44">
        <v>0.9375</v>
      </c>
      <c r="BI44">
        <v>0.75</v>
      </c>
      <c r="BJ44">
        <v>0.6875</v>
      </c>
      <c r="BK44">
        <v>0.75</v>
      </c>
      <c r="BL44">
        <v>0.75</v>
      </c>
      <c r="BM44">
        <v>0.65625</v>
      </c>
      <c r="BN44">
        <v>0.5625</v>
      </c>
      <c r="BO44">
        <v>0.59375</v>
      </c>
      <c r="BP44">
        <v>0.5625</v>
      </c>
      <c r="BQ44">
        <v>0.5</v>
      </c>
      <c r="BR44">
        <v>0.6875</v>
      </c>
      <c r="BS44">
        <v>1.21875</v>
      </c>
      <c r="BT44">
        <v>1.21875</v>
      </c>
      <c r="BU44">
        <v>1.21875</v>
      </c>
      <c r="BV44">
        <v>1.09375</v>
      </c>
      <c r="BW44">
        <v>1.25</v>
      </c>
      <c r="BX44">
        <v>1.46875</v>
      </c>
      <c r="BY44">
        <v>1.5625</v>
      </c>
      <c r="BZ44">
        <v>1.78125</v>
      </c>
      <c r="CA44">
        <v>2</v>
      </c>
      <c r="CB44">
        <v>1.96875</v>
      </c>
      <c r="CC44">
        <v>1.9375</v>
      </c>
      <c r="CD44">
        <v>2.0625</v>
      </c>
      <c r="CE44">
        <v>2.15625</v>
      </c>
      <c r="CF44">
        <v>2.25</v>
      </c>
      <c r="CG44">
        <v>2.40625</v>
      </c>
      <c r="CH44">
        <v>2.125</v>
      </c>
      <c r="CI44">
        <v>2.125</v>
      </c>
      <c r="CJ44">
        <v>2.1875</v>
      </c>
      <c r="CK44">
        <v>2.03125</v>
      </c>
      <c r="CL44">
        <v>1.78125</v>
      </c>
      <c r="CM44">
        <v>1.75</v>
      </c>
      <c r="CN44">
        <v>1.59375</v>
      </c>
      <c r="CO44">
        <v>1.4375</v>
      </c>
      <c r="CP44">
        <v>1.1875</v>
      </c>
      <c r="CQ44">
        <v>1.15625</v>
      </c>
      <c r="CR44">
        <v>1.25</v>
      </c>
      <c r="CS44">
        <v>1.0625</v>
      </c>
      <c r="CT44">
        <v>1.25</v>
      </c>
      <c r="CU44">
        <v>1.21875</v>
      </c>
      <c r="CV44">
        <v>1.21875</v>
      </c>
      <c r="CW44">
        <v>1.3125</v>
      </c>
      <c r="CX44">
        <v>1.0625</v>
      </c>
    </row>
    <row r="45" spans="1:102" x14ac:dyDescent="0.2">
      <c r="B45" t="s">
        <v>1181</v>
      </c>
      <c r="C45" t="s">
        <v>1148</v>
      </c>
      <c r="D45" t="s">
        <v>1149</v>
      </c>
      <c r="E45" t="s">
        <v>1150</v>
      </c>
      <c r="F45" t="s">
        <v>1151</v>
      </c>
      <c r="G45" t="s">
        <v>1152</v>
      </c>
      <c r="H45" t="s">
        <v>1153</v>
      </c>
      <c r="I45" t="s">
        <v>1154</v>
      </c>
      <c r="J45" t="s">
        <v>1155</v>
      </c>
      <c r="K45" t="s">
        <v>1156</v>
      </c>
      <c r="L45" t="s">
        <v>1157</v>
      </c>
      <c r="M45" t="s">
        <v>1158</v>
      </c>
      <c r="N45" t="s">
        <v>1159</v>
      </c>
      <c r="O45" t="s">
        <v>1160</v>
      </c>
      <c r="P45" t="s">
        <v>1161</v>
      </c>
      <c r="Q45" t="s">
        <v>1162</v>
      </c>
      <c r="R45" t="s">
        <v>1163</v>
      </c>
      <c r="S45" t="s">
        <v>1164</v>
      </c>
      <c r="T45" t="s">
        <v>1165</v>
      </c>
      <c r="U45" t="s">
        <v>1166</v>
      </c>
      <c r="V45" t="s">
        <v>1167</v>
      </c>
      <c r="W45" t="s">
        <v>1168</v>
      </c>
      <c r="X45" t="s">
        <v>1169</v>
      </c>
      <c r="Y45" t="s">
        <v>1170</v>
      </c>
      <c r="Z45" t="s">
        <v>1171</v>
      </c>
      <c r="AA45" t="s">
        <v>1172</v>
      </c>
      <c r="AB45" t="s">
        <v>1173</v>
      </c>
      <c r="AC45" t="s">
        <v>1174</v>
      </c>
      <c r="AD45" t="s">
        <v>1175</v>
      </c>
      <c r="AE45" t="s">
        <v>1176</v>
      </c>
      <c r="AF45" t="s">
        <v>1177</v>
      </c>
      <c r="AG45" t="s">
        <v>1178</v>
      </c>
      <c r="AH45" t="s">
        <v>870</v>
      </c>
      <c r="AI45" t="s">
        <v>873</v>
      </c>
      <c r="AJ45" t="s">
        <v>874</v>
      </c>
      <c r="AK45" t="s">
        <v>875</v>
      </c>
      <c r="AL45" t="s">
        <v>877</v>
      </c>
      <c r="AM45" t="s">
        <v>878</v>
      </c>
      <c r="AN45" t="s">
        <v>882</v>
      </c>
      <c r="AO45" t="s">
        <v>883</v>
      </c>
      <c r="AP45" t="s">
        <v>884</v>
      </c>
      <c r="AQ45" t="s">
        <v>887</v>
      </c>
      <c r="AR45" t="s">
        <v>888</v>
      </c>
      <c r="AS45" t="s">
        <v>889</v>
      </c>
      <c r="AT45" t="s">
        <v>893</v>
      </c>
      <c r="AU45" t="s">
        <v>894</v>
      </c>
      <c r="AV45" t="s">
        <v>897</v>
      </c>
      <c r="AW45" t="s">
        <v>898</v>
      </c>
      <c r="AX45" t="s">
        <v>899</v>
      </c>
      <c r="AY45" t="s">
        <v>900</v>
      </c>
      <c r="AZ45" t="s">
        <v>901</v>
      </c>
      <c r="BA45" t="s">
        <v>902</v>
      </c>
      <c r="BB45" t="s">
        <v>903</v>
      </c>
      <c r="BC45" t="s">
        <v>904</v>
      </c>
      <c r="BD45" t="s">
        <v>906</v>
      </c>
      <c r="BE45" t="s">
        <v>913</v>
      </c>
      <c r="BF45" t="s">
        <v>914</v>
      </c>
      <c r="BG45" t="s">
        <v>915</v>
      </c>
      <c r="BH45" t="s">
        <v>916</v>
      </c>
      <c r="BI45" t="s">
        <v>917</v>
      </c>
      <c r="BJ45" t="s">
        <v>968</v>
      </c>
      <c r="BK45" t="s">
        <v>973</v>
      </c>
      <c r="BL45" t="s">
        <v>974</v>
      </c>
      <c r="BM45" t="s">
        <v>975</v>
      </c>
      <c r="BN45" t="s">
        <v>992</v>
      </c>
      <c r="BO45" t="s">
        <v>1000</v>
      </c>
      <c r="BP45" t="s">
        <v>1001</v>
      </c>
      <c r="BQ45" t="s">
        <v>1004</v>
      </c>
      <c r="BR45" t="s">
        <v>1005</v>
      </c>
      <c r="BS45" t="s">
        <v>1008</v>
      </c>
      <c r="BT45" t="s">
        <v>1009</v>
      </c>
      <c r="BU45" t="s">
        <v>1012</v>
      </c>
      <c r="BV45" t="s">
        <v>1035</v>
      </c>
      <c r="BW45" t="s">
        <v>1036</v>
      </c>
      <c r="BX45" t="s">
        <v>1038</v>
      </c>
      <c r="BY45" t="s">
        <v>1039</v>
      </c>
      <c r="BZ45" t="s">
        <v>1042</v>
      </c>
      <c r="CA45" t="s">
        <v>1047</v>
      </c>
      <c r="CB45" t="s">
        <v>1061</v>
      </c>
      <c r="CC45" t="s">
        <v>1067</v>
      </c>
      <c r="CD45" t="s">
        <v>1073</v>
      </c>
      <c r="CE45" t="s">
        <v>1084</v>
      </c>
      <c r="CF45" t="s">
        <v>1088</v>
      </c>
      <c r="CG45" t="s">
        <v>1091</v>
      </c>
      <c r="CH45" t="s">
        <v>1092</v>
      </c>
      <c r="CI45" t="s">
        <v>1097</v>
      </c>
      <c r="CJ45" t="s">
        <v>1098</v>
      </c>
      <c r="CK45" t="s">
        <v>1101</v>
      </c>
      <c r="CL45" t="s">
        <v>1102</v>
      </c>
      <c r="CM45" t="s">
        <v>1105</v>
      </c>
      <c r="CN45" t="s">
        <v>1109</v>
      </c>
      <c r="CO45" t="s">
        <v>1110</v>
      </c>
      <c r="CP45" t="s">
        <v>1111</v>
      </c>
      <c r="CQ45" t="s">
        <v>1116</v>
      </c>
      <c r="CR45" t="s">
        <v>1120</v>
      </c>
      <c r="CS45" t="s">
        <v>1122</v>
      </c>
      <c r="CT45" t="s">
        <v>1123</v>
      </c>
      <c r="CU45" t="s">
        <v>1127</v>
      </c>
      <c r="CV45" t="s">
        <v>1134</v>
      </c>
      <c r="CW45" t="s">
        <v>1138</v>
      </c>
      <c r="CX45" t="s">
        <v>1140</v>
      </c>
    </row>
    <row r="46" spans="1:102" x14ac:dyDescent="0.2">
      <c r="A46" t="s">
        <v>352</v>
      </c>
      <c r="B46">
        <v>34.939998626708984</v>
      </c>
      <c r="C46">
        <v>35.810001373291016</v>
      </c>
      <c r="D46">
        <v>36.139999389648438</v>
      </c>
      <c r="E46">
        <v>36.060001373291016</v>
      </c>
      <c r="F46">
        <v>37.259998321533203</v>
      </c>
      <c r="G46">
        <v>39.869998931884766</v>
      </c>
      <c r="H46">
        <v>36</v>
      </c>
      <c r="I46">
        <v>35.25</v>
      </c>
      <c r="J46">
        <v>34.310001373291016</v>
      </c>
      <c r="K46">
        <v>35.869998931884766</v>
      </c>
      <c r="L46">
        <v>35.939998626708984</v>
      </c>
      <c r="M46">
        <v>36.810001373291016</v>
      </c>
      <c r="N46">
        <v>37.619998931884766</v>
      </c>
      <c r="O46">
        <v>37.119998931884766</v>
      </c>
      <c r="P46">
        <v>37.939998626708984</v>
      </c>
      <c r="Q46">
        <v>39.189998626708984</v>
      </c>
      <c r="R46">
        <v>38.869998931884766</v>
      </c>
      <c r="S46">
        <v>38.119998931884766</v>
      </c>
      <c r="T46">
        <v>36.5</v>
      </c>
      <c r="U46">
        <v>37</v>
      </c>
      <c r="V46">
        <v>37.060001373291016</v>
      </c>
      <c r="W46">
        <v>36.25</v>
      </c>
      <c r="X46">
        <v>36</v>
      </c>
      <c r="Y46">
        <v>34.75</v>
      </c>
      <c r="Z46">
        <v>37.369998931884766</v>
      </c>
      <c r="AA46">
        <v>38.5</v>
      </c>
      <c r="AB46">
        <v>38.310001373291016</v>
      </c>
      <c r="AC46">
        <v>38.560001373291016</v>
      </c>
      <c r="AD46">
        <v>37.5</v>
      </c>
      <c r="AE46">
        <v>36.869998931884766</v>
      </c>
      <c r="AF46">
        <v>37.189998626708984</v>
      </c>
      <c r="AG46">
        <v>37.25</v>
      </c>
      <c r="AH46">
        <v>36.75</v>
      </c>
      <c r="AI46">
        <v>37.75</v>
      </c>
      <c r="AJ46">
        <v>38.560001373291016</v>
      </c>
      <c r="AK46">
        <v>39.689998626708984</v>
      </c>
      <c r="AL46">
        <v>39.060001373291016</v>
      </c>
      <c r="AM46">
        <v>39.810001373291016</v>
      </c>
      <c r="AN46">
        <v>40.369998931884766</v>
      </c>
      <c r="AO46">
        <v>40.939998626708984</v>
      </c>
      <c r="AP46">
        <v>41.5</v>
      </c>
      <c r="AQ46">
        <v>41.439998626708984</v>
      </c>
      <c r="AR46">
        <v>41.689998626708984</v>
      </c>
      <c r="AS46">
        <v>41.119998931884766</v>
      </c>
      <c r="AT46">
        <v>40.560001373291016</v>
      </c>
      <c r="AU46">
        <v>41.75</v>
      </c>
      <c r="AV46">
        <v>41.689998626708984</v>
      </c>
      <c r="AW46">
        <v>41.119998931884766</v>
      </c>
      <c r="AX46">
        <v>40.75</v>
      </c>
      <c r="AY46">
        <v>40.75</v>
      </c>
      <c r="AZ46">
        <v>40.25</v>
      </c>
      <c r="BA46">
        <v>40.25</v>
      </c>
      <c r="BB46">
        <v>39.75</v>
      </c>
      <c r="BC46">
        <v>39.060001373291016</v>
      </c>
      <c r="BD46">
        <v>37.869998931884766</v>
      </c>
      <c r="BE46">
        <v>38.810001373291016</v>
      </c>
      <c r="BF46">
        <v>38.689998626708984</v>
      </c>
      <c r="BG46">
        <v>37.439998626708984</v>
      </c>
      <c r="BH46">
        <v>38.810001373291016</v>
      </c>
      <c r="BI46">
        <v>39.810001373291016</v>
      </c>
      <c r="BJ46">
        <v>41.369998931884766</v>
      </c>
      <c r="BK46">
        <v>43.119998931884766</v>
      </c>
      <c r="BL46">
        <v>42.75</v>
      </c>
      <c r="BM46">
        <v>42.75</v>
      </c>
      <c r="BN46">
        <v>43.25</v>
      </c>
      <c r="BO46">
        <v>43</v>
      </c>
      <c r="BP46">
        <v>41.939998626708984</v>
      </c>
      <c r="BQ46">
        <v>42.310001373291016</v>
      </c>
      <c r="BR46">
        <v>41.75</v>
      </c>
      <c r="BS46">
        <v>40.5</v>
      </c>
      <c r="BT46">
        <v>37</v>
      </c>
      <c r="BU46">
        <v>37.439998626708984</v>
      </c>
      <c r="BV46">
        <v>37.810001373291016</v>
      </c>
      <c r="BW46">
        <v>37.5</v>
      </c>
      <c r="BX46">
        <v>37.25</v>
      </c>
      <c r="BY46">
        <v>33.939998626708984</v>
      </c>
      <c r="BZ46">
        <v>35.119998931884766</v>
      </c>
      <c r="CA46">
        <v>34.369998931884766</v>
      </c>
      <c r="CB46">
        <v>35.560001373291016</v>
      </c>
      <c r="CC46">
        <v>35.75</v>
      </c>
      <c r="CD46">
        <v>35.25</v>
      </c>
      <c r="CE46">
        <v>36.689998626708984</v>
      </c>
      <c r="CF46">
        <v>36.869998931884766</v>
      </c>
      <c r="CG46">
        <v>36.75</v>
      </c>
      <c r="CH46">
        <v>37</v>
      </c>
      <c r="CI46">
        <v>36.689998626708984</v>
      </c>
      <c r="CJ46">
        <v>36.5</v>
      </c>
      <c r="CK46">
        <v>36.470001220703125</v>
      </c>
      <c r="CL46">
        <v>35.419998168945313</v>
      </c>
      <c r="CM46">
        <v>34.840000152587891</v>
      </c>
      <c r="CN46">
        <v>35.650001525878906</v>
      </c>
      <c r="CO46">
        <v>35.790000915527344</v>
      </c>
      <c r="CP46">
        <v>36.220001220703125</v>
      </c>
      <c r="CQ46">
        <v>36.419998168945313</v>
      </c>
      <c r="CR46">
        <v>36.950000762939453</v>
      </c>
      <c r="CS46">
        <v>37.409999847412109</v>
      </c>
      <c r="CT46">
        <v>37</v>
      </c>
      <c r="CU46">
        <v>36.790000915527344</v>
      </c>
      <c r="CV46">
        <v>37.119998931884766</v>
      </c>
      <c r="CW46">
        <v>36.979999542236328</v>
      </c>
      <c r="CX46">
        <v>37.549999237060547</v>
      </c>
    </row>
    <row r="47" spans="1:102" x14ac:dyDescent="0.2">
      <c r="B47" t="s">
        <v>1181</v>
      </c>
      <c r="C47" t="s">
        <v>1148</v>
      </c>
      <c r="D47" t="s">
        <v>1149</v>
      </c>
      <c r="E47" t="s">
        <v>1150</v>
      </c>
      <c r="F47" t="s">
        <v>1151</v>
      </c>
      <c r="G47" t="s">
        <v>1152</v>
      </c>
      <c r="H47" t="s">
        <v>1153</v>
      </c>
      <c r="I47" t="s">
        <v>1154</v>
      </c>
      <c r="J47" t="s">
        <v>1155</v>
      </c>
      <c r="K47" t="s">
        <v>1156</v>
      </c>
      <c r="L47" t="s">
        <v>1157</v>
      </c>
      <c r="M47" t="s">
        <v>1158</v>
      </c>
      <c r="N47" t="s">
        <v>1159</v>
      </c>
      <c r="O47" t="s">
        <v>1160</v>
      </c>
      <c r="P47" t="s">
        <v>1161</v>
      </c>
      <c r="Q47" t="s">
        <v>1162</v>
      </c>
      <c r="R47" t="s">
        <v>1163</v>
      </c>
      <c r="S47" t="s">
        <v>1164</v>
      </c>
      <c r="T47" t="s">
        <v>1165</v>
      </c>
      <c r="U47" t="s">
        <v>1166</v>
      </c>
      <c r="V47" t="s">
        <v>1167</v>
      </c>
      <c r="W47" t="s">
        <v>1168</v>
      </c>
      <c r="X47" t="s">
        <v>1169</v>
      </c>
      <c r="Y47" t="s">
        <v>1170</v>
      </c>
      <c r="Z47" t="s">
        <v>1171</v>
      </c>
      <c r="AA47" t="s">
        <v>1172</v>
      </c>
      <c r="AB47" t="s">
        <v>1173</v>
      </c>
      <c r="AC47" t="s">
        <v>1174</v>
      </c>
      <c r="AD47" t="s">
        <v>1175</v>
      </c>
      <c r="AE47" t="s">
        <v>1176</v>
      </c>
      <c r="AF47" t="s">
        <v>1177</v>
      </c>
      <c r="AG47" t="s">
        <v>1178</v>
      </c>
      <c r="AH47" t="s">
        <v>870</v>
      </c>
      <c r="AI47" t="s">
        <v>873</v>
      </c>
      <c r="AJ47" t="s">
        <v>874</v>
      </c>
      <c r="AK47" t="s">
        <v>875</v>
      </c>
      <c r="AL47" t="s">
        <v>877</v>
      </c>
      <c r="AM47" t="s">
        <v>878</v>
      </c>
      <c r="AN47" t="s">
        <v>882</v>
      </c>
      <c r="AO47" t="s">
        <v>883</v>
      </c>
      <c r="AP47" t="s">
        <v>884</v>
      </c>
      <c r="AQ47" t="s">
        <v>887</v>
      </c>
      <c r="AR47" t="s">
        <v>888</v>
      </c>
      <c r="AS47" t="s">
        <v>889</v>
      </c>
      <c r="AT47" t="s">
        <v>893</v>
      </c>
      <c r="AU47" t="s">
        <v>894</v>
      </c>
      <c r="AV47" t="s">
        <v>897</v>
      </c>
      <c r="AW47" t="s">
        <v>898</v>
      </c>
      <c r="AX47" t="s">
        <v>899</v>
      </c>
      <c r="AY47" t="s">
        <v>900</v>
      </c>
      <c r="AZ47" t="s">
        <v>901</v>
      </c>
      <c r="BA47" t="s">
        <v>902</v>
      </c>
      <c r="BB47" t="s">
        <v>903</v>
      </c>
      <c r="BC47" t="s">
        <v>904</v>
      </c>
      <c r="BD47" t="s">
        <v>906</v>
      </c>
      <c r="BE47" t="s">
        <v>913</v>
      </c>
      <c r="BF47" t="s">
        <v>914</v>
      </c>
      <c r="BG47" t="s">
        <v>915</v>
      </c>
      <c r="BH47" t="s">
        <v>916</v>
      </c>
      <c r="BI47" t="s">
        <v>917</v>
      </c>
      <c r="BJ47" t="s">
        <v>968</v>
      </c>
      <c r="BK47" t="s">
        <v>973</v>
      </c>
      <c r="BL47" t="s">
        <v>974</v>
      </c>
      <c r="BM47" t="s">
        <v>975</v>
      </c>
      <c r="BN47" t="s">
        <v>992</v>
      </c>
      <c r="BO47" t="s">
        <v>1000</v>
      </c>
      <c r="BP47" t="s">
        <v>1001</v>
      </c>
      <c r="BQ47" t="s">
        <v>1004</v>
      </c>
      <c r="BR47" t="s">
        <v>1005</v>
      </c>
      <c r="BS47" t="s">
        <v>1008</v>
      </c>
      <c r="BT47" t="s">
        <v>1009</v>
      </c>
      <c r="BU47" t="s">
        <v>1012</v>
      </c>
      <c r="BV47" t="s">
        <v>1035</v>
      </c>
      <c r="BW47" t="s">
        <v>1036</v>
      </c>
      <c r="BX47" t="s">
        <v>1038</v>
      </c>
      <c r="BY47" t="s">
        <v>1039</v>
      </c>
      <c r="BZ47" t="s">
        <v>1042</v>
      </c>
      <c r="CA47" t="s">
        <v>1047</v>
      </c>
      <c r="CB47" t="s">
        <v>1061</v>
      </c>
      <c r="CC47" t="s">
        <v>1067</v>
      </c>
      <c r="CD47" t="s">
        <v>1073</v>
      </c>
      <c r="CE47" t="s">
        <v>1084</v>
      </c>
      <c r="CF47" t="s">
        <v>1088</v>
      </c>
      <c r="CG47" t="s">
        <v>1091</v>
      </c>
      <c r="CH47" t="s">
        <v>1092</v>
      </c>
      <c r="CI47" t="s">
        <v>1097</v>
      </c>
      <c r="CJ47" t="s">
        <v>1098</v>
      </c>
      <c r="CK47" t="s">
        <v>1101</v>
      </c>
      <c r="CL47" t="s">
        <v>1102</v>
      </c>
      <c r="CM47" t="s">
        <v>1105</v>
      </c>
      <c r="CN47" t="s">
        <v>1109</v>
      </c>
      <c r="CO47" t="s">
        <v>1110</v>
      </c>
      <c r="CP47" t="s">
        <v>1111</v>
      </c>
      <c r="CQ47" t="s">
        <v>1116</v>
      </c>
      <c r="CR47" t="s">
        <v>1120</v>
      </c>
      <c r="CS47" t="s">
        <v>1122</v>
      </c>
      <c r="CT47" t="s">
        <v>1123</v>
      </c>
      <c r="CU47" t="s">
        <v>1127</v>
      </c>
      <c r="CV47" t="s">
        <v>1134</v>
      </c>
      <c r="CW47" t="s">
        <v>1138</v>
      </c>
      <c r="CX47" t="s">
        <v>1140</v>
      </c>
    </row>
    <row r="48" spans="1:102" x14ac:dyDescent="0.2">
      <c r="A48" t="s">
        <v>863</v>
      </c>
      <c r="B48">
        <v>55.619998931884766</v>
      </c>
      <c r="C48">
        <v>57.560001373291016</v>
      </c>
      <c r="D48">
        <v>59.259998321533203</v>
      </c>
      <c r="E48">
        <v>59.869998931884766</v>
      </c>
      <c r="F48">
        <v>60.580001831054687</v>
      </c>
      <c r="G48">
        <v>61.560001373291016</v>
      </c>
      <c r="H48">
        <v>59.119998931884766</v>
      </c>
      <c r="I48">
        <v>57</v>
      </c>
      <c r="J48">
        <v>55.619998931884766</v>
      </c>
      <c r="K48">
        <v>56.619998931884766</v>
      </c>
      <c r="L48">
        <v>56.560001373291016</v>
      </c>
      <c r="M48">
        <v>58.810001373291016</v>
      </c>
      <c r="N48">
        <v>58.25</v>
      </c>
      <c r="O48">
        <v>57.439998626708984</v>
      </c>
      <c r="P48">
        <v>57.939998626708984</v>
      </c>
      <c r="Q48">
        <v>60.439998626708984</v>
      </c>
      <c r="R48">
        <v>61.619998931884766</v>
      </c>
      <c r="S48">
        <v>59.869998931884766</v>
      </c>
      <c r="T48">
        <v>60.060001373291016</v>
      </c>
      <c r="U48">
        <v>59.5</v>
      </c>
      <c r="V48">
        <v>60.869998931884766</v>
      </c>
      <c r="W48">
        <v>59.689998626708984</v>
      </c>
      <c r="X48">
        <v>60.810001373291016</v>
      </c>
      <c r="Y48">
        <v>56.5</v>
      </c>
      <c r="Z48">
        <v>58</v>
      </c>
      <c r="AA48">
        <v>60.75</v>
      </c>
      <c r="AB48">
        <v>60.119998931884766</v>
      </c>
      <c r="AC48">
        <v>59.869998931884766</v>
      </c>
      <c r="AD48">
        <v>58.869998931884766</v>
      </c>
      <c r="AE48">
        <v>57.119998931884766</v>
      </c>
      <c r="AF48">
        <v>55.869998931884766</v>
      </c>
      <c r="AG48">
        <v>56.439998626708984</v>
      </c>
      <c r="AH48">
        <v>58.560001373291016</v>
      </c>
      <c r="AI48">
        <v>58.869998931884766</v>
      </c>
      <c r="AJ48">
        <v>59.689998626708984</v>
      </c>
      <c r="AK48">
        <v>60.060001373291016</v>
      </c>
      <c r="AL48">
        <v>58.369998931884766</v>
      </c>
      <c r="AM48">
        <v>58.560001373291016</v>
      </c>
      <c r="AN48">
        <v>59.869998931884766</v>
      </c>
      <c r="AO48">
        <v>61.189998626708984</v>
      </c>
      <c r="AP48">
        <v>61.5</v>
      </c>
      <c r="AQ48">
        <v>61.75</v>
      </c>
      <c r="AR48">
        <v>62.810001373291016</v>
      </c>
      <c r="AS48">
        <v>61.560001373291016</v>
      </c>
      <c r="AT48">
        <v>62.060001373291016</v>
      </c>
      <c r="AU48">
        <v>64.25</v>
      </c>
      <c r="AV48">
        <v>64.80999755859375</v>
      </c>
      <c r="AW48">
        <v>66.25</v>
      </c>
      <c r="AX48">
        <v>64.5</v>
      </c>
      <c r="AY48">
        <v>65.290000915527344</v>
      </c>
      <c r="AZ48">
        <v>63.009998321533203</v>
      </c>
      <c r="BA48">
        <v>63.220001220703125</v>
      </c>
      <c r="BB48">
        <v>66.900001525878906</v>
      </c>
      <c r="BC48">
        <v>66.650001525878906</v>
      </c>
      <c r="BD48">
        <v>65.550003051757813</v>
      </c>
      <c r="BE48">
        <v>67.650001525878906</v>
      </c>
      <c r="BF48">
        <v>66.010002136230469</v>
      </c>
      <c r="BG48">
        <v>65.349998474121094</v>
      </c>
      <c r="BH48">
        <v>63.740001678466797</v>
      </c>
      <c r="BI48">
        <v>64.129997253417969</v>
      </c>
      <c r="BJ48">
        <v>66.029998779296875</v>
      </c>
      <c r="BK48">
        <v>68.300003051757813</v>
      </c>
      <c r="BL48">
        <v>67.239997863769531</v>
      </c>
      <c r="BM48">
        <v>68.470001220703125</v>
      </c>
      <c r="BN48">
        <v>70.5</v>
      </c>
      <c r="BO48">
        <v>70.849998474121094</v>
      </c>
      <c r="BP48">
        <v>69.360000610351563</v>
      </c>
      <c r="BQ48">
        <v>70.209999084472656</v>
      </c>
      <c r="BR48">
        <v>67.879997253417969</v>
      </c>
      <c r="BS48">
        <v>62.950000762939453</v>
      </c>
      <c r="BT48">
        <v>60.330001831054688</v>
      </c>
      <c r="BU48">
        <v>59.700000762939453</v>
      </c>
      <c r="BV48">
        <v>61.720001220703125</v>
      </c>
      <c r="BW48">
        <v>62.5</v>
      </c>
      <c r="BX48">
        <v>59.25</v>
      </c>
      <c r="BY48">
        <v>56.659999847412109</v>
      </c>
      <c r="BZ48">
        <v>56.959999084472656</v>
      </c>
      <c r="CA48">
        <v>55.5</v>
      </c>
      <c r="CB48">
        <v>58.549999237060547</v>
      </c>
      <c r="CC48">
        <v>58.650001525878906</v>
      </c>
      <c r="CD48">
        <v>59.369998931884766</v>
      </c>
      <c r="CE48">
        <v>59.349998474121094</v>
      </c>
      <c r="CF48">
        <v>60.110000610351562</v>
      </c>
      <c r="CG48">
        <v>61</v>
      </c>
      <c r="CH48">
        <v>61.740001678466797</v>
      </c>
      <c r="CI48">
        <v>60.830001831054688</v>
      </c>
      <c r="CJ48">
        <v>61.909999847412109</v>
      </c>
      <c r="CK48">
        <v>61.139999389648438</v>
      </c>
      <c r="CL48">
        <v>60.509998321533203</v>
      </c>
      <c r="CM48">
        <v>60.680000305175781</v>
      </c>
      <c r="CN48">
        <v>61.139999389648438</v>
      </c>
      <c r="CO48">
        <v>61.319999694824219</v>
      </c>
      <c r="CP48">
        <v>61.5</v>
      </c>
      <c r="CQ48">
        <v>62.75</v>
      </c>
      <c r="CR48">
        <v>64.05999755859375</v>
      </c>
      <c r="CS48">
        <v>65.25</v>
      </c>
      <c r="CT48">
        <v>64.739997863769531</v>
      </c>
      <c r="CU48">
        <v>64</v>
      </c>
      <c r="CV48">
        <v>64.739997863769531</v>
      </c>
      <c r="CW48">
        <v>64</v>
      </c>
      <c r="CX48">
        <v>64.129997253417969</v>
      </c>
    </row>
    <row r="49" spans="1:102" x14ac:dyDescent="0.2">
      <c r="B49" t="s">
        <v>1181</v>
      </c>
      <c r="C49" t="s">
        <v>1148</v>
      </c>
      <c r="D49" t="s">
        <v>1149</v>
      </c>
      <c r="E49" t="s">
        <v>1150</v>
      </c>
      <c r="F49" t="s">
        <v>1151</v>
      </c>
      <c r="G49" t="s">
        <v>1152</v>
      </c>
      <c r="H49" t="s">
        <v>1153</v>
      </c>
      <c r="I49" t="s">
        <v>1154</v>
      </c>
      <c r="J49" t="s">
        <v>1155</v>
      </c>
      <c r="K49" t="s">
        <v>1156</v>
      </c>
      <c r="L49" t="s">
        <v>1157</v>
      </c>
      <c r="M49" t="s">
        <v>1158</v>
      </c>
      <c r="N49" t="s">
        <v>1159</v>
      </c>
      <c r="O49" t="s">
        <v>1160</v>
      </c>
      <c r="P49" t="s">
        <v>1161</v>
      </c>
      <c r="Q49" t="s">
        <v>1162</v>
      </c>
      <c r="R49" t="s">
        <v>1163</v>
      </c>
      <c r="S49" t="s">
        <v>1164</v>
      </c>
      <c r="T49" t="s">
        <v>1165</v>
      </c>
      <c r="U49" t="s">
        <v>1166</v>
      </c>
      <c r="V49" t="s">
        <v>1167</v>
      </c>
      <c r="W49" t="s">
        <v>1168</v>
      </c>
      <c r="X49" t="s">
        <v>1169</v>
      </c>
      <c r="Y49" t="s">
        <v>1170</v>
      </c>
      <c r="Z49" t="s">
        <v>1171</v>
      </c>
      <c r="AA49" t="s">
        <v>1172</v>
      </c>
      <c r="AB49" t="s">
        <v>1173</v>
      </c>
      <c r="AC49" t="s">
        <v>1174</v>
      </c>
      <c r="AD49" t="s">
        <v>1175</v>
      </c>
      <c r="AE49" t="s">
        <v>1176</v>
      </c>
      <c r="AF49" t="s">
        <v>1177</v>
      </c>
      <c r="AG49" t="s">
        <v>1178</v>
      </c>
      <c r="AH49" t="s">
        <v>870</v>
      </c>
      <c r="AI49" t="s">
        <v>873</v>
      </c>
      <c r="AJ49" t="s">
        <v>874</v>
      </c>
      <c r="AK49" t="s">
        <v>875</v>
      </c>
      <c r="AL49" t="s">
        <v>877</v>
      </c>
      <c r="AM49" t="s">
        <v>878</v>
      </c>
      <c r="AN49" t="s">
        <v>882</v>
      </c>
      <c r="AO49" t="s">
        <v>883</v>
      </c>
      <c r="AP49" t="s">
        <v>884</v>
      </c>
      <c r="AQ49" t="s">
        <v>887</v>
      </c>
      <c r="AR49" t="s">
        <v>888</v>
      </c>
      <c r="AS49" t="s">
        <v>889</v>
      </c>
      <c r="AT49" t="s">
        <v>893</v>
      </c>
      <c r="AU49" t="s">
        <v>894</v>
      </c>
      <c r="AV49" t="s">
        <v>897</v>
      </c>
      <c r="AW49" t="s">
        <v>898</v>
      </c>
      <c r="AX49" t="s">
        <v>899</v>
      </c>
      <c r="AY49" t="s">
        <v>900</v>
      </c>
      <c r="AZ49" t="s">
        <v>901</v>
      </c>
      <c r="BA49" t="s">
        <v>902</v>
      </c>
      <c r="BB49" t="s">
        <v>903</v>
      </c>
      <c r="BC49" t="s">
        <v>904</v>
      </c>
      <c r="BD49" t="s">
        <v>906</v>
      </c>
      <c r="BE49" t="s">
        <v>913</v>
      </c>
      <c r="BF49" t="s">
        <v>914</v>
      </c>
      <c r="BG49" t="s">
        <v>915</v>
      </c>
      <c r="BH49" t="s">
        <v>916</v>
      </c>
      <c r="BI49" t="s">
        <v>917</v>
      </c>
      <c r="BJ49" t="s">
        <v>968</v>
      </c>
      <c r="BK49" t="s">
        <v>973</v>
      </c>
      <c r="BL49" t="s">
        <v>974</v>
      </c>
      <c r="BM49" t="s">
        <v>975</v>
      </c>
      <c r="BN49" t="s">
        <v>992</v>
      </c>
      <c r="BO49" t="s">
        <v>1000</v>
      </c>
      <c r="BP49" t="s">
        <v>1001</v>
      </c>
      <c r="BQ49" t="s">
        <v>1004</v>
      </c>
      <c r="BR49" t="s">
        <v>1005</v>
      </c>
      <c r="BS49" t="s">
        <v>1008</v>
      </c>
      <c r="BT49" t="s">
        <v>1009</v>
      </c>
      <c r="BU49" t="s">
        <v>1012</v>
      </c>
      <c r="BV49" t="s">
        <v>1035</v>
      </c>
      <c r="BW49" t="s">
        <v>1036</v>
      </c>
      <c r="BX49" t="s">
        <v>1038</v>
      </c>
      <c r="BY49" t="s">
        <v>1039</v>
      </c>
      <c r="BZ49" t="s">
        <v>1042</v>
      </c>
      <c r="CA49" t="s">
        <v>1047</v>
      </c>
      <c r="CB49" t="s">
        <v>1061</v>
      </c>
      <c r="CC49" t="s">
        <v>1067</v>
      </c>
      <c r="CD49" t="s">
        <v>1073</v>
      </c>
      <c r="CE49" t="s">
        <v>1084</v>
      </c>
      <c r="CF49" t="s">
        <v>1088</v>
      </c>
      <c r="CG49" t="s">
        <v>1091</v>
      </c>
      <c r="CH49" t="s">
        <v>1092</v>
      </c>
      <c r="CI49" t="s">
        <v>1097</v>
      </c>
      <c r="CJ49" t="s">
        <v>1098</v>
      </c>
      <c r="CK49" t="s">
        <v>1101</v>
      </c>
      <c r="CL49" t="s">
        <v>1102</v>
      </c>
      <c r="CM49" t="s">
        <v>1105</v>
      </c>
      <c r="CN49" t="s">
        <v>1109</v>
      </c>
      <c r="CO49" t="s">
        <v>1110</v>
      </c>
      <c r="CP49" t="s">
        <v>1111</v>
      </c>
      <c r="CQ49" t="s">
        <v>1116</v>
      </c>
      <c r="CR49" t="s">
        <v>1120</v>
      </c>
      <c r="CS49" t="s">
        <v>1122</v>
      </c>
      <c r="CT49" t="s">
        <v>1123</v>
      </c>
      <c r="CU49" t="s">
        <v>1127</v>
      </c>
      <c r="CV49" t="s">
        <v>1134</v>
      </c>
      <c r="CW49" t="s">
        <v>1138</v>
      </c>
      <c r="CX49" t="s">
        <v>1140</v>
      </c>
    </row>
    <row r="50" spans="1:102" x14ac:dyDescent="0.2">
      <c r="A50" t="s">
        <v>34</v>
      </c>
      <c r="B50">
        <v>61.689998626708984</v>
      </c>
      <c r="C50">
        <v>63.310001373291016</v>
      </c>
      <c r="D50">
        <v>63.950000762939453</v>
      </c>
      <c r="E50">
        <v>63.939998626708984</v>
      </c>
      <c r="F50">
        <v>65.760002136230469</v>
      </c>
      <c r="G50">
        <v>68.25</v>
      </c>
      <c r="H50">
        <v>64.25</v>
      </c>
      <c r="I50">
        <v>63.869998931884766</v>
      </c>
      <c r="J50">
        <v>62.369998931884766</v>
      </c>
      <c r="K50">
        <v>63.810001373291016</v>
      </c>
      <c r="L50">
        <v>64.370002746582031</v>
      </c>
      <c r="M50">
        <v>65.370002746582031</v>
      </c>
      <c r="N50">
        <v>66</v>
      </c>
      <c r="O50">
        <v>65.19000244140625</v>
      </c>
      <c r="P50">
        <v>67.5</v>
      </c>
      <c r="Q50">
        <v>68</v>
      </c>
      <c r="R50">
        <v>67.69000244140625</v>
      </c>
      <c r="S50">
        <v>67.5</v>
      </c>
      <c r="T50">
        <v>65</v>
      </c>
      <c r="U50">
        <v>65</v>
      </c>
      <c r="V50">
        <v>64.94000244140625</v>
      </c>
      <c r="W50">
        <v>63.619998931884766</v>
      </c>
      <c r="X50">
        <v>63.189998626708984</v>
      </c>
      <c r="Y50">
        <v>61.689998626708984</v>
      </c>
      <c r="Z50">
        <v>64.75</v>
      </c>
      <c r="AA50">
        <v>66.120002746582031</v>
      </c>
      <c r="AB50">
        <v>66</v>
      </c>
      <c r="AC50">
        <v>66</v>
      </c>
      <c r="AD50">
        <v>64.5</v>
      </c>
      <c r="AE50">
        <v>63.810001373291016</v>
      </c>
      <c r="AF50">
        <v>64.69000244140625</v>
      </c>
      <c r="AG50">
        <v>64.30999755859375</v>
      </c>
      <c r="AH50">
        <v>64.120002746582031</v>
      </c>
      <c r="AI50">
        <v>65</v>
      </c>
      <c r="AJ50">
        <v>65.25</v>
      </c>
      <c r="AK50">
        <v>66</v>
      </c>
      <c r="AL50">
        <v>65.5</v>
      </c>
      <c r="AM50">
        <v>66</v>
      </c>
      <c r="AN50">
        <v>66.370002746582031</v>
      </c>
      <c r="AO50">
        <v>66.75</v>
      </c>
      <c r="AP50">
        <v>67.05999755859375</v>
      </c>
      <c r="AQ50">
        <v>66.30999755859375</v>
      </c>
      <c r="AR50">
        <v>66</v>
      </c>
      <c r="AS50">
        <v>65.30999755859375</v>
      </c>
      <c r="AT50">
        <v>65.120002746582031</v>
      </c>
      <c r="AU50">
        <v>66.25</v>
      </c>
      <c r="AV50">
        <v>66.30999755859375</v>
      </c>
      <c r="AW50">
        <v>66.25</v>
      </c>
      <c r="AX50">
        <v>65.75</v>
      </c>
      <c r="AY50">
        <v>65.120002746582031</v>
      </c>
      <c r="AZ50">
        <v>65.120002746582031</v>
      </c>
      <c r="BA50">
        <v>65</v>
      </c>
      <c r="BB50">
        <v>65.05999755859375</v>
      </c>
      <c r="BC50">
        <v>64.69000244140625</v>
      </c>
      <c r="BD50">
        <v>63.5</v>
      </c>
      <c r="BE50">
        <v>64.5</v>
      </c>
      <c r="BF50">
        <v>65.25</v>
      </c>
      <c r="BG50">
        <v>64.120002746582031</v>
      </c>
      <c r="BH50">
        <v>65.55999755859375</v>
      </c>
      <c r="BI50">
        <v>66.370002746582031</v>
      </c>
      <c r="BJ50">
        <v>67.69000244140625</v>
      </c>
      <c r="BK50">
        <v>70.05999755859375</v>
      </c>
      <c r="BL50">
        <v>70.870002746582031</v>
      </c>
      <c r="BM50">
        <v>70.80999755859375</v>
      </c>
      <c r="BN50">
        <v>72.5</v>
      </c>
      <c r="BO50">
        <v>71.94000244140625</v>
      </c>
      <c r="BP50">
        <v>70.75</v>
      </c>
      <c r="BQ50">
        <v>71.75</v>
      </c>
      <c r="BR50">
        <v>70.25</v>
      </c>
      <c r="BS50">
        <v>67.120002746582031</v>
      </c>
      <c r="BT50">
        <v>63.119998931884766</v>
      </c>
      <c r="BU50">
        <v>63.369998931884766</v>
      </c>
      <c r="BV50">
        <v>63.689998626708984</v>
      </c>
      <c r="BW50">
        <v>63.189998626708984</v>
      </c>
      <c r="BX50">
        <v>62.369998931884766</v>
      </c>
      <c r="BY50">
        <v>57.439998626708984</v>
      </c>
      <c r="BZ50">
        <v>58.369998931884766</v>
      </c>
      <c r="CA50">
        <v>58</v>
      </c>
      <c r="CB50">
        <v>59.619998931884766</v>
      </c>
      <c r="CC50">
        <v>59.939998626708984</v>
      </c>
      <c r="CD50">
        <v>58.939998626708984</v>
      </c>
      <c r="CE50">
        <v>60.810001373291016</v>
      </c>
      <c r="CF50">
        <v>60.119998931884766</v>
      </c>
      <c r="CG50">
        <v>60.369998931884766</v>
      </c>
      <c r="CH50">
        <v>60.689998626708984</v>
      </c>
      <c r="CI50">
        <v>60</v>
      </c>
      <c r="CJ50">
        <v>59.900001525878906</v>
      </c>
      <c r="CK50">
        <v>59.75</v>
      </c>
      <c r="CL50">
        <v>58</v>
      </c>
      <c r="CM50">
        <v>57.389999389648438</v>
      </c>
      <c r="CN50">
        <v>58.319999694824219</v>
      </c>
      <c r="CO50">
        <v>58.5</v>
      </c>
      <c r="CP50">
        <v>59.479999542236328</v>
      </c>
      <c r="CQ50">
        <v>59.939998626708984</v>
      </c>
      <c r="CR50">
        <v>61</v>
      </c>
      <c r="CS50">
        <v>62.200000762939453</v>
      </c>
      <c r="CT50">
        <v>61.720001220703125</v>
      </c>
      <c r="CU50">
        <v>61.799999237060547</v>
      </c>
      <c r="CV50">
        <v>61.799999237060547</v>
      </c>
      <c r="CW50">
        <v>61.799999237060547</v>
      </c>
      <c r="CX50">
        <v>63.099998474121094</v>
      </c>
    </row>
    <row r="51" spans="1:102" x14ac:dyDescent="0.2">
      <c r="B51" t="s">
        <v>1181</v>
      </c>
      <c r="C51" t="s">
        <v>1148</v>
      </c>
      <c r="D51" t="s">
        <v>1149</v>
      </c>
      <c r="E51" t="s">
        <v>1150</v>
      </c>
      <c r="F51" t="s">
        <v>1151</v>
      </c>
      <c r="G51" t="s">
        <v>1152</v>
      </c>
      <c r="H51" t="s">
        <v>1153</v>
      </c>
      <c r="I51" t="s">
        <v>1154</v>
      </c>
      <c r="J51" t="s">
        <v>1155</v>
      </c>
      <c r="K51" t="s">
        <v>1156</v>
      </c>
      <c r="L51" t="s">
        <v>1157</v>
      </c>
      <c r="M51" t="s">
        <v>1158</v>
      </c>
      <c r="N51" t="s">
        <v>1159</v>
      </c>
      <c r="O51" t="s">
        <v>1160</v>
      </c>
      <c r="P51" t="s">
        <v>1161</v>
      </c>
      <c r="Q51" t="s">
        <v>1162</v>
      </c>
      <c r="R51" t="s">
        <v>1163</v>
      </c>
      <c r="S51" t="s">
        <v>1164</v>
      </c>
      <c r="T51" t="s">
        <v>1165</v>
      </c>
      <c r="U51" t="s">
        <v>1166</v>
      </c>
      <c r="V51" t="s">
        <v>1167</v>
      </c>
      <c r="W51" t="s">
        <v>1168</v>
      </c>
      <c r="X51" t="s">
        <v>1169</v>
      </c>
      <c r="Y51" t="s">
        <v>1170</v>
      </c>
      <c r="Z51" t="s">
        <v>1171</v>
      </c>
      <c r="AA51" t="s">
        <v>1172</v>
      </c>
      <c r="AB51" t="s">
        <v>1173</v>
      </c>
      <c r="AC51" t="s">
        <v>1174</v>
      </c>
      <c r="AD51" t="s">
        <v>1175</v>
      </c>
      <c r="AE51" t="s">
        <v>1176</v>
      </c>
      <c r="AF51" t="s">
        <v>1177</v>
      </c>
      <c r="AG51" t="s">
        <v>1178</v>
      </c>
      <c r="AH51" t="s">
        <v>870</v>
      </c>
      <c r="AI51" t="s">
        <v>873</v>
      </c>
      <c r="AJ51" t="s">
        <v>874</v>
      </c>
      <c r="AK51" t="s">
        <v>875</v>
      </c>
      <c r="AL51" t="s">
        <v>877</v>
      </c>
      <c r="AM51" t="s">
        <v>878</v>
      </c>
      <c r="AN51" t="s">
        <v>882</v>
      </c>
      <c r="AO51" t="s">
        <v>883</v>
      </c>
      <c r="AP51" t="s">
        <v>884</v>
      </c>
      <c r="AQ51" t="s">
        <v>887</v>
      </c>
      <c r="AR51" t="s">
        <v>888</v>
      </c>
      <c r="AS51" t="s">
        <v>889</v>
      </c>
      <c r="AT51" t="s">
        <v>893</v>
      </c>
      <c r="AU51" t="s">
        <v>894</v>
      </c>
      <c r="AV51" t="s">
        <v>897</v>
      </c>
      <c r="AW51" t="s">
        <v>898</v>
      </c>
      <c r="AX51" t="s">
        <v>899</v>
      </c>
      <c r="AY51" t="s">
        <v>900</v>
      </c>
      <c r="AZ51" t="s">
        <v>901</v>
      </c>
      <c r="BA51" t="s">
        <v>902</v>
      </c>
      <c r="BB51" t="s">
        <v>903</v>
      </c>
      <c r="BC51" t="s">
        <v>904</v>
      </c>
      <c r="BD51" t="s">
        <v>906</v>
      </c>
      <c r="BE51" t="s">
        <v>913</v>
      </c>
      <c r="BF51" t="s">
        <v>914</v>
      </c>
      <c r="BG51" t="s">
        <v>915</v>
      </c>
      <c r="BH51" t="s">
        <v>916</v>
      </c>
      <c r="BI51" t="s">
        <v>917</v>
      </c>
      <c r="BJ51" t="s">
        <v>968</v>
      </c>
      <c r="BK51" t="s">
        <v>973</v>
      </c>
      <c r="BL51" t="s">
        <v>974</v>
      </c>
      <c r="BM51" t="s">
        <v>975</v>
      </c>
      <c r="BN51" t="s">
        <v>992</v>
      </c>
      <c r="BO51" t="s">
        <v>1000</v>
      </c>
      <c r="BP51" t="s">
        <v>1001</v>
      </c>
      <c r="BQ51" t="s">
        <v>1004</v>
      </c>
      <c r="BR51" t="s">
        <v>1005</v>
      </c>
      <c r="BS51" t="s">
        <v>1008</v>
      </c>
      <c r="BT51" t="s">
        <v>1009</v>
      </c>
      <c r="BU51" t="s">
        <v>1012</v>
      </c>
      <c r="BV51" t="s">
        <v>1035</v>
      </c>
      <c r="BW51" t="s">
        <v>1036</v>
      </c>
      <c r="BX51" t="s">
        <v>1038</v>
      </c>
      <c r="BY51" t="s">
        <v>1039</v>
      </c>
      <c r="BZ51" t="s">
        <v>1042</v>
      </c>
      <c r="CA51" t="s">
        <v>1047</v>
      </c>
      <c r="CB51" t="s">
        <v>1061</v>
      </c>
      <c r="CC51" t="s">
        <v>1067</v>
      </c>
      <c r="CD51" t="s">
        <v>1073</v>
      </c>
      <c r="CE51" t="s">
        <v>1084</v>
      </c>
      <c r="CF51" t="s">
        <v>1088</v>
      </c>
      <c r="CG51" t="s">
        <v>1091</v>
      </c>
      <c r="CH51" t="s">
        <v>1092</v>
      </c>
      <c r="CI51" t="s">
        <v>1097</v>
      </c>
      <c r="CJ51" t="s">
        <v>1098</v>
      </c>
      <c r="CK51" t="s">
        <v>1101</v>
      </c>
      <c r="CL51" t="s">
        <v>1102</v>
      </c>
      <c r="CM51" t="s">
        <v>1105</v>
      </c>
      <c r="CN51" t="s">
        <v>1109</v>
      </c>
      <c r="CO51" t="s">
        <v>1110</v>
      </c>
      <c r="CP51" t="s">
        <v>1111</v>
      </c>
      <c r="CQ51" t="s">
        <v>1116</v>
      </c>
      <c r="CR51" t="s">
        <v>1120</v>
      </c>
      <c r="CS51" t="s">
        <v>1122</v>
      </c>
      <c r="CT51" t="s">
        <v>1123</v>
      </c>
      <c r="CU51" t="s">
        <v>1127</v>
      </c>
      <c r="CV51" t="s">
        <v>1134</v>
      </c>
      <c r="CW51" t="s">
        <v>1138</v>
      </c>
      <c r="CX51" t="s">
        <v>1140</v>
      </c>
    </row>
    <row r="52" spans="1:102" x14ac:dyDescent="0.2">
      <c r="A52" t="s">
        <v>543</v>
      </c>
      <c r="B52">
        <v>30.620000839233398</v>
      </c>
      <c r="C52">
        <v>31.75</v>
      </c>
      <c r="D52">
        <v>31.620000839233398</v>
      </c>
      <c r="E52">
        <v>31.5</v>
      </c>
      <c r="F52">
        <v>32.369998931884766</v>
      </c>
      <c r="G52">
        <v>32.119998931884766</v>
      </c>
      <c r="H52">
        <v>31.120000839233398</v>
      </c>
      <c r="I52">
        <v>30.120000839233398</v>
      </c>
      <c r="J52">
        <v>29.620000839233398</v>
      </c>
      <c r="K52">
        <v>28.370000839233398</v>
      </c>
      <c r="L52">
        <v>29</v>
      </c>
      <c r="M52">
        <v>29.620000839233398</v>
      </c>
      <c r="N52">
        <v>30</v>
      </c>
      <c r="O52">
        <v>32</v>
      </c>
      <c r="P52">
        <v>30.75</v>
      </c>
      <c r="Q52">
        <v>31.370000839233398</v>
      </c>
      <c r="R52">
        <v>31.5</v>
      </c>
      <c r="S52">
        <v>31.620000839233398</v>
      </c>
      <c r="T52">
        <v>31</v>
      </c>
      <c r="U52">
        <v>31.120000839233398</v>
      </c>
      <c r="V52">
        <v>31.120000839233398</v>
      </c>
      <c r="W52">
        <v>29.620000839233398</v>
      </c>
      <c r="X52">
        <v>28</v>
      </c>
      <c r="Y52">
        <v>28.25</v>
      </c>
      <c r="Z52">
        <v>27.120000839233398</v>
      </c>
      <c r="AA52">
        <v>27.870000839233398</v>
      </c>
      <c r="AB52">
        <v>27.620000839233398</v>
      </c>
      <c r="AC52">
        <v>28.870000839233398</v>
      </c>
      <c r="AD52">
        <v>27.870000839233398</v>
      </c>
      <c r="AE52">
        <v>28.75</v>
      </c>
      <c r="AF52">
        <v>27.75</v>
      </c>
      <c r="AG52">
        <v>28.5</v>
      </c>
      <c r="AH52">
        <v>28.620000839233398</v>
      </c>
      <c r="AI52">
        <v>27.5</v>
      </c>
      <c r="AJ52">
        <v>26.5</v>
      </c>
      <c r="AK52">
        <v>25.620000839233398</v>
      </c>
      <c r="AL52">
        <v>27.25</v>
      </c>
      <c r="AM52">
        <v>28.5</v>
      </c>
      <c r="AN52">
        <v>28.870000839233398</v>
      </c>
      <c r="AO52">
        <v>28.620000839233398</v>
      </c>
      <c r="AP52">
        <v>28</v>
      </c>
      <c r="AQ52">
        <v>28.370000839233398</v>
      </c>
      <c r="AR52">
        <v>28.120000839233398</v>
      </c>
      <c r="AS52">
        <v>29.75</v>
      </c>
      <c r="AT52">
        <v>29.25</v>
      </c>
      <c r="AU52">
        <v>28.870000839233398</v>
      </c>
      <c r="AV52">
        <v>27.25</v>
      </c>
      <c r="AW52">
        <v>24.75</v>
      </c>
      <c r="AX52">
        <v>27.5</v>
      </c>
      <c r="AY52">
        <v>27.5</v>
      </c>
      <c r="AZ52">
        <v>29.120000839233398</v>
      </c>
      <c r="BA52">
        <v>29.870000839233398</v>
      </c>
      <c r="BB52">
        <v>31.120000839233398</v>
      </c>
      <c r="BC52">
        <v>31.870000839233398</v>
      </c>
      <c r="BD52">
        <v>30.690000534057617</v>
      </c>
      <c r="BE52">
        <v>32</v>
      </c>
      <c r="BF52">
        <v>31.870000839233398</v>
      </c>
      <c r="BG52">
        <v>29.870000839233398</v>
      </c>
      <c r="BH52">
        <v>30.120000839233398</v>
      </c>
      <c r="BI52">
        <v>30.690000534057617</v>
      </c>
      <c r="BJ52">
        <v>30.559999465942383</v>
      </c>
      <c r="BK52">
        <v>29.190000534057617</v>
      </c>
      <c r="BL52">
        <v>30.620000839233398</v>
      </c>
      <c r="BM52">
        <v>30.440000534057617</v>
      </c>
      <c r="BN52">
        <v>33.189998626708984</v>
      </c>
      <c r="BO52">
        <v>35.439998626708984</v>
      </c>
      <c r="BP52">
        <v>36.810001373291016</v>
      </c>
      <c r="BQ52">
        <v>36.869998931884766</v>
      </c>
      <c r="BR52">
        <v>35</v>
      </c>
      <c r="BS52">
        <v>33.939998626708984</v>
      </c>
      <c r="BT52">
        <v>32.369998931884766</v>
      </c>
      <c r="BU52">
        <v>33.5</v>
      </c>
      <c r="BV52">
        <v>34.5</v>
      </c>
      <c r="BW52">
        <v>33.369998931884766</v>
      </c>
      <c r="BX52">
        <v>33.25</v>
      </c>
      <c r="BY52">
        <v>33.189998626708984</v>
      </c>
      <c r="BZ52">
        <v>32.369998931884766</v>
      </c>
      <c r="CA52">
        <v>34.689998626708984</v>
      </c>
      <c r="CB52">
        <v>33.25</v>
      </c>
      <c r="CC52">
        <v>31.75</v>
      </c>
      <c r="CD52">
        <v>32.369998931884766</v>
      </c>
      <c r="CE52">
        <v>32.689998626708984</v>
      </c>
      <c r="CF52">
        <v>33</v>
      </c>
      <c r="CG52">
        <v>32.689998626708984</v>
      </c>
      <c r="CH52">
        <v>33.75</v>
      </c>
      <c r="CI52">
        <v>33.5</v>
      </c>
      <c r="CJ52">
        <v>33.139999389648437</v>
      </c>
      <c r="CK52">
        <v>33.119998931884766</v>
      </c>
      <c r="CL52">
        <v>33.5</v>
      </c>
      <c r="CM52">
        <v>32.950000762939453</v>
      </c>
      <c r="CN52">
        <v>33.409999847412109</v>
      </c>
      <c r="CO52">
        <v>34.310001373291016</v>
      </c>
      <c r="CP52">
        <v>34.209999084472656</v>
      </c>
      <c r="CQ52">
        <v>35.099998474121094</v>
      </c>
      <c r="CR52">
        <v>34.900001525878906</v>
      </c>
      <c r="CS52">
        <v>35.150001525878906</v>
      </c>
      <c r="CT52">
        <v>35</v>
      </c>
      <c r="CU52">
        <v>36</v>
      </c>
      <c r="CV52">
        <v>35.590000152587891</v>
      </c>
      <c r="CW52">
        <v>34.470001220703125</v>
      </c>
      <c r="CX52">
        <v>34.439998626708984</v>
      </c>
    </row>
    <row r="53" spans="1:102" x14ac:dyDescent="0.2">
      <c r="B53" t="s">
        <v>1181</v>
      </c>
      <c r="C53" t="s">
        <v>1148</v>
      </c>
      <c r="D53" t="s">
        <v>1149</v>
      </c>
      <c r="E53" t="s">
        <v>1150</v>
      </c>
      <c r="F53" t="s">
        <v>1151</v>
      </c>
      <c r="G53" t="s">
        <v>1152</v>
      </c>
      <c r="H53" t="s">
        <v>1153</v>
      </c>
      <c r="I53" t="s">
        <v>1154</v>
      </c>
      <c r="J53" t="s">
        <v>1155</v>
      </c>
      <c r="K53" t="s">
        <v>1156</v>
      </c>
      <c r="L53" t="s">
        <v>1157</v>
      </c>
      <c r="M53" t="s">
        <v>1158</v>
      </c>
      <c r="N53" t="s">
        <v>1159</v>
      </c>
      <c r="O53" t="s">
        <v>1160</v>
      </c>
      <c r="P53" t="s">
        <v>1161</v>
      </c>
      <c r="Q53" t="s">
        <v>1162</v>
      </c>
      <c r="R53" t="s">
        <v>1163</v>
      </c>
      <c r="S53" t="s">
        <v>1164</v>
      </c>
      <c r="T53" t="s">
        <v>1165</v>
      </c>
      <c r="U53" t="s">
        <v>1166</v>
      </c>
      <c r="V53" t="s">
        <v>1167</v>
      </c>
      <c r="W53" t="s">
        <v>1168</v>
      </c>
      <c r="X53" t="s">
        <v>1169</v>
      </c>
      <c r="Y53" t="s">
        <v>1170</v>
      </c>
      <c r="Z53" t="s">
        <v>1171</v>
      </c>
      <c r="AA53" t="s">
        <v>1172</v>
      </c>
      <c r="AB53" t="s">
        <v>1173</v>
      </c>
      <c r="AC53" t="s">
        <v>1174</v>
      </c>
      <c r="AD53" t="s">
        <v>1175</v>
      </c>
      <c r="AE53" t="s">
        <v>1176</v>
      </c>
      <c r="AF53" t="s">
        <v>1177</v>
      </c>
      <c r="AG53" t="s">
        <v>1178</v>
      </c>
      <c r="AH53" t="s">
        <v>870</v>
      </c>
      <c r="AI53" t="s">
        <v>873</v>
      </c>
      <c r="AJ53" t="s">
        <v>874</v>
      </c>
      <c r="AK53" t="s">
        <v>875</v>
      </c>
      <c r="AL53" t="s">
        <v>877</v>
      </c>
      <c r="AM53" t="s">
        <v>878</v>
      </c>
      <c r="AN53" t="s">
        <v>882</v>
      </c>
      <c r="AO53" t="s">
        <v>883</v>
      </c>
      <c r="AP53" t="s">
        <v>884</v>
      </c>
      <c r="AQ53" t="s">
        <v>887</v>
      </c>
      <c r="AR53" t="s">
        <v>888</v>
      </c>
      <c r="AS53" t="s">
        <v>889</v>
      </c>
      <c r="AT53" t="s">
        <v>893</v>
      </c>
      <c r="AU53" t="s">
        <v>894</v>
      </c>
      <c r="AV53" t="s">
        <v>897</v>
      </c>
      <c r="AW53" t="s">
        <v>898</v>
      </c>
      <c r="AX53" t="s">
        <v>899</v>
      </c>
      <c r="AY53" t="s">
        <v>900</v>
      </c>
      <c r="AZ53" t="s">
        <v>901</v>
      </c>
      <c r="BA53" t="s">
        <v>902</v>
      </c>
      <c r="BB53" t="s">
        <v>903</v>
      </c>
      <c r="BC53" t="s">
        <v>904</v>
      </c>
      <c r="BD53" t="s">
        <v>906</v>
      </c>
      <c r="BE53" t="s">
        <v>913</v>
      </c>
      <c r="BF53" t="s">
        <v>914</v>
      </c>
      <c r="BG53" t="s">
        <v>915</v>
      </c>
      <c r="BH53" t="s">
        <v>916</v>
      </c>
      <c r="BI53" t="s">
        <v>917</v>
      </c>
      <c r="BJ53" t="s">
        <v>968</v>
      </c>
      <c r="BK53" t="s">
        <v>973</v>
      </c>
      <c r="BL53" t="s">
        <v>974</v>
      </c>
      <c r="BM53" t="s">
        <v>975</v>
      </c>
      <c r="BN53" t="s">
        <v>992</v>
      </c>
      <c r="BO53" t="s">
        <v>1000</v>
      </c>
      <c r="BP53" t="s">
        <v>1001</v>
      </c>
      <c r="BQ53" t="s">
        <v>1004</v>
      </c>
      <c r="BR53" t="s">
        <v>1005</v>
      </c>
      <c r="BS53" t="s">
        <v>1008</v>
      </c>
      <c r="BT53" t="s">
        <v>1009</v>
      </c>
      <c r="BU53" t="s">
        <v>1012</v>
      </c>
      <c r="BV53" t="s">
        <v>1035</v>
      </c>
      <c r="BW53" t="s">
        <v>1036</v>
      </c>
      <c r="BX53" t="s">
        <v>1038</v>
      </c>
      <c r="BY53" t="s">
        <v>1039</v>
      </c>
      <c r="BZ53" t="s">
        <v>1042</v>
      </c>
      <c r="CA53" t="s">
        <v>1047</v>
      </c>
      <c r="CB53" t="s">
        <v>1061</v>
      </c>
      <c r="CC53" t="s">
        <v>1067</v>
      </c>
      <c r="CD53" t="s">
        <v>1073</v>
      </c>
      <c r="CE53" t="s">
        <v>1084</v>
      </c>
      <c r="CF53" t="s">
        <v>1088</v>
      </c>
      <c r="CG53" t="s">
        <v>1091</v>
      </c>
      <c r="CH53" t="s">
        <v>1092</v>
      </c>
      <c r="CI53" t="s">
        <v>1097</v>
      </c>
      <c r="CJ53" t="s">
        <v>1098</v>
      </c>
      <c r="CK53" t="s">
        <v>1101</v>
      </c>
      <c r="CL53" t="s">
        <v>1102</v>
      </c>
      <c r="CM53" t="s">
        <v>1105</v>
      </c>
      <c r="CN53" t="s">
        <v>1109</v>
      </c>
      <c r="CO53" t="s">
        <v>1110</v>
      </c>
      <c r="CP53" t="s">
        <v>1111</v>
      </c>
      <c r="CQ53" t="s">
        <v>1116</v>
      </c>
      <c r="CR53" t="s">
        <v>1120</v>
      </c>
      <c r="CS53" t="s">
        <v>1122</v>
      </c>
      <c r="CT53" t="s">
        <v>1123</v>
      </c>
      <c r="CU53" t="s">
        <v>1127</v>
      </c>
      <c r="CV53" t="s">
        <v>1134</v>
      </c>
      <c r="CW53" t="s">
        <v>1138</v>
      </c>
      <c r="CX53" t="s">
        <v>1140</v>
      </c>
    </row>
    <row r="54" spans="1:102" x14ac:dyDescent="0.2">
      <c r="A54" t="s">
        <v>36</v>
      </c>
      <c r="B54">
        <v>29.370000839233398</v>
      </c>
      <c r="C54">
        <v>29.870000839233398</v>
      </c>
      <c r="D54">
        <v>30.690000534057617</v>
      </c>
      <c r="E54">
        <v>29.870000839233398</v>
      </c>
      <c r="F54">
        <v>30.870000839233398</v>
      </c>
      <c r="G54">
        <v>31.190000534057617</v>
      </c>
      <c r="H54">
        <v>30.75</v>
      </c>
      <c r="I54">
        <v>29.690000534057617</v>
      </c>
      <c r="J54">
        <v>29</v>
      </c>
      <c r="K54">
        <v>28.620000839233398</v>
      </c>
      <c r="L54">
        <v>28.440000534057617</v>
      </c>
      <c r="M54">
        <v>29.940000534057617</v>
      </c>
      <c r="N54">
        <v>30.309999465942383</v>
      </c>
      <c r="O54">
        <v>31.75</v>
      </c>
      <c r="P54">
        <v>30.120000839233398</v>
      </c>
      <c r="Q54">
        <v>28.309999465942383</v>
      </c>
      <c r="R54">
        <v>29.120000839233398</v>
      </c>
      <c r="S54">
        <v>29.620000839233398</v>
      </c>
      <c r="T54">
        <v>29.370000839233398</v>
      </c>
      <c r="U54">
        <v>30.75</v>
      </c>
      <c r="V54">
        <v>29.690000534057617</v>
      </c>
      <c r="W54">
        <v>28.440000534057617</v>
      </c>
      <c r="X54">
        <v>26.809999465942383</v>
      </c>
      <c r="Y54">
        <v>27.940000534057617</v>
      </c>
      <c r="Z54">
        <v>26.190000534057617</v>
      </c>
      <c r="AA54">
        <v>26.25</v>
      </c>
      <c r="AB54">
        <v>26.5</v>
      </c>
      <c r="AC54">
        <v>29.25</v>
      </c>
      <c r="AD54">
        <v>28.190000534057617</v>
      </c>
      <c r="AE54">
        <v>28.5</v>
      </c>
      <c r="AF54">
        <v>27.940000534057617</v>
      </c>
      <c r="AG54">
        <v>28.059999465942383</v>
      </c>
      <c r="AH54">
        <v>29</v>
      </c>
      <c r="AI54">
        <v>28</v>
      </c>
      <c r="AJ54">
        <v>26.940000534057617</v>
      </c>
      <c r="AK54">
        <v>26</v>
      </c>
      <c r="AL54">
        <v>27.190000534057617</v>
      </c>
      <c r="AM54">
        <v>28.620000839233398</v>
      </c>
      <c r="AN54">
        <v>28.5</v>
      </c>
      <c r="AO54">
        <v>27.120000839233398</v>
      </c>
      <c r="AP54">
        <v>27</v>
      </c>
      <c r="AQ54">
        <v>27</v>
      </c>
      <c r="AR54">
        <v>25.690000534057617</v>
      </c>
      <c r="AS54">
        <v>26.690000534057617</v>
      </c>
      <c r="AT54">
        <v>26.309999465942383</v>
      </c>
      <c r="AU54">
        <v>26.370000839233398</v>
      </c>
      <c r="AV54">
        <v>23.559999465942383</v>
      </c>
      <c r="AW54">
        <v>21.940000534057617</v>
      </c>
      <c r="AX54">
        <v>23.5</v>
      </c>
      <c r="AY54">
        <v>23.559999465942383</v>
      </c>
      <c r="AZ54">
        <v>22.940000534057617</v>
      </c>
      <c r="BA54">
        <v>22.370000839233398</v>
      </c>
      <c r="BB54">
        <v>23.690000534057617</v>
      </c>
      <c r="BC54">
        <v>25</v>
      </c>
      <c r="BD54">
        <v>26.620000839233398</v>
      </c>
      <c r="BE54">
        <v>26.620000839233398</v>
      </c>
      <c r="BF54">
        <v>25.75</v>
      </c>
      <c r="BG54">
        <v>24.940000534057617</v>
      </c>
      <c r="BH54">
        <v>26.620000839233398</v>
      </c>
      <c r="BI54">
        <v>28.75</v>
      </c>
      <c r="BJ54">
        <v>28.870000839233398</v>
      </c>
      <c r="BK54">
        <v>27.5</v>
      </c>
      <c r="BL54">
        <v>27.190000534057617</v>
      </c>
      <c r="BM54">
        <v>27.190000534057617</v>
      </c>
      <c r="BN54">
        <v>28.559999465942383</v>
      </c>
      <c r="BO54">
        <v>28</v>
      </c>
      <c r="BP54">
        <v>28.809999465942383</v>
      </c>
      <c r="BQ54">
        <v>28.370000839233398</v>
      </c>
      <c r="BR54">
        <v>28.809999465942383</v>
      </c>
      <c r="BS54">
        <v>27</v>
      </c>
      <c r="BT54">
        <v>25.75</v>
      </c>
      <c r="BU54">
        <v>25.559999465942383</v>
      </c>
      <c r="BV54">
        <v>26.440000534057617</v>
      </c>
      <c r="BW54">
        <v>26.559999465942383</v>
      </c>
      <c r="BX54">
        <v>27.370000839233398</v>
      </c>
      <c r="BY54">
        <v>27.620000839233398</v>
      </c>
      <c r="BZ54">
        <v>28</v>
      </c>
      <c r="CA54">
        <v>28.5</v>
      </c>
      <c r="CB54">
        <v>26.940000534057617</v>
      </c>
      <c r="CC54">
        <v>25.75</v>
      </c>
      <c r="CD54">
        <v>25.75</v>
      </c>
      <c r="CE54">
        <v>25.940000534057617</v>
      </c>
      <c r="CF54">
        <v>26.559999465942383</v>
      </c>
      <c r="CG54">
        <v>27.120000839233398</v>
      </c>
      <c r="CH54">
        <v>28.620000839233398</v>
      </c>
      <c r="CI54">
        <v>28.190000534057617</v>
      </c>
      <c r="CJ54">
        <v>27.799999237060547</v>
      </c>
      <c r="CK54">
        <v>28.079999923706055</v>
      </c>
      <c r="CL54">
        <v>28.75</v>
      </c>
      <c r="CM54">
        <v>28.25</v>
      </c>
      <c r="CN54">
        <v>28.600000381469727</v>
      </c>
      <c r="CO54">
        <v>30.059999465942383</v>
      </c>
      <c r="CP54">
        <v>30.989999771118164</v>
      </c>
      <c r="CQ54">
        <v>31.030000686645508</v>
      </c>
      <c r="CR54">
        <v>31</v>
      </c>
      <c r="CS54">
        <v>30.700000762939453</v>
      </c>
      <c r="CT54">
        <v>30.139999389648438</v>
      </c>
      <c r="CU54">
        <v>30.639999389648438</v>
      </c>
      <c r="CV54">
        <v>30.959999084472656</v>
      </c>
      <c r="CW54">
        <v>30.129999160766602</v>
      </c>
      <c r="CX54">
        <v>29.75</v>
      </c>
    </row>
    <row r="55" spans="1:102" x14ac:dyDescent="0.2">
      <c r="B55" t="s">
        <v>1181</v>
      </c>
      <c r="C55" t="s">
        <v>1148</v>
      </c>
      <c r="D55" t="s">
        <v>1149</v>
      </c>
      <c r="E55" t="s">
        <v>1150</v>
      </c>
      <c r="F55" t="s">
        <v>1151</v>
      </c>
      <c r="G55" t="s">
        <v>1152</v>
      </c>
      <c r="H55" t="s">
        <v>1153</v>
      </c>
      <c r="I55" t="s">
        <v>1154</v>
      </c>
      <c r="J55" t="s">
        <v>1155</v>
      </c>
      <c r="K55" t="s">
        <v>1156</v>
      </c>
      <c r="L55" t="s">
        <v>1157</v>
      </c>
      <c r="M55" t="s">
        <v>1158</v>
      </c>
      <c r="N55" t="s">
        <v>1159</v>
      </c>
      <c r="O55" t="s">
        <v>1160</v>
      </c>
      <c r="P55" t="s">
        <v>1161</v>
      </c>
      <c r="Q55" t="s">
        <v>1162</v>
      </c>
      <c r="R55" t="s">
        <v>1163</v>
      </c>
      <c r="S55" t="s">
        <v>1164</v>
      </c>
      <c r="T55" t="s">
        <v>1165</v>
      </c>
      <c r="U55" t="s">
        <v>1166</v>
      </c>
      <c r="V55" t="s">
        <v>1167</v>
      </c>
      <c r="W55" t="s">
        <v>1168</v>
      </c>
      <c r="X55" t="s">
        <v>1169</v>
      </c>
      <c r="Y55" t="s">
        <v>1170</v>
      </c>
      <c r="Z55" t="s">
        <v>1171</v>
      </c>
      <c r="AA55" t="s">
        <v>1172</v>
      </c>
      <c r="AB55" t="s">
        <v>1173</v>
      </c>
      <c r="AC55" t="s">
        <v>1174</v>
      </c>
      <c r="AD55" t="s">
        <v>1175</v>
      </c>
      <c r="AE55" t="s">
        <v>1176</v>
      </c>
      <c r="AF55" t="s">
        <v>1177</v>
      </c>
      <c r="AG55" t="s">
        <v>1178</v>
      </c>
      <c r="AH55" t="s">
        <v>870</v>
      </c>
      <c r="AI55" t="s">
        <v>873</v>
      </c>
      <c r="AJ55" t="s">
        <v>874</v>
      </c>
      <c r="AK55" t="s">
        <v>875</v>
      </c>
      <c r="AL55" t="s">
        <v>877</v>
      </c>
      <c r="AM55" t="s">
        <v>878</v>
      </c>
      <c r="AN55" t="s">
        <v>882</v>
      </c>
      <c r="AO55" t="s">
        <v>883</v>
      </c>
      <c r="AP55" t="s">
        <v>884</v>
      </c>
      <c r="AQ55" t="s">
        <v>887</v>
      </c>
      <c r="AR55" t="s">
        <v>888</v>
      </c>
      <c r="AS55" t="s">
        <v>889</v>
      </c>
      <c r="AT55" t="s">
        <v>893</v>
      </c>
      <c r="AU55" t="s">
        <v>894</v>
      </c>
      <c r="AV55" t="s">
        <v>897</v>
      </c>
      <c r="AW55" t="s">
        <v>898</v>
      </c>
      <c r="AX55" t="s">
        <v>899</v>
      </c>
      <c r="AY55" t="s">
        <v>900</v>
      </c>
      <c r="AZ55" t="s">
        <v>901</v>
      </c>
      <c r="BA55" t="s">
        <v>902</v>
      </c>
      <c r="BB55" t="s">
        <v>903</v>
      </c>
      <c r="BC55" t="s">
        <v>904</v>
      </c>
      <c r="BD55" t="s">
        <v>906</v>
      </c>
      <c r="BE55" t="s">
        <v>913</v>
      </c>
      <c r="BF55" t="s">
        <v>914</v>
      </c>
      <c r="BG55" t="s">
        <v>915</v>
      </c>
      <c r="BH55" t="s">
        <v>916</v>
      </c>
      <c r="BI55" t="s">
        <v>917</v>
      </c>
      <c r="BJ55" t="s">
        <v>968</v>
      </c>
      <c r="BK55" t="s">
        <v>973</v>
      </c>
      <c r="BL55" t="s">
        <v>974</v>
      </c>
      <c r="BM55" t="s">
        <v>975</v>
      </c>
      <c r="BN55" t="s">
        <v>992</v>
      </c>
      <c r="BO55" t="s">
        <v>1000</v>
      </c>
      <c r="BP55" t="s">
        <v>1001</v>
      </c>
      <c r="BQ55" t="s">
        <v>1004</v>
      </c>
      <c r="BR55" t="s">
        <v>1005</v>
      </c>
      <c r="BS55" t="s">
        <v>1008</v>
      </c>
      <c r="BT55" t="s">
        <v>1009</v>
      </c>
      <c r="BU55" t="s">
        <v>1012</v>
      </c>
      <c r="BV55" t="s">
        <v>1035</v>
      </c>
      <c r="BW55" t="s">
        <v>1036</v>
      </c>
      <c r="BX55" t="s">
        <v>1038</v>
      </c>
      <c r="BY55" t="s">
        <v>1039</v>
      </c>
      <c r="BZ55" t="s">
        <v>1042</v>
      </c>
      <c r="CA55" t="s">
        <v>1047</v>
      </c>
      <c r="CB55" t="s">
        <v>1061</v>
      </c>
      <c r="CC55" t="s">
        <v>1067</v>
      </c>
      <c r="CD55" t="s">
        <v>1073</v>
      </c>
      <c r="CE55" t="s">
        <v>1084</v>
      </c>
      <c r="CF55" t="s">
        <v>1088</v>
      </c>
      <c r="CG55" t="s">
        <v>1091</v>
      </c>
      <c r="CH55" t="s">
        <v>1092</v>
      </c>
      <c r="CI55" t="s">
        <v>1097</v>
      </c>
      <c r="CJ55" t="s">
        <v>1098</v>
      </c>
      <c r="CK55" t="s">
        <v>1101</v>
      </c>
      <c r="CL55" t="s">
        <v>1102</v>
      </c>
      <c r="CM55" t="s">
        <v>1105</v>
      </c>
      <c r="CN55" t="s">
        <v>1109</v>
      </c>
      <c r="CO55" t="s">
        <v>1110</v>
      </c>
      <c r="CP55" t="s">
        <v>1111</v>
      </c>
      <c r="CQ55" t="s">
        <v>1116</v>
      </c>
      <c r="CR55" t="s">
        <v>1120</v>
      </c>
      <c r="CS55" t="s">
        <v>1122</v>
      </c>
      <c r="CT55" t="s">
        <v>1123</v>
      </c>
      <c r="CU55" t="s">
        <v>1127</v>
      </c>
      <c r="CV55" t="s">
        <v>1134</v>
      </c>
      <c r="CW55" t="s">
        <v>1138</v>
      </c>
      <c r="CX55" t="s">
        <v>1140</v>
      </c>
    </row>
    <row r="56" spans="1:102" x14ac:dyDescent="0.2">
      <c r="A56" t="s">
        <v>362</v>
      </c>
      <c r="B56">
        <v>31.870000839233398</v>
      </c>
      <c r="C56">
        <v>32.119998931884766</v>
      </c>
      <c r="D56">
        <v>32.330001831054687</v>
      </c>
      <c r="E56">
        <v>32.25</v>
      </c>
      <c r="F56">
        <v>32.450000762939453</v>
      </c>
      <c r="G56">
        <v>32.689998626708984</v>
      </c>
      <c r="H56">
        <v>31.870000839233398</v>
      </c>
      <c r="I56">
        <v>31.809999465942383</v>
      </c>
      <c r="J56">
        <v>31.559999465942383</v>
      </c>
      <c r="K56">
        <v>31.75</v>
      </c>
      <c r="L56">
        <v>31.870000839233398</v>
      </c>
      <c r="M56">
        <v>32.369998931884766</v>
      </c>
      <c r="N56">
        <v>32.369998931884766</v>
      </c>
      <c r="O56">
        <v>32.439998626708984</v>
      </c>
      <c r="P56">
        <v>32.310001373291016</v>
      </c>
      <c r="Q56">
        <v>32.310001373291016</v>
      </c>
      <c r="R56">
        <v>32.369998931884766</v>
      </c>
      <c r="S56">
        <v>32.369998931884766</v>
      </c>
      <c r="T56">
        <v>32.369998931884766</v>
      </c>
      <c r="U56">
        <v>32.939998626708984</v>
      </c>
      <c r="V56">
        <v>32.939998626708984</v>
      </c>
      <c r="W56">
        <v>32.869998931884766</v>
      </c>
      <c r="X56">
        <v>32.5</v>
      </c>
      <c r="Y56">
        <v>31.870000839233398</v>
      </c>
      <c r="Z56">
        <v>32.810001373291016</v>
      </c>
      <c r="AA56">
        <v>33.369998931884766</v>
      </c>
      <c r="AB56">
        <v>33.060001373291016</v>
      </c>
      <c r="AC56">
        <v>33.25</v>
      </c>
      <c r="AD56">
        <v>32.939998626708984</v>
      </c>
      <c r="AE56">
        <v>32.619998931884766</v>
      </c>
      <c r="AF56">
        <v>32.439998626708984</v>
      </c>
      <c r="AG56">
        <v>32.560001373291016</v>
      </c>
      <c r="AH56">
        <v>32.75</v>
      </c>
      <c r="AI56">
        <v>32.810001373291016</v>
      </c>
      <c r="AJ56">
        <v>33</v>
      </c>
      <c r="AK56">
        <v>33.369998931884766</v>
      </c>
      <c r="AL56">
        <v>33.369998931884766</v>
      </c>
      <c r="AM56">
        <v>33.869998931884766</v>
      </c>
      <c r="AN56">
        <v>34</v>
      </c>
      <c r="AO56">
        <v>34</v>
      </c>
      <c r="AP56">
        <v>34</v>
      </c>
      <c r="AQ56">
        <v>34</v>
      </c>
      <c r="AR56">
        <v>34.189998626708984</v>
      </c>
      <c r="AS56">
        <v>34.119998931884766</v>
      </c>
      <c r="AT56">
        <v>34.369998931884766</v>
      </c>
      <c r="AU56">
        <v>34.75</v>
      </c>
      <c r="AV56">
        <v>35</v>
      </c>
      <c r="AW56">
        <v>35.189998626708984</v>
      </c>
      <c r="AX56">
        <v>35.119998931884766</v>
      </c>
      <c r="AY56">
        <v>35.5</v>
      </c>
      <c r="AZ56">
        <v>35.5</v>
      </c>
      <c r="BA56">
        <v>35.5</v>
      </c>
      <c r="BB56">
        <v>35.369998931884766</v>
      </c>
      <c r="BC56">
        <v>35.310001373291016</v>
      </c>
      <c r="BD56">
        <v>35</v>
      </c>
      <c r="BE56">
        <v>35.5</v>
      </c>
      <c r="BF56">
        <v>36</v>
      </c>
      <c r="BG56">
        <v>35.869998931884766</v>
      </c>
      <c r="BH56">
        <v>35.75</v>
      </c>
      <c r="BI56">
        <v>36</v>
      </c>
      <c r="BJ56">
        <v>36.060001373291016</v>
      </c>
      <c r="BK56">
        <v>36.369998931884766</v>
      </c>
      <c r="BL56">
        <v>36.869998931884766</v>
      </c>
      <c r="BM56">
        <v>36.369998931884766</v>
      </c>
      <c r="BN56">
        <v>36.810001373291016</v>
      </c>
      <c r="BO56">
        <v>37.189998626708984</v>
      </c>
      <c r="BP56">
        <v>36.939998626708984</v>
      </c>
      <c r="BQ56">
        <v>36.810001373291016</v>
      </c>
      <c r="BR56">
        <v>36.439998626708984</v>
      </c>
      <c r="BS56">
        <v>35.939998626708984</v>
      </c>
      <c r="BT56">
        <v>34.810001373291016</v>
      </c>
      <c r="BU56">
        <v>34.75</v>
      </c>
      <c r="BV56">
        <v>35.560001373291016</v>
      </c>
      <c r="BW56">
        <v>35.439998626708984</v>
      </c>
      <c r="BX56">
        <v>35.119998931884766</v>
      </c>
      <c r="BY56">
        <v>34.369998931884766</v>
      </c>
      <c r="BZ56">
        <v>34.619998931884766</v>
      </c>
      <c r="CA56">
        <v>34.369998931884766</v>
      </c>
      <c r="CB56">
        <v>34</v>
      </c>
      <c r="CC56">
        <v>34.310001373291016</v>
      </c>
      <c r="CD56">
        <v>34.060001373291016</v>
      </c>
      <c r="CE56">
        <v>30.120000839233398</v>
      </c>
      <c r="CF56">
        <v>29.25</v>
      </c>
      <c r="CG56">
        <v>31</v>
      </c>
      <c r="CH56">
        <v>31.309999465942383</v>
      </c>
      <c r="CI56">
        <v>31.809999465942383</v>
      </c>
      <c r="CJ56">
        <v>31.959999084472656</v>
      </c>
      <c r="CK56">
        <v>31.450000762939453</v>
      </c>
      <c r="CL56">
        <v>32.029998779296875</v>
      </c>
      <c r="CM56">
        <v>31.700000762939453</v>
      </c>
      <c r="CN56">
        <v>31.629999160766602</v>
      </c>
      <c r="CO56">
        <v>31.799999237060547</v>
      </c>
      <c r="CP56">
        <v>32</v>
      </c>
      <c r="CQ56">
        <v>32.009998321533203</v>
      </c>
      <c r="CR56">
        <v>32.209999084472656</v>
      </c>
      <c r="CS56">
        <v>32.299999237060547</v>
      </c>
      <c r="CT56">
        <v>32.319999694824219</v>
      </c>
      <c r="CU56">
        <v>32.029998779296875</v>
      </c>
      <c r="CV56">
        <v>31.780000686645508</v>
      </c>
      <c r="CW56">
        <v>31.329999923706055</v>
      </c>
      <c r="CX56">
        <v>31.370000839233398</v>
      </c>
    </row>
    <row r="57" spans="1:102" x14ac:dyDescent="0.2">
      <c r="B57" t="s">
        <v>1181</v>
      </c>
      <c r="C57" t="s">
        <v>1148</v>
      </c>
      <c r="D57" t="s">
        <v>1149</v>
      </c>
      <c r="E57" t="s">
        <v>1150</v>
      </c>
      <c r="F57" t="s">
        <v>1151</v>
      </c>
      <c r="G57" t="s">
        <v>1152</v>
      </c>
      <c r="H57" t="s">
        <v>1153</v>
      </c>
      <c r="I57" t="s">
        <v>1154</v>
      </c>
      <c r="J57" t="s">
        <v>1155</v>
      </c>
      <c r="K57" t="s">
        <v>1156</v>
      </c>
      <c r="L57" t="s">
        <v>1157</v>
      </c>
      <c r="M57" t="s">
        <v>1158</v>
      </c>
      <c r="N57" t="s">
        <v>1159</v>
      </c>
      <c r="O57" t="s">
        <v>1160</v>
      </c>
      <c r="P57" t="s">
        <v>1161</v>
      </c>
      <c r="Q57" t="s">
        <v>1162</v>
      </c>
      <c r="R57" t="s">
        <v>1163</v>
      </c>
      <c r="S57" t="s">
        <v>1164</v>
      </c>
      <c r="T57" t="s">
        <v>1165</v>
      </c>
      <c r="U57" t="s">
        <v>1166</v>
      </c>
      <c r="V57" t="s">
        <v>1167</v>
      </c>
      <c r="W57" t="s">
        <v>1168</v>
      </c>
      <c r="X57" t="s">
        <v>1169</v>
      </c>
      <c r="Y57" t="s">
        <v>1170</v>
      </c>
      <c r="Z57" t="s">
        <v>1171</v>
      </c>
      <c r="AA57" t="s">
        <v>1172</v>
      </c>
      <c r="AB57" t="s">
        <v>1173</v>
      </c>
      <c r="AC57" t="s">
        <v>1174</v>
      </c>
      <c r="AD57" t="s">
        <v>1175</v>
      </c>
      <c r="AE57" t="s">
        <v>1176</v>
      </c>
      <c r="AF57" t="s">
        <v>1177</v>
      </c>
      <c r="AG57" t="s">
        <v>1178</v>
      </c>
      <c r="AH57" t="s">
        <v>870</v>
      </c>
      <c r="AI57" t="s">
        <v>873</v>
      </c>
      <c r="AJ57" t="s">
        <v>874</v>
      </c>
      <c r="AK57" t="s">
        <v>875</v>
      </c>
      <c r="AL57" t="s">
        <v>877</v>
      </c>
      <c r="AM57" t="s">
        <v>878</v>
      </c>
      <c r="AN57" t="s">
        <v>882</v>
      </c>
      <c r="AO57" t="s">
        <v>883</v>
      </c>
      <c r="AP57" t="s">
        <v>884</v>
      </c>
      <c r="AQ57" t="s">
        <v>887</v>
      </c>
      <c r="AR57" t="s">
        <v>888</v>
      </c>
      <c r="AS57" t="s">
        <v>889</v>
      </c>
      <c r="AT57" t="s">
        <v>893</v>
      </c>
      <c r="AU57" t="s">
        <v>894</v>
      </c>
      <c r="AV57" t="s">
        <v>897</v>
      </c>
      <c r="AW57" t="s">
        <v>898</v>
      </c>
      <c r="AX57" t="s">
        <v>899</v>
      </c>
      <c r="AY57" t="s">
        <v>900</v>
      </c>
      <c r="AZ57" t="s">
        <v>901</v>
      </c>
      <c r="BA57" t="s">
        <v>902</v>
      </c>
      <c r="BB57" t="s">
        <v>903</v>
      </c>
      <c r="BC57" t="s">
        <v>904</v>
      </c>
      <c r="BD57" t="s">
        <v>906</v>
      </c>
      <c r="BE57" t="s">
        <v>913</v>
      </c>
      <c r="BF57" t="s">
        <v>914</v>
      </c>
      <c r="BG57" t="s">
        <v>915</v>
      </c>
      <c r="BH57" t="s">
        <v>916</v>
      </c>
      <c r="BI57" t="s">
        <v>917</v>
      </c>
      <c r="BJ57" t="s">
        <v>968</v>
      </c>
      <c r="BK57" t="s">
        <v>973</v>
      </c>
      <c r="BL57" t="s">
        <v>974</v>
      </c>
      <c r="BM57" t="s">
        <v>975</v>
      </c>
      <c r="BN57" t="s">
        <v>992</v>
      </c>
      <c r="BO57" t="s">
        <v>1000</v>
      </c>
      <c r="BP57" t="s">
        <v>1001</v>
      </c>
      <c r="BQ57" t="s">
        <v>1004</v>
      </c>
      <c r="BR57" t="s">
        <v>1005</v>
      </c>
      <c r="BS57" t="s">
        <v>1008</v>
      </c>
      <c r="BT57" t="s">
        <v>1009</v>
      </c>
      <c r="BU57" t="s">
        <v>1012</v>
      </c>
      <c r="BV57" t="s">
        <v>1035</v>
      </c>
      <c r="BW57" t="s">
        <v>1036</v>
      </c>
      <c r="BX57" t="s">
        <v>1038</v>
      </c>
      <c r="BY57" t="s">
        <v>1039</v>
      </c>
      <c r="BZ57" t="s">
        <v>1042</v>
      </c>
      <c r="CA57" t="s">
        <v>1047</v>
      </c>
      <c r="CB57" t="s">
        <v>1061</v>
      </c>
      <c r="CC57" t="s">
        <v>1067</v>
      </c>
      <c r="CD57" t="s">
        <v>1073</v>
      </c>
      <c r="CE57" t="s">
        <v>1084</v>
      </c>
      <c r="CF57" t="s">
        <v>1088</v>
      </c>
      <c r="CG57" t="s">
        <v>1091</v>
      </c>
      <c r="CH57" t="s">
        <v>1092</v>
      </c>
      <c r="CI57" t="s">
        <v>1097</v>
      </c>
      <c r="CJ57" t="s">
        <v>1098</v>
      </c>
      <c r="CK57" t="s">
        <v>1101</v>
      </c>
      <c r="CL57" t="s">
        <v>1102</v>
      </c>
      <c r="CM57" t="s">
        <v>1105</v>
      </c>
      <c r="CN57" t="s">
        <v>1109</v>
      </c>
      <c r="CO57" t="s">
        <v>1110</v>
      </c>
      <c r="CP57" t="s">
        <v>1111</v>
      </c>
      <c r="CQ57" t="s">
        <v>1116</v>
      </c>
      <c r="CR57" t="s">
        <v>1120</v>
      </c>
      <c r="CS57" t="s">
        <v>1122</v>
      </c>
      <c r="CT57" t="s">
        <v>1123</v>
      </c>
      <c r="CU57" t="s">
        <v>1127</v>
      </c>
      <c r="CV57" t="s">
        <v>1134</v>
      </c>
      <c r="CW57" t="s">
        <v>1138</v>
      </c>
      <c r="CX57" t="s">
        <v>1140</v>
      </c>
    </row>
    <row r="58" spans="1:102" x14ac:dyDescent="0.2">
      <c r="A58" t="s">
        <v>47</v>
      </c>
      <c r="B58">
        <v>25.690000534057617</v>
      </c>
      <c r="C58">
        <v>25.440000534057617</v>
      </c>
      <c r="D58">
        <v>25.690000534057617</v>
      </c>
      <c r="E58">
        <v>25.5</v>
      </c>
      <c r="F58">
        <v>25.639999389648438</v>
      </c>
      <c r="G58">
        <v>24.870000839233398</v>
      </c>
      <c r="H58">
        <v>24.440000534057617</v>
      </c>
      <c r="I58">
        <v>24.25</v>
      </c>
      <c r="J58">
        <v>24.190000534057617</v>
      </c>
      <c r="K58">
        <v>24</v>
      </c>
      <c r="L58">
        <v>24</v>
      </c>
      <c r="M58">
        <v>24.059999465942383</v>
      </c>
      <c r="N58">
        <v>23.809999465942383</v>
      </c>
      <c r="O58">
        <v>24</v>
      </c>
      <c r="P58">
        <v>24</v>
      </c>
      <c r="Q58">
        <v>23.940000534057617</v>
      </c>
      <c r="R58">
        <v>23.870000839233398</v>
      </c>
      <c r="S58">
        <v>23.870000839233398</v>
      </c>
      <c r="T58">
        <v>23.940000534057617</v>
      </c>
      <c r="U58">
        <v>24.25</v>
      </c>
      <c r="V58">
        <v>24.309999465942383</v>
      </c>
      <c r="W58">
        <v>24.370000839233398</v>
      </c>
      <c r="X58">
        <v>24.190000534057617</v>
      </c>
      <c r="Y58">
        <v>24</v>
      </c>
      <c r="Z58">
        <v>24.120000839233398</v>
      </c>
      <c r="AA58">
        <v>24</v>
      </c>
      <c r="AB58">
        <v>24.620000839233398</v>
      </c>
      <c r="AC58">
        <v>25</v>
      </c>
      <c r="AD58">
        <v>24.940000534057617</v>
      </c>
      <c r="AE58">
        <v>25.370000839233398</v>
      </c>
      <c r="AF58">
        <v>24.940000534057617</v>
      </c>
      <c r="AG58">
        <v>25.559999465942383</v>
      </c>
      <c r="AH58">
        <v>26.120000839233398</v>
      </c>
      <c r="AI58">
        <v>26.370000839233398</v>
      </c>
      <c r="AJ58">
        <v>26.809999465942383</v>
      </c>
      <c r="AK58">
        <v>26.440000534057617</v>
      </c>
      <c r="AL58">
        <v>26.309999465942383</v>
      </c>
      <c r="AM58">
        <v>26.25</v>
      </c>
      <c r="AN58">
        <v>26.190000534057617</v>
      </c>
      <c r="AO58">
        <v>26.559999465942383</v>
      </c>
      <c r="AP58">
        <v>26.809999465942383</v>
      </c>
      <c r="AQ58">
        <v>26.75</v>
      </c>
      <c r="AR58">
        <v>26.690000534057617</v>
      </c>
      <c r="AS58">
        <v>27.370000839233398</v>
      </c>
      <c r="AT58">
        <v>27</v>
      </c>
      <c r="AU58">
        <v>27.120000839233398</v>
      </c>
      <c r="AV58">
        <v>27.5</v>
      </c>
      <c r="AW58">
        <v>27.309999465942383</v>
      </c>
      <c r="AX58">
        <v>27.190000534057617</v>
      </c>
      <c r="AY58">
        <v>27</v>
      </c>
      <c r="AZ58">
        <v>27.120000839233398</v>
      </c>
      <c r="BA58">
        <v>26.940000534057617</v>
      </c>
      <c r="BB58">
        <v>26.75</v>
      </c>
      <c r="BC58">
        <v>26.940000534057617</v>
      </c>
      <c r="BD58">
        <v>26.620000839233398</v>
      </c>
      <c r="BE58">
        <v>26.190000534057617</v>
      </c>
      <c r="BF58">
        <v>26.5</v>
      </c>
      <c r="BG58">
        <v>26.370000839233398</v>
      </c>
      <c r="BH58">
        <v>26.620000839233398</v>
      </c>
      <c r="BI58">
        <v>26.75</v>
      </c>
      <c r="BJ58">
        <v>26.620000839233398</v>
      </c>
      <c r="BK58">
        <v>27</v>
      </c>
      <c r="BL58">
        <v>26.870000839233398</v>
      </c>
      <c r="BM58">
        <v>26.809999465942383</v>
      </c>
      <c r="BN58">
        <v>27.059999465942383</v>
      </c>
      <c r="BO58">
        <v>26.870000839233398</v>
      </c>
      <c r="BP58">
        <v>27.5</v>
      </c>
      <c r="BQ58">
        <v>27.690000534057617</v>
      </c>
      <c r="BR58">
        <v>27</v>
      </c>
      <c r="BS58">
        <v>27.370000839233398</v>
      </c>
      <c r="BT58">
        <v>26.25</v>
      </c>
      <c r="BU58">
        <v>26.440000534057617</v>
      </c>
      <c r="BV58">
        <v>27.190000534057617</v>
      </c>
      <c r="BW58">
        <v>27.25</v>
      </c>
      <c r="BX58">
        <v>27.309999465942383</v>
      </c>
      <c r="BY58">
        <v>26.309999465942383</v>
      </c>
      <c r="BZ58">
        <v>26.940000534057617</v>
      </c>
      <c r="CA58">
        <v>26.620000839233398</v>
      </c>
      <c r="CB58">
        <v>26.440000534057617</v>
      </c>
      <c r="CC58">
        <v>26.940000534057617</v>
      </c>
      <c r="CD58">
        <v>26.440000534057617</v>
      </c>
      <c r="CE58">
        <v>26.940000534057617</v>
      </c>
      <c r="CF58">
        <v>27.25</v>
      </c>
      <c r="CG58">
        <v>27.309999465942383</v>
      </c>
      <c r="CH58">
        <v>27.309999465942383</v>
      </c>
      <c r="CI58">
        <v>27.059999465942383</v>
      </c>
      <c r="CJ58">
        <v>26.899999618530273</v>
      </c>
      <c r="CK58">
        <v>27.450000762939453</v>
      </c>
      <c r="CL58">
        <v>26.600000381469727</v>
      </c>
      <c r="CM58">
        <v>27.010000228881836</v>
      </c>
      <c r="CN58">
        <v>26.850000381469727</v>
      </c>
      <c r="CO58">
        <v>26.680000305175781</v>
      </c>
      <c r="CP58">
        <v>26.299999237060547</v>
      </c>
      <c r="CQ58">
        <v>20.799999237060547</v>
      </c>
      <c r="CR58">
        <v>19.620000839233398</v>
      </c>
      <c r="CS58">
        <v>20.989999771118164</v>
      </c>
      <c r="CT58">
        <v>20.180000305175781</v>
      </c>
      <c r="CU58">
        <v>21.75</v>
      </c>
      <c r="CV58">
        <v>22.75</v>
      </c>
      <c r="CW58">
        <v>22.889999389648437</v>
      </c>
      <c r="CX58">
        <v>23.639999389648438</v>
      </c>
    </row>
    <row r="59" spans="1:102" x14ac:dyDescent="0.2">
      <c r="B59" t="s">
        <v>1181</v>
      </c>
      <c r="C59" t="s">
        <v>1148</v>
      </c>
      <c r="D59" t="s">
        <v>1149</v>
      </c>
      <c r="E59" t="s">
        <v>1150</v>
      </c>
      <c r="F59" t="s">
        <v>1151</v>
      </c>
      <c r="G59" t="s">
        <v>1152</v>
      </c>
      <c r="H59" t="s">
        <v>1153</v>
      </c>
      <c r="I59" t="s">
        <v>1154</v>
      </c>
      <c r="J59" t="s">
        <v>1155</v>
      </c>
      <c r="K59" t="s">
        <v>1156</v>
      </c>
      <c r="L59" t="s">
        <v>1157</v>
      </c>
      <c r="M59" t="s">
        <v>1158</v>
      </c>
      <c r="N59" t="s">
        <v>1159</v>
      </c>
      <c r="O59" t="s">
        <v>1160</v>
      </c>
      <c r="P59" t="s">
        <v>1161</v>
      </c>
      <c r="Q59" t="s">
        <v>1162</v>
      </c>
      <c r="R59" t="s">
        <v>1163</v>
      </c>
      <c r="S59" t="s">
        <v>1164</v>
      </c>
      <c r="T59" t="s">
        <v>1165</v>
      </c>
      <c r="U59" t="s">
        <v>1166</v>
      </c>
      <c r="V59" t="s">
        <v>1167</v>
      </c>
      <c r="W59" t="s">
        <v>1168</v>
      </c>
      <c r="X59" t="s">
        <v>1169</v>
      </c>
      <c r="Y59" t="s">
        <v>1170</v>
      </c>
      <c r="Z59" t="s">
        <v>1171</v>
      </c>
      <c r="AA59" t="s">
        <v>1172</v>
      </c>
      <c r="AB59" t="s">
        <v>1173</v>
      </c>
      <c r="AC59" t="s">
        <v>1174</v>
      </c>
      <c r="AD59" t="s">
        <v>1175</v>
      </c>
      <c r="AE59" t="s">
        <v>1176</v>
      </c>
      <c r="AF59" t="s">
        <v>1177</v>
      </c>
      <c r="AG59" t="s">
        <v>1178</v>
      </c>
      <c r="AH59" t="s">
        <v>870</v>
      </c>
      <c r="AI59" t="s">
        <v>873</v>
      </c>
      <c r="AJ59" t="s">
        <v>874</v>
      </c>
      <c r="AK59" t="s">
        <v>875</v>
      </c>
      <c r="AL59" t="s">
        <v>877</v>
      </c>
      <c r="AM59" t="s">
        <v>878</v>
      </c>
      <c r="AN59" t="s">
        <v>882</v>
      </c>
      <c r="AO59" t="s">
        <v>883</v>
      </c>
      <c r="AP59" t="s">
        <v>884</v>
      </c>
      <c r="AQ59" t="s">
        <v>887</v>
      </c>
      <c r="AR59" t="s">
        <v>888</v>
      </c>
      <c r="AS59" t="s">
        <v>889</v>
      </c>
      <c r="AT59" t="s">
        <v>893</v>
      </c>
      <c r="AU59" t="s">
        <v>894</v>
      </c>
      <c r="AV59" t="s">
        <v>897</v>
      </c>
      <c r="AW59" t="s">
        <v>898</v>
      </c>
      <c r="AX59" t="s">
        <v>899</v>
      </c>
      <c r="AY59" t="s">
        <v>900</v>
      </c>
      <c r="AZ59" t="s">
        <v>901</v>
      </c>
      <c r="BA59" t="s">
        <v>902</v>
      </c>
      <c r="BB59" t="s">
        <v>903</v>
      </c>
      <c r="BC59" t="s">
        <v>904</v>
      </c>
      <c r="BD59" t="s">
        <v>906</v>
      </c>
      <c r="BE59" t="s">
        <v>913</v>
      </c>
      <c r="BF59" t="s">
        <v>914</v>
      </c>
      <c r="BG59" t="s">
        <v>915</v>
      </c>
      <c r="BH59" t="s">
        <v>916</v>
      </c>
      <c r="BI59" t="s">
        <v>917</v>
      </c>
      <c r="BJ59" t="s">
        <v>968</v>
      </c>
      <c r="BK59" t="s">
        <v>973</v>
      </c>
      <c r="BL59" t="s">
        <v>974</v>
      </c>
      <c r="BM59" t="s">
        <v>975</v>
      </c>
      <c r="BN59" t="s">
        <v>992</v>
      </c>
      <c r="BO59" t="s">
        <v>1000</v>
      </c>
      <c r="BP59" t="s">
        <v>1001</v>
      </c>
      <c r="BQ59" t="s">
        <v>1004</v>
      </c>
      <c r="BR59" t="s">
        <v>1005</v>
      </c>
      <c r="BS59" t="s">
        <v>1008</v>
      </c>
      <c r="BT59" t="s">
        <v>1009</v>
      </c>
      <c r="BU59" t="s">
        <v>1012</v>
      </c>
      <c r="BV59" t="s">
        <v>1035</v>
      </c>
      <c r="BW59" t="s">
        <v>1036</v>
      </c>
      <c r="BX59" t="s">
        <v>1038</v>
      </c>
      <c r="BY59" t="s">
        <v>1039</v>
      </c>
      <c r="BZ59" t="s">
        <v>1042</v>
      </c>
      <c r="CA59" t="s">
        <v>1047</v>
      </c>
      <c r="CB59" t="s">
        <v>1061</v>
      </c>
      <c r="CC59" t="s">
        <v>1067</v>
      </c>
      <c r="CD59" t="s">
        <v>1073</v>
      </c>
      <c r="CE59" t="s">
        <v>1084</v>
      </c>
      <c r="CF59" t="s">
        <v>1088</v>
      </c>
      <c r="CG59" t="s">
        <v>1091</v>
      </c>
      <c r="CH59" t="s">
        <v>1092</v>
      </c>
      <c r="CI59" t="s">
        <v>1097</v>
      </c>
      <c r="CJ59" t="s">
        <v>1098</v>
      </c>
      <c r="CK59" t="s">
        <v>1101</v>
      </c>
      <c r="CL59" t="s">
        <v>1102</v>
      </c>
      <c r="CM59" t="s">
        <v>1105</v>
      </c>
      <c r="CN59" t="s">
        <v>1109</v>
      </c>
      <c r="CO59" t="s">
        <v>1110</v>
      </c>
      <c r="CP59" t="s">
        <v>1111</v>
      </c>
      <c r="CQ59" t="s">
        <v>1116</v>
      </c>
      <c r="CR59" t="s">
        <v>1120</v>
      </c>
      <c r="CS59" t="s">
        <v>1122</v>
      </c>
      <c r="CT59" t="s">
        <v>1123</v>
      </c>
      <c r="CU59" t="s">
        <v>1127</v>
      </c>
      <c r="CV59" t="s">
        <v>1134</v>
      </c>
      <c r="CW59" t="s">
        <v>1138</v>
      </c>
      <c r="CX59" t="s">
        <v>1140</v>
      </c>
    </row>
    <row r="60" spans="1:102" x14ac:dyDescent="0.2">
      <c r="A60" t="s">
        <v>51</v>
      </c>
      <c r="B60">
        <v>36.5</v>
      </c>
      <c r="C60">
        <v>37.470001220703125</v>
      </c>
      <c r="D60">
        <v>37.369998931884766</v>
      </c>
      <c r="E60">
        <v>36.75</v>
      </c>
      <c r="F60">
        <v>37.119998931884766</v>
      </c>
      <c r="G60">
        <v>37.869998931884766</v>
      </c>
      <c r="H60">
        <v>37.619998931884766</v>
      </c>
      <c r="I60">
        <v>36.560001373291016</v>
      </c>
      <c r="J60">
        <v>36.060001373291016</v>
      </c>
      <c r="K60">
        <v>36.119998931884766</v>
      </c>
      <c r="L60">
        <v>36.189998626708984</v>
      </c>
      <c r="M60">
        <v>38.560001373291016</v>
      </c>
      <c r="N60">
        <v>39.939998626708984</v>
      </c>
      <c r="O60">
        <v>42</v>
      </c>
      <c r="P60">
        <v>40.810001373291016</v>
      </c>
      <c r="Q60">
        <v>40.560001373291016</v>
      </c>
      <c r="R60">
        <v>41.439998626708984</v>
      </c>
      <c r="S60">
        <v>41.689998626708984</v>
      </c>
      <c r="T60">
        <v>41.5</v>
      </c>
      <c r="U60">
        <v>42.25</v>
      </c>
      <c r="V60">
        <v>41.939998626708984</v>
      </c>
      <c r="W60">
        <v>39.369998931884766</v>
      </c>
      <c r="X60">
        <v>36.75</v>
      </c>
      <c r="Y60">
        <v>37.310001373291016</v>
      </c>
      <c r="Z60">
        <v>35.5</v>
      </c>
      <c r="AA60">
        <v>36.5</v>
      </c>
      <c r="AB60">
        <v>36.689998626708984</v>
      </c>
      <c r="AC60">
        <v>38.439998626708984</v>
      </c>
      <c r="AD60">
        <v>37</v>
      </c>
      <c r="AE60">
        <v>36.689998626708984</v>
      </c>
      <c r="AF60">
        <v>36.939998626708984</v>
      </c>
      <c r="AG60">
        <v>37.939998626708984</v>
      </c>
      <c r="AH60">
        <v>38.310001373291016</v>
      </c>
      <c r="AI60">
        <v>37</v>
      </c>
      <c r="AJ60">
        <v>37.25</v>
      </c>
      <c r="AK60">
        <v>36.439998626708984</v>
      </c>
      <c r="AL60">
        <v>37.25</v>
      </c>
      <c r="AM60">
        <v>39.189998626708984</v>
      </c>
      <c r="AN60">
        <v>40.619998931884766</v>
      </c>
      <c r="AO60">
        <v>40.310001373291016</v>
      </c>
      <c r="AP60">
        <v>39.810001373291016</v>
      </c>
      <c r="AQ60">
        <v>40.560001373291016</v>
      </c>
      <c r="AR60">
        <v>40.560001373291016</v>
      </c>
      <c r="AS60">
        <v>40.939998626708984</v>
      </c>
      <c r="AT60">
        <v>40.619998931884766</v>
      </c>
      <c r="AU60">
        <v>39.869998931884766</v>
      </c>
      <c r="AV60">
        <v>38.75</v>
      </c>
      <c r="AW60">
        <v>37.25</v>
      </c>
      <c r="AX60">
        <v>38.060001373291016</v>
      </c>
      <c r="AY60">
        <v>38.869998931884766</v>
      </c>
      <c r="AZ60">
        <v>37.75</v>
      </c>
      <c r="BA60">
        <v>38.5</v>
      </c>
      <c r="BB60">
        <v>39.310001373291016</v>
      </c>
      <c r="BC60">
        <v>40.189998626708984</v>
      </c>
      <c r="BD60">
        <v>41.75</v>
      </c>
      <c r="BE60">
        <v>41.560001373291016</v>
      </c>
      <c r="BF60">
        <v>40.810001373291016</v>
      </c>
      <c r="BG60">
        <v>39</v>
      </c>
      <c r="BH60">
        <v>39.689998626708984</v>
      </c>
      <c r="BI60">
        <v>41.810001373291016</v>
      </c>
      <c r="BJ60">
        <v>41.310001373291016</v>
      </c>
      <c r="BK60">
        <v>40.369998931884766</v>
      </c>
      <c r="BL60">
        <v>40.439998626708984</v>
      </c>
      <c r="BM60">
        <v>41.189998626708984</v>
      </c>
      <c r="BN60">
        <v>46</v>
      </c>
      <c r="BO60">
        <v>45.939998626708984</v>
      </c>
      <c r="BP60">
        <v>47.689998626708984</v>
      </c>
      <c r="BQ60">
        <v>46</v>
      </c>
      <c r="BR60">
        <v>45.75</v>
      </c>
      <c r="BS60">
        <v>42.5</v>
      </c>
      <c r="BT60">
        <v>41.119998931884766</v>
      </c>
      <c r="BU60">
        <v>42.939998626708984</v>
      </c>
      <c r="BV60">
        <v>44.310001373291016</v>
      </c>
      <c r="BW60">
        <v>43.689998626708984</v>
      </c>
      <c r="BX60">
        <v>44.869998931884766</v>
      </c>
      <c r="BY60">
        <v>44.369998931884766</v>
      </c>
      <c r="BZ60">
        <v>43.689998626708984</v>
      </c>
      <c r="CA60">
        <v>45.310001373291016</v>
      </c>
      <c r="CB60">
        <v>42.25</v>
      </c>
      <c r="CC60">
        <v>41</v>
      </c>
      <c r="CD60">
        <v>41.119998931884766</v>
      </c>
      <c r="CE60">
        <v>41.369998931884766</v>
      </c>
      <c r="CF60">
        <v>42.25</v>
      </c>
      <c r="CG60">
        <v>42.619998931884766</v>
      </c>
      <c r="CH60">
        <v>43.619998931884766</v>
      </c>
      <c r="CI60">
        <v>43</v>
      </c>
      <c r="CJ60">
        <v>43.159999847412109</v>
      </c>
      <c r="CK60">
        <v>42.369998931884766</v>
      </c>
      <c r="CL60">
        <v>42.360000610351563</v>
      </c>
      <c r="CM60">
        <v>41.560001373291016</v>
      </c>
      <c r="CN60">
        <v>44.150001525878906</v>
      </c>
      <c r="CO60">
        <v>44.880001068115234</v>
      </c>
      <c r="CP60">
        <v>46.869998931884766</v>
      </c>
      <c r="CQ60">
        <v>46.779998779296875</v>
      </c>
      <c r="CR60">
        <v>46.090000152587891</v>
      </c>
      <c r="CS60">
        <v>46.860000610351563</v>
      </c>
      <c r="CT60">
        <v>46.299999237060547</v>
      </c>
      <c r="CU60">
        <v>46.720001220703125</v>
      </c>
      <c r="CV60">
        <v>46.349998474121094</v>
      </c>
      <c r="CW60">
        <v>44.779998779296875</v>
      </c>
      <c r="CX60">
        <v>45.159999847412109</v>
      </c>
    </row>
    <row r="61" spans="1:102" x14ac:dyDescent="0.2">
      <c r="B61" t="s">
        <v>1181</v>
      </c>
      <c r="C61" t="s">
        <v>1148</v>
      </c>
      <c r="D61" t="s">
        <v>1149</v>
      </c>
      <c r="E61" t="s">
        <v>1150</v>
      </c>
      <c r="F61" t="s">
        <v>1151</v>
      </c>
      <c r="G61" t="s">
        <v>1152</v>
      </c>
      <c r="H61" t="s">
        <v>1153</v>
      </c>
      <c r="I61" t="s">
        <v>1154</v>
      </c>
      <c r="J61" t="s">
        <v>1155</v>
      </c>
      <c r="K61" t="s">
        <v>1156</v>
      </c>
      <c r="L61" t="s">
        <v>1157</v>
      </c>
      <c r="M61" t="s">
        <v>1158</v>
      </c>
      <c r="N61" t="s">
        <v>1159</v>
      </c>
      <c r="O61" t="s">
        <v>1160</v>
      </c>
      <c r="P61" t="s">
        <v>1161</v>
      </c>
      <c r="Q61" t="s">
        <v>1162</v>
      </c>
      <c r="R61" t="s">
        <v>1163</v>
      </c>
      <c r="S61" t="s">
        <v>1164</v>
      </c>
      <c r="T61" t="s">
        <v>1165</v>
      </c>
      <c r="U61" t="s">
        <v>1166</v>
      </c>
      <c r="V61" t="s">
        <v>1167</v>
      </c>
      <c r="W61" t="s">
        <v>1168</v>
      </c>
      <c r="X61" t="s">
        <v>1169</v>
      </c>
      <c r="Y61" t="s">
        <v>1170</v>
      </c>
      <c r="Z61" t="s">
        <v>1171</v>
      </c>
      <c r="AA61" t="s">
        <v>1172</v>
      </c>
      <c r="AB61" t="s">
        <v>1173</v>
      </c>
      <c r="AC61" t="s">
        <v>1174</v>
      </c>
      <c r="AD61" t="s">
        <v>1175</v>
      </c>
      <c r="AE61" t="s">
        <v>1176</v>
      </c>
      <c r="AF61" t="s">
        <v>1177</v>
      </c>
      <c r="AG61" t="s">
        <v>1178</v>
      </c>
      <c r="AH61" t="s">
        <v>870</v>
      </c>
      <c r="AI61" t="s">
        <v>873</v>
      </c>
      <c r="AJ61" t="s">
        <v>874</v>
      </c>
      <c r="AK61" t="s">
        <v>875</v>
      </c>
      <c r="AL61" t="s">
        <v>877</v>
      </c>
      <c r="AM61" t="s">
        <v>878</v>
      </c>
      <c r="AN61" t="s">
        <v>882</v>
      </c>
      <c r="AO61" t="s">
        <v>883</v>
      </c>
      <c r="AP61" t="s">
        <v>884</v>
      </c>
      <c r="AQ61" t="s">
        <v>887</v>
      </c>
      <c r="AR61" t="s">
        <v>888</v>
      </c>
      <c r="AS61" t="s">
        <v>889</v>
      </c>
      <c r="AT61" t="s">
        <v>893</v>
      </c>
      <c r="AU61" t="s">
        <v>894</v>
      </c>
      <c r="AV61" t="s">
        <v>897</v>
      </c>
      <c r="AW61" t="s">
        <v>898</v>
      </c>
      <c r="AX61" t="s">
        <v>899</v>
      </c>
      <c r="AY61" t="s">
        <v>900</v>
      </c>
      <c r="AZ61" t="s">
        <v>901</v>
      </c>
      <c r="BA61" t="s">
        <v>902</v>
      </c>
      <c r="BB61" t="s">
        <v>903</v>
      </c>
      <c r="BC61" t="s">
        <v>904</v>
      </c>
      <c r="BD61" t="s">
        <v>906</v>
      </c>
      <c r="BE61" t="s">
        <v>913</v>
      </c>
      <c r="BF61" t="s">
        <v>914</v>
      </c>
      <c r="BG61" t="s">
        <v>915</v>
      </c>
      <c r="BH61" t="s">
        <v>916</v>
      </c>
      <c r="BI61" t="s">
        <v>917</v>
      </c>
      <c r="BJ61" t="s">
        <v>968</v>
      </c>
      <c r="BK61" t="s">
        <v>973</v>
      </c>
      <c r="BL61" t="s">
        <v>974</v>
      </c>
      <c r="BM61" t="s">
        <v>975</v>
      </c>
      <c r="BN61" t="s">
        <v>992</v>
      </c>
      <c r="BO61" t="s">
        <v>1000</v>
      </c>
      <c r="BP61" t="s">
        <v>1001</v>
      </c>
      <c r="BQ61" t="s">
        <v>1004</v>
      </c>
      <c r="BR61" t="s">
        <v>1005</v>
      </c>
      <c r="BS61" t="s">
        <v>1008</v>
      </c>
      <c r="BT61" t="s">
        <v>1009</v>
      </c>
      <c r="BU61" t="s">
        <v>1012</v>
      </c>
      <c r="BV61" t="s">
        <v>1035</v>
      </c>
      <c r="BW61" t="s">
        <v>1036</v>
      </c>
      <c r="BX61" t="s">
        <v>1038</v>
      </c>
      <c r="BY61" t="s">
        <v>1039</v>
      </c>
      <c r="BZ61" t="s">
        <v>1042</v>
      </c>
      <c r="CA61" t="s">
        <v>1047</v>
      </c>
      <c r="CB61" t="s">
        <v>1061</v>
      </c>
      <c r="CC61" t="s">
        <v>1067</v>
      </c>
      <c r="CD61" t="s">
        <v>1073</v>
      </c>
      <c r="CE61" t="s">
        <v>1084</v>
      </c>
      <c r="CF61" t="s">
        <v>1088</v>
      </c>
      <c r="CG61" t="s">
        <v>1091</v>
      </c>
      <c r="CH61" t="s">
        <v>1092</v>
      </c>
      <c r="CI61" t="s">
        <v>1097</v>
      </c>
      <c r="CJ61" t="s">
        <v>1098</v>
      </c>
      <c r="CK61" t="s">
        <v>1101</v>
      </c>
      <c r="CL61" t="s">
        <v>1102</v>
      </c>
      <c r="CM61" t="s">
        <v>1105</v>
      </c>
      <c r="CN61" t="s">
        <v>1109</v>
      </c>
      <c r="CO61" t="s">
        <v>1110</v>
      </c>
      <c r="CP61" t="s">
        <v>1111</v>
      </c>
      <c r="CQ61" t="s">
        <v>1116</v>
      </c>
      <c r="CR61" t="s">
        <v>1120</v>
      </c>
      <c r="CS61" t="s">
        <v>1122</v>
      </c>
      <c r="CT61" t="s">
        <v>1123</v>
      </c>
      <c r="CU61" t="s">
        <v>1127</v>
      </c>
      <c r="CV61" t="s">
        <v>1134</v>
      </c>
      <c r="CW61" t="s">
        <v>1138</v>
      </c>
      <c r="CX61" t="s">
        <v>1140</v>
      </c>
    </row>
    <row r="62" spans="1:102" x14ac:dyDescent="0.2">
      <c r="A62" t="s">
        <v>55</v>
      </c>
      <c r="B62">
        <v>42.869998931884766</v>
      </c>
      <c r="C62">
        <v>44.619998931884766</v>
      </c>
      <c r="D62">
        <v>44.25</v>
      </c>
      <c r="E62">
        <v>45.060001373291016</v>
      </c>
      <c r="F62">
        <v>46.689998626708984</v>
      </c>
      <c r="G62">
        <v>47.25</v>
      </c>
      <c r="H62">
        <v>46.189998626708984</v>
      </c>
      <c r="I62">
        <v>44.869998931884766</v>
      </c>
      <c r="J62">
        <v>42.939998626708984</v>
      </c>
      <c r="K62">
        <v>42.5</v>
      </c>
      <c r="L62">
        <v>42.810001373291016</v>
      </c>
      <c r="M62">
        <v>43.75</v>
      </c>
      <c r="N62">
        <v>44.75</v>
      </c>
      <c r="O62">
        <v>44.75</v>
      </c>
      <c r="P62">
        <v>42.869998931884766</v>
      </c>
      <c r="Q62">
        <v>41.869998931884766</v>
      </c>
      <c r="R62">
        <v>41.75</v>
      </c>
      <c r="S62">
        <v>40.119998931884766</v>
      </c>
      <c r="T62">
        <v>41.439998626708984</v>
      </c>
      <c r="U62">
        <v>42.119998931884766</v>
      </c>
      <c r="V62">
        <v>41.689998626708984</v>
      </c>
      <c r="W62">
        <v>39.560001373291016</v>
      </c>
      <c r="X62">
        <v>37.869998931884766</v>
      </c>
      <c r="Y62">
        <v>38.119998931884766</v>
      </c>
      <c r="Z62">
        <v>37</v>
      </c>
      <c r="AA62">
        <v>36.939998626708984</v>
      </c>
      <c r="AB62">
        <v>37.75</v>
      </c>
      <c r="AC62">
        <v>39.619998931884766</v>
      </c>
      <c r="AD62">
        <v>38.939998626708984</v>
      </c>
      <c r="AE62">
        <v>39.25</v>
      </c>
      <c r="AF62">
        <v>38.75</v>
      </c>
      <c r="AG62">
        <v>38.869998931884766</v>
      </c>
      <c r="AH62">
        <v>39.119998931884766</v>
      </c>
      <c r="AI62">
        <v>39.119998931884766</v>
      </c>
      <c r="AJ62">
        <v>39</v>
      </c>
      <c r="AK62">
        <v>38</v>
      </c>
      <c r="AL62">
        <v>39.060001373291016</v>
      </c>
      <c r="AM62">
        <v>41</v>
      </c>
      <c r="AN62">
        <v>40.939998626708984</v>
      </c>
      <c r="AO62">
        <v>40.619998931884766</v>
      </c>
      <c r="AP62">
        <v>39.689998626708984</v>
      </c>
      <c r="AQ62">
        <v>41.25</v>
      </c>
      <c r="AR62">
        <v>41.560001373291016</v>
      </c>
      <c r="AS62">
        <v>42.189998626708984</v>
      </c>
      <c r="AT62">
        <v>41.939998626708984</v>
      </c>
      <c r="AU62">
        <v>40.439998626708984</v>
      </c>
      <c r="AV62">
        <v>39.310001373291016</v>
      </c>
      <c r="AW62">
        <v>36.5</v>
      </c>
      <c r="AX62">
        <v>38.189998626708984</v>
      </c>
      <c r="AY62">
        <v>39.5</v>
      </c>
      <c r="AZ62">
        <v>38.189998626708984</v>
      </c>
      <c r="BA62">
        <v>38.560001373291016</v>
      </c>
      <c r="BB62">
        <v>37.939998626708984</v>
      </c>
      <c r="BC62">
        <v>36.75</v>
      </c>
      <c r="BD62">
        <v>38.810001373291016</v>
      </c>
      <c r="BE62">
        <v>40.810001373291016</v>
      </c>
      <c r="BF62">
        <v>40.560001373291016</v>
      </c>
      <c r="BG62">
        <v>38.119998931884766</v>
      </c>
      <c r="BH62">
        <v>38.619998931884766</v>
      </c>
      <c r="BI62">
        <v>41</v>
      </c>
      <c r="BJ62">
        <v>41.689998626708984</v>
      </c>
      <c r="BK62">
        <v>39.439998626708984</v>
      </c>
      <c r="BL62">
        <v>39.119998931884766</v>
      </c>
      <c r="BM62">
        <v>40.5</v>
      </c>
      <c r="BN62">
        <v>44.810001373291016</v>
      </c>
      <c r="BO62">
        <v>46</v>
      </c>
      <c r="BP62">
        <v>48.439998626708984</v>
      </c>
      <c r="BQ62">
        <v>47.439998626708984</v>
      </c>
      <c r="BR62">
        <v>45.810001373291016</v>
      </c>
      <c r="BS62">
        <v>43.869998931884766</v>
      </c>
      <c r="BT62">
        <v>40.5</v>
      </c>
      <c r="BU62">
        <v>41</v>
      </c>
      <c r="BV62">
        <v>42.439998626708984</v>
      </c>
      <c r="BW62">
        <v>42.75</v>
      </c>
      <c r="BX62">
        <v>43</v>
      </c>
      <c r="BY62">
        <v>43.560001373291016</v>
      </c>
      <c r="BZ62">
        <v>43.060001373291016</v>
      </c>
      <c r="CA62">
        <v>41.689998626708984</v>
      </c>
      <c r="CB62">
        <v>38.189998626708984</v>
      </c>
      <c r="CC62">
        <v>35.439998626708984</v>
      </c>
      <c r="CD62">
        <v>35.689998626708984</v>
      </c>
      <c r="CE62">
        <v>35.75</v>
      </c>
      <c r="CF62">
        <v>35.75</v>
      </c>
      <c r="CG62">
        <v>36.119998931884766</v>
      </c>
      <c r="CH62">
        <v>37</v>
      </c>
      <c r="CI62">
        <v>36</v>
      </c>
      <c r="CJ62">
        <v>35.5</v>
      </c>
      <c r="CK62">
        <v>34.389999389648438</v>
      </c>
      <c r="CL62">
        <v>33.490001678466797</v>
      </c>
      <c r="CM62">
        <v>33.950000762939453</v>
      </c>
      <c r="CN62">
        <v>35.950000762939453</v>
      </c>
      <c r="CO62">
        <v>36.029998779296875</v>
      </c>
      <c r="CP62">
        <v>36.919998168945313</v>
      </c>
      <c r="CQ62">
        <v>37.299999237060547</v>
      </c>
      <c r="CR62">
        <v>37.5</v>
      </c>
      <c r="CS62">
        <v>38.520000457763672</v>
      </c>
      <c r="CT62">
        <v>38.470001220703125</v>
      </c>
      <c r="CU62">
        <v>39.279998779296875</v>
      </c>
      <c r="CV62">
        <v>38.509998321533203</v>
      </c>
      <c r="CW62">
        <v>36.700000762939453</v>
      </c>
      <c r="CX62">
        <v>37.259998321533203</v>
      </c>
    </row>
    <row r="63" spans="1:102" x14ac:dyDescent="0.2">
      <c r="B63" t="s">
        <v>1181</v>
      </c>
      <c r="C63" t="s">
        <v>1148</v>
      </c>
      <c r="D63" t="s">
        <v>1149</v>
      </c>
      <c r="E63" t="s">
        <v>1150</v>
      </c>
      <c r="F63" t="s">
        <v>1151</v>
      </c>
      <c r="G63" t="s">
        <v>1152</v>
      </c>
      <c r="H63" t="s">
        <v>1153</v>
      </c>
      <c r="I63" t="s">
        <v>1154</v>
      </c>
      <c r="J63" t="s">
        <v>1155</v>
      </c>
      <c r="K63" t="s">
        <v>1156</v>
      </c>
      <c r="L63" t="s">
        <v>1157</v>
      </c>
      <c r="M63" t="s">
        <v>1158</v>
      </c>
      <c r="N63" t="s">
        <v>1159</v>
      </c>
      <c r="O63" t="s">
        <v>1160</v>
      </c>
      <c r="P63" t="s">
        <v>1161</v>
      </c>
      <c r="Q63" t="s">
        <v>1162</v>
      </c>
      <c r="R63" t="s">
        <v>1163</v>
      </c>
      <c r="S63" t="s">
        <v>1164</v>
      </c>
      <c r="T63" t="s">
        <v>1165</v>
      </c>
      <c r="U63" t="s">
        <v>1166</v>
      </c>
      <c r="V63" t="s">
        <v>1167</v>
      </c>
      <c r="W63" t="s">
        <v>1168</v>
      </c>
      <c r="X63" t="s">
        <v>1169</v>
      </c>
      <c r="Y63" t="s">
        <v>1170</v>
      </c>
      <c r="Z63" t="s">
        <v>1171</v>
      </c>
      <c r="AA63" t="s">
        <v>1172</v>
      </c>
      <c r="AB63" t="s">
        <v>1173</v>
      </c>
      <c r="AC63" t="s">
        <v>1174</v>
      </c>
      <c r="AD63" t="s">
        <v>1175</v>
      </c>
      <c r="AE63" t="s">
        <v>1176</v>
      </c>
      <c r="AF63" t="s">
        <v>1177</v>
      </c>
      <c r="AG63" t="s">
        <v>1178</v>
      </c>
      <c r="AH63" t="s">
        <v>870</v>
      </c>
      <c r="AI63" t="s">
        <v>873</v>
      </c>
      <c r="AJ63" t="s">
        <v>874</v>
      </c>
      <c r="AK63" t="s">
        <v>875</v>
      </c>
      <c r="AL63" t="s">
        <v>877</v>
      </c>
      <c r="AM63" t="s">
        <v>878</v>
      </c>
      <c r="AN63" t="s">
        <v>882</v>
      </c>
      <c r="AO63" t="s">
        <v>883</v>
      </c>
      <c r="AP63" t="s">
        <v>884</v>
      </c>
      <c r="AQ63" t="s">
        <v>887</v>
      </c>
      <c r="AR63" t="s">
        <v>888</v>
      </c>
      <c r="AS63" t="s">
        <v>889</v>
      </c>
      <c r="AT63" t="s">
        <v>893</v>
      </c>
      <c r="AU63" t="s">
        <v>894</v>
      </c>
      <c r="AV63" t="s">
        <v>897</v>
      </c>
      <c r="AW63" t="s">
        <v>898</v>
      </c>
      <c r="AX63" t="s">
        <v>899</v>
      </c>
      <c r="AY63" t="s">
        <v>900</v>
      </c>
      <c r="AZ63" t="s">
        <v>901</v>
      </c>
      <c r="BA63" t="s">
        <v>902</v>
      </c>
      <c r="BB63" t="s">
        <v>903</v>
      </c>
      <c r="BC63" t="s">
        <v>904</v>
      </c>
      <c r="BD63" t="s">
        <v>906</v>
      </c>
      <c r="BE63" t="s">
        <v>913</v>
      </c>
      <c r="BF63" t="s">
        <v>914</v>
      </c>
      <c r="BG63" t="s">
        <v>915</v>
      </c>
      <c r="BH63" t="s">
        <v>916</v>
      </c>
      <c r="BI63" t="s">
        <v>917</v>
      </c>
      <c r="BJ63" t="s">
        <v>968</v>
      </c>
      <c r="BK63" t="s">
        <v>973</v>
      </c>
      <c r="BL63" t="s">
        <v>974</v>
      </c>
      <c r="BM63" t="s">
        <v>975</v>
      </c>
      <c r="BN63" t="s">
        <v>992</v>
      </c>
      <c r="BO63" t="s">
        <v>1000</v>
      </c>
      <c r="BP63" t="s">
        <v>1001</v>
      </c>
      <c r="BQ63" t="s">
        <v>1004</v>
      </c>
      <c r="BR63" t="s">
        <v>1005</v>
      </c>
      <c r="BS63" t="s">
        <v>1008</v>
      </c>
      <c r="BT63" t="s">
        <v>1009</v>
      </c>
      <c r="BU63" t="s">
        <v>1012</v>
      </c>
      <c r="BV63" t="s">
        <v>1035</v>
      </c>
      <c r="BW63" t="s">
        <v>1036</v>
      </c>
      <c r="BX63" t="s">
        <v>1038</v>
      </c>
      <c r="BY63" t="s">
        <v>1039</v>
      </c>
      <c r="BZ63" t="s">
        <v>1042</v>
      </c>
      <c r="CA63" t="s">
        <v>1047</v>
      </c>
      <c r="CB63" t="s">
        <v>1061</v>
      </c>
      <c r="CC63" t="s">
        <v>1067</v>
      </c>
      <c r="CD63" t="s">
        <v>1073</v>
      </c>
      <c r="CE63" t="s">
        <v>1084</v>
      </c>
      <c r="CF63" t="s">
        <v>1088</v>
      </c>
      <c r="CG63" t="s">
        <v>1091</v>
      </c>
      <c r="CH63" t="s">
        <v>1092</v>
      </c>
      <c r="CI63" t="s">
        <v>1097</v>
      </c>
      <c r="CJ63" t="s">
        <v>1098</v>
      </c>
      <c r="CK63" t="s">
        <v>1101</v>
      </c>
      <c r="CL63" t="s">
        <v>1102</v>
      </c>
      <c r="CM63" t="s">
        <v>1105</v>
      </c>
      <c r="CN63" t="s">
        <v>1109</v>
      </c>
      <c r="CO63" t="s">
        <v>1110</v>
      </c>
      <c r="CP63" t="s">
        <v>1111</v>
      </c>
      <c r="CQ63" t="s">
        <v>1116</v>
      </c>
      <c r="CR63" t="s">
        <v>1120</v>
      </c>
      <c r="CS63" t="s">
        <v>1122</v>
      </c>
      <c r="CT63" t="s">
        <v>1123</v>
      </c>
      <c r="CU63" t="s">
        <v>1127</v>
      </c>
      <c r="CV63" t="s">
        <v>1134</v>
      </c>
      <c r="CW63" t="s">
        <v>1138</v>
      </c>
      <c r="CX63" t="s">
        <v>1140</v>
      </c>
    </row>
    <row r="64" spans="1:102" x14ac:dyDescent="0.2">
      <c r="A64" t="s">
        <v>497</v>
      </c>
      <c r="B64">
        <v>15.619999885559082</v>
      </c>
      <c r="C64">
        <v>15.560000419616699</v>
      </c>
      <c r="D64">
        <v>15.829999923706055</v>
      </c>
      <c r="E64">
        <v>15.869999885559082</v>
      </c>
      <c r="F64">
        <v>15.760000228881836</v>
      </c>
      <c r="G64">
        <v>15.560000419616699</v>
      </c>
      <c r="H64">
        <v>15.560000419616699</v>
      </c>
      <c r="I64">
        <v>15.439999580383301</v>
      </c>
      <c r="J64">
        <v>15.439999580383301</v>
      </c>
      <c r="K64">
        <v>15.689999580383301</v>
      </c>
      <c r="L64">
        <v>15.619999885559082</v>
      </c>
      <c r="M64">
        <v>15.689999580383301</v>
      </c>
      <c r="N64">
        <v>15.619999885559082</v>
      </c>
      <c r="O64">
        <v>15.5</v>
      </c>
      <c r="P64">
        <v>15.5</v>
      </c>
      <c r="Q64">
        <v>15.619999885559082</v>
      </c>
      <c r="R64">
        <v>15.619999885559082</v>
      </c>
      <c r="S64">
        <v>15.439999580383301</v>
      </c>
      <c r="T64">
        <v>15.560000419616699</v>
      </c>
      <c r="U64">
        <v>15.5</v>
      </c>
      <c r="V64">
        <v>15.689999580383301</v>
      </c>
      <c r="W64">
        <v>15.939999580383301</v>
      </c>
      <c r="X64">
        <v>15.939999580383301</v>
      </c>
      <c r="Y64">
        <v>15.75</v>
      </c>
      <c r="Z64">
        <v>15.939999580383301</v>
      </c>
      <c r="AA64">
        <v>16</v>
      </c>
      <c r="AB64">
        <v>16</v>
      </c>
      <c r="AC64">
        <v>15.939999580383301</v>
      </c>
      <c r="AD64">
        <v>15.939999580383301</v>
      </c>
      <c r="AE64">
        <v>16.059999465942383</v>
      </c>
      <c r="AF64">
        <v>15.939999580383301</v>
      </c>
      <c r="AG64">
        <v>15.869999885559082</v>
      </c>
      <c r="AH64">
        <v>15.869999885559082</v>
      </c>
      <c r="AI64">
        <v>16</v>
      </c>
      <c r="AJ64">
        <v>16.120000839233398</v>
      </c>
      <c r="AK64">
        <v>16.120000839233398</v>
      </c>
      <c r="AL64">
        <v>16.190000534057617</v>
      </c>
      <c r="AM64">
        <v>16.190000534057617</v>
      </c>
      <c r="AN64">
        <v>16.25</v>
      </c>
      <c r="AO64">
        <v>16.25</v>
      </c>
      <c r="AP64">
        <v>16.370000839233398</v>
      </c>
      <c r="AQ64">
        <v>16.559999465942383</v>
      </c>
      <c r="AR64">
        <v>16.620000839233398</v>
      </c>
      <c r="AS64">
        <v>16.5</v>
      </c>
      <c r="AT64">
        <v>16.309999465942383</v>
      </c>
      <c r="AU64">
        <v>16.690000534057617</v>
      </c>
      <c r="AV64">
        <v>16.559999465942383</v>
      </c>
      <c r="AW64">
        <v>16.440000534057617</v>
      </c>
      <c r="AX64">
        <v>16.5</v>
      </c>
      <c r="AY64">
        <v>16.120000839233398</v>
      </c>
      <c r="AZ64">
        <v>16.5</v>
      </c>
      <c r="BA64">
        <v>16.559999465942383</v>
      </c>
      <c r="BB64">
        <v>16.25</v>
      </c>
      <c r="BC64">
        <v>16.5</v>
      </c>
      <c r="BD64">
        <v>16.5</v>
      </c>
      <c r="BE64">
        <v>16.690000534057617</v>
      </c>
      <c r="BF64">
        <v>16.559999465942383</v>
      </c>
      <c r="BG64">
        <v>16.559999465942383</v>
      </c>
      <c r="BH64">
        <v>16.559999465942383</v>
      </c>
      <c r="BI64">
        <v>16.620000839233398</v>
      </c>
      <c r="BJ64">
        <v>16.559999465942383</v>
      </c>
      <c r="BK64">
        <v>16.620000839233398</v>
      </c>
      <c r="BL64">
        <v>16.620000839233398</v>
      </c>
      <c r="BM64">
        <v>16.559999465942383</v>
      </c>
      <c r="BN64">
        <v>16.870000839233398</v>
      </c>
      <c r="BO64">
        <v>16.690000534057617</v>
      </c>
      <c r="BP64">
        <v>16.690000534057617</v>
      </c>
      <c r="BQ64">
        <v>16.690000534057617</v>
      </c>
      <c r="BR64">
        <v>16.75</v>
      </c>
      <c r="BS64">
        <v>16.75</v>
      </c>
      <c r="BT64">
        <v>16.620000839233398</v>
      </c>
      <c r="BU64">
        <v>16.690000534057617</v>
      </c>
      <c r="BV64">
        <v>16.620000839233398</v>
      </c>
      <c r="BW64">
        <v>16.620000839233398</v>
      </c>
      <c r="BX64">
        <v>16.75</v>
      </c>
      <c r="BY64">
        <v>16.690000534057617</v>
      </c>
      <c r="BZ64">
        <v>16.690000534057617</v>
      </c>
      <c r="CA64">
        <v>16.75</v>
      </c>
      <c r="CB64">
        <v>16.75</v>
      </c>
      <c r="CC64">
        <v>16.809999465942383</v>
      </c>
      <c r="CD64">
        <v>17</v>
      </c>
      <c r="CE64">
        <v>17.059999465942383</v>
      </c>
      <c r="CF64">
        <v>17</v>
      </c>
      <c r="CG64">
        <v>17.120000839233398</v>
      </c>
      <c r="CH64">
        <v>17.059999465942383</v>
      </c>
      <c r="CI64">
        <v>17.059999465942383</v>
      </c>
      <c r="CJ64">
        <v>17.159999847412109</v>
      </c>
      <c r="CK64">
        <v>17.239999771118164</v>
      </c>
      <c r="CL64">
        <v>17.329999923706055</v>
      </c>
      <c r="CM64">
        <v>17.379999160766602</v>
      </c>
      <c r="CN64">
        <v>17.370000839233398</v>
      </c>
      <c r="CO64">
        <v>17.440000534057617</v>
      </c>
      <c r="CP64">
        <v>17.600000381469727</v>
      </c>
      <c r="CQ64">
        <v>17.559999465942383</v>
      </c>
      <c r="CR64">
        <v>17.530000686645508</v>
      </c>
      <c r="CS64">
        <v>17.549999237060547</v>
      </c>
      <c r="CT64">
        <v>17.729999542236328</v>
      </c>
      <c r="CU64">
        <v>17.590000152587891</v>
      </c>
      <c r="CV64">
        <v>17.549999237060547</v>
      </c>
      <c r="CW64">
        <v>17.5</v>
      </c>
      <c r="CX64">
        <v>17.420000076293945</v>
      </c>
    </row>
    <row r="65" spans="1:102" x14ac:dyDescent="0.2">
      <c r="B65" t="s">
        <v>1149</v>
      </c>
      <c r="C65" t="s">
        <v>1150</v>
      </c>
      <c r="D65" t="s">
        <v>1151</v>
      </c>
      <c r="E65" t="s">
        <v>1152</v>
      </c>
      <c r="F65" t="s">
        <v>1153</v>
      </c>
      <c r="G65" t="s">
        <v>1154</v>
      </c>
      <c r="H65" t="s">
        <v>1155</v>
      </c>
      <c r="I65" t="s">
        <v>1156</v>
      </c>
      <c r="J65" t="s">
        <v>1157</v>
      </c>
      <c r="K65" t="s">
        <v>1158</v>
      </c>
      <c r="L65" t="s">
        <v>1159</v>
      </c>
      <c r="M65" t="s">
        <v>1160</v>
      </c>
      <c r="N65" t="s">
        <v>1161</v>
      </c>
      <c r="O65" t="s">
        <v>1162</v>
      </c>
      <c r="P65" t="s">
        <v>1163</v>
      </c>
      <c r="Q65" t="s">
        <v>1164</v>
      </c>
      <c r="R65" t="s">
        <v>1165</v>
      </c>
      <c r="S65" t="s">
        <v>1166</v>
      </c>
      <c r="T65" t="s">
        <v>1167</v>
      </c>
      <c r="U65" t="s">
        <v>1168</v>
      </c>
      <c r="V65" t="s">
        <v>1169</v>
      </c>
      <c r="W65" t="s">
        <v>1170</v>
      </c>
      <c r="X65" t="s">
        <v>1171</v>
      </c>
      <c r="Y65" t="s">
        <v>1172</v>
      </c>
      <c r="Z65" t="s">
        <v>1173</v>
      </c>
      <c r="AA65" t="s">
        <v>1174</v>
      </c>
      <c r="AB65" t="s">
        <v>1175</v>
      </c>
      <c r="AC65" t="s">
        <v>1176</v>
      </c>
      <c r="AD65" t="s">
        <v>1177</v>
      </c>
      <c r="AE65" t="s">
        <v>1178</v>
      </c>
      <c r="AF65" t="s">
        <v>870</v>
      </c>
      <c r="AG65" t="s">
        <v>873</v>
      </c>
      <c r="AH65" t="s">
        <v>874</v>
      </c>
      <c r="AI65" t="s">
        <v>875</v>
      </c>
      <c r="AJ65" t="s">
        <v>877</v>
      </c>
      <c r="AK65" t="s">
        <v>878</v>
      </c>
      <c r="AL65" t="s">
        <v>882</v>
      </c>
      <c r="AM65" t="s">
        <v>883</v>
      </c>
      <c r="AN65" t="s">
        <v>884</v>
      </c>
      <c r="AO65" t="s">
        <v>887</v>
      </c>
      <c r="AP65" t="s">
        <v>888</v>
      </c>
      <c r="AQ65" t="s">
        <v>890</v>
      </c>
      <c r="AR65" t="s">
        <v>889</v>
      </c>
      <c r="AS65" t="s">
        <v>893</v>
      </c>
      <c r="AT65" t="s">
        <v>894</v>
      </c>
      <c r="AU65" t="s">
        <v>897</v>
      </c>
      <c r="AV65" t="s">
        <v>898</v>
      </c>
      <c r="AW65" t="s">
        <v>899</v>
      </c>
      <c r="AX65" t="s">
        <v>900</v>
      </c>
      <c r="AY65" t="s">
        <v>901</v>
      </c>
      <c r="AZ65" t="s">
        <v>902</v>
      </c>
      <c r="BA65" t="s">
        <v>903</v>
      </c>
      <c r="BB65" t="s">
        <v>904</v>
      </c>
      <c r="BC65" t="s">
        <v>906</v>
      </c>
      <c r="BD65" t="s">
        <v>913</v>
      </c>
      <c r="BE65" t="s">
        <v>914</v>
      </c>
      <c r="BF65" t="s">
        <v>915</v>
      </c>
      <c r="BG65" t="s">
        <v>916</v>
      </c>
      <c r="BH65" t="s">
        <v>917</v>
      </c>
      <c r="BI65" t="s">
        <v>968</v>
      </c>
      <c r="BJ65" t="s">
        <v>973</v>
      </c>
      <c r="BK65" t="s">
        <v>974</v>
      </c>
      <c r="BL65" t="s">
        <v>975</v>
      </c>
      <c r="BM65" t="s">
        <v>1000</v>
      </c>
      <c r="BN65" t="s">
        <v>1001</v>
      </c>
      <c r="BO65" t="s">
        <v>1004</v>
      </c>
      <c r="BP65" t="s">
        <v>1005</v>
      </c>
      <c r="BQ65" t="s">
        <v>1008</v>
      </c>
      <c r="BR65" t="s">
        <v>1009</v>
      </c>
      <c r="BS65" t="s">
        <v>1012</v>
      </c>
      <c r="BT65" t="s">
        <v>1035</v>
      </c>
      <c r="BU65" t="s">
        <v>1036</v>
      </c>
      <c r="BV65" t="s">
        <v>1038</v>
      </c>
      <c r="BW65" t="s">
        <v>1039</v>
      </c>
      <c r="BX65" t="s">
        <v>1042</v>
      </c>
      <c r="BY65" t="s">
        <v>1048</v>
      </c>
      <c r="BZ65" t="s">
        <v>1047</v>
      </c>
      <c r="CA65" t="s">
        <v>1061</v>
      </c>
      <c r="CB65" t="s">
        <v>1067</v>
      </c>
      <c r="CC65" t="s">
        <v>1073</v>
      </c>
      <c r="CD65" t="s">
        <v>1084</v>
      </c>
      <c r="CE65" t="s">
        <v>1088</v>
      </c>
      <c r="CF65" t="s">
        <v>1091</v>
      </c>
      <c r="CG65" t="s">
        <v>1092</v>
      </c>
      <c r="CH65" t="s">
        <v>1098</v>
      </c>
      <c r="CI65" t="s">
        <v>1101</v>
      </c>
      <c r="CJ65" t="s">
        <v>1102</v>
      </c>
      <c r="CK65" t="s">
        <v>1105</v>
      </c>
      <c r="CL65" t="s">
        <v>1109</v>
      </c>
      <c r="CM65" t="s">
        <v>1110</v>
      </c>
      <c r="CN65" t="s">
        <v>1111</v>
      </c>
      <c r="CO65" t="s">
        <v>1116</v>
      </c>
      <c r="CP65" t="s">
        <v>1120</v>
      </c>
      <c r="CQ65" t="s">
        <v>1122</v>
      </c>
      <c r="CR65" t="s">
        <v>1123</v>
      </c>
      <c r="CS65" t="s">
        <v>1127</v>
      </c>
      <c r="CT65" t="s">
        <v>1134</v>
      </c>
      <c r="CU65" t="s">
        <v>1138</v>
      </c>
      <c r="CV65" t="s">
        <v>1140</v>
      </c>
      <c r="CW65" t="s">
        <v>1180</v>
      </c>
      <c r="CX65" t="s">
        <v>1179</v>
      </c>
    </row>
    <row r="66" spans="1:102" x14ac:dyDescent="0.2">
      <c r="A66" t="s">
        <v>409</v>
      </c>
      <c r="B66">
        <v>1.7400000095367432</v>
      </c>
      <c r="C66">
        <v>1.6599999666213989</v>
      </c>
      <c r="D66">
        <v>1.7000000476837158</v>
      </c>
      <c r="E66">
        <v>1.7000000476837158</v>
      </c>
      <c r="F66">
        <v>1.7599999904632568</v>
      </c>
      <c r="G66">
        <v>1.7100000381469727</v>
      </c>
      <c r="H66">
        <v>1.6799999475479126</v>
      </c>
      <c r="I66">
        <v>1.7300000190734863</v>
      </c>
      <c r="J66">
        <v>1.7000000476837158</v>
      </c>
      <c r="K66">
        <v>1.7100000381469727</v>
      </c>
      <c r="L66">
        <v>1.7300000190734863</v>
      </c>
      <c r="M66">
        <v>1.7899999618530273</v>
      </c>
      <c r="N66">
        <v>1.8300000429153442</v>
      </c>
      <c r="O66">
        <v>1.75</v>
      </c>
      <c r="P66">
        <v>1.7699999809265137</v>
      </c>
      <c r="Q66">
        <v>1.7699999809265137</v>
      </c>
      <c r="R66">
        <v>1.753000020980835</v>
      </c>
      <c r="S66">
        <v>1.7699999809265137</v>
      </c>
      <c r="T66">
        <v>1.815000057220459</v>
      </c>
      <c r="U66">
        <v>1.7999999523162842</v>
      </c>
      <c r="V66">
        <v>1.7999999523162842</v>
      </c>
      <c r="W66">
        <v>1.7999999523162842</v>
      </c>
      <c r="X66">
        <v>1.7999999523162842</v>
      </c>
      <c r="Y66">
        <v>1.8140000104904175</v>
      </c>
      <c r="Z66">
        <v>1.7599999904632568</v>
      </c>
      <c r="AA66">
        <v>1.75</v>
      </c>
      <c r="AB66">
        <v>1.7200000286102295</v>
      </c>
      <c r="AC66">
        <v>1.6799999475479126</v>
      </c>
      <c r="AD66">
        <v>1.6299999952316284</v>
      </c>
      <c r="AE66">
        <v>1.690000057220459</v>
      </c>
      <c r="AF66">
        <v>1.7400000095367432</v>
      </c>
      <c r="AG66">
        <v>1.7300000190734863</v>
      </c>
      <c r="AH66">
        <v>1.75</v>
      </c>
      <c r="AI66">
        <v>1.75</v>
      </c>
      <c r="AJ66">
        <v>1.7000000476837158</v>
      </c>
      <c r="AK66">
        <v>1.75</v>
      </c>
      <c r="AL66">
        <v>1.8300000429153442</v>
      </c>
      <c r="AM66">
        <v>1.8480000495910645</v>
      </c>
      <c r="AN66">
        <v>1.8500000238418579</v>
      </c>
      <c r="AO66">
        <v>1.8700000047683716</v>
      </c>
      <c r="AP66">
        <v>1.8700000047683716</v>
      </c>
      <c r="AQ66">
        <v>1.8600000143051147</v>
      </c>
      <c r="AR66">
        <v>1.8799999952316284</v>
      </c>
      <c r="AS66">
        <v>1.9199999570846558</v>
      </c>
      <c r="AT66">
        <v>1.8799999952316284</v>
      </c>
      <c r="AU66">
        <v>1.8899999856948853</v>
      </c>
      <c r="AV66">
        <v>1.8200000524520874</v>
      </c>
      <c r="AW66">
        <v>1.8400000333786011</v>
      </c>
      <c r="AX66">
        <v>1.7899999618530273</v>
      </c>
      <c r="AY66">
        <v>1.75</v>
      </c>
      <c r="AZ66">
        <v>1.7300000190734863</v>
      </c>
      <c r="BA66">
        <v>1.7000000476837158</v>
      </c>
      <c r="BB66">
        <v>1.6799999475479126</v>
      </c>
      <c r="BC66">
        <v>1.6799999475479126</v>
      </c>
      <c r="BD66">
        <v>1.75</v>
      </c>
      <c r="BE66">
        <v>1.7400000095367432</v>
      </c>
      <c r="BF66">
        <v>1.7000000476837158</v>
      </c>
      <c r="BG66">
        <v>1.7400000095367432</v>
      </c>
      <c r="BH66">
        <v>1.7300000190734863</v>
      </c>
      <c r="BI66">
        <v>1.7200000286102295</v>
      </c>
      <c r="BJ66">
        <v>1.690000057220459</v>
      </c>
      <c r="BK66">
        <v>1.7000000476837158</v>
      </c>
      <c r="BL66">
        <v>1.7000000476837158</v>
      </c>
      <c r="BM66">
        <v>1.7000000476837158</v>
      </c>
      <c r="BN66">
        <v>1.7699999809265137</v>
      </c>
      <c r="BO66">
        <v>1.7999999523162842</v>
      </c>
      <c r="BP66">
        <v>1.7799999713897705</v>
      </c>
      <c r="BQ66">
        <v>1.7999999523162842</v>
      </c>
      <c r="BR66">
        <v>1.7999999523162842</v>
      </c>
      <c r="BS66">
        <v>1.7649999856948853</v>
      </c>
      <c r="BT66">
        <v>1.7400000095367432</v>
      </c>
      <c r="BU66">
        <v>1.7200000286102295</v>
      </c>
      <c r="BV66">
        <v>1.6699999570846558</v>
      </c>
      <c r="BW66">
        <v>1.7699999809265137</v>
      </c>
      <c r="BX66">
        <v>1.75</v>
      </c>
      <c r="BY66">
        <v>1.7100000381469727</v>
      </c>
      <c r="BZ66">
        <v>1.7200000286102295</v>
      </c>
      <c r="CA66">
        <v>1.7000000476837158</v>
      </c>
      <c r="CB66">
        <v>1.6699999570846558</v>
      </c>
      <c r="CC66">
        <v>1.6499999761581421</v>
      </c>
      <c r="CD66">
        <v>1.6599999666213989</v>
      </c>
      <c r="CE66">
        <v>1.6299999952316284</v>
      </c>
      <c r="CF66">
        <v>1.6799999475479126</v>
      </c>
      <c r="CG66">
        <v>1.7699999809265137</v>
      </c>
      <c r="CH66">
        <v>1.7400000095367432</v>
      </c>
      <c r="CI66">
        <v>1.7300000190734863</v>
      </c>
      <c r="CJ66">
        <v>1.7100000381469727</v>
      </c>
      <c r="CK66">
        <v>1.7599999904632568</v>
      </c>
      <c r="CL66">
        <v>1.7400000095367432</v>
      </c>
      <c r="CM66">
        <v>1.7749999761581421</v>
      </c>
      <c r="CN66">
        <v>1.7799999713897705</v>
      </c>
      <c r="CO66">
        <v>1.7200000286102295</v>
      </c>
      <c r="CP66">
        <v>1.6799999475479126</v>
      </c>
      <c r="CQ66">
        <v>1.7400000095367432</v>
      </c>
      <c r="CR66">
        <v>1.7400000095367432</v>
      </c>
      <c r="CS66">
        <v>1.7400000095367432</v>
      </c>
      <c r="CT66">
        <v>1.7000000476837158</v>
      </c>
      <c r="CU66">
        <v>1.7400000095367432</v>
      </c>
      <c r="CV66">
        <v>1.7100000381469727</v>
      </c>
      <c r="CW66">
        <v>1.7100000381469727</v>
      </c>
      <c r="CX66">
        <v>1.7000000476837158</v>
      </c>
    </row>
    <row r="67" spans="1:102" x14ac:dyDescent="0.2">
      <c r="B67" t="s">
        <v>1149</v>
      </c>
      <c r="C67" t="s">
        <v>1150</v>
      </c>
      <c r="D67" t="s">
        <v>1151</v>
      </c>
      <c r="E67" t="s">
        <v>1152</v>
      </c>
      <c r="F67" t="s">
        <v>1153</v>
      </c>
      <c r="G67" t="s">
        <v>1154</v>
      </c>
      <c r="H67" t="s">
        <v>1155</v>
      </c>
      <c r="I67" t="s">
        <v>1156</v>
      </c>
      <c r="J67" t="s">
        <v>1157</v>
      </c>
      <c r="K67" t="s">
        <v>1158</v>
      </c>
      <c r="L67" t="s">
        <v>1159</v>
      </c>
      <c r="M67" t="s">
        <v>1160</v>
      </c>
      <c r="N67" t="s">
        <v>1161</v>
      </c>
      <c r="O67" t="s">
        <v>1162</v>
      </c>
      <c r="P67" t="s">
        <v>1163</v>
      </c>
      <c r="Q67" t="s">
        <v>1164</v>
      </c>
      <c r="R67" t="s">
        <v>1165</v>
      </c>
      <c r="S67" t="s">
        <v>1166</v>
      </c>
      <c r="T67" t="s">
        <v>1167</v>
      </c>
      <c r="U67" t="s">
        <v>1168</v>
      </c>
      <c r="V67" t="s">
        <v>1169</v>
      </c>
      <c r="W67" t="s">
        <v>1170</v>
      </c>
      <c r="X67" t="s">
        <v>1171</v>
      </c>
      <c r="Y67" t="s">
        <v>1172</v>
      </c>
      <c r="Z67" t="s">
        <v>1173</v>
      </c>
      <c r="AA67" t="s">
        <v>1174</v>
      </c>
      <c r="AB67" t="s">
        <v>1175</v>
      </c>
      <c r="AC67" t="s">
        <v>1176</v>
      </c>
      <c r="AD67" t="s">
        <v>1177</v>
      </c>
      <c r="AE67" t="s">
        <v>1178</v>
      </c>
      <c r="AF67" t="s">
        <v>870</v>
      </c>
      <c r="AG67" t="s">
        <v>873</v>
      </c>
      <c r="AH67" t="s">
        <v>874</v>
      </c>
      <c r="AI67" t="s">
        <v>875</v>
      </c>
      <c r="AJ67" t="s">
        <v>877</v>
      </c>
      <c r="AK67" t="s">
        <v>878</v>
      </c>
      <c r="AL67" t="s">
        <v>882</v>
      </c>
      <c r="AM67" t="s">
        <v>883</v>
      </c>
      <c r="AN67" t="s">
        <v>884</v>
      </c>
      <c r="AO67" t="s">
        <v>887</v>
      </c>
      <c r="AP67" t="s">
        <v>888</v>
      </c>
      <c r="AQ67" t="s">
        <v>890</v>
      </c>
      <c r="AR67" t="s">
        <v>889</v>
      </c>
      <c r="AS67" t="s">
        <v>893</v>
      </c>
      <c r="AT67" t="s">
        <v>894</v>
      </c>
      <c r="AU67" t="s">
        <v>897</v>
      </c>
      <c r="AV67" t="s">
        <v>898</v>
      </c>
      <c r="AW67" t="s">
        <v>899</v>
      </c>
      <c r="AX67" t="s">
        <v>900</v>
      </c>
      <c r="AY67" t="s">
        <v>901</v>
      </c>
      <c r="AZ67" t="s">
        <v>902</v>
      </c>
      <c r="BA67" t="s">
        <v>903</v>
      </c>
      <c r="BB67" t="s">
        <v>904</v>
      </c>
      <c r="BC67" t="s">
        <v>906</v>
      </c>
      <c r="BD67" t="s">
        <v>913</v>
      </c>
      <c r="BE67" t="s">
        <v>914</v>
      </c>
      <c r="BF67" t="s">
        <v>915</v>
      </c>
      <c r="BG67" t="s">
        <v>916</v>
      </c>
      <c r="BH67" t="s">
        <v>917</v>
      </c>
      <c r="BI67" t="s">
        <v>968</v>
      </c>
      <c r="BJ67" t="s">
        <v>973</v>
      </c>
      <c r="BK67" t="s">
        <v>974</v>
      </c>
      <c r="BL67" t="s">
        <v>975</v>
      </c>
      <c r="BM67" t="s">
        <v>1000</v>
      </c>
      <c r="BN67" t="s">
        <v>1001</v>
      </c>
      <c r="BO67" t="s">
        <v>1004</v>
      </c>
      <c r="BP67" t="s">
        <v>1005</v>
      </c>
      <c r="BQ67" t="s">
        <v>1008</v>
      </c>
      <c r="BR67" t="s">
        <v>1009</v>
      </c>
      <c r="BS67" t="s">
        <v>1012</v>
      </c>
      <c r="BT67" t="s">
        <v>1035</v>
      </c>
      <c r="BU67" t="s">
        <v>1036</v>
      </c>
      <c r="BV67" t="s">
        <v>1038</v>
      </c>
      <c r="BW67" t="s">
        <v>1039</v>
      </c>
      <c r="BX67" t="s">
        <v>1042</v>
      </c>
      <c r="BY67" t="s">
        <v>1048</v>
      </c>
      <c r="BZ67" t="s">
        <v>1047</v>
      </c>
      <c r="CA67" t="s">
        <v>1061</v>
      </c>
      <c r="CB67" t="s">
        <v>1067</v>
      </c>
      <c r="CC67" t="s">
        <v>1073</v>
      </c>
      <c r="CD67" t="s">
        <v>1084</v>
      </c>
      <c r="CE67" t="s">
        <v>1088</v>
      </c>
      <c r="CF67" t="s">
        <v>1091</v>
      </c>
      <c r="CG67" t="s">
        <v>1092</v>
      </c>
      <c r="CH67" t="s">
        <v>1098</v>
      </c>
      <c r="CI67" t="s">
        <v>1101</v>
      </c>
      <c r="CJ67" t="s">
        <v>1102</v>
      </c>
      <c r="CK67" t="s">
        <v>1105</v>
      </c>
      <c r="CL67" t="s">
        <v>1109</v>
      </c>
      <c r="CM67" t="s">
        <v>1110</v>
      </c>
      <c r="CN67" t="s">
        <v>1111</v>
      </c>
      <c r="CO67" t="s">
        <v>1116</v>
      </c>
      <c r="CP67" t="s">
        <v>1120</v>
      </c>
      <c r="CQ67" t="s">
        <v>1122</v>
      </c>
      <c r="CR67" t="s">
        <v>1123</v>
      </c>
      <c r="CS67" t="s">
        <v>1127</v>
      </c>
      <c r="CT67" t="s">
        <v>1134</v>
      </c>
      <c r="CU67" t="s">
        <v>1138</v>
      </c>
      <c r="CV67" t="s">
        <v>1140</v>
      </c>
      <c r="CW67" t="s">
        <v>1180</v>
      </c>
      <c r="CX67" t="s">
        <v>1179</v>
      </c>
    </row>
    <row r="68" spans="1:102" x14ac:dyDescent="0.2">
      <c r="A68" t="s">
        <v>414</v>
      </c>
      <c r="B68">
        <v>1.6299999952316284</v>
      </c>
      <c r="C68">
        <v>1.6499999761581421</v>
      </c>
      <c r="D68">
        <v>1.5800000429153442</v>
      </c>
      <c r="E68">
        <v>1.5900000333786011</v>
      </c>
      <c r="F68">
        <v>1.6399999856948853</v>
      </c>
      <c r="G68">
        <v>1.6009999513626099</v>
      </c>
      <c r="H68">
        <v>1.5800000429153442</v>
      </c>
      <c r="I68">
        <v>1.559999942779541</v>
      </c>
      <c r="J68">
        <v>1.5260000228881836</v>
      </c>
      <c r="K68">
        <v>1.5700000524520874</v>
      </c>
      <c r="L68">
        <v>1.565000057220459</v>
      </c>
      <c r="M68">
        <v>1.5399999618530273</v>
      </c>
      <c r="N68">
        <v>1.5800000429153442</v>
      </c>
      <c r="O68">
        <v>1.5499999523162842</v>
      </c>
      <c r="P68">
        <v>1.5</v>
      </c>
      <c r="Q68">
        <v>1.5</v>
      </c>
      <c r="R68">
        <v>1.5099999904632568</v>
      </c>
      <c r="S68">
        <v>1.5499999523162842</v>
      </c>
      <c r="T68">
        <v>1.5700000524520874</v>
      </c>
      <c r="U68">
        <v>1.5499999523162842</v>
      </c>
      <c r="V68">
        <v>1.5800000429153442</v>
      </c>
      <c r="W68">
        <v>1.5</v>
      </c>
      <c r="X68">
        <v>1.5199999809265137</v>
      </c>
      <c r="Y68">
        <v>1.5299999713897705</v>
      </c>
      <c r="Z68">
        <v>1.5499999523162842</v>
      </c>
      <c r="AA68">
        <v>1.5199999809265137</v>
      </c>
      <c r="AB68">
        <v>1.5299999713897705</v>
      </c>
      <c r="AC68">
        <v>1.5700000524520874</v>
      </c>
      <c r="AD68">
        <v>1.5700000524520874</v>
      </c>
      <c r="AE68">
        <v>1.5900000333786011</v>
      </c>
      <c r="AF68">
        <v>1.559999942779541</v>
      </c>
      <c r="AG68">
        <v>1.5499999523162842</v>
      </c>
      <c r="AH68">
        <v>1.5399999618530273</v>
      </c>
      <c r="AI68">
        <v>1.559999942779541</v>
      </c>
      <c r="AJ68">
        <v>1.5800000429153442</v>
      </c>
      <c r="AK68">
        <v>1.5499999523162842</v>
      </c>
      <c r="AL68">
        <v>1.5800000429153442</v>
      </c>
      <c r="AM68">
        <v>1.5700000524520874</v>
      </c>
      <c r="AN68">
        <v>1.6399999856948853</v>
      </c>
      <c r="AO68">
        <v>1.5800000429153442</v>
      </c>
      <c r="AP68">
        <v>1.5700000524520874</v>
      </c>
      <c r="AQ68">
        <v>1.6000000238418579</v>
      </c>
      <c r="AR68">
        <v>1.6799999475479126</v>
      </c>
      <c r="AS68">
        <v>1.7100000381469727</v>
      </c>
      <c r="AT68">
        <v>1.6799999475479126</v>
      </c>
      <c r="AU68">
        <v>1.6599999666213989</v>
      </c>
      <c r="AV68">
        <v>1.6000000238418579</v>
      </c>
      <c r="AW68">
        <v>1.5499999523162842</v>
      </c>
      <c r="AX68">
        <v>1.5199999809265137</v>
      </c>
      <c r="AY68">
        <v>1.5800000429153442</v>
      </c>
      <c r="AZ68">
        <v>1.5199999809265137</v>
      </c>
      <c r="BA68">
        <v>1.5199999809265137</v>
      </c>
      <c r="BB68">
        <v>1.5099999904632568</v>
      </c>
      <c r="BC68">
        <v>1.4700000286102295</v>
      </c>
      <c r="BD68">
        <v>1.4299999475479126</v>
      </c>
      <c r="BE68">
        <v>1.4600000381469727</v>
      </c>
      <c r="BF68">
        <v>1.4800000190734863</v>
      </c>
      <c r="BG68">
        <v>1.4500000476837158</v>
      </c>
      <c r="BH68">
        <v>1.3799999952316284</v>
      </c>
      <c r="BI68">
        <v>1.4199999570846558</v>
      </c>
      <c r="BJ68">
        <v>1.3899999856948853</v>
      </c>
      <c r="BK68">
        <v>1.3500000238418579</v>
      </c>
      <c r="BL68">
        <v>1.3600000143051147</v>
      </c>
      <c r="BM68">
        <v>1.3999999761581421</v>
      </c>
      <c r="BN68">
        <v>1.3999999761581421</v>
      </c>
      <c r="BO68">
        <v>1.3669999837875366</v>
      </c>
      <c r="BP68">
        <v>1.3799999952316284</v>
      </c>
      <c r="BQ68">
        <v>1.3999999761581421</v>
      </c>
      <c r="BR68">
        <v>1.4589999914169312</v>
      </c>
      <c r="BS68">
        <v>1.4600000381469727</v>
      </c>
      <c r="BT68">
        <v>1.4500000476837158</v>
      </c>
      <c r="BU68">
        <v>1.4299999475479126</v>
      </c>
      <c r="BV68">
        <v>1.4500000476837158</v>
      </c>
      <c r="BW68">
        <v>1.4600000381469727</v>
      </c>
      <c r="BX68">
        <v>1.4600000381469727</v>
      </c>
      <c r="BY68">
        <v>1.4299999475479126</v>
      </c>
      <c r="BZ68">
        <v>1.4099999666213989</v>
      </c>
      <c r="CA68">
        <v>1.3500000238418579</v>
      </c>
      <c r="CB68">
        <v>1.3500000238418579</v>
      </c>
      <c r="CC68">
        <v>1.3500000238418579</v>
      </c>
      <c r="CD68">
        <v>1.4500000476837158</v>
      </c>
      <c r="CE68">
        <v>1.4199999570846558</v>
      </c>
      <c r="CF68">
        <v>1.4199999570846558</v>
      </c>
      <c r="CG68">
        <v>1.6100000143051147</v>
      </c>
      <c r="CH68">
        <v>1.5299999713897705</v>
      </c>
      <c r="CI68">
        <v>1.5</v>
      </c>
      <c r="CJ68">
        <v>1.5199999809265137</v>
      </c>
      <c r="CK68">
        <v>1.5299999713897705</v>
      </c>
      <c r="CL68">
        <v>1.5700000524520874</v>
      </c>
      <c r="CM68">
        <v>1.559999942779541</v>
      </c>
      <c r="CN68">
        <v>1.559999942779541</v>
      </c>
      <c r="CO68">
        <v>1.5499999523162842</v>
      </c>
      <c r="CP68">
        <v>1.5399999618530273</v>
      </c>
      <c r="CQ68">
        <v>1.5499999523162842</v>
      </c>
      <c r="CR68">
        <v>1.5499999523162842</v>
      </c>
      <c r="CS68">
        <v>1.5499999523162842</v>
      </c>
      <c r="CT68">
        <v>1.5499999523162842</v>
      </c>
      <c r="CU68">
        <v>1.5499999523162842</v>
      </c>
      <c r="CV68">
        <v>1.5299999713897705</v>
      </c>
      <c r="CW68">
        <v>1.5099999904632568</v>
      </c>
      <c r="CX68">
        <v>1.5199999809265137</v>
      </c>
    </row>
    <row r="69" spans="1:102" x14ac:dyDescent="0.2">
      <c r="B69" t="s">
        <v>1181</v>
      </c>
      <c r="C69" t="s">
        <v>1148</v>
      </c>
      <c r="D69" t="s">
        <v>1149</v>
      </c>
      <c r="E69" t="s">
        <v>1150</v>
      </c>
      <c r="F69" t="s">
        <v>1151</v>
      </c>
      <c r="G69" t="s">
        <v>1152</v>
      </c>
      <c r="H69" t="s">
        <v>1153</v>
      </c>
      <c r="I69" t="s">
        <v>1154</v>
      </c>
      <c r="J69" t="s">
        <v>1155</v>
      </c>
      <c r="K69" t="s">
        <v>1156</v>
      </c>
      <c r="L69" t="s">
        <v>1157</v>
      </c>
      <c r="M69" t="s">
        <v>1158</v>
      </c>
      <c r="N69" t="s">
        <v>1159</v>
      </c>
      <c r="O69" t="s">
        <v>1160</v>
      </c>
      <c r="P69" t="s">
        <v>1161</v>
      </c>
      <c r="Q69" t="s">
        <v>1162</v>
      </c>
      <c r="R69" t="s">
        <v>1163</v>
      </c>
      <c r="S69" t="s">
        <v>1164</v>
      </c>
      <c r="T69" t="s">
        <v>1165</v>
      </c>
      <c r="U69" t="s">
        <v>1166</v>
      </c>
      <c r="V69" t="s">
        <v>1167</v>
      </c>
      <c r="W69" t="s">
        <v>1168</v>
      </c>
      <c r="X69" t="s">
        <v>1169</v>
      </c>
      <c r="Y69" t="s">
        <v>1170</v>
      </c>
      <c r="Z69" t="s">
        <v>1171</v>
      </c>
      <c r="AA69" t="s">
        <v>1172</v>
      </c>
      <c r="AB69" t="s">
        <v>1173</v>
      </c>
      <c r="AC69" t="s">
        <v>1174</v>
      </c>
      <c r="AD69" t="s">
        <v>1175</v>
      </c>
      <c r="AE69" t="s">
        <v>1176</v>
      </c>
      <c r="AF69" t="s">
        <v>1177</v>
      </c>
      <c r="AG69" t="s">
        <v>1178</v>
      </c>
      <c r="AH69" t="s">
        <v>870</v>
      </c>
      <c r="AI69" t="s">
        <v>873</v>
      </c>
      <c r="AJ69" t="s">
        <v>874</v>
      </c>
      <c r="AK69" t="s">
        <v>875</v>
      </c>
      <c r="AL69" t="s">
        <v>877</v>
      </c>
      <c r="AM69" t="s">
        <v>878</v>
      </c>
      <c r="AN69" t="s">
        <v>882</v>
      </c>
      <c r="AO69" t="s">
        <v>883</v>
      </c>
      <c r="AP69" t="s">
        <v>884</v>
      </c>
      <c r="AQ69" t="s">
        <v>887</v>
      </c>
      <c r="AR69" t="s">
        <v>888</v>
      </c>
      <c r="AS69" t="s">
        <v>889</v>
      </c>
      <c r="AT69" t="s">
        <v>893</v>
      </c>
      <c r="AU69" t="s">
        <v>894</v>
      </c>
      <c r="AV69" t="s">
        <v>897</v>
      </c>
      <c r="AW69" t="s">
        <v>898</v>
      </c>
      <c r="AX69" t="s">
        <v>899</v>
      </c>
      <c r="AY69" t="s">
        <v>900</v>
      </c>
      <c r="AZ69" t="s">
        <v>901</v>
      </c>
      <c r="BA69" t="s">
        <v>902</v>
      </c>
      <c r="BB69" t="s">
        <v>903</v>
      </c>
      <c r="BC69" t="s">
        <v>904</v>
      </c>
      <c r="BD69" t="s">
        <v>906</v>
      </c>
      <c r="BE69" t="s">
        <v>913</v>
      </c>
      <c r="BF69" t="s">
        <v>914</v>
      </c>
      <c r="BG69" t="s">
        <v>915</v>
      </c>
      <c r="BH69" t="s">
        <v>916</v>
      </c>
      <c r="BI69" t="s">
        <v>917</v>
      </c>
      <c r="BJ69" t="s">
        <v>968</v>
      </c>
      <c r="BK69" t="s">
        <v>973</v>
      </c>
      <c r="BL69" t="s">
        <v>974</v>
      </c>
      <c r="BM69" t="s">
        <v>975</v>
      </c>
      <c r="BN69" t="s">
        <v>992</v>
      </c>
      <c r="BO69" t="s">
        <v>1000</v>
      </c>
      <c r="BP69" t="s">
        <v>1001</v>
      </c>
      <c r="BQ69" t="s">
        <v>1004</v>
      </c>
      <c r="BR69" t="s">
        <v>1005</v>
      </c>
      <c r="BS69" t="s">
        <v>1008</v>
      </c>
      <c r="BT69" t="s">
        <v>1009</v>
      </c>
      <c r="BU69" t="s">
        <v>1012</v>
      </c>
      <c r="BV69" t="s">
        <v>1035</v>
      </c>
      <c r="BW69" t="s">
        <v>1036</v>
      </c>
      <c r="BX69" t="s">
        <v>1038</v>
      </c>
      <c r="BY69" t="s">
        <v>1039</v>
      </c>
      <c r="BZ69" t="s">
        <v>1042</v>
      </c>
      <c r="CA69" t="s">
        <v>1047</v>
      </c>
      <c r="CB69" t="s">
        <v>1061</v>
      </c>
      <c r="CC69" t="s">
        <v>1067</v>
      </c>
      <c r="CD69" t="s">
        <v>1073</v>
      </c>
      <c r="CE69" t="s">
        <v>1084</v>
      </c>
      <c r="CF69" t="s">
        <v>1088</v>
      </c>
      <c r="CG69" t="s">
        <v>1091</v>
      </c>
      <c r="CH69" t="s">
        <v>1092</v>
      </c>
      <c r="CI69" t="s">
        <v>1097</v>
      </c>
      <c r="CJ69" t="s">
        <v>1098</v>
      </c>
      <c r="CK69" t="s">
        <v>1101</v>
      </c>
      <c r="CL69" t="s">
        <v>1102</v>
      </c>
      <c r="CM69" t="s">
        <v>1105</v>
      </c>
      <c r="CN69" t="s">
        <v>1109</v>
      </c>
      <c r="CO69" t="s">
        <v>1110</v>
      </c>
      <c r="CP69" t="s">
        <v>1111</v>
      </c>
      <c r="CQ69" t="s">
        <v>1116</v>
      </c>
      <c r="CR69" t="s">
        <v>1120</v>
      </c>
      <c r="CS69" t="s">
        <v>1122</v>
      </c>
      <c r="CT69" t="s">
        <v>1123</v>
      </c>
      <c r="CU69" t="s">
        <v>1127</v>
      </c>
      <c r="CV69" t="s">
        <v>1134</v>
      </c>
      <c r="CW69" t="s">
        <v>1138</v>
      </c>
      <c r="CX69" t="s">
        <v>1140</v>
      </c>
    </row>
    <row r="70" spans="1:102" x14ac:dyDescent="0.2">
      <c r="A70" t="s">
        <v>424</v>
      </c>
      <c r="B70">
        <v>61.189998626708984</v>
      </c>
      <c r="C70">
        <v>62.439998626708984</v>
      </c>
      <c r="D70">
        <v>64.370002746582031</v>
      </c>
      <c r="E70">
        <v>62.75</v>
      </c>
      <c r="F70">
        <v>62.75</v>
      </c>
      <c r="G70">
        <v>63.439998626708984</v>
      </c>
      <c r="H70">
        <v>63.619998931884766</v>
      </c>
      <c r="I70">
        <v>62.310001373291016</v>
      </c>
      <c r="J70">
        <v>61.75</v>
      </c>
      <c r="K70">
        <v>60.619998931884766</v>
      </c>
      <c r="L70">
        <v>63</v>
      </c>
      <c r="M70">
        <v>64.25</v>
      </c>
      <c r="N70">
        <v>64.5</v>
      </c>
      <c r="O70">
        <v>66.44000244140625</v>
      </c>
      <c r="P70">
        <v>64</v>
      </c>
      <c r="Q70">
        <v>62.939998626708984</v>
      </c>
      <c r="R70">
        <v>63.939998626708984</v>
      </c>
      <c r="S70">
        <v>63.369998931884766</v>
      </c>
      <c r="T70">
        <v>63.560001373291016</v>
      </c>
      <c r="U70">
        <v>65.25</v>
      </c>
      <c r="V70">
        <v>64.94000244140625</v>
      </c>
      <c r="W70">
        <v>63.310001373291016</v>
      </c>
      <c r="X70">
        <v>62.689998626708984</v>
      </c>
      <c r="Y70">
        <v>61.25</v>
      </c>
      <c r="Z70">
        <v>61.119998931884766</v>
      </c>
      <c r="AA70">
        <v>61.560001373291016</v>
      </c>
      <c r="AB70">
        <v>61.75</v>
      </c>
      <c r="AC70">
        <v>62.119998931884766</v>
      </c>
      <c r="AD70">
        <v>60.439998626708984</v>
      </c>
      <c r="AE70">
        <v>59.939998626708984</v>
      </c>
      <c r="AF70">
        <v>60.310001373291016</v>
      </c>
      <c r="AG70">
        <v>59.5</v>
      </c>
      <c r="AH70">
        <v>60.439998626708984</v>
      </c>
      <c r="AI70">
        <v>60.939998626708984</v>
      </c>
      <c r="AJ70">
        <v>60.439998626708984</v>
      </c>
      <c r="AK70">
        <v>61.060001373291016</v>
      </c>
      <c r="AL70">
        <v>61.869998931884766</v>
      </c>
      <c r="AM70">
        <v>62.5</v>
      </c>
      <c r="AN70">
        <v>62.619998931884766</v>
      </c>
      <c r="AO70">
        <v>61.689998626708984</v>
      </c>
      <c r="AP70">
        <v>60.869998931884766</v>
      </c>
      <c r="AQ70">
        <v>61.560001373291016</v>
      </c>
      <c r="AR70">
        <v>62</v>
      </c>
      <c r="AS70">
        <v>61.75</v>
      </c>
      <c r="AT70">
        <v>61.939998626708984</v>
      </c>
      <c r="AU70">
        <v>61.369998931884766</v>
      </c>
      <c r="AV70">
        <v>59.060001373291016</v>
      </c>
      <c r="AW70">
        <v>56.5</v>
      </c>
      <c r="AX70">
        <v>57.310001373291016</v>
      </c>
      <c r="AY70">
        <v>58.619998931884766</v>
      </c>
      <c r="AZ70">
        <v>55.25</v>
      </c>
      <c r="BA70">
        <v>54</v>
      </c>
      <c r="BB70">
        <v>53.5</v>
      </c>
      <c r="BC70">
        <v>54</v>
      </c>
      <c r="BD70">
        <v>52.869998931884766</v>
      </c>
      <c r="BE70">
        <v>53.189998626708984</v>
      </c>
      <c r="BF70">
        <v>54.5</v>
      </c>
      <c r="BG70">
        <v>52.5</v>
      </c>
      <c r="BH70">
        <v>53</v>
      </c>
      <c r="BI70">
        <v>54.119998931884766</v>
      </c>
      <c r="BJ70">
        <v>53.869998931884766</v>
      </c>
      <c r="BK70">
        <v>52.939998626708984</v>
      </c>
      <c r="BL70">
        <v>53.439998626708984</v>
      </c>
      <c r="BM70">
        <v>54.619998931884766</v>
      </c>
      <c r="BN70">
        <v>56.369998931884766</v>
      </c>
      <c r="BO70">
        <v>57.869998931884766</v>
      </c>
      <c r="BP70">
        <v>58.189998626708984</v>
      </c>
      <c r="BQ70">
        <v>56.869998931884766</v>
      </c>
      <c r="BR70">
        <v>57.060001373291016</v>
      </c>
      <c r="BS70">
        <v>55.560001373291016</v>
      </c>
      <c r="BT70">
        <v>54.869998931884766</v>
      </c>
      <c r="BU70">
        <v>55.869998931884766</v>
      </c>
      <c r="BV70">
        <v>55.939998626708984</v>
      </c>
      <c r="BW70">
        <v>55.060001373291016</v>
      </c>
      <c r="BX70">
        <v>54.060001373291016</v>
      </c>
      <c r="BY70">
        <v>54.619998931884766</v>
      </c>
      <c r="BZ70">
        <v>55.119998931884766</v>
      </c>
      <c r="CA70">
        <v>56.810001373291016</v>
      </c>
      <c r="CB70">
        <v>55.439998626708984</v>
      </c>
      <c r="CC70">
        <v>55.119998931884766</v>
      </c>
      <c r="CD70">
        <v>55.25</v>
      </c>
      <c r="CE70">
        <v>56.439998626708984</v>
      </c>
      <c r="CF70">
        <v>57</v>
      </c>
      <c r="CG70">
        <v>56.75</v>
      </c>
      <c r="CH70">
        <v>58.060001373291016</v>
      </c>
      <c r="CI70">
        <v>56.869998931884766</v>
      </c>
      <c r="CJ70">
        <v>57.270000457763672</v>
      </c>
      <c r="CK70">
        <v>57.599998474121094</v>
      </c>
      <c r="CL70">
        <v>58.630001068115234</v>
      </c>
      <c r="CM70">
        <v>58.040000915527344</v>
      </c>
      <c r="CN70">
        <v>58.130001068115234</v>
      </c>
      <c r="CO70">
        <v>53.349998474121094</v>
      </c>
      <c r="CP70">
        <v>54</v>
      </c>
      <c r="CQ70">
        <v>54.849998474121094</v>
      </c>
      <c r="CR70">
        <v>54.799999237060547</v>
      </c>
      <c r="CS70">
        <v>55.75</v>
      </c>
      <c r="CT70">
        <v>56.340000152587891</v>
      </c>
      <c r="CU70">
        <v>57.159999847412109</v>
      </c>
      <c r="CV70">
        <v>56.560001373291016</v>
      </c>
      <c r="CW70">
        <v>56.099998474121094</v>
      </c>
      <c r="CX70">
        <v>55.970001220703125</v>
      </c>
    </row>
    <row r="71" spans="1:102" x14ac:dyDescent="0.2">
      <c r="B71" t="s">
        <v>1181</v>
      </c>
      <c r="C71" t="s">
        <v>1148</v>
      </c>
      <c r="D71" t="s">
        <v>1149</v>
      </c>
      <c r="E71" t="s">
        <v>1150</v>
      </c>
      <c r="F71" t="s">
        <v>1151</v>
      </c>
      <c r="G71" t="s">
        <v>1152</v>
      </c>
      <c r="H71" t="s">
        <v>1153</v>
      </c>
      <c r="I71" t="s">
        <v>1154</v>
      </c>
      <c r="J71" t="s">
        <v>1155</v>
      </c>
      <c r="K71" t="s">
        <v>1156</v>
      </c>
      <c r="L71" t="s">
        <v>1157</v>
      </c>
      <c r="M71" t="s">
        <v>1158</v>
      </c>
      <c r="N71" t="s">
        <v>1159</v>
      </c>
      <c r="O71" t="s">
        <v>1160</v>
      </c>
      <c r="P71" t="s">
        <v>1161</v>
      </c>
      <c r="Q71" t="s">
        <v>1162</v>
      </c>
      <c r="R71" t="s">
        <v>1163</v>
      </c>
      <c r="S71" t="s">
        <v>1164</v>
      </c>
      <c r="T71" t="s">
        <v>1165</v>
      </c>
      <c r="U71" t="s">
        <v>1166</v>
      </c>
      <c r="V71" t="s">
        <v>1167</v>
      </c>
      <c r="W71" t="s">
        <v>1168</v>
      </c>
      <c r="X71" t="s">
        <v>1169</v>
      </c>
      <c r="Y71" t="s">
        <v>1170</v>
      </c>
      <c r="Z71" t="s">
        <v>1171</v>
      </c>
      <c r="AA71" t="s">
        <v>1172</v>
      </c>
      <c r="AB71" t="s">
        <v>1173</v>
      </c>
      <c r="AC71" t="s">
        <v>1174</v>
      </c>
      <c r="AD71" t="s">
        <v>1175</v>
      </c>
      <c r="AE71" t="s">
        <v>1176</v>
      </c>
      <c r="AF71" t="s">
        <v>1177</v>
      </c>
      <c r="AG71" t="s">
        <v>1178</v>
      </c>
      <c r="AH71" t="s">
        <v>870</v>
      </c>
      <c r="AI71" t="s">
        <v>873</v>
      </c>
      <c r="AJ71" t="s">
        <v>874</v>
      </c>
      <c r="AK71" t="s">
        <v>875</v>
      </c>
      <c r="AL71" t="s">
        <v>877</v>
      </c>
      <c r="AM71" t="s">
        <v>878</v>
      </c>
      <c r="AN71" t="s">
        <v>882</v>
      </c>
      <c r="AO71" t="s">
        <v>883</v>
      </c>
      <c r="AP71" t="s">
        <v>884</v>
      </c>
      <c r="AQ71" t="s">
        <v>887</v>
      </c>
      <c r="AR71" t="s">
        <v>888</v>
      </c>
      <c r="AS71" t="s">
        <v>889</v>
      </c>
      <c r="AT71" t="s">
        <v>893</v>
      </c>
      <c r="AU71" t="s">
        <v>894</v>
      </c>
      <c r="AV71" t="s">
        <v>897</v>
      </c>
      <c r="AW71" t="s">
        <v>898</v>
      </c>
      <c r="AX71" t="s">
        <v>899</v>
      </c>
      <c r="AY71" t="s">
        <v>900</v>
      </c>
      <c r="AZ71" t="s">
        <v>901</v>
      </c>
      <c r="BA71" t="s">
        <v>902</v>
      </c>
      <c r="BB71" t="s">
        <v>903</v>
      </c>
      <c r="BC71" t="s">
        <v>904</v>
      </c>
      <c r="BD71" t="s">
        <v>906</v>
      </c>
      <c r="BE71" t="s">
        <v>913</v>
      </c>
      <c r="BF71" t="s">
        <v>914</v>
      </c>
      <c r="BG71" t="s">
        <v>915</v>
      </c>
      <c r="BH71" t="s">
        <v>916</v>
      </c>
      <c r="BI71" t="s">
        <v>917</v>
      </c>
      <c r="BJ71" t="s">
        <v>968</v>
      </c>
      <c r="BK71" t="s">
        <v>973</v>
      </c>
      <c r="BL71" t="s">
        <v>974</v>
      </c>
      <c r="BM71" t="s">
        <v>975</v>
      </c>
      <c r="BN71" t="s">
        <v>992</v>
      </c>
      <c r="BO71" t="s">
        <v>1000</v>
      </c>
      <c r="BP71" t="s">
        <v>1001</v>
      </c>
      <c r="BQ71" t="s">
        <v>1004</v>
      </c>
      <c r="BR71" t="s">
        <v>1005</v>
      </c>
      <c r="BS71" t="s">
        <v>1008</v>
      </c>
      <c r="BT71" t="s">
        <v>1009</v>
      </c>
      <c r="BU71" t="s">
        <v>1012</v>
      </c>
      <c r="BV71" t="s">
        <v>1035</v>
      </c>
      <c r="BW71" t="s">
        <v>1036</v>
      </c>
      <c r="BX71" t="s">
        <v>1038</v>
      </c>
      <c r="BY71" t="s">
        <v>1039</v>
      </c>
      <c r="BZ71" t="s">
        <v>1042</v>
      </c>
      <c r="CA71" t="s">
        <v>1047</v>
      </c>
      <c r="CB71" t="s">
        <v>1061</v>
      </c>
      <c r="CC71" t="s">
        <v>1067</v>
      </c>
      <c r="CD71" t="s">
        <v>1073</v>
      </c>
      <c r="CE71" t="s">
        <v>1084</v>
      </c>
      <c r="CF71" t="s">
        <v>1088</v>
      </c>
      <c r="CG71" t="s">
        <v>1091</v>
      </c>
      <c r="CH71" t="s">
        <v>1092</v>
      </c>
      <c r="CI71" t="s">
        <v>1097</v>
      </c>
      <c r="CJ71" t="s">
        <v>1098</v>
      </c>
      <c r="CK71" t="s">
        <v>1101</v>
      </c>
      <c r="CL71" t="s">
        <v>1102</v>
      </c>
      <c r="CM71" t="s">
        <v>1105</v>
      </c>
      <c r="CN71" t="s">
        <v>1109</v>
      </c>
      <c r="CO71" t="s">
        <v>1110</v>
      </c>
      <c r="CP71" t="s">
        <v>1111</v>
      </c>
      <c r="CQ71" t="s">
        <v>1116</v>
      </c>
      <c r="CR71" t="s">
        <v>1120</v>
      </c>
      <c r="CS71" t="s">
        <v>1122</v>
      </c>
      <c r="CT71" t="s">
        <v>1123</v>
      </c>
      <c r="CU71" t="s">
        <v>1127</v>
      </c>
      <c r="CV71" t="s">
        <v>1134</v>
      </c>
      <c r="CW71" t="s">
        <v>1138</v>
      </c>
      <c r="CX71" t="s">
        <v>1140</v>
      </c>
    </row>
    <row r="72" spans="1:102" x14ac:dyDescent="0.2">
      <c r="A72" t="s">
        <v>63</v>
      </c>
      <c r="B72">
        <v>41.25</v>
      </c>
      <c r="C72">
        <v>43</v>
      </c>
      <c r="D72">
        <v>43.830001831054688</v>
      </c>
      <c r="E72">
        <v>44.119998931884766</v>
      </c>
      <c r="F72">
        <v>44.709999084472656</v>
      </c>
      <c r="G72">
        <v>45.5</v>
      </c>
      <c r="H72">
        <v>43.75</v>
      </c>
      <c r="I72">
        <v>42.869998931884766</v>
      </c>
      <c r="J72">
        <v>41.5</v>
      </c>
      <c r="K72">
        <v>42</v>
      </c>
      <c r="L72">
        <v>42.119998931884766</v>
      </c>
      <c r="M72">
        <v>42.75</v>
      </c>
      <c r="N72">
        <v>43</v>
      </c>
      <c r="O72">
        <v>42.810001373291016</v>
      </c>
      <c r="P72">
        <v>43.560001373291016</v>
      </c>
      <c r="Q72">
        <v>44.619998931884766</v>
      </c>
      <c r="R72">
        <v>44.060001373291016</v>
      </c>
      <c r="S72">
        <v>41.869998931884766</v>
      </c>
      <c r="T72">
        <v>41.189998626708984</v>
      </c>
      <c r="U72">
        <v>41.189998626708984</v>
      </c>
      <c r="V72">
        <v>41.810001373291016</v>
      </c>
      <c r="W72">
        <v>41.5</v>
      </c>
      <c r="X72">
        <v>41</v>
      </c>
      <c r="Y72">
        <v>39.869998931884766</v>
      </c>
      <c r="Z72">
        <v>40.5</v>
      </c>
      <c r="AA72">
        <v>41.75</v>
      </c>
      <c r="AB72">
        <v>41.5</v>
      </c>
      <c r="AC72">
        <v>41.619998931884766</v>
      </c>
      <c r="AD72">
        <v>40.810001373291016</v>
      </c>
      <c r="AE72">
        <v>40</v>
      </c>
      <c r="AF72">
        <v>39.869998931884766</v>
      </c>
      <c r="AG72">
        <v>39.439998626708984</v>
      </c>
      <c r="AH72">
        <v>39.619998931884766</v>
      </c>
      <c r="AI72">
        <v>39.810001373291016</v>
      </c>
      <c r="AJ72">
        <v>39.939998626708984</v>
      </c>
      <c r="AK72">
        <v>39.939998626708984</v>
      </c>
      <c r="AL72">
        <v>39.119998931884766</v>
      </c>
      <c r="AM72">
        <v>39.5</v>
      </c>
      <c r="AN72">
        <v>39.75</v>
      </c>
      <c r="AO72">
        <v>40.939998626708984</v>
      </c>
      <c r="AP72">
        <v>41.369998931884766</v>
      </c>
      <c r="AQ72">
        <v>40.869998931884766</v>
      </c>
      <c r="AR72">
        <v>41.189998626708984</v>
      </c>
      <c r="AS72">
        <v>41</v>
      </c>
      <c r="AT72">
        <v>40.689998626708984</v>
      </c>
      <c r="AU72">
        <v>41.619998931884766</v>
      </c>
      <c r="AV72">
        <v>42.189998626708984</v>
      </c>
      <c r="AW72">
        <v>42.75</v>
      </c>
      <c r="AX72">
        <v>42.25</v>
      </c>
      <c r="AY72">
        <v>42.560001373291016</v>
      </c>
      <c r="AZ72">
        <v>43.119998931884766</v>
      </c>
      <c r="BA72">
        <v>44.869998931884766</v>
      </c>
      <c r="BB72">
        <v>45</v>
      </c>
      <c r="BC72">
        <v>44.810001373291016</v>
      </c>
      <c r="BD72">
        <v>44.689998626708984</v>
      </c>
      <c r="BE72">
        <v>45.189998626708984</v>
      </c>
      <c r="BF72">
        <v>45.939998626708984</v>
      </c>
      <c r="BG72">
        <v>45.939998626708984</v>
      </c>
      <c r="BH72">
        <v>45.869998931884766</v>
      </c>
      <c r="BI72">
        <v>45.939998626708984</v>
      </c>
      <c r="BJ72">
        <v>46.060001373291016</v>
      </c>
      <c r="BK72">
        <v>48.310001373291016</v>
      </c>
      <c r="BL72">
        <v>48.25</v>
      </c>
      <c r="BM72">
        <v>49.25</v>
      </c>
      <c r="BN72">
        <v>49.869998931884766</v>
      </c>
      <c r="BO72">
        <v>49.619998931884766</v>
      </c>
      <c r="BP72">
        <v>49</v>
      </c>
      <c r="BQ72">
        <v>48.619998931884766</v>
      </c>
      <c r="BR72">
        <v>46.689998626708984</v>
      </c>
      <c r="BS72">
        <v>43.119998931884766</v>
      </c>
      <c r="BT72">
        <v>39.689998626708984</v>
      </c>
      <c r="BU72">
        <v>40.439998626708984</v>
      </c>
      <c r="BV72">
        <v>41.5</v>
      </c>
      <c r="BW72">
        <v>41.810001373291016</v>
      </c>
      <c r="BX72">
        <v>41.5</v>
      </c>
      <c r="BY72">
        <v>38.189998626708984</v>
      </c>
      <c r="BZ72">
        <v>39.119998931884766</v>
      </c>
      <c r="CA72">
        <v>39.060001373291016</v>
      </c>
      <c r="CB72">
        <v>39</v>
      </c>
      <c r="CC72">
        <v>39.619998931884766</v>
      </c>
      <c r="CD72">
        <v>40</v>
      </c>
      <c r="CE72">
        <v>40.689998626708984</v>
      </c>
      <c r="CF72">
        <v>41</v>
      </c>
      <c r="CG72">
        <v>41.939998626708984</v>
      </c>
      <c r="CH72">
        <v>42.310001373291016</v>
      </c>
      <c r="CI72">
        <v>42.310001373291016</v>
      </c>
      <c r="CJ72">
        <v>42.639999389648438</v>
      </c>
      <c r="CK72">
        <v>41.939998626708984</v>
      </c>
      <c r="CL72">
        <v>40.909999847412109</v>
      </c>
      <c r="CM72">
        <v>41.020000457763672</v>
      </c>
      <c r="CN72">
        <v>40.799999237060547</v>
      </c>
      <c r="CO72">
        <v>41.040000915527344</v>
      </c>
      <c r="CP72">
        <v>41.259998321533203</v>
      </c>
      <c r="CQ72">
        <v>41.779998779296875</v>
      </c>
      <c r="CR72">
        <v>43.099998474121094</v>
      </c>
      <c r="CS72">
        <v>44.049999237060547</v>
      </c>
      <c r="CT72">
        <v>43.770000457763672</v>
      </c>
      <c r="CU72">
        <v>43.700000762939453</v>
      </c>
      <c r="CV72">
        <v>43.529998779296875</v>
      </c>
      <c r="CW72">
        <v>43.189998626708984</v>
      </c>
      <c r="CX72">
        <v>44.049999237060547</v>
      </c>
    </row>
    <row r="73" spans="1:102" x14ac:dyDescent="0.2">
      <c r="B73" t="s">
        <v>1181</v>
      </c>
      <c r="C73" t="s">
        <v>1148</v>
      </c>
      <c r="D73" t="s">
        <v>1149</v>
      </c>
      <c r="E73" t="s">
        <v>1150</v>
      </c>
      <c r="F73" t="s">
        <v>1151</v>
      </c>
      <c r="G73" t="s">
        <v>1152</v>
      </c>
      <c r="H73" t="s">
        <v>1153</v>
      </c>
      <c r="I73" t="s">
        <v>1154</v>
      </c>
      <c r="J73" t="s">
        <v>1155</v>
      </c>
      <c r="K73" t="s">
        <v>1156</v>
      </c>
      <c r="L73" t="s">
        <v>1157</v>
      </c>
      <c r="M73" t="s">
        <v>1158</v>
      </c>
      <c r="N73" t="s">
        <v>1159</v>
      </c>
      <c r="O73" t="s">
        <v>1160</v>
      </c>
      <c r="P73" t="s">
        <v>1161</v>
      </c>
      <c r="Q73" t="s">
        <v>1162</v>
      </c>
      <c r="R73" t="s">
        <v>1163</v>
      </c>
      <c r="S73" t="s">
        <v>1164</v>
      </c>
      <c r="T73" t="s">
        <v>1165</v>
      </c>
      <c r="U73" t="s">
        <v>1166</v>
      </c>
      <c r="V73" t="s">
        <v>1167</v>
      </c>
      <c r="W73" t="s">
        <v>1168</v>
      </c>
      <c r="X73" t="s">
        <v>1169</v>
      </c>
      <c r="Y73" t="s">
        <v>1170</v>
      </c>
      <c r="Z73" t="s">
        <v>1171</v>
      </c>
      <c r="AA73" t="s">
        <v>1172</v>
      </c>
      <c r="AB73" t="s">
        <v>1173</v>
      </c>
      <c r="AC73" t="s">
        <v>1174</v>
      </c>
      <c r="AD73" t="s">
        <v>1175</v>
      </c>
      <c r="AE73" t="s">
        <v>1176</v>
      </c>
      <c r="AF73" t="s">
        <v>1177</v>
      </c>
      <c r="AG73" t="s">
        <v>1178</v>
      </c>
      <c r="AH73" t="s">
        <v>870</v>
      </c>
      <c r="AI73" t="s">
        <v>873</v>
      </c>
      <c r="AJ73" t="s">
        <v>874</v>
      </c>
      <c r="AK73" t="s">
        <v>875</v>
      </c>
      <c r="AL73" t="s">
        <v>877</v>
      </c>
      <c r="AM73" t="s">
        <v>878</v>
      </c>
      <c r="AN73" t="s">
        <v>882</v>
      </c>
      <c r="AO73" t="s">
        <v>883</v>
      </c>
      <c r="AP73" t="s">
        <v>884</v>
      </c>
      <c r="AQ73" t="s">
        <v>887</v>
      </c>
      <c r="AR73" t="s">
        <v>888</v>
      </c>
      <c r="AS73" t="s">
        <v>889</v>
      </c>
      <c r="AT73" t="s">
        <v>893</v>
      </c>
      <c r="AU73" t="s">
        <v>894</v>
      </c>
      <c r="AV73" t="s">
        <v>897</v>
      </c>
      <c r="AW73" t="s">
        <v>898</v>
      </c>
      <c r="AX73" t="s">
        <v>899</v>
      </c>
      <c r="AY73" t="s">
        <v>900</v>
      </c>
      <c r="AZ73" t="s">
        <v>901</v>
      </c>
      <c r="BA73" t="s">
        <v>902</v>
      </c>
      <c r="BB73" t="s">
        <v>903</v>
      </c>
      <c r="BC73" t="s">
        <v>904</v>
      </c>
      <c r="BD73" t="s">
        <v>906</v>
      </c>
      <c r="BE73" t="s">
        <v>913</v>
      </c>
      <c r="BF73" t="s">
        <v>914</v>
      </c>
      <c r="BG73" t="s">
        <v>915</v>
      </c>
      <c r="BH73" t="s">
        <v>916</v>
      </c>
      <c r="BI73" t="s">
        <v>917</v>
      </c>
      <c r="BJ73" t="s">
        <v>968</v>
      </c>
      <c r="BK73" t="s">
        <v>973</v>
      </c>
      <c r="BL73" t="s">
        <v>974</v>
      </c>
      <c r="BM73" t="s">
        <v>975</v>
      </c>
      <c r="BN73" t="s">
        <v>992</v>
      </c>
      <c r="BO73" t="s">
        <v>1000</v>
      </c>
      <c r="BP73" t="s">
        <v>1001</v>
      </c>
      <c r="BQ73" t="s">
        <v>1004</v>
      </c>
      <c r="BR73" t="s">
        <v>1005</v>
      </c>
      <c r="BS73" t="s">
        <v>1008</v>
      </c>
      <c r="BT73" t="s">
        <v>1009</v>
      </c>
      <c r="BU73" t="s">
        <v>1012</v>
      </c>
      <c r="BV73" t="s">
        <v>1035</v>
      </c>
      <c r="BW73" t="s">
        <v>1036</v>
      </c>
      <c r="BX73" t="s">
        <v>1038</v>
      </c>
      <c r="BY73" t="s">
        <v>1039</v>
      </c>
      <c r="BZ73" t="s">
        <v>1042</v>
      </c>
      <c r="CA73" t="s">
        <v>1047</v>
      </c>
      <c r="CB73" t="s">
        <v>1061</v>
      </c>
      <c r="CC73" t="s">
        <v>1067</v>
      </c>
      <c r="CD73" t="s">
        <v>1073</v>
      </c>
      <c r="CE73" t="s">
        <v>1084</v>
      </c>
      <c r="CF73" t="s">
        <v>1088</v>
      </c>
      <c r="CG73" t="s">
        <v>1091</v>
      </c>
      <c r="CH73" t="s">
        <v>1092</v>
      </c>
      <c r="CI73" t="s">
        <v>1097</v>
      </c>
      <c r="CJ73" t="s">
        <v>1098</v>
      </c>
      <c r="CK73" t="s">
        <v>1101</v>
      </c>
      <c r="CL73" t="s">
        <v>1102</v>
      </c>
      <c r="CM73" t="s">
        <v>1105</v>
      </c>
      <c r="CN73" t="s">
        <v>1109</v>
      </c>
      <c r="CO73" t="s">
        <v>1110</v>
      </c>
      <c r="CP73" t="s">
        <v>1111</v>
      </c>
      <c r="CQ73" t="s">
        <v>1116</v>
      </c>
      <c r="CR73" t="s">
        <v>1120</v>
      </c>
      <c r="CS73" t="s">
        <v>1122</v>
      </c>
      <c r="CT73" t="s">
        <v>1123</v>
      </c>
      <c r="CU73" t="s">
        <v>1127</v>
      </c>
      <c r="CV73" t="s">
        <v>1134</v>
      </c>
      <c r="CW73" t="s">
        <v>1138</v>
      </c>
      <c r="CX73" t="s">
        <v>1140</v>
      </c>
    </row>
    <row r="74" spans="1:102" x14ac:dyDescent="0.2">
      <c r="A74" t="s">
        <v>905</v>
      </c>
      <c r="B74">
        <v>38.689998626708984</v>
      </c>
      <c r="C74">
        <v>39.560001373291016</v>
      </c>
      <c r="D74">
        <v>40.889999389648438</v>
      </c>
      <c r="E74">
        <v>41.310001373291016</v>
      </c>
      <c r="F74">
        <v>41.700000762939453</v>
      </c>
      <c r="G74">
        <v>42.369998931884766</v>
      </c>
      <c r="H74">
        <v>42.189998626708984</v>
      </c>
      <c r="I74">
        <v>41.689998626708984</v>
      </c>
      <c r="J74">
        <v>41.689998626708984</v>
      </c>
      <c r="K74">
        <v>41.939998626708984</v>
      </c>
      <c r="L74">
        <v>42.189998626708984</v>
      </c>
      <c r="M74">
        <v>42.060001373291016</v>
      </c>
      <c r="N74">
        <v>41.869998931884766</v>
      </c>
      <c r="O74">
        <v>41.310001373291016</v>
      </c>
      <c r="P74">
        <v>41.439998626708984</v>
      </c>
      <c r="Q74">
        <v>42.060001373291016</v>
      </c>
      <c r="R74">
        <v>41.939998626708984</v>
      </c>
      <c r="S74">
        <v>40.560001373291016</v>
      </c>
      <c r="T74">
        <v>40.25</v>
      </c>
      <c r="U74">
        <v>40</v>
      </c>
      <c r="V74">
        <v>40</v>
      </c>
      <c r="W74">
        <v>39.689998626708984</v>
      </c>
      <c r="X74">
        <v>39</v>
      </c>
      <c r="Y74">
        <v>38.689998626708984</v>
      </c>
      <c r="Z74">
        <v>39</v>
      </c>
      <c r="AA74">
        <v>40.060001373291016</v>
      </c>
      <c r="AB74">
        <v>40.310001373291016</v>
      </c>
      <c r="AC74">
        <v>41.439998626708984</v>
      </c>
      <c r="AD74">
        <v>40.939998626708984</v>
      </c>
      <c r="AE74">
        <v>40.439998626708984</v>
      </c>
      <c r="AF74">
        <v>40.369998931884766</v>
      </c>
      <c r="AG74">
        <v>40.060001373291016</v>
      </c>
      <c r="AH74">
        <v>40</v>
      </c>
      <c r="AI74">
        <v>39.939998626708984</v>
      </c>
      <c r="AJ74">
        <v>40.189998626708984</v>
      </c>
      <c r="AK74">
        <v>40</v>
      </c>
      <c r="AL74">
        <v>39.25</v>
      </c>
      <c r="AM74">
        <v>39.619998931884766</v>
      </c>
      <c r="AN74">
        <v>40</v>
      </c>
      <c r="AO74">
        <v>40.560001373291016</v>
      </c>
      <c r="AP74">
        <v>40.619998931884766</v>
      </c>
      <c r="AQ74">
        <v>40.5</v>
      </c>
      <c r="AR74">
        <v>39.619998931884766</v>
      </c>
      <c r="AS74">
        <v>39.5</v>
      </c>
      <c r="AT74">
        <v>39</v>
      </c>
      <c r="AU74">
        <v>40.119998931884766</v>
      </c>
      <c r="AV74">
        <v>41.439998626708984</v>
      </c>
      <c r="AW74">
        <v>43.189998626708984</v>
      </c>
      <c r="AX74">
        <v>43.189998626708984</v>
      </c>
      <c r="AY74">
        <v>44.25</v>
      </c>
      <c r="AZ74">
        <v>43.869998931884766</v>
      </c>
      <c r="BA74">
        <v>44.310001373291016</v>
      </c>
      <c r="BB74">
        <v>44.689998626708984</v>
      </c>
      <c r="BC74">
        <v>46.060001373291016</v>
      </c>
      <c r="BD74">
        <v>46.369998931884766</v>
      </c>
      <c r="BE74">
        <v>46.939998626708984</v>
      </c>
      <c r="BF74">
        <v>47.689998626708984</v>
      </c>
      <c r="BG74">
        <v>46.810001373291016</v>
      </c>
      <c r="BH74">
        <v>45.5</v>
      </c>
      <c r="BI74">
        <v>46.189998626708984</v>
      </c>
      <c r="BJ74">
        <v>46.560001373291016</v>
      </c>
      <c r="BK74">
        <v>47.25</v>
      </c>
      <c r="BL74">
        <v>47.5</v>
      </c>
      <c r="BM74">
        <v>47.869998931884766</v>
      </c>
      <c r="BN74">
        <v>48.75</v>
      </c>
      <c r="BO74">
        <v>49.060001373291016</v>
      </c>
      <c r="BP74">
        <v>49</v>
      </c>
      <c r="BQ74">
        <v>49.189998626708984</v>
      </c>
      <c r="BR74">
        <v>48.439998626708984</v>
      </c>
      <c r="BS74">
        <v>46.75</v>
      </c>
      <c r="BT74">
        <v>43.25</v>
      </c>
      <c r="BU74">
        <v>42.619998931884766</v>
      </c>
      <c r="BV74">
        <v>42.939998626708984</v>
      </c>
      <c r="BW74">
        <v>42.369998931884766</v>
      </c>
      <c r="BX74">
        <v>42.060001373291016</v>
      </c>
      <c r="BY74">
        <v>40.619998931884766</v>
      </c>
      <c r="BZ74">
        <v>41.189998626708984</v>
      </c>
      <c r="CA74">
        <v>40.5</v>
      </c>
      <c r="CB74">
        <v>40.5</v>
      </c>
      <c r="CC74">
        <v>41.119998931884766</v>
      </c>
      <c r="CD74">
        <v>41.560001373291016</v>
      </c>
      <c r="CE74">
        <v>41.869998931884766</v>
      </c>
      <c r="CF74">
        <v>42.189998626708984</v>
      </c>
      <c r="CG74">
        <v>42.689998626708984</v>
      </c>
      <c r="CH74">
        <v>42.369998931884766</v>
      </c>
      <c r="CI74">
        <v>41.939998626708984</v>
      </c>
      <c r="CJ74">
        <v>42.5</v>
      </c>
      <c r="CK74">
        <v>42.220001220703125</v>
      </c>
      <c r="CL74">
        <v>41.200000762939453</v>
      </c>
      <c r="CM74">
        <v>40.950000762939453</v>
      </c>
      <c r="CN74">
        <v>41.209999084472656</v>
      </c>
      <c r="CO74">
        <v>41.75</v>
      </c>
      <c r="CP74">
        <v>41.599998474121094</v>
      </c>
      <c r="CQ74">
        <v>42.159999847412109</v>
      </c>
      <c r="CR74">
        <v>43.180000305175781</v>
      </c>
      <c r="CS74">
        <v>43.919998168945313</v>
      </c>
      <c r="CT74">
        <v>43.900001525878906</v>
      </c>
      <c r="CU74">
        <v>43.930000305175781</v>
      </c>
      <c r="CV74">
        <v>43.5</v>
      </c>
      <c r="CW74">
        <v>43</v>
      </c>
      <c r="CX74">
        <v>43.950000762939453</v>
      </c>
    </row>
    <row r="75" spans="1:102" x14ac:dyDescent="0.2">
      <c r="B75" t="s">
        <v>1181</v>
      </c>
      <c r="C75" t="s">
        <v>1148</v>
      </c>
      <c r="D75" t="s">
        <v>1149</v>
      </c>
      <c r="E75" t="s">
        <v>1150</v>
      </c>
      <c r="F75" t="s">
        <v>1151</v>
      </c>
      <c r="G75" t="s">
        <v>1152</v>
      </c>
      <c r="H75" t="s">
        <v>1153</v>
      </c>
      <c r="I75" t="s">
        <v>1154</v>
      </c>
      <c r="J75" t="s">
        <v>1155</v>
      </c>
      <c r="K75" t="s">
        <v>1156</v>
      </c>
      <c r="L75" t="s">
        <v>1157</v>
      </c>
      <c r="M75" t="s">
        <v>1158</v>
      </c>
      <c r="N75" t="s">
        <v>1159</v>
      </c>
      <c r="O75" t="s">
        <v>1160</v>
      </c>
      <c r="P75" t="s">
        <v>1161</v>
      </c>
      <c r="Q75" t="s">
        <v>1162</v>
      </c>
      <c r="R75" t="s">
        <v>1163</v>
      </c>
      <c r="S75" t="s">
        <v>1164</v>
      </c>
      <c r="T75" t="s">
        <v>1165</v>
      </c>
      <c r="U75" t="s">
        <v>1166</v>
      </c>
      <c r="V75" t="s">
        <v>1167</v>
      </c>
      <c r="W75" t="s">
        <v>1168</v>
      </c>
      <c r="X75" t="s">
        <v>1169</v>
      </c>
      <c r="Y75" t="s">
        <v>1170</v>
      </c>
      <c r="Z75" t="s">
        <v>1171</v>
      </c>
      <c r="AA75" t="s">
        <v>1172</v>
      </c>
      <c r="AB75" t="s">
        <v>1173</v>
      </c>
      <c r="AC75" t="s">
        <v>1174</v>
      </c>
      <c r="AD75" t="s">
        <v>1175</v>
      </c>
      <c r="AE75" t="s">
        <v>1176</v>
      </c>
      <c r="AF75" t="s">
        <v>1177</v>
      </c>
      <c r="AG75" t="s">
        <v>1178</v>
      </c>
      <c r="AH75" t="s">
        <v>870</v>
      </c>
      <c r="AI75" t="s">
        <v>873</v>
      </c>
      <c r="AJ75" t="s">
        <v>874</v>
      </c>
      <c r="AK75" t="s">
        <v>875</v>
      </c>
      <c r="AL75" t="s">
        <v>877</v>
      </c>
      <c r="AM75" t="s">
        <v>878</v>
      </c>
      <c r="AN75" t="s">
        <v>882</v>
      </c>
      <c r="AO75" t="s">
        <v>883</v>
      </c>
      <c r="AP75" t="s">
        <v>884</v>
      </c>
      <c r="AQ75" t="s">
        <v>887</v>
      </c>
      <c r="AR75" t="s">
        <v>888</v>
      </c>
      <c r="AS75" t="s">
        <v>889</v>
      </c>
      <c r="AT75" t="s">
        <v>893</v>
      </c>
      <c r="AU75" t="s">
        <v>894</v>
      </c>
      <c r="AV75" t="s">
        <v>897</v>
      </c>
      <c r="AW75" t="s">
        <v>898</v>
      </c>
      <c r="AX75" t="s">
        <v>899</v>
      </c>
      <c r="AY75" t="s">
        <v>900</v>
      </c>
      <c r="AZ75" t="s">
        <v>901</v>
      </c>
      <c r="BA75" t="s">
        <v>902</v>
      </c>
      <c r="BB75" t="s">
        <v>903</v>
      </c>
      <c r="BC75" t="s">
        <v>904</v>
      </c>
      <c r="BD75" t="s">
        <v>906</v>
      </c>
      <c r="BE75" t="s">
        <v>913</v>
      </c>
      <c r="BF75" t="s">
        <v>914</v>
      </c>
      <c r="BG75" t="s">
        <v>915</v>
      </c>
      <c r="BH75" t="s">
        <v>916</v>
      </c>
      <c r="BI75" t="s">
        <v>917</v>
      </c>
      <c r="BJ75" t="s">
        <v>968</v>
      </c>
      <c r="BK75" t="s">
        <v>973</v>
      </c>
      <c r="BL75" t="s">
        <v>974</v>
      </c>
      <c r="BM75" t="s">
        <v>975</v>
      </c>
      <c r="BN75" t="s">
        <v>992</v>
      </c>
      <c r="BO75" t="s">
        <v>1000</v>
      </c>
      <c r="BP75" t="s">
        <v>1001</v>
      </c>
      <c r="BQ75" t="s">
        <v>1004</v>
      </c>
      <c r="BR75" t="s">
        <v>1005</v>
      </c>
      <c r="BS75" t="s">
        <v>1008</v>
      </c>
      <c r="BT75" t="s">
        <v>1009</v>
      </c>
      <c r="BU75" t="s">
        <v>1012</v>
      </c>
      <c r="BV75" t="s">
        <v>1035</v>
      </c>
      <c r="BW75" t="s">
        <v>1036</v>
      </c>
      <c r="BX75" t="s">
        <v>1038</v>
      </c>
      <c r="BY75" t="s">
        <v>1039</v>
      </c>
      <c r="BZ75" t="s">
        <v>1042</v>
      </c>
      <c r="CA75" t="s">
        <v>1047</v>
      </c>
      <c r="CB75" t="s">
        <v>1061</v>
      </c>
      <c r="CC75" t="s">
        <v>1067</v>
      </c>
      <c r="CD75" t="s">
        <v>1073</v>
      </c>
      <c r="CE75" t="s">
        <v>1084</v>
      </c>
      <c r="CF75" t="s">
        <v>1088</v>
      </c>
      <c r="CG75" t="s">
        <v>1091</v>
      </c>
      <c r="CH75" t="s">
        <v>1092</v>
      </c>
      <c r="CI75" t="s">
        <v>1097</v>
      </c>
      <c r="CJ75" t="s">
        <v>1098</v>
      </c>
      <c r="CK75" t="s">
        <v>1101</v>
      </c>
      <c r="CL75" t="s">
        <v>1102</v>
      </c>
      <c r="CM75" t="s">
        <v>1105</v>
      </c>
      <c r="CN75" t="s">
        <v>1109</v>
      </c>
      <c r="CO75" t="s">
        <v>1110</v>
      </c>
      <c r="CP75" t="s">
        <v>1111</v>
      </c>
      <c r="CQ75" t="s">
        <v>1116</v>
      </c>
      <c r="CR75" t="s">
        <v>1120</v>
      </c>
      <c r="CS75" t="s">
        <v>1122</v>
      </c>
      <c r="CT75" t="s">
        <v>1123</v>
      </c>
      <c r="CU75" t="s">
        <v>1127</v>
      </c>
      <c r="CV75" t="s">
        <v>1134</v>
      </c>
      <c r="CW75" t="s">
        <v>1138</v>
      </c>
      <c r="CX75" t="s">
        <v>1140</v>
      </c>
    </row>
    <row r="76" spans="1:102" x14ac:dyDescent="0.2">
      <c r="A76" t="s">
        <v>1096</v>
      </c>
      <c r="B76">
        <v>24.620000839233398</v>
      </c>
      <c r="C76">
        <v>24.809999465942383</v>
      </c>
      <c r="D76">
        <v>25.639999389648438</v>
      </c>
      <c r="E76">
        <v>25.120000839233398</v>
      </c>
      <c r="F76">
        <v>25.200000762939453</v>
      </c>
      <c r="G76">
        <v>25.25</v>
      </c>
      <c r="H76">
        <v>24.440000534057617</v>
      </c>
      <c r="I76">
        <v>23.620000839233398</v>
      </c>
      <c r="J76">
        <v>23.190000534057617</v>
      </c>
      <c r="K76">
        <v>23.25</v>
      </c>
      <c r="L76">
        <v>23.690000534057617</v>
      </c>
      <c r="M76">
        <v>24.120000839233398</v>
      </c>
      <c r="N76">
        <v>23.690000534057617</v>
      </c>
      <c r="O76">
        <v>23.5</v>
      </c>
      <c r="P76">
        <v>23.620000839233398</v>
      </c>
      <c r="Q76">
        <v>23.690000534057617</v>
      </c>
      <c r="R76">
        <v>23.870000839233398</v>
      </c>
      <c r="S76">
        <v>23.059999465942383</v>
      </c>
      <c r="T76">
        <v>23.690000534057617</v>
      </c>
      <c r="U76">
        <v>23.809999465942383</v>
      </c>
      <c r="V76">
        <v>23.620000839233398</v>
      </c>
      <c r="W76">
        <v>23.440000534057617</v>
      </c>
      <c r="X76">
        <v>23.120000839233398</v>
      </c>
      <c r="Y76">
        <v>22.690000534057617</v>
      </c>
      <c r="Z76">
        <v>23.25</v>
      </c>
      <c r="AA76">
        <v>23.559999465942383</v>
      </c>
      <c r="AB76">
        <v>22.870000839233398</v>
      </c>
      <c r="AC76">
        <v>22.75</v>
      </c>
      <c r="AD76">
        <v>22.309999465942383</v>
      </c>
      <c r="AE76">
        <v>21.620000839233398</v>
      </c>
      <c r="AF76">
        <v>21.870000839233398</v>
      </c>
      <c r="AG76">
        <v>21.75</v>
      </c>
      <c r="AH76">
        <v>22.120000839233398</v>
      </c>
      <c r="AI76">
        <v>22.120000839233398</v>
      </c>
      <c r="AJ76">
        <v>22.120000839233398</v>
      </c>
      <c r="AK76">
        <v>22.190000534057617</v>
      </c>
      <c r="AL76">
        <v>21.870000839233398</v>
      </c>
      <c r="AM76">
        <v>21.940000534057617</v>
      </c>
      <c r="AN76">
        <v>22.120000839233398</v>
      </c>
      <c r="AO76">
        <v>22.190000534057617</v>
      </c>
      <c r="AP76">
        <v>22</v>
      </c>
      <c r="AQ76">
        <v>21.940000534057617</v>
      </c>
      <c r="AR76">
        <v>21.870000839233398</v>
      </c>
      <c r="AS76">
        <v>21.809999465942383</v>
      </c>
      <c r="AT76">
        <v>21.870000839233398</v>
      </c>
      <c r="AU76">
        <v>22.190000534057617</v>
      </c>
      <c r="AV76">
        <v>22.809999465942383</v>
      </c>
      <c r="AW76">
        <v>22.940000534057617</v>
      </c>
      <c r="AX76">
        <v>23</v>
      </c>
      <c r="AY76">
        <v>23.239999771118164</v>
      </c>
      <c r="AZ76">
        <v>23.209999084472656</v>
      </c>
      <c r="BA76">
        <v>23.290000915527344</v>
      </c>
      <c r="BB76">
        <v>23.25</v>
      </c>
      <c r="BC76">
        <v>23.600000381469727</v>
      </c>
      <c r="BD76">
        <v>23.489999771118164</v>
      </c>
      <c r="BE76">
        <v>23.329999923706055</v>
      </c>
      <c r="BF76">
        <v>23.379999160766602</v>
      </c>
      <c r="BG76">
        <v>23.020000457763672</v>
      </c>
      <c r="BH76">
        <v>22.639999389648438</v>
      </c>
      <c r="BI76">
        <v>23.25</v>
      </c>
      <c r="BJ76">
        <v>22.889999389648437</v>
      </c>
      <c r="BK76">
        <v>23.620000839233398</v>
      </c>
      <c r="BL76">
        <v>23.600000381469727</v>
      </c>
      <c r="BM76">
        <v>23.879999160766602</v>
      </c>
      <c r="BN76">
        <v>24.440000534057617</v>
      </c>
      <c r="BO76">
        <v>24.620000839233398</v>
      </c>
      <c r="BP76">
        <v>24.350000381469727</v>
      </c>
      <c r="BQ76">
        <v>24.709999084472656</v>
      </c>
      <c r="BR76">
        <v>24.270000457763672</v>
      </c>
      <c r="BS76">
        <v>23.459999084472656</v>
      </c>
      <c r="BT76">
        <v>21.700000762939453</v>
      </c>
      <c r="BU76">
        <v>21.819999694824219</v>
      </c>
      <c r="BV76">
        <v>22.239999771118164</v>
      </c>
      <c r="BW76">
        <v>21.899999618530273</v>
      </c>
      <c r="BX76">
        <v>21.930000305175781</v>
      </c>
      <c r="BY76">
        <v>21.090000152587891</v>
      </c>
      <c r="BZ76">
        <v>21.639999389648438</v>
      </c>
      <c r="CA76">
        <v>21</v>
      </c>
      <c r="CB76">
        <v>20.979999542236328</v>
      </c>
      <c r="CC76">
        <v>21</v>
      </c>
      <c r="CD76">
        <v>20.780000686645508</v>
      </c>
      <c r="CE76">
        <v>21.549999237060547</v>
      </c>
      <c r="CF76">
        <v>21.969999313354492</v>
      </c>
      <c r="CG76">
        <v>21.870000839233398</v>
      </c>
      <c r="CH76">
        <v>21.719999313354492</v>
      </c>
      <c r="CI76">
        <v>21.489999771118164</v>
      </c>
      <c r="CJ76">
        <v>21.5</v>
      </c>
      <c r="CK76">
        <v>21.819999694824219</v>
      </c>
      <c r="CL76">
        <v>21.389999389648438</v>
      </c>
      <c r="CM76">
        <v>21.139999389648438</v>
      </c>
      <c r="CN76">
        <v>21.159999847412109</v>
      </c>
      <c r="CO76">
        <v>20.979999542236328</v>
      </c>
      <c r="CP76">
        <v>21.069999694824219</v>
      </c>
      <c r="CQ76">
        <v>21.379999160766602</v>
      </c>
      <c r="CR76">
        <v>20.590000152587891</v>
      </c>
      <c r="CS76">
        <v>21.350000381469727</v>
      </c>
      <c r="CT76">
        <v>21.850000381469727</v>
      </c>
      <c r="CU76">
        <v>21.770000457763672</v>
      </c>
      <c r="CV76">
        <v>21.399999618530273</v>
      </c>
      <c r="CW76">
        <v>21.110000610351563</v>
      </c>
      <c r="CX76">
        <v>21.299999237060547</v>
      </c>
    </row>
    <row r="77" spans="1:102" x14ac:dyDescent="0.2">
      <c r="B77" t="s">
        <v>1181</v>
      </c>
      <c r="C77" t="s">
        <v>1148</v>
      </c>
      <c r="D77" t="s">
        <v>1149</v>
      </c>
      <c r="E77" t="s">
        <v>1150</v>
      </c>
      <c r="F77" t="s">
        <v>1151</v>
      </c>
      <c r="G77" t="s">
        <v>1152</v>
      </c>
      <c r="H77" t="s">
        <v>1153</v>
      </c>
      <c r="I77" t="s">
        <v>1154</v>
      </c>
      <c r="J77" t="s">
        <v>1155</v>
      </c>
      <c r="K77" t="s">
        <v>1156</v>
      </c>
      <c r="L77" t="s">
        <v>1157</v>
      </c>
      <c r="M77" t="s">
        <v>1158</v>
      </c>
      <c r="N77" t="s">
        <v>1159</v>
      </c>
      <c r="O77" t="s">
        <v>1160</v>
      </c>
      <c r="P77" t="s">
        <v>1161</v>
      </c>
      <c r="Q77" t="s">
        <v>1162</v>
      </c>
      <c r="R77" t="s">
        <v>1163</v>
      </c>
      <c r="S77" t="s">
        <v>1164</v>
      </c>
      <c r="T77" t="s">
        <v>1165</v>
      </c>
      <c r="U77" t="s">
        <v>1166</v>
      </c>
      <c r="V77" t="s">
        <v>1167</v>
      </c>
      <c r="W77" t="s">
        <v>1168</v>
      </c>
      <c r="X77" t="s">
        <v>1169</v>
      </c>
      <c r="Y77" t="s">
        <v>1170</v>
      </c>
      <c r="Z77" t="s">
        <v>1171</v>
      </c>
      <c r="AA77" t="s">
        <v>1172</v>
      </c>
      <c r="AB77" t="s">
        <v>1173</v>
      </c>
      <c r="AC77" t="s">
        <v>1174</v>
      </c>
      <c r="AD77" t="s">
        <v>1175</v>
      </c>
      <c r="AE77" t="s">
        <v>1176</v>
      </c>
      <c r="AF77" t="s">
        <v>1177</v>
      </c>
      <c r="AG77" t="s">
        <v>1178</v>
      </c>
      <c r="AH77" t="s">
        <v>870</v>
      </c>
      <c r="AI77" t="s">
        <v>873</v>
      </c>
      <c r="AJ77" t="s">
        <v>874</v>
      </c>
      <c r="AK77" t="s">
        <v>875</v>
      </c>
      <c r="AL77" t="s">
        <v>877</v>
      </c>
      <c r="AM77" t="s">
        <v>878</v>
      </c>
      <c r="AN77" t="s">
        <v>882</v>
      </c>
      <c r="AO77" t="s">
        <v>883</v>
      </c>
      <c r="AP77" t="s">
        <v>884</v>
      </c>
      <c r="AQ77" t="s">
        <v>887</v>
      </c>
      <c r="AR77" t="s">
        <v>888</v>
      </c>
      <c r="AS77" t="s">
        <v>889</v>
      </c>
      <c r="AT77" t="s">
        <v>893</v>
      </c>
      <c r="AU77" t="s">
        <v>894</v>
      </c>
      <c r="AV77" t="s">
        <v>897</v>
      </c>
      <c r="AW77" t="s">
        <v>898</v>
      </c>
      <c r="AX77" t="s">
        <v>899</v>
      </c>
      <c r="AY77" t="s">
        <v>900</v>
      </c>
      <c r="AZ77" t="s">
        <v>901</v>
      </c>
      <c r="BA77" t="s">
        <v>902</v>
      </c>
      <c r="BB77" t="s">
        <v>903</v>
      </c>
      <c r="BC77" t="s">
        <v>904</v>
      </c>
      <c r="BD77" t="s">
        <v>906</v>
      </c>
      <c r="BE77" t="s">
        <v>913</v>
      </c>
      <c r="BF77" t="s">
        <v>914</v>
      </c>
      <c r="BG77" t="s">
        <v>915</v>
      </c>
      <c r="BH77" t="s">
        <v>916</v>
      </c>
      <c r="BI77" t="s">
        <v>917</v>
      </c>
      <c r="BJ77" t="s">
        <v>968</v>
      </c>
      <c r="BK77" t="s">
        <v>973</v>
      </c>
      <c r="BL77" t="s">
        <v>974</v>
      </c>
      <c r="BM77" t="s">
        <v>975</v>
      </c>
      <c r="BN77" t="s">
        <v>992</v>
      </c>
      <c r="BO77" t="s">
        <v>1000</v>
      </c>
      <c r="BP77" t="s">
        <v>1001</v>
      </c>
      <c r="BQ77" t="s">
        <v>1004</v>
      </c>
      <c r="BR77" t="s">
        <v>1005</v>
      </c>
      <c r="BS77" t="s">
        <v>1008</v>
      </c>
      <c r="BT77" t="s">
        <v>1009</v>
      </c>
      <c r="BU77" t="s">
        <v>1012</v>
      </c>
      <c r="BV77" t="s">
        <v>1035</v>
      </c>
      <c r="BW77" t="s">
        <v>1036</v>
      </c>
      <c r="BX77" t="s">
        <v>1038</v>
      </c>
      <c r="BY77" t="s">
        <v>1039</v>
      </c>
      <c r="BZ77" t="s">
        <v>1042</v>
      </c>
      <c r="CA77" t="s">
        <v>1047</v>
      </c>
      <c r="CB77" t="s">
        <v>1061</v>
      </c>
      <c r="CC77" t="s">
        <v>1067</v>
      </c>
      <c r="CD77" t="s">
        <v>1073</v>
      </c>
      <c r="CE77" t="s">
        <v>1084</v>
      </c>
      <c r="CF77" t="s">
        <v>1088</v>
      </c>
      <c r="CG77" t="s">
        <v>1091</v>
      </c>
      <c r="CH77" t="s">
        <v>1092</v>
      </c>
      <c r="CI77" t="s">
        <v>1097</v>
      </c>
      <c r="CJ77" t="s">
        <v>1098</v>
      </c>
      <c r="CK77" t="s">
        <v>1101</v>
      </c>
      <c r="CL77" t="s">
        <v>1102</v>
      </c>
      <c r="CM77" t="s">
        <v>1105</v>
      </c>
      <c r="CN77" t="s">
        <v>1109</v>
      </c>
      <c r="CO77" t="s">
        <v>1110</v>
      </c>
      <c r="CP77" t="s">
        <v>1111</v>
      </c>
      <c r="CQ77" t="s">
        <v>1116</v>
      </c>
      <c r="CR77" t="s">
        <v>1120</v>
      </c>
      <c r="CS77" t="s">
        <v>1122</v>
      </c>
      <c r="CT77" t="s">
        <v>1123</v>
      </c>
      <c r="CU77" t="s">
        <v>1127</v>
      </c>
      <c r="CV77" t="s">
        <v>1134</v>
      </c>
      <c r="CW77" t="s">
        <v>1138</v>
      </c>
      <c r="CX77" t="s">
        <v>1140</v>
      </c>
    </row>
    <row r="78" spans="1:102" x14ac:dyDescent="0.2">
      <c r="A78" t="s">
        <v>677</v>
      </c>
      <c r="B78">
        <v>39</v>
      </c>
      <c r="C78">
        <v>40.75</v>
      </c>
      <c r="D78">
        <v>41.580001831054688</v>
      </c>
      <c r="E78">
        <v>41.5</v>
      </c>
      <c r="F78">
        <v>41.759998321533203</v>
      </c>
      <c r="G78">
        <v>43.75</v>
      </c>
      <c r="H78">
        <v>42.5</v>
      </c>
      <c r="I78">
        <v>41</v>
      </c>
      <c r="J78">
        <v>40.25</v>
      </c>
      <c r="K78">
        <v>40.810001373291016</v>
      </c>
      <c r="L78">
        <v>40.060001373291016</v>
      </c>
      <c r="M78">
        <v>41.369998931884766</v>
      </c>
      <c r="N78">
        <v>42.060001373291016</v>
      </c>
      <c r="O78">
        <v>41.75</v>
      </c>
      <c r="P78">
        <v>41.810001373291016</v>
      </c>
      <c r="Q78">
        <v>42.939998626708984</v>
      </c>
      <c r="R78">
        <v>43</v>
      </c>
      <c r="S78">
        <v>42.25</v>
      </c>
      <c r="T78">
        <v>41.439998626708984</v>
      </c>
      <c r="U78">
        <v>39.939998626708984</v>
      </c>
      <c r="V78">
        <v>41.5</v>
      </c>
      <c r="W78">
        <v>41.310001373291016</v>
      </c>
      <c r="X78">
        <v>40.25</v>
      </c>
      <c r="Y78">
        <v>39.189998626708984</v>
      </c>
      <c r="Z78">
        <v>40.25</v>
      </c>
      <c r="AA78">
        <v>42.119998931884766</v>
      </c>
      <c r="AB78">
        <v>41.189998626708984</v>
      </c>
      <c r="AC78">
        <v>42.560001373291016</v>
      </c>
      <c r="AD78">
        <v>41.619998931884766</v>
      </c>
      <c r="AE78">
        <v>40.5</v>
      </c>
      <c r="AF78">
        <v>40.25</v>
      </c>
      <c r="AG78">
        <v>39.689998626708984</v>
      </c>
      <c r="AH78">
        <v>39.75</v>
      </c>
      <c r="AI78">
        <v>39.310001373291016</v>
      </c>
      <c r="AJ78">
        <v>38.75</v>
      </c>
      <c r="AK78">
        <v>38.689998626708984</v>
      </c>
      <c r="AL78">
        <v>37.939998626708984</v>
      </c>
      <c r="AM78">
        <v>38.060001373291016</v>
      </c>
      <c r="AN78">
        <v>38.810001373291016</v>
      </c>
      <c r="AO78">
        <v>40.75</v>
      </c>
      <c r="AP78">
        <v>41.310001373291016</v>
      </c>
      <c r="AQ78">
        <v>41.189998626708984</v>
      </c>
      <c r="AR78">
        <v>41.560001373291016</v>
      </c>
      <c r="AS78">
        <v>41.060001373291016</v>
      </c>
      <c r="AT78">
        <v>40</v>
      </c>
      <c r="AU78">
        <v>40.25</v>
      </c>
      <c r="AV78">
        <v>41.560001373291016</v>
      </c>
      <c r="AW78">
        <v>41.75</v>
      </c>
      <c r="AX78">
        <v>42.060001373291016</v>
      </c>
      <c r="AY78">
        <v>42.439998626708984</v>
      </c>
      <c r="AZ78">
        <v>42.189998626708984</v>
      </c>
      <c r="BA78">
        <v>42</v>
      </c>
      <c r="BB78">
        <v>42.310001373291016</v>
      </c>
      <c r="BC78">
        <v>42.119998931884766</v>
      </c>
      <c r="BD78">
        <v>42</v>
      </c>
      <c r="BE78">
        <v>42.439998626708984</v>
      </c>
      <c r="BF78">
        <v>43.119998931884766</v>
      </c>
      <c r="BG78">
        <v>41.560001373291016</v>
      </c>
      <c r="BH78">
        <v>41.25</v>
      </c>
      <c r="BI78">
        <v>41.75</v>
      </c>
      <c r="BJ78">
        <v>41.939998626708984</v>
      </c>
      <c r="BK78">
        <v>43.619998931884766</v>
      </c>
      <c r="BL78">
        <v>44.689998626708984</v>
      </c>
      <c r="BM78">
        <v>44.939998626708984</v>
      </c>
      <c r="BN78">
        <v>45.810001373291016</v>
      </c>
      <c r="BO78">
        <v>45.689998626708984</v>
      </c>
      <c r="BP78">
        <v>45.119998931884766</v>
      </c>
      <c r="BQ78">
        <v>45.189998626708984</v>
      </c>
      <c r="BR78">
        <v>43.310001373291016</v>
      </c>
      <c r="BS78">
        <v>41</v>
      </c>
      <c r="BT78">
        <v>36</v>
      </c>
      <c r="BU78">
        <v>37.189998626708984</v>
      </c>
      <c r="BV78">
        <v>38.369998931884766</v>
      </c>
      <c r="BW78">
        <v>38.119998931884766</v>
      </c>
      <c r="BX78">
        <v>37.75</v>
      </c>
      <c r="BY78">
        <v>35.25</v>
      </c>
      <c r="BZ78">
        <v>35.939998626708984</v>
      </c>
      <c r="CA78">
        <v>34.810001373291016</v>
      </c>
      <c r="CB78">
        <v>35.25</v>
      </c>
      <c r="CC78">
        <v>36</v>
      </c>
      <c r="CD78">
        <v>36.060001373291016</v>
      </c>
      <c r="CE78">
        <v>37</v>
      </c>
      <c r="CF78">
        <v>38.5</v>
      </c>
      <c r="CG78">
        <v>41.75</v>
      </c>
      <c r="CH78">
        <v>43.060001373291016</v>
      </c>
      <c r="CI78">
        <v>43.119998931884766</v>
      </c>
      <c r="CJ78">
        <v>42.400001525878906</v>
      </c>
      <c r="CK78">
        <v>41.709999084472656</v>
      </c>
      <c r="CL78">
        <v>41.950000762939453</v>
      </c>
      <c r="CM78">
        <v>41.299999237060547</v>
      </c>
      <c r="CN78">
        <v>42.479999542236328</v>
      </c>
      <c r="CO78">
        <v>42.400001525878906</v>
      </c>
      <c r="CP78">
        <v>42.990001678466797</v>
      </c>
      <c r="CQ78">
        <v>44.090000152587891</v>
      </c>
      <c r="CR78">
        <v>44.319999694824219</v>
      </c>
      <c r="CS78">
        <v>45.200000762939453</v>
      </c>
      <c r="CT78">
        <v>44.310001373291016</v>
      </c>
      <c r="CU78">
        <v>44.599998474121094</v>
      </c>
      <c r="CV78">
        <v>44.450000762939453</v>
      </c>
      <c r="CW78">
        <v>44.040000915527344</v>
      </c>
      <c r="CX78">
        <v>44.099998474121094</v>
      </c>
    </row>
    <row r="79" spans="1:102" x14ac:dyDescent="0.2">
      <c r="B79" t="s">
        <v>1181</v>
      </c>
      <c r="C79" t="s">
        <v>1148</v>
      </c>
      <c r="D79" t="s">
        <v>1149</v>
      </c>
      <c r="E79" t="s">
        <v>1150</v>
      </c>
      <c r="F79" t="s">
        <v>1151</v>
      </c>
      <c r="G79" t="s">
        <v>1152</v>
      </c>
      <c r="H79" t="s">
        <v>1153</v>
      </c>
      <c r="I79" t="s">
        <v>1154</v>
      </c>
      <c r="J79" t="s">
        <v>1155</v>
      </c>
      <c r="K79" t="s">
        <v>1156</v>
      </c>
      <c r="L79" t="s">
        <v>1157</v>
      </c>
      <c r="M79" t="s">
        <v>1158</v>
      </c>
      <c r="N79" t="s">
        <v>1159</v>
      </c>
      <c r="O79" t="s">
        <v>1160</v>
      </c>
      <c r="P79" t="s">
        <v>1161</v>
      </c>
      <c r="Q79" t="s">
        <v>1162</v>
      </c>
      <c r="R79" t="s">
        <v>1163</v>
      </c>
      <c r="S79" t="s">
        <v>1164</v>
      </c>
      <c r="T79" t="s">
        <v>1165</v>
      </c>
      <c r="U79" t="s">
        <v>1166</v>
      </c>
      <c r="V79" t="s">
        <v>1167</v>
      </c>
      <c r="W79" t="s">
        <v>1168</v>
      </c>
      <c r="X79" t="s">
        <v>1169</v>
      </c>
      <c r="Y79" t="s">
        <v>1170</v>
      </c>
      <c r="Z79" t="s">
        <v>1171</v>
      </c>
      <c r="AA79" t="s">
        <v>1172</v>
      </c>
      <c r="AB79" t="s">
        <v>1173</v>
      </c>
      <c r="AC79" t="s">
        <v>1174</v>
      </c>
      <c r="AD79" t="s">
        <v>1175</v>
      </c>
      <c r="AE79" t="s">
        <v>1176</v>
      </c>
      <c r="AF79" t="s">
        <v>1177</v>
      </c>
      <c r="AG79" t="s">
        <v>1178</v>
      </c>
      <c r="AH79" t="s">
        <v>870</v>
      </c>
      <c r="AI79" t="s">
        <v>873</v>
      </c>
      <c r="AJ79" t="s">
        <v>874</v>
      </c>
      <c r="AK79" t="s">
        <v>875</v>
      </c>
      <c r="AL79" t="s">
        <v>877</v>
      </c>
      <c r="AM79" t="s">
        <v>878</v>
      </c>
      <c r="AN79" t="s">
        <v>882</v>
      </c>
      <c r="AO79" t="s">
        <v>883</v>
      </c>
      <c r="AP79" t="s">
        <v>884</v>
      </c>
      <c r="AQ79" t="s">
        <v>887</v>
      </c>
      <c r="AR79" t="s">
        <v>888</v>
      </c>
      <c r="AS79" t="s">
        <v>889</v>
      </c>
      <c r="AT79" t="s">
        <v>893</v>
      </c>
      <c r="AU79" t="s">
        <v>894</v>
      </c>
      <c r="AV79" t="s">
        <v>897</v>
      </c>
      <c r="AW79" t="s">
        <v>898</v>
      </c>
      <c r="AX79" t="s">
        <v>899</v>
      </c>
      <c r="AY79" t="s">
        <v>900</v>
      </c>
      <c r="AZ79" t="s">
        <v>901</v>
      </c>
      <c r="BA79" t="s">
        <v>902</v>
      </c>
      <c r="BB79" t="s">
        <v>903</v>
      </c>
      <c r="BC79" t="s">
        <v>904</v>
      </c>
      <c r="BD79" t="s">
        <v>906</v>
      </c>
      <c r="BE79" t="s">
        <v>913</v>
      </c>
      <c r="BF79" t="s">
        <v>914</v>
      </c>
      <c r="BG79" t="s">
        <v>915</v>
      </c>
      <c r="BH79" t="s">
        <v>916</v>
      </c>
      <c r="BI79" t="s">
        <v>917</v>
      </c>
      <c r="BJ79" t="s">
        <v>968</v>
      </c>
      <c r="BK79" t="s">
        <v>973</v>
      </c>
      <c r="BL79" t="s">
        <v>974</v>
      </c>
      <c r="BM79" t="s">
        <v>975</v>
      </c>
      <c r="BN79" t="s">
        <v>992</v>
      </c>
      <c r="BO79" t="s">
        <v>1000</v>
      </c>
      <c r="BP79" t="s">
        <v>1001</v>
      </c>
      <c r="BQ79" t="s">
        <v>1004</v>
      </c>
      <c r="BR79" t="s">
        <v>1005</v>
      </c>
      <c r="BS79" t="s">
        <v>1008</v>
      </c>
      <c r="BT79" t="s">
        <v>1009</v>
      </c>
      <c r="BU79" t="s">
        <v>1012</v>
      </c>
      <c r="BV79" t="s">
        <v>1035</v>
      </c>
      <c r="BW79" t="s">
        <v>1036</v>
      </c>
      <c r="BX79" t="s">
        <v>1038</v>
      </c>
      <c r="BY79" t="s">
        <v>1039</v>
      </c>
      <c r="BZ79" t="s">
        <v>1042</v>
      </c>
      <c r="CA79" t="s">
        <v>1047</v>
      </c>
      <c r="CB79" t="s">
        <v>1061</v>
      </c>
      <c r="CC79" t="s">
        <v>1067</v>
      </c>
      <c r="CD79" t="s">
        <v>1073</v>
      </c>
      <c r="CE79" t="s">
        <v>1084</v>
      </c>
      <c r="CF79" t="s">
        <v>1088</v>
      </c>
      <c r="CG79" t="s">
        <v>1091</v>
      </c>
      <c r="CH79" t="s">
        <v>1092</v>
      </c>
      <c r="CI79" t="s">
        <v>1097</v>
      </c>
      <c r="CJ79" t="s">
        <v>1098</v>
      </c>
      <c r="CK79" t="s">
        <v>1101</v>
      </c>
      <c r="CL79" t="s">
        <v>1102</v>
      </c>
      <c r="CM79" t="s">
        <v>1105</v>
      </c>
      <c r="CN79" t="s">
        <v>1109</v>
      </c>
      <c r="CO79" t="s">
        <v>1110</v>
      </c>
      <c r="CP79" t="s">
        <v>1111</v>
      </c>
      <c r="CQ79" t="s">
        <v>1116</v>
      </c>
      <c r="CR79" t="s">
        <v>1120</v>
      </c>
      <c r="CS79" t="s">
        <v>1122</v>
      </c>
      <c r="CT79" t="s">
        <v>1123</v>
      </c>
      <c r="CU79" t="s">
        <v>1127</v>
      </c>
      <c r="CV79" t="s">
        <v>1134</v>
      </c>
      <c r="CW79" t="s">
        <v>1138</v>
      </c>
      <c r="CX79" t="s">
        <v>1140</v>
      </c>
    </row>
    <row r="80" spans="1:102" x14ac:dyDescent="0.2">
      <c r="A80" t="s">
        <v>66</v>
      </c>
      <c r="B80">
        <v>90.470001220703125</v>
      </c>
      <c r="C80">
        <v>89.44000244140625</v>
      </c>
      <c r="D80">
        <v>89.55999755859375</v>
      </c>
      <c r="E80">
        <v>91.55999755859375</v>
      </c>
      <c r="F80">
        <v>88.75</v>
      </c>
      <c r="G80">
        <v>86.75</v>
      </c>
      <c r="H80">
        <v>84</v>
      </c>
      <c r="I80">
        <v>85.620002746582031</v>
      </c>
      <c r="J80">
        <v>85.870002746582031</v>
      </c>
      <c r="K80">
        <v>83</v>
      </c>
      <c r="L80">
        <v>82.620002746582031</v>
      </c>
      <c r="M80">
        <v>78.30999755859375</v>
      </c>
      <c r="N80">
        <v>77.05999755859375</v>
      </c>
      <c r="O80">
        <v>75.120002746582031</v>
      </c>
      <c r="P80">
        <v>81.25</v>
      </c>
      <c r="Q80">
        <v>82</v>
      </c>
      <c r="R80">
        <v>78.25</v>
      </c>
      <c r="S80">
        <v>78</v>
      </c>
      <c r="T80">
        <v>85.05999755859375</v>
      </c>
      <c r="U80">
        <v>86.30999755859375</v>
      </c>
      <c r="V80">
        <v>86.19000244140625</v>
      </c>
      <c r="W80">
        <v>82.44000244140625</v>
      </c>
      <c r="X80">
        <v>77.94000244140625</v>
      </c>
      <c r="Y80">
        <v>79.870002746582031</v>
      </c>
      <c r="Z80">
        <v>79.720001220703125</v>
      </c>
      <c r="AA80">
        <v>76.760002136230469</v>
      </c>
      <c r="AB80">
        <v>81.699996948242188</v>
      </c>
      <c r="AC80">
        <v>81</v>
      </c>
      <c r="AD80">
        <v>82</v>
      </c>
      <c r="AE80">
        <v>83.05999755859375</v>
      </c>
      <c r="AF80">
        <v>82.44000244140625</v>
      </c>
      <c r="AG80">
        <v>82.120002746582031</v>
      </c>
      <c r="AH80">
        <v>75.699996948242188</v>
      </c>
      <c r="AI80">
        <v>75.69000244140625</v>
      </c>
      <c r="AJ80">
        <v>71.75</v>
      </c>
      <c r="AK80">
        <v>70.05999755859375</v>
      </c>
      <c r="AL80">
        <v>75.839996337890625</v>
      </c>
      <c r="AM80">
        <v>77.370002746582031</v>
      </c>
      <c r="AN80">
        <v>72.870002746582031</v>
      </c>
      <c r="AO80">
        <v>72.830001831054688</v>
      </c>
      <c r="AP80">
        <v>69.860000610351562</v>
      </c>
      <c r="AQ80">
        <v>69.75</v>
      </c>
      <c r="AR80">
        <v>66.620002746582031</v>
      </c>
      <c r="AS80">
        <v>70.44000244140625</v>
      </c>
      <c r="AT80">
        <v>69.55999755859375</v>
      </c>
      <c r="AU80">
        <v>65.449996948242188</v>
      </c>
      <c r="AV80">
        <v>62.939998626708984</v>
      </c>
      <c r="AW80">
        <v>62.979999542236328</v>
      </c>
      <c r="AX80">
        <v>64</v>
      </c>
      <c r="AY80">
        <v>63.689998626708984</v>
      </c>
      <c r="AZ80">
        <v>70.69000244140625</v>
      </c>
      <c r="BA80">
        <v>68</v>
      </c>
      <c r="BB80">
        <v>66.5</v>
      </c>
      <c r="BC80">
        <v>68</v>
      </c>
      <c r="BD80">
        <v>74.370002746582031</v>
      </c>
      <c r="BE80">
        <v>71.660003662109375</v>
      </c>
      <c r="BF80">
        <v>68.730003356933594</v>
      </c>
      <c r="BG80">
        <v>65.370002746582031</v>
      </c>
      <c r="BH80">
        <v>63.869998931884766</v>
      </c>
      <c r="BI80">
        <v>64</v>
      </c>
      <c r="BJ80">
        <v>59.119998931884766</v>
      </c>
      <c r="BK80">
        <v>55.729999542236328</v>
      </c>
      <c r="BL80">
        <v>56.060001373291016</v>
      </c>
      <c r="BM80">
        <v>60.5</v>
      </c>
      <c r="BN80">
        <v>60.869998931884766</v>
      </c>
      <c r="BO80">
        <v>61.560001373291016</v>
      </c>
      <c r="BP80">
        <v>61.439998626708984</v>
      </c>
      <c r="BQ80">
        <v>58.369998931884766</v>
      </c>
      <c r="BR80">
        <v>53.439998626708984</v>
      </c>
      <c r="BS80">
        <v>62.439998626708984</v>
      </c>
      <c r="BT80">
        <v>61.310001373291016</v>
      </c>
      <c r="BU80">
        <v>56.619998931884766</v>
      </c>
      <c r="BV80">
        <v>57.25</v>
      </c>
      <c r="BW80">
        <v>57.25</v>
      </c>
      <c r="BX80">
        <v>60.189998626708984</v>
      </c>
      <c r="BY80">
        <v>61.939998626708984</v>
      </c>
      <c r="BZ80">
        <v>62.729999542236328</v>
      </c>
      <c r="CA80">
        <v>61.979999542236328</v>
      </c>
      <c r="CB80">
        <v>63.869998931884766</v>
      </c>
      <c r="CC80">
        <v>66.55999755859375</v>
      </c>
      <c r="CD80">
        <v>66.30999755859375</v>
      </c>
      <c r="CE80">
        <v>66.370002746582031</v>
      </c>
      <c r="CF80">
        <v>67.760002136230469</v>
      </c>
      <c r="CG80">
        <v>67.120002746582031</v>
      </c>
      <c r="CH80">
        <v>64.5</v>
      </c>
      <c r="CI80">
        <v>65.550003051757813</v>
      </c>
      <c r="CJ80">
        <v>67</v>
      </c>
      <c r="CK80">
        <v>66.75</v>
      </c>
      <c r="CL80">
        <v>64.300003051757812</v>
      </c>
      <c r="CM80">
        <v>65.150001525878906</v>
      </c>
      <c r="CN80">
        <v>61.549999237060547</v>
      </c>
      <c r="CO80">
        <v>61.5</v>
      </c>
      <c r="CP80">
        <v>61.599998474121094</v>
      </c>
      <c r="CQ80">
        <v>60.599998474121094</v>
      </c>
      <c r="CR80">
        <v>58.790000915527344</v>
      </c>
      <c r="CS80">
        <v>56.400001525878906</v>
      </c>
      <c r="CT80">
        <v>57.080001831054687</v>
      </c>
      <c r="CU80">
        <v>55.25</v>
      </c>
      <c r="CV80">
        <v>57.450000762939453</v>
      </c>
      <c r="CW80">
        <v>58.400001525878906</v>
      </c>
      <c r="CX80">
        <v>55.130001068115234</v>
      </c>
    </row>
    <row r="81" spans="1:102" x14ac:dyDescent="0.2">
      <c r="B81" t="s">
        <v>1181</v>
      </c>
      <c r="C81" t="s">
        <v>1148</v>
      </c>
      <c r="D81" t="s">
        <v>1149</v>
      </c>
      <c r="E81" t="s">
        <v>1150</v>
      </c>
      <c r="F81" t="s">
        <v>1151</v>
      </c>
      <c r="G81" t="s">
        <v>1152</v>
      </c>
      <c r="H81" t="s">
        <v>1153</v>
      </c>
      <c r="I81" t="s">
        <v>1154</v>
      </c>
      <c r="J81" t="s">
        <v>1155</v>
      </c>
      <c r="K81" t="s">
        <v>1156</v>
      </c>
      <c r="L81" t="s">
        <v>1157</v>
      </c>
      <c r="M81" t="s">
        <v>1158</v>
      </c>
      <c r="N81" t="s">
        <v>1159</v>
      </c>
      <c r="O81" t="s">
        <v>1160</v>
      </c>
      <c r="P81" t="s">
        <v>1161</v>
      </c>
      <c r="Q81" t="s">
        <v>1162</v>
      </c>
      <c r="R81" t="s">
        <v>1163</v>
      </c>
      <c r="S81" t="s">
        <v>1164</v>
      </c>
      <c r="T81" t="s">
        <v>1165</v>
      </c>
      <c r="U81" t="s">
        <v>1166</v>
      </c>
      <c r="V81" t="s">
        <v>1167</v>
      </c>
      <c r="W81" t="s">
        <v>1168</v>
      </c>
      <c r="X81" t="s">
        <v>1169</v>
      </c>
      <c r="Y81" t="s">
        <v>1170</v>
      </c>
      <c r="Z81" t="s">
        <v>1171</v>
      </c>
      <c r="AA81" t="s">
        <v>1172</v>
      </c>
      <c r="AB81" t="s">
        <v>1173</v>
      </c>
      <c r="AC81" t="s">
        <v>1174</v>
      </c>
      <c r="AD81" t="s">
        <v>1175</v>
      </c>
      <c r="AE81" t="s">
        <v>1176</v>
      </c>
      <c r="AF81" t="s">
        <v>1177</v>
      </c>
      <c r="AG81" t="s">
        <v>1178</v>
      </c>
      <c r="AH81" t="s">
        <v>870</v>
      </c>
      <c r="AI81" t="s">
        <v>873</v>
      </c>
      <c r="AJ81" t="s">
        <v>874</v>
      </c>
      <c r="AK81" t="s">
        <v>875</v>
      </c>
      <c r="AL81" t="s">
        <v>877</v>
      </c>
      <c r="AM81" t="s">
        <v>878</v>
      </c>
      <c r="AN81" t="s">
        <v>882</v>
      </c>
      <c r="AO81" t="s">
        <v>883</v>
      </c>
      <c r="AP81" t="s">
        <v>884</v>
      </c>
      <c r="AQ81" t="s">
        <v>887</v>
      </c>
      <c r="AR81" t="s">
        <v>888</v>
      </c>
      <c r="AS81" t="s">
        <v>889</v>
      </c>
      <c r="AT81" t="s">
        <v>893</v>
      </c>
      <c r="AU81" t="s">
        <v>894</v>
      </c>
      <c r="AV81" t="s">
        <v>897</v>
      </c>
      <c r="AW81" t="s">
        <v>898</v>
      </c>
      <c r="AX81" t="s">
        <v>899</v>
      </c>
      <c r="AY81" t="s">
        <v>900</v>
      </c>
      <c r="AZ81" t="s">
        <v>901</v>
      </c>
      <c r="BA81" t="s">
        <v>902</v>
      </c>
      <c r="BB81" t="s">
        <v>903</v>
      </c>
      <c r="BC81" t="s">
        <v>904</v>
      </c>
      <c r="BD81" t="s">
        <v>906</v>
      </c>
      <c r="BE81" t="s">
        <v>913</v>
      </c>
      <c r="BF81" t="s">
        <v>914</v>
      </c>
      <c r="BG81" t="s">
        <v>915</v>
      </c>
      <c r="BH81" t="s">
        <v>916</v>
      </c>
      <c r="BI81" t="s">
        <v>917</v>
      </c>
      <c r="BJ81" t="s">
        <v>968</v>
      </c>
      <c r="BK81" t="s">
        <v>973</v>
      </c>
      <c r="BL81" t="s">
        <v>974</v>
      </c>
      <c r="BM81" t="s">
        <v>975</v>
      </c>
      <c r="BN81" t="s">
        <v>992</v>
      </c>
      <c r="BO81" t="s">
        <v>1000</v>
      </c>
      <c r="BP81" t="s">
        <v>1001</v>
      </c>
      <c r="BQ81" t="s">
        <v>1004</v>
      </c>
      <c r="BR81" t="s">
        <v>1005</v>
      </c>
      <c r="BS81" t="s">
        <v>1008</v>
      </c>
      <c r="BT81" t="s">
        <v>1009</v>
      </c>
      <c r="BU81" t="s">
        <v>1012</v>
      </c>
      <c r="BV81" t="s">
        <v>1035</v>
      </c>
      <c r="BW81" t="s">
        <v>1036</v>
      </c>
      <c r="BX81" t="s">
        <v>1038</v>
      </c>
      <c r="BY81" t="s">
        <v>1039</v>
      </c>
      <c r="BZ81" t="s">
        <v>1042</v>
      </c>
      <c r="CA81" t="s">
        <v>1047</v>
      </c>
      <c r="CB81" t="s">
        <v>1061</v>
      </c>
      <c r="CC81" t="s">
        <v>1067</v>
      </c>
      <c r="CD81" t="s">
        <v>1073</v>
      </c>
      <c r="CE81" t="s">
        <v>1084</v>
      </c>
      <c r="CF81" t="s">
        <v>1088</v>
      </c>
      <c r="CG81" t="s">
        <v>1091</v>
      </c>
      <c r="CH81" t="s">
        <v>1092</v>
      </c>
      <c r="CI81" t="s">
        <v>1097</v>
      </c>
      <c r="CJ81" t="s">
        <v>1098</v>
      </c>
      <c r="CK81" t="s">
        <v>1101</v>
      </c>
      <c r="CL81" t="s">
        <v>1102</v>
      </c>
      <c r="CM81" t="s">
        <v>1105</v>
      </c>
      <c r="CN81" t="s">
        <v>1109</v>
      </c>
      <c r="CO81" t="s">
        <v>1110</v>
      </c>
      <c r="CP81" t="s">
        <v>1111</v>
      </c>
      <c r="CQ81" t="s">
        <v>1116</v>
      </c>
      <c r="CR81" t="s">
        <v>1120</v>
      </c>
      <c r="CS81" t="s">
        <v>1122</v>
      </c>
      <c r="CT81" t="s">
        <v>1123</v>
      </c>
      <c r="CU81" t="s">
        <v>1127</v>
      </c>
      <c r="CV81" t="s">
        <v>1134</v>
      </c>
      <c r="CW81" t="s">
        <v>1138</v>
      </c>
      <c r="CX81" t="s">
        <v>1140</v>
      </c>
    </row>
    <row r="82" spans="1:102" x14ac:dyDescent="0.2">
      <c r="A82" t="s">
        <v>66</v>
      </c>
      <c r="B82">
        <v>90.470001220703125</v>
      </c>
      <c r="C82">
        <v>89.44000244140625</v>
      </c>
      <c r="D82">
        <v>89.55999755859375</v>
      </c>
      <c r="E82">
        <v>91.55999755859375</v>
      </c>
      <c r="F82">
        <v>88.75</v>
      </c>
      <c r="G82">
        <v>86.75</v>
      </c>
      <c r="H82">
        <v>84</v>
      </c>
      <c r="I82">
        <v>85.620002746582031</v>
      </c>
      <c r="J82">
        <v>85.870002746582031</v>
      </c>
      <c r="K82">
        <v>83</v>
      </c>
      <c r="L82">
        <v>82.620002746582031</v>
      </c>
      <c r="M82">
        <v>78.30999755859375</v>
      </c>
      <c r="N82">
        <v>77.05999755859375</v>
      </c>
      <c r="O82">
        <v>75.120002746582031</v>
      </c>
      <c r="P82">
        <v>81.25</v>
      </c>
      <c r="Q82">
        <v>82</v>
      </c>
      <c r="R82">
        <v>78.25</v>
      </c>
      <c r="S82">
        <v>78</v>
      </c>
      <c r="T82">
        <v>85.05999755859375</v>
      </c>
      <c r="U82">
        <v>86.30999755859375</v>
      </c>
      <c r="V82">
        <v>86.19000244140625</v>
      </c>
      <c r="W82">
        <v>82.44000244140625</v>
      </c>
      <c r="X82">
        <v>77.94000244140625</v>
      </c>
      <c r="Y82">
        <v>79.870002746582031</v>
      </c>
      <c r="Z82">
        <v>79.720001220703125</v>
      </c>
      <c r="AA82">
        <v>76.760002136230469</v>
      </c>
      <c r="AB82">
        <v>81.699996948242188</v>
      </c>
      <c r="AC82">
        <v>81</v>
      </c>
      <c r="AD82">
        <v>82</v>
      </c>
      <c r="AE82">
        <v>83.05999755859375</v>
      </c>
      <c r="AF82">
        <v>82.44000244140625</v>
      </c>
      <c r="AG82">
        <v>82.120002746582031</v>
      </c>
      <c r="AH82">
        <v>75.699996948242188</v>
      </c>
      <c r="AI82">
        <v>75.69000244140625</v>
      </c>
      <c r="AJ82">
        <v>71.75</v>
      </c>
      <c r="AK82">
        <v>70.05999755859375</v>
      </c>
      <c r="AL82">
        <v>75.839996337890625</v>
      </c>
      <c r="AM82">
        <v>77.370002746582031</v>
      </c>
      <c r="AN82">
        <v>72.870002746582031</v>
      </c>
      <c r="AO82">
        <v>72.830001831054688</v>
      </c>
      <c r="AP82">
        <v>69.860000610351562</v>
      </c>
      <c r="AQ82">
        <v>69.75</v>
      </c>
      <c r="AR82">
        <v>66.620002746582031</v>
      </c>
      <c r="AS82">
        <v>70.44000244140625</v>
      </c>
      <c r="AT82">
        <v>69.55999755859375</v>
      </c>
      <c r="AU82">
        <v>65.449996948242188</v>
      </c>
      <c r="AV82">
        <v>62.939998626708984</v>
      </c>
      <c r="AW82">
        <v>62.979999542236328</v>
      </c>
      <c r="AX82">
        <v>64</v>
      </c>
      <c r="AY82">
        <v>63.689998626708984</v>
      </c>
      <c r="AZ82">
        <v>70.69000244140625</v>
      </c>
      <c r="BA82">
        <v>68</v>
      </c>
      <c r="BB82">
        <v>66.5</v>
      </c>
      <c r="BC82">
        <v>68</v>
      </c>
      <c r="BD82">
        <v>74.370002746582031</v>
      </c>
      <c r="BE82">
        <v>71.660003662109375</v>
      </c>
      <c r="BF82">
        <v>68.730003356933594</v>
      </c>
      <c r="BG82">
        <v>65.370002746582031</v>
      </c>
      <c r="BH82">
        <v>63.869998931884766</v>
      </c>
      <c r="BI82">
        <v>64</v>
      </c>
      <c r="BJ82">
        <v>59.119998931884766</v>
      </c>
      <c r="BK82">
        <v>55.729999542236328</v>
      </c>
      <c r="BL82">
        <v>56.060001373291016</v>
      </c>
      <c r="BM82">
        <v>60.5</v>
      </c>
      <c r="BN82">
        <v>60.869998931884766</v>
      </c>
      <c r="BO82">
        <v>61.560001373291016</v>
      </c>
      <c r="BP82">
        <v>61.439998626708984</v>
      </c>
      <c r="BQ82">
        <v>58.369998931884766</v>
      </c>
      <c r="BR82">
        <v>53.439998626708984</v>
      </c>
      <c r="BS82">
        <v>62.439998626708984</v>
      </c>
      <c r="BT82">
        <v>61.310001373291016</v>
      </c>
      <c r="BU82">
        <v>56.619998931884766</v>
      </c>
      <c r="BV82">
        <v>57.25</v>
      </c>
      <c r="BW82">
        <v>57.25</v>
      </c>
      <c r="BX82">
        <v>60.189998626708984</v>
      </c>
      <c r="BY82">
        <v>61.939998626708984</v>
      </c>
      <c r="BZ82">
        <v>62.729999542236328</v>
      </c>
      <c r="CA82">
        <v>61.979999542236328</v>
      </c>
      <c r="CB82">
        <v>63.869998931884766</v>
      </c>
      <c r="CC82">
        <v>66.55999755859375</v>
      </c>
      <c r="CD82">
        <v>66.30999755859375</v>
      </c>
      <c r="CE82">
        <v>66.370002746582031</v>
      </c>
      <c r="CF82">
        <v>67.760002136230469</v>
      </c>
      <c r="CG82">
        <v>67.120002746582031</v>
      </c>
      <c r="CH82">
        <v>64.5</v>
      </c>
      <c r="CI82">
        <v>65.550003051757813</v>
      </c>
      <c r="CJ82">
        <v>67</v>
      </c>
      <c r="CK82">
        <v>66.75</v>
      </c>
      <c r="CL82">
        <v>64.300003051757812</v>
      </c>
      <c r="CM82">
        <v>65.150001525878906</v>
      </c>
      <c r="CN82">
        <v>61.549999237060547</v>
      </c>
      <c r="CO82">
        <v>61.5</v>
      </c>
      <c r="CP82">
        <v>61.599998474121094</v>
      </c>
      <c r="CQ82">
        <v>60.599998474121094</v>
      </c>
      <c r="CR82">
        <v>58.790000915527344</v>
      </c>
      <c r="CS82">
        <v>56.400001525878906</v>
      </c>
      <c r="CT82">
        <v>57.080001831054687</v>
      </c>
      <c r="CU82">
        <v>55.25</v>
      </c>
      <c r="CV82">
        <v>57.450000762939453</v>
      </c>
      <c r="CW82">
        <v>58.400001525878906</v>
      </c>
      <c r="CX82">
        <v>55.130001068115234</v>
      </c>
    </row>
    <row r="83" spans="1:102" x14ac:dyDescent="0.2">
      <c r="B83" t="s">
        <v>1181</v>
      </c>
      <c r="C83" t="s">
        <v>1148</v>
      </c>
      <c r="D83" t="s">
        <v>1149</v>
      </c>
      <c r="E83" t="s">
        <v>1150</v>
      </c>
      <c r="F83" t="s">
        <v>1151</v>
      </c>
      <c r="G83" t="s">
        <v>1152</v>
      </c>
      <c r="H83" t="s">
        <v>1153</v>
      </c>
      <c r="I83" t="s">
        <v>1154</v>
      </c>
      <c r="J83" t="s">
        <v>1155</v>
      </c>
      <c r="K83" t="s">
        <v>1156</v>
      </c>
      <c r="L83" t="s">
        <v>1157</v>
      </c>
      <c r="M83" t="s">
        <v>1158</v>
      </c>
      <c r="N83" t="s">
        <v>1159</v>
      </c>
      <c r="O83" t="s">
        <v>1160</v>
      </c>
      <c r="P83" t="s">
        <v>1161</v>
      </c>
      <c r="Q83" t="s">
        <v>1162</v>
      </c>
      <c r="R83" t="s">
        <v>1163</v>
      </c>
      <c r="S83" t="s">
        <v>1164</v>
      </c>
      <c r="T83" t="s">
        <v>1165</v>
      </c>
      <c r="U83" t="s">
        <v>1166</v>
      </c>
      <c r="V83" t="s">
        <v>1167</v>
      </c>
      <c r="W83" t="s">
        <v>1168</v>
      </c>
      <c r="X83" t="s">
        <v>1169</v>
      </c>
      <c r="Y83" t="s">
        <v>1170</v>
      </c>
      <c r="Z83" t="s">
        <v>1171</v>
      </c>
      <c r="AA83" t="s">
        <v>1172</v>
      </c>
      <c r="AB83" t="s">
        <v>1173</v>
      </c>
      <c r="AC83" t="s">
        <v>1174</v>
      </c>
      <c r="AD83" t="s">
        <v>1175</v>
      </c>
      <c r="AE83" t="s">
        <v>1176</v>
      </c>
      <c r="AF83" t="s">
        <v>1177</v>
      </c>
      <c r="AG83" t="s">
        <v>1178</v>
      </c>
      <c r="AH83" t="s">
        <v>870</v>
      </c>
      <c r="AI83" t="s">
        <v>873</v>
      </c>
      <c r="AJ83" t="s">
        <v>874</v>
      </c>
      <c r="AK83" t="s">
        <v>875</v>
      </c>
      <c r="AL83" t="s">
        <v>877</v>
      </c>
      <c r="AM83" t="s">
        <v>878</v>
      </c>
      <c r="AN83" t="s">
        <v>882</v>
      </c>
      <c r="AO83" t="s">
        <v>883</v>
      </c>
      <c r="AP83" t="s">
        <v>884</v>
      </c>
      <c r="AQ83" t="s">
        <v>887</v>
      </c>
      <c r="AR83" t="s">
        <v>888</v>
      </c>
      <c r="AS83" t="s">
        <v>889</v>
      </c>
      <c r="AT83" t="s">
        <v>893</v>
      </c>
      <c r="AU83" t="s">
        <v>894</v>
      </c>
      <c r="AV83" t="s">
        <v>897</v>
      </c>
      <c r="AW83" t="s">
        <v>898</v>
      </c>
      <c r="AX83" t="s">
        <v>899</v>
      </c>
      <c r="AY83" t="s">
        <v>900</v>
      </c>
      <c r="AZ83" t="s">
        <v>901</v>
      </c>
      <c r="BA83" t="s">
        <v>902</v>
      </c>
      <c r="BB83" t="s">
        <v>903</v>
      </c>
      <c r="BC83" t="s">
        <v>904</v>
      </c>
      <c r="BD83" t="s">
        <v>906</v>
      </c>
      <c r="BE83" t="s">
        <v>913</v>
      </c>
      <c r="BF83" t="s">
        <v>914</v>
      </c>
      <c r="BG83" t="s">
        <v>915</v>
      </c>
      <c r="BH83" t="s">
        <v>916</v>
      </c>
      <c r="BI83" t="s">
        <v>917</v>
      </c>
      <c r="BJ83" t="s">
        <v>968</v>
      </c>
      <c r="BK83" t="s">
        <v>973</v>
      </c>
      <c r="BL83" t="s">
        <v>974</v>
      </c>
      <c r="BM83" t="s">
        <v>975</v>
      </c>
      <c r="BN83" t="s">
        <v>992</v>
      </c>
      <c r="BO83" t="s">
        <v>1000</v>
      </c>
      <c r="BP83" t="s">
        <v>1001</v>
      </c>
      <c r="BQ83" t="s">
        <v>1004</v>
      </c>
      <c r="BR83" t="s">
        <v>1005</v>
      </c>
      <c r="BS83" t="s">
        <v>1008</v>
      </c>
      <c r="BT83" t="s">
        <v>1009</v>
      </c>
      <c r="BU83" t="s">
        <v>1012</v>
      </c>
      <c r="BV83" t="s">
        <v>1035</v>
      </c>
      <c r="BW83" t="s">
        <v>1036</v>
      </c>
      <c r="BX83" t="s">
        <v>1038</v>
      </c>
      <c r="BY83" t="s">
        <v>1039</v>
      </c>
      <c r="BZ83" t="s">
        <v>1042</v>
      </c>
      <c r="CA83" t="s">
        <v>1047</v>
      </c>
      <c r="CB83" t="s">
        <v>1061</v>
      </c>
      <c r="CC83" t="s">
        <v>1067</v>
      </c>
      <c r="CD83" t="s">
        <v>1073</v>
      </c>
      <c r="CE83" t="s">
        <v>1084</v>
      </c>
      <c r="CF83" t="s">
        <v>1088</v>
      </c>
      <c r="CG83" t="s">
        <v>1091</v>
      </c>
      <c r="CH83" t="s">
        <v>1092</v>
      </c>
      <c r="CI83" t="s">
        <v>1097</v>
      </c>
      <c r="CJ83" t="s">
        <v>1098</v>
      </c>
      <c r="CK83" t="s">
        <v>1101</v>
      </c>
      <c r="CL83" t="s">
        <v>1102</v>
      </c>
      <c r="CM83" t="s">
        <v>1105</v>
      </c>
      <c r="CN83" t="s">
        <v>1109</v>
      </c>
      <c r="CO83" t="s">
        <v>1110</v>
      </c>
      <c r="CP83" t="s">
        <v>1111</v>
      </c>
      <c r="CQ83" t="s">
        <v>1116</v>
      </c>
      <c r="CR83" t="s">
        <v>1120</v>
      </c>
      <c r="CS83" t="s">
        <v>1122</v>
      </c>
      <c r="CT83" t="s">
        <v>1123</v>
      </c>
      <c r="CU83" t="s">
        <v>1127</v>
      </c>
      <c r="CV83" t="s">
        <v>1134</v>
      </c>
      <c r="CW83" t="s">
        <v>1138</v>
      </c>
      <c r="CX83" t="s">
        <v>1140</v>
      </c>
    </row>
    <row r="84" spans="1:102" x14ac:dyDescent="0.2">
      <c r="A84" t="s">
        <v>67</v>
      </c>
      <c r="B84">
        <v>59.310001373291016</v>
      </c>
      <c r="C84">
        <v>60</v>
      </c>
      <c r="D84">
        <v>60.689998626708984</v>
      </c>
      <c r="E84">
        <v>60.060001373291016</v>
      </c>
      <c r="F84">
        <v>59.939998626708984</v>
      </c>
      <c r="G84">
        <v>61.189998626708984</v>
      </c>
      <c r="H84">
        <v>61.689998626708984</v>
      </c>
      <c r="I84">
        <v>61.189998626708984</v>
      </c>
      <c r="J84">
        <v>61</v>
      </c>
      <c r="K84">
        <v>61.060001373291016</v>
      </c>
      <c r="L84">
        <v>61.689998626708984</v>
      </c>
      <c r="M84">
        <v>62.75</v>
      </c>
      <c r="N84">
        <v>63.189998626708984</v>
      </c>
      <c r="O84">
        <v>65.05999755859375</v>
      </c>
      <c r="P84">
        <v>62.75</v>
      </c>
      <c r="Q84">
        <v>62.310001373291016</v>
      </c>
      <c r="R84">
        <v>62.310001373291016</v>
      </c>
      <c r="S84">
        <v>60.369998931884766</v>
      </c>
      <c r="T84">
        <v>60.619998931884766</v>
      </c>
      <c r="U84">
        <v>62.060001373291016</v>
      </c>
      <c r="V84">
        <v>61.310001373291016</v>
      </c>
      <c r="W84">
        <v>61</v>
      </c>
      <c r="X84">
        <v>59.439998626708984</v>
      </c>
      <c r="Y84">
        <v>59.25</v>
      </c>
      <c r="Z84">
        <v>59.5</v>
      </c>
      <c r="AA84">
        <v>59.560001373291016</v>
      </c>
      <c r="AB84">
        <v>59.369998931884766</v>
      </c>
      <c r="AC84">
        <v>61.439998626708984</v>
      </c>
      <c r="AD84">
        <v>57.25</v>
      </c>
      <c r="AE84">
        <v>58.619998931884766</v>
      </c>
      <c r="AF84">
        <v>58.869998931884766</v>
      </c>
      <c r="AG84">
        <v>59.119998931884766</v>
      </c>
      <c r="AH84">
        <v>59.689998626708984</v>
      </c>
      <c r="AI84">
        <v>59.810001373291016</v>
      </c>
      <c r="AJ84">
        <v>60</v>
      </c>
      <c r="AK84">
        <v>59.560001373291016</v>
      </c>
      <c r="AL84">
        <v>60.25</v>
      </c>
      <c r="AM84">
        <v>60.75</v>
      </c>
      <c r="AN84">
        <v>61.060001373291016</v>
      </c>
      <c r="AO84">
        <v>61.060001373291016</v>
      </c>
      <c r="AP84">
        <v>59.810001373291016</v>
      </c>
      <c r="AQ84">
        <v>61.310001373291016</v>
      </c>
      <c r="AR84">
        <v>60.310001373291016</v>
      </c>
      <c r="AS84">
        <v>59.939998626708984</v>
      </c>
      <c r="AT84">
        <v>61.060001373291016</v>
      </c>
      <c r="AU84">
        <v>62</v>
      </c>
      <c r="AV84">
        <v>61.060001373291016</v>
      </c>
      <c r="AW84">
        <v>59.689998626708984</v>
      </c>
      <c r="AX84">
        <v>59.5</v>
      </c>
      <c r="AY84">
        <v>60.560001373291016</v>
      </c>
      <c r="AZ84">
        <v>59.119998931884766</v>
      </c>
      <c r="BA84">
        <v>57.560001373291016</v>
      </c>
      <c r="BB84">
        <v>57.560001373291016</v>
      </c>
      <c r="BC84">
        <v>56.810001373291016</v>
      </c>
      <c r="BD84">
        <v>54.939998626708984</v>
      </c>
      <c r="BE84">
        <v>56</v>
      </c>
      <c r="BF84">
        <v>57.119998931884766</v>
      </c>
      <c r="BG84">
        <v>55.119998931884766</v>
      </c>
      <c r="BH84">
        <v>55.869998931884766</v>
      </c>
      <c r="BI84">
        <v>56.689998626708984</v>
      </c>
      <c r="BJ84">
        <v>58.310001373291016</v>
      </c>
      <c r="BK84">
        <v>57.189998626708984</v>
      </c>
      <c r="BL84">
        <v>58.619998931884766</v>
      </c>
      <c r="BM84">
        <v>59.25</v>
      </c>
      <c r="BN84">
        <v>60.369998931884766</v>
      </c>
      <c r="BO84">
        <v>61.369998931884766</v>
      </c>
      <c r="BP84">
        <v>61.560001373291016</v>
      </c>
      <c r="BQ84">
        <v>60.560001373291016</v>
      </c>
      <c r="BR84">
        <v>62.5</v>
      </c>
      <c r="BS84">
        <v>61.439998626708984</v>
      </c>
      <c r="BT84">
        <v>60.689998626708984</v>
      </c>
      <c r="BU84">
        <v>61.869998931884766</v>
      </c>
      <c r="BV84">
        <v>61.369998931884766</v>
      </c>
      <c r="BW84">
        <v>59.310001373291016</v>
      </c>
      <c r="BX84">
        <v>58.939998626708984</v>
      </c>
      <c r="BY84">
        <v>60.119998931884766</v>
      </c>
      <c r="BZ84">
        <v>60.25</v>
      </c>
      <c r="CA84">
        <v>60.119998931884766</v>
      </c>
      <c r="CB84">
        <v>59.369998931884766</v>
      </c>
      <c r="CC84">
        <v>59.310001373291016</v>
      </c>
      <c r="CD84">
        <v>58.689998626708984</v>
      </c>
      <c r="CE84">
        <v>58.810001373291016</v>
      </c>
      <c r="CF84">
        <v>58.119998931884766</v>
      </c>
      <c r="CG84">
        <v>58.25</v>
      </c>
      <c r="CH84">
        <v>59.869998931884766</v>
      </c>
      <c r="CI84">
        <v>59.25</v>
      </c>
      <c r="CJ84">
        <v>58.889999389648438</v>
      </c>
      <c r="CK84">
        <v>59.319999694824219</v>
      </c>
      <c r="CL84">
        <v>60.349998474121094</v>
      </c>
      <c r="CM84">
        <v>60.180000305175781</v>
      </c>
      <c r="CN84">
        <v>60.409999847412109</v>
      </c>
      <c r="CO84">
        <v>61.779998779296875</v>
      </c>
      <c r="CP84">
        <v>61.369998931884766</v>
      </c>
      <c r="CQ84">
        <v>61.189998626708984</v>
      </c>
      <c r="CR84">
        <v>61.330001831054688</v>
      </c>
      <c r="CS84">
        <v>63.709999084472656</v>
      </c>
      <c r="CT84">
        <v>62.75</v>
      </c>
      <c r="CU84">
        <v>61.209999084472656</v>
      </c>
      <c r="CV84">
        <v>61.009998321533203</v>
      </c>
      <c r="CW84">
        <v>60.200000762939453</v>
      </c>
      <c r="CX84">
        <v>60.650001525878906</v>
      </c>
    </row>
    <row r="85" spans="1:102" x14ac:dyDescent="0.2">
      <c r="B85" t="s">
        <v>1181</v>
      </c>
      <c r="C85" t="s">
        <v>1148</v>
      </c>
      <c r="D85" t="s">
        <v>1149</v>
      </c>
      <c r="E85" t="s">
        <v>1150</v>
      </c>
      <c r="F85" t="s">
        <v>1151</v>
      </c>
      <c r="G85" t="s">
        <v>1152</v>
      </c>
      <c r="H85" t="s">
        <v>1153</v>
      </c>
      <c r="I85" t="s">
        <v>1154</v>
      </c>
      <c r="J85" t="s">
        <v>1155</v>
      </c>
      <c r="K85" t="s">
        <v>1156</v>
      </c>
      <c r="L85" t="s">
        <v>1157</v>
      </c>
      <c r="M85" t="s">
        <v>1158</v>
      </c>
      <c r="N85" t="s">
        <v>1159</v>
      </c>
      <c r="O85" t="s">
        <v>1160</v>
      </c>
      <c r="P85" t="s">
        <v>1161</v>
      </c>
      <c r="Q85" t="s">
        <v>1162</v>
      </c>
      <c r="R85" t="s">
        <v>1163</v>
      </c>
      <c r="S85" t="s">
        <v>1164</v>
      </c>
      <c r="T85" t="s">
        <v>1165</v>
      </c>
      <c r="U85" t="s">
        <v>1166</v>
      </c>
      <c r="V85" t="s">
        <v>1167</v>
      </c>
      <c r="W85" t="s">
        <v>1168</v>
      </c>
      <c r="X85" t="s">
        <v>1169</v>
      </c>
      <c r="Y85" t="s">
        <v>1170</v>
      </c>
      <c r="Z85" t="s">
        <v>1171</v>
      </c>
      <c r="AA85" t="s">
        <v>1172</v>
      </c>
      <c r="AB85" t="s">
        <v>1173</v>
      </c>
      <c r="AC85" t="s">
        <v>1174</v>
      </c>
      <c r="AD85" t="s">
        <v>1175</v>
      </c>
      <c r="AE85" t="s">
        <v>1176</v>
      </c>
      <c r="AF85" t="s">
        <v>1177</v>
      </c>
      <c r="AG85" t="s">
        <v>1178</v>
      </c>
      <c r="AH85" t="s">
        <v>870</v>
      </c>
      <c r="AI85" t="s">
        <v>873</v>
      </c>
      <c r="AJ85" t="s">
        <v>874</v>
      </c>
      <c r="AK85" t="s">
        <v>875</v>
      </c>
      <c r="AL85" t="s">
        <v>877</v>
      </c>
      <c r="AM85" t="s">
        <v>878</v>
      </c>
      <c r="AN85" t="s">
        <v>882</v>
      </c>
      <c r="AO85" t="s">
        <v>883</v>
      </c>
      <c r="AP85" t="s">
        <v>884</v>
      </c>
      <c r="AQ85" t="s">
        <v>887</v>
      </c>
      <c r="AR85" t="s">
        <v>888</v>
      </c>
      <c r="AS85" t="s">
        <v>889</v>
      </c>
      <c r="AT85" t="s">
        <v>893</v>
      </c>
      <c r="AU85" t="s">
        <v>894</v>
      </c>
      <c r="AV85" t="s">
        <v>897</v>
      </c>
      <c r="AW85" t="s">
        <v>898</v>
      </c>
      <c r="AX85" t="s">
        <v>899</v>
      </c>
      <c r="AY85" t="s">
        <v>900</v>
      </c>
      <c r="AZ85" t="s">
        <v>901</v>
      </c>
      <c r="BA85" t="s">
        <v>902</v>
      </c>
      <c r="BB85" t="s">
        <v>903</v>
      </c>
      <c r="BC85" t="s">
        <v>904</v>
      </c>
      <c r="BD85" t="s">
        <v>906</v>
      </c>
      <c r="BE85" t="s">
        <v>913</v>
      </c>
      <c r="BF85" t="s">
        <v>914</v>
      </c>
      <c r="BG85" t="s">
        <v>915</v>
      </c>
      <c r="BH85" t="s">
        <v>916</v>
      </c>
      <c r="BI85" t="s">
        <v>917</v>
      </c>
      <c r="BJ85" t="s">
        <v>968</v>
      </c>
      <c r="BK85" t="s">
        <v>973</v>
      </c>
      <c r="BL85" t="s">
        <v>974</v>
      </c>
      <c r="BM85" t="s">
        <v>975</v>
      </c>
      <c r="BN85" t="s">
        <v>992</v>
      </c>
      <c r="BO85" t="s">
        <v>1000</v>
      </c>
      <c r="BP85" t="s">
        <v>1001</v>
      </c>
      <c r="BQ85" t="s">
        <v>1004</v>
      </c>
      <c r="BR85" t="s">
        <v>1005</v>
      </c>
      <c r="BS85" t="s">
        <v>1008</v>
      </c>
      <c r="BT85" t="s">
        <v>1009</v>
      </c>
      <c r="BU85" t="s">
        <v>1012</v>
      </c>
      <c r="BV85" t="s">
        <v>1035</v>
      </c>
      <c r="BW85" t="s">
        <v>1036</v>
      </c>
      <c r="BX85" t="s">
        <v>1038</v>
      </c>
      <c r="BY85" t="s">
        <v>1039</v>
      </c>
      <c r="BZ85" t="s">
        <v>1042</v>
      </c>
      <c r="CA85" t="s">
        <v>1047</v>
      </c>
      <c r="CB85" t="s">
        <v>1061</v>
      </c>
      <c r="CC85" t="s">
        <v>1067</v>
      </c>
      <c r="CD85" t="s">
        <v>1073</v>
      </c>
      <c r="CE85" t="s">
        <v>1084</v>
      </c>
      <c r="CF85" t="s">
        <v>1088</v>
      </c>
      <c r="CG85" t="s">
        <v>1091</v>
      </c>
      <c r="CH85" t="s">
        <v>1092</v>
      </c>
      <c r="CI85" t="s">
        <v>1097</v>
      </c>
      <c r="CJ85" t="s">
        <v>1098</v>
      </c>
      <c r="CK85" t="s">
        <v>1101</v>
      </c>
      <c r="CL85" t="s">
        <v>1102</v>
      </c>
      <c r="CM85" t="s">
        <v>1105</v>
      </c>
      <c r="CN85" t="s">
        <v>1109</v>
      </c>
      <c r="CO85" t="s">
        <v>1110</v>
      </c>
      <c r="CP85" t="s">
        <v>1111</v>
      </c>
      <c r="CQ85" t="s">
        <v>1116</v>
      </c>
      <c r="CR85" t="s">
        <v>1120</v>
      </c>
      <c r="CS85" t="s">
        <v>1122</v>
      </c>
      <c r="CT85" t="s">
        <v>1123</v>
      </c>
      <c r="CU85" t="s">
        <v>1127</v>
      </c>
      <c r="CV85" t="s">
        <v>1134</v>
      </c>
      <c r="CW85" t="s">
        <v>1138</v>
      </c>
      <c r="CX85" t="s">
        <v>1140</v>
      </c>
    </row>
    <row r="86" spans="1:102" x14ac:dyDescent="0.2">
      <c r="A86" t="s">
        <v>67</v>
      </c>
      <c r="B86">
        <v>59.310001373291016</v>
      </c>
      <c r="C86">
        <v>60</v>
      </c>
      <c r="D86">
        <v>60.689998626708984</v>
      </c>
      <c r="E86">
        <v>60.060001373291016</v>
      </c>
      <c r="F86">
        <v>59.939998626708984</v>
      </c>
      <c r="G86">
        <v>61.189998626708984</v>
      </c>
      <c r="H86">
        <v>61.689998626708984</v>
      </c>
      <c r="I86">
        <v>61.189998626708984</v>
      </c>
      <c r="J86">
        <v>61</v>
      </c>
      <c r="K86">
        <v>61.060001373291016</v>
      </c>
      <c r="L86">
        <v>61.689998626708984</v>
      </c>
      <c r="M86">
        <v>62.75</v>
      </c>
      <c r="N86">
        <v>63.189998626708984</v>
      </c>
      <c r="O86">
        <v>65.05999755859375</v>
      </c>
      <c r="P86">
        <v>62.75</v>
      </c>
      <c r="Q86">
        <v>62.310001373291016</v>
      </c>
      <c r="R86">
        <v>62.310001373291016</v>
      </c>
      <c r="S86">
        <v>60.369998931884766</v>
      </c>
      <c r="T86">
        <v>60.619998931884766</v>
      </c>
      <c r="U86">
        <v>62.060001373291016</v>
      </c>
      <c r="V86">
        <v>61.310001373291016</v>
      </c>
      <c r="W86">
        <v>61</v>
      </c>
      <c r="X86">
        <v>59.439998626708984</v>
      </c>
      <c r="Y86">
        <v>59.25</v>
      </c>
      <c r="Z86">
        <v>59.5</v>
      </c>
      <c r="AA86">
        <v>59.560001373291016</v>
      </c>
      <c r="AB86">
        <v>59.369998931884766</v>
      </c>
      <c r="AC86">
        <v>61.439998626708984</v>
      </c>
      <c r="AD86">
        <v>57.25</v>
      </c>
      <c r="AE86">
        <v>58.619998931884766</v>
      </c>
      <c r="AF86">
        <v>58.869998931884766</v>
      </c>
      <c r="AG86">
        <v>59.119998931884766</v>
      </c>
      <c r="AH86">
        <v>59.689998626708984</v>
      </c>
      <c r="AI86">
        <v>59.810001373291016</v>
      </c>
      <c r="AJ86">
        <v>60</v>
      </c>
      <c r="AK86">
        <v>59.560001373291016</v>
      </c>
      <c r="AL86">
        <v>60.25</v>
      </c>
      <c r="AM86">
        <v>60.75</v>
      </c>
      <c r="AN86">
        <v>61.060001373291016</v>
      </c>
      <c r="AO86">
        <v>61.060001373291016</v>
      </c>
      <c r="AP86">
        <v>59.810001373291016</v>
      </c>
      <c r="AQ86">
        <v>61.310001373291016</v>
      </c>
      <c r="AR86">
        <v>60.310001373291016</v>
      </c>
      <c r="AS86">
        <v>59.939998626708984</v>
      </c>
      <c r="AT86">
        <v>61.060001373291016</v>
      </c>
      <c r="AU86">
        <v>62</v>
      </c>
      <c r="AV86">
        <v>61.060001373291016</v>
      </c>
      <c r="AW86">
        <v>59.689998626708984</v>
      </c>
      <c r="AX86">
        <v>59.5</v>
      </c>
      <c r="AY86">
        <v>60.560001373291016</v>
      </c>
      <c r="AZ86">
        <v>59.119998931884766</v>
      </c>
      <c r="BA86">
        <v>57.560001373291016</v>
      </c>
      <c r="BB86">
        <v>57.560001373291016</v>
      </c>
      <c r="BC86">
        <v>56.810001373291016</v>
      </c>
      <c r="BD86">
        <v>54.939998626708984</v>
      </c>
      <c r="BE86">
        <v>56</v>
      </c>
      <c r="BF86">
        <v>57.119998931884766</v>
      </c>
      <c r="BG86">
        <v>55.119998931884766</v>
      </c>
      <c r="BH86">
        <v>55.869998931884766</v>
      </c>
      <c r="BI86">
        <v>56.689998626708984</v>
      </c>
      <c r="BJ86">
        <v>58.310001373291016</v>
      </c>
      <c r="BK86">
        <v>57.189998626708984</v>
      </c>
      <c r="BL86">
        <v>58.619998931884766</v>
      </c>
      <c r="BM86">
        <v>59.25</v>
      </c>
      <c r="BN86">
        <v>60.369998931884766</v>
      </c>
      <c r="BO86">
        <v>61.369998931884766</v>
      </c>
      <c r="BP86">
        <v>61.560001373291016</v>
      </c>
      <c r="BQ86">
        <v>60.560001373291016</v>
      </c>
      <c r="BR86">
        <v>62.5</v>
      </c>
      <c r="BS86">
        <v>61.439998626708984</v>
      </c>
      <c r="BT86">
        <v>60.689998626708984</v>
      </c>
      <c r="BU86">
        <v>61.869998931884766</v>
      </c>
      <c r="BV86">
        <v>61.369998931884766</v>
      </c>
      <c r="BW86">
        <v>59.310001373291016</v>
      </c>
      <c r="BX86">
        <v>58.939998626708984</v>
      </c>
      <c r="BY86">
        <v>60.119998931884766</v>
      </c>
      <c r="BZ86">
        <v>60.25</v>
      </c>
      <c r="CA86">
        <v>60.119998931884766</v>
      </c>
      <c r="CB86">
        <v>59.369998931884766</v>
      </c>
      <c r="CC86">
        <v>59.310001373291016</v>
      </c>
      <c r="CD86">
        <v>58.689998626708984</v>
      </c>
      <c r="CE86">
        <v>58.810001373291016</v>
      </c>
      <c r="CF86">
        <v>58.119998931884766</v>
      </c>
      <c r="CG86">
        <v>58.25</v>
      </c>
      <c r="CH86">
        <v>59.869998931884766</v>
      </c>
      <c r="CI86">
        <v>59.25</v>
      </c>
      <c r="CJ86">
        <v>58.889999389648438</v>
      </c>
      <c r="CK86">
        <v>59.319999694824219</v>
      </c>
      <c r="CL86">
        <v>60.349998474121094</v>
      </c>
      <c r="CM86">
        <v>60.180000305175781</v>
      </c>
      <c r="CN86">
        <v>60.409999847412109</v>
      </c>
      <c r="CO86">
        <v>61.779998779296875</v>
      </c>
      <c r="CP86">
        <v>61.369998931884766</v>
      </c>
      <c r="CQ86">
        <v>61.189998626708984</v>
      </c>
      <c r="CR86">
        <v>61.330001831054688</v>
      </c>
      <c r="CS86">
        <v>63.709999084472656</v>
      </c>
      <c r="CT86">
        <v>62.75</v>
      </c>
      <c r="CU86">
        <v>61.209999084472656</v>
      </c>
      <c r="CV86">
        <v>61.009998321533203</v>
      </c>
      <c r="CW86">
        <v>60.200000762939453</v>
      </c>
      <c r="CX86">
        <v>60.650001525878906</v>
      </c>
    </row>
    <row r="87" spans="1:102" x14ac:dyDescent="0.2">
      <c r="B87" t="s">
        <v>1181</v>
      </c>
      <c r="C87" t="s">
        <v>1148</v>
      </c>
      <c r="D87" t="s">
        <v>1149</v>
      </c>
      <c r="E87" t="s">
        <v>1150</v>
      </c>
      <c r="F87" t="s">
        <v>1151</v>
      </c>
      <c r="G87" t="s">
        <v>1152</v>
      </c>
      <c r="H87" t="s">
        <v>1153</v>
      </c>
      <c r="I87" t="s">
        <v>1154</v>
      </c>
      <c r="J87" t="s">
        <v>1155</v>
      </c>
      <c r="K87" t="s">
        <v>1156</v>
      </c>
      <c r="L87" t="s">
        <v>1157</v>
      </c>
      <c r="M87" t="s">
        <v>1158</v>
      </c>
      <c r="N87" t="s">
        <v>1159</v>
      </c>
      <c r="O87" t="s">
        <v>1160</v>
      </c>
      <c r="P87" t="s">
        <v>1161</v>
      </c>
      <c r="Q87" t="s">
        <v>1162</v>
      </c>
      <c r="R87" t="s">
        <v>1163</v>
      </c>
      <c r="S87" t="s">
        <v>1164</v>
      </c>
      <c r="T87" t="s">
        <v>1165</v>
      </c>
      <c r="U87" t="s">
        <v>1166</v>
      </c>
      <c r="V87" t="s">
        <v>1167</v>
      </c>
      <c r="W87" t="s">
        <v>1168</v>
      </c>
      <c r="X87" t="s">
        <v>1169</v>
      </c>
      <c r="Y87" t="s">
        <v>1170</v>
      </c>
      <c r="Z87" t="s">
        <v>1171</v>
      </c>
      <c r="AA87" t="s">
        <v>1172</v>
      </c>
      <c r="AB87" t="s">
        <v>1173</v>
      </c>
      <c r="AC87" t="s">
        <v>1174</v>
      </c>
      <c r="AD87" t="s">
        <v>1175</v>
      </c>
      <c r="AE87" t="s">
        <v>1176</v>
      </c>
      <c r="AF87" t="s">
        <v>1177</v>
      </c>
      <c r="AG87" t="s">
        <v>1178</v>
      </c>
      <c r="AH87" t="s">
        <v>870</v>
      </c>
      <c r="AI87" t="s">
        <v>873</v>
      </c>
      <c r="AJ87" t="s">
        <v>874</v>
      </c>
      <c r="AK87" t="s">
        <v>875</v>
      </c>
      <c r="AL87" t="s">
        <v>877</v>
      </c>
      <c r="AM87" t="s">
        <v>878</v>
      </c>
      <c r="AN87" t="s">
        <v>882</v>
      </c>
      <c r="AO87" t="s">
        <v>883</v>
      </c>
      <c r="AP87" t="s">
        <v>884</v>
      </c>
      <c r="AQ87" t="s">
        <v>887</v>
      </c>
      <c r="AR87" t="s">
        <v>888</v>
      </c>
      <c r="AS87" t="s">
        <v>889</v>
      </c>
      <c r="AT87" t="s">
        <v>893</v>
      </c>
      <c r="AU87" t="s">
        <v>894</v>
      </c>
      <c r="AV87" t="s">
        <v>897</v>
      </c>
      <c r="AW87" t="s">
        <v>898</v>
      </c>
      <c r="AX87" t="s">
        <v>899</v>
      </c>
      <c r="AY87" t="s">
        <v>900</v>
      </c>
      <c r="AZ87" t="s">
        <v>901</v>
      </c>
      <c r="BA87" t="s">
        <v>902</v>
      </c>
      <c r="BB87" t="s">
        <v>903</v>
      </c>
      <c r="BC87" t="s">
        <v>904</v>
      </c>
      <c r="BD87" t="s">
        <v>906</v>
      </c>
      <c r="BE87" t="s">
        <v>913</v>
      </c>
      <c r="BF87" t="s">
        <v>914</v>
      </c>
      <c r="BG87" t="s">
        <v>915</v>
      </c>
      <c r="BH87" t="s">
        <v>916</v>
      </c>
      <c r="BI87" t="s">
        <v>917</v>
      </c>
      <c r="BJ87" t="s">
        <v>968</v>
      </c>
      <c r="BK87" t="s">
        <v>973</v>
      </c>
      <c r="BL87" t="s">
        <v>974</v>
      </c>
      <c r="BM87" t="s">
        <v>975</v>
      </c>
      <c r="BN87" t="s">
        <v>992</v>
      </c>
      <c r="BO87" t="s">
        <v>1000</v>
      </c>
      <c r="BP87" t="s">
        <v>1001</v>
      </c>
      <c r="BQ87" t="s">
        <v>1004</v>
      </c>
      <c r="BR87" t="s">
        <v>1005</v>
      </c>
      <c r="BS87" t="s">
        <v>1008</v>
      </c>
      <c r="BT87" t="s">
        <v>1009</v>
      </c>
      <c r="BU87" t="s">
        <v>1012</v>
      </c>
      <c r="BV87" t="s">
        <v>1035</v>
      </c>
      <c r="BW87" t="s">
        <v>1036</v>
      </c>
      <c r="BX87" t="s">
        <v>1038</v>
      </c>
      <c r="BY87" t="s">
        <v>1039</v>
      </c>
      <c r="BZ87" t="s">
        <v>1042</v>
      </c>
      <c r="CA87" t="s">
        <v>1047</v>
      </c>
      <c r="CB87" t="s">
        <v>1061</v>
      </c>
      <c r="CC87" t="s">
        <v>1067</v>
      </c>
      <c r="CD87" t="s">
        <v>1073</v>
      </c>
      <c r="CE87" t="s">
        <v>1084</v>
      </c>
      <c r="CF87" t="s">
        <v>1088</v>
      </c>
      <c r="CG87" t="s">
        <v>1091</v>
      </c>
      <c r="CH87" t="s">
        <v>1092</v>
      </c>
      <c r="CI87" t="s">
        <v>1097</v>
      </c>
      <c r="CJ87" t="s">
        <v>1098</v>
      </c>
      <c r="CK87" t="s">
        <v>1101</v>
      </c>
      <c r="CL87" t="s">
        <v>1102</v>
      </c>
      <c r="CM87" t="s">
        <v>1105</v>
      </c>
      <c r="CN87" t="s">
        <v>1109</v>
      </c>
      <c r="CO87" t="s">
        <v>1110</v>
      </c>
      <c r="CP87" t="s">
        <v>1111</v>
      </c>
      <c r="CQ87" t="s">
        <v>1116</v>
      </c>
      <c r="CR87" t="s">
        <v>1120</v>
      </c>
      <c r="CS87" t="s">
        <v>1122</v>
      </c>
      <c r="CT87" t="s">
        <v>1123</v>
      </c>
      <c r="CU87" t="s">
        <v>1127</v>
      </c>
      <c r="CV87" t="s">
        <v>1134</v>
      </c>
      <c r="CW87" t="s">
        <v>1138</v>
      </c>
      <c r="CX87" t="s">
        <v>1140</v>
      </c>
    </row>
    <row r="88" spans="1:102" x14ac:dyDescent="0.2">
      <c r="A88" t="s">
        <v>483</v>
      </c>
      <c r="B88">
        <v>39.439998626708984</v>
      </c>
      <c r="C88">
        <v>41.369998931884766</v>
      </c>
      <c r="D88">
        <v>44.330001831054688</v>
      </c>
      <c r="E88">
        <v>45</v>
      </c>
      <c r="F88">
        <v>46.5</v>
      </c>
      <c r="G88">
        <v>48.189998626708984</v>
      </c>
      <c r="H88">
        <v>46.810001373291016</v>
      </c>
      <c r="I88">
        <v>45.810001373291016</v>
      </c>
      <c r="J88">
        <v>44.5</v>
      </c>
      <c r="K88">
        <v>44.189998626708984</v>
      </c>
      <c r="L88">
        <v>44.560001373291016</v>
      </c>
      <c r="M88">
        <v>45.560001373291016</v>
      </c>
      <c r="N88">
        <v>45.810001373291016</v>
      </c>
      <c r="O88">
        <v>44.560001373291016</v>
      </c>
      <c r="P88">
        <v>44.689998626708984</v>
      </c>
      <c r="Q88">
        <v>46.310001373291016</v>
      </c>
      <c r="R88">
        <v>46.689998626708984</v>
      </c>
      <c r="S88">
        <v>45.189998626708984</v>
      </c>
      <c r="T88">
        <v>45</v>
      </c>
      <c r="U88">
        <v>42.939998626708984</v>
      </c>
      <c r="V88">
        <v>43.560001373291016</v>
      </c>
      <c r="W88">
        <v>42.369998931884766</v>
      </c>
      <c r="X88">
        <v>40.619998931884766</v>
      </c>
      <c r="Y88">
        <v>40.689998626708984</v>
      </c>
      <c r="Z88">
        <v>41.060001373291016</v>
      </c>
      <c r="AA88">
        <v>41.75</v>
      </c>
      <c r="AB88">
        <v>41.310001373291016</v>
      </c>
      <c r="AC88">
        <v>41.75</v>
      </c>
      <c r="AD88">
        <v>41.689998626708984</v>
      </c>
      <c r="AE88">
        <v>40.939998626708984</v>
      </c>
      <c r="AF88">
        <v>39.869998931884766</v>
      </c>
      <c r="AG88">
        <v>39.189998626708984</v>
      </c>
      <c r="AH88">
        <v>38.869998931884766</v>
      </c>
      <c r="AI88">
        <v>40</v>
      </c>
      <c r="AJ88">
        <v>40.869998931884766</v>
      </c>
      <c r="AK88">
        <v>42.119998931884766</v>
      </c>
      <c r="AL88">
        <v>39.119998931884766</v>
      </c>
      <c r="AM88">
        <v>39.810001373291016</v>
      </c>
      <c r="AN88">
        <v>40.689998626708984</v>
      </c>
      <c r="AO88">
        <v>41.439998626708984</v>
      </c>
      <c r="AP88">
        <v>41.560001373291016</v>
      </c>
      <c r="AQ88">
        <v>40.060001373291016</v>
      </c>
      <c r="AR88">
        <v>40.369998931884766</v>
      </c>
      <c r="AS88">
        <v>39.869998931884766</v>
      </c>
      <c r="AT88">
        <v>39.439998626708984</v>
      </c>
      <c r="AU88">
        <v>40.119998931884766</v>
      </c>
      <c r="AV88">
        <v>39.939998626708984</v>
      </c>
      <c r="AW88">
        <v>39.25</v>
      </c>
      <c r="AX88">
        <v>40.369998931884766</v>
      </c>
      <c r="AY88">
        <v>39.619998931884766</v>
      </c>
      <c r="AZ88">
        <v>39</v>
      </c>
      <c r="BA88">
        <v>38.060001373291016</v>
      </c>
      <c r="BB88">
        <v>38.75</v>
      </c>
      <c r="BC88">
        <v>39.5</v>
      </c>
      <c r="BD88">
        <v>39.869998931884766</v>
      </c>
      <c r="BE88">
        <v>40.810001373291016</v>
      </c>
      <c r="BF88">
        <v>41.25</v>
      </c>
      <c r="BG88">
        <v>40.060001373291016</v>
      </c>
      <c r="BH88">
        <v>39.75</v>
      </c>
      <c r="BI88">
        <v>40.939998626708984</v>
      </c>
      <c r="BJ88">
        <v>41.310001373291016</v>
      </c>
      <c r="BK88">
        <v>42.560001373291016</v>
      </c>
      <c r="BL88">
        <v>43.060001373291016</v>
      </c>
      <c r="BM88">
        <v>42.869998931884766</v>
      </c>
      <c r="BN88">
        <v>44.119998931884766</v>
      </c>
      <c r="BO88">
        <v>44.119998931884766</v>
      </c>
      <c r="BP88">
        <v>43.619998931884766</v>
      </c>
      <c r="BQ88">
        <v>43.310001373291016</v>
      </c>
      <c r="BR88">
        <v>42.689998626708984</v>
      </c>
      <c r="BS88">
        <v>39.119998931884766</v>
      </c>
      <c r="BT88">
        <v>37.5</v>
      </c>
      <c r="BU88">
        <v>36.619998931884766</v>
      </c>
      <c r="BV88">
        <v>37.25</v>
      </c>
      <c r="BW88">
        <v>36.060001373291016</v>
      </c>
      <c r="BX88">
        <v>35.5</v>
      </c>
      <c r="BY88">
        <v>32.439998626708984</v>
      </c>
      <c r="BZ88">
        <v>34</v>
      </c>
      <c r="CA88">
        <v>33.310001373291016</v>
      </c>
      <c r="CB88">
        <v>33.119998931884766</v>
      </c>
      <c r="CC88">
        <v>34.060001373291016</v>
      </c>
      <c r="CD88">
        <v>33.75</v>
      </c>
      <c r="CE88">
        <v>35.189998626708984</v>
      </c>
      <c r="CF88">
        <v>35.119998931884766</v>
      </c>
      <c r="CG88">
        <v>36.25</v>
      </c>
      <c r="CH88">
        <v>37</v>
      </c>
      <c r="CI88">
        <v>37.560001373291016</v>
      </c>
      <c r="CJ88">
        <v>37.849998474121094</v>
      </c>
      <c r="CK88">
        <v>37.380001068115234</v>
      </c>
      <c r="CL88">
        <v>37.700000762939453</v>
      </c>
      <c r="CM88">
        <v>37.099998474121094</v>
      </c>
      <c r="CN88">
        <v>37.639999389648438</v>
      </c>
      <c r="CO88">
        <v>37.990001678466797</v>
      </c>
      <c r="CP88">
        <v>38.349998474121094</v>
      </c>
      <c r="CQ88">
        <v>39.939998626708984</v>
      </c>
      <c r="CR88">
        <v>41.119998931884766</v>
      </c>
      <c r="CS88">
        <v>41.240001678466797</v>
      </c>
      <c r="CT88">
        <v>41.069999694824219</v>
      </c>
      <c r="CU88">
        <v>40.709999084472656</v>
      </c>
      <c r="CV88">
        <v>40.439998626708984</v>
      </c>
      <c r="CW88">
        <v>40.580001831054687</v>
      </c>
      <c r="CX88">
        <v>41.049999237060547</v>
      </c>
    </row>
    <row r="89" spans="1:102" x14ac:dyDescent="0.2">
      <c r="B89" t="s">
        <v>1181</v>
      </c>
      <c r="C89" t="s">
        <v>1148</v>
      </c>
      <c r="D89" t="s">
        <v>1149</v>
      </c>
      <c r="E89" t="s">
        <v>1150</v>
      </c>
      <c r="F89" t="s">
        <v>1151</v>
      </c>
      <c r="G89" t="s">
        <v>1152</v>
      </c>
      <c r="H89" t="s">
        <v>1153</v>
      </c>
      <c r="I89" t="s">
        <v>1154</v>
      </c>
      <c r="J89" t="s">
        <v>1155</v>
      </c>
      <c r="K89" t="s">
        <v>1156</v>
      </c>
      <c r="L89" t="s">
        <v>1157</v>
      </c>
      <c r="M89" t="s">
        <v>1158</v>
      </c>
      <c r="N89" t="s">
        <v>1159</v>
      </c>
      <c r="O89" t="s">
        <v>1160</v>
      </c>
      <c r="P89" t="s">
        <v>1161</v>
      </c>
      <c r="Q89" t="s">
        <v>1162</v>
      </c>
      <c r="R89" t="s">
        <v>1163</v>
      </c>
      <c r="S89" t="s">
        <v>1164</v>
      </c>
      <c r="T89" t="s">
        <v>1165</v>
      </c>
      <c r="U89" t="s">
        <v>1166</v>
      </c>
      <c r="V89" t="s">
        <v>1167</v>
      </c>
      <c r="W89" t="s">
        <v>1168</v>
      </c>
      <c r="X89" t="s">
        <v>1169</v>
      </c>
      <c r="Y89" t="s">
        <v>1170</v>
      </c>
      <c r="Z89" t="s">
        <v>1171</v>
      </c>
      <c r="AA89" t="s">
        <v>1172</v>
      </c>
      <c r="AB89" t="s">
        <v>1173</v>
      </c>
      <c r="AC89" t="s">
        <v>1174</v>
      </c>
      <c r="AD89" t="s">
        <v>1175</v>
      </c>
      <c r="AE89" t="s">
        <v>1176</v>
      </c>
      <c r="AF89" t="s">
        <v>1177</v>
      </c>
      <c r="AG89" t="s">
        <v>1178</v>
      </c>
      <c r="AH89" t="s">
        <v>870</v>
      </c>
      <c r="AI89" t="s">
        <v>873</v>
      </c>
      <c r="AJ89" t="s">
        <v>874</v>
      </c>
      <c r="AK89" t="s">
        <v>875</v>
      </c>
      <c r="AL89" t="s">
        <v>877</v>
      </c>
      <c r="AM89" t="s">
        <v>878</v>
      </c>
      <c r="AN89" t="s">
        <v>882</v>
      </c>
      <c r="AO89" t="s">
        <v>883</v>
      </c>
      <c r="AP89" t="s">
        <v>884</v>
      </c>
      <c r="AQ89" t="s">
        <v>887</v>
      </c>
      <c r="AR89" t="s">
        <v>888</v>
      </c>
      <c r="AS89" t="s">
        <v>889</v>
      </c>
      <c r="AT89" t="s">
        <v>893</v>
      </c>
      <c r="AU89" t="s">
        <v>894</v>
      </c>
      <c r="AV89" t="s">
        <v>897</v>
      </c>
      <c r="AW89" t="s">
        <v>898</v>
      </c>
      <c r="AX89" t="s">
        <v>899</v>
      </c>
      <c r="AY89" t="s">
        <v>900</v>
      </c>
      <c r="AZ89" t="s">
        <v>901</v>
      </c>
      <c r="BA89" t="s">
        <v>902</v>
      </c>
      <c r="BB89" t="s">
        <v>903</v>
      </c>
      <c r="BC89" t="s">
        <v>904</v>
      </c>
      <c r="BD89" t="s">
        <v>906</v>
      </c>
      <c r="BE89" t="s">
        <v>913</v>
      </c>
      <c r="BF89" t="s">
        <v>914</v>
      </c>
      <c r="BG89" t="s">
        <v>915</v>
      </c>
      <c r="BH89" t="s">
        <v>916</v>
      </c>
      <c r="BI89" t="s">
        <v>917</v>
      </c>
      <c r="BJ89" t="s">
        <v>968</v>
      </c>
      <c r="BK89" t="s">
        <v>973</v>
      </c>
      <c r="BL89" t="s">
        <v>974</v>
      </c>
      <c r="BM89" t="s">
        <v>975</v>
      </c>
      <c r="BN89" t="s">
        <v>992</v>
      </c>
      <c r="BO89" t="s">
        <v>1000</v>
      </c>
      <c r="BP89" t="s">
        <v>1001</v>
      </c>
      <c r="BQ89" t="s">
        <v>1004</v>
      </c>
      <c r="BR89" t="s">
        <v>1005</v>
      </c>
      <c r="BS89" t="s">
        <v>1008</v>
      </c>
      <c r="BT89" t="s">
        <v>1009</v>
      </c>
      <c r="BU89" t="s">
        <v>1012</v>
      </c>
      <c r="BV89" t="s">
        <v>1035</v>
      </c>
      <c r="BW89" t="s">
        <v>1036</v>
      </c>
      <c r="BX89" t="s">
        <v>1038</v>
      </c>
      <c r="BY89" t="s">
        <v>1039</v>
      </c>
      <c r="BZ89" t="s">
        <v>1042</v>
      </c>
      <c r="CA89" t="s">
        <v>1047</v>
      </c>
      <c r="CB89" t="s">
        <v>1061</v>
      </c>
      <c r="CC89" t="s">
        <v>1067</v>
      </c>
      <c r="CD89" t="s">
        <v>1073</v>
      </c>
      <c r="CE89" t="s">
        <v>1084</v>
      </c>
      <c r="CF89" t="s">
        <v>1088</v>
      </c>
      <c r="CG89" t="s">
        <v>1091</v>
      </c>
      <c r="CH89" t="s">
        <v>1092</v>
      </c>
      <c r="CI89" t="s">
        <v>1097</v>
      </c>
      <c r="CJ89" t="s">
        <v>1098</v>
      </c>
      <c r="CK89" t="s">
        <v>1101</v>
      </c>
      <c r="CL89" t="s">
        <v>1102</v>
      </c>
      <c r="CM89" t="s">
        <v>1105</v>
      </c>
      <c r="CN89" t="s">
        <v>1109</v>
      </c>
      <c r="CO89" t="s">
        <v>1110</v>
      </c>
      <c r="CP89" t="s">
        <v>1111</v>
      </c>
      <c r="CQ89" t="s">
        <v>1116</v>
      </c>
      <c r="CR89" t="s">
        <v>1120</v>
      </c>
      <c r="CS89" t="s">
        <v>1122</v>
      </c>
      <c r="CT89" t="s">
        <v>1123</v>
      </c>
      <c r="CU89" t="s">
        <v>1127</v>
      </c>
      <c r="CV89" t="s">
        <v>1134</v>
      </c>
      <c r="CW89" t="s">
        <v>1138</v>
      </c>
      <c r="CX89" t="s">
        <v>1140</v>
      </c>
    </row>
    <row r="90" spans="1:102" x14ac:dyDescent="0.2">
      <c r="A90" t="s">
        <v>69</v>
      </c>
      <c r="B90">
        <v>55.369998931884766</v>
      </c>
      <c r="C90">
        <v>57.25</v>
      </c>
      <c r="D90">
        <v>57.939998626708984</v>
      </c>
      <c r="E90">
        <v>57.889999389648438</v>
      </c>
      <c r="F90">
        <v>58.619998931884766</v>
      </c>
      <c r="G90">
        <v>59.689998626708984</v>
      </c>
      <c r="H90">
        <v>60.060001373291016</v>
      </c>
      <c r="I90">
        <v>56.869998931884766</v>
      </c>
      <c r="J90">
        <v>55.939998626708984</v>
      </c>
      <c r="K90">
        <v>56.5</v>
      </c>
      <c r="L90">
        <v>57.310001373291016</v>
      </c>
      <c r="M90">
        <v>60.5</v>
      </c>
      <c r="N90">
        <v>63.189998626708984</v>
      </c>
      <c r="O90">
        <v>64.30999755859375</v>
      </c>
      <c r="P90">
        <v>61.75</v>
      </c>
      <c r="Q90">
        <v>59.560001373291016</v>
      </c>
      <c r="R90">
        <v>60.189998626708984</v>
      </c>
      <c r="S90">
        <v>60.369998931884766</v>
      </c>
      <c r="T90">
        <v>59.119998931884766</v>
      </c>
      <c r="U90">
        <v>60.869998931884766</v>
      </c>
      <c r="V90">
        <v>59.060001373291016</v>
      </c>
      <c r="W90">
        <v>56.439998626708984</v>
      </c>
      <c r="X90">
        <v>55.25</v>
      </c>
      <c r="Y90">
        <v>54.439998626708984</v>
      </c>
      <c r="Z90">
        <v>51.689998626708984</v>
      </c>
      <c r="AA90">
        <v>52.560001373291016</v>
      </c>
      <c r="AB90">
        <v>53</v>
      </c>
      <c r="AC90">
        <v>55.5</v>
      </c>
      <c r="AD90">
        <v>53.869998931884766</v>
      </c>
      <c r="AE90">
        <v>54.060001373291016</v>
      </c>
      <c r="AF90">
        <v>53</v>
      </c>
      <c r="AG90">
        <v>53</v>
      </c>
      <c r="AH90">
        <v>55.5</v>
      </c>
      <c r="AI90">
        <v>54.439998626708984</v>
      </c>
      <c r="AJ90">
        <v>52.5</v>
      </c>
      <c r="AK90">
        <v>50.810001373291016</v>
      </c>
      <c r="AL90">
        <v>51.75</v>
      </c>
      <c r="AM90">
        <v>54.310001373291016</v>
      </c>
      <c r="AN90">
        <v>54.189998626708984</v>
      </c>
      <c r="AO90">
        <v>51.060001373291016</v>
      </c>
      <c r="AP90">
        <v>49.310001373291016</v>
      </c>
      <c r="AQ90">
        <v>47.869998931884766</v>
      </c>
      <c r="AR90">
        <v>46.5</v>
      </c>
      <c r="AS90">
        <v>48.619998931884766</v>
      </c>
      <c r="AT90">
        <v>48.189998626708984</v>
      </c>
      <c r="AU90">
        <v>47.310001373291016</v>
      </c>
      <c r="AV90">
        <v>42.75</v>
      </c>
      <c r="AW90">
        <v>39.869998931884766</v>
      </c>
      <c r="AX90">
        <v>40.060001373291016</v>
      </c>
      <c r="AY90">
        <v>39</v>
      </c>
      <c r="AZ90">
        <v>37</v>
      </c>
      <c r="BA90">
        <v>35.689998626708984</v>
      </c>
      <c r="BB90">
        <v>35</v>
      </c>
      <c r="BC90">
        <v>35.5</v>
      </c>
      <c r="BD90">
        <v>38.060001373291016</v>
      </c>
      <c r="BE90">
        <v>39.060001373291016</v>
      </c>
      <c r="BF90">
        <v>39.5</v>
      </c>
      <c r="BG90">
        <v>38.369998931884766</v>
      </c>
      <c r="BH90">
        <v>39.310001373291016</v>
      </c>
      <c r="BI90">
        <v>43.75</v>
      </c>
      <c r="BJ90">
        <v>44.619998931884766</v>
      </c>
      <c r="BK90">
        <v>42.119998931884766</v>
      </c>
      <c r="BL90">
        <v>42.810001373291016</v>
      </c>
      <c r="BM90">
        <v>43.119998931884766</v>
      </c>
      <c r="BN90">
        <v>45.810001373291016</v>
      </c>
      <c r="BO90">
        <v>45.119998931884766</v>
      </c>
      <c r="BP90">
        <v>46.5</v>
      </c>
      <c r="BQ90">
        <v>46</v>
      </c>
      <c r="BR90">
        <v>47.310001373291016</v>
      </c>
      <c r="BS90">
        <v>45.619998931884766</v>
      </c>
      <c r="BT90">
        <v>42.5</v>
      </c>
      <c r="BU90">
        <v>42.439998626708984</v>
      </c>
      <c r="BV90">
        <v>42.310001373291016</v>
      </c>
      <c r="BW90">
        <v>42.810001373291016</v>
      </c>
      <c r="BX90">
        <v>44.310001373291016</v>
      </c>
      <c r="BY90">
        <v>44.310001373291016</v>
      </c>
      <c r="BZ90">
        <v>43.869998931884766</v>
      </c>
      <c r="CA90">
        <v>45.689998626708984</v>
      </c>
      <c r="CB90">
        <v>44.189998626708984</v>
      </c>
      <c r="CC90">
        <v>42.5</v>
      </c>
      <c r="CD90">
        <v>41.75</v>
      </c>
      <c r="CE90">
        <v>42.439998626708984</v>
      </c>
      <c r="CF90">
        <v>43.810001373291016</v>
      </c>
      <c r="CG90">
        <v>45.869998931884766</v>
      </c>
      <c r="CH90">
        <v>45.689998626708984</v>
      </c>
      <c r="CI90">
        <v>43</v>
      </c>
      <c r="CJ90">
        <v>41</v>
      </c>
      <c r="CK90">
        <v>44.25</v>
      </c>
      <c r="CL90">
        <v>45.450000762939453</v>
      </c>
      <c r="CM90">
        <v>44.110000610351563</v>
      </c>
      <c r="CN90">
        <v>45.369998931884766</v>
      </c>
      <c r="CO90">
        <v>47.849998474121094</v>
      </c>
      <c r="CP90">
        <v>49</v>
      </c>
      <c r="CQ90">
        <v>49.069999694824219</v>
      </c>
      <c r="CR90">
        <v>49.75</v>
      </c>
      <c r="CS90">
        <v>50.450000762939453</v>
      </c>
      <c r="CT90">
        <v>49.360000610351562</v>
      </c>
      <c r="CU90">
        <v>48.810001373291016</v>
      </c>
      <c r="CV90">
        <v>49.299999237060547</v>
      </c>
      <c r="CW90">
        <v>48.700000762939453</v>
      </c>
      <c r="CX90">
        <v>50.060001373291016</v>
      </c>
    </row>
    <row r="91" spans="1:102" x14ac:dyDescent="0.2">
      <c r="B91" t="s">
        <v>1181</v>
      </c>
      <c r="C91" t="s">
        <v>1148</v>
      </c>
      <c r="D91" t="s">
        <v>1149</v>
      </c>
      <c r="E91" t="s">
        <v>1150</v>
      </c>
      <c r="F91" t="s">
        <v>1151</v>
      </c>
      <c r="G91" t="s">
        <v>1152</v>
      </c>
      <c r="H91" t="s">
        <v>1153</v>
      </c>
      <c r="I91" t="s">
        <v>1154</v>
      </c>
      <c r="J91" t="s">
        <v>1155</v>
      </c>
      <c r="K91" t="s">
        <v>1156</v>
      </c>
      <c r="L91" t="s">
        <v>1157</v>
      </c>
      <c r="M91" t="s">
        <v>1158</v>
      </c>
      <c r="N91" t="s">
        <v>1159</v>
      </c>
      <c r="O91" t="s">
        <v>1160</v>
      </c>
      <c r="P91" t="s">
        <v>1161</v>
      </c>
      <c r="Q91" t="s">
        <v>1162</v>
      </c>
      <c r="R91" t="s">
        <v>1163</v>
      </c>
      <c r="S91" t="s">
        <v>1164</v>
      </c>
      <c r="T91" t="s">
        <v>1165</v>
      </c>
      <c r="U91" t="s">
        <v>1166</v>
      </c>
      <c r="V91" t="s">
        <v>1167</v>
      </c>
      <c r="W91" t="s">
        <v>1168</v>
      </c>
      <c r="X91" t="s">
        <v>1169</v>
      </c>
      <c r="Y91" t="s">
        <v>1170</v>
      </c>
      <c r="Z91" t="s">
        <v>1171</v>
      </c>
      <c r="AA91" t="s">
        <v>1172</v>
      </c>
      <c r="AB91" t="s">
        <v>1173</v>
      </c>
      <c r="AC91" t="s">
        <v>1174</v>
      </c>
      <c r="AD91" t="s">
        <v>1175</v>
      </c>
      <c r="AE91" t="s">
        <v>1176</v>
      </c>
      <c r="AF91" t="s">
        <v>1177</v>
      </c>
      <c r="AG91" t="s">
        <v>1178</v>
      </c>
      <c r="AH91" t="s">
        <v>870</v>
      </c>
      <c r="AI91" t="s">
        <v>873</v>
      </c>
      <c r="AJ91" t="s">
        <v>874</v>
      </c>
      <c r="AK91" t="s">
        <v>875</v>
      </c>
      <c r="AL91" t="s">
        <v>877</v>
      </c>
      <c r="AM91" t="s">
        <v>878</v>
      </c>
      <c r="AN91" t="s">
        <v>882</v>
      </c>
      <c r="AO91" t="s">
        <v>883</v>
      </c>
      <c r="AP91" t="s">
        <v>884</v>
      </c>
      <c r="AQ91" t="s">
        <v>887</v>
      </c>
      <c r="AR91" t="s">
        <v>888</v>
      </c>
      <c r="AS91" t="s">
        <v>889</v>
      </c>
      <c r="AT91" t="s">
        <v>893</v>
      </c>
      <c r="AU91" t="s">
        <v>894</v>
      </c>
      <c r="AV91" t="s">
        <v>897</v>
      </c>
      <c r="AW91" t="s">
        <v>898</v>
      </c>
      <c r="AX91" t="s">
        <v>899</v>
      </c>
      <c r="AY91" t="s">
        <v>900</v>
      </c>
      <c r="AZ91" t="s">
        <v>901</v>
      </c>
      <c r="BA91" t="s">
        <v>902</v>
      </c>
      <c r="BB91" t="s">
        <v>903</v>
      </c>
      <c r="BC91" t="s">
        <v>904</v>
      </c>
      <c r="BD91" t="s">
        <v>906</v>
      </c>
      <c r="BE91" t="s">
        <v>913</v>
      </c>
      <c r="BF91" t="s">
        <v>914</v>
      </c>
      <c r="BG91" t="s">
        <v>915</v>
      </c>
      <c r="BH91" t="s">
        <v>916</v>
      </c>
      <c r="BI91" t="s">
        <v>917</v>
      </c>
      <c r="BJ91" t="s">
        <v>968</v>
      </c>
      <c r="BK91" t="s">
        <v>973</v>
      </c>
      <c r="BL91" t="s">
        <v>974</v>
      </c>
      <c r="BM91" t="s">
        <v>975</v>
      </c>
      <c r="BN91" t="s">
        <v>992</v>
      </c>
      <c r="BO91" t="s">
        <v>1000</v>
      </c>
      <c r="BP91" t="s">
        <v>1001</v>
      </c>
      <c r="BQ91" t="s">
        <v>1004</v>
      </c>
      <c r="BR91" t="s">
        <v>1005</v>
      </c>
      <c r="BS91" t="s">
        <v>1008</v>
      </c>
      <c r="BT91" t="s">
        <v>1009</v>
      </c>
      <c r="BU91" t="s">
        <v>1012</v>
      </c>
      <c r="BV91" t="s">
        <v>1035</v>
      </c>
      <c r="BW91" t="s">
        <v>1036</v>
      </c>
      <c r="BX91" t="s">
        <v>1038</v>
      </c>
      <c r="BY91" t="s">
        <v>1039</v>
      </c>
      <c r="BZ91" t="s">
        <v>1042</v>
      </c>
      <c r="CA91" t="s">
        <v>1047</v>
      </c>
      <c r="CB91" t="s">
        <v>1061</v>
      </c>
      <c r="CC91" t="s">
        <v>1067</v>
      </c>
      <c r="CD91" t="s">
        <v>1073</v>
      </c>
      <c r="CE91" t="s">
        <v>1084</v>
      </c>
      <c r="CF91" t="s">
        <v>1088</v>
      </c>
      <c r="CG91" t="s">
        <v>1091</v>
      </c>
      <c r="CH91" t="s">
        <v>1092</v>
      </c>
      <c r="CI91" t="s">
        <v>1097</v>
      </c>
      <c r="CJ91" t="s">
        <v>1098</v>
      </c>
      <c r="CK91" t="s">
        <v>1101</v>
      </c>
      <c r="CL91" t="s">
        <v>1102</v>
      </c>
      <c r="CM91" t="s">
        <v>1105</v>
      </c>
      <c r="CN91" t="s">
        <v>1109</v>
      </c>
      <c r="CO91" t="s">
        <v>1110</v>
      </c>
      <c r="CP91" t="s">
        <v>1111</v>
      </c>
      <c r="CQ91" t="s">
        <v>1116</v>
      </c>
      <c r="CR91" t="s">
        <v>1120</v>
      </c>
      <c r="CS91" t="s">
        <v>1122</v>
      </c>
      <c r="CT91" t="s">
        <v>1123</v>
      </c>
      <c r="CU91" t="s">
        <v>1127</v>
      </c>
      <c r="CV91" t="s">
        <v>1134</v>
      </c>
      <c r="CW91" t="s">
        <v>1138</v>
      </c>
      <c r="CX91" t="s">
        <v>1140</v>
      </c>
    </row>
    <row r="92" spans="1:102" x14ac:dyDescent="0.2">
      <c r="A92" t="s">
        <v>69</v>
      </c>
      <c r="B92">
        <v>55.369998931884766</v>
      </c>
      <c r="C92">
        <v>57.25</v>
      </c>
      <c r="D92">
        <v>57.939998626708984</v>
      </c>
      <c r="E92">
        <v>57.889999389648438</v>
      </c>
      <c r="F92">
        <v>58.619998931884766</v>
      </c>
      <c r="G92">
        <v>59.689998626708984</v>
      </c>
      <c r="H92">
        <v>60.060001373291016</v>
      </c>
      <c r="I92">
        <v>56.869998931884766</v>
      </c>
      <c r="J92">
        <v>55.939998626708984</v>
      </c>
      <c r="K92">
        <v>56.5</v>
      </c>
      <c r="L92">
        <v>57.310001373291016</v>
      </c>
      <c r="M92">
        <v>60.5</v>
      </c>
      <c r="N92">
        <v>63.189998626708984</v>
      </c>
      <c r="O92">
        <v>64.30999755859375</v>
      </c>
      <c r="P92">
        <v>61.75</v>
      </c>
      <c r="Q92">
        <v>59.560001373291016</v>
      </c>
      <c r="R92">
        <v>60.189998626708984</v>
      </c>
      <c r="S92">
        <v>60.369998931884766</v>
      </c>
      <c r="T92">
        <v>59.119998931884766</v>
      </c>
      <c r="U92">
        <v>60.869998931884766</v>
      </c>
      <c r="V92">
        <v>59.060001373291016</v>
      </c>
      <c r="W92">
        <v>56.439998626708984</v>
      </c>
      <c r="X92">
        <v>55.25</v>
      </c>
      <c r="Y92">
        <v>54.439998626708984</v>
      </c>
      <c r="Z92">
        <v>51.689998626708984</v>
      </c>
      <c r="AA92">
        <v>52.560001373291016</v>
      </c>
      <c r="AB92">
        <v>53</v>
      </c>
      <c r="AC92">
        <v>55.5</v>
      </c>
      <c r="AD92">
        <v>53.869998931884766</v>
      </c>
      <c r="AE92">
        <v>54.060001373291016</v>
      </c>
      <c r="AF92">
        <v>53</v>
      </c>
      <c r="AG92">
        <v>53</v>
      </c>
      <c r="AH92">
        <v>55.5</v>
      </c>
      <c r="AI92">
        <v>54.439998626708984</v>
      </c>
      <c r="AJ92">
        <v>52.5</v>
      </c>
      <c r="AK92">
        <v>50.810001373291016</v>
      </c>
      <c r="AL92">
        <v>51.75</v>
      </c>
      <c r="AM92">
        <v>54.310001373291016</v>
      </c>
      <c r="AN92">
        <v>54.189998626708984</v>
      </c>
      <c r="AO92">
        <v>51.060001373291016</v>
      </c>
      <c r="AP92">
        <v>49.310001373291016</v>
      </c>
      <c r="AQ92">
        <v>47.869998931884766</v>
      </c>
      <c r="AR92">
        <v>46.5</v>
      </c>
      <c r="AS92">
        <v>48.619998931884766</v>
      </c>
      <c r="AT92">
        <v>48.189998626708984</v>
      </c>
      <c r="AU92">
        <v>47.310001373291016</v>
      </c>
      <c r="AV92">
        <v>42.75</v>
      </c>
      <c r="AW92">
        <v>39.869998931884766</v>
      </c>
      <c r="AX92">
        <v>40.060001373291016</v>
      </c>
      <c r="AY92">
        <v>39</v>
      </c>
      <c r="AZ92">
        <v>37</v>
      </c>
      <c r="BA92">
        <v>35.689998626708984</v>
      </c>
      <c r="BB92">
        <v>35</v>
      </c>
      <c r="BC92">
        <v>35.5</v>
      </c>
      <c r="BD92">
        <v>38.060001373291016</v>
      </c>
      <c r="BE92">
        <v>39.060001373291016</v>
      </c>
      <c r="BF92">
        <v>39.5</v>
      </c>
      <c r="BG92">
        <v>38.369998931884766</v>
      </c>
      <c r="BH92">
        <v>39.310001373291016</v>
      </c>
      <c r="BI92">
        <v>43.75</v>
      </c>
      <c r="BJ92">
        <v>44.619998931884766</v>
      </c>
      <c r="BK92">
        <v>42.119998931884766</v>
      </c>
      <c r="BL92">
        <v>42.810001373291016</v>
      </c>
      <c r="BM92">
        <v>43.119998931884766</v>
      </c>
      <c r="BN92">
        <v>45.810001373291016</v>
      </c>
      <c r="BO92">
        <v>45.119998931884766</v>
      </c>
      <c r="BP92">
        <v>46.5</v>
      </c>
      <c r="BQ92">
        <v>46</v>
      </c>
      <c r="BR92">
        <v>47.310001373291016</v>
      </c>
      <c r="BS92">
        <v>45.619998931884766</v>
      </c>
      <c r="BT92">
        <v>42.5</v>
      </c>
      <c r="BU92">
        <v>42.439998626708984</v>
      </c>
      <c r="BV92">
        <v>42.310001373291016</v>
      </c>
      <c r="BW92">
        <v>42.810001373291016</v>
      </c>
      <c r="BX92">
        <v>44.310001373291016</v>
      </c>
      <c r="BY92">
        <v>44.310001373291016</v>
      </c>
      <c r="BZ92">
        <v>43.869998931884766</v>
      </c>
      <c r="CA92">
        <v>45.689998626708984</v>
      </c>
      <c r="CB92">
        <v>44.189998626708984</v>
      </c>
      <c r="CC92">
        <v>42.5</v>
      </c>
      <c r="CD92">
        <v>41.75</v>
      </c>
      <c r="CE92">
        <v>42.439998626708984</v>
      </c>
      <c r="CF92">
        <v>43.810001373291016</v>
      </c>
      <c r="CG92">
        <v>45.869998931884766</v>
      </c>
      <c r="CH92">
        <v>45.689998626708984</v>
      </c>
      <c r="CI92">
        <v>43</v>
      </c>
      <c r="CJ92">
        <v>41</v>
      </c>
      <c r="CK92">
        <v>44.25</v>
      </c>
      <c r="CL92">
        <v>45.450000762939453</v>
      </c>
      <c r="CM92">
        <v>44.110000610351563</v>
      </c>
      <c r="CN92">
        <v>45.369998931884766</v>
      </c>
      <c r="CO92">
        <v>47.849998474121094</v>
      </c>
      <c r="CP92">
        <v>49</v>
      </c>
      <c r="CQ92">
        <v>49.069999694824219</v>
      </c>
      <c r="CR92">
        <v>49.75</v>
      </c>
      <c r="CS92">
        <v>50.450000762939453</v>
      </c>
      <c r="CT92">
        <v>49.360000610351562</v>
      </c>
      <c r="CU92">
        <v>48.810001373291016</v>
      </c>
      <c r="CV92">
        <v>49.299999237060547</v>
      </c>
      <c r="CW92">
        <v>48.700000762939453</v>
      </c>
      <c r="CX92">
        <v>50.060001373291016</v>
      </c>
    </row>
    <row r="93" spans="1:102" x14ac:dyDescent="0.2">
      <c r="B93" t="s">
        <v>1181</v>
      </c>
      <c r="C93" t="s">
        <v>1148</v>
      </c>
      <c r="D93" t="s">
        <v>1149</v>
      </c>
      <c r="E93" t="s">
        <v>1150</v>
      </c>
      <c r="F93" t="s">
        <v>1151</v>
      </c>
      <c r="G93" t="s">
        <v>1152</v>
      </c>
      <c r="H93" t="s">
        <v>1153</v>
      </c>
      <c r="I93" t="s">
        <v>1154</v>
      </c>
      <c r="J93" t="s">
        <v>1155</v>
      </c>
      <c r="K93" t="s">
        <v>1156</v>
      </c>
      <c r="L93" t="s">
        <v>1157</v>
      </c>
      <c r="M93" t="s">
        <v>1158</v>
      </c>
      <c r="N93" t="s">
        <v>1159</v>
      </c>
      <c r="O93" t="s">
        <v>1160</v>
      </c>
      <c r="P93" t="s">
        <v>1161</v>
      </c>
      <c r="Q93" t="s">
        <v>1162</v>
      </c>
      <c r="R93" t="s">
        <v>1163</v>
      </c>
      <c r="S93" t="s">
        <v>1164</v>
      </c>
      <c r="T93" t="s">
        <v>1165</v>
      </c>
      <c r="U93" t="s">
        <v>1166</v>
      </c>
      <c r="V93" t="s">
        <v>1167</v>
      </c>
      <c r="W93" t="s">
        <v>1168</v>
      </c>
      <c r="X93" t="s">
        <v>1169</v>
      </c>
      <c r="Y93" t="s">
        <v>1170</v>
      </c>
      <c r="Z93" t="s">
        <v>1171</v>
      </c>
      <c r="AA93" t="s">
        <v>1172</v>
      </c>
      <c r="AB93" t="s">
        <v>1173</v>
      </c>
      <c r="AC93" t="s">
        <v>1174</v>
      </c>
      <c r="AD93" t="s">
        <v>1175</v>
      </c>
      <c r="AE93" t="s">
        <v>1176</v>
      </c>
      <c r="AF93" t="s">
        <v>1177</v>
      </c>
      <c r="AG93" t="s">
        <v>1178</v>
      </c>
      <c r="AH93" t="s">
        <v>870</v>
      </c>
      <c r="AI93" t="s">
        <v>873</v>
      </c>
      <c r="AJ93" t="s">
        <v>874</v>
      </c>
      <c r="AK93" t="s">
        <v>875</v>
      </c>
      <c r="AL93" t="s">
        <v>877</v>
      </c>
      <c r="AM93" t="s">
        <v>878</v>
      </c>
      <c r="AN93" t="s">
        <v>882</v>
      </c>
      <c r="AO93" t="s">
        <v>883</v>
      </c>
      <c r="AP93" t="s">
        <v>884</v>
      </c>
      <c r="AQ93" t="s">
        <v>887</v>
      </c>
      <c r="AR93" t="s">
        <v>888</v>
      </c>
      <c r="AS93" t="s">
        <v>889</v>
      </c>
      <c r="AT93" t="s">
        <v>893</v>
      </c>
      <c r="AU93" t="s">
        <v>894</v>
      </c>
      <c r="AV93" t="s">
        <v>897</v>
      </c>
      <c r="AW93" t="s">
        <v>898</v>
      </c>
      <c r="AX93" t="s">
        <v>899</v>
      </c>
      <c r="AY93" t="s">
        <v>900</v>
      </c>
      <c r="AZ93" t="s">
        <v>901</v>
      </c>
      <c r="BA93" t="s">
        <v>902</v>
      </c>
      <c r="BB93" t="s">
        <v>903</v>
      </c>
      <c r="BC93" t="s">
        <v>904</v>
      </c>
      <c r="BD93" t="s">
        <v>906</v>
      </c>
      <c r="BE93" t="s">
        <v>913</v>
      </c>
      <c r="BF93" t="s">
        <v>914</v>
      </c>
      <c r="BG93" t="s">
        <v>915</v>
      </c>
      <c r="BH93" t="s">
        <v>916</v>
      </c>
      <c r="BI93" t="s">
        <v>917</v>
      </c>
      <c r="BJ93" t="s">
        <v>968</v>
      </c>
      <c r="BK93" t="s">
        <v>973</v>
      </c>
      <c r="BL93" t="s">
        <v>974</v>
      </c>
      <c r="BM93" t="s">
        <v>975</v>
      </c>
      <c r="BN93" t="s">
        <v>992</v>
      </c>
      <c r="BO93" t="s">
        <v>1000</v>
      </c>
      <c r="BP93" t="s">
        <v>1001</v>
      </c>
      <c r="BQ93" t="s">
        <v>1004</v>
      </c>
      <c r="BR93" t="s">
        <v>1005</v>
      </c>
      <c r="BS93" t="s">
        <v>1008</v>
      </c>
      <c r="BT93" t="s">
        <v>1009</v>
      </c>
      <c r="BU93" t="s">
        <v>1012</v>
      </c>
      <c r="BV93" t="s">
        <v>1035</v>
      </c>
      <c r="BW93" t="s">
        <v>1036</v>
      </c>
      <c r="BX93" t="s">
        <v>1038</v>
      </c>
      <c r="BY93" t="s">
        <v>1039</v>
      </c>
      <c r="BZ93" t="s">
        <v>1042</v>
      </c>
      <c r="CA93" t="s">
        <v>1047</v>
      </c>
      <c r="CB93" t="s">
        <v>1061</v>
      </c>
      <c r="CC93" t="s">
        <v>1067</v>
      </c>
      <c r="CD93" t="s">
        <v>1073</v>
      </c>
      <c r="CE93" t="s">
        <v>1084</v>
      </c>
      <c r="CF93" t="s">
        <v>1088</v>
      </c>
      <c r="CG93" t="s">
        <v>1091</v>
      </c>
      <c r="CH93" t="s">
        <v>1092</v>
      </c>
      <c r="CI93" t="s">
        <v>1097</v>
      </c>
      <c r="CJ93" t="s">
        <v>1098</v>
      </c>
      <c r="CK93" t="s">
        <v>1101</v>
      </c>
      <c r="CL93" t="s">
        <v>1102</v>
      </c>
      <c r="CM93" t="s">
        <v>1105</v>
      </c>
      <c r="CN93" t="s">
        <v>1109</v>
      </c>
      <c r="CO93" t="s">
        <v>1110</v>
      </c>
      <c r="CP93" t="s">
        <v>1111</v>
      </c>
      <c r="CQ93" t="s">
        <v>1116</v>
      </c>
      <c r="CR93" t="s">
        <v>1120</v>
      </c>
      <c r="CS93" t="s">
        <v>1122</v>
      </c>
      <c r="CT93" t="s">
        <v>1123</v>
      </c>
      <c r="CU93" t="s">
        <v>1127</v>
      </c>
      <c r="CV93" t="s">
        <v>1134</v>
      </c>
      <c r="CW93" t="s">
        <v>1138</v>
      </c>
      <c r="CX93" t="s">
        <v>1140</v>
      </c>
    </row>
    <row r="94" spans="1:102" x14ac:dyDescent="0.2">
      <c r="A94" t="s">
        <v>867</v>
      </c>
      <c r="B94">
        <v>22.125</v>
      </c>
      <c r="C94">
        <v>23</v>
      </c>
      <c r="D94">
        <v>23</v>
      </c>
      <c r="E94">
        <v>23.5</v>
      </c>
      <c r="F94">
        <v>22.890625</v>
      </c>
      <c r="G94">
        <v>22.4375</v>
      </c>
      <c r="H94">
        <v>20.6875</v>
      </c>
      <c r="I94">
        <v>18.5</v>
      </c>
      <c r="J94">
        <v>17.75</v>
      </c>
      <c r="K94">
        <v>16.5</v>
      </c>
      <c r="L94">
        <v>16.5</v>
      </c>
      <c r="M94">
        <v>17.8125</v>
      </c>
      <c r="N94">
        <v>16.4375</v>
      </c>
      <c r="O94">
        <v>16.5625</v>
      </c>
      <c r="P94">
        <v>19.8125</v>
      </c>
      <c r="Q94">
        <v>19.75</v>
      </c>
      <c r="R94">
        <v>17.9375</v>
      </c>
      <c r="S94">
        <v>17.75</v>
      </c>
      <c r="T94">
        <v>18.1875</v>
      </c>
      <c r="U94">
        <v>20</v>
      </c>
      <c r="V94">
        <v>20.9375</v>
      </c>
      <c r="W94">
        <v>21</v>
      </c>
      <c r="X94">
        <v>18.75</v>
      </c>
      <c r="Y94">
        <v>18.6875</v>
      </c>
      <c r="Z94">
        <v>19</v>
      </c>
      <c r="AA94">
        <v>18.125</v>
      </c>
      <c r="AB94">
        <v>17</v>
      </c>
      <c r="AC94">
        <v>16.0625</v>
      </c>
      <c r="AD94">
        <v>16.5</v>
      </c>
      <c r="AE94">
        <v>16</v>
      </c>
      <c r="AF94">
        <v>16.3125</v>
      </c>
      <c r="AG94">
        <v>16.5</v>
      </c>
      <c r="AH94">
        <v>16</v>
      </c>
      <c r="AI94">
        <v>16.5</v>
      </c>
      <c r="AJ94">
        <v>14.75</v>
      </c>
      <c r="AK94">
        <v>16.25</v>
      </c>
      <c r="AL94">
        <v>16.25</v>
      </c>
      <c r="AM94">
        <v>16.375</v>
      </c>
      <c r="AN94">
        <v>16</v>
      </c>
      <c r="AO94">
        <v>15.125</v>
      </c>
      <c r="AP94">
        <v>13.25</v>
      </c>
      <c r="AQ94">
        <v>12.4375</v>
      </c>
      <c r="AR94">
        <v>12</v>
      </c>
      <c r="AS94">
        <v>13.25</v>
      </c>
      <c r="AT94">
        <v>12.75</v>
      </c>
      <c r="AU94">
        <v>11.875</v>
      </c>
      <c r="AV94">
        <v>11</v>
      </c>
      <c r="AW94">
        <v>8.625</v>
      </c>
      <c r="AX94">
        <v>10.25</v>
      </c>
      <c r="AY94">
        <v>8.75</v>
      </c>
      <c r="AZ94">
        <v>7.1875</v>
      </c>
      <c r="BA94">
        <v>8.75</v>
      </c>
      <c r="BB94">
        <v>8.5</v>
      </c>
      <c r="BC94">
        <v>9.421875</v>
      </c>
      <c r="BD94">
        <v>10.125</v>
      </c>
      <c r="BE94">
        <v>11.25</v>
      </c>
      <c r="BF94">
        <v>11.125</v>
      </c>
      <c r="BG94">
        <v>10.5</v>
      </c>
      <c r="BH94">
        <v>9.875</v>
      </c>
      <c r="BI94">
        <v>7.5</v>
      </c>
      <c r="BJ94">
        <v>8.5</v>
      </c>
      <c r="BK94">
        <v>8.125</v>
      </c>
      <c r="BL94">
        <v>8.125</v>
      </c>
      <c r="BM94">
        <v>9</v>
      </c>
      <c r="BN94">
        <v>8.875</v>
      </c>
      <c r="BO94">
        <v>7.9375</v>
      </c>
      <c r="BP94">
        <v>8.84375</v>
      </c>
      <c r="BQ94">
        <v>10.25</v>
      </c>
      <c r="BR94">
        <v>8.4375</v>
      </c>
      <c r="BS94">
        <v>8.875</v>
      </c>
      <c r="BT94">
        <v>8.25</v>
      </c>
      <c r="BU94">
        <v>7.90625</v>
      </c>
      <c r="BV94">
        <v>7.5</v>
      </c>
      <c r="BW94">
        <v>9.125</v>
      </c>
      <c r="BX94">
        <v>11.5</v>
      </c>
      <c r="BY94">
        <v>14.5</v>
      </c>
      <c r="BZ94">
        <v>15.5625</v>
      </c>
      <c r="CA94">
        <v>16.5</v>
      </c>
      <c r="CB94">
        <v>15.875</v>
      </c>
      <c r="CC94">
        <v>16.1875</v>
      </c>
      <c r="CD94">
        <v>16.9375</v>
      </c>
      <c r="CE94">
        <v>18.8125</v>
      </c>
      <c r="CF94">
        <v>19.0625</v>
      </c>
      <c r="CG94">
        <v>20.125</v>
      </c>
      <c r="CH94">
        <v>22.6875</v>
      </c>
      <c r="CI94">
        <v>20.625</v>
      </c>
      <c r="CJ94">
        <v>20.375</v>
      </c>
      <c r="CK94">
        <v>20.0625</v>
      </c>
      <c r="CL94">
        <v>19.875</v>
      </c>
      <c r="CM94">
        <v>19.8125</v>
      </c>
      <c r="CN94">
        <v>19.25</v>
      </c>
      <c r="CO94">
        <v>21.25</v>
      </c>
      <c r="CP94">
        <v>21.25</v>
      </c>
      <c r="CQ94">
        <v>21.0625</v>
      </c>
      <c r="CR94">
        <v>21.5</v>
      </c>
      <c r="CS94">
        <v>21</v>
      </c>
      <c r="CT94">
        <v>20.9375</v>
      </c>
      <c r="CU94">
        <v>20.625</v>
      </c>
      <c r="CV94">
        <v>19.75</v>
      </c>
      <c r="CW94">
        <v>20.859375</v>
      </c>
      <c r="CX94">
        <v>20.6875</v>
      </c>
    </row>
    <row r="95" spans="1:102" x14ac:dyDescent="0.2">
      <c r="B95" t="s">
        <v>1181</v>
      </c>
      <c r="C95" t="s">
        <v>1148</v>
      </c>
      <c r="D95" t="s">
        <v>1149</v>
      </c>
      <c r="E95" t="s">
        <v>1150</v>
      </c>
      <c r="F95" t="s">
        <v>1151</v>
      </c>
      <c r="G95" t="s">
        <v>1152</v>
      </c>
      <c r="H95" t="s">
        <v>1153</v>
      </c>
      <c r="I95" t="s">
        <v>1154</v>
      </c>
      <c r="J95" t="s">
        <v>1155</v>
      </c>
      <c r="K95" t="s">
        <v>1156</v>
      </c>
      <c r="L95" t="s">
        <v>1157</v>
      </c>
      <c r="M95" t="s">
        <v>1158</v>
      </c>
      <c r="N95" t="s">
        <v>1159</v>
      </c>
      <c r="O95" t="s">
        <v>1160</v>
      </c>
      <c r="P95" t="s">
        <v>1161</v>
      </c>
      <c r="Q95" t="s">
        <v>1162</v>
      </c>
      <c r="R95" t="s">
        <v>1163</v>
      </c>
      <c r="S95" t="s">
        <v>1164</v>
      </c>
      <c r="T95" t="s">
        <v>1165</v>
      </c>
      <c r="U95" t="s">
        <v>1166</v>
      </c>
      <c r="V95" t="s">
        <v>1167</v>
      </c>
      <c r="W95" t="s">
        <v>1168</v>
      </c>
      <c r="X95" t="s">
        <v>1169</v>
      </c>
      <c r="Y95" t="s">
        <v>1170</v>
      </c>
      <c r="Z95" t="s">
        <v>1171</v>
      </c>
      <c r="AA95" t="s">
        <v>1172</v>
      </c>
      <c r="AB95" t="s">
        <v>1173</v>
      </c>
      <c r="AC95" t="s">
        <v>1174</v>
      </c>
      <c r="AD95" t="s">
        <v>1175</v>
      </c>
      <c r="AE95" t="s">
        <v>1176</v>
      </c>
      <c r="AF95" t="s">
        <v>1177</v>
      </c>
      <c r="AG95" t="s">
        <v>1178</v>
      </c>
      <c r="AH95" t="s">
        <v>870</v>
      </c>
      <c r="AI95" t="s">
        <v>873</v>
      </c>
      <c r="AJ95" t="s">
        <v>874</v>
      </c>
      <c r="AK95" t="s">
        <v>875</v>
      </c>
      <c r="AL95" t="s">
        <v>877</v>
      </c>
      <c r="AM95" t="s">
        <v>878</v>
      </c>
      <c r="AN95" t="s">
        <v>882</v>
      </c>
      <c r="AO95" t="s">
        <v>883</v>
      </c>
      <c r="AP95" t="s">
        <v>884</v>
      </c>
      <c r="AQ95" t="s">
        <v>887</v>
      </c>
      <c r="AR95" t="s">
        <v>888</v>
      </c>
      <c r="AS95" t="s">
        <v>889</v>
      </c>
      <c r="AT95" t="s">
        <v>893</v>
      </c>
      <c r="AU95" t="s">
        <v>894</v>
      </c>
      <c r="AV95" t="s">
        <v>897</v>
      </c>
      <c r="AW95" t="s">
        <v>898</v>
      </c>
      <c r="AX95" t="s">
        <v>899</v>
      </c>
      <c r="AY95" t="s">
        <v>900</v>
      </c>
      <c r="AZ95" t="s">
        <v>901</v>
      </c>
      <c r="BA95" t="s">
        <v>902</v>
      </c>
      <c r="BB95" t="s">
        <v>903</v>
      </c>
      <c r="BC95" t="s">
        <v>904</v>
      </c>
      <c r="BD95" t="s">
        <v>906</v>
      </c>
      <c r="BE95" t="s">
        <v>913</v>
      </c>
      <c r="BF95" t="s">
        <v>914</v>
      </c>
      <c r="BG95" t="s">
        <v>915</v>
      </c>
      <c r="BH95" t="s">
        <v>916</v>
      </c>
      <c r="BI95" t="s">
        <v>917</v>
      </c>
      <c r="BJ95" t="s">
        <v>968</v>
      </c>
      <c r="BK95" t="s">
        <v>973</v>
      </c>
      <c r="BL95" t="s">
        <v>974</v>
      </c>
      <c r="BM95" t="s">
        <v>975</v>
      </c>
      <c r="BN95" t="s">
        <v>992</v>
      </c>
      <c r="BO95" t="s">
        <v>1000</v>
      </c>
      <c r="BP95" t="s">
        <v>1001</v>
      </c>
      <c r="BQ95" t="s">
        <v>1004</v>
      </c>
      <c r="BR95" t="s">
        <v>1005</v>
      </c>
      <c r="BS95" t="s">
        <v>1008</v>
      </c>
      <c r="BT95" t="s">
        <v>1009</v>
      </c>
      <c r="BU95" t="s">
        <v>1012</v>
      </c>
      <c r="BV95" t="s">
        <v>1035</v>
      </c>
      <c r="BW95" t="s">
        <v>1036</v>
      </c>
      <c r="BX95" t="s">
        <v>1038</v>
      </c>
      <c r="BY95" t="s">
        <v>1039</v>
      </c>
      <c r="BZ95" t="s">
        <v>1042</v>
      </c>
      <c r="CA95" t="s">
        <v>1047</v>
      </c>
      <c r="CB95" t="s">
        <v>1061</v>
      </c>
      <c r="CC95" t="s">
        <v>1067</v>
      </c>
      <c r="CD95" t="s">
        <v>1073</v>
      </c>
      <c r="CE95" t="s">
        <v>1084</v>
      </c>
      <c r="CF95" t="s">
        <v>1088</v>
      </c>
      <c r="CG95" t="s">
        <v>1091</v>
      </c>
      <c r="CH95" t="s">
        <v>1092</v>
      </c>
      <c r="CI95" t="s">
        <v>1097</v>
      </c>
      <c r="CJ95" t="s">
        <v>1098</v>
      </c>
      <c r="CK95" t="s">
        <v>1101</v>
      </c>
      <c r="CL95" t="s">
        <v>1102</v>
      </c>
      <c r="CM95" t="s">
        <v>1105</v>
      </c>
      <c r="CN95" t="s">
        <v>1109</v>
      </c>
      <c r="CO95" t="s">
        <v>1110</v>
      </c>
      <c r="CP95" t="s">
        <v>1111</v>
      </c>
      <c r="CQ95" t="s">
        <v>1116</v>
      </c>
      <c r="CR95" t="s">
        <v>1120</v>
      </c>
      <c r="CS95" t="s">
        <v>1122</v>
      </c>
      <c r="CT95" t="s">
        <v>1123</v>
      </c>
      <c r="CU95" t="s">
        <v>1127</v>
      </c>
      <c r="CV95" t="s">
        <v>1134</v>
      </c>
      <c r="CW95" t="s">
        <v>1138</v>
      </c>
      <c r="CX95" t="s">
        <v>1140</v>
      </c>
    </row>
    <row r="96" spans="1:102" x14ac:dyDescent="0.2">
      <c r="A96" t="s">
        <v>440</v>
      </c>
      <c r="B96">
        <v>27</v>
      </c>
      <c r="C96">
        <v>28.370000839233398</v>
      </c>
      <c r="D96">
        <v>29.219999313354492</v>
      </c>
      <c r="E96">
        <v>30</v>
      </c>
      <c r="F96">
        <v>30.909999847412109</v>
      </c>
      <c r="G96">
        <v>30.370000839233398</v>
      </c>
      <c r="H96">
        <v>29.75</v>
      </c>
      <c r="I96">
        <v>28.809999465942383</v>
      </c>
      <c r="J96">
        <v>28.690000534057617</v>
      </c>
      <c r="K96">
        <v>29.75</v>
      </c>
      <c r="L96">
        <v>29.620000839233398</v>
      </c>
      <c r="M96">
        <v>29.75</v>
      </c>
      <c r="N96">
        <v>29.190000534057617</v>
      </c>
      <c r="O96">
        <v>29</v>
      </c>
      <c r="P96">
        <v>29.309999465942383</v>
      </c>
      <c r="Q96">
        <v>29.309999465942383</v>
      </c>
      <c r="R96">
        <v>28.940000534057617</v>
      </c>
      <c r="S96">
        <v>27.809999465942383</v>
      </c>
      <c r="T96">
        <v>27.870000839233398</v>
      </c>
      <c r="U96">
        <v>27.690000534057617</v>
      </c>
      <c r="V96">
        <v>27.870000839233398</v>
      </c>
      <c r="W96">
        <v>27.5</v>
      </c>
      <c r="X96">
        <v>26.559999465942383</v>
      </c>
      <c r="Y96">
        <v>26.059999465942383</v>
      </c>
      <c r="Z96">
        <v>26.370000839233398</v>
      </c>
      <c r="AA96">
        <v>26.940000534057617</v>
      </c>
      <c r="AB96">
        <v>26.5</v>
      </c>
      <c r="AC96">
        <v>27</v>
      </c>
      <c r="AD96">
        <v>26.690000534057617</v>
      </c>
      <c r="AE96">
        <v>26.059999465942383</v>
      </c>
      <c r="AF96">
        <v>26.559999465942383</v>
      </c>
      <c r="AG96">
        <v>26</v>
      </c>
      <c r="AH96">
        <v>26.190000534057617</v>
      </c>
      <c r="AI96">
        <v>26.25</v>
      </c>
      <c r="AJ96">
        <v>26.370000839233398</v>
      </c>
      <c r="AK96">
        <v>26.309999465942383</v>
      </c>
      <c r="AL96">
        <v>26.120000839233398</v>
      </c>
      <c r="AM96">
        <v>26.559999465942383</v>
      </c>
      <c r="AN96">
        <v>26.75</v>
      </c>
      <c r="AO96">
        <v>27</v>
      </c>
      <c r="AP96">
        <v>27.059999465942383</v>
      </c>
      <c r="AQ96">
        <v>27.190000534057617</v>
      </c>
      <c r="AR96">
        <v>27.309999465942383</v>
      </c>
      <c r="AS96">
        <v>27.620000839233398</v>
      </c>
      <c r="AT96">
        <v>27.809999465942383</v>
      </c>
      <c r="AU96">
        <v>28</v>
      </c>
      <c r="AV96">
        <v>28.370000839233398</v>
      </c>
      <c r="AW96">
        <v>28.190000534057617</v>
      </c>
      <c r="AX96">
        <v>28.25</v>
      </c>
      <c r="AY96">
        <v>28.440000534057617</v>
      </c>
      <c r="AZ96">
        <v>28.370000839233398</v>
      </c>
      <c r="BA96">
        <v>28.870000839233398</v>
      </c>
      <c r="BB96">
        <v>29.5</v>
      </c>
      <c r="BC96">
        <v>29.75</v>
      </c>
      <c r="BD96">
        <v>29.5</v>
      </c>
      <c r="BE96">
        <v>29</v>
      </c>
      <c r="BF96">
        <v>29.120000839233398</v>
      </c>
      <c r="BG96">
        <v>28.870000839233398</v>
      </c>
      <c r="BH96">
        <v>28.559999465942383</v>
      </c>
      <c r="BI96">
        <v>28.940000534057617</v>
      </c>
      <c r="BJ96">
        <v>29.75</v>
      </c>
      <c r="BK96">
        <v>29.690000534057617</v>
      </c>
      <c r="BL96">
        <v>29.370000839233398</v>
      </c>
      <c r="BM96">
        <v>29.5</v>
      </c>
      <c r="BN96">
        <v>29.940000534057617</v>
      </c>
      <c r="BO96">
        <v>30.120000839233398</v>
      </c>
      <c r="BP96">
        <v>30.059999465942383</v>
      </c>
      <c r="BQ96">
        <v>29.559999465942383</v>
      </c>
      <c r="BR96">
        <v>29.25</v>
      </c>
      <c r="BS96">
        <v>29.190000534057617</v>
      </c>
      <c r="BT96">
        <v>27.059999465942383</v>
      </c>
      <c r="BU96">
        <v>26.25</v>
      </c>
      <c r="BV96">
        <v>27.190000534057617</v>
      </c>
      <c r="BW96">
        <v>26.940000534057617</v>
      </c>
      <c r="BX96">
        <v>26.940000534057617</v>
      </c>
      <c r="BY96">
        <v>26.190000534057617</v>
      </c>
      <c r="BZ96">
        <v>26.370000839233398</v>
      </c>
      <c r="CA96">
        <v>25.559999465942383</v>
      </c>
      <c r="CB96">
        <v>25.75</v>
      </c>
      <c r="CC96">
        <v>26.120000839233398</v>
      </c>
      <c r="CD96">
        <v>26.190000534057617</v>
      </c>
      <c r="CE96">
        <v>26.440000534057617</v>
      </c>
      <c r="CF96">
        <v>26.440000534057617</v>
      </c>
      <c r="CG96">
        <v>26.5</v>
      </c>
      <c r="CH96">
        <v>26.440000534057617</v>
      </c>
      <c r="CI96">
        <v>26.25</v>
      </c>
      <c r="CJ96">
        <v>26.5</v>
      </c>
      <c r="CK96">
        <v>26.489999771118164</v>
      </c>
      <c r="CL96">
        <v>26.450000762939453</v>
      </c>
      <c r="CM96">
        <v>26.299999237060547</v>
      </c>
      <c r="CN96">
        <v>26.450000762939453</v>
      </c>
      <c r="CO96">
        <v>26.350000381469727</v>
      </c>
      <c r="CP96">
        <v>26.559999465942383</v>
      </c>
      <c r="CQ96">
        <v>26.489999771118164</v>
      </c>
      <c r="CR96">
        <v>26.860000610351562</v>
      </c>
      <c r="CS96">
        <v>27.469999313354492</v>
      </c>
      <c r="CT96">
        <v>27.979999542236328</v>
      </c>
      <c r="CU96">
        <v>28.010000228881836</v>
      </c>
      <c r="CV96">
        <v>28.059999465942383</v>
      </c>
      <c r="CW96">
        <v>28</v>
      </c>
      <c r="CX96">
        <v>28.200000762939453</v>
      </c>
    </row>
    <row r="97" spans="1:102" x14ac:dyDescent="0.2">
      <c r="B97" t="s">
        <v>1181</v>
      </c>
      <c r="C97" t="s">
        <v>1148</v>
      </c>
      <c r="D97" t="s">
        <v>1149</v>
      </c>
      <c r="E97" t="s">
        <v>1150</v>
      </c>
      <c r="F97" t="s">
        <v>1151</v>
      </c>
      <c r="G97" t="s">
        <v>1152</v>
      </c>
      <c r="H97" t="s">
        <v>1153</v>
      </c>
      <c r="I97" t="s">
        <v>1154</v>
      </c>
      <c r="J97" t="s">
        <v>1155</v>
      </c>
      <c r="K97" t="s">
        <v>1156</v>
      </c>
      <c r="L97" t="s">
        <v>1157</v>
      </c>
      <c r="M97" t="s">
        <v>1158</v>
      </c>
      <c r="N97" t="s">
        <v>1159</v>
      </c>
      <c r="O97" t="s">
        <v>1160</v>
      </c>
      <c r="P97" t="s">
        <v>1161</v>
      </c>
      <c r="Q97" t="s">
        <v>1162</v>
      </c>
      <c r="R97" t="s">
        <v>1163</v>
      </c>
      <c r="S97" t="s">
        <v>1164</v>
      </c>
      <c r="T97" t="s">
        <v>1165</v>
      </c>
      <c r="U97" t="s">
        <v>1166</v>
      </c>
      <c r="V97" t="s">
        <v>1167</v>
      </c>
      <c r="W97" t="s">
        <v>1168</v>
      </c>
      <c r="X97" t="s">
        <v>1169</v>
      </c>
      <c r="Y97" t="s">
        <v>1170</v>
      </c>
      <c r="Z97" t="s">
        <v>1171</v>
      </c>
      <c r="AA97" t="s">
        <v>1172</v>
      </c>
      <c r="AB97" t="s">
        <v>1173</v>
      </c>
      <c r="AC97" t="s">
        <v>1174</v>
      </c>
      <c r="AD97" t="s">
        <v>1175</v>
      </c>
      <c r="AE97" t="s">
        <v>1176</v>
      </c>
      <c r="AF97" t="s">
        <v>1177</v>
      </c>
      <c r="AG97" t="s">
        <v>1178</v>
      </c>
      <c r="AH97" t="s">
        <v>870</v>
      </c>
      <c r="AI97" t="s">
        <v>873</v>
      </c>
      <c r="AJ97" t="s">
        <v>874</v>
      </c>
      <c r="AK97" t="s">
        <v>875</v>
      </c>
      <c r="AL97" t="s">
        <v>877</v>
      </c>
      <c r="AM97" t="s">
        <v>878</v>
      </c>
      <c r="AN97" t="s">
        <v>882</v>
      </c>
      <c r="AO97" t="s">
        <v>883</v>
      </c>
      <c r="AP97" t="s">
        <v>884</v>
      </c>
      <c r="AQ97" t="s">
        <v>887</v>
      </c>
      <c r="AR97" t="s">
        <v>888</v>
      </c>
      <c r="AS97" t="s">
        <v>889</v>
      </c>
      <c r="AT97" t="s">
        <v>893</v>
      </c>
      <c r="AU97" t="s">
        <v>894</v>
      </c>
      <c r="AV97" t="s">
        <v>897</v>
      </c>
      <c r="AW97" t="s">
        <v>898</v>
      </c>
      <c r="AX97" t="s">
        <v>899</v>
      </c>
      <c r="AY97" t="s">
        <v>900</v>
      </c>
      <c r="AZ97" t="s">
        <v>901</v>
      </c>
      <c r="BA97" t="s">
        <v>902</v>
      </c>
      <c r="BB97" t="s">
        <v>903</v>
      </c>
      <c r="BC97" t="s">
        <v>904</v>
      </c>
      <c r="BD97" t="s">
        <v>906</v>
      </c>
      <c r="BE97" t="s">
        <v>913</v>
      </c>
      <c r="BF97" t="s">
        <v>914</v>
      </c>
      <c r="BG97" t="s">
        <v>915</v>
      </c>
      <c r="BH97" t="s">
        <v>916</v>
      </c>
      <c r="BI97" t="s">
        <v>917</v>
      </c>
      <c r="BJ97" t="s">
        <v>968</v>
      </c>
      <c r="BK97" t="s">
        <v>973</v>
      </c>
      <c r="BL97" t="s">
        <v>974</v>
      </c>
      <c r="BM97" t="s">
        <v>975</v>
      </c>
      <c r="BN97" t="s">
        <v>992</v>
      </c>
      <c r="BO97" t="s">
        <v>1000</v>
      </c>
      <c r="BP97" t="s">
        <v>1001</v>
      </c>
      <c r="BQ97" t="s">
        <v>1004</v>
      </c>
      <c r="BR97" t="s">
        <v>1005</v>
      </c>
      <c r="BS97" t="s">
        <v>1008</v>
      </c>
      <c r="BT97" t="s">
        <v>1009</v>
      </c>
      <c r="BU97" t="s">
        <v>1012</v>
      </c>
      <c r="BV97" t="s">
        <v>1035</v>
      </c>
      <c r="BW97" t="s">
        <v>1036</v>
      </c>
      <c r="BX97" t="s">
        <v>1038</v>
      </c>
      <c r="BY97" t="s">
        <v>1039</v>
      </c>
      <c r="BZ97" t="s">
        <v>1042</v>
      </c>
      <c r="CA97" t="s">
        <v>1047</v>
      </c>
      <c r="CB97" t="s">
        <v>1061</v>
      </c>
      <c r="CC97" t="s">
        <v>1067</v>
      </c>
      <c r="CD97" t="s">
        <v>1073</v>
      </c>
      <c r="CE97" t="s">
        <v>1084</v>
      </c>
      <c r="CF97" t="s">
        <v>1088</v>
      </c>
      <c r="CG97" t="s">
        <v>1091</v>
      </c>
      <c r="CH97" t="s">
        <v>1092</v>
      </c>
      <c r="CI97" t="s">
        <v>1097</v>
      </c>
      <c r="CJ97" t="s">
        <v>1098</v>
      </c>
      <c r="CK97" t="s">
        <v>1101</v>
      </c>
      <c r="CL97" t="s">
        <v>1102</v>
      </c>
      <c r="CM97" t="s">
        <v>1105</v>
      </c>
      <c r="CN97" t="s">
        <v>1109</v>
      </c>
      <c r="CO97" t="s">
        <v>1110</v>
      </c>
      <c r="CP97" t="s">
        <v>1111</v>
      </c>
      <c r="CQ97" t="s">
        <v>1116</v>
      </c>
      <c r="CR97" t="s">
        <v>1120</v>
      </c>
      <c r="CS97" t="s">
        <v>1122</v>
      </c>
      <c r="CT97" t="s">
        <v>1123</v>
      </c>
      <c r="CU97" t="s">
        <v>1127</v>
      </c>
      <c r="CV97" t="s">
        <v>1134</v>
      </c>
      <c r="CW97" t="s">
        <v>1138</v>
      </c>
      <c r="CX97" t="s">
        <v>1140</v>
      </c>
    </row>
    <row r="98" spans="1:102" x14ac:dyDescent="0.2">
      <c r="A98" t="s">
        <v>693</v>
      </c>
      <c r="B98">
        <v>17.5</v>
      </c>
      <c r="C98">
        <v>17.75</v>
      </c>
      <c r="D98">
        <v>17.809999465942383</v>
      </c>
      <c r="E98">
        <v>17.809999465942383</v>
      </c>
      <c r="F98">
        <v>18.030000686645508</v>
      </c>
      <c r="G98">
        <v>17.690000534057617</v>
      </c>
      <c r="H98">
        <v>17.690000534057617</v>
      </c>
      <c r="I98">
        <v>17.5</v>
      </c>
      <c r="J98">
        <v>17.370000839233398</v>
      </c>
      <c r="K98">
        <v>17.309999465942383</v>
      </c>
      <c r="L98">
        <v>17.309999465942383</v>
      </c>
      <c r="M98">
        <v>16.809999465942383</v>
      </c>
      <c r="N98">
        <v>16.620000839233398</v>
      </c>
      <c r="O98">
        <v>16.440000534057617</v>
      </c>
      <c r="P98">
        <v>16.940000534057617</v>
      </c>
      <c r="Q98">
        <v>16.940000534057617</v>
      </c>
      <c r="R98">
        <v>16.5</v>
      </c>
      <c r="S98">
        <v>16.059999465942383</v>
      </c>
      <c r="T98">
        <v>16.370000839233398</v>
      </c>
      <c r="U98">
        <v>16.559999465942383</v>
      </c>
      <c r="V98">
        <v>16.440000534057617</v>
      </c>
      <c r="W98">
        <v>16.440000534057617</v>
      </c>
      <c r="X98">
        <v>16.370000839233398</v>
      </c>
      <c r="Y98">
        <v>16.309999465942383</v>
      </c>
      <c r="Z98">
        <v>17.059999465942383</v>
      </c>
      <c r="AA98">
        <v>17.309999465942383</v>
      </c>
      <c r="AB98">
        <v>17.190000534057617</v>
      </c>
      <c r="AC98">
        <v>17.75</v>
      </c>
      <c r="AD98">
        <v>16.690000534057617</v>
      </c>
      <c r="AE98">
        <v>16.440000534057617</v>
      </c>
      <c r="AF98">
        <v>16.190000534057617</v>
      </c>
      <c r="AG98">
        <v>15.869999885559082</v>
      </c>
      <c r="AH98">
        <v>15.939999580383301</v>
      </c>
      <c r="AI98">
        <v>16.120000839233398</v>
      </c>
      <c r="AJ98">
        <v>15.619999885559082</v>
      </c>
      <c r="AK98">
        <v>15.560000419616699</v>
      </c>
      <c r="AL98">
        <v>15.189999580383301</v>
      </c>
      <c r="AM98">
        <v>15.439999580383301</v>
      </c>
      <c r="AN98">
        <v>15.369999885559082</v>
      </c>
      <c r="AO98">
        <v>15.75</v>
      </c>
      <c r="AP98">
        <v>15.689999580383301</v>
      </c>
      <c r="AQ98">
        <v>15.75</v>
      </c>
      <c r="AR98">
        <v>15.75</v>
      </c>
      <c r="AS98">
        <v>15.869999885559082</v>
      </c>
      <c r="AT98">
        <v>15.810000419616699</v>
      </c>
      <c r="AU98">
        <v>15.939999580383301</v>
      </c>
      <c r="AV98">
        <v>16.120000839233398</v>
      </c>
      <c r="AW98">
        <v>15.810000419616699</v>
      </c>
      <c r="AX98">
        <v>15.939999580383301</v>
      </c>
      <c r="AY98">
        <v>16.190000534057617</v>
      </c>
      <c r="AZ98">
        <v>16</v>
      </c>
      <c r="BA98">
        <v>15.869999885559082</v>
      </c>
      <c r="BB98">
        <v>15.869999885559082</v>
      </c>
      <c r="BC98">
        <v>16.059999465942383</v>
      </c>
      <c r="BD98">
        <v>15.869999885559082</v>
      </c>
      <c r="BE98">
        <v>15.810000419616699</v>
      </c>
      <c r="BF98">
        <v>15.619999885559082</v>
      </c>
      <c r="BG98">
        <v>15.439999580383301</v>
      </c>
      <c r="BH98">
        <v>15.5</v>
      </c>
      <c r="BI98">
        <v>15.439999580383301</v>
      </c>
      <c r="BJ98">
        <v>15.439999580383301</v>
      </c>
      <c r="BK98">
        <v>15.25</v>
      </c>
      <c r="BL98">
        <v>15.369999885559082</v>
      </c>
      <c r="BM98">
        <v>15.369999885559082</v>
      </c>
      <c r="BN98">
        <v>15.619999885559082</v>
      </c>
      <c r="BO98">
        <v>16.25</v>
      </c>
      <c r="BP98">
        <v>16.190000534057617</v>
      </c>
      <c r="BQ98">
        <v>16.059999465942383</v>
      </c>
      <c r="BR98">
        <v>16</v>
      </c>
      <c r="BS98">
        <v>15.689999580383301</v>
      </c>
      <c r="BT98">
        <v>14.369999885559082</v>
      </c>
      <c r="BU98">
        <v>14.369999885559082</v>
      </c>
      <c r="BV98">
        <v>14.369999885559082</v>
      </c>
      <c r="BW98">
        <v>14.619999885559082</v>
      </c>
      <c r="BX98">
        <v>14.939999580383301</v>
      </c>
      <c r="BY98">
        <v>14.619999885559082</v>
      </c>
      <c r="BZ98">
        <v>14.75</v>
      </c>
      <c r="CA98">
        <v>15.189999580383301</v>
      </c>
      <c r="CB98">
        <v>14.75</v>
      </c>
      <c r="CC98">
        <v>14.369999885559082</v>
      </c>
      <c r="CD98">
        <v>14.25</v>
      </c>
      <c r="CE98">
        <v>14.619999885559082</v>
      </c>
      <c r="CF98">
        <v>14.869999885559082</v>
      </c>
      <c r="CG98">
        <v>14.939999580383301</v>
      </c>
      <c r="CH98">
        <v>15.119999885559082</v>
      </c>
      <c r="CI98">
        <v>15.25</v>
      </c>
      <c r="CJ98">
        <v>15.609999656677246</v>
      </c>
      <c r="CK98">
        <v>15.140000343322754</v>
      </c>
      <c r="CL98">
        <v>14.609999656677246</v>
      </c>
      <c r="CM98">
        <v>14.020000457763672</v>
      </c>
      <c r="CN98">
        <v>13.850000381469727</v>
      </c>
      <c r="CO98">
        <v>13.600000381469727</v>
      </c>
      <c r="CP98">
        <v>12.25</v>
      </c>
      <c r="CQ98">
        <v>10.800000190734863</v>
      </c>
      <c r="CR98">
        <v>11.489999771118164</v>
      </c>
      <c r="CS98">
        <v>11.850000381469727</v>
      </c>
      <c r="CT98">
        <v>11.899999618530273</v>
      </c>
      <c r="CU98">
        <v>12.100000381469727</v>
      </c>
      <c r="CV98">
        <v>11.739999771118164</v>
      </c>
      <c r="CW98">
        <v>11.979999542236328</v>
      </c>
      <c r="CX98">
        <v>11.829999923706055</v>
      </c>
    </row>
    <row r="99" spans="1:102" x14ac:dyDescent="0.2">
      <c r="B99" t="s">
        <v>1181</v>
      </c>
      <c r="C99" t="s">
        <v>1148</v>
      </c>
      <c r="D99" t="s">
        <v>1149</v>
      </c>
      <c r="E99" t="s">
        <v>1150</v>
      </c>
      <c r="F99" t="s">
        <v>1151</v>
      </c>
      <c r="G99" t="s">
        <v>1152</v>
      </c>
      <c r="H99" t="s">
        <v>1153</v>
      </c>
      <c r="I99" t="s">
        <v>1154</v>
      </c>
      <c r="J99" t="s">
        <v>1155</v>
      </c>
      <c r="K99" t="s">
        <v>1156</v>
      </c>
      <c r="L99" t="s">
        <v>1157</v>
      </c>
      <c r="M99" t="s">
        <v>1158</v>
      </c>
      <c r="N99" t="s">
        <v>1159</v>
      </c>
      <c r="O99" t="s">
        <v>1160</v>
      </c>
      <c r="P99" t="s">
        <v>1161</v>
      </c>
      <c r="Q99" t="s">
        <v>1162</v>
      </c>
      <c r="R99" t="s">
        <v>1163</v>
      </c>
      <c r="S99" t="s">
        <v>1164</v>
      </c>
      <c r="T99" t="s">
        <v>1165</v>
      </c>
      <c r="U99" t="s">
        <v>1166</v>
      </c>
      <c r="V99" t="s">
        <v>1167</v>
      </c>
      <c r="W99" t="s">
        <v>1168</v>
      </c>
      <c r="X99" t="s">
        <v>1169</v>
      </c>
      <c r="Y99" t="s">
        <v>1170</v>
      </c>
      <c r="Z99" t="s">
        <v>1171</v>
      </c>
      <c r="AA99" t="s">
        <v>1172</v>
      </c>
      <c r="AB99" t="s">
        <v>1173</v>
      </c>
      <c r="AC99" t="s">
        <v>1174</v>
      </c>
      <c r="AD99" t="s">
        <v>1175</v>
      </c>
      <c r="AE99" t="s">
        <v>1176</v>
      </c>
      <c r="AF99" t="s">
        <v>1177</v>
      </c>
      <c r="AG99" t="s">
        <v>1178</v>
      </c>
      <c r="AH99" t="s">
        <v>870</v>
      </c>
      <c r="AI99" t="s">
        <v>873</v>
      </c>
      <c r="AJ99" t="s">
        <v>874</v>
      </c>
      <c r="AK99" t="s">
        <v>875</v>
      </c>
      <c r="AL99" t="s">
        <v>877</v>
      </c>
      <c r="AM99" t="s">
        <v>878</v>
      </c>
      <c r="AN99" t="s">
        <v>882</v>
      </c>
      <c r="AO99" t="s">
        <v>883</v>
      </c>
      <c r="AP99" t="s">
        <v>884</v>
      </c>
      <c r="AQ99" t="s">
        <v>887</v>
      </c>
      <c r="AR99" t="s">
        <v>888</v>
      </c>
      <c r="AS99" t="s">
        <v>889</v>
      </c>
      <c r="AT99" t="s">
        <v>893</v>
      </c>
      <c r="AU99" t="s">
        <v>894</v>
      </c>
      <c r="AV99" t="s">
        <v>897</v>
      </c>
      <c r="AW99" t="s">
        <v>898</v>
      </c>
      <c r="AX99" t="s">
        <v>899</v>
      </c>
      <c r="AY99" t="s">
        <v>900</v>
      </c>
      <c r="AZ99" t="s">
        <v>901</v>
      </c>
      <c r="BA99" t="s">
        <v>902</v>
      </c>
      <c r="BB99" t="s">
        <v>903</v>
      </c>
      <c r="BC99" t="s">
        <v>904</v>
      </c>
      <c r="BD99" t="s">
        <v>906</v>
      </c>
      <c r="BE99" t="s">
        <v>913</v>
      </c>
      <c r="BF99" t="s">
        <v>914</v>
      </c>
      <c r="BG99" t="s">
        <v>915</v>
      </c>
      <c r="BH99" t="s">
        <v>916</v>
      </c>
      <c r="BI99" t="s">
        <v>917</v>
      </c>
      <c r="BJ99" t="s">
        <v>968</v>
      </c>
      <c r="BK99" t="s">
        <v>973</v>
      </c>
      <c r="BL99" t="s">
        <v>974</v>
      </c>
      <c r="BM99" t="s">
        <v>975</v>
      </c>
      <c r="BN99" t="s">
        <v>992</v>
      </c>
      <c r="BO99" t="s">
        <v>1000</v>
      </c>
      <c r="BP99" t="s">
        <v>1001</v>
      </c>
      <c r="BQ99" t="s">
        <v>1004</v>
      </c>
      <c r="BR99" t="s">
        <v>1005</v>
      </c>
      <c r="BS99" t="s">
        <v>1008</v>
      </c>
      <c r="BT99" t="s">
        <v>1009</v>
      </c>
      <c r="BU99" t="s">
        <v>1012</v>
      </c>
      <c r="BV99" t="s">
        <v>1035</v>
      </c>
      <c r="BW99" t="s">
        <v>1036</v>
      </c>
      <c r="BX99" t="s">
        <v>1038</v>
      </c>
      <c r="BY99" t="s">
        <v>1039</v>
      </c>
      <c r="BZ99" t="s">
        <v>1042</v>
      </c>
      <c r="CA99" t="s">
        <v>1047</v>
      </c>
      <c r="CB99" t="s">
        <v>1061</v>
      </c>
      <c r="CC99" t="s">
        <v>1067</v>
      </c>
      <c r="CD99" t="s">
        <v>1073</v>
      </c>
      <c r="CE99" t="s">
        <v>1084</v>
      </c>
      <c r="CF99" t="s">
        <v>1088</v>
      </c>
      <c r="CG99" t="s">
        <v>1091</v>
      </c>
      <c r="CH99" t="s">
        <v>1092</v>
      </c>
      <c r="CI99" t="s">
        <v>1097</v>
      </c>
      <c r="CJ99" t="s">
        <v>1098</v>
      </c>
      <c r="CK99" t="s">
        <v>1101</v>
      </c>
      <c r="CL99" t="s">
        <v>1102</v>
      </c>
      <c r="CM99" t="s">
        <v>1105</v>
      </c>
      <c r="CN99" t="s">
        <v>1109</v>
      </c>
      <c r="CO99" t="s">
        <v>1110</v>
      </c>
      <c r="CP99" t="s">
        <v>1111</v>
      </c>
      <c r="CQ99" t="s">
        <v>1116</v>
      </c>
      <c r="CR99" t="s">
        <v>1120</v>
      </c>
      <c r="CS99" t="s">
        <v>1122</v>
      </c>
      <c r="CT99" t="s">
        <v>1123</v>
      </c>
      <c r="CU99" t="s">
        <v>1127</v>
      </c>
      <c r="CV99" t="s">
        <v>1134</v>
      </c>
      <c r="CW99" t="s">
        <v>1138</v>
      </c>
      <c r="CX99" t="s">
        <v>1140</v>
      </c>
    </row>
    <row r="100" spans="1:102" x14ac:dyDescent="0.2">
      <c r="A100" t="s">
        <v>77</v>
      </c>
      <c r="B100">
        <v>25.120000839233398</v>
      </c>
      <c r="C100">
        <v>27</v>
      </c>
      <c r="D100">
        <v>26.75</v>
      </c>
      <c r="E100">
        <v>26.75</v>
      </c>
      <c r="F100">
        <v>26.940000534057617</v>
      </c>
      <c r="G100">
        <v>27.190000534057617</v>
      </c>
      <c r="H100">
        <v>27</v>
      </c>
      <c r="I100">
        <v>27</v>
      </c>
      <c r="J100">
        <v>26.870000839233398</v>
      </c>
      <c r="K100">
        <v>26.059999465942383</v>
      </c>
      <c r="L100">
        <v>27.440000534057617</v>
      </c>
      <c r="M100">
        <v>27.940000534057617</v>
      </c>
      <c r="N100">
        <v>28.309999465942383</v>
      </c>
      <c r="O100">
        <v>28.190000534057617</v>
      </c>
      <c r="P100">
        <v>28.190000534057617</v>
      </c>
      <c r="Q100">
        <v>28.870000839233398</v>
      </c>
      <c r="R100">
        <v>28.809999465942383</v>
      </c>
      <c r="S100">
        <v>28.75</v>
      </c>
      <c r="T100">
        <v>29.059999465942383</v>
      </c>
      <c r="U100">
        <v>29.309999465942383</v>
      </c>
      <c r="V100">
        <v>29.309999465942383</v>
      </c>
      <c r="W100">
        <v>28.75</v>
      </c>
      <c r="X100">
        <v>28.120000839233398</v>
      </c>
      <c r="Y100">
        <v>28.620000839233398</v>
      </c>
      <c r="Z100">
        <v>28.5</v>
      </c>
      <c r="AA100">
        <v>29.25</v>
      </c>
      <c r="AB100">
        <v>29.940000534057617</v>
      </c>
      <c r="AC100">
        <v>30.120000839233398</v>
      </c>
      <c r="AD100">
        <v>29.75</v>
      </c>
      <c r="AE100">
        <v>30</v>
      </c>
      <c r="AF100">
        <v>30.5</v>
      </c>
      <c r="AG100">
        <v>30.120000839233398</v>
      </c>
      <c r="AH100">
        <v>29.690000534057617</v>
      </c>
      <c r="AI100">
        <v>29.370000839233398</v>
      </c>
      <c r="AJ100">
        <v>29.5</v>
      </c>
      <c r="AK100">
        <v>28.809999465942383</v>
      </c>
      <c r="AL100">
        <v>29.690000534057617</v>
      </c>
      <c r="AM100">
        <v>30.370000839233398</v>
      </c>
      <c r="AN100">
        <v>29.690000534057617</v>
      </c>
      <c r="AO100">
        <v>29.690000534057617</v>
      </c>
      <c r="AP100">
        <v>29.370000839233398</v>
      </c>
      <c r="AQ100">
        <v>29.5</v>
      </c>
      <c r="AR100">
        <v>29.690000534057617</v>
      </c>
      <c r="AS100">
        <v>29.870000839233398</v>
      </c>
      <c r="AT100">
        <v>29.870000839233398</v>
      </c>
      <c r="AU100">
        <v>29.190000534057617</v>
      </c>
      <c r="AV100">
        <v>28.559999465942383</v>
      </c>
      <c r="AW100">
        <v>27.75</v>
      </c>
      <c r="AX100">
        <v>27.809999465942383</v>
      </c>
      <c r="AY100">
        <v>28.190000534057617</v>
      </c>
      <c r="AZ100">
        <v>27.870000839233398</v>
      </c>
      <c r="BA100">
        <v>28.620000839233398</v>
      </c>
      <c r="BB100">
        <v>29</v>
      </c>
      <c r="BC100">
        <v>29.440000534057617</v>
      </c>
      <c r="BD100">
        <v>29.809999465942383</v>
      </c>
      <c r="BE100">
        <v>30.620000839233398</v>
      </c>
      <c r="BF100">
        <v>30.75</v>
      </c>
      <c r="BG100">
        <v>29.809999465942383</v>
      </c>
      <c r="BH100">
        <v>30.370000839233398</v>
      </c>
      <c r="BI100">
        <v>31.120000839233398</v>
      </c>
      <c r="BJ100">
        <v>31.309999465942383</v>
      </c>
      <c r="BK100">
        <v>30.5</v>
      </c>
      <c r="BL100">
        <v>31.059999465942383</v>
      </c>
      <c r="BM100">
        <v>31.190000534057617</v>
      </c>
      <c r="BN100">
        <v>33.5</v>
      </c>
      <c r="BO100">
        <v>33.25</v>
      </c>
      <c r="BP100">
        <v>33.869998931884766</v>
      </c>
      <c r="BQ100">
        <v>33.689998626708984</v>
      </c>
      <c r="BR100">
        <v>32.75</v>
      </c>
      <c r="BS100">
        <v>31.809999465942383</v>
      </c>
      <c r="BT100">
        <v>30.190000534057617</v>
      </c>
      <c r="BU100">
        <v>30.120000839233398</v>
      </c>
      <c r="BV100">
        <v>30</v>
      </c>
      <c r="BW100">
        <v>30</v>
      </c>
      <c r="BX100">
        <v>30.120000839233398</v>
      </c>
      <c r="BY100">
        <v>30.120000839233398</v>
      </c>
      <c r="BZ100">
        <v>30.440000534057617</v>
      </c>
      <c r="CA100">
        <v>29.940000534057617</v>
      </c>
      <c r="CB100">
        <v>29.440000534057617</v>
      </c>
      <c r="CC100">
        <v>29.370000839233398</v>
      </c>
      <c r="CD100">
        <v>29.370000839233398</v>
      </c>
      <c r="CE100">
        <v>29.690000534057617</v>
      </c>
      <c r="CF100">
        <v>29.620000839233398</v>
      </c>
      <c r="CG100">
        <v>30</v>
      </c>
      <c r="CH100">
        <v>31.25</v>
      </c>
      <c r="CI100">
        <v>31.559999465942383</v>
      </c>
      <c r="CJ100">
        <v>31.600000381469727</v>
      </c>
      <c r="CK100">
        <v>31.510000228881836</v>
      </c>
      <c r="CL100">
        <v>32</v>
      </c>
      <c r="CM100">
        <v>32</v>
      </c>
      <c r="CN100">
        <v>32.669998168945313</v>
      </c>
      <c r="CO100">
        <v>34.599998474121094</v>
      </c>
      <c r="CP100">
        <v>34.060001373291016</v>
      </c>
      <c r="CQ100">
        <v>33.880001068115234</v>
      </c>
      <c r="CR100">
        <v>33.400001525878906</v>
      </c>
      <c r="CS100">
        <v>35.110000610351562</v>
      </c>
      <c r="CT100">
        <v>35.090000152587891</v>
      </c>
      <c r="CU100">
        <v>35.540000915527344</v>
      </c>
      <c r="CV100">
        <v>34.799999237060547</v>
      </c>
      <c r="CW100">
        <v>34.520000457763672</v>
      </c>
      <c r="CX100">
        <v>34.069999694824219</v>
      </c>
    </row>
    <row r="101" spans="1:102" x14ac:dyDescent="0.2">
      <c r="B101" t="s">
        <v>1149</v>
      </c>
      <c r="C101" t="s">
        <v>1150</v>
      </c>
      <c r="D101" t="s">
        <v>1151</v>
      </c>
      <c r="E101" t="s">
        <v>1152</v>
      </c>
      <c r="F101" t="s">
        <v>1153</v>
      </c>
      <c r="G101" t="s">
        <v>1154</v>
      </c>
      <c r="H101" t="s">
        <v>1155</v>
      </c>
      <c r="I101" t="s">
        <v>1156</v>
      </c>
      <c r="J101" t="s">
        <v>1157</v>
      </c>
      <c r="K101" t="s">
        <v>1158</v>
      </c>
      <c r="L101" t="s">
        <v>1159</v>
      </c>
      <c r="M101" t="s">
        <v>1160</v>
      </c>
      <c r="N101" t="s">
        <v>1161</v>
      </c>
      <c r="O101" t="s">
        <v>1162</v>
      </c>
      <c r="P101" t="s">
        <v>1163</v>
      </c>
      <c r="Q101" t="s">
        <v>1164</v>
      </c>
      <c r="R101" t="s">
        <v>1165</v>
      </c>
      <c r="S101" t="s">
        <v>1166</v>
      </c>
      <c r="T101" t="s">
        <v>1167</v>
      </c>
      <c r="U101" t="s">
        <v>1168</v>
      </c>
      <c r="V101" t="s">
        <v>1169</v>
      </c>
      <c r="W101" t="s">
        <v>1170</v>
      </c>
      <c r="X101" t="s">
        <v>1171</v>
      </c>
      <c r="Y101" t="s">
        <v>1172</v>
      </c>
      <c r="Z101" t="s">
        <v>1173</v>
      </c>
      <c r="AA101" t="s">
        <v>1174</v>
      </c>
      <c r="AB101" t="s">
        <v>1175</v>
      </c>
      <c r="AC101" t="s">
        <v>1176</v>
      </c>
      <c r="AD101" t="s">
        <v>1177</v>
      </c>
      <c r="AE101" t="s">
        <v>1178</v>
      </c>
      <c r="AF101" t="s">
        <v>870</v>
      </c>
      <c r="AG101" t="s">
        <v>873</v>
      </c>
      <c r="AH101" t="s">
        <v>874</v>
      </c>
      <c r="AI101" t="s">
        <v>875</v>
      </c>
      <c r="AJ101" t="s">
        <v>877</v>
      </c>
      <c r="AK101" t="s">
        <v>878</v>
      </c>
      <c r="AL101" t="s">
        <v>882</v>
      </c>
      <c r="AM101" t="s">
        <v>883</v>
      </c>
      <c r="AN101" t="s">
        <v>884</v>
      </c>
      <c r="AO101" t="s">
        <v>887</v>
      </c>
      <c r="AP101" t="s">
        <v>888</v>
      </c>
      <c r="AQ101" t="s">
        <v>890</v>
      </c>
      <c r="AR101" t="s">
        <v>889</v>
      </c>
      <c r="AS101" t="s">
        <v>893</v>
      </c>
      <c r="AT101" t="s">
        <v>894</v>
      </c>
      <c r="AU101" t="s">
        <v>897</v>
      </c>
      <c r="AV101" t="s">
        <v>898</v>
      </c>
      <c r="AW101" t="s">
        <v>899</v>
      </c>
      <c r="AX101" t="s">
        <v>900</v>
      </c>
      <c r="AY101" t="s">
        <v>901</v>
      </c>
      <c r="AZ101" t="s">
        <v>902</v>
      </c>
      <c r="BA101" t="s">
        <v>903</v>
      </c>
      <c r="BB101" t="s">
        <v>904</v>
      </c>
      <c r="BC101" t="s">
        <v>906</v>
      </c>
      <c r="BD101" t="s">
        <v>913</v>
      </c>
      <c r="BE101" t="s">
        <v>914</v>
      </c>
      <c r="BF101" t="s">
        <v>915</v>
      </c>
      <c r="BG101" t="s">
        <v>916</v>
      </c>
      <c r="BH101" t="s">
        <v>917</v>
      </c>
      <c r="BI101" t="s">
        <v>968</v>
      </c>
      <c r="BJ101" t="s">
        <v>973</v>
      </c>
      <c r="BK101" t="s">
        <v>974</v>
      </c>
      <c r="BL101" t="s">
        <v>975</v>
      </c>
      <c r="BM101" t="s">
        <v>1000</v>
      </c>
      <c r="BN101" t="s">
        <v>1001</v>
      </c>
      <c r="BO101" t="s">
        <v>1004</v>
      </c>
      <c r="BP101" t="s">
        <v>1005</v>
      </c>
      <c r="BQ101" t="s">
        <v>1008</v>
      </c>
      <c r="BR101" t="s">
        <v>1009</v>
      </c>
      <c r="BS101" t="s">
        <v>1012</v>
      </c>
      <c r="BT101" t="s">
        <v>1035</v>
      </c>
      <c r="BU101" t="s">
        <v>1036</v>
      </c>
      <c r="BV101" t="s">
        <v>1038</v>
      </c>
      <c r="BW101" t="s">
        <v>1039</v>
      </c>
      <c r="BX101" t="s">
        <v>1042</v>
      </c>
      <c r="BY101" t="s">
        <v>1048</v>
      </c>
      <c r="BZ101" t="s">
        <v>1047</v>
      </c>
      <c r="CA101" t="s">
        <v>1061</v>
      </c>
      <c r="CB101" t="s">
        <v>1067</v>
      </c>
      <c r="CC101" t="s">
        <v>1073</v>
      </c>
      <c r="CD101" t="s">
        <v>1084</v>
      </c>
      <c r="CE101" t="s">
        <v>1088</v>
      </c>
      <c r="CF101" t="s">
        <v>1091</v>
      </c>
      <c r="CG101" t="s">
        <v>1092</v>
      </c>
      <c r="CH101" t="s">
        <v>1098</v>
      </c>
      <c r="CI101" t="s">
        <v>1101</v>
      </c>
      <c r="CJ101" t="s">
        <v>1102</v>
      </c>
      <c r="CK101" t="s">
        <v>1105</v>
      </c>
      <c r="CL101" t="s">
        <v>1109</v>
      </c>
      <c r="CM101" t="s">
        <v>1110</v>
      </c>
      <c r="CN101" t="s">
        <v>1111</v>
      </c>
      <c r="CO101" t="s">
        <v>1116</v>
      </c>
      <c r="CP101" t="s">
        <v>1120</v>
      </c>
      <c r="CQ101" t="s">
        <v>1122</v>
      </c>
      <c r="CR101" t="s">
        <v>1123</v>
      </c>
      <c r="CS101" t="s">
        <v>1127</v>
      </c>
      <c r="CT101" t="s">
        <v>1134</v>
      </c>
      <c r="CU101" t="s">
        <v>1138</v>
      </c>
      <c r="CV101" t="s">
        <v>1140</v>
      </c>
      <c r="CW101" t="s">
        <v>1180</v>
      </c>
      <c r="CX101" t="s">
        <v>1179</v>
      </c>
    </row>
    <row r="102" spans="1:102" x14ac:dyDescent="0.2">
      <c r="A102" t="s">
        <v>456</v>
      </c>
      <c r="B102">
        <v>1.1100000143051147</v>
      </c>
      <c r="C102">
        <v>1.1000000238418579</v>
      </c>
      <c r="D102">
        <v>1.1000000238418579</v>
      </c>
      <c r="E102">
        <v>1.1100000143051147</v>
      </c>
      <c r="F102">
        <v>1.1000000238418579</v>
      </c>
      <c r="G102">
        <v>1.1000000238418579</v>
      </c>
      <c r="H102">
        <v>1.1200000047683716</v>
      </c>
      <c r="I102">
        <v>1.1200000047683716</v>
      </c>
      <c r="J102">
        <v>1.1200000047683716</v>
      </c>
      <c r="K102">
        <v>1.1200000047683716</v>
      </c>
      <c r="L102">
        <v>1.1200000047683716</v>
      </c>
      <c r="M102">
        <v>1.0900000333786011</v>
      </c>
      <c r="N102">
        <v>1.0900000333786011</v>
      </c>
      <c r="O102">
        <v>1.0800000429153442</v>
      </c>
      <c r="P102">
        <v>1.0900000333786011</v>
      </c>
      <c r="Q102">
        <v>1.0709999799728394</v>
      </c>
      <c r="R102">
        <v>1.059999942779541</v>
      </c>
      <c r="S102">
        <v>1.0900000333786011</v>
      </c>
      <c r="T102">
        <v>1.0800000429153442</v>
      </c>
      <c r="U102">
        <v>1.0800000429153442</v>
      </c>
      <c r="V102">
        <v>1.059999942779541</v>
      </c>
      <c r="W102">
        <v>1.0099999904632568</v>
      </c>
      <c r="X102">
        <v>0.98000001907348633</v>
      </c>
      <c r="Y102">
        <v>0.97000002861022949</v>
      </c>
      <c r="Z102">
        <v>0.99000000953674316</v>
      </c>
      <c r="AA102">
        <v>0.94999998807907104</v>
      </c>
      <c r="AB102">
        <v>0.99000000953674316</v>
      </c>
      <c r="AC102">
        <v>0.97000002861022949</v>
      </c>
      <c r="AD102">
        <v>0.94999998807907104</v>
      </c>
      <c r="AE102">
        <v>1.0299999713897705</v>
      </c>
      <c r="AF102">
        <v>1</v>
      </c>
      <c r="AG102">
        <v>0.99000000953674316</v>
      </c>
      <c r="AH102">
        <v>0.99000000953674316</v>
      </c>
      <c r="AI102">
        <v>0.99000000953674316</v>
      </c>
      <c r="AJ102">
        <v>1.0099999904632568</v>
      </c>
      <c r="AK102">
        <v>1.0700000524520874</v>
      </c>
      <c r="AL102">
        <v>1.0499999523162842</v>
      </c>
      <c r="AM102">
        <v>1.0399999618530273</v>
      </c>
      <c r="AN102">
        <v>1.0499999523162842</v>
      </c>
      <c r="AO102">
        <v>1.0299999713897705</v>
      </c>
      <c r="AP102">
        <v>1.0199999809265137</v>
      </c>
      <c r="AQ102">
        <v>1.0199999809265137</v>
      </c>
      <c r="AR102">
        <v>1.0700000524520874</v>
      </c>
      <c r="AS102">
        <v>1.059999942779541</v>
      </c>
      <c r="AT102">
        <v>1.0499999523162842</v>
      </c>
      <c r="AU102">
        <v>1.059999942779541</v>
      </c>
      <c r="AV102">
        <v>1.0499999523162842</v>
      </c>
      <c r="AW102">
        <v>1.0299999713897705</v>
      </c>
      <c r="AX102">
        <v>1</v>
      </c>
      <c r="AY102">
        <v>1.0199999809265137</v>
      </c>
      <c r="AZ102">
        <v>1.0140000581741333</v>
      </c>
      <c r="BA102">
        <v>0.97000002861022949</v>
      </c>
      <c r="BB102">
        <v>0.95999997854232788</v>
      </c>
      <c r="BC102">
        <v>0.95999997854232788</v>
      </c>
      <c r="BD102">
        <v>0.9309999942779541</v>
      </c>
      <c r="BE102">
        <v>0.94999998807907104</v>
      </c>
      <c r="BF102">
        <v>0.97000002861022949</v>
      </c>
      <c r="BG102">
        <v>0.93000000715255737</v>
      </c>
      <c r="BH102">
        <v>0.92000001668930054</v>
      </c>
      <c r="BI102">
        <v>0.92000001668930054</v>
      </c>
      <c r="BJ102">
        <v>0.89999997615814209</v>
      </c>
      <c r="BK102">
        <v>0.86000001430511475</v>
      </c>
      <c r="BL102">
        <v>0.89999997615814209</v>
      </c>
      <c r="BM102">
        <v>0.8399999737739563</v>
      </c>
      <c r="BN102">
        <v>0.8399999737739563</v>
      </c>
      <c r="BO102">
        <v>0.85000002384185791</v>
      </c>
      <c r="BP102">
        <v>0.89999997615814209</v>
      </c>
      <c r="BQ102">
        <v>0.89999997615814209</v>
      </c>
      <c r="BR102">
        <v>0.89999997615814209</v>
      </c>
      <c r="BS102">
        <v>0.93999999761581421</v>
      </c>
      <c r="BT102">
        <v>0.92000001668930054</v>
      </c>
      <c r="BU102">
        <v>0.89999997615814209</v>
      </c>
      <c r="BV102">
        <v>0.88999998569488525</v>
      </c>
      <c r="BW102">
        <v>0.9100000262260437</v>
      </c>
      <c r="BX102">
        <v>0.89999997615814209</v>
      </c>
      <c r="BY102">
        <v>0.9100000262260437</v>
      </c>
      <c r="BZ102">
        <v>0.9100000262260437</v>
      </c>
      <c r="CA102">
        <v>0.9100000262260437</v>
      </c>
      <c r="CB102">
        <v>0.87000000476837158</v>
      </c>
      <c r="CC102">
        <v>0.87999999523162842</v>
      </c>
      <c r="CD102">
        <v>0.88999998569488525</v>
      </c>
      <c r="CE102">
        <v>0.87000000476837158</v>
      </c>
      <c r="CF102">
        <v>0.87000000476837158</v>
      </c>
      <c r="CG102">
        <v>0.87000000476837158</v>
      </c>
      <c r="CH102">
        <v>0.86000001430511475</v>
      </c>
      <c r="CI102">
        <v>0.86000001430511475</v>
      </c>
      <c r="CJ102">
        <v>0.87000000476837158</v>
      </c>
      <c r="CK102">
        <v>0.86000001430511475</v>
      </c>
      <c r="CL102">
        <v>0.86000001430511475</v>
      </c>
      <c r="CM102">
        <v>0.85000002384185791</v>
      </c>
      <c r="CN102">
        <v>0.87000000476837158</v>
      </c>
      <c r="CO102">
        <v>0.87999999523162842</v>
      </c>
      <c r="CP102">
        <v>0.92000001668930054</v>
      </c>
      <c r="CQ102">
        <v>1.0399999618530273</v>
      </c>
      <c r="CR102">
        <v>0.99000000953674316</v>
      </c>
      <c r="CS102">
        <v>1</v>
      </c>
      <c r="CT102">
        <v>0.99000000953674316</v>
      </c>
      <c r="CU102">
        <v>0.99000000953674316</v>
      </c>
      <c r="CV102">
        <v>1.0099999904632568</v>
      </c>
      <c r="CW102">
        <v>0.98000001907348633</v>
      </c>
      <c r="CX102">
        <v>1</v>
      </c>
    </row>
    <row r="103" spans="1:102" x14ac:dyDescent="0.2">
      <c r="B103" t="s">
        <v>1181</v>
      </c>
      <c r="C103" t="s">
        <v>1148</v>
      </c>
      <c r="D103" t="s">
        <v>1149</v>
      </c>
      <c r="E103" t="s">
        <v>1150</v>
      </c>
      <c r="F103" t="s">
        <v>1151</v>
      </c>
      <c r="G103" t="s">
        <v>1152</v>
      </c>
      <c r="H103" t="s">
        <v>1153</v>
      </c>
      <c r="I103" t="s">
        <v>1154</v>
      </c>
      <c r="J103" t="s">
        <v>1155</v>
      </c>
      <c r="K103" t="s">
        <v>1156</v>
      </c>
      <c r="L103" t="s">
        <v>1157</v>
      </c>
      <c r="M103" t="s">
        <v>1158</v>
      </c>
      <c r="N103" t="s">
        <v>1159</v>
      </c>
      <c r="O103" t="s">
        <v>1160</v>
      </c>
      <c r="P103" t="s">
        <v>1161</v>
      </c>
      <c r="Q103" t="s">
        <v>1162</v>
      </c>
      <c r="R103" t="s">
        <v>1163</v>
      </c>
      <c r="S103" t="s">
        <v>1164</v>
      </c>
      <c r="T103" t="s">
        <v>1165</v>
      </c>
      <c r="U103" t="s">
        <v>1166</v>
      </c>
      <c r="V103" t="s">
        <v>1167</v>
      </c>
      <c r="W103" t="s">
        <v>1168</v>
      </c>
      <c r="X103" t="s">
        <v>1169</v>
      </c>
      <c r="Y103" t="s">
        <v>1170</v>
      </c>
      <c r="Z103" t="s">
        <v>1171</v>
      </c>
      <c r="AA103" t="s">
        <v>1172</v>
      </c>
      <c r="AB103" t="s">
        <v>1173</v>
      </c>
      <c r="AC103" t="s">
        <v>1174</v>
      </c>
      <c r="AD103" t="s">
        <v>1175</v>
      </c>
      <c r="AE103" t="s">
        <v>1176</v>
      </c>
      <c r="AF103" t="s">
        <v>1177</v>
      </c>
      <c r="AG103" t="s">
        <v>1178</v>
      </c>
      <c r="AH103" t="s">
        <v>870</v>
      </c>
      <c r="AI103" t="s">
        <v>873</v>
      </c>
      <c r="AJ103" t="s">
        <v>874</v>
      </c>
      <c r="AK103" t="s">
        <v>875</v>
      </c>
      <c r="AL103" t="s">
        <v>877</v>
      </c>
      <c r="AM103" t="s">
        <v>878</v>
      </c>
      <c r="AN103" t="s">
        <v>882</v>
      </c>
      <c r="AO103" t="s">
        <v>883</v>
      </c>
      <c r="AP103" t="s">
        <v>884</v>
      </c>
      <c r="AQ103" t="s">
        <v>887</v>
      </c>
      <c r="AR103" t="s">
        <v>888</v>
      </c>
      <c r="AS103" t="s">
        <v>889</v>
      </c>
      <c r="AT103" t="s">
        <v>893</v>
      </c>
      <c r="AU103" t="s">
        <v>894</v>
      </c>
      <c r="AV103" t="s">
        <v>897</v>
      </c>
      <c r="AW103" t="s">
        <v>898</v>
      </c>
      <c r="AX103" t="s">
        <v>899</v>
      </c>
      <c r="AY103" t="s">
        <v>900</v>
      </c>
      <c r="AZ103" t="s">
        <v>901</v>
      </c>
      <c r="BA103" t="s">
        <v>902</v>
      </c>
      <c r="BB103" t="s">
        <v>903</v>
      </c>
      <c r="BC103" t="s">
        <v>904</v>
      </c>
      <c r="BD103" t="s">
        <v>906</v>
      </c>
      <c r="BE103" t="s">
        <v>913</v>
      </c>
      <c r="BF103" t="s">
        <v>914</v>
      </c>
      <c r="BG103" t="s">
        <v>915</v>
      </c>
      <c r="BH103" t="s">
        <v>916</v>
      </c>
      <c r="BI103" t="s">
        <v>917</v>
      </c>
      <c r="BJ103" t="s">
        <v>968</v>
      </c>
      <c r="BK103" t="s">
        <v>973</v>
      </c>
      <c r="BL103" t="s">
        <v>974</v>
      </c>
      <c r="BM103" t="s">
        <v>975</v>
      </c>
      <c r="BN103" t="s">
        <v>992</v>
      </c>
      <c r="BO103" t="s">
        <v>1000</v>
      </c>
      <c r="BP103" t="s">
        <v>1001</v>
      </c>
      <c r="BQ103" t="s">
        <v>1004</v>
      </c>
      <c r="BR103" t="s">
        <v>1005</v>
      </c>
      <c r="BS103" t="s">
        <v>1008</v>
      </c>
      <c r="BT103" t="s">
        <v>1009</v>
      </c>
      <c r="BU103" t="s">
        <v>1012</v>
      </c>
      <c r="BV103" t="s">
        <v>1035</v>
      </c>
      <c r="BW103" t="s">
        <v>1036</v>
      </c>
      <c r="BX103" t="s">
        <v>1038</v>
      </c>
      <c r="BY103" t="s">
        <v>1039</v>
      </c>
      <c r="BZ103" t="s">
        <v>1042</v>
      </c>
      <c r="CA103" t="s">
        <v>1047</v>
      </c>
      <c r="CB103" t="s">
        <v>1061</v>
      </c>
      <c r="CC103" t="s">
        <v>1067</v>
      </c>
      <c r="CD103" t="s">
        <v>1073</v>
      </c>
      <c r="CE103" t="s">
        <v>1084</v>
      </c>
      <c r="CF103" t="s">
        <v>1088</v>
      </c>
      <c r="CG103" t="s">
        <v>1091</v>
      </c>
      <c r="CH103" t="s">
        <v>1092</v>
      </c>
      <c r="CI103" t="s">
        <v>1097</v>
      </c>
      <c r="CJ103" t="s">
        <v>1098</v>
      </c>
      <c r="CK103" t="s">
        <v>1101</v>
      </c>
      <c r="CL103" t="s">
        <v>1102</v>
      </c>
      <c r="CM103" t="s">
        <v>1105</v>
      </c>
      <c r="CN103" t="s">
        <v>1109</v>
      </c>
      <c r="CO103" t="s">
        <v>1110</v>
      </c>
      <c r="CP103" t="s">
        <v>1111</v>
      </c>
      <c r="CQ103" t="s">
        <v>1116</v>
      </c>
      <c r="CR103" t="s">
        <v>1120</v>
      </c>
      <c r="CS103" t="s">
        <v>1122</v>
      </c>
      <c r="CT103" t="s">
        <v>1123</v>
      </c>
      <c r="CU103" t="s">
        <v>1127</v>
      </c>
      <c r="CV103" t="s">
        <v>1134</v>
      </c>
      <c r="CW103" t="s">
        <v>1138</v>
      </c>
      <c r="CX103" t="s">
        <v>1140</v>
      </c>
    </row>
    <row r="104" spans="1:102" x14ac:dyDescent="0.2">
      <c r="A104" t="s">
        <v>735</v>
      </c>
      <c r="B104">
        <v>45.119998931884766</v>
      </c>
      <c r="C104">
        <v>42.5</v>
      </c>
      <c r="D104">
        <v>45.119998931884766</v>
      </c>
      <c r="E104">
        <v>47.439998626708984</v>
      </c>
      <c r="F104">
        <v>47</v>
      </c>
      <c r="G104">
        <v>46.939998626708984</v>
      </c>
      <c r="H104">
        <v>46.939998626708984</v>
      </c>
      <c r="I104">
        <v>47.5</v>
      </c>
      <c r="J104">
        <v>44.560001373291016</v>
      </c>
      <c r="K104">
        <v>41.5</v>
      </c>
      <c r="L104">
        <v>41.869998931884766</v>
      </c>
      <c r="M104">
        <v>41.119998931884766</v>
      </c>
      <c r="N104">
        <v>39.810001373291016</v>
      </c>
      <c r="O104">
        <v>39.060001373291016</v>
      </c>
      <c r="P104">
        <v>40</v>
      </c>
      <c r="Q104">
        <v>37</v>
      </c>
      <c r="R104">
        <v>37.439998626708984</v>
      </c>
      <c r="S104">
        <v>37.560001373291016</v>
      </c>
      <c r="T104">
        <v>39</v>
      </c>
      <c r="U104">
        <v>40.25</v>
      </c>
      <c r="V104">
        <v>40</v>
      </c>
      <c r="W104">
        <v>39.810001373291016</v>
      </c>
      <c r="X104">
        <v>37.310001373291016</v>
      </c>
      <c r="Y104">
        <v>38.75</v>
      </c>
      <c r="Z104">
        <v>38.060001373291016</v>
      </c>
      <c r="AA104">
        <v>38.75</v>
      </c>
      <c r="AB104">
        <v>37.369998931884766</v>
      </c>
      <c r="AC104">
        <v>36.689998626708984</v>
      </c>
      <c r="AD104">
        <v>37.119998931884766</v>
      </c>
      <c r="AE104">
        <v>36.869998931884766</v>
      </c>
      <c r="AF104">
        <v>39.939998626708984</v>
      </c>
      <c r="AG104">
        <v>38.869998931884766</v>
      </c>
      <c r="AH104">
        <v>39.439998626708984</v>
      </c>
      <c r="AI104">
        <v>38.560001373291016</v>
      </c>
      <c r="AJ104">
        <v>37.439998626708984</v>
      </c>
      <c r="AK104">
        <v>38.060001373291016</v>
      </c>
      <c r="AL104">
        <v>38.75</v>
      </c>
      <c r="AM104">
        <v>39.439998626708984</v>
      </c>
      <c r="AN104">
        <v>38.939998626708984</v>
      </c>
      <c r="AO104">
        <v>38.369998931884766</v>
      </c>
      <c r="AP104">
        <v>37.810001373291016</v>
      </c>
      <c r="AQ104">
        <v>37.869998931884766</v>
      </c>
      <c r="AR104">
        <v>36.75</v>
      </c>
      <c r="AS104">
        <v>37.310001373291016</v>
      </c>
      <c r="AT104">
        <v>37.619998931884766</v>
      </c>
      <c r="AU104">
        <v>37.119998931884766</v>
      </c>
      <c r="AV104">
        <v>36.119998931884766</v>
      </c>
      <c r="AW104">
        <v>31.940000534057617</v>
      </c>
      <c r="AX104">
        <v>33</v>
      </c>
      <c r="AY104">
        <v>33.369998931884766</v>
      </c>
      <c r="AZ104">
        <v>34.369998931884766</v>
      </c>
      <c r="BA104">
        <v>34.5</v>
      </c>
      <c r="BB104">
        <v>34.310001373291016</v>
      </c>
      <c r="BC104">
        <v>35.439998626708984</v>
      </c>
      <c r="BD104">
        <v>35.5</v>
      </c>
      <c r="BE104">
        <v>34.939998626708984</v>
      </c>
      <c r="BF104">
        <v>34.689998626708984</v>
      </c>
      <c r="BG104">
        <v>33.560001373291016</v>
      </c>
      <c r="BH104">
        <v>32.119998931884766</v>
      </c>
      <c r="BI104">
        <v>33.939998626708984</v>
      </c>
      <c r="BJ104">
        <v>33.560001373291016</v>
      </c>
      <c r="BK104">
        <v>33.119998931884766</v>
      </c>
      <c r="BL104">
        <v>33</v>
      </c>
      <c r="BM104">
        <v>35.25</v>
      </c>
      <c r="BN104">
        <v>36.369998931884766</v>
      </c>
      <c r="BO104">
        <v>37.560001373291016</v>
      </c>
      <c r="BP104">
        <v>38.25</v>
      </c>
      <c r="BQ104">
        <v>38</v>
      </c>
      <c r="BR104">
        <v>39.060001373291016</v>
      </c>
      <c r="BS104">
        <v>38.310001373291016</v>
      </c>
      <c r="BT104">
        <v>38.060001373291016</v>
      </c>
      <c r="BU104">
        <v>37.25</v>
      </c>
      <c r="BV104">
        <v>37.689998626708984</v>
      </c>
      <c r="BW104">
        <v>37.25</v>
      </c>
      <c r="BX104">
        <v>36.75</v>
      </c>
      <c r="BY104">
        <v>36.310001373291016</v>
      </c>
      <c r="BZ104">
        <v>36.189998626708984</v>
      </c>
      <c r="CA104">
        <v>37</v>
      </c>
      <c r="CB104">
        <v>36.619998931884766</v>
      </c>
      <c r="CC104">
        <v>36.369998931884766</v>
      </c>
      <c r="CD104">
        <v>34.939998626708984</v>
      </c>
      <c r="CE104">
        <v>35.439998626708984</v>
      </c>
      <c r="CF104">
        <v>35.689998626708984</v>
      </c>
      <c r="CG104">
        <v>33.25</v>
      </c>
      <c r="CH104">
        <v>34.619998931884766</v>
      </c>
      <c r="CI104">
        <v>33.619998931884766</v>
      </c>
      <c r="CJ104">
        <v>34.169998168945313</v>
      </c>
      <c r="CK104">
        <v>33.599998474121094</v>
      </c>
      <c r="CL104">
        <v>34.229999542236328</v>
      </c>
      <c r="CM104">
        <v>35.450000762939453</v>
      </c>
      <c r="CN104">
        <v>36.25</v>
      </c>
      <c r="CO104">
        <v>36.520000457763672</v>
      </c>
      <c r="CP104">
        <v>37.139999389648437</v>
      </c>
      <c r="CQ104">
        <v>37.220001220703125</v>
      </c>
      <c r="CR104">
        <v>36.650001525878906</v>
      </c>
      <c r="CS104">
        <v>37.650001525878906</v>
      </c>
      <c r="CT104">
        <v>38.009998321533203</v>
      </c>
      <c r="CU104">
        <v>37.909999847412109</v>
      </c>
      <c r="CV104">
        <v>38.069999694824219</v>
      </c>
      <c r="CW104">
        <v>39.009998321533203</v>
      </c>
      <c r="CX104">
        <v>39.049999237060547</v>
      </c>
    </row>
    <row r="105" spans="1:102" x14ac:dyDescent="0.2">
      <c r="B105" t="s">
        <v>1181</v>
      </c>
      <c r="C105" t="s">
        <v>1148</v>
      </c>
      <c r="D105" t="s">
        <v>1149</v>
      </c>
      <c r="E105" t="s">
        <v>1150</v>
      </c>
      <c r="F105" t="s">
        <v>1151</v>
      </c>
      <c r="G105" t="s">
        <v>1152</v>
      </c>
      <c r="H105" t="s">
        <v>1153</v>
      </c>
      <c r="I105" t="s">
        <v>1154</v>
      </c>
      <c r="J105" t="s">
        <v>1155</v>
      </c>
      <c r="K105" t="s">
        <v>1156</v>
      </c>
      <c r="L105" t="s">
        <v>1157</v>
      </c>
      <c r="M105" t="s">
        <v>1158</v>
      </c>
      <c r="N105" t="s">
        <v>1159</v>
      </c>
      <c r="O105" t="s">
        <v>1160</v>
      </c>
      <c r="P105" t="s">
        <v>1161</v>
      </c>
      <c r="Q105" t="s">
        <v>1162</v>
      </c>
      <c r="R105" t="s">
        <v>1163</v>
      </c>
      <c r="S105" t="s">
        <v>1164</v>
      </c>
      <c r="T105" t="s">
        <v>1165</v>
      </c>
      <c r="U105" t="s">
        <v>1166</v>
      </c>
      <c r="V105" t="s">
        <v>1167</v>
      </c>
      <c r="W105" t="s">
        <v>1168</v>
      </c>
      <c r="X105" t="s">
        <v>1169</v>
      </c>
      <c r="Y105" t="s">
        <v>1170</v>
      </c>
      <c r="Z105" t="s">
        <v>1171</v>
      </c>
      <c r="AA105" t="s">
        <v>1172</v>
      </c>
      <c r="AB105" t="s">
        <v>1173</v>
      </c>
      <c r="AC105" t="s">
        <v>1174</v>
      </c>
      <c r="AD105" t="s">
        <v>1175</v>
      </c>
      <c r="AE105" t="s">
        <v>1176</v>
      </c>
      <c r="AF105" t="s">
        <v>1177</v>
      </c>
      <c r="AG105" t="s">
        <v>1178</v>
      </c>
      <c r="AH105" t="s">
        <v>870</v>
      </c>
      <c r="AI105" t="s">
        <v>873</v>
      </c>
      <c r="AJ105" t="s">
        <v>874</v>
      </c>
      <c r="AK105" t="s">
        <v>875</v>
      </c>
      <c r="AL105" t="s">
        <v>877</v>
      </c>
      <c r="AM105" t="s">
        <v>878</v>
      </c>
      <c r="AN105" t="s">
        <v>882</v>
      </c>
      <c r="AO105" t="s">
        <v>883</v>
      </c>
      <c r="AP105" t="s">
        <v>884</v>
      </c>
      <c r="AQ105" t="s">
        <v>887</v>
      </c>
      <c r="AR105" t="s">
        <v>888</v>
      </c>
      <c r="AS105" t="s">
        <v>889</v>
      </c>
      <c r="AT105" t="s">
        <v>893</v>
      </c>
      <c r="AU105" t="s">
        <v>894</v>
      </c>
      <c r="AV105" t="s">
        <v>897</v>
      </c>
      <c r="AW105" t="s">
        <v>898</v>
      </c>
      <c r="AX105" t="s">
        <v>899</v>
      </c>
      <c r="AY105" t="s">
        <v>900</v>
      </c>
      <c r="AZ105" t="s">
        <v>901</v>
      </c>
      <c r="BA105" t="s">
        <v>902</v>
      </c>
      <c r="BB105" t="s">
        <v>903</v>
      </c>
      <c r="BC105" t="s">
        <v>904</v>
      </c>
      <c r="BD105" t="s">
        <v>906</v>
      </c>
      <c r="BE105" t="s">
        <v>913</v>
      </c>
      <c r="BF105" t="s">
        <v>914</v>
      </c>
      <c r="BG105" t="s">
        <v>915</v>
      </c>
      <c r="BH105" t="s">
        <v>916</v>
      </c>
      <c r="BI105" t="s">
        <v>917</v>
      </c>
      <c r="BJ105" t="s">
        <v>968</v>
      </c>
      <c r="BK105" t="s">
        <v>973</v>
      </c>
      <c r="BL105" t="s">
        <v>974</v>
      </c>
      <c r="BM105" t="s">
        <v>975</v>
      </c>
      <c r="BN105" t="s">
        <v>992</v>
      </c>
      <c r="BO105" t="s">
        <v>1000</v>
      </c>
      <c r="BP105" t="s">
        <v>1001</v>
      </c>
      <c r="BQ105" t="s">
        <v>1004</v>
      </c>
      <c r="BR105" t="s">
        <v>1005</v>
      </c>
      <c r="BS105" t="s">
        <v>1008</v>
      </c>
      <c r="BT105" t="s">
        <v>1009</v>
      </c>
      <c r="BU105" t="s">
        <v>1012</v>
      </c>
      <c r="BV105" t="s">
        <v>1035</v>
      </c>
      <c r="BW105" t="s">
        <v>1036</v>
      </c>
      <c r="BX105" t="s">
        <v>1038</v>
      </c>
      <c r="BY105" t="s">
        <v>1039</v>
      </c>
      <c r="BZ105" t="s">
        <v>1042</v>
      </c>
      <c r="CA105" t="s">
        <v>1047</v>
      </c>
      <c r="CB105" t="s">
        <v>1061</v>
      </c>
      <c r="CC105" t="s">
        <v>1067</v>
      </c>
      <c r="CD105" t="s">
        <v>1073</v>
      </c>
      <c r="CE105" t="s">
        <v>1084</v>
      </c>
      <c r="CF105" t="s">
        <v>1088</v>
      </c>
      <c r="CG105" t="s">
        <v>1091</v>
      </c>
      <c r="CH105" t="s">
        <v>1092</v>
      </c>
      <c r="CI105" t="s">
        <v>1097</v>
      </c>
      <c r="CJ105" t="s">
        <v>1098</v>
      </c>
      <c r="CK105" t="s">
        <v>1101</v>
      </c>
      <c r="CL105" t="s">
        <v>1102</v>
      </c>
      <c r="CM105" t="s">
        <v>1105</v>
      </c>
      <c r="CN105" t="s">
        <v>1109</v>
      </c>
      <c r="CO105" t="s">
        <v>1110</v>
      </c>
      <c r="CP105" t="s">
        <v>1111</v>
      </c>
      <c r="CQ105" t="s">
        <v>1116</v>
      </c>
      <c r="CR105" t="s">
        <v>1120</v>
      </c>
      <c r="CS105" t="s">
        <v>1122</v>
      </c>
      <c r="CT105" t="s">
        <v>1123</v>
      </c>
      <c r="CU105" t="s">
        <v>1127</v>
      </c>
      <c r="CV105" t="s">
        <v>1134</v>
      </c>
      <c r="CW105" t="s">
        <v>1138</v>
      </c>
      <c r="CX105" t="s">
        <v>1140</v>
      </c>
    </row>
    <row r="106" spans="1:102" x14ac:dyDescent="0.2">
      <c r="A106" t="s">
        <v>79</v>
      </c>
      <c r="B106">
        <v>29.809999465942383</v>
      </c>
      <c r="C106">
        <v>31.309999465942383</v>
      </c>
      <c r="D106">
        <v>32.119998931884766</v>
      </c>
      <c r="E106">
        <v>31.370000839233398</v>
      </c>
      <c r="F106">
        <v>31.190000534057617</v>
      </c>
      <c r="G106">
        <v>31.620000839233398</v>
      </c>
      <c r="H106">
        <v>31</v>
      </c>
      <c r="I106">
        <v>30.309999465942383</v>
      </c>
      <c r="J106">
        <v>30.059999465942383</v>
      </c>
      <c r="K106">
        <v>29.620000839233398</v>
      </c>
      <c r="L106">
        <v>30.870000839233398</v>
      </c>
      <c r="M106">
        <v>30.620000839233398</v>
      </c>
      <c r="N106">
        <v>30.870000839233398</v>
      </c>
      <c r="O106">
        <v>30.690000534057617</v>
      </c>
      <c r="P106">
        <v>30</v>
      </c>
      <c r="Q106">
        <v>29.870000839233398</v>
      </c>
      <c r="R106">
        <v>29.559999465942383</v>
      </c>
      <c r="S106">
        <v>29.309999465942383</v>
      </c>
      <c r="T106">
        <v>29.75</v>
      </c>
      <c r="U106">
        <v>29.5</v>
      </c>
      <c r="V106">
        <v>29</v>
      </c>
      <c r="W106">
        <v>28.370000839233398</v>
      </c>
      <c r="X106">
        <v>27.690000534057617</v>
      </c>
      <c r="Y106">
        <v>28.120000839233398</v>
      </c>
      <c r="Z106">
        <v>27.440000534057617</v>
      </c>
      <c r="AA106">
        <v>28.120000839233398</v>
      </c>
      <c r="AB106">
        <v>28.620000839233398</v>
      </c>
      <c r="AC106">
        <v>29.559999465942383</v>
      </c>
      <c r="AD106">
        <v>29</v>
      </c>
      <c r="AE106">
        <v>29.620000839233398</v>
      </c>
      <c r="AF106">
        <v>29.870000839233398</v>
      </c>
      <c r="AG106">
        <v>29.870000839233398</v>
      </c>
      <c r="AH106">
        <v>29.620000839233398</v>
      </c>
      <c r="AI106">
        <v>29.190000534057617</v>
      </c>
      <c r="AJ106">
        <v>29.25</v>
      </c>
      <c r="AK106">
        <v>28.809999465942383</v>
      </c>
      <c r="AL106">
        <v>29.059999465942383</v>
      </c>
      <c r="AM106">
        <v>30.25</v>
      </c>
      <c r="AN106">
        <v>29.870000839233398</v>
      </c>
      <c r="AO106">
        <v>29.809999465942383</v>
      </c>
      <c r="AP106">
        <v>29.620000839233398</v>
      </c>
      <c r="AQ106">
        <v>30.5</v>
      </c>
      <c r="AR106">
        <v>30.25</v>
      </c>
      <c r="AS106">
        <v>30.620000839233398</v>
      </c>
      <c r="AT106">
        <v>30.620000839233398</v>
      </c>
      <c r="AU106">
        <v>30.870000839233398</v>
      </c>
      <c r="AV106">
        <v>30</v>
      </c>
      <c r="AW106">
        <v>28.690000534057617</v>
      </c>
      <c r="AX106">
        <v>29.75</v>
      </c>
      <c r="AY106">
        <v>29.809999465942383</v>
      </c>
      <c r="AZ106">
        <v>29</v>
      </c>
      <c r="BA106">
        <v>29.370000839233398</v>
      </c>
      <c r="BB106">
        <v>29</v>
      </c>
      <c r="BC106">
        <v>29.5</v>
      </c>
      <c r="BD106">
        <v>30.559999465942383</v>
      </c>
      <c r="BE106">
        <v>30.690000534057617</v>
      </c>
      <c r="BF106">
        <v>30.940000534057617</v>
      </c>
      <c r="BG106">
        <v>30.440000534057617</v>
      </c>
      <c r="BH106">
        <v>31.75</v>
      </c>
      <c r="BI106">
        <v>32.25</v>
      </c>
      <c r="BJ106">
        <v>33.189998626708984</v>
      </c>
      <c r="BK106">
        <v>32.869998931884766</v>
      </c>
      <c r="BL106">
        <v>33.369998931884766</v>
      </c>
      <c r="BM106">
        <v>32.25</v>
      </c>
      <c r="BN106">
        <v>33</v>
      </c>
      <c r="BO106">
        <v>33.119998931884766</v>
      </c>
      <c r="BP106">
        <v>34.060001373291016</v>
      </c>
      <c r="BQ106">
        <v>33.939998626708984</v>
      </c>
      <c r="BR106">
        <v>34.369998931884766</v>
      </c>
      <c r="BS106">
        <v>33.689998626708984</v>
      </c>
      <c r="BT106">
        <v>31.940000534057617</v>
      </c>
      <c r="BU106">
        <v>32.060001373291016</v>
      </c>
      <c r="BV106">
        <v>32.189998626708984</v>
      </c>
      <c r="BW106">
        <v>32.25</v>
      </c>
      <c r="BX106">
        <v>32.310001373291016</v>
      </c>
      <c r="BY106">
        <v>31.620000839233398</v>
      </c>
      <c r="BZ106">
        <v>32.75</v>
      </c>
      <c r="CA106">
        <v>32.689998626708984</v>
      </c>
      <c r="CB106">
        <v>32.310001373291016</v>
      </c>
      <c r="CC106">
        <v>31.870000839233398</v>
      </c>
      <c r="CD106">
        <v>32</v>
      </c>
      <c r="CE106">
        <v>32.119998931884766</v>
      </c>
      <c r="CF106">
        <v>32.189998626708984</v>
      </c>
      <c r="CG106">
        <v>32.060001373291016</v>
      </c>
      <c r="CH106">
        <v>32.810001373291016</v>
      </c>
      <c r="CI106">
        <v>33.5</v>
      </c>
      <c r="CJ106">
        <v>34</v>
      </c>
      <c r="CK106">
        <v>33.849998474121094</v>
      </c>
      <c r="CL106">
        <v>33.790000915527344</v>
      </c>
      <c r="CM106">
        <v>33.990001678466797</v>
      </c>
      <c r="CN106">
        <v>34.610000610351562</v>
      </c>
      <c r="CO106">
        <v>40.189998626708984</v>
      </c>
      <c r="CP106">
        <v>40.799999237060547</v>
      </c>
      <c r="CQ106">
        <v>41.209999084472656</v>
      </c>
      <c r="CR106">
        <v>41.150001525878906</v>
      </c>
      <c r="CS106">
        <v>42.240001678466797</v>
      </c>
      <c r="CT106">
        <v>42.450000762939453</v>
      </c>
      <c r="CU106">
        <v>43.150001525878906</v>
      </c>
      <c r="CV106">
        <v>42.400001525878906</v>
      </c>
      <c r="CW106">
        <v>42.150001525878906</v>
      </c>
      <c r="CX106">
        <v>42.060001373291016</v>
      </c>
    </row>
    <row r="107" spans="1:102" x14ac:dyDescent="0.2">
      <c r="B107" t="s">
        <v>1181</v>
      </c>
      <c r="C107" t="s">
        <v>1148</v>
      </c>
      <c r="D107" t="s">
        <v>1149</v>
      </c>
      <c r="E107" t="s">
        <v>1150</v>
      </c>
      <c r="F107" t="s">
        <v>1151</v>
      </c>
      <c r="G107" t="s">
        <v>1152</v>
      </c>
      <c r="H107" t="s">
        <v>1153</v>
      </c>
      <c r="I107" t="s">
        <v>1154</v>
      </c>
      <c r="J107" t="s">
        <v>1155</v>
      </c>
      <c r="K107" t="s">
        <v>1156</v>
      </c>
      <c r="L107" t="s">
        <v>1157</v>
      </c>
      <c r="M107" t="s">
        <v>1158</v>
      </c>
      <c r="N107" t="s">
        <v>1159</v>
      </c>
      <c r="O107" t="s">
        <v>1160</v>
      </c>
      <c r="P107" t="s">
        <v>1161</v>
      </c>
      <c r="Q107" t="s">
        <v>1162</v>
      </c>
      <c r="R107" t="s">
        <v>1163</v>
      </c>
      <c r="S107" t="s">
        <v>1164</v>
      </c>
      <c r="T107" t="s">
        <v>1165</v>
      </c>
      <c r="U107" t="s">
        <v>1166</v>
      </c>
      <c r="V107" t="s">
        <v>1167</v>
      </c>
      <c r="W107" t="s">
        <v>1168</v>
      </c>
      <c r="X107" t="s">
        <v>1169</v>
      </c>
      <c r="Y107" t="s">
        <v>1170</v>
      </c>
      <c r="Z107" t="s">
        <v>1171</v>
      </c>
      <c r="AA107" t="s">
        <v>1172</v>
      </c>
      <c r="AB107" t="s">
        <v>1173</v>
      </c>
      <c r="AC107" t="s">
        <v>1174</v>
      </c>
      <c r="AD107" t="s">
        <v>1175</v>
      </c>
      <c r="AE107" t="s">
        <v>1176</v>
      </c>
      <c r="AF107" t="s">
        <v>1177</v>
      </c>
      <c r="AG107" t="s">
        <v>1178</v>
      </c>
      <c r="AH107" t="s">
        <v>870</v>
      </c>
      <c r="AI107" t="s">
        <v>873</v>
      </c>
      <c r="AJ107" t="s">
        <v>874</v>
      </c>
      <c r="AK107" t="s">
        <v>875</v>
      </c>
      <c r="AL107" t="s">
        <v>877</v>
      </c>
      <c r="AM107" t="s">
        <v>878</v>
      </c>
      <c r="AN107" t="s">
        <v>882</v>
      </c>
      <c r="AO107" t="s">
        <v>883</v>
      </c>
      <c r="AP107" t="s">
        <v>884</v>
      </c>
      <c r="AQ107" t="s">
        <v>887</v>
      </c>
      <c r="AR107" t="s">
        <v>888</v>
      </c>
      <c r="AS107" t="s">
        <v>889</v>
      </c>
      <c r="AT107" t="s">
        <v>893</v>
      </c>
      <c r="AU107" t="s">
        <v>894</v>
      </c>
      <c r="AV107" t="s">
        <v>897</v>
      </c>
      <c r="AW107" t="s">
        <v>898</v>
      </c>
      <c r="AX107" t="s">
        <v>899</v>
      </c>
      <c r="AY107" t="s">
        <v>900</v>
      </c>
      <c r="AZ107" t="s">
        <v>901</v>
      </c>
      <c r="BA107" t="s">
        <v>902</v>
      </c>
      <c r="BB107" t="s">
        <v>903</v>
      </c>
      <c r="BC107" t="s">
        <v>904</v>
      </c>
      <c r="BD107" t="s">
        <v>906</v>
      </c>
      <c r="BE107" t="s">
        <v>913</v>
      </c>
      <c r="BF107" t="s">
        <v>914</v>
      </c>
      <c r="BG107" t="s">
        <v>915</v>
      </c>
      <c r="BH107" t="s">
        <v>916</v>
      </c>
      <c r="BI107" t="s">
        <v>917</v>
      </c>
      <c r="BJ107" t="s">
        <v>968</v>
      </c>
      <c r="BK107" t="s">
        <v>973</v>
      </c>
      <c r="BL107" t="s">
        <v>974</v>
      </c>
      <c r="BM107" t="s">
        <v>975</v>
      </c>
      <c r="BN107" t="s">
        <v>992</v>
      </c>
      <c r="BO107" t="s">
        <v>1000</v>
      </c>
      <c r="BP107" t="s">
        <v>1001</v>
      </c>
      <c r="BQ107" t="s">
        <v>1004</v>
      </c>
      <c r="BR107" t="s">
        <v>1005</v>
      </c>
      <c r="BS107" t="s">
        <v>1008</v>
      </c>
      <c r="BT107" t="s">
        <v>1009</v>
      </c>
      <c r="BU107" t="s">
        <v>1012</v>
      </c>
      <c r="BV107" t="s">
        <v>1035</v>
      </c>
      <c r="BW107" t="s">
        <v>1036</v>
      </c>
      <c r="BX107" t="s">
        <v>1038</v>
      </c>
      <c r="BY107" t="s">
        <v>1039</v>
      </c>
      <c r="BZ107" t="s">
        <v>1042</v>
      </c>
      <c r="CA107" t="s">
        <v>1047</v>
      </c>
      <c r="CB107" t="s">
        <v>1061</v>
      </c>
      <c r="CC107" t="s">
        <v>1067</v>
      </c>
      <c r="CD107" t="s">
        <v>1073</v>
      </c>
      <c r="CE107" t="s">
        <v>1084</v>
      </c>
      <c r="CF107" t="s">
        <v>1088</v>
      </c>
      <c r="CG107" t="s">
        <v>1091</v>
      </c>
      <c r="CH107" t="s">
        <v>1092</v>
      </c>
      <c r="CI107" t="s">
        <v>1097</v>
      </c>
      <c r="CJ107" t="s">
        <v>1098</v>
      </c>
      <c r="CK107" t="s">
        <v>1101</v>
      </c>
      <c r="CL107" t="s">
        <v>1102</v>
      </c>
      <c r="CM107" t="s">
        <v>1105</v>
      </c>
      <c r="CN107" t="s">
        <v>1109</v>
      </c>
      <c r="CO107" t="s">
        <v>1110</v>
      </c>
      <c r="CP107" t="s">
        <v>1111</v>
      </c>
      <c r="CQ107" t="s">
        <v>1116</v>
      </c>
      <c r="CR107" t="s">
        <v>1120</v>
      </c>
      <c r="CS107" t="s">
        <v>1122</v>
      </c>
      <c r="CT107" t="s">
        <v>1123</v>
      </c>
      <c r="CU107" t="s">
        <v>1127</v>
      </c>
      <c r="CV107" t="s">
        <v>1134</v>
      </c>
      <c r="CW107" t="s">
        <v>1138</v>
      </c>
      <c r="CX107" t="s">
        <v>1140</v>
      </c>
    </row>
    <row r="108" spans="1:102" x14ac:dyDescent="0.2">
      <c r="A108" t="s">
        <v>81</v>
      </c>
      <c r="B108">
        <v>50.049999237060547</v>
      </c>
      <c r="C108">
        <v>50.189998626708984</v>
      </c>
      <c r="D108">
        <v>52.25</v>
      </c>
      <c r="E108">
        <v>51.830001831054688</v>
      </c>
      <c r="F108">
        <v>52.5</v>
      </c>
      <c r="G108">
        <v>53.369998931884766</v>
      </c>
      <c r="H108">
        <v>52.939998626708984</v>
      </c>
      <c r="I108">
        <v>51.75</v>
      </c>
      <c r="J108">
        <v>52.310001373291016</v>
      </c>
      <c r="K108">
        <v>51.810001373291016</v>
      </c>
      <c r="L108">
        <v>52.939998626708984</v>
      </c>
      <c r="M108">
        <v>54.619998931884766</v>
      </c>
      <c r="N108">
        <v>55.189998626708984</v>
      </c>
      <c r="O108">
        <v>57</v>
      </c>
      <c r="P108">
        <v>55.119998931884766</v>
      </c>
      <c r="Q108">
        <v>59</v>
      </c>
      <c r="R108">
        <v>59.119998931884766</v>
      </c>
      <c r="S108">
        <v>59.119998931884766</v>
      </c>
      <c r="T108">
        <v>59.310001373291016</v>
      </c>
      <c r="U108">
        <v>59.560001373291016</v>
      </c>
      <c r="V108">
        <v>59.119998931884766</v>
      </c>
      <c r="W108">
        <v>58.060001373291016</v>
      </c>
      <c r="X108">
        <v>58.619998931884766</v>
      </c>
      <c r="Y108">
        <v>57.939998626708984</v>
      </c>
      <c r="Z108">
        <v>56.75</v>
      </c>
      <c r="AA108">
        <v>58.25</v>
      </c>
      <c r="AB108">
        <v>59.060001373291016</v>
      </c>
      <c r="AC108">
        <v>59.189998626708984</v>
      </c>
      <c r="AD108">
        <v>58</v>
      </c>
      <c r="AE108">
        <v>58</v>
      </c>
      <c r="AF108">
        <v>58.75</v>
      </c>
      <c r="AG108">
        <v>59</v>
      </c>
      <c r="AH108">
        <v>59.560001373291016</v>
      </c>
      <c r="AI108">
        <v>59.75</v>
      </c>
      <c r="AJ108">
        <v>60</v>
      </c>
      <c r="AK108">
        <v>59.189998626708984</v>
      </c>
      <c r="AL108">
        <v>60.369998931884766</v>
      </c>
      <c r="AM108">
        <v>60.25</v>
      </c>
      <c r="AN108">
        <v>60.369998931884766</v>
      </c>
      <c r="AO108">
        <v>60.439998626708984</v>
      </c>
      <c r="AP108">
        <v>60.869998931884766</v>
      </c>
      <c r="AQ108">
        <v>61.439998626708984</v>
      </c>
      <c r="AR108">
        <v>60.75</v>
      </c>
      <c r="AS108">
        <v>60.310001373291016</v>
      </c>
      <c r="AT108">
        <v>60.939998626708984</v>
      </c>
      <c r="AU108">
        <v>61.439998626708984</v>
      </c>
      <c r="AV108">
        <v>58.810001373291016</v>
      </c>
      <c r="AW108">
        <v>58.060001373291016</v>
      </c>
      <c r="AX108">
        <v>59.310001373291016</v>
      </c>
      <c r="AY108">
        <v>60.060001373291016</v>
      </c>
      <c r="AZ108">
        <v>59</v>
      </c>
      <c r="BA108">
        <v>57.869998931884766</v>
      </c>
      <c r="BB108">
        <v>57.869998931884766</v>
      </c>
      <c r="BC108">
        <v>58.75</v>
      </c>
      <c r="BD108">
        <v>58.869998931884766</v>
      </c>
      <c r="BE108">
        <v>59.439998626708984</v>
      </c>
      <c r="BF108">
        <v>59.869998931884766</v>
      </c>
      <c r="BG108">
        <v>57.119998931884766</v>
      </c>
      <c r="BH108">
        <v>57.310001373291016</v>
      </c>
      <c r="BI108">
        <v>59.189998626708984</v>
      </c>
      <c r="BJ108">
        <v>59.75</v>
      </c>
      <c r="BK108">
        <v>57.619998931884766</v>
      </c>
      <c r="BL108">
        <v>57.310001373291016</v>
      </c>
      <c r="BM108">
        <v>58.869998931884766</v>
      </c>
      <c r="BN108">
        <v>60.189998626708984</v>
      </c>
      <c r="BO108">
        <v>60.939998626708984</v>
      </c>
      <c r="BP108">
        <v>62.189998626708984</v>
      </c>
      <c r="BQ108">
        <v>62.119998931884766</v>
      </c>
      <c r="BR108">
        <v>62.810001373291016</v>
      </c>
      <c r="BS108">
        <v>60.5</v>
      </c>
      <c r="BT108">
        <v>59.25</v>
      </c>
      <c r="BU108">
        <v>59.560001373291016</v>
      </c>
      <c r="BV108">
        <v>59.75</v>
      </c>
      <c r="BW108">
        <v>58.939998626708984</v>
      </c>
      <c r="BX108">
        <v>59.189998626708984</v>
      </c>
      <c r="BY108">
        <v>60.060001373291016</v>
      </c>
      <c r="BZ108">
        <v>59</v>
      </c>
      <c r="CA108">
        <v>59.25</v>
      </c>
      <c r="CB108">
        <v>59.75</v>
      </c>
      <c r="CC108">
        <v>58.5</v>
      </c>
      <c r="CD108">
        <v>58.560001373291016</v>
      </c>
      <c r="CE108">
        <v>58.619998931884766</v>
      </c>
      <c r="CF108">
        <v>58.75</v>
      </c>
      <c r="CG108">
        <v>59.119998931884766</v>
      </c>
      <c r="CH108">
        <v>61.560001373291016</v>
      </c>
      <c r="CI108">
        <v>61.189998626708984</v>
      </c>
      <c r="CJ108">
        <v>60.409999847412109</v>
      </c>
      <c r="CK108">
        <v>60.900001525878906</v>
      </c>
      <c r="CL108">
        <v>61.400001525878906</v>
      </c>
      <c r="CM108">
        <v>61.900001525878906</v>
      </c>
      <c r="CN108">
        <v>61.349998474121094</v>
      </c>
      <c r="CO108">
        <v>61.759998321533203</v>
      </c>
      <c r="CP108">
        <v>62.990001678466797</v>
      </c>
      <c r="CQ108">
        <v>62.009998321533203</v>
      </c>
      <c r="CR108">
        <v>62.729999542236328</v>
      </c>
      <c r="CS108">
        <v>63.889999389648437</v>
      </c>
      <c r="CT108">
        <v>64.449996948242187</v>
      </c>
      <c r="CU108">
        <v>63.900001525878906</v>
      </c>
      <c r="CV108">
        <v>64.199996948242188</v>
      </c>
      <c r="CW108">
        <v>63.650001525878906</v>
      </c>
      <c r="CX108">
        <v>64.900001525878906</v>
      </c>
    </row>
    <row r="109" spans="1:102" x14ac:dyDescent="0.2">
      <c r="B109" t="s">
        <v>1181</v>
      </c>
      <c r="C109" t="s">
        <v>1148</v>
      </c>
      <c r="D109" t="s">
        <v>1149</v>
      </c>
      <c r="E109" t="s">
        <v>1150</v>
      </c>
      <c r="F109" t="s">
        <v>1151</v>
      </c>
      <c r="G109" t="s">
        <v>1152</v>
      </c>
      <c r="H109" t="s">
        <v>1153</v>
      </c>
      <c r="I109" t="s">
        <v>1154</v>
      </c>
      <c r="J109" t="s">
        <v>1155</v>
      </c>
      <c r="K109" t="s">
        <v>1156</v>
      </c>
      <c r="L109" t="s">
        <v>1157</v>
      </c>
      <c r="M109" t="s">
        <v>1158</v>
      </c>
      <c r="N109" t="s">
        <v>1159</v>
      </c>
      <c r="O109" t="s">
        <v>1160</v>
      </c>
      <c r="P109" t="s">
        <v>1161</v>
      </c>
      <c r="Q109" t="s">
        <v>1162</v>
      </c>
      <c r="R109" t="s">
        <v>1163</v>
      </c>
      <c r="S109" t="s">
        <v>1164</v>
      </c>
      <c r="T109" t="s">
        <v>1165</v>
      </c>
      <c r="U109" t="s">
        <v>1166</v>
      </c>
      <c r="V109" t="s">
        <v>1167</v>
      </c>
      <c r="W109" t="s">
        <v>1168</v>
      </c>
      <c r="X109" t="s">
        <v>1169</v>
      </c>
      <c r="Y109" t="s">
        <v>1170</v>
      </c>
      <c r="Z109" t="s">
        <v>1171</v>
      </c>
      <c r="AA109" t="s">
        <v>1172</v>
      </c>
      <c r="AB109" t="s">
        <v>1173</v>
      </c>
      <c r="AC109" t="s">
        <v>1174</v>
      </c>
      <c r="AD109" t="s">
        <v>1175</v>
      </c>
      <c r="AE109" t="s">
        <v>1176</v>
      </c>
      <c r="AF109" t="s">
        <v>1177</v>
      </c>
      <c r="AG109" t="s">
        <v>1178</v>
      </c>
      <c r="AH109" t="s">
        <v>870</v>
      </c>
      <c r="AI109" t="s">
        <v>873</v>
      </c>
      <c r="AJ109" t="s">
        <v>874</v>
      </c>
      <c r="AK109" t="s">
        <v>875</v>
      </c>
      <c r="AL109" t="s">
        <v>877</v>
      </c>
      <c r="AM109" t="s">
        <v>878</v>
      </c>
      <c r="AN109" t="s">
        <v>882</v>
      </c>
      <c r="AO109" t="s">
        <v>883</v>
      </c>
      <c r="AP109" t="s">
        <v>884</v>
      </c>
      <c r="AQ109" t="s">
        <v>887</v>
      </c>
      <c r="AR109" t="s">
        <v>888</v>
      </c>
      <c r="AS109" t="s">
        <v>889</v>
      </c>
      <c r="AT109" t="s">
        <v>893</v>
      </c>
      <c r="AU109" t="s">
        <v>894</v>
      </c>
      <c r="AV109" t="s">
        <v>897</v>
      </c>
      <c r="AW109" t="s">
        <v>898</v>
      </c>
      <c r="AX109" t="s">
        <v>899</v>
      </c>
      <c r="AY109" t="s">
        <v>900</v>
      </c>
      <c r="AZ109" t="s">
        <v>901</v>
      </c>
      <c r="BA109" t="s">
        <v>902</v>
      </c>
      <c r="BB109" t="s">
        <v>903</v>
      </c>
      <c r="BC109" t="s">
        <v>904</v>
      </c>
      <c r="BD109" t="s">
        <v>906</v>
      </c>
      <c r="BE109" t="s">
        <v>913</v>
      </c>
      <c r="BF109" t="s">
        <v>914</v>
      </c>
      <c r="BG109" t="s">
        <v>915</v>
      </c>
      <c r="BH109" t="s">
        <v>916</v>
      </c>
      <c r="BI109" t="s">
        <v>917</v>
      </c>
      <c r="BJ109" t="s">
        <v>968</v>
      </c>
      <c r="BK109" t="s">
        <v>973</v>
      </c>
      <c r="BL109" t="s">
        <v>974</v>
      </c>
      <c r="BM109" t="s">
        <v>975</v>
      </c>
      <c r="BN109" t="s">
        <v>992</v>
      </c>
      <c r="BO109" t="s">
        <v>1000</v>
      </c>
      <c r="BP109" t="s">
        <v>1001</v>
      </c>
      <c r="BQ109" t="s">
        <v>1004</v>
      </c>
      <c r="BR109" t="s">
        <v>1005</v>
      </c>
      <c r="BS109" t="s">
        <v>1008</v>
      </c>
      <c r="BT109" t="s">
        <v>1009</v>
      </c>
      <c r="BU109" t="s">
        <v>1012</v>
      </c>
      <c r="BV109" t="s">
        <v>1035</v>
      </c>
      <c r="BW109" t="s">
        <v>1036</v>
      </c>
      <c r="BX109" t="s">
        <v>1038</v>
      </c>
      <c r="BY109" t="s">
        <v>1039</v>
      </c>
      <c r="BZ109" t="s">
        <v>1042</v>
      </c>
      <c r="CA109" t="s">
        <v>1047</v>
      </c>
      <c r="CB109" t="s">
        <v>1061</v>
      </c>
      <c r="CC109" t="s">
        <v>1067</v>
      </c>
      <c r="CD109" t="s">
        <v>1073</v>
      </c>
      <c r="CE109" t="s">
        <v>1084</v>
      </c>
      <c r="CF109" t="s">
        <v>1088</v>
      </c>
      <c r="CG109" t="s">
        <v>1091</v>
      </c>
      <c r="CH109" t="s">
        <v>1092</v>
      </c>
      <c r="CI109" t="s">
        <v>1097</v>
      </c>
      <c r="CJ109" t="s">
        <v>1098</v>
      </c>
      <c r="CK109" t="s">
        <v>1101</v>
      </c>
      <c r="CL109" t="s">
        <v>1102</v>
      </c>
      <c r="CM109" t="s">
        <v>1105</v>
      </c>
      <c r="CN109" t="s">
        <v>1109</v>
      </c>
      <c r="CO109" t="s">
        <v>1110</v>
      </c>
      <c r="CP109" t="s">
        <v>1111</v>
      </c>
      <c r="CQ109" t="s">
        <v>1116</v>
      </c>
      <c r="CR109" t="s">
        <v>1120</v>
      </c>
      <c r="CS109" t="s">
        <v>1122</v>
      </c>
      <c r="CT109" t="s">
        <v>1123</v>
      </c>
      <c r="CU109" t="s">
        <v>1127</v>
      </c>
      <c r="CV109" t="s">
        <v>1134</v>
      </c>
      <c r="CW109" t="s">
        <v>1138</v>
      </c>
      <c r="CX109" t="s">
        <v>1140</v>
      </c>
    </row>
    <row r="110" spans="1:102" x14ac:dyDescent="0.2">
      <c r="A110" t="s">
        <v>464</v>
      </c>
      <c r="B110">
        <v>36.119998931884766</v>
      </c>
      <c r="C110">
        <v>37.560001373291016</v>
      </c>
      <c r="D110">
        <v>38.209999084472656</v>
      </c>
      <c r="E110">
        <v>38.619998931884766</v>
      </c>
      <c r="F110">
        <v>39.639999389648437</v>
      </c>
      <c r="G110">
        <v>39.689998626708984</v>
      </c>
      <c r="H110">
        <v>38.439998626708984</v>
      </c>
      <c r="I110">
        <v>37.25</v>
      </c>
      <c r="J110">
        <v>36.119998931884766</v>
      </c>
      <c r="K110">
        <v>36.75</v>
      </c>
      <c r="L110">
        <v>36.810001373291016</v>
      </c>
      <c r="M110">
        <v>37.439998626708984</v>
      </c>
      <c r="N110">
        <v>37.5</v>
      </c>
      <c r="O110">
        <v>37</v>
      </c>
      <c r="P110">
        <v>37.369998931884766</v>
      </c>
      <c r="Q110">
        <v>36.619998931884766</v>
      </c>
      <c r="R110">
        <v>36.75</v>
      </c>
      <c r="S110">
        <v>36</v>
      </c>
      <c r="T110">
        <v>36.310001373291016</v>
      </c>
      <c r="U110">
        <v>36.189998626708984</v>
      </c>
      <c r="V110">
        <v>35.75</v>
      </c>
      <c r="W110">
        <v>35.810001373291016</v>
      </c>
      <c r="X110">
        <v>35.25</v>
      </c>
      <c r="Y110">
        <v>34.939998626708984</v>
      </c>
      <c r="Z110">
        <v>36.119998931884766</v>
      </c>
      <c r="AA110">
        <v>37.25</v>
      </c>
      <c r="AB110">
        <v>37.060001373291016</v>
      </c>
      <c r="AC110">
        <v>38.060001373291016</v>
      </c>
      <c r="AD110">
        <v>37.119998931884766</v>
      </c>
      <c r="AE110">
        <v>36.689998626708984</v>
      </c>
      <c r="AF110">
        <v>36.369998931884766</v>
      </c>
      <c r="AG110">
        <v>36.5</v>
      </c>
      <c r="AH110">
        <v>36.560001373291016</v>
      </c>
      <c r="AI110">
        <v>37.869998931884766</v>
      </c>
      <c r="AJ110">
        <v>38.060001373291016</v>
      </c>
      <c r="AK110">
        <v>38.189998626708984</v>
      </c>
      <c r="AL110">
        <v>37.119998931884766</v>
      </c>
      <c r="AM110">
        <v>37.869998931884766</v>
      </c>
      <c r="AN110">
        <v>38.439998626708984</v>
      </c>
      <c r="AO110">
        <v>39</v>
      </c>
      <c r="AP110">
        <v>38.939998626708984</v>
      </c>
      <c r="AQ110">
        <v>38.810001373291016</v>
      </c>
      <c r="AR110">
        <v>38.689998626708984</v>
      </c>
      <c r="AS110">
        <v>38.369998931884766</v>
      </c>
      <c r="AT110">
        <v>38.439998626708984</v>
      </c>
      <c r="AU110">
        <v>39.439998626708984</v>
      </c>
      <c r="AV110">
        <v>39.619998931884766</v>
      </c>
      <c r="AW110">
        <v>39.939998626708984</v>
      </c>
      <c r="AX110">
        <v>40.060001373291016</v>
      </c>
      <c r="AY110">
        <v>40.25</v>
      </c>
      <c r="AZ110">
        <v>39.310001373291016</v>
      </c>
      <c r="BA110">
        <v>38.939998626708984</v>
      </c>
      <c r="BB110">
        <v>39.060001373291016</v>
      </c>
      <c r="BC110">
        <v>39.439998626708984</v>
      </c>
      <c r="BD110">
        <v>39.439998626708984</v>
      </c>
      <c r="BE110">
        <v>39.939998626708984</v>
      </c>
      <c r="BF110">
        <v>40.310001373291016</v>
      </c>
      <c r="BG110">
        <v>39.810001373291016</v>
      </c>
      <c r="BH110">
        <v>40.060001373291016</v>
      </c>
      <c r="BI110">
        <v>40.75</v>
      </c>
      <c r="BJ110">
        <v>40.939998626708984</v>
      </c>
      <c r="BK110">
        <v>42.189998626708984</v>
      </c>
      <c r="BL110">
        <v>43.5</v>
      </c>
      <c r="BM110">
        <v>44</v>
      </c>
      <c r="BN110">
        <v>44.75</v>
      </c>
      <c r="BO110">
        <v>44.619998931884766</v>
      </c>
      <c r="BP110">
        <v>44.369998931884766</v>
      </c>
      <c r="BQ110">
        <v>44.310001373291016</v>
      </c>
      <c r="BR110">
        <v>43.060001373291016</v>
      </c>
      <c r="BS110">
        <v>41.060001373291016</v>
      </c>
      <c r="BT110">
        <v>37.810001373291016</v>
      </c>
      <c r="BU110">
        <v>37.619998931884766</v>
      </c>
      <c r="BV110">
        <v>37.369998931884766</v>
      </c>
      <c r="BW110">
        <v>36.939998626708984</v>
      </c>
      <c r="BX110">
        <v>37.5</v>
      </c>
      <c r="BY110">
        <v>36.119998931884766</v>
      </c>
      <c r="BZ110">
        <v>36.619998931884766</v>
      </c>
      <c r="CA110">
        <v>36.310001373291016</v>
      </c>
      <c r="CB110">
        <v>35.939998626708984</v>
      </c>
      <c r="CC110">
        <v>36.119998931884766</v>
      </c>
      <c r="CD110">
        <v>36.689998626708984</v>
      </c>
      <c r="CE110">
        <v>37.25</v>
      </c>
      <c r="CF110">
        <v>36.939998626708984</v>
      </c>
      <c r="CG110">
        <v>37.75</v>
      </c>
      <c r="CH110">
        <v>38.619998931884766</v>
      </c>
      <c r="CI110">
        <v>38.310001373291016</v>
      </c>
      <c r="CJ110">
        <v>38.380001068115234</v>
      </c>
      <c r="CK110">
        <v>38.450000762939453</v>
      </c>
      <c r="CL110">
        <v>37.729999542236328</v>
      </c>
      <c r="CM110">
        <v>37.5</v>
      </c>
      <c r="CN110">
        <v>38</v>
      </c>
      <c r="CO110">
        <v>38.799999237060547</v>
      </c>
      <c r="CP110">
        <v>39.159999847412109</v>
      </c>
      <c r="CQ110">
        <v>39.650001525878906</v>
      </c>
      <c r="CR110">
        <v>40.169998168945313</v>
      </c>
      <c r="CS110">
        <v>41.009998321533203</v>
      </c>
      <c r="CT110">
        <v>40.799999237060547</v>
      </c>
      <c r="CU110">
        <v>40.799999237060547</v>
      </c>
      <c r="CV110">
        <v>40.599998474121094</v>
      </c>
      <c r="CW110">
        <v>40.549999237060547</v>
      </c>
      <c r="CX110">
        <v>41.369998931884766</v>
      </c>
    </row>
    <row r="111" spans="1:102" x14ac:dyDescent="0.2">
      <c r="B111" t="s">
        <v>1181</v>
      </c>
      <c r="C111" t="s">
        <v>1148</v>
      </c>
      <c r="D111" t="s">
        <v>1149</v>
      </c>
      <c r="E111" t="s">
        <v>1150</v>
      </c>
      <c r="F111" t="s">
        <v>1151</v>
      </c>
      <c r="G111" t="s">
        <v>1152</v>
      </c>
      <c r="H111" t="s">
        <v>1153</v>
      </c>
      <c r="I111" t="s">
        <v>1154</v>
      </c>
      <c r="J111" t="s">
        <v>1155</v>
      </c>
      <c r="K111" t="s">
        <v>1156</v>
      </c>
      <c r="L111" t="s">
        <v>1157</v>
      </c>
      <c r="M111" t="s">
        <v>1158</v>
      </c>
      <c r="N111" t="s">
        <v>1159</v>
      </c>
      <c r="O111" t="s">
        <v>1160</v>
      </c>
      <c r="P111" t="s">
        <v>1161</v>
      </c>
      <c r="Q111" t="s">
        <v>1162</v>
      </c>
      <c r="R111" t="s">
        <v>1163</v>
      </c>
      <c r="S111" t="s">
        <v>1164</v>
      </c>
      <c r="T111" t="s">
        <v>1165</v>
      </c>
      <c r="U111" t="s">
        <v>1166</v>
      </c>
      <c r="V111" t="s">
        <v>1167</v>
      </c>
      <c r="W111" t="s">
        <v>1168</v>
      </c>
      <c r="X111" t="s">
        <v>1169</v>
      </c>
      <c r="Y111" t="s">
        <v>1170</v>
      </c>
      <c r="Z111" t="s">
        <v>1171</v>
      </c>
      <c r="AA111" t="s">
        <v>1172</v>
      </c>
      <c r="AB111" t="s">
        <v>1173</v>
      </c>
      <c r="AC111" t="s">
        <v>1174</v>
      </c>
      <c r="AD111" t="s">
        <v>1175</v>
      </c>
      <c r="AE111" t="s">
        <v>1176</v>
      </c>
      <c r="AF111" t="s">
        <v>1177</v>
      </c>
      <c r="AG111" t="s">
        <v>1178</v>
      </c>
      <c r="AH111" t="s">
        <v>870</v>
      </c>
      <c r="AI111" t="s">
        <v>873</v>
      </c>
      <c r="AJ111" t="s">
        <v>874</v>
      </c>
      <c r="AK111" t="s">
        <v>875</v>
      </c>
      <c r="AL111" t="s">
        <v>877</v>
      </c>
      <c r="AM111" t="s">
        <v>878</v>
      </c>
      <c r="AN111" t="s">
        <v>882</v>
      </c>
      <c r="AO111" t="s">
        <v>883</v>
      </c>
      <c r="AP111" t="s">
        <v>884</v>
      </c>
      <c r="AQ111" t="s">
        <v>887</v>
      </c>
      <c r="AR111" t="s">
        <v>888</v>
      </c>
      <c r="AS111" t="s">
        <v>889</v>
      </c>
      <c r="AT111" t="s">
        <v>893</v>
      </c>
      <c r="AU111" t="s">
        <v>894</v>
      </c>
      <c r="AV111" t="s">
        <v>897</v>
      </c>
      <c r="AW111" t="s">
        <v>898</v>
      </c>
      <c r="AX111" t="s">
        <v>899</v>
      </c>
      <c r="AY111" t="s">
        <v>900</v>
      </c>
      <c r="AZ111" t="s">
        <v>901</v>
      </c>
      <c r="BA111" t="s">
        <v>902</v>
      </c>
      <c r="BB111" t="s">
        <v>903</v>
      </c>
      <c r="BC111" t="s">
        <v>904</v>
      </c>
      <c r="BD111" t="s">
        <v>906</v>
      </c>
      <c r="BE111" t="s">
        <v>913</v>
      </c>
      <c r="BF111" t="s">
        <v>914</v>
      </c>
      <c r="BG111" t="s">
        <v>915</v>
      </c>
      <c r="BH111" t="s">
        <v>916</v>
      </c>
      <c r="BI111" t="s">
        <v>917</v>
      </c>
      <c r="BJ111" t="s">
        <v>968</v>
      </c>
      <c r="BK111" t="s">
        <v>973</v>
      </c>
      <c r="BL111" t="s">
        <v>974</v>
      </c>
      <c r="BM111" t="s">
        <v>975</v>
      </c>
      <c r="BN111" t="s">
        <v>992</v>
      </c>
      <c r="BO111" t="s">
        <v>1000</v>
      </c>
      <c r="BP111" t="s">
        <v>1001</v>
      </c>
      <c r="BQ111" t="s">
        <v>1004</v>
      </c>
      <c r="BR111" t="s">
        <v>1005</v>
      </c>
      <c r="BS111" t="s">
        <v>1008</v>
      </c>
      <c r="BT111" t="s">
        <v>1009</v>
      </c>
      <c r="BU111" t="s">
        <v>1012</v>
      </c>
      <c r="BV111" t="s">
        <v>1035</v>
      </c>
      <c r="BW111" t="s">
        <v>1036</v>
      </c>
      <c r="BX111" t="s">
        <v>1038</v>
      </c>
      <c r="BY111" t="s">
        <v>1039</v>
      </c>
      <c r="BZ111" t="s">
        <v>1042</v>
      </c>
      <c r="CA111" t="s">
        <v>1047</v>
      </c>
      <c r="CB111" t="s">
        <v>1061</v>
      </c>
      <c r="CC111" t="s">
        <v>1067</v>
      </c>
      <c r="CD111" t="s">
        <v>1073</v>
      </c>
      <c r="CE111" t="s">
        <v>1084</v>
      </c>
      <c r="CF111" t="s">
        <v>1088</v>
      </c>
      <c r="CG111" t="s">
        <v>1091</v>
      </c>
      <c r="CH111" t="s">
        <v>1092</v>
      </c>
      <c r="CI111" t="s">
        <v>1097</v>
      </c>
      <c r="CJ111" t="s">
        <v>1098</v>
      </c>
      <c r="CK111" t="s">
        <v>1101</v>
      </c>
      <c r="CL111" t="s">
        <v>1102</v>
      </c>
      <c r="CM111" t="s">
        <v>1105</v>
      </c>
      <c r="CN111" t="s">
        <v>1109</v>
      </c>
      <c r="CO111" t="s">
        <v>1110</v>
      </c>
      <c r="CP111" t="s">
        <v>1111</v>
      </c>
      <c r="CQ111" t="s">
        <v>1116</v>
      </c>
      <c r="CR111" t="s">
        <v>1120</v>
      </c>
      <c r="CS111" t="s">
        <v>1122</v>
      </c>
      <c r="CT111" t="s">
        <v>1123</v>
      </c>
      <c r="CU111" t="s">
        <v>1127</v>
      </c>
      <c r="CV111" t="s">
        <v>1134</v>
      </c>
      <c r="CW111" t="s">
        <v>1138</v>
      </c>
      <c r="CX111" t="s">
        <v>1140</v>
      </c>
    </row>
    <row r="112" spans="1:102" x14ac:dyDescent="0.2">
      <c r="A112" t="s">
        <v>1087</v>
      </c>
      <c r="B112">
        <v>25.620000839233398</v>
      </c>
      <c r="C112">
        <v>25.809999465942383</v>
      </c>
      <c r="D112">
        <v>26.219999313354492</v>
      </c>
      <c r="E112">
        <v>26.309999465942383</v>
      </c>
      <c r="F112">
        <v>25.909999847412109</v>
      </c>
      <c r="G112">
        <v>25.559999465942383</v>
      </c>
      <c r="H112">
        <v>25.5</v>
      </c>
      <c r="I112">
        <v>24.559999465942383</v>
      </c>
      <c r="J112">
        <v>24.440000534057617</v>
      </c>
      <c r="K112">
        <v>24.5</v>
      </c>
      <c r="L112">
        <v>24.620000839233398</v>
      </c>
      <c r="M112">
        <v>25.120000839233398</v>
      </c>
      <c r="N112">
        <v>25.120000839233398</v>
      </c>
      <c r="O112">
        <v>24.940000534057617</v>
      </c>
      <c r="P112">
        <v>25.120000839233398</v>
      </c>
      <c r="Q112">
        <v>25.370000839233398</v>
      </c>
      <c r="R112">
        <v>25.440000534057617</v>
      </c>
      <c r="S112">
        <v>24.75</v>
      </c>
      <c r="T112">
        <v>24.690000534057617</v>
      </c>
      <c r="U112">
        <v>24.370000839233398</v>
      </c>
      <c r="V112">
        <v>25.190000534057617</v>
      </c>
      <c r="W112">
        <v>25.690000534057617</v>
      </c>
      <c r="X112">
        <v>25.25</v>
      </c>
      <c r="Y112">
        <v>25.059999465942383</v>
      </c>
      <c r="Z112">
        <v>25.690000534057617</v>
      </c>
      <c r="AA112">
        <v>27</v>
      </c>
      <c r="AB112">
        <v>26.559999465942383</v>
      </c>
      <c r="AC112">
        <v>27.5</v>
      </c>
      <c r="AD112">
        <v>27.309999465942383</v>
      </c>
      <c r="AE112">
        <v>26.809999465942383</v>
      </c>
      <c r="AF112">
        <v>26.809999465942383</v>
      </c>
      <c r="AG112">
        <v>26.809999465942383</v>
      </c>
      <c r="AH112">
        <v>26.75</v>
      </c>
      <c r="AI112">
        <v>26.940000534057617</v>
      </c>
      <c r="AJ112">
        <v>27.120000839233398</v>
      </c>
      <c r="AK112">
        <v>27.559999465942383</v>
      </c>
      <c r="AL112">
        <v>27.5</v>
      </c>
      <c r="AM112">
        <v>28.370000839233398</v>
      </c>
      <c r="AN112">
        <v>29.190000534057617</v>
      </c>
      <c r="AO112">
        <v>29.370000839233398</v>
      </c>
      <c r="AP112">
        <v>29.5</v>
      </c>
      <c r="AQ112">
        <v>28.809999465942383</v>
      </c>
      <c r="AR112">
        <v>29.120000839233398</v>
      </c>
      <c r="AS112">
        <v>29.059999465942383</v>
      </c>
      <c r="AT112">
        <v>29.190000534057617</v>
      </c>
      <c r="AU112">
        <v>29.309999465942383</v>
      </c>
      <c r="AV112">
        <v>29.620000839233398</v>
      </c>
      <c r="AW112">
        <v>29.5</v>
      </c>
      <c r="AX112">
        <v>29.370000839233398</v>
      </c>
      <c r="AY112">
        <v>29.25</v>
      </c>
      <c r="AZ112">
        <v>28.940000534057617</v>
      </c>
      <c r="BA112">
        <v>28.620000839233398</v>
      </c>
      <c r="BB112">
        <v>28.75</v>
      </c>
      <c r="BC112">
        <v>29.309999465942383</v>
      </c>
      <c r="BD112">
        <v>29.440000534057617</v>
      </c>
      <c r="BE112">
        <v>28.809999465942383</v>
      </c>
      <c r="BF112">
        <v>28.690000534057617</v>
      </c>
      <c r="BG112">
        <v>28.370000839233398</v>
      </c>
      <c r="BH112">
        <v>28.309999465942383</v>
      </c>
      <c r="BI112">
        <v>28.620000839233398</v>
      </c>
      <c r="BJ112">
        <v>28.5</v>
      </c>
      <c r="BK112">
        <v>29.059999465942383</v>
      </c>
      <c r="BL112">
        <v>29.120000839233398</v>
      </c>
      <c r="BM112">
        <v>29.440000534057617</v>
      </c>
      <c r="BN112">
        <v>30.25</v>
      </c>
      <c r="BO112">
        <v>30.370000839233398</v>
      </c>
      <c r="BP112">
        <v>30.440000534057617</v>
      </c>
      <c r="BQ112">
        <v>31</v>
      </c>
      <c r="BR112">
        <v>29.370000839233398</v>
      </c>
      <c r="BS112">
        <v>29.370000839233398</v>
      </c>
      <c r="BT112">
        <v>26.190000534057617</v>
      </c>
      <c r="BU112">
        <v>26.309999465942383</v>
      </c>
      <c r="BV112">
        <v>26.940000534057617</v>
      </c>
      <c r="BW112">
        <v>27</v>
      </c>
      <c r="BX112">
        <v>27.75</v>
      </c>
      <c r="BY112">
        <v>26.25</v>
      </c>
      <c r="BZ112">
        <v>26.5</v>
      </c>
      <c r="CA112">
        <v>25.620000839233398</v>
      </c>
      <c r="CB112">
        <v>25</v>
      </c>
      <c r="CC112">
        <v>25.75</v>
      </c>
      <c r="CD112">
        <v>26.190000534057617</v>
      </c>
      <c r="CE112">
        <v>26.559999465942383</v>
      </c>
      <c r="CF112">
        <v>28</v>
      </c>
      <c r="CG112">
        <v>28.75</v>
      </c>
      <c r="CH112">
        <v>28.690000534057617</v>
      </c>
      <c r="CI112">
        <v>28.440000534057617</v>
      </c>
      <c r="CJ112">
        <v>29</v>
      </c>
      <c r="CK112">
        <v>28.510000228881836</v>
      </c>
      <c r="CL112">
        <v>28.600000381469727</v>
      </c>
      <c r="CM112">
        <v>28.100000381469727</v>
      </c>
      <c r="CN112">
        <v>28.200000762939453</v>
      </c>
      <c r="CO112">
        <v>28.520000457763672</v>
      </c>
      <c r="CP112">
        <v>28.680000305175781</v>
      </c>
      <c r="CQ112">
        <v>29.399999618530273</v>
      </c>
      <c r="CR112">
        <v>29.649999618530273</v>
      </c>
      <c r="CS112">
        <v>29.920000076293945</v>
      </c>
      <c r="CT112">
        <v>30</v>
      </c>
      <c r="CU112">
        <v>29.899999618530273</v>
      </c>
      <c r="CV112">
        <v>30.229999542236328</v>
      </c>
      <c r="CW112">
        <v>30.469999313354492</v>
      </c>
      <c r="CX112">
        <v>30.610000610351563</v>
      </c>
    </row>
    <row r="113" spans="1:102" x14ac:dyDescent="0.2">
      <c r="B113" t="s">
        <v>1148</v>
      </c>
      <c r="C113" t="s">
        <v>1149</v>
      </c>
      <c r="D113" t="s">
        <v>1150</v>
      </c>
      <c r="E113" t="s">
        <v>1151</v>
      </c>
      <c r="F113" t="s">
        <v>1152</v>
      </c>
      <c r="G113" t="s">
        <v>1153</v>
      </c>
      <c r="H113" t="s">
        <v>1154</v>
      </c>
      <c r="I113" t="s">
        <v>1155</v>
      </c>
      <c r="J113" t="s">
        <v>1156</v>
      </c>
      <c r="K113" t="s">
        <v>1157</v>
      </c>
      <c r="L113" t="s">
        <v>1158</v>
      </c>
      <c r="M113" t="s">
        <v>1159</v>
      </c>
      <c r="N113" t="s">
        <v>1160</v>
      </c>
      <c r="O113" t="s">
        <v>1161</v>
      </c>
      <c r="P113" t="s">
        <v>1162</v>
      </c>
      <c r="Q113" t="s">
        <v>1163</v>
      </c>
      <c r="R113" t="s">
        <v>1164</v>
      </c>
      <c r="S113" t="s">
        <v>1165</v>
      </c>
      <c r="T113" t="s">
        <v>1166</v>
      </c>
      <c r="U113" t="s">
        <v>1167</v>
      </c>
      <c r="V113" t="s">
        <v>1168</v>
      </c>
      <c r="W113" t="s">
        <v>1169</v>
      </c>
      <c r="X113" t="s">
        <v>1170</v>
      </c>
      <c r="Y113" t="s">
        <v>1171</v>
      </c>
      <c r="Z113" t="s">
        <v>1172</v>
      </c>
      <c r="AA113" t="s">
        <v>1173</v>
      </c>
      <c r="AB113" t="s">
        <v>1174</v>
      </c>
      <c r="AC113" t="s">
        <v>1175</v>
      </c>
      <c r="AD113" t="s">
        <v>1176</v>
      </c>
      <c r="AE113" t="s">
        <v>1177</v>
      </c>
      <c r="AF113" t="s">
        <v>1178</v>
      </c>
      <c r="AG113" t="s">
        <v>870</v>
      </c>
      <c r="AH113" t="s">
        <v>873</v>
      </c>
      <c r="AI113" t="s">
        <v>874</v>
      </c>
      <c r="AJ113" t="s">
        <v>875</v>
      </c>
      <c r="AK113" t="s">
        <v>877</v>
      </c>
      <c r="AL113" t="s">
        <v>878</v>
      </c>
      <c r="AM113" t="s">
        <v>882</v>
      </c>
      <c r="AN113" t="s">
        <v>883</v>
      </c>
      <c r="AO113" t="s">
        <v>884</v>
      </c>
      <c r="AP113" t="s">
        <v>887</v>
      </c>
      <c r="AQ113" t="s">
        <v>888</v>
      </c>
      <c r="AR113" t="s">
        <v>889</v>
      </c>
      <c r="AS113" t="s">
        <v>893</v>
      </c>
      <c r="AT113" t="s">
        <v>894</v>
      </c>
      <c r="AU113" t="s">
        <v>897</v>
      </c>
      <c r="AV113" t="s">
        <v>898</v>
      </c>
      <c r="AW113" t="s">
        <v>899</v>
      </c>
      <c r="AX113" t="s">
        <v>900</v>
      </c>
      <c r="AY113" t="s">
        <v>901</v>
      </c>
      <c r="AZ113" t="s">
        <v>902</v>
      </c>
      <c r="BA113" t="s">
        <v>903</v>
      </c>
      <c r="BB113" t="s">
        <v>904</v>
      </c>
      <c r="BC113" t="s">
        <v>906</v>
      </c>
      <c r="BD113" t="s">
        <v>913</v>
      </c>
      <c r="BE113" t="s">
        <v>914</v>
      </c>
      <c r="BF113" t="s">
        <v>915</v>
      </c>
      <c r="BG113" t="s">
        <v>916</v>
      </c>
      <c r="BH113" t="s">
        <v>917</v>
      </c>
      <c r="BI113" t="s">
        <v>968</v>
      </c>
      <c r="BJ113" t="s">
        <v>973</v>
      </c>
      <c r="BK113" t="s">
        <v>974</v>
      </c>
      <c r="BL113" t="s">
        <v>975</v>
      </c>
      <c r="BM113" t="s">
        <v>992</v>
      </c>
      <c r="BN113" t="s">
        <v>1000</v>
      </c>
      <c r="BO113" t="s">
        <v>1001</v>
      </c>
      <c r="BP113" t="s">
        <v>1004</v>
      </c>
      <c r="BQ113" t="s">
        <v>1006</v>
      </c>
      <c r="BR113" t="s">
        <v>1005</v>
      </c>
      <c r="BS113" t="s">
        <v>1008</v>
      </c>
      <c r="BT113" t="s">
        <v>1009</v>
      </c>
      <c r="BU113" t="s">
        <v>1012</v>
      </c>
      <c r="BV113" t="s">
        <v>1035</v>
      </c>
      <c r="BW113" t="s">
        <v>1036</v>
      </c>
      <c r="BX113" t="s">
        <v>1038</v>
      </c>
      <c r="BY113" t="s">
        <v>1039</v>
      </c>
      <c r="BZ113" t="s">
        <v>1042</v>
      </c>
      <c r="CA113" t="s">
        <v>1047</v>
      </c>
      <c r="CB113" t="s">
        <v>1061</v>
      </c>
      <c r="CC113" t="s">
        <v>1067</v>
      </c>
      <c r="CD113" t="s">
        <v>1073</v>
      </c>
      <c r="CE113" t="s">
        <v>1084</v>
      </c>
      <c r="CF113" t="s">
        <v>1088</v>
      </c>
      <c r="CG113" t="s">
        <v>1091</v>
      </c>
      <c r="CH113" t="s">
        <v>1092</v>
      </c>
      <c r="CI113" t="s">
        <v>1097</v>
      </c>
      <c r="CJ113" t="s">
        <v>1098</v>
      </c>
      <c r="CK113" t="s">
        <v>1101</v>
      </c>
      <c r="CL113" t="s">
        <v>1102</v>
      </c>
      <c r="CM113" t="s">
        <v>1105</v>
      </c>
      <c r="CN113" t="s">
        <v>1109</v>
      </c>
      <c r="CO113" t="s">
        <v>1110</v>
      </c>
      <c r="CP113" t="s">
        <v>1111</v>
      </c>
      <c r="CQ113" t="s">
        <v>1116</v>
      </c>
      <c r="CR113" t="s">
        <v>1120</v>
      </c>
      <c r="CS113" t="s">
        <v>1122</v>
      </c>
      <c r="CT113" t="s">
        <v>1123</v>
      </c>
      <c r="CU113" t="s">
        <v>1127</v>
      </c>
      <c r="CV113" t="s">
        <v>1134</v>
      </c>
      <c r="CW113" t="s">
        <v>1138</v>
      </c>
      <c r="CX113" t="s">
        <v>1140</v>
      </c>
    </row>
    <row r="114" spans="1:102" x14ac:dyDescent="0.2">
      <c r="A114" t="s">
        <v>86</v>
      </c>
      <c r="B114">
        <v>365.6300048828125</v>
      </c>
      <c r="C114">
        <v>366.64999389648437</v>
      </c>
      <c r="D114">
        <v>371.20999145507812</v>
      </c>
      <c r="E114">
        <v>374.70001220703125</v>
      </c>
      <c r="F114">
        <v>379.8599853515625</v>
      </c>
      <c r="G114">
        <v>368.32998657226562</v>
      </c>
      <c r="H114">
        <v>357.55999755859375</v>
      </c>
      <c r="I114">
        <v>349.47000122070313</v>
      </c>
      <c r="J114">
        <v>355.08999633789062</v>
      </c>
      <c r="K114">
        <v>357.07998657226562</v>
      </c>
      <c r="L114">
        <v>363.04998779296875</v>
      </c>
      <c r="M114">
        <v>365.5</v>
      </c>
      <c r="N114">
        <v>362.70999145507812</v>
      </c>
      <c r="O114">
        <v>369.48001098632812</v>
      </c>
      <c r="P114">
        <v>374.29998779296875</v>
      </c>
      <c r="Q114">
        <v>375.739990234375</v>
      </c>
      <c r="R114">
        <v>368.55999755859375</v>
      </c>
      <c r="S114">
        <v>367.42001342773437</v>
      </c>
      <c r="T114">
        <v>365.76998901367187</v>
      </c>
      <c r="U114">
        <v>366.95001220703125</v>
      </c>
      <c r="V114">
        <v>363.67001342773437</v>
      </c>
      <c r="W114">
        <v>357.17999267578125</v>
      </c>
      <c r="X114">
        <v>349.92999267578125</v>
      </c>
      <c r="Y114">
        <v>359.79000854492188</v>
      </c>
      <c r="Z114">
        <v>370.3900146484375</v>
      </c>
      <c r="AA114">
        <v>369.97000122070312</v>
      </c>
      <c r="AB114">
        <v>377.20999145507812</v>
      </c>
      <c r="AC114">
        <v>371.23001098632812</v>
      </c>
      <c r="AD114">
        <v>367.8599853515625</v>
      </c>
      <c r="AE114">
        <v>367.760009765625</v>
      </c>
      <c r="AF114">
        <v>367.1400146484375</v>
      </c>
      <c r="AG114">
        <v>367</v>
      </c>
      <c r="AH114">
        <v>370.489990234375</v>
      </c>
      <c r="AI114">
        <v>373.72000122070312</v>
      </c>
      <c r="AJ114">
        <v>372.75</v>
      </c>
      <c r="AK114">
        <v>362.91000366210937</v>
      </c>
      <c r="AL114">
        <v>367.80999755859375</v>
      </c>
      <c r="AM114">
        <v>373.76998901367187</v>
      </c>
      <c r="AN114">
        <v>381.94000244140625</v>
      </c>
      <c r="AO114">
        <v>381.1300048828125</v>
      </c>
      <c r="AP114">
        <v>373.72000122070312</v>
      </c>
      <c r="AQ114">
        <v>375.17001342773437</v>
      </c>
      <c r="AR114">
        <v>374.510009765625</v>
      </c>
      <c r="AS114">
        <v>373.04998779296875</v>
      </c>
      <c r="AT114">
        <v>377.77999877929687</v>
      </c>
      <c r="AU114">
        <v>381.70999145507812</v>
      </c>
      <c r="AV114">
        <v>382.85000610351562</v>
      </c>
      <c r="AW114">
        <v>378.73001098632812</v>
      </c>
      <c r="AX114">
        <v>379.489990234375</v>
      </c>
      <c r="AY114">
        <v>375.17001342773437</v>
      </c>
      <c r="AZ114">
        <v>370.58999633789062</v>
      </c>
      <c r="BA114">
        <v>370.02999877929687</v>
      </c>
      <c r="BB114">
        <v>370.95999145507812</v>
      </c>
      <c r="BC114">
        <v>368.92001342773437</v>
      </c>
      <c r="BD114">
        <v>370.8900146484375</v>
      </c>
      <c r="BE114">
        <v>375.16000366210937</v>
      </c>
      <c r="BF114">
        <v>369.8900146484375</v>
      </c>
      <c r="BG114">
        <v>370.67999267578125</v>
      </c>
      <c r="BH114">
        <v>377.260009765625</v>
      </c>
      <c r="BI114">
        <v>379.52999877929687</v>
      </c>
      <c r="BJ114">
        <v>387</v>
      </c>
      <c r="BK114">
        <v>382.1300048828125</v>
      </c>
      <c r="BL114">
        <v>387.85000610351562</v>
      </c>
      <c r="BM114">
        <v>398.04998779296875</v>
      </c>
      <c r="BN114">
        <v>397.44000244140625</v>
      </c>
      <c r="BO114">
        <v>393.54998779296875</v>
      </c>
      <c r="BP114">
        <v>393.260009765625</v>
      </c>
      <c r="BQ114">
        <v>393.260009765625</v>
      </c>
      <c r="BR114">
        <v>381.67001342773437</v>
      </c>
      <c r="BS114">
        <v>360.6300048828125</v>
      </c>
      <c r="BT114">
        <v>338.73001098632812</v>
      </c>
      <c r="BU114">
        <v>337.8900146484375</v>
      </c>
      <c r="BV114">
        <v>345.32000732421875</v>
      </c>
      <c r="BW114">
        <v>343.25</v>
      </c>
      <c r="BX114">
        <v>338.54998779296875</v>
      </c>
      <c r="BY114">
        <v>321.33999633789062</v>
      </c>
      <c r="BZ114">
        <v>329.26998901367187</v>
      </c>
      <c r="CA114">
        <v>323.89999389648437</v>
      </c>
      <c r="CB114">
        <v>325.58999633789062</v>
      </c>
      <c r="CC114">
        <v>330.54000854492187</v>
      </c>
      <c r="CD114">
        <v>333.95999145507812</v>
      </c>
      <c r="CE114">
        <v>339.29998779296875</v>
      </c>
      <c r="CF114">
        <v>342.1199951171875</v>
      </c>
      <c r="CG114">
        <v>346.57998657226562</v>
      </c>
      <c r="CH114">
        <v>353.47000122070312</v>
      </c>
      <c r="CI114">
        <v>352.32000732421875</v>
      </c>
      <c r="CJ114">
        <v>354.54998779296875</v>
      </c>
      <c r="CK114">
        <v>351.32000732421875</v>
      </c>
      <c r="CL114">
        <v>348.19000244140625</v>
      </c>
      <c r="CM114">
        <v>345.8699951171875</v>
      </c>
      <c r="CN114">
        <v>348.92001342773437</v>
      </c>
      <c r="CO114">
        <v>351.8699951171875</v>
      </c>
      <c r="CP114">
        <v>352.1199951171875</v>
      </c>
      <c r="CQ114">
        <v>357.05999755859375</v>
      </c>
      <c r="CR114">
        <v>363.57000732421875</v>
      </c>
      <c r="CS114">
        <v>369.54998779296875</v>
      </c>
      <c r="CT114">
        <v>365.33999633789062</v>
      </c>
      <c r="CU114">
        <v>363.54998779296875</v>
      </c>
      <c r="CV114">
        <v>363.33999633789062</v>
      </c>
      <c r="CW114">
        <v>360.97000122070313</v>
      </c>
      <c r="CX114">
        <v>366.8900146484375</v>
      </c>
    </row>
    <row r="115" spans="1:102" x14ac:dyDescent="0.2">
      <c r="B115" t="s">
        <v>1148</v>
      </c>
      <c r="C115" t="s">
        <v>1149</v>
      </c>
      <c r="D115" t="s">
        <v>1150</v>
      </c>
      <c r="E115" t="s">
        <v>1151</v>
      </c>
      <c r="F115" t="s">
        <v>1152</v>
      </c>
      <c r="G115" t="s">
        <v>1153</v>
      </c>
      <c r="H115" t="s">
        <v>1154</v>
      </c>
      <c r="I115" t="s">
        <v>1155</v>
      </c>
      <c r="J115" t="s">
        <v>1156</v>
      </c>
      <c r="K115" t="s">
        <v>1157</v>
      </c>
      <c r="L115" t="s">
        <v>1158</v>
      </c>
      <c r="M115" t="s">
        <v>1159</v>
      </c>
      <c r="N115" t="s">
        <v>1160</v>
      </c>
      <c r="O115" t="s">
        <v>1161</v>
      </c>
      <c r="P115" t="s">
        <v>1162</v>
      </c>
      <c r="Q115" t="s">
        <v>1163</v>
      </c>
      <c r="R115" t="s">
        <v>1164</v>
      </c>
      <c r="S115" t="s">
        <v>1165</v>
      </c>
      <c r="T115" t="s">
        <v>1166</v>
      </c>
      <c r="U115" t="s">
        <v>1167</v>
      </c>
      <c r="V115" t="s">
        <v>1168</v>
      </c>
      <c r="W115" t="s">
        <v>1169</v>
      </c>
      <c r="X115" t="s">
        <v>1170</v>
      </c>
      <c r="Y115" t="s">
        <v>1171</v>
      </c>
      <c r="Z115" t="s">
        <v>1172</v>
      </c>
      <c r="AA115" t="s">
        <v>1173</v>
      </c>
      <c r="AB115" t="s">
        <v>1174</v>
      </c>
      <c r="AC115" t="s">
        <v>1175</v>
      </c>
      <c r="AD115" t="s">
        <v>1176</v>
      </c>
      <c r="AE115" t="s">
        <v>1177</v>
      </c>
      <c r="AF115" t="s">
        <v>1178</v>
      </c>
      <c r="AG115" t="s">
        <v>870</v>
      </c>
      <c r="AH115" t="s">
        <v>873</v>
      </c>
      <c r="AI115" t="s">
        <v>874</v>
      </c>
      <c r="AJ115" t="s">
        <v>875</v>
      </c>
      <c r="AK115" t="s">
        <v>877</v>
      </c>
      <c r="AL115" t="s">
        <v>878</v>
      </c>
      <c r="AM115" t="s">
        <v>882</v>
      </c>
      <c r="AN115" t="s">
        <v>883</v>
      </c>
      <c r="AO115" t="s">
        <v>884</v>
      </c>
      <c r="AP115" t="s">
        <v>887</v>
      </c>
      <c r="AQ115" t="s">
        <v>888</v>
      </c>
      <c r="AR115" t="s">
        <v>889</v>
      </c>
      <c r="AS115" t="s">
        <v>893</v>
      </c>
      <c r="AT115" t="s">
        <v>894</v>
      </c>
      <c r="AU115" t="s">
        <v>897</v>
      </c>
      <c r="AV115" t="s">
        <v>898</v>
      </c>
      <c r="AW115" t="s">
        <v>899</v>
      </c>
      <c r="AX115" t="s">
        <v>900</v>
      </c>
      <c r="AY115" t="s">
        <v>901</v>
      </c>
      <c r="AZ115" t="s">
        <v>902</v>
      </c>
      <c r="BA115" t="s">
        <v>903</v>
      </c>
      <c r="BB115" t="s">
        <v>904</v>
      </c>
      <c r="BC115" t="s">
        <v>906</v>
      </c>
      <c r="BD115" t="s">
        <v>913</v>
      </c>
      <c r="BE115" t="s">
        <v>914</v>
      </c>
      <c r="BF115" t="s">
        <v>915</v>
      </c>
      <c r="BG115" t="s">
        <v>916</v>
      </c>
      <c r="BH115" t="s">
        <v>917</v>
      </c>
      <c r="BI115" t="s">
        <v>968</v>
      </c>
      <c r="BJ115" t="s">
        <v>973</v>
      </c>
      <c r="BK115" t="s">
        <v>974</v>
      </c>
      <c r="BL115" t="s">
        <v>975</v>
      </c>
      <c r="BM115" t="s">
        <v>992</v>
      </c>
      <c r="BN115" t="s">
        <v>1000</v>
      </c>
      <c r="BO115" t="s">
        <v>1001</v>
      </c>
      <c r="BP115" t="s">
        <v>1004</v>
      </c>
      <c r="BQ115" t="s">
        <v>1006</v>
      </c>
      <c r="BR115" t="s">
        <v>1005</v>
      </c>
      <c r="BS115" t="s">
        <v>1008</v>
      </c>
      <c r="BT115" t="s">
        <v>1009</v>
      </c>
      <c r="BU115" t="s">
        <v>1012</v>
      </c>
      <c r="BV115" t="s">
        <v>1035</v>
      </c>
      <c r="BW115" t="s">
        <v>1036</v>
      </c>
      <c r="BX115" t="s">
        <v>1038</v>
      </c>
      <c r="BY115" t="s">
        <v>1039</v>
      </c>
      <c r="BZ115" t="s">
        <v>1042</v>
      </c>
      <c r="CA115" t="s">
        <v>1047</v>
      </c>
      <c r="CB115" t="s">
        <v>1061</v>
      </c>
      <c r="CC115" t="s">
        <v>1067</v>
      </c>
      <c r="CD115" t="s">
        <v>1073</v>
      </c>
      <c r="CE115" t="s">
        <v>1084</v>
      </c>
      <c r="CF115" t="s">
        <v>1088</v>
      </c>
      <c r="CG115" t="s">
        <v>1091</v>
      </c>
      <c r="CH115" t="s">
        <v>1092</v>
      </c>
      <c r="CI115" t="s">
        <v>1097</v>
      </c>
      <c r="CJ115" t="s">
        <v>1098</v>
      </c>
      <c r="CK115" t="s">
        <v>1101</v>
      </c>
      <c r="CL115" t="s">
        <v>1102</v>
      </c>
      <c r="CM115" t="s">
        <v>1105</v>
      </c>
      <c r="CN115" t="s">
        <v>1109</v>
      </c>
      <c r="CO115" t="s">
        <v>1110</v>
      </c>
      <c r="CP115" t="s">
        <v>1111</v>
      </c>
      <c r="CQ115" t="s">
        <v>1116</v>
      </c>
      <c r="CR115" t="s">
        <v>1120</v>
      </c>
      <c r="CS115" t="s">
        <v>1122</v>
      </c>
      <c r="CT115" t="s">
        <v>1123</v>
      </c>
      <c r="CU115" t="s">
        <v>1127</v>
      </c>
      <c r="CV115" t="s">
        <v>1134</v>
      </c>
      <c r="CW115" t="s">
        <v>1138</v>
      </c>
      <c r="CX115" t="s">
        <v>1140</v>
      </c>
    </row>
    <row r="116" spans="1:102" x14ac:dyDescent="0.2">
      <c r="A116" t="s">
        <v>86</v>
      </c>
      <c r="B116">
        <v>365.6300048828125</v>
      </c>
      <c r="C116">
        <v>366.64999389648437</v>
      </c>
      <c r="D116">
        <v>371.20999145507812</v>
      </c>
      <c r="E116">
        <v>374.70001220703125</v>
      </c>
      <c r="F116">
        <v>379.8599853515625</v>
      </c>
      <c r="G116">
        <v>368.32998657226562</v>
      </c>
      <c r="H116">
        <v>357.55999755859375</v>
      </c>
      <c r="I116">
        <v>349.47000122070313</v>
      </c>
      <c r="J116">
        <v>355.08999633789062</v>
      </c>
      <c r="K116">
        <v>357.07998657226562</v>
      </c>
      <c r="L116">
        <v>363.04998779296875</v>
      </c>
      <c r="M116">
        <v>365.5</v>
      </c>
      <c r="N116">
        <v>362.70999145507812</v>
      </c>
      <c r="O116">
        <v>369.48001098632812</v>
      </c>
      <c r="P116">
        <v>374.29998779296875</v>
      </c>
      <c r="Q116">
        <v>375.739990234375</v>
      </c>
      <c r="R116">
        <v>368.55999755859375</v>
      </c>
      <c r="S116">
        <v>367.42001342773437</v>
      </c>
      <c r="T116">
        <v>365.76998901367187</v>
      </c>
      <c r="U116">
        <v>366.95001220703125</v>
      </c>
      <c r="V116">
        <v>363.67001342773437</v>
      </c>
      <c r="W116">
        <v>357.17999267578125</v>
      </c>
      <c r="X116">
        <v>349.92999267578125</v>
      </c>
      <c r="Y116">
        <v>359.79000854492188</v>
      </c>
      <c r="Z116">
        <v>370.3900146484375</v>
      </c>
      <c r="AA116">
        <v>369.97000122070312</v>
      </c>
      <c r="AB116">
        <v>377.20999145507812</v>
      </c>
      <c r="AC116">
        <v>371.23001098632812</v>
      </c>
      <c r="AD116">
        <v>367.8599853515625</v>
      </c>
      <c r="AE116">
        <v>367.760009765625</v>
      </c>
      <c r="AF116">
        <v>367.1400146484375</v>
      </c>
      <c r="AG116">
        <v>367</v>
      </c>
      <c r="AH116">
        <v>370.489990234375</v>
      </c>
      <c r="AI116">
        <v>373.72000122070312</v>
      </c>
      <c r="AJ116">
        <v>372.75</v>
      </c>
      <c r="AK116">
        <v>362.91000366210937</v>
      </c>
      <c r="AL116">
        <v>367.80999755859375</v>
      </c>
      <c r="AM116">
        <v>373.76998901367187</v>
      </c>
      <c r="AN116">
        <v>381.94000244140625</v>
      </c>
      <c r="AO116">
        <v>381.1300048828125</v>
      </c>
      <c r="AP116">
        <v>373.72000122070312</v>
      </c>
      <c r="AQ116">
        <v>375.17001342773437</v>
      </c>
      <c r="AR116">
        <v>374.510009765625</v>
      </c>
      <c r="AS116">
        <v>373.04998779296875</v>
      </c>
      <c r="AT116">
        <v>377.77999877929687</v>
      </c>
      <c r="AU116">
        <v>381.70999145507812</v>
      </c>
      <c r="AV116">
        <v>382.85000610351562</v>
      </c>
      <c r="AW116">
        <v>378.73001098632812</v>
      </c>
      <c r="AX116">
        <v>379.489990234375</v>
      </c>
      <c r="AY116">
        <v>375.17001342773437</v>
      </c>
      <c r="AZ116">
        <v>370.58999633789062</v>
      </c>
      <c r="BA116">
        <v>370.02999877929687</v>
      </c>
      <c r="BB116">
        <v>370.95999145507812</v>
      </c>
      <c r="BC116">
        <v>368.92001342773437</v>
      </c>
      <c r="BD116">
        <v>370.8900146484375</v>
      </c>
      <c r="BE116">
        <v>375.16000366210937</v>
      </c>
      <c r="BF116">
        <v>369.8900146484375</v>
      </c>
      <c r="BG116">
        <v>370.67999267578125</v>
      </c>
      <c r="BH116">
        <v>377.260009765625</v>
      </c>
      <c r="BI116">
        <v>379.52999877929687</v>
      </c>
      <c r="BJ116">
        <v>387</v>
      </c>
      <c r="BK116">
        <v>382.1300048828125</v>
      </c>
      <c r="BL116">
        <v>387.85000610351562</v>
      </c>
      <c r="BM116">
        <v>398.04998779296875</v>
      </c>
      <c r="BN116">
        <v>397.44000244140625</v>
      </c>
      <c r="BO116">
        <v>393.54998779296875</v>
      </c>
      <c r="BP116">
        <v>393.260009765625</v>
      </c>
      <c r="BQ116">
        <v>393.260009765625</v>
      </c>
      <c r="BR116">
        <v>381.67001342773437</v>
      </c>
      <c r="BS116">
        <v>360.6300048828125</v>
      </c>
      <c r="BT116">
        <v>338.73001098632812</v>
      </c>
      <c r="BU116">
        <v>337.8900146484375</v>
      </c>
      <c r="BV116">
        <v>345.32000732421875</v>
      </c>
      <c r="BW116">
        <v>343.25</v>
      </c>
      <c r="BX116">
        <v>338.54998779296875</v>
      </c>
      <c r="BY116">
        <v>321.33999633789062</v>
      </c>
      <c r="BZ116">
        <v>329.26998901367187</v>
      </c>
      <c r="CA116">
        <v>323.89999389648437</v>
      </c>
      <c r="CB116">
        <v>325.58999633789062</v>
      </c>
      <c r="CC116">
        <v>330.54000854492187</v>
      </c>
      <c r="CD116">
        <v>333.95999145507812</v>
      </c>
      <c r="CE116">
        <v>339.29998779296875</v>
      </c>
      <c r="CF116">
        <v>342.1199951171875</v>
      </c>
      <c r="CG116">
        <v>346.57998657226562</v>
      </c>
      <c r="CH116">
        <v>353.47000122070312</v>
      </c>
      <c r="CI116">
        <v>352.32000732421875</v>
      </c>
      <c r="CJ116">
        <v>354.54998779296875</v>
      </c>
      <c r="CK116">
        <v>351.32000732421875</v>
      </c>
      <c r="CL116">
        <v>348.19000244140625</v>
      </c>
      <c r="CM116">
        <v>345.8699951171875</v>
      </c>
      <c r="CN116">
        <v>348.92001342773437</v>
      </c>
      <c r="CO116">
        <v>351.8699951171875</v>
      </c>
      <c r="CP116">
        <v>352.1199951171875</v>
      </c>
      <c r="CQ116">
        <v>357.05999755859375</v>
      </c>
      <c r="CR116">
        <v>363.57000732421875</v>
      </c>
      <c r="CS116">
        <v>369.54998779296875</v>
      </c>
      <c r="CT116">
        <v>365.33999633789062</v>
      </c>
      <c r="CU116">
        <v>363.54998779296875</v>
      </c>
      <c r="CV116">
        <v>363.33999633789062</v>
      </c>
      <c r="CW116">
        <v>360.97000122070313</v>
      </c>
      <c r="CX116">
        <v>366.8900146484375</v>
      </c>
    </row>
    <row r="117" spans="1:102" x14ac:dyDescent="0.2">
      <c r="B117" t="s">
        <v>1148</v>
      </c>
      <c r="C117" t="s">
        <v>1149</v>
      </c>
      <c r="D117" t="s">
        <v>1150</v>
      </c>
      <c r="E117" t="s">
        <v>1151</v>
      </c>
      <c r="F117" t="s">
        <v>1152</v>
      </c>
      <c r="G117" t="s">
        <v>1153</v>
      </c>
      <c r="H117" t="s">
        <v>1154</v>
      </c>
      <c r="I117" t="s">
        <v>1155</v>
      </c>
      <c r="J117" t="s">
        <v>1156</v>
      </c>
      <c r="K117" t="s">
        <v>1157</v>
      </c>
      <c r="L117" t="s">
        <v>1158</v>
      </c>
      <c r="M117" t="s">
        <v>1159</v>
      </c>
      <c r="N117" t="s">
        <v>1160</v>
      </c>
      <c r="O117" t="s">
        <v>1161</v>
      </c>
      <c r="P117" t="s">
        <v>1162</v>
      </c>
      <c r="Q117" t="s">
        <v>1163</v>
      </c>
      <c r="R117" t="s">
        <v>1164</v>
      </c>
      <c r="S117" t="s">
        <v>1165</v>
      </c>
      <c r="T117" t="s">
        <v>1166</v>
      </c>
      <c r="U117" t="s">
        <v>1167</v>
      </c>
      <c r="V117" t="s">
        <v>1168</v>
      </c>
      <c r="W117" t="s">
        <v>1169</v>
      </c>
      <c r="X117" t="s">
        <v>1170</v>
      </c>
      <c r="Y117" t="s">
        <v>1171</v>
      </c>
      <c r="Z117" t="s">
        <v>1172</v>
      </c>
      <c r="AA117" t="s">
        <v>1173</v>
      </c>
      <c r="AB117" t="s">
        <v>1174</v>
      </c>
      <c r="AC117" t="s">
        <v>1175</v>
      </c>
      <c r="AD117" t="s">
        <v>1176</v>
      </c>
      <c r="AE117" t="s">
        <v>1177</v>
      </c>
      <c r="AF117" t="s">
        <v>1178</v>
      </c>
      <c r="AG117" t="s">
        <v>870</v>
      </c>
      <c r="AH117" t="s">
        <v>873</v>
      </c>
      <c r="AI117" t="s">
        <v>874</v>
      </c>
      <c r="AJ117" t="s">
        <v>875</v>
      </c>
      <c r="AK117" t="s">
        <v>877</v>
      </c>
      <c r="AL117" t="s">
        <v>878</v>
      </c>
      <c r="AM117" t="s">
        <v>882</v>
      </c>
      <c r="AN117" t="s">
        <v>883</v>
      </c>
      <c r="AO117" t="s">
        <v>884</v>
      </c>
      <c r="AP117" t="s">
        <v>887</v>
      </c>
      <c r="AQ117" t="s">
        <v>888</v>
      </c>
      <c r="AR117" t="s">
        <v>889</v>
      </c>
      <c r="AS117" t="s">
        <v>893</v>
      </c>
      <c r="AT117" t="s">
        <v>894</v>
      </c>
      <c r="AU117" t="s">
        <v>897</v>
      </c>
      <c r="AV117" t="s">
        <v>898</v>
      </c>
      <c r="AW117" t="s">
        <v>899</v>
      </c>
      <c r="AX117" t="s">
        <v>900</v>
      </c>
      <c r="AY117" t="s">
        <v>901</v>
      </c>
      <c r="AZ117" t="s">
        <v>902</v>
      </c>
      <c r="BA117" t="s">
        <v>903</v>
      </c>
      <c r="BB117" t="s">
        <v>904</v>
      </c>
      <c r="BC117" t="s">
        <v>906</v>
      </c>
      <c r="BD117" t="s">
        <v>913</v>
      </c>
      <c r="BE117" t="s">
        <v>914</v>
      </c>
      <c r="BF117" t="s">
        <v>915</v>
      </c>
      <c r="BG117" t="s">
        <v>916</v>
      </c>
      <c r="BH117" t="s">
        <v>917</v>
      </c>
      <c r="BI117" t="s">
        <v>968</v>
      </c>
      <c r="BJ117" t="s">
        <v>973</v>
      </c>
      <c r="BK117" t="s">
        <v>974</v>
      </c>
      <c r="BL117" t="s">
        <v>975</v>
      </c>
      <c r="BM117" t="s">
        <v>992</v>
      </c>
      <c r="BN117" t="s">
        <v>1000</v>
      </c>
      <c r="BO117" t="s">
        <v>1001</v>
      </c>
      <c r="BP117" t="s">
        <v>1004</v>
      </c>
      <c r="BQ117" t="s">
        <v>1006</v>
      </c>
      <c r="BR117" t="s">
        <v>1005</v>
      </c>
      <c r="BS117" t="s">
        <v>1008</v>
      </c>
      <c r="BT117" t="s">
        <v>1009</v>
      </c>
      <c r="BU117" t="s">
        <v>1012</v>
      </c>
      <c r="BV117" t="s">
        <v>1035</v>
      </c>
      <c r="BW117" t="s">
        <v>1036</v>
      </c>
      <c r="BX117" t="s">
        <v>1038</v>
      </c>
      <c r="BY117" t="s">
        <v>1039</v>
      </c>
      <c r="BZ117" t="s">
        <v>1042</v>
      </c>
      <c r="CA117" t="s">
        <v>1047</v>
      </c>
      <c r="CB117" t="s">
        <v>1061</v>
      </c>
      <c r="CC117" t="s">
        <v>1067</v>
      </c>
      <c r="CD117" t="s">
        <v>1073</v>
      </c>
      <c r="CE117" t="s">
        <v>1084</v>
      </c>
      <c r="CF117" t="s">
        <v>1088</v>
      </c>
      <c r="CG117" t="s">
        <v>1091</v>
      </c>
      <c r="CH117" t="s">
        <v>1092</v>
      </c>
      <c r="CI117" t="s">
        <v>1097</v>
      </c>
      <c r="CJ117" t="s">
        <v>1098</v>
      </c>
      <c r="CK117" t="s">
        <v>1101</v>
      </c>
      <c r="CL117" t="s">
        <v>1102</v>
      </c>
      <c r="CM117" t="s">
        <v>1105</v>
      </c>
      <c r="CN117" t="s">
        <v>1109</v>
      </c>
      <c r="CO117" t="s">
        <v>1110</v>
      </c>
      <c r="CP117" t="s">
        <v>1111</v>
      </c>
      <c r="CQ117" t="s">
        <v>1116</v>
      </c>
      <c r="CR117" t="s">
        <v>1120</v>
      </c>
      <c r="CS117" t="s">
        <v>1122</v>
      </c>
      <c r="CT117" t="s">
        <v>1123</v>
      </c>
      <c r="CU117" t="s">
        <v>1127</v>
      </c>
      <c r="CV117" t="s">
        <v>1134</v>
      </c>
      <c r="CW117" t="s">
        <v>1138</v>
      </c>
      <c r="CX117" t="s">
        <v>1140</v>
      </c>
    </row>
    <row r="118" spans="1:102" x14ac:dyDescent="0.2">
      <c r="A118" t="s">
        <v>86</v>
      </c>
      <c r="B118">
        <v>365.6300048828125</v>
      </c>
      <c r="C118">
        <v>366.64999389648437</v>
      </c>
      <c r="D118">
        <v>371.20999145507812</v>
      </c>
      <c r="E118">
        <v>374.70001220703125</v>
      </c>
      <c r="F118">
        <v>379.8599853515625</v>
      </c>
      <c r="G118">
        <v>368.32998657226562</v>
      </c>
      <c r="H118">
        <v>357.55999755859375</v>
      </c>
      <c r="I118">
        <v>349.47000122070313</v>
      </c>
      <c r="J118">
        <v>355.08999633789062</v>
      </c>
      <c r="K118">
        <v>357.07998657226562</v>
      </c>
      <c r="L118">
        <v>363.04998779296875</v>
      </c>
      <c r="M118">
        <v>365.5</v>
      </c>
      <c r="N118">
        <v>362.70999145507812</v>
      </c>
      <c r="O118">
        <v>369.48001098632812</v>
      </c>
      <c r="P118">
        <v>374.29998779296875</v>
      </c>
      <c r="Q118">
        <v>375.739990234375</v>
      </c>
      <c r="R118">
        <v>368.55999755859375</v>
      </c>
      <c r="S118">
        <v>367.42001342773437</v>
      </c>
      <c r="T118">
        <v>365.76998901367187</v>
      </c>
      <c r="U118">
        <v>366.95001220703125</v>
      </c>
      <c r="V118">
        <v>363.67001342773437</v>
      </c>
      <c r="W118">
        <v>357.17999267578125</v>
      </c>
      <c r="X118">
        <v>349.92999267578125</v>
      </c>
      <c r="Y118">
        <v>359.79000854492188</v>
      </c>
      <c r="Z118">
        <v>370.3900146484375</v>
      </c>
      <c r="AA118">
        <v>369.97000122070312</v>
      </c>
      <c r="AB118">
        <v>377.20999145507812</v>
      </c>
      <c r="AC118">
        <v>371.23001098632812</v>
      </c>
      <c r="AD118">
        <v>367.8599853515625</v>
      </c>
      <c r="AE118">
        <v>367.760009765625</v>
      </c>
      <c r="AF118">
        <v>367.1400146484375</v>
      </c>
      <c r="AG118">
        <v>367</v>
      </c>
      <c r="AH118">
        <v>370.489990234375</v>
      </c>
      <c r="AI118">
        <v>373.72000122070312</v>
      </c>
      <c r="AJ118">
        <v>372.75</v>
      </c>
      <c r="AK118">
        <v>362.91000366210937</v>
      </c>
      <c r="AL118">
        <v>367.80999755859375</v>
      </c>
      <c r="AM118">
        <v>373.76998901367187</v>
      </c>
      <c r="AN118">
        <v>381.94000244140625</v>
      </c>
      <c r="AO118">
        <v>381.1300048828125</v>
      </c>
      <c r="AP118">
        <v>373.72000122070312</v>
      </c>
      <c r="AQ118">
        <v>375.17001342773437</v>
      </c>
      <c r="AR118">
        <v>374.510009765625</v>
      </c>
      <c r="AS118">
        <v>373.04998779296875</v>
      </c>
      <c r="AT118">
        <v>377.77999877929687</v>
      </c>
      <c r="AU118">
        <v>381.70999145507812</v>
      </c>
      <c r="AV118">
        <v>382.85000610351562</v>
      </c>
      <c r="AW118">
        <v>378.73001098632812</v>
      </c>
      <c r="AX118">
        <v>379.489990234375</v>
      </c>
      <c r="AY118">
        <v>375.17001342773437</v>
      </c>
      <c r="AZ118">
        <v>370.58999633789062</v>
      </c>
      <c r="BA118">
        <v>370.02999877929687</v>
      </c>
      <c r="BB118">
        <v>370.95999145507812</v>
      </c>
      <c r="BC118">
        <v>368.92001342773437</v>
      </c>
      <c r="BD118">
        <v>370.8900146484375</v>
      </c>
      <c r="BE118">
        <v>375.16000366210937</v>
      </c>
      <c r="BF118">
        <v>369.8900146484375</v>
      </c>
      <c r="BG118">
        <v>370.67999267578125</v>
      </c>
      <c r="BH118">
        <v>377.260009765625</v>
      </c>
      <c r="BI118">
        <v>379.52999877929687</v>
      </c>
      <c r="BJ118">
        <v>387</v>
      </c>
      <c r="BK118">
        <v>382.1300048828125</v>
      </c>
      <c r="BL118">
        <v>387.85000610351562</v>
      </c>
      <c r="BM118">
        <v>398.04998779296875</v>
      </c>
      <c r="BN118">
        <v>397.44000244140625</v>
      </c>
      <c r="BO118">
        <v>393.54998779296875</v>
      </c>
      <c r="BP118">
        <v>393.260009765625</v>
      </c>
      <c r="BQ118">
        <v>393.260009765625</v>
      </c>
      <c r="BR118">
        <v>381.67001342773437</v>
      </c>
      <c r="BS118">
        <v>360.6300048828125</v>
      </c>
      <c r="BT118">
        <v>338.73001098632812</v>
      </c>
      <c r="BU118">
        <v>337.8900146484375</v>
      </c>
      <c r="BV118">
        <v>345.32000732421875</v>
      </c>
      <c r="BW118">
        <v>343.25</v>
      </c>
      <c r="BX118">
        <v>338.54998779296875</v>
      </c>
      <c r="BY118">
        <v>321.33999633789062</v>
      </c>
      <c r="BZ118">
        <v>329.26998901367187</v>
      </c>
      <c r="CA118">
        <v>323.89999389648437</v>
      </c>
      <c r="CB118">
        <v>325.58999633789062</v>
      </c>
      <c r="CC118">
        <v>330.54000854492187</v>
      </c>
      <c r="CD118">
        <v>333.95999145507812</v>
      </c>
      <c r="CE118">
        <v>339.29998779296875</v>
      </c>
      <c r="CF118">
        <v>342.1199951171875</v>
      </c>
      <c r="CG118">
        <v>346.57998657226562</v>
      </c>
      <c r="CH118">
        <v>353.47000122070312</v>
      </c>
      <c r="CI118">
        <v>352.32000732421875</v>
      </c>
      <c r="CJ118">
        <v>354.54998779296875</v>
      </c>
      <c r="CK118">
        <v>351.32000732421875</v>
      </c>
      <c r="CL118">
        <v>348.19000244140625</v>
      </c>
      <c r="CM118">
        <v>345.8699951171875</v>
      </c>
      <c r="CN118">
        <v>348.92001342773437</v>
      </c>
      <c r="CO118">
        <v>351.8699951171875</v>
      </c>
      <c r="CP118">
        <v>352.1199951171875</v>
      </c>
      <c r="CQ118">
        <v>357.05999755859375</v>
      </c>
      <c r="CR118">
        <v>363.57000732421875</v>
      </c>
      <c r="CS118">
        <v>369.54998779296875</v>
      </c>
      <c r="CT118">
        <v>365.33999633789062</v>
      </c>
      <c r="CU118">
        <v>363.54998779296875</v>
      </c>
      <c r="CV118">
        <v>363.33999633789062</v>
      </c>
      <c r="CW118">
        <v>360.97000122070313</v>
      </c>
      <c r="CX118">
        <v>366.8900146484375</v>
      </c>
    </row>
    <row r="119" spans="1:102" x14ac:dyDescent="0.2">
      <c r="B119" t="s">
        <v>1148</v>
      </c>
      <c r="C119" t="s">
        <v>1149</v>
      </c>
      <c r="D119" t="s">
        <v>1150</v>
      </c>
      <c r="E119" t="s">
        <v>1151</v>
      </c>
      <c r="F119" t="s">
        <v>1152</v>
      </c>
      <c r="G119" t="s">
        <v>1153</v>
      </c>
      <c r="H119" t="s">
        <v>1154</v>
      </c>
      <c r="I119" t="s">
        <v>1155</v>
      </c>
      <c r="J119" t="s">
        <v>1156</v>
      </c>
      <c r="K119" t="s">
        <v>1157</v>
      </c>
      <c r="L119" t="s">
        <v>1158</v>
      </c>
      <c r="M119" t="s">
        <v>1159</v>
      </c>
      <c r="N119" t="s">
        <v>1160</v>
      </c>
      <c r="O119" t="s">
        <v>1161</v>
      </c>
      <c r="P119" t="s">
        <v>1162</v>
      </c>
      <c r="Q119" t="s">
        <v>1163</v>
      </c>
      <c r="R119" t="s">
        <v>1164</v>
      </c>
      <c r="S119" t="s">
        <v>1165</v>
      </c>
      <c r="T119" t="s">
        <v>1166</v>
      </c>
      <c r="U119" t="s">
        <v>1167</v>
      </c>
      <c r="V119" t="s">
        <v>1168</v>
      </c>
      <c r="W119" t="s">
        <v>1169</v>
      </c>
      <c r="X119" t="s">
        <v>1170</v>
      </c>
      <c r="Y119" t="s">
        <v>1171</v>
      </c>
      <c r="Z119" t="s">
        <v>1172</v>
      </c>
      <c r="AA119" t="s">
        <v>1173</v>
      </c>
      <c r="AB119" t="s">
        <v>1174</v>
      </c>
      <c r="AC119" t="s">
        <v>1175</v>
      </c>
      <c r="AD119" t="s">
        <v>1176</v>
      </c>
      <c r="AE119" t="s">
        <v>1177</v>
      </c>
      <c r="AF119" t="s">
        <v>1178</v>
      </c>
      <c r="AG119" t="s">
        <v>870</v>
      </c>
      <c r="AH119" t="s">
        <v>873</v>
      </c>
      <c r="AI119" t="s">
        <v>874</v>
      </c>
      <c r="AJ119" t="s">
        <v>875</v>
      </c>
      <c r="AK119" t="s">
        <v>877</v>
      </c>
      <c r="AL119" t="s">
        <v>878</v>
      </c>
      <c r="AM119" t="s">
        <v>882</v>
      </c>
      <c r="AN119" t="s">
        <v>883</v>
      </c>
      <c r="AO119" t="s">
        <v>884</v>
      </c>
      <c r="AP119" t="s">
        <v>887</v>
      </c>
      <c r="AQ119" t="s">
        <v>888</v>
      </c>
      <c r="AR119" t="s">
        <v>889</v>
      </c>
      <c r="AS119" t="s">
        <v>893</v>
      </c>
      <c r="AT119" t="s">
        <v>894</v>
      </c>
      <c r="AU119" t="s">
        <v>897</v>
      </c>
      <c r="AV119" t="s">
        <v>898</v>
      </c>
      <c r="AW119" t="s">
        <v>899</v>
      </c>
      <c r="AX119" t="s">
        <v>900</v>
      </c>
      <c r="AY119" t="s">
        <v>901</v>
      </c>
      <c r="AZ119" t="s">
        <v>902</v>
      </c>
      <c r="BA119" t="s">
        <v>903</v>
      </c>
      <c r="BB119" t="s">
        <v>904</v>
      </c>
      <c r="BC119" t="s">
        <v>906</v>
      </c>
      <c r="BD119" t="s">
        <v>913</v>
      </c>
      <c r="BE119" t="s">
        <v>914</v>
      </c>
      <c r="BF119" t="s">
        <v>915</v>
      </c>
      <c r="BG119" t="s">
        <v>916</v>
      </c>
      <c r="BH119" t="s">
        <v>917</v>
      </c>
      <c r="BI119" t="s">
        <v>968</v>
      </c>
      <c r="BJ119" t="s">
        <v>973</v>
      </c>
      <c r="BK119" t="s">
        <v>974</v>
      </c>
      <c r="BL119" t="s">
        <v>975</v>
      </c>
      <c r="BM119" t="s">
        <v>992</v>
      </c>
      <c r="BN119" t="s">
        <v>1000</v>
      </c>
      <c r="BO119" t="s">
        <v>1001</v>
      </c>
      <c r="BP119" t="s">
        <v>1004</v>
      </c>
      <c r="BQ119" t="s">
        <v>1006</v>
      </c>
      <c r="BR119" t="s">
        <v>1005</v>
      </c>
      <c r="BS119" t="s">
        <v>1008</v>
      </c>
      <c r="BT119" t="s">
        <v>1009</v>
      </c>
      <c r="BU119" t="s">
        <v>1012</v>
      </c>
      <c r="BV119" t="s">
        <v>1035</v>
      </c>
      <c r="BW119" t="s">
        <v>1036</v>
      </c>
      <c r="BX119" t="s">
        <v>1038</v>
      </c>
      <c r="BY119" t="s">
        <v>1039</v>
      </c>
      <c r="BZ119" t="s">
        <v>1042</v>
      </c>
      <c r="CA119" t="s">
        <v>1047</v>
      </c>
      <c r="CB119" t="s">
        <v>1061</v>
      </c>
      <c r="CC119" t="s">
        <v>1067</v>
      </c>
      <c r="CD119" t="s">
        <v>1073</v>
      </c>
      <c r="CE119" t="s">
        <v>1084</v>
      </c>
      <c r="CF119" t="s">
        <v>1088</v>
      </c>
      <c r="CG119" t="s">
        <v>1091</v>
      </c>
      <c r="CH119" t="s">
        <v>1092</v>
      </c>
      <c r="CI119" t="s">
        <v>1097</v>
      </c>
      <c r="CJ119" t="s">
        <v>1098</v>
      </c>
      <c r="CK119" t="s">
        <v>1101</v>
      </c>
      <c r="CL119" t="s">
        <v>1102</v>
      </c>
      <c r="CM119" t="s">
        <v>1105</v>
      </c>
      <c r="CN119" t="s">
        <v>1109</v>
      </c>
      <c r="CO119" t="s">
        <v>1110</v>
      </c>
      <c r="CP119" t="s">
        <v>1111</v>
      </c>
      <c r="CQ119" t="s">
        <v>1116</v>
      </c>
      <c r="CR119" t="s">
        <v>1120</v>
      </c>
      <c r="CS119" t="s">
        <v>1122</v>
      </c>
      <c r="CT119" t="s">
        <v>1123</v>
      </c>
      <c r="CU119" t="s">
        <v>1127</v>
      </c>
      <c r="CV119" t="s">
        <v>1134</v>
      </c>
      <c r="CW119" t="s">
        <v>1138</v>
      </c>
      <c r="CX119" t="s">
        <v>1140</v>
      </c>
    </row>
    <row r="120" spans="1:102" x14ac:dyDescent="0.2">
      <c r="A120" t="s">
        <v>86</v>
      </c>
      <c r="B120">
        <v>365.6300048828125</v>
      </c>
      <c r="C120">
        <v>366.64999389648437</v>
      </c>
      <c r="D120">
        <v>371.20999145507812</v>
      </c>
      <c r="E120">
        <v>374.70001220703125</v>
      </c>
      <c r="F120">
        <v>379.8599853515625</v>
      </c>
      <c r="G120">
        <v>368.32998657226562</v>
      </c>
      <c r="H120">
        <v>357.55999755859375</v>
      </c>
      <c r="I120">
        <v>349.47000122070313</v>
      </c>
      <c r="J120">
        <v>355.08999633789062</v>
      </c>
      <c r="K120">
        <v>357.07998657226562</v>
      </c>
      <c r="L120">
        <v>363.04998779296875</v>
      </c>
      <c r="M120">
        <v>365.5</v>
      </c>
      <c r="N120">
        <v>362.70999145507812</v>
      </c>
      <c r="O120">
        <v>369.48001098632812</v>
      </c>
      <c r="P120">
        <v>374.29998779296875</v>
      </c>
      <c r="Q120">
        <v>375.739990234375</v>
      </c>
      <c r="R120">
        <v>368.55999755859375</v>
      </c>
      <c r="S120">
        <v>367.42001342773437</v>
      </c>
      <c r="T120">
        <v>365.76998901367187</v>
      </c>
      <c r="U120">
        <v>366.95001220703125</v>
      </c>
      <c r="V120">
        <v>363.67001342773437</v>
      </c>
      <c r="W120">
        <v>357.17999267578125</v>
      </c>
      <c r="X120">
        <v>349.92999267578125</v>
      </c>
      <c r="Y120">
        <v>359.79000854492188</v>
      </c>
      <c r="Z120">
        <v>370.3900146484375</v>
      </c>
      <c r="AA120">
        <v>369.97000122070312</v>
      </c>
      <c r="AB120">
        <v>377.20999145507812</v>
      </c>
      <c r="AC120">
        <v>371.23001098632812</v>
      </c>
      <c r="AD120">
        <v>367.8599853515625</v>
      </c>
      <c r="AE120">
        <v>367.760009765625</v>
      </c>
      <c r="AF120">
        <v>367.1400146484375</v>
      </c>
      <c r="AG120">
        <v>367</v>
      </c>
      <c r="AH120">
        <v>370.489990234375</v>
      </c>
      <c r="AI120">
        <v>373.72000122070312</v>
      </c>
      <c r="AJ120">
        <v>372.75</v>
      </c>
      <c r="AK120">
        <v>362.91000366210937</v>
      </c>
      <c r="AL120">
        <v>367.80999755859375</v>
      </c>
      <c r="AM120">
        <v>373.76998901367187</v>
      </c>
      <c r="AN120">
        <v>381.94000244140625</v>
      </c>
      <c r="AO120">
        <v>381.1300048828125</v>
      </c>
      <c r="AP120">
        <v>373.72000122070312</v>
      </c>
      <c r="AQ120">
        <v>375.17001342773437</v>
      </c>
      <c r="AR120">
        <v>374.510009765625</v>
      </c>
      <c r="AS120">
        <v>373.04998779296875</v>
      </c>
      <c r="AT120">
        <v>377.77999877929687</v>
      </c>
      <c r="AU120">
        <v>381.70999145507812</v>
      </c>
      <c r="AV120">
        <v>382.85000610351562</v>
      </c>
      <c r="AW120">
        <v>378.73001098632812</v>
      </c>
      <c r="AX120">
        <v>379.489990234375</v>
      </c>
      <c r="AY120">
        <v>375.17001342773437</v>
      </c>
      <c r="AZ120">
        <v>370.58999633789062</v>
      </c>
      <c r="BA120">
        <v>370.02999877929687</v>
      </c>
      <c r="BB120">
        <v>370.95999145507812</v>
      </c>
      <c r="BC120">
        <v>368.92001342773437</v>
      </c>
      <c r="BD120">
        <v>370.8900146484375</v>
      </c>
      <c r="BE120">
        <v>375.16000366210937</v>
      </c>
      <c r="BF120">
        <v>369.8900146484375</v>
      </c>
      <c r="BG120">
        <v>370.67999267578125</v>
      </c>
      <c r="BH120">
        <v>377.260009765625</v>
      </c>
      <c r="BI120">
        <v>379.52999877929687</v>
      </c>
      <c r="BJ120">
        <v>387</v>
      </c>
      <c r="BK120">
        <v>382.1300048828125</v>
      </c>
      <c r="BL120">
        <v>387.85000610351562</v>
      </c>
      <c r="BM120">
        <v>398.04998779296875</v>
      </c>
      <c r="BN120">
        <v>397.44000244140625</v>
      </c>
      <c r="BO120">
        <v>393.54998779296875</v>
      </c>
      <c r="BP120">
        <v>393.260009765625</v>
      </c>
      <c r="BQ120">
        <v>393.260009765625</v>
      </c>
      <c r="BR120">
        <v>381.67001342773437</v>
      </c>
      <c r="BS120">
        <v>360.6300048828125</v>
      </c>
      <c r="BT120">
        <v>338.73001098632812</v>
      </c>
      <c r="BU120">
        <v>337.8900146484375</v>
      </c>
      <c r="BV120">
        <v>345.32000732421875</v>
      </c>
      <c r="BW120">
        <v>343.25</v>
      </c>
      <c r="BX120">
        <v>338.54998779296875</v>
      </c>
      <c r="BY120">
        <v>321.33999633789062</v>
      </c>
      <c r="BZ120">
        <v>329.26998901367187</v>
      </c>
      <c r="CA120">
        <v>323.89999389648437</v>
      </c>
      <c r="CB120">
        <v>325.58999633789062</v>
      </c>
      <c r="CC120">
        <v>330.54000854492187</v>
      </c>
      <c r="CD120">
        <v>333.95999145507812</v>
      </c>
      <c r="CE120">
        <v>339.29998779296875</v>
      </c>
      <c r="CF120">
        <v>342.1199951171875</v>
      </c>
      <c r="CG120">
        <v>346.57998657226562</v>
      </c>
      <c r="CH120">
        <v>353.47000122070312</v>
      </c>
      <c r="CI120">
        <v>352.32000732421875</v>
      </c>
      <c r="CJ120">
        <v>354.54998779296875</v>
      </c>
      <c r="CK120">
        <v>351.32000732421875</v>
      </c>
      <c r="CL120">
        <v>348.19000244140625</v>
      </c>
      <c r="CM120">
        <v>345.8699951171875</v>
      </c>
      <c r="CN120">
        <v>348.92001342773437</v>
      </c>
      <c r="CO120">
        <v>351.8699951171875</v>
      </c>
      <c r="CP120">
        <v>352.1199951171875</v>
      </c>
      <c r="CQ120">
        <v>357.05999755859375</v>
      </c>
      <c r="CR120">
        <v>363.57000732421875</v>
      </c>
      <c r="CS120">
        <v>369.54998779296875</v>
      </c>
      <c r="CT120">
        <v>365.33999633789062</v>
      </c>
      <c r="CU120">
        <v>363.54998779296875</v>
      </c>
      <c r="CV120">
        <v>363.33999633789062</v>
      </c>
      <c r="CW120">
        <v>360.97000122070313</v>
      </c>
      <c r="CX120">
        <v>366.8900146484375</v>
      </c>
    </row>
    <row r="121" spans="1:102" x14ac:dyDescent="0.2">
      <c r="B121" t="s">
        <v>1181</v>
      </c>
      <c r="C121" t="s">
        <v>1148</v>
      </c>
      <c r="D121" t="s">
        <v>1149</v>
      </c>
      <c r="E121" t="s">
        <v>1150</v>
      </c>
      <c r="F121" t="s">
        <v>1151</v>
      </c>
      <c r="G121" t="s">
        <v>1152</v>
      </c>
      <c r="H121" t="s">
        <v>1153</v>
      </c>
      <c r="I121" t="s">
        <v>1154</v>
      </c>
      <c r="J121" t="s">
        <v>1155</v>
      </c>
      <c r="K121" t="s">
        <v>1156</v>
      </c>
      <c r="L121" t="s">
        <v>1157</v>
      </c>
      <c r="M121" t="s">
        <v>1158</v>
      </c>
      <c r="N121" t="s">
        <v>1159</v>
      </c>
      <c r="O121" t="s">
        <v>1160</v>
      </c>
      <c r="P121" t="s">
        <v>1161</v>
      </c>
      <c r="Q121" t="s">
        <v>1162</v>
      </c>
      <c r="R121" t="s">
        <v>1163</v>
      </c>
      <c r="S121" t="s">
        <v>1164</v>
      </c>
      <c r="T121" t="s">
        <v>1165</v>
      </c>
      <c r="U121" t="s">
        <v>1166</v>
      </c>
      <c r="V121" t="s">
        <v>1167</v>
      </c>
      <c r="W121" t="s">
        <v>1168</v>
      </c>
      <c r="X121" t="s">
        <v>1169</v>
      </c>
      <c r="Y121" t="s">
        <v>1170</v>
      </c>
      <c r="Z121" t="s">
        <v>1171</v>
      </c>
      <c r="AA121" t="s">
        <v>1172</v>
      </c>
      <c r="AB121" t="s">
        <v>1173</v>
      </c>
      <c r="AC121" t="s">
        <v>1174</v>
      </c>
      <c r="AD121" t="s">
        <v>1175</v>
      </c>
      <c r="AE121" t="s">
        <v>1176</v>
      </c>
      <c r="AF121" t="s">
        <v>1177</v>
      </c>
      <c r="AG121" t="s">
        <v>1178</v>
      </c>
      <c r="AH121" t="s">
        <v>870</v>
      </c>
      <c r="AI121" t="s">
        <v>873</v>
      </c>
      <c r="AJ121" t="s">
        <v>874</v>
      </c>
      <c r="AK121" t="s">
        <v>875</v>
      </c>
      <c r="AL121" t="s">
        <v>877</v>
      </c>
      <c r="AM121" t="s">
        <v>878</v>
      </c>
      <c r="AN121" t="s">
        <v>882</v>
      </c>
      <c r="AO121" t="s">
        <v>883</v>
      </c>
      <c r="AP121" t="s">
        <v>884</v>
      </c>
      <c r="AQ121" t="s">
        <v>887</v>
      </c>
      <c r="AR121" t="s">
        <v>888</v>
      </c>
      <c r="AS121" t="s">
        <v>889</v>
      </c>
      <c r="AT121" t="s">
        <v>893</v>
      </c>
      <c r="AU121" t="s">
        <v>894</v>
      </c>
      <c r="AV121" t="s">
        <v>897</v>
      </c>
      <c r="AW121" t="s">
        <v>898</v>
      </c>
      <c r="AX121" t="s">
        <v>899</v>
      </c>
      <c r="AY121" t="s">
        <v>900</v>
      </c>
      <c r="AZ121" t="s">
        <v>901</v>
      </c>
      <c r="BA121" t="s">
        <v>902</v>
      </c>
      <c r="BB121" t="s">
        <v>903</v>
      </c>
      <c r="BC121" t="s">
        <v>904</v>
      </c>
      <c r="BD121" t="s">
        <v>906</v>
      </c>
      <c r="BE121" t="s">
        <v>913</v>
      </c>
      <c r="BF121" t="s">
        <v>914</v>
      </c>
      <c r="BG121" t="s">
        <v>915</v>
      </c>
      <c r="BH121" t="s">
        <v>916</v>
      </c>
      <c r="BI121" t="s">
        <v>917</v>
      </c>
      <c r="BJ121" t="s">
        <v>968</v>
      </c>
      <c r="BK121" t="s">
        <v>973</v>
      </c>
      <c r="BL121" t="s">
        <v>974</v>
      </c>
      <c r="BM121" t="s">
        <v>975</v>
      </c>
      <c r="BN121" t="s">
        <v>992</v>
      </c>
      <c r="BO121" t="s">
        <v>1000</v>
      </c>
      <c r="BP121" t="s">
        <v>1001</v>
      </c>
      <c r="BQ121" t="s">
        <v>1004</v>
      </c>
      <c r="BR121" t="s">
        <v>1005</v>
      </c>
      <c r="BS121" t="s">
        <v>1008</v>
      </c>
      <c r="BT121" t="s">
        <v>1009</v>
      </c>
      <c r="BU121" t="s">
        <v>1012</v>
      </c>
      <c r="BV121" t="s">
        <v>1035</v>
      </c>
      <c r="BW121" t="s">
        <v>1036</v>
      </c>
      <c r="BX121" t="s">
        <v>1038</v>
      </c>
      <c r="BY121" t="s">
        <v>1039</v>
      </c>
      <c r="BZ121" t="s">
        <v>1042</v>
      </c>
      <c r="CA121" t="s">
        <v>1047</v>
      </c>
      <c r="CB121" t="s">
        <v>1061</v>
      </c>
      <c r="CC121" t="s">
        <v>1067</v>
      </c>
      <c r="CD121" t="s">
        <v>1073</v>
      </c>
      <c r="CE121" t="s">
        <v>1084</v>
      </c>
      <c r="CF121" t="s">
        <v>1088</v>
      </c>
      <c r="CG121" t="s">
        <v>1091</v>
      </c>
      <c r="CH121" t="s">
        <v>1092</v>
      </c>
      <c r="CI121" t="s">
        <v>1097</v>
      </c>
      <c r="CJ121" t="s">
        <v>1098</v>
      </c>
      <c r="CK121" t="s">
        <v>1101</v>
      </c>
      <c r="CL121" t="s">
        <v>1102</v>
      </c>
      <c r="CM121" t="s">
        <v>1105</v>
      </c>
      <c r="CN121" t="s">
        <v>1109</v>
      </c>
      <c r="CO121" t="s">
        <v>1110</v>
      </c>
      <c r="CP121" t="s">
        <v>1111</v>
      </c>
      <c r="CQ121" t="s">
        <v>1116</v>
      </c>
      <c r="CR121" t="s">
        <v>1120</v>
      </c>
      <c r="CS121" t="s">
        <v>1122</v>
      </c>
      <c r="CT121" t="s">
        <v>1123</v>
      </c>
      <c r="CU121" t="s">
        <v>1127</v>
      </c>
      <c r="CV121" t="s">
        <v>1134</v>
      </c>
      <c r="CW121" t="s">
        <v>1138</v>
      </c>
      <c r="CX121" t="s">
        <v>1140</v>
      </c>
    </row>
    <row r="122" spans="1:102" x14ac:dyDescent="0.2">
      <c r="A122" t="s">
        <v>717</v>
      </c>
      <c r="B122">
        <v>52.5625</v>
      </c>
      <c r="C122">
        <v>51.25</v>
      </c>
      <c r="D122">
        <v>49.5</v>
      </c>
      <c r="E122">
        <v>47.5</v>
      </c>
      <c r="F122">
        <v>46.625</v>
      </c>
      <c r="G122">
        <v>41.8125</v>
      </c>
      <c r="H122">
        <v>35.625</v>
      </c>
      <c r="I122">
        <v>41</v>
      </c>
      <c r="J122">
        <v>41.4375</v>
      </c>
      <c r="K122">
        <v>38</v>
      </c>
      <c r="L122">
        <v>39.8125</v>
      </c>
      <c r="M122">
        <v>33.4375</v>
      </c>
      <c r="N122">
        <v>30.5625</v>
      </c>
      <c r="O122">
        <v>29.25</v>
      </c>
      <c r="P122">
        <v>30.75</v>
      </c>
      <c r="Q122">
        <v>32</v>
      </c>
      <c r="R122">
        <v>28.125</v>
      </c>
      <c r="S122">
        <v>24.5</v>
      </c>
      <c r="T122">
        <v>26.6875</v>
      </c>
      <c r="U122">
        <v>37.25</v>
      </c>
      <c r="V122">
        <v>35.125</v>
      </c>
      <c r="W122">
        <v>31</v>
      </c>
      <c r="X122">
        <v>30.6875</v>
      </c>
      <c r="Y122">
        <v>29.75</v>
      </c>
      <c r="Z122">
        <v>27.3125</v>
      </c>
      <c r="AA122">
        <v>24.4375</v>
      </c>
      <c r="AB122">
        <v>26.875</v>
      </c>
      <c r="AC122">
        <v>29</v>
      </c>
      <c r="AD122">
        <v>32.875</v>
      </c>
      <c r="AE122">
        <v>32.625</v>
      </c>
      <c r="AF122">
        <v>31.9375</v>
      </c>
      <c r="AG122">
        <v>31.875</v>
      </c>
      <c r="AH122">
        <v>25.875</v>
      </c>
      <c r="AI122">
        <v>24.875</v>
      </c>
      <c r="AJ122">
        <v>23.25</v>
      </c>
      <c r="AK122">
        <v>23.25</v>
      </c>
      <c r="AL122">
        <v>25.9375</v>
      </c>
      <c r="AM122">
        <v>27.125</v>
      </c>
      <c r="AN122">
        <v>24.078125</v>
      </c>
      <c r="AO122">
        <v>23</v>
      </c>
      <c r="AP122">
        <v>20.125</v>
      </c>
      <c r="AQ122">
        <v>17</v>
      </c>
      <c r="AR122">
        <v>13.25</v>
      </c>
      <c r="AS122">
        <v>17.625</v>
      </c>
      <c r="AT122">
        <v>17.125</v>
      </c>
      <c r="AU122">
        <v>14.5</v>
      </c>
      <c r="AV122">
        <v>14.625</v>
      </c>
      <c r="AW122">
        <v>15.625</v>
      </c>
      <c r="AX122">
        <v>17</v>
      </c>
      <c r="AY122">
        <v>13.5</v>
      </c>
      <c r="AZ122">
        <v>11.875</v>
      </c>
      <c r="BA122">
        <v>12.0625</v>
      </c>
      <c r="BB122">
        <v>11.3125</v>
      </c>
      <c r="BC122">
        <v>12.625</v>
      </c>
      <c r="BD122">
        <v>10.8125</v>
      </c>
      <c r="BE122">
        <v>9.9375</v>
      </c>
      <c r="BF122">
        <v>8.0625</v>
      </c>
      <c r="BG122">
        <v>8</v>
      </c>
      <c r="BH122">
        <v>7.0625</v>
      </c>
      <c r="BI122">
        <v>6.3125</v>
      </c>
      <c r="BJ122">
        <v>5.75</v>
      </c>
      <c r="BK122">
        <v>4.625</v>
      </c>
      <c r="BL122">
        <v>4.84375</v>
      </c>
      <c r="BM122">
        <v>5.75</v>
      </c>
      <c r="BN122">
        <v>5.875</v>
      </c>
      <c r="BO122">
        <v>7.375</v>
      </c>
      <c r="BP122">
        <v>8.0625</v>
      </c>
      <c r="BQ122">
        <v>7.75</v>
      </c>
      <c r="BR122">
        <v>6.3125</v>
      </c>
      <c r="BS122">
        <v>8</v>
      </c>
      <c r="BT122">
        <v>3.96875</v>
      </c>
      <c r="BU122">
        <v>3.71875</v>
      </c>
      <c r="BV122">
        <v>3.40625</v>
      </c>
      <c r="BW122">
        <v>3.3125</v>
      </c>
      <c r="BX122">
        <v>3.75</v>
      </c>
      <c r="BY122">
        <v>4.40625</v>
      </c>
      <c r="BZ122">
        <v>4.625</v>
      </c>
      <c r="CA122">
        <v>5.125</v>
      </c>
      <c r="CB122">
        <v>5.5</v>
      </c>
      <c r="CC122">
        <v>5.3125</v>
      </c>
      <c r="CD122">
        <v>5.3125</v>
      </c>
      <c r="CE122">
        <v>5.75</v>
      </c>
      <c r="CF122">
        <v>7.40625</v>
      </c>
      <c r="CG122">
        <v>8.71875</v>
      </c>
      <c r="CH122">
        <v>7.875</v>
      </c>
      <c r="CI122">
        <v>7.5</v>
      </c>
      <c r="CJ122">
        <v>8.75</v>
      </c>
      <c r="CK122">
        <v>8</v>
      </c>
      <c r="CL122">
        <v>8.1875</v>
      </c>
      <c r="CM122">
        <v>8.75</v>
      </c>
      <c r="CN122">
        <v>8.125</v>
      </c>
      <c r="CO122">
        <v>7.03125</v>
      </c>
      <c r="CP122">
        <v>6.75</v>
      </c>
      <c r="CQ122">
        <v>6.125</v>
      </c>
      <c r="CR122">
        <v>5.78125</v>
      </c>
      <c r="CS122">
        <v>5.375</v>
      </c>
      <c r="CT122">
        <v>5.625</v>
      </c>
      <c r="CU122">
        <v>5.5</v>
      </c>
      <c r="CV122">
        <v>5.34375</v>
      </c>
      <c r="CW122">
        <v>6</v>
      </c>
      <c r="CX122">
        <v>5.875</v>
      </c>
    </row>
    <row r="123" spans="1:102" x14ac:dyDescent="0.2">
      <c r="B123" t="s">
        <v>1181</v>
      </c>
      <c r="C123" t="s">
        <v>1148</v>
      </c>
      <c r="D123" t="s">
        <v>1149</v>
      </c>
      <c r="E123" t="s">
        <v>1150</v>
      </c>
      <c r="F123" t="s">
        <v>1151</v>
      </c>
      <c r="G123" t="s">
        <v>1152</v>
      </c>
      <c r="H123" t="s">
        <v>1153</v>
      </c>
      <c r="I123" t="s">
        <v>1154</v>
      </c>
      <c r="J123" t="s">
        <v>1155</v>
      </c>
      <c r="K123" t="s">
        <v>1156</v>
      </c>
      <c r="L123" t="s">
        <v>1157</v>
      </c>
      <c r="M123" t="s">
        <v>1158</v>
      </c>
      <c r="N123" t="s">
        <v>1159</v>
      </c>
      <c r="O123" t="s">
        <v>1160</v>
      </c>
      <c r="P123" t="s">
        <v>1161</v>
      </c>
      <c r="Q123" t="s">
        <v>1162</v>
      </c>
      <c r="R123" t="s">
        <v>1163</v>
      </c>
      <c r="S123" t="s">
        <v>1164</v>
      </c>
      <c r="T123" t="s">
        <v>1165</v>
      </c>
      <c r="U123" t="s">
        <v>1166</v>
      </c>
      <c r="V123" t="s">
        <v>1167</v>
      </c>
      <c r="W123" t="s">
        <v>1168</v>
      </c>
      <c r="X123" t="s">
        <v>1169</v>
      </c>
      <c r="Y123" t="s">
        <v>1170</v>
      </c>
      <c r="Z123" t="s">
        <v>1171</v>
      </c>
      <c r="AA123" t="s">
        <v>1172</v>
      </c>
      <c r="AB123" t="s">
        <v>1173</v>
      </c>
      <c r="AC123" t="s">
        <v>1174</v>
      </c>
      <c r="AD123" t="s">
        <v>1175</v>
      </c>
      <c r="AE123" t="s">
        <v>1176</v>
      </c>
      <c r="AF123" t="s">
        <v>1177</v>
      </c>
      <c r="AG123" t="s">
        <v>1178</v>
      </c>
      <c r="AH123" t="s">
        <v>870</v>
      </c>
      <c r="AI123" t="s">
        <v>873</v>
      </c>
      <c r="AJ123" t="s">
        <v>874</v>
      </c>
      <c r="AK123" t="s">
        <v>875</v>
      </c>
      <c r="AL123" t="s">
        <v>877</v>
      </c>
      <c r="AM123" t="s">
        <v>878</v>
      </c>
      <c r="AN123" t="s">
        <v>882</v>
      </c>
      <c r="AO123" t="s">
        <v>883</v>
      </c>
      <c r="AP123" t="s">
        <v>884</v>
      </c>
      <c r="AQ123" t="s">
        <v>887</v>
      </c>
      <c r="AR123" t="s">
        <v>888</v>
      </c>
      <c r="AS123" t="s">
        <v>889</v>
      </c>
      <c r="AT123" t="s">
        <v>893</v>
      </c>
      <c r="AU123" t="s">
        <v>894</v>
      </c>
      <c r="AV123" t="s">
        <v>897</v>
      </c>
      <c r="AW123" t="s">
        <v>898</v>
      </c>
      <c r="AX123" t="s">
        <v>899</v>
      </c>
      <c r="AY123" t="s">
        <v>900</v>
      </c>
      <c r="AZ123" t="s">
        <v>901</v>
      </c>
      <c r="BA123" t="s">
        <v>902</v>
      </c>
      <c r="BB123" t="s">
        <v>903</v>
      </c>
      <c r="BC123" t="s">
        <v>904</v>
      </c>
      <c r="BD123" t="s">
        <v>906</v>
      </c>
      <c r="BE123" t="s">
        <v>913</v>
      </c>
      <c r="BF123" t="s">
        <v>914</v>
      </c>
      <c r="BG123" t="s">
        <v>915</v>
      </c>
      <c r="BH123" t="s">
        <v>916</v>
      </c>
      <c r="BI123" t="s">
        <v>917</v>
      </c>
      <c r="BJ123" t="s">
        <v>968</v>
      </c>
      <c r="BK123" t="s">
        <v>973</v>
      </c>
      <c r="BL123" t="s">
        <v>974</v>
      </c>
      <c r="BM123" t="s">
        <v>975</v>
      </c>
      <c r="BN123" t="s">
        <v>992</v>
      </c>
      <c r="BO123" t="s">
        <v>1000</v>
      </c>
      <c r="BP123" t="s">
        <v>1001</v>
      </c>
      <c r="BQ123" t="s">
        <v>1004</v>
      </c>
      <c r="BR123" t="s">
        <v>1005</v>
      </c>
      <c r="BS123" t="s">
        <v>1008</v>
      </c>
      <c r="BT123" t="s">
        <v>1009</v>
      </c>
      <c r="BU123" t="s">
        <v>1012</v>
      </c>
      <c r="BV123" t="s">
        <v>1035</v>
      </c>
      <c r="BW123" t="s">
        <v>1036</v>
      </c>
      <c r="BX123" t="s">
        <v>1038</v>
      </c>
      <c r="BY123" t="s">
        <v>1039</v>
      </c>
      <c r="BZ123" t="s">
        <v>1042</v>
      </c>
      <c r="CA123" t="s">
        <v>1047</v>
      </c>
      <c r="CB123" t="s">
        <v>1061</v>
      </c>
      <c r="CC123" t="s">
        <v>1067</v>
      </c>
      <c r="CD123" t="s">
        <v>1073</v>
      </c>
      <c r="CE123" t="s">
        <v>1084</v>
      </c>
      <c r="CF123" t="s">
        <v>1088</v>
      </c>
      <c r="CG123" t="s">
        <v>1091</v>
      </c>
      <c r="CH123" t="s">
        <v>1092</v>
      </c>
      <c r="CI123" t="s">
        <v>1097</v>
      </c>
      <c r="CJ123" t="s">
        <v>1098</v>
      </c>
      <c r="CK123" t="s">
        <v>1101</v>
      </c>
      <c r="CL123" t="s">
        <v>1102</v>
      </c>
      <c r="CM123" t="s">
        <v>1105</v>
      </c>
      <c r="CN123" t="s">
        <v>1109</v>
      </c>
      <c r="CO123" t="s">
        <v>1110</v>
      </c>
      <c r="CP123" t="s">
        <v>1111</v>
      </c>
      <c r="CQ123" t="s">
        <v>1116</v>
      </c>
      <c r="CR123" t="s">
        <v>1120</v>
      </c>
      <c r="CS123" t="s">
        <v>1122</v>
      </c>
      <c r="CT123" t="s">
        <v>1123</v>
      </c>
      <c r="CU123" t="s">
        <v>1127</v>
      </c>
      <c r="CV123" t="s">
        <v>1134</v>
      </c>
      <c r="CW123" t="s">
        <v>1138</v>
      </c>
      <c r="CX123" t="s">
        <v>1140</v>
      </c>
    </row>
    <row r="124" spans="1:102" x14ac:dyDescent="0.2">
      <c r="A124" t="s">
        <v>96</v>
      </c>
      <c r="B124">
        <v>32.25</v>
      </c>
      <c r="C124">
        <v>34.5</v>
      </c>
      <c r="D124">
        <v>34.689998626708984</v>
      </c>
      <c r="E124">
        <v>34.5</v>
      </c>
      <c r="F124">
        <v>35.189998626708984</v>
      </c>
      <c r="G124">
        <v>35.189998626708984</v>
      </c>
      <c r="H124">
        <v>34.689998626708984</v>
      </c>
      <c r="I124">
        <v>33.560001373291016</v>
      </c>
      <c r="J124">
        <v>32.689998626708984</v>
      </c>
      <c r="K124">
        <v>33.060001373291016</v>
      </c>
      <c r="L124">
        <v>33.119998931884766</v>
      </c>
      <c r="M124">
        <v>33.060001373291016</v>
      </c>
      <c r="N124">
        <v>33.060001373291016</v>
      </c>
      <c r="O124">
        <v>33.75</v>
      </c>
      <c r="P124">
        <v>32.369998931884766</v>
      </c>
      <c r="Q124">
        <v>32.939998626708984</v>
      </c>
      <c r="R124">
        <v>33.5</v>
      </c>
      <c r="S124">
        <v>34.25</v>
      </c>
      <c r="T124">
        <v>34.439998626708984</v>
      </c>
      <c r="U124">
        <v>34.75</v>
      </c>
      <c r="V124">
        <v>33.869998931884766</v>
      </c>
      <c r="W124">
        <v>32.560001373291016</v>
      </c>
      <c r="X124">
        <v>31.370000839233398</v>
      </c>
      <c r="Y124">
        <v>32.310001373291016</v>
      </c>
      <c r="Z124">
        <v>32.189998626708984</v>
      </c>
      <c r="AA124">
        <v>32.5</v>
      </c>
      <c r="AB124">
        <v>33.060001373291016</v>
      </c>
      <c r="AC124">
        <v>33.869998931884766</v>
      </c>
      <c r="AD124">
        <v>33.75</v>
      </c>
      <c r="AE124">
        <v>34.060001373291016</v>
      </c>
      <c r="AF124">
        <v>34.560001373291016</v>
      </c>
      <c r="AG124">
        <v>34.810001373291016</v>
      </c>
      <c r="AH124">
        <v>34</v>
      </c>
      <c r="AI124">
        <v>34.810001373291016</v>
      </c>
      <c r="AJ124">
        <v>35.25</v>
      </c>
      <c r="AK124">
        <v>35</v>
      </c>
      <c r="AL124">
        <v>35.560001373291016</v>
      </c>
      <c r="AM124">
        <v>38.369998931884766</v>
      </c>
      <c r="AN124">
        <v>36.939998626708984</v>
      </c>
      <c r="AO124">
        <v>35.75</v>
      </c>
      <c r="AP124">
        <v>35.5</v>
      </c>
      <c r="AQ124">
        <v>36</v>
      </c>
      <c r="AR124">
        <v>36.310001373291016</v>
      </c>
      <c r="AS124">
        <v>37</v>
      </c>
      <c r="AT124">
        <v>36.369998931884766</v>
      </c>
      <c r="AU124">
        <v>35.310001373291016</v>
      </c>
      <c r="AV124">
        <v>32.619998931884766</v>
      </c>
      <c r="AW124">
        <v>31.440000534057617</v>
      </c>
      <c r="AX124">
        <v>31.809999465942383</v>
      </c>
      <c r="AY124">
        <v>30.870000839233398</v>
      </c>
      <c r="AZ124">
        <v>30.190000534057617</v>
      </c>
      <c r="BA124">
        <v>31.25</v>
      </c>
      <c r="BB124">
        <v>32.189998626708984</v>
      </c>
      <c r="BC124">
        <v>32.25</v>
      </c>
      <c r="BD124">
        <v>33.119998931884766</v>
      </c>
      <c r="BE124">
        <v>32.689998626708984</v>
      </c>
      <c r="BF124">
        <v>33.439998626708984</v>
      </c>
      <c r="BG124">
        <v>32.75</v>
      </c>
      <c r="BH124">
        <v>32.75</v>
      </c>
      <c r="BI124">
        <v>34.310001373291016</v>
      </c>
      <c r="BJ124">
        <v>35.189998626708984</v>
      </c>
      <c r="BK124">
        <v>35</v>
      </c>
      <c r="BL124">
        <v>34</v>
      </c>
      <c r="BM124">
        <v>35.119998931884766</v>
      </c>
      <c r="BN124">
        <v>36.810001373291016</v>
      </c>
      <c r="BO124">
        <v>36.560001373291016</v>
      </c>
      <c r="BP124">
        <v>36.869998931884766</v>
      </c>
      <c r="BQ124">
        <v>37.189998626708984</v>
      </c>
      <c r="BR124">
        <v>35.75</v>
      </c>
      <c r="BS124">
        <v>36.119998931884766</v>
      </c>
      <c r="BT124">
        <v>32.75</v>
      </c>
      <c r="BU124">
        <v>33.060001373291016</v>
      </c>
      <c r="BV124">
        <v>33.939998626708984</v>
      </c>
      <c r="BW124">
        <v>33.689998626708984</v>
      </c>
      <c r="BX124">
        <v>34.560001373291016</v>
      </c>
      <c r="BY124">
        <v>34.619998931884766</v>
      </c>
      <c r="BZ124">
        <v>35.189998626708984</v>
      </c>
      <c r="CA124">
        <v>35.25</v>
      </c>
      <c r="CB124">
        <v>34.619998931884766</v>
      </c>
      <c r="CC124">
        <v>33.560001373291016</v>
      </c>
      <c r="CD124">
        <v>33.189998626708984</v>
      </c>
      <c r="CE124">
        <v>33.869998931884766</v>
      </c>
      <c r="CF124">
        <v>34.810001373291016</v>
      </c>
      <c r="CG124">
        <v>33.689998626708984</v>
      </c>
      <c r="CH124">
        <v>34.5</v>
      </c>
      <c r="CI124">
        <v>34.439998626708984</v>
      </c>
      <c r="CJ124">
        <v>34.75</v>
      </c>
      <c r="CK124">
        <v>34.520000457763672</v>
      </c>
      <c r="CL124">
        <v>34.549999237060547</v>
      </c>
      <c r="CM124">
        <v>35.110000610351562</v>
      </c>
      <c r="CN124">
        <v>35.630001068115234</v>
      </c>
      <c r="CO124">
        <v>36.770000457763672</v>
      </c>
      <c r="CP124">
        <v>37.150001525878906</v>
      </c>
      <c r="CQ124">
        <v>38.409999847412109</v>
      </c>
      <c r="CR124">
        <v>36.900001525878906</v>
      </c>
      <c r="CS124">
        <v>37.229999542236328</v>
      </c>
      <c r="CT124">
        <v>38.479999542236328</v>
      </c>
      <c r="CU124">
        <v>38.990001678466797</v>
      </c>
      <c r="CV124">
        <v>38.509998321533203</v>
      </c>
      <c r="CW124">
        <v>36.880001068115234</v>
      </c>
      <c r="CX124">
        <v>36.970001220703125</v>
      </c>
    </row>
    <row r="125" spans="1:102" x14ac:dyDescent="0.2">
      <c r="B125" t="s">
        <v>1181</v>
      </c>
      <c r="C125" t="s">
        <v>1148</v>
      </c>
      <c r="D125" t="s">
        <v>1149</v>
      </c>
      <c r="E125" t="s">
        <v>1150</v>
      </c>
      <c r="F125" t="s">
        <v>1151</v>
      </c>
      <c r="G125" t="s">
        <v>1152</v>
      </c>
      <c r="H125" t="s">
        <v>1153</v>
      </c>
      <c r="I125" t="s">
        <v>1154</v>
      </c>
      <c r="J125" t="s">
        <v>1155</v>
      </c>
      <c r="K125" t="s">
        <v>1156</v>
      </c>
      <c r="L125" t="s">
        <v>1157</v>
      </c>
      <c r="M125" t="s">
        <v>1158</v>
      </c>
      <c r="N125" t="s">
        <v>1159</v>
      </c>
      <c r="O125" t="s">
        <v>1160</v>
      </c>
      <c r="P125" t="s">
        <v>1161</v>
      </c>
      <c r="Q125" t="s">
        <v>1162</v>
      </c>
      <c r="R125" t="s">
        <v>1163</v>
      </c>
      <c r="S125" t="s">
        <v>1164</v>
      </c>
      <c r="T125" t="s">
        <v>1165</v>
      </c>
      <c r="U125" t="s">
        <v>1166</v>
      </c>
      <c r="V125" t="s">
        <v>1167</v>
      </c>
      <c r="W125" t="s">
        <v>1168</v>
      </c>
      <c r="X125" t="s">
        <v>1169</v>
      </c>
      <c r="Y125" t="s">
        <v>1170</v>
      </c>
      <c r="Z125" t="s">
        <v>1171</v>
      </c>
      <c r="AA125" t="s">
        <v>1172</v>
      </c>
      <c r="AB125" t="s">
        <v>1173</v>
      </c>
      <c r="AC125" t="s">
        <v>1174</v>
      </c>
      <c r="AD125" t="s">
        <v>1175</v>
      </c>
      <c r="AE125" t="s">
        <v>1176</v>
      </c>
      <c r="AF125" t="s">
        <v>1177</v>
      </c>
      <c r="AG125" t="s">
        <v>1178</v>
      </c>
      <c r="AH125" t="s">
        <v>870</v>
      </c>
      <c r="AI125" t="s">
        <v>873</v>
      </c>
      <c r="AJ125" t="s">
        <v>874</v>
      </c>
      <c r="AK125" t="s">
        <v>875</v>
      </c>
      <c r="AL125" t="s">
        <v>877</v>
      </c>
      <c r="AM125" t="s">
        <v>878</v>
      </c>
      <c r="AN125" t="s">
        <v>882</v>
      </c>
      <c r="AO125" t="s">
        <v>883</v>
      </c>
      <c r="AP125" t="s">
        <v>884</v>
      </c>
      <c r="AQ125" t="s">
        <v>887</v>
      </c>
      <c r="AR125" t="s">
        <v>888</v>
      </c>
      <c r="AS125" t="s">
        <v>889</v>
      </c>
      <c r="AT125" t="s">
        <v>893</v>
      </c>
      <c r="AU125" t="s">
        <v>894</v>
      </c>
      <c r="AV125" t="s">
        <v>897</v>
      </c>
      <c r="AW125" t="s">
        <v>898</v>
      </c>
      <c r="AX125" t="s">
        <v>899</v>
      </c>
      <c r="AY125" t="s">
        <v>900</v>
      </c>
      <c r="AZ125" t="s">
        <v>901</v>
      </c>
      <c r="BA125" t="s">
        <v>902</v>
      </c>
      <c r="BB125" t="s">
        <v>903</v>
      </c>
      <c r="BC125" t="s">
        <v>904</v>
      </c>
      <c r="BD125" t="s">
        <v>906</v>
      </c>
      <c r="BE125" t="s">
        <v>913</v>
      </c>
      <c r="BF125" t="s">
        <v>914</v>
      </c>
      <c r="BG125" t="s">
        <v>915</v>
      </c>
      <c r="BH125" t="s">
        <v>916</v>
      </c>
      <c r="BI125" t="s">
        <v>917</v>
      </c>
      <c r="BJ125" t="s">
        <v>968</v>
      </c>
      <c r="BK125" t="s">
        <v>973</v>
      </c>
      <c r="BL125" t="s">
        <v>974</v>
      </c>
      <c r="BM125" t="s">
        <v>975</v>
      </c>
      <c r="BN125" t="s">
        <v>992</v>
      </c>
      <c r="BO125" t="s">
        <v>1000</v>
      </c>
      <c r="BP125" t="s">
        <v>1001</v>
      </c>
      <c r="BQ125" t="s">
        <v>1004</v>
      </c>
      <c r="BR125" t="s">
        <v>1005</v>
      </c>
      <c r="BS125" t="s">
        <v>1008</v>
      </c>
      <c r="BT125" t="s">
        <v>1009</v>
      </c>
      <c r="BU125" t="s">
        <v>1012</v>
      </c>
      <c r="BV125" t="s">
        <v>1035</v>
      </c>
      <c r="BW125" t="s">
        <v>1036</v>
      </c>
      <c r="BX125" t="s">
        <v>1038</v>
      </c>
      <c r="BY125" t="s">
        <v>1039</v>
      </c>
      <c r="BZ125" t="s">
        <v>1042</v>
      </c>
      <c r="CA125" t="s">
        <v>1047</v>
      </c>
      <c r="CB125" t="s">
        <v>1061</v>
      </c>
      <c r="CC125" t="s">
        <v>1067</v>
      </c>
      <c r="CD125" t="s">
        <v>1073</v>
      </c>
      <c r="CE125" t="s">
        <v>1084</v>
      </c>
      <c r="CF125" t="s">
        <v>1088</v>
      </c>
      <c r="CG125" t="s">
        <v>1091</v>
      </c>
      <c r="CH125" t="s">
        <v>1092</v>
      </c>
      <c r="CI125" t="s">
        <v>1097</v>
      </c>
      <c r="CJ125" t="s">
        <v>1098</v>
      </c>
      <c r="CK125" t="s">
        <v>1101</v>
      </c>
      <c r="CL125" t="s">
        <v>1102</v>
      </c>
      <c r="CM125" t="s">
        <v>1105</v>
      </c>
      <c r="CN125" t="s">
        <v>1109</v>
      </c>
      <c r="CO125" t="s">
        <v>1110</v>
      </c>
      <c r="CP125" t="s">
        <v>1111</v>
      </c>
      <c r="CQ125" t="s">
        <v>1116</v>
      </c>
      <c r="CR125" t="s">
        <v>1120</v>
      </c>
      <c r="CS125" t="s">
        <v>1122</v>
      </c>
      <c r="CT125" t="s">
        <v>1123</v>
      </c>
      <c r="CU125" t="s">
        <v>1127</v>
      </c>
      <c r="CV125" t="s">
        <v>1134</v>
      </c>
      <c r="CW125" t="s">
        <v>1138</v>
      </c>
      <c r="CX125" t="s">
        <v>1140</v>
      </c>
    </row>
    <row r="126" spans="1:102" x14ac:dyDescent="0.2">
      <c r="A126" t="s">
        <v>88</v>
      </c>
      <c r="B126">
        <v>104</v>
      </c>
      <c r="C126">
        <v>106</v>
      </c>
      <c r="D126">
        <v>118.1875</v>
      </c>
      <c r="E126">
        <v>118.375</v>
      </c>
      <c r="F126">
        <v>116.0625</v>
      </c>
      <c r="G126">
        <v>117</v>
      </c>
      <c r="H126">
        <v>115.625</v>
      </c>
      <c r="I126">
        <v>119.4375</v>
      </c>
      <c r="J126">
        <v>119.125</v>
      </c>
      <c r="K126">
        <v>110.75</v>
      </c>
      <c r="L126">
        <v>110.75</v>
      </c>
      <c r="M126">
        <v>109</v>
      </c>
      <c r="N126">
        <v>103.4375</v>
      </c>
      <c r="O126">
        <v>105.1875</v>
      </c>
      <c r="P126">
        <v>114.125</v>
      </c>
      <c r="Q126">
        <v>110.3125</v>
      </c>
      <c r="R126">
        <v>110.9375</v>
      </c>
      <c r="S126">
        <v>108.9375</v>
      </c>
      <c r="T126">
        <v>113.046875</v>
      </c>
      <c r="U126">
        <v>113.375</v>
      </c>
      <c r="V126">
        <v>116.6875</v>
      </c>
      <c r="W126">
        <v>120.0625</v>
      </c>
      <c r="X126">
        <v>115.9375</v>
      </c>
      <c r="Y126">
        <v>123.9375</v>
      </c>
      <c r="Z126">
        <v>127.6875</v>
      </c>
      <c r="AA126">
        <v>127.625</v>
      </c>
      <c r="AB126">
        <v>131.5</v>
      </c>
      <c r="AC126">
        <v>123.328125</v>
      </c>
      <c r="AD126">
        <v>122.1875</v>
      </c>
      <c r="AE126">
        <v>119.8125</v>
      </c>
      <c r="AF126">
        <v>117.375</v>
      </c>
      <c r="AG126">
        <v>123.1875</v>
      </c>
      <c r="AH126">
        <v>119.5625</v>
      </c>
      <c r="AI126">
        <v>119</v>
      </c>
      <c r="AJ126">
        <v>112.9375</v>
      </c>
      <c r="AK126">
        <v>113.0625</v>
      </c>
      <c r="AL126">
        <v>119.375</v>
      </c>
      <c r="AM126">
        <v>120.0625</v>
      </c>
      <c r="AN126">
        <v>116.125</v>
      </c>
      <c r="AO126">
        <v>115</v>
      </c>
      <c r="AP126">
        <v>110.4375</v>
      </c>
      <c r="AQ126">
        <v>114.0625</v>
      </c>
      <c r="AR126">
        <v>110.5625</v>
      </c>
      <c r="AS126">
        <v>116.6875</v>
      </c>
      <c r="AT126">
        <v>116.9375</v>
      </c>
      <c r="AU126">
        <v>112.71875</v>
      </c>
      <c r="AV126">
        <v>113</v>
      </c>
      <c r="AW126">
        <v>113.5</v>
      </c>
      <c r="AX126">
        <v>108.4375</v>
      </c>
      <c r="AY126">
        <v>111.6875</v>
      </c>
      <c r="AZ126">
        <v>116.4375</v>
      </c>
      <c r="BA126">
        <v>114.1875</v>
      </c>
      <c r="BB126">
        <v>113.9375</v>
      </c>
      <c r="BC126">
        <v>114.0625</v>
      </c>
      <c r="BD126">
        <v>119.125</v>
      </c>
      <c r="BE126">
        <v>118.1875</v>
      </c>
      <c r="BF126">
        <v>114.625</v>
      </c>
      <c r="BG126">
        <v>117.5625</v>
      </c>
      <c r="BH126">
        <v>115.5</v>
      </c>
      <c r="BI126">
        <v>112.078125</v>
      </c>
      <c r="BJ126">
        <v>110.8125</v>
      </c>
      <c r="BK126">
        <v>106.875</v>
      </c>
      <c r="BL126">
        <v>106.0625</v>
      </c>
      <c r="BM126">
        <v>105.5</v>
      </c>
      <c r="BN126">
        <v>106.6875</v>
      </c>
      <c r="BO126">
        <v>105.4375</v>
      </c>
      <c r="BP126">
        <v>102</v>
      </c>
      <c r="BQ126">
        <v>100.625</v>
      </c>
      <c r="BR126">
        <v>101</v>
      </c>
      <c r="BS126">
        <v>112.875</v>
      </c>
      <c r="BT126">
        <v>113.25</v>
      </c>
      <c r="BU126">
        <v>113.4375</v>
      </c>
      <c r="BV126">
        <v>115.625</v>
      </c>
      <c r="BW126">
        <v>114</v>
      </c>
      <c r="BX126">
        <v>118.25</v>
      </c>
      <c r="BY126">
        <v>122.9375</v>
      </c>
      <c r="BZ126">
        <v>125.75</v>
      </c>
      <c r="CA126">
        <v>123.6875</v>
      </c>
      <c r="CB126">
        <v>129.4375</v>
      </c>
      <c r="CC126">
        <v>133.9375</v>
      </c>
      <c r="CD126">
        <v>134</v>
      </c>
      <c r="CE126">
        <v>124.875</v>
      </c>
      <c r="CF126">
        <v>130.1875</v>
      </c>
      <c r="CG126">
        <v>122.125</v>
      </c>
      <c r="CH126">
        <v>115.75</v>
      </c>
      <c r="CI126">
        <v>121.5625</v>
      </c>
      <c r="CJ126">
        <v>123.875</v>
      </c>
      <c r="CK126">
        <v>124.0625</v>
      </c>
      <c r="CL126">
        <v>123.9375</v>
      </c>
      <c r="CM126">
        <v>123.4375</v>
      </c>
      <c r="CN126">
        <v>118.515625</v>
      </c>
      <c r="CO126">
        <v>120.125</v>
      </c>
      <c r="CP126">
        <v>121.6875</v>
      </c>
      <c r="CQ126">
        <v>118.8125</v>
      </c>
      <c r="CR126">
        <v>117.9375</v>
      </c>
      <c r="CS126">
        <v>111.9375</v>
      </c>
      <c r="CT126">
        <v>116.3125</v>
      </c>
      <c r="CU126">
        <v>107.3125</v>
      </c>
      <c r="CV126">
        <v>104.125</v>
      </c>
      <c r="CW126">
        <v>99.375</v>
      </c>
      <c r="CX126">
        <v>94.3125</v>
      </c>
    </row>
    <row r="127" spans="1:102" x14ac:dyDescent="0.2">
      <c r="B127" t="s">
        <v>1181</v>
      </c>
      <c r="C127" t="s">
        <v>1148</v>
      </c>
      <c r="D127" t="s">
        <v>1149</v>
      </c>
      <c r="E127" t="s">
        <v>1150</v>
      </c>
      <c r="F127" t="s">
        <v>1151</v>
      </c>
      <c r="G127" t="s">
        <v>1152</v>
      </c>
      <c r="H127" t="s">
        <v>1153</v>
      </c>
      <c r="I127" t="s">
        <v>1154</v>
      </c>
      <c r="J127" t="s">
        <v>1155</v>
      </c>
      <c r="K127" t="s">
        <v>1156</v>
      </c>
      <c r="L127" t="s">
        <v>1157</v>
      </c>
      <c r="M127" t="s">
        <v>1158</v>
      </c>
      <c r="N127" t="s">
        <v>1159</v>
      </c>
      <c r="O127" t="s">
        <v>1160</v>
      </c>
      <c r="P127" t="s">
        <v>1161</v>
      </c>
      <c r="Q127" t="s">
        <v>1162</v>
      </c>
      <c r="R127" t="s">
        <v>1163</v>
      </c>
      <c r="S127" t="s">
        <v>1164</v>
      </c>
      <c r="T127" t="s">
        <v>1165</v>
      </c>
      <c r="U127" t="s">
        <v>1166</v>
      </c>
      <c r="V127" t="s">
        <v>1167</v>
      </c>
      <c r="W127" t="s">
        <v>1168</v>
      </c>
      <c r="X127" t="s">
        <v>1169</v>
      </c>
      <c r="Y127" t="s">
        <v>1170</v>
      </c>
      <c r="Z127" t="s">
        <v>1171</v>
      </c>
      <c r="AA127" t="s">
        <v>1172</v>
      </c>
      <c r="AB127" t="s">
        <v>1173</v>
      </c>
      <c r="AC127" t="s">
        <v>1174</v>
      </c>
      <c r="AD127" t="s">
        <v>1175</v>
      </c>
      <c r="AE127" t="s">
        <v>1176</v>
      </c>
      <c r="AF127" t="s">
        <v>1177</v>
      </c>
      <c r="AG127" t="s">
        <v>1178</v>
      </c>
      <c r="AH127" t="s">
        <v>870</v>
      </c>
      <c r="AI127" t="s">
        <v>873</v>
      </c>
      <c r="AJ127" t="s">
        <v>874</v>
      </c>
      <c r="AK127" t="s">
        <v>875</v>
      </c>
      <c r="AL127" t="s">
        <v>877</v>
      </c>
      <c r="AM127" t="s">
        <v>878</v>
      </c>
      <c r="AN127" t="s">
        <v>882</v>
      </c>
      <c r="AO127" t="s">
        <v>883</v>
      </c>
      <c r="AP127" t="s">
        <v>884</v>
      </c>
      <c r="AQ127" t="s">
        <v>887</v>
      </c>
      <c r="AR127" t="s">
        <v>888</v>
      </c>
      <c r="AS127" t="s">
        <v>889</v>
      </c>
      <c r="AT127" t="s">
        <v>893</v>
      </c>
      <c r="AU127" t="s">
        <v>894</v>
      </c>
      <c r="AV127" t="s">
        <v>897</v>
      </c>
      <c r="AW127" t="s">
        <v>898</v>
      </c>
      <c r="AX127" t="s">
        <v>899</v>
      </c>
      <c r="AY127" t="s">
        <v>900</v>
      </c>
      <c r="AZ127" t="s">
        <v>901</v>
      </c>
      <c r="BA127" t="s">
        <v>902</v>
      </c>
      <c r="BB127" t="s">
        <v>903</v>
      </c>
      <c r="BC127" t="s">
        <v>904</v>
      </c>
      <c r="BD127" t="s">
        <v>906</v>
      </c>
      <c r="BE127" t="s">
        <v>913</v>
      </c>
      <c r="BF127" t="s">
        <v>914</v>
      </c>
      <c r="BG127" t="s">
        <v>915</v>
      </c>
      <c r="BH127" t="s">
        <v>916</v>
      </c>
      <c r="BI127" t="s">
        <v>917</v>
      </c>
      <c r="BJ127" t="s">
        <v>968</v>
      </c>
      <c r="BK127" t="s">
        <v>973</v>
      </c>
      <c r="BL127" t="s">
        <v>974</v>
      </c>
      <c r="BM127" t="s">
        <v>975</v>
      </c>
      <c r="BN127" t="s">
        <v>992</v>
      </c>
      <c r="BO127" t="s">
        <v>1000</v>
      </c>
      <c r="BP127" t="s">
        <v>1001</v>
      </c>
      <c r="BQ127" t="s">
        <v>1004</v>
      </c>
      <c r="BR127" t="s">
        <v>1005</v>
      </c>
      <c r="BS127" t="s">
        <v>1008</v>
      </c>
      <c r="BT127" t="s">
        <v>1009</v>
      </c>
      <c r="BU127" t="s">
        <v>1012</v>
      </c>
      <c r="BV127" t="s">
        <v>1035</v>
      </c>
      <c r="BW127" t="s">
        <v>1036</v>
      </c>
      <c r="BX127" t="s">
        <v>1038</v>
      </c>
      <c r="BY127" t="s">
        <v>1039</v>
      </c>
      <c r="BZ127" t="s">
        <v>1042</v>
      </c>
      <c r="CA127" t="s">
        <v>1047</v>
      </c>
      <c r="CB127" t="s">
        <v>1061</v>
      </c>
      <c r="CC127" t="s">
        <v>1067</v>
      </c>
      <c r="CD127" t="s">
        <v>1073</v>
      </c>
      <c r="CE127" t="s">
        <v>1084</v>
      </c>
      <c r="CF127" t="s">
        <v>1088</v>
      </c>
      <c r="CG127" t="s">
        <v>1091</v>
      </c>
      <c r="CH127" t="s">
        <v>1092</v>
      </c>
      <c r="CI127" t="s">
        <v>1097</v>
      </c>
      <c r="CJ127" t="s">
        <v>1098</v>
      </c>
      <c r="CK127" t="s">
        <v>1101</v>
      </c>
      <c r="CL127" t="s">
        <v>1102</v>
      </c>
      <c r="CM127" t="s">
        <v>1105</v>
      </c>
      <c r="CN127" t="s">
        <v>1109</v>
      </c>
      <c r="CO127" t="s">
        <v>1110</v>
      </c>
      <c r="CP127" t="s">
        <v>1111</v>
      </c>
      <c r="CQ127" t="s">
        <v>1116</v>
      </c>
      <c r="CR127" t="s">
        <v>1120</v>
      </c>
      <c r="CS127" t="s">
        <v>1122</v>
      </c>
      <c r="CT127" t="s">
        <v>1123</v>
      </c>
      <c r="CU127" t="s">
        <v>1127</v>
      </c>
      <c r="CV127" t="s">
        <v>1134</v>
      </c>
      <c r="CW127" t="s">
        <v>1138</v>
      </c>
      <c r="CX127" t="s">
        <v>1140</v>
      </c>
    </row>
    <row r="128" spans="1:102" x14ac:dyDescent="0.2">
      <c r="A128" t="s">
        <v>90</v>
      </c>
      <c r="B128">
        <v>19.440000534057617</v>
      </c>
      <c r="C128">
        <v>19.620000839233398</v>
      </c>
      <c r="D128">
        <v>19.579999923706055</v>
      </c>
      <c r="E128">
        <v>19.620000839233398</v>
      </c>
      <c r="F128">
        <v>19.950000762939453</v>
      </c>
      <c r="G128">
        <v>19.440000534057617</v>
      </c>
      <c r="H128">
        <v>19.059999465942383</v>
      </c>
      <c r="I128">
        <v>18.940000534057617</v>
      </c>
      <c r="J128">
        <v>18.620000839233398</v>
      </c>
      <c r="K128">
        <v>18.870000839233398</v>
      </c>
      <c r="L128">
        <v>18.620000839233398</v>
      </c>
      <c r="M128">
        <v>18.620000839233398</v>
      </c>
      <c r="N128">
        <v>18.440000534057617</v>
      </c>
      <c r="O128">
        <v>18.440000534057617</v>
      </c>
      <c r="P128">
        <v>18.809999465942383</v>
      </c>
      <c r="Q128">
        <v>19.25</v>
      </c>
      <c r="R128">
        <v>19.190000534057617</v>
      </c>
      <c r="S128">
        <v>19.25</v>
      </c>
      <c r="T128">
        <v>19</v>
      </c>
      <c r="U128">
        <v>18.940000534057617</v>
      </c>
      <c r="V128">
        <v>19</v>
      </c>
      <c r="W128">
        <v>18.940000534057617</v>
      </c>
      <c r="X128">
        <v>18.559999465942383</v>
      </c>
      <c r="Y128">
        <v>18.190000534057617</v>
      </c>
      <c r="Z128">
        <v>18.690000534057617</v>
      </c>
      <c r="AA128">
        <v>18.870000839233398</v>
      </c>
      <c r="AB128">
        <v>18.809999465942383</v>
      </c>
      <c r="AC128">
        <v>19.370000839233398</v>
      </c>
      <c r="AD128">
        <v>19.059999465942383</v>
      </c>
      <c r="AE128">
        <v>18.870000839233398</v>
      </c>
      <c r="AF128">
        <v>18.809999465942383</v>
      </c>
      <c r="AG128">
        <v>18.620000839233398</v>
      </c>
      <c r="AH128">
        <v>18.75</v>
      </c>
      <c r="AI128">
        <v>19</v>
      </c>
      <c r="AJ128">
        <v>19.559999465942383</v>
      </c>
      <c r="AK128">
        <v>19.559999465942383</v>
      </c>
      <c r="AL128">
        <v>19.5</v>
      </c>
      <c r="AM128">
        <v>19.620000839233398</v>
      </c>
      <c r="AN128">
        <v>19.690000534057617</v>
      </c>
      <c r="AO128">
        <v>20.25</v>
      </c>
      <c r="AP128">
        <v>20.190000534057617</v>
      </c>
      <c r="AQ128">
        <v>20.190000534057617</v>
      </c>
      <c r="AR128">
        <v>20.370000839233398</v>
      </c>
      <c r="AS128">
        <v>20.370000839233398</v>
      </c>
      <c r="AT128">
        <v>20.120000839233398</v>
      </c>
      <c r="AU128">
        <v>20.25</v>
      </c>
      <c r="AV128">
        <v>21</v>
      </c>
      <c r="AW128">
        <v>21.309999465942383</v>
      </c>
      <c r="AX128">
        <v>21.25</v>
      </c>
      <c r="AY128">
        <v>21.940000534057617</v>
      </c>
      <c r="AZ128">
        <v>21.870000839233398</v>
      </c>
      <c r="BA128">
        <v>21.940000534057617</v>
      </c>
      <c r="BB128">
        <v>21.940000534057617</v>
      </c>
      <c r="BC128">
        <v>23</v>
      </c>
      <c r="BD128">
        <v>21.75</v>
      </c>
      <c r="BE128">
        <v>21.620000839233398</v>
      </c>
      <c r="BF128">
        <v>21.75</v>
      </c>
      <c r="BG128">
        <v>21.5</v>
      </c>
      <c r="BH128">
        <v>21.190000534057617</v>
      </c>
      <c r="BI128">
        <v>21.440000534057617</v>
      </c>
      <c r="BJ128">
        <v>21.440000534057617</v>
      </c>
      <c r="BK128">
        <v>21.940000534057617</v>
      </c>
      <c r="BL128">
        <v>21.870000839233398</v>
      </c>
      <c r="BM128">
        <v>21.870000839233398</v>
      </c>
      <c r="BN128">
        <v>22.309999465942383</v>
      </c>
      <c r="BO128">
        <v>22.559999465942383</v>
      </c>
      <c r="BP128">
        <v>22.5</v>
      </c>
      <c r="BQ128">
        <v>22.559999465942383</v>
      </c>
      <c r="BR128">
        <v>22</v>
      </c>
      <c r="BS128">
        <v>21.690000534057617</v>
      </c>
      <c r="BT128">
        <v>20.440000534057617</v>
      </c>
      <c r="BU128">
        <v>20.120000839233398</v>
      </c>
      <c r="BV128">
        <v>20.25</v>
      </c>
      <c r="BW128">
        <v>20.190000534057617</v>
      </c>
      <c r="BX128">
        <v>20.25</v>
      </c>
      <c r="BY128">
        <v>19.559999465942383</v>
      </c>
      <c r="BZ128">
        <v>20</v>
      </c>
      <c r="CA128">
        <v>19.559999465942383</v>
      </c>
      <c r="CB128">
        <v>19.440000534057617</v>
      </c>
      <c r="CC128">
        <v>19.75</v>
      </c>
      <c r="CD128">
        <v>19.809999465942383</v>
      </c>
      <c r="CE128">
        <v>19.870000839233398</v>
      </c>
      <c r="CF128">
        <v>19.940000534057617</v>
      </c>
      <c r="CG128">
        <v>20.25</v>
      </c>
      <c r="CH128">
        <v>20</v>
      </c>
      <c r="CI128">
        <v>20.120000839233398</v>
      </c>
      <c r="CJ128">
        <v>20.010000228881836</v>
      </c>
      <c r="CK128">
        <v>19.989999771118164</v>
      </c>
      <c r="CL128">
        <v>20.100000381469727</v>
      </c>
      <c r="CM128">
        <v>19.889999389648437</v>
      </c>
      <c r="CN128">
        <v>19.860000610351563</v>
      </c>
      <c r="CO128">
        <v>19.899999618530273</v>
      </c>
      <c r="CP128">
        <v>20.049999237060547</v>
      </c>
      <c r="CQ128">
        <v>20.479999542236328</v>
      </c>
      <c r="CR128">
        <v>20.5</v>
      </c>
      <c r="CS128">
        <v>20.950000762939453</v>
      </c>
      <c r="CT128">
        <v>20.909999847412109</v>
      </c>
      <c r="CU128">
        <v>20.909999847412109</v>
      </c>
      <c r="CV128">
        <v>21</v>
      </c>
      <c r="CW128">
        <v>20.790000915527344</v>
      </c>
      <c r="CX128">
        <v>21.280000686645508</v>
      </c>
    </row>
    <row r="129" spans="1:102" x14ac:dyDescent="0.2">
      <c r="B129" t="s">
        <v>1149</v>
      </c>
      <c r="C129" t="s">
        <v>1150</v>
      </c>
      <c r="D129" t="s">
        <v>1151</v>
      </c>
      <c r="E129" t="s">
        <v>1152</v>
      </c>
      <c r="F129" t="s">
        <v>1153</v>
      </c>
      <c r="G129" t="s">
        <v>1154</v>
      </c>
      <c r="H129" t="s">
        <v>1155</v>
      </c>
      <c r="I129" t="s">
        <v>1156</v>
      </c>
      <c r="J129" t="s">
        <v>1157</v>
      </c>
      <c r="K129" t="s">
        <v>1158</v>
      </c>
      <c r="L129" t="s">
        <v>1159</v>
      </c>
      <c r="M129" t="s">
        <v>1160</v>
      </c>
      <c r="N129" t="s">
        <v>1161</v>
      </c>
      <c r="O129" t="s">
        <v>1162</v>
      </c>
      <c r="P129" t="s">
        <v>1163</v>
      </c>
      <c r="Q129" t="s">
        <v>1164</v>
      </c>
      <c r="R129" t="s">
        <v>1165</v>
      </c>
      <c r="S129" t="s">
        <v>1166</v>
      </c>
      <c r="T129" t="s">
        <v>1167</v>
      </c>
      <c r="U129" t="s">
        <v>1168</v>
      </c>
      <c r="V129" t="s">
        <v>1169</v>
      </c>
      <c r="W129" t="s">
        <v>1170</v>
      </c>
      <c r="X129" t="s">
        <v>1171</v>
      </c>
      <c r="Y129" t="s">
        <v>1172</v>
      </c>
      <c r="Z129" t="s">
        <v>1173</v>
      </c>
      <c r="AA129" t="s">
        <v>1174</v>
      </c>
      <c r="AB129" t="s">
        <v>1175</v>
      </c>
      <c r="AC129" t="s">
        <v>1176</v>
      </c>
      <c r="AD129" t="s">
        <v>1177</v>
      </c>
      <c r="AE129" t="s">
        <v>1178</v>
      </c>
      <c r="AF129" t="s">
        <v>870</v>
      </c>
      <c r="AG129" t="s">
        <v>873</v>
      </c>
      <c r="AH129" t="s">
        <v>874</v>
      </c>
      <c r="AI129" t="s">
        <v>875</v>
      </c>
      <c r="AJ129" t="s">
        <v>877</v>
      </c>
      <c r="AK129" t="s">
        <v>878</v>
      </c>
      <c r="AL129" t="s">
        <v>882</v>
      </c>
      <c r="AM129" t="s">
        <v>883</v>
      </c>
      <c r="AN129" t="s">
        <v>884</v>
      </c>
      <c r="AO129" t="s">
        <v>887</v>
      </c>
      <c r="AP129" t="s">
        <v>888</v>
      </c>
      <c r="AQ129" t="s">
        <v>890</v>
      </c>
      <c r="AR129" t="s">
        <v>889</v>
      </c>
      <c r="AS129" t="s">
        <v>893</v>
      </c>
      <c r="AT129" t="s">
        <v>894</v>
      </c>
      <c r="AU129" t="s">
        <v>897</v>
      </c>
      <c r="AV129" t="s">
        <v>898</v>
      </c>
      <c r="AW129" t="s">
        <v>899</v>
      </c>
      <c r="AX129" t="s">
        <v>900</v>
      </c>
      <c r="AY129" t="s">
        <v>901</v>
      </c>
      <c r="AZ129" t="s">
        <v>902</v>
      </c>
      <c r="BA129" t="s">
        <v>903</v>
      </c>
      <c r="BB129" t="s">
        <v>904</v>
      </c>
      <c r="BC129" t="s">
        <v>906</v>
      </c>
      <c r="BD129" t="s">
        <v>913</v>
      </c>
      <c r="BE129" t="s">
        <v>914</v>
      </c>
      <c r="BF129" t="s">
        <v>915</v>
      </c>
      <c r="BG129" t="s">
        <v>916</v>
      </c>
      <c r="BH129" t="s">
        <v>917</v>
      </c>
      <c r="BI129" t="s">
        <v>968</v>
      </c>
      <c r="BJ129" t="s">
        <v>973</v>
      </c>
      <c r="BK129" t="s">
        <v>974</v>
      </c>
      <c r="BL129" t="s">
        <v>975</v>
      </c>
      <c r="BM129" t="s">
        <v>1000</v>
      </c>
      <c r="BN129" t="s">
        <v>1001</v>
      </c>
      <c r="BO129" t="s">
        <v>1004</v>
      </c>
      <c r="BP129" t="s">
        <v>1005</v>
      </c>
      <c r="BQ129" t="s">
        <v>1008</v>
      </c>
      <c r="BR129" t="s">
        <v>1009</v>
      </c>
      <c r="BS129" t="s">
        <v>1012</v>
      </c>
      <c r="BT129" t="s">
        <v>1035</v>
      </c>
      <c r="BU129" t="s">
        <v>1036</v>
      </c>
      <c r="BV129" t="s">
        <v>1038</v>
      </c>
      <c r="BW129" t="s">
        <v>1039</v>
      </c>
      <c r="BX129" t="s">
        <v>1042</v>
      </c>
      <c r="BY129" t="s">
        <v>1048</v>
      </c>
      <c r="BZ129" t="s">
        <v>1047</v>
      </c>
      <c r="CA129" t="s">
        <v>1061</v>
      </c>
      <c r="CB129" t="s">
        <v>1067</v>
      </c>
      <c r="CC129" t="s">
        <v>1073</v>
      </c>
      <c r="CD129" t="s">
        <v>1084</v>
      </c>
      <c r="CE129" t="s">
        <v>1088</v>
      </c>
      <c r="CF129" t="s">
        <v>1091</v>
      </c>
      <c r="CG129" t="s">
        <v>1092</v>
      </c>
      <c r="CH129" t="s">
        <v>1098</v>
      </c>
      <c r="CI129" t="s">
        <v>1101</v>
      </c>
      <c r="CJ129" t="s">
        <v>1102</v>
      </c>
      <c r="CK129" t="s">
        <v>1105</v>
      </c>
      <c r="CL129" t="s">
        <v>1109</v>
      </c>
      <c r="CM129" t="s">
        <v>1110</v>
      </c>
      <c r="CN129" t="s">
        <v>1111</v>
      </c>
      <c r="CO129" t="s">
        <v>1116</v>
      </c>
      <c r="CP129" t="s">
        <v>1120</v>
      </c>
      <c r="CQ129" t="s">
        <v>1122</v>
      </c>
      <c r="CR129" t="s">
        <v>1123</v>
      </c>
      <c r="CS129" t="s">
        <v>1127</v>
      </c>
      <c r="CT129" t="s">
        <v>1134</v>
      </c>
      <c r="CU129" t="s">
        <v>1138</v>
      </c>
      <c r="CV129" t="s">
        <v>1140</v>
      </c>
      <c r="CW129" t="s">
        <v>1180</v>
      </c>
      <c r="CX129" t="s">
        <v>1179</v>
      </c>
    </row>
    <row r="130" spans="1:102" x14ac:dyDescent="0.2">
      <c r="A130" t="s">
        <v>478</v>
      </c>
      <c r="B130">
        <v>13.550000190734863</v>
      </c>
      <c r="C130">
        <v>13.645000457763672</v>
      </c>
      <c r="D130">
        <v>13.694999694824219</v>
      </c>
      <c r="E130">
        <v>13.640000343322754</v>
      </c>
      <c r="F130">
        <v>13.734999656677246</v>
      </c>
      <c r="G130">
        <v>13.699999809265137</v>
      </c>
      <c r="H130">
        <v>13.75</v>
      </c>
      <c r="I130">
        <v>13.850000381469727</v>
      </c>
      <c r="J130">
        <v>13.649999618530273</v>
      </c>
      <c r="K130">
        <v>13.600000381469727</v>
      </c>
      <c r="L130">
        <v>13.539999961853027</v>
      </c>
      <c r="M130">
        <v>13.829999923706055</v>
      </c>
      <c r="N130">
        <v>13.904000282287598</v>
      </c>
      <c r="O130">
        <v>13.949999809265137</v>
      </c>
      <c r="P130">
        <v>13.880000114440918</v>
      </c>
      <c r="Q130">
        <v>13.850000381469727</v>
      </c>
      <c r="R130">
        <v>13.649999618530273</v>
      </c>
      <c r="S130">
        <v>13.770000457763672</v>
      </c>
      <c r="T130">
        <v>14.020000457763672</v>
      </c>
      <c r="U130">
        <v>13.899999618530273</v>
      </c>
      <c r="V130">
        <v>13.970000267028809</v>
      </c>
      <c r="W130">
        <v>13.899999618530273</v>
      </c>
      <c r="X130">
        <v>13.88599967956543</v>
      </c>
      <c r="Y130">
        <v>13.866999626159668</v>
      </c>
      <c r="Z130">
        <v>14.100000381469727</v>
      </c>
      <c r="AA130">
        <v>14.003999710083008</v>
      </c>
      <c r="AB130">
        <v>13.899999618530273</v>
      </c>
      <c r="AC130">
        <v>13.819999694824219</v>
      </c>
      <c r="AD130">
        <v>13.689999580383301</v>
      </c>
      <c r="AE130">
        <v>13.659999847412109</v>
      </c>
      <c r="AF130">
        <v>13.680000305175781</v>
      </c>
      <c r="AG130">
        <v>13.609999656677246</v>
      </c>
      <c r="AH130">
        <v>13.600000381469727</v>
      </c>
      <c r="AI130">
        <v>13.550000190734863</v>
      </c>
      <c r="AJ130">
        <v>13.600000381469727</v>
      </c>
      <c r="AK130">
        <v>13.569999694824219</v>
      </c>
      <c r="AL130">
        <v>13.539999961853027</v>
      </c>
      <c r="AM130">
        <v>13.901000022888184</v>
      </c>
      <c r="AN130">
        <v>14.062999725341797</v>
      </c>
      <c r="AO130">
        <v>14.130000114440918</v>
      </c>
      <c r="AP130">
        <v>14.079999923706055</v>
      </c>
      <c r="AQ130">
        <v>14.5</v>
      </c>
      <c r="AR130">
        <v>15.25</v>
      </c>
      <c r="AS130">
        <v>15.100000381469727</v>
      </c>
      <c r="AT130">
        <v>15</v>
      </c>
      <c r="AU130">
        <v>15</v>
      </c>
      <c r="AV130">
        <v>14.930000305175781</v>
      </c>
      <c r="AW130">
        <v>14.970000267028809</v>
      </c>
      <c r="AX130">
        <v>14.979999542236328</v>
      </c>
      <c r="AY130">
        <v>14.989999771118164</v>
      </c>
      <c r="AZ130">
        <v>14.949999809265137</v>
      </c>
      <c r="BA130">
        <v>15</v>
      </c>
      <c r="BB130">
        <v>14.979999542236328</v>
      </c>
      <c r="BC130">
        <v>14.930000305175781</v>
      </c>
      <c r="BD130">
        <v>14.843999862670898</v>
      </c>
      <c r="BE130">
        <v>14.739999771118164</v>
      </c>
      <c r="BF130">
        <v>14.760000228881836</v>
      </c>
      <c r="BG130">
        <v>14.694999694824219</v>
      </c>
      <c r="BH130">
        <v>14.600000381469727</v>
      </c>
      <c r="BI130">
        <v>14.600000381469727</v>
      </c>
      <c r="BJ130">
        <v>14.640000343322754</v>
      </c>
      <c r="BK130">
        <v>14.659000396728516</v>
      </c>
      <c r="BL130">
        <v>14.680000305175781</v>
      </c>
      <c r="BM130">
        <v>14.699999809265137</v>
      </c>
      <c r="BN130">
        <v>14.708999633789062</v>
      </c>
      <c r="BO130">
        <v>14.746999740600586</v>
      </c>
      <c r="BP130">
        <v>14.689999580383301</v>
      </c>
      <c r="BQ130">
        <v>14.699999809265137</v>
      </c>
      <c r="BR130">
        <v>14.699999809265137</v>
      </c>
      <c r="BS130">
        <v>14.720000267028809</v>
      </c>
      <c r="BT130">
        <v>14.770000457763672</v>
      </c>
      <c r="BU130">
        <v>14.680000305175781</v>
      </c>
      <c r="BV130">
        <v>14.550000190734863</v>
      </c>
      <c r="BW130">
        <v>14.5</v>
      </c>
      <c r="BX130">
        <v>14.579999923706055</v>
      </c>
      <c r="BY130">
        <v>14.560000419616699</v>
      </c>
      <c r="BZ130">
        <v>14.598999977111816</v>
      </c>
      <c r="CA130">
        <v>14.619999885559082</v>
      </c>
      <c r="CB130">
        <v>14.590000152587891</v>
      </c>
      <c r="CC130">
        <v>14.550000190734863</v>
      </c>
      <c r="CD130">
        <v>14.569999694824219</v>
      </c>
      <c r="CE130">
        <v>14.630000114440918</v>
      </c>
      <c r="CF130">
        <v>14.649999618530273</v>
      </c>
      <c r="CG130">
        <v>14.670000076293945</v>
      </c>
      <c r="CH130">
        <v>14.710000038146973</v>
      </c>
      <c r="CI130">
        <v>14.699999809265137</v>
      </c>
      <c r="CJ130">
        <v>14.670000076293945</v>
      </c>
      <c r="CK130">
        <v>14.670000076293945</v>
      </c>
      <c r="CL130">
        <v>14.649999618530273</v>
      </c>
      <c r="CM130">
        <v>14.630000114440918</v>
      </c>
      <c r="CN130">
        <v>14.581999778747559</v>
      </c>
      <c r="CO130">
        <v>14.548000335693359</v>
      </c>
      <c r="CP130">
        <v>14.529999732971191</v>
      </c>
      <c r="CQ130">
        <v>14.5</v>
      </c>
      <c r="CR130">
        <v>13.906999588012695</v>
      </c>
      <c r="CS130">
        <v>13.800000190734863</v>
      </c>
      <c r="CT130">
        <v>13.930000305175781</v>
      </c>
      <c r="CU130">
        <v>13.800000190734863</v>
      </c>
      <c r="CV130">
        <v>14.029999732971191</v>
      </c>
      <c r="CW130">
        <v>13.989999771118164</v>
      </c>
      <c r="CX130">
        <v>14.050000190734863</v>
      </c>
    </row>
    <row r="131" spans="1:102" x14ac:dyDescent="0.2">
      <c r="B131" t="s">
        <v>1181</v>
      </c>
      <c r="C131" t="s">
        <v>1148</v>
      </c>
      <c r="D131" t="s">
        <v>1149</v>
      </c>
      <c r="E131" t="s">
        <v>1150</v>
      </c>
      <c r="F131" t="s">
        <v>1151</v>
      </c>
      <c r="G131" t="s">
        <v>1152</v>
      </c>
      <c r="H131" t="s">
        <v>1153</v>
      </c>
      <c r="I131" t="s">
        <v>1154</v>
      </c>
      <c r="J131" t="s">
        <v>1155</v>
      </c>
      <c r="K131" t="s">
        <v>1156</v>
      </c>
      <c r="L131" t="s">
        <v>1157</v>
      </c>
      <c r="M131" t="s">
        <v>1158</v>
      </c>
      <c r="N131" t="s">
        <v>1159</v>
      </c>
      <c r="O131" t="s">
        <v>1160</v>
      </c>
      <c r="P131" t="s">
        <v>1161</v>
      </c>
      <c r="Q131" t="s">
        <v>1162</v>
      </c>
      <c r="R131" t="s">
        <v>1163</v>
      </c>
      <c r="S131" t="s">
        <v>1164</v>
      </c>
      <c r="T131" t="s">
        <v>1165</v>
      </c>
      <c r="U131" t="s">
        <v>1166</v>
      </c>
      <c r="V131" t="s">
        <v>1167</v>
      </c>
      <c r="W131" t="s">
        <v>1168</v>
      </c>
      <c r="X131" t="s">
        <v>1169</v>
      </c>
      <c r="Y131" t="s">
        <v>1170</v>
      </c>
      <c r="Z131" t="s">
        <v>1171</v>
      </c>
      <c r="AA131" t="s">
        <v>1172</v>
      </c>
      <c r="AB131" t="s">
        <v>1173</v>
      </c>
      <c r="AC131" t="s">
        <v>1174</v>
      </c>
      <c r="AD131" t="s">
        <v>1175</v>
      </c>
      <c r="AE131" t="s">
        <v>1176</v>
      </c>
      <c r="AF131" t="s">
        <v>1177</v>
      </c>
      <c r="AG131" t="s">
        <v>1178</v>
      </c>
      <c r="AH131" t="s">
        <v>870</v>
      </c>
      <c r="AI131" t="s">
        <v>873</v>
      </c>
      <c r="AJ131" t="s">
        <v>874</v>
      </c>
      <c r="AK131" t="s">
        <v>875</v>
      </c>
      <c r="AL131" t="s">
        <v>877</v>
      </c>
      <c r="AM131" t="s">
        <v>878</v>
      </c>
      <c r="AN131" t="s">
        <v>882</v>
      </c>
      <c r="AO131" t="s">
        <v>883</v>
      </c>
      <c r="AP131" t="s">
        <v>884</v>
      </c>
      <c r="AQ131" t="s">
        <v>887</v>
      </c>
      <c r="AR131" t="s">
        <v>888</v>
      </c>
      <c r="AS131" t="s">
        <v>889</v>
      </c>
      <c r="AT131" t="s">
        <v>893</v>
      </c>
      <c r="AU131" t="s">
        <v>894</v>
      </c>
      <c r="AV131" t="s">
        <v>897</v>
      </c>
      <c r="AW131" t="s">
        <v>898</v>
      </c>
      <c r="AX131" t="s">
        <v>899</v>
      </c>
      <c r="AY131" t="s">
        <v>900</v>
      </c>
      <c r="AZ131" t="s">
        <v>901</v>
      </c>
      <c r="BA131" t="s">
        <v>902</v>
      </c>
      <c r="BB131" t="s">
        <v>903</v>
      </c>
      <c r="BC131" t="s">
        <v>904</v>
      </c>
      <c r="BD131" t="s">
        <v>906</v>
      </c>
      <c r="BE131" t="s">
        <v>913</v>
      </c>
      <c r="BF131" t="s">
        <v>914</v>
      </c>
      <c r="BG131" t="s">
        <v>915</v>
      </c>
      <c r="BH131" t="s">
        <v>916</v>
      </c>
      <c r="BI131" t="s">
        <v>917</v>
      </c>
      <c r="BJ131" t="s">
        <v>968</v>
      </c>
      <c r="BK131" t="s">
        <v>973</v>
      </c>
      <c r="BL131" t="s">
        <v>974</v>
      </c>
      <c r="BM131" t="s">
        <v>975</v>
      </c>
      <c r="BN131" t="s">
        <v>992</v>
      </c>
      <c r="BO131" t="s">
        <v>1000</v>
      </c>
      <c r="BP131" t="s">
        <v>1001</v>
      </c>
      <c r="BQ131" t="s">
        <v>1004</v>
      </c>
      <c r="BR131" t="s">
        <v>1005</v>
      </c>
      <c r="BS131" t="s">
        <v>1008</v>
      </c>
      <c r="BT131" t="s">
        <v>1009</v>
      </c>
      <c r="BU131" t="s">
        <v>1012</v>
      </c>
      <c r="BV131" t="s">
        <v>1035</v>
      </c>
      <c r="BW131" t="s">
        <v>1036</v>
      </c>
      <c r="BX131" t="s">
        <v>1038</v>
      </c>
      <c r="BY131" t="s">
        <v>1039</v>
      </c>
      <c r="BZ131" t="s">
        <v>1042</v>
      </c>
      <c r="CA131" t="s">
        <v>1047</v>
      </c>
      <c r="CB131" t="s">
        <v>1061</v>
      </c>
      <c r="CC131" t="s">
        <v>1067</v>
      </c>
      <c r="CD131" t="s">
        <v>1073</v>
      </c>
      <c r="CE131" t="s">
        <v>1084</v>
      </c>
      <c r="CF131" t="s">
        <v>1088</v>
      </c>
      <c r="CG131" t="s">
        <v>1091</v>
      </c>
      <c r="CH131" t="s">
        <v>1092</v>
      </c>
      <c r="CI131" t="s">
        <v>1097</v>
      </c>
      <c r="CJ131" t="s">
        <v>1098</v>
      </c>
      <c r="CK131" t="s">
        <v>1101</v>
      </c>
      <c r="CL131" t="s">
        <v>1102</v>
      </c>
      <c r="CM131" t="s">
        <v>1105</v>
      </c>
      <c r="CN131" t="s">
        <v>1109</v>
      </c>
      <c r="CO131" t="s">
        <v>1110</v>
      </c>
      <c r="CP131" t="s">
        <v>1111</v>
      </c>
      <c r="CQ131" t="s">
        <v>1116</v>
      </c>
      <c r="CR131" t="s">
        <v>1120</v>
      </c>
      <c r="CS131" t="s">
        <v>1122</v>
      </c>
      <c r="CT131" t="s">
        <v>1123</v>
      </c>
      <c r="CU131" t="s">
        <v>1127</v>
      </c>
      <c r="CV131" t="s">
        <v>1134</v>
      </c>
      <c r="CW131" t="s">
        <v>1138</v>
      </c>
      <c r="CX131" t="s">
        <v>1140</v>
      </c>
    </row>
    <row r="132" spans="1:102" x14ac:dyDescent="0.2">
      <c r="A132" t="s">
        <v>98</v>
      </c>
      <c r="B132">
        <v>214.91000366210937</v>
      </c>
      <c r="C132">
        <v>221.28999328613281</v>
      </c>
      <c r="D132">
        <v>223.82000732421875</v>
      </c>
      <c r="E132">
        <v>222.42999267578125</v>
      </c>
      <c r="F132">
        <v>224.96000671386719</v>
      </c>
      <c r="G132">
        <v>227.3699951171875</v>
      </c>
      <c r="H132">
        <v>226.52999877929687</v>
      </c>
      <c r="I132">
        <v>221.47999572753906</v>
      </c>
      <c r="J132">
        <v>218.11000061035156</v>
      </c>
      <c r="K132">
        <v>218.17999267578125</v>
      </c>
      <c r="L132">
        <v>222.30000305175781</v>
      </c>
      <c r="M132">
        <v>230.88999938964844</v>
      </c>
      <c r="N132">
        <v>235.25</v>
      </c>
      <c r="O132">
        <v>238.94999694824219</v>
      </c>
      <c r="P132">
        <v>235.39999389648437</v>
      </c>
      <c r="Q132">
        <v>232.92999267578125</v>
      </c>
      <c r="R132">
        <v>232.6199951171875</v>
      </c>
      <c r="S132">
        <v>230.1199951171875</v>
      </c>
      <c r="T132">
        <v>229.36000061035156</v>
      </c>
      <c r="U132">
        <v>233.8800048828125</v>
      </c>
      <c r="V132">
        <v>232.10000610351562</v>
      </c>
      <c r="W132">
        <v>223.97000122070312</v>
      </c>
      <c r="X132">
        <v>213.86000061035156</v>
      </c>
      <c r="Y132">
        <v>216.61000061035156</v>
      </c>
      <c r="Z132">
        <v>214.8800048828125</v>
      </c>
      <c r="AA132">
        <v>216.67999267578125</v>
      </c>
      <c r="AB132">
        <v>218.6199951171875</v>
      </c>
      <c r="AC132">
        <v>225.1199951171875</v>
      </c>
      <c r="AD132">
        <v>220.27000427246094</v>
      </c>
      <c r="AE132">
        <v>216</v>
      </c>
      <c r="AF132">
        <v>216.58000183105469</v>
      </c>
      <c r="AG132">
        <v>218.30000305175781</v>
      </c>
      <c r="AH132">
        <v>219.63999938964844</v>
      </c>
      <c r="AI132">
        <v>217.6300048828125</v>
      </c>
      <c r="AJ132">
        <v>217.61000061035156</v>
      </c>
      <c r="AK132">
        <v>213.85000610351562</v>
      </c>
      <c r="AL132">
        <v>217.24000549316406</v>
      </c>
      <c r="AM132">
        <v>226.27000427246094</v>
      </c>
      <c r="AN132">
        <v>229.50999450683594</v>
      </c>
      <c r="AO132">
        <v>230.03999328613281</v>
      </c>
      <c r="AP132">
        <v>229.08999633789063</v>
      </c>
      <c r="AQ132">
        <v>233.57000732421875</v>
      </c>
      <c r="AR132">
        <v>231.33999633789062</v>
      </c>
      <c r="AS132">
        <v>234.25</v>
      </c>
      <c r="AT132">
        <v>234.74000549316406</v>
      </c>
      <c r="AU132">
        <v>232.77999877929687</v>
      </c>
      <c r="AV132">
        <v>221.17999267578125</v>
      </c>
      <c r="AW132">
        <v>210.72000122070312</v>
      </c>
      <c r="AX132">
        <v>218.13999938964844</v>
      </c>
      <c r="AY132">
        <v>223.27000427246094</v>
      </c>
      <c r="AZ132">
        <v>223.16000366210937</v>
      </c>
      <c r="BA132">
        <v>226.02999877929687</v>
      </c>
      <c r="BB132">
        <v>227.66999816894531</v>
      </c>
      <c r="BC132">
        <v>230.52000427246094</v>
      </c>
      <c r="BD132">
        <v>236.86000061035156</v>
      </c>
      <c r="BE132">
        <v>236.83999633789062</v>
      </c>
      <c r="BF132">
        <v>236.32000732421875</v>
      </c>
      <c r="BG132">
        <v>229.44000244140625</v>
      </c>
      <c r="BH132">
        <v>235.11000061035156</v>
      </c>
      <c r="BI132">
        <v>243.1300048828125</v>
      </c>
      <c r="BJ132">
        <v>242.58000183105469</v>
      </c>
      <c r="BK132">
        <v>237.80000305175781</v>
      </c>
      <c r="BL132">
        <v>238.05000305175781</v>
      </c>
      <c r="BM132">
        <v>242.72999572753906</v>
      </c>
      <c r="BN132">
        <v>264.44000244140625</v>
      </c>
      <c r="BO132">
        <v>265.489990234375</v>
      </c>
      <c r="BP132">
        <v>272.3900146484375</v>
      </c>
      <c r="BQ132">
        <v>264.92999267578125</v>
      </c>
      <c r="BR132">
        <v>255.91000366210937</v>
      </c>
      <c r="BS132">
        <v>244.75999450683594</v>
      </c>
      <c r="BT132">
        <v>234.66999816894531</v>
      </c>
      <c r="BU132">
        <v>240.78999328613281</v>
      </c>
      <c r="BV132">
        <v>245.24000549316406</v>
      </c>
      <c r="BW132">
        <v>240.55000305175781</v>
      </c>
      <c r="BX132">
        <v>242.58999633789062</v>
      </c>
      <c r="BY132">
        <v>241.58999633789062</v>
      </c>
      <c r="BZ132">
        <v>240.17999267578125</v>
      </c>
      <c r="CA132">
        <v>242.91000366210937</v>
      </c>
      <c r="CB132">
        <v>236.55999755859375</v>
      </c>
      <c r="CC132">
        <v>228.6199951171875</v>
      </c>
      <c r="CD132">
        <v>230</v>
      </c>
      <c r="CE132">
        <v>233.38999938964844</v>
      </c>
      <c r="CF132">
        <v>239.97000122070312</v>
      </c>
      <c r="CG132">
        <v>240.02999877929687</v>
      </c>
      <c r="CH132">
        <v>247.25999450683594</v>
      </c>
      <c r="CI132">
        <v>242.21000671386719</v>
      </c>
      <c r="CJ132">
        <v>238.75</v>
      </c>
      <c r="CK132">
        <v>235.41000366210937</v>
      </c>
      <c r="CL132">
        <v>234.85000610351562</v>
      </c>
      <c r="CM132">
        <v>231.61000061035156</v>
      </c>
      <c r="CN132">
        <v>237.97999572753906</v>
      </c>
      <c r="CO132">
        <v>242.53999328613281</v>
      </c>
      <c r="CP132">
        <v>246.39999389648437</v>
      </c>
      <c r="CQ132">
        <v>250.22000122070313</v>
      </c>
      <c r="CR132">
        <v>248.63999938964844</v>
      </c>
      <c r="CS132">
        <v>252.96000671386719</v>
      </c>
      <c r="CT132">
        <v>253.17999267578125</v>
      </c>
      <c r="CU132">
        <v>256.73001098632812</v>
      </c>
      <c r="CV132">
        <v>255.36000061035156</v>
      </c>
      <c r="CW132">
        <v>250.1199951171875</v>
      </c>
      <c r="CX132">
        <v>250.41999816894531</v>
      </c>
    </row>
    <row r="133" spans="1:102" x14ac:dyDescent="0.2">
      <c r="B133" t="s">
        <v>1181</v>
      </c>
      <c r="C133" t="s">
        <v>1148</v>
      </c>
      <c r="D133" t="s">
        <v>1149</v>
      </c>
      <c r="E133" t="s">
        <v>1150</v>
      </c>
      <c r="F133" t="s">
        <v>1151</v>
      </c>
      <c r="G133" t="s">
        <v>1152</v>
      </c>
      <c r="H133" t="s">
        <v>1153</v>
      </c>
      <c r="I133" t="s">
        <v>1154</v>
      </c>
      <c r="J133" t="s">
        <v>1155</v>
      </c>
      <c r="K133" t="s">
        <v>1156</v>
      </c>
      <c r="L133" t="s">
        <v>1157</v>
      </c>
      <c r="M133" t="s">
        <v>1158</v>
      </c>
      <c r="N133" t="s">
        <v>1159</v>
      </c>
      <c r="O133" t="s">
        <v>1160</v>
      </c>
      <c r="P133" t="s">
        <v>1161</v>
      </c>
      <c r="Q133" t="s">
        <v>1162</v>
      </c>
      <c r="R133" t="s">
        <v>1163</v>
      </c>
      <c r="S133" t="s">
        <v>1164</v>
      </c>
      <c r="T133" t="s">
        <v>1165</v>
      </c>
      <c r="U133" t="s">
        <v>1166</v>
      </c>
      <c r="V133" t="s">
        <v>1167</v>
      </c>
      <c r="W133" t="s">
        <v>1168</v>
      </c>
      <c r="X133" t="s">
        <v>1169</v>
      </c>
      <c r="Y133" t="s">
        <v>1170</v>
      </c>
      <c r="Z133" t="s">
        <v>1171</v>
      </c>
      <c r="AA133" t="s">
        <v>1172</v>
      </c>
      <c r="AB133" t="s">
        <v>1173</v>
      </c>
      <c r="AC133" t="s">
        <v>1174</v>
      </c>
      <c r="AD133" t="s">
        <v>1175</v>
      </c>
      <c r="AE133" t="s">
        <v>1176</v>
      </c>
      <c r="AF133" t="s">
        <v>1177</v>
      </c>
      <c r="AG133" t="s">
        <v>1178</v>
      </c>
      <c r="AH133" t="s">
        <v>870</v>
      </c>
      <c r="AI133" t="s">
        <v>873</v>
      </c>
      <c r="AJ133" t="s">
        <v>874</v>
      </c>
      <c r="AK133" t="s">
        <v>875</v>
      </c>
      <c r="AL133" t="s">
        <v>877</v>
      </c>
      <c r="AM133" t="s">
        <v>878</v>
      </c>
      <c r="AN133" t="s">
        <v>882</v>
      </c>
      <c r="AO133" t="s">
        <v>883</v>
      </c>
      <c r="AP133" t="s">
        <v>884</v>
      </c>
      <c r="AQ133" t="s">
        <v>887</v>
      </c>
      <c r="AR133" t="s">
        <v>888</v>
      </c>
      <c r="AS133" t="s">
        <v>889</v>
      </c>
      <c r="AT133" t="s">
        <v>893</v>
      </c>
      <c r="AU133" t="s">
        <v>894</v>
      </c>
      <c r="AV133" t="s">
        <v>897</v>
      </c>
      <c r="AW133" t="s">
        <v>898</v>
      </c>
      <c r="AX133" t="s">
        <v>899</v>
      </c>
      <c r="AY133" t="s">
        <v>900</v>
      </c>
      <c r="AZ133" t="s">
        <v>901</v>
      </c>
      <c r="BA133" t="s">
        <v>902</v>
      </c>
      <c r="BB133" t="s">
        <v>903</v>
      </c>
      <c r="BC133" t="s">
        <v>904</v>
      </c>
      <c r="BD133" t="s">
        <v>906</v>
      </c>
      <c r="BE133" t="s">
        <v>913</v>
      </c>
      <c r="BF133" t="s">
        <v>914</v>
      </c>
      <c r="BG133" t="s">
        <v>915</v>
      </c>
      <c r="BH133" t="s">
        <v>916</v>
      </c>
      <c r="BI133" t="s">
        <v>917</v>
      </c>
      <c r="BJ133" t="s">
        <v>968</v>
      </c>
      <c r="BK133" t="s">
        <v>973</v>
      </c>
      <c r="BL133" t="s">
        <v>974</v>
      </c>
      <c r="BM133" t="s">
        <v>975</v>
      </c>
      <c r="BN133" t="s">
        <v>992</v>
      </c>
      <c r="BO133" t="s">
        <v>1000</v>
      </c>
      <c r="BP133" t="s">
        <v>1001</v>
      </c>
      <c r="BQ133" t="s">
        <v>1004</v>
      </c>
      <c r="BR133" t="s">
        <v>1005</v>
      </c>
      <c r="BS133" t="s">
        <v>1008</v>
      </c>
      <c r="BT133" t="s">
        <v>1009</v>
      </c>
      <c r="BU133" t="s">
        <v>1012</v>
      </c>
      <c r="BV133" t="s">
        <v>1035</v>
      </c>
      <c r="BW133" t="s">
        <v>1036</v>
      </c>
      <c r="BX133" t="s">
        <v>1038</v>
      </c>
      <c r="BY133" t="s">
        <v>1039</v>
      </c>
      <c r="BZ133" t="s">
        <v>1042</v>
      </c>
      <c r="CA133" t="s">
        <v>1047</v>
      </c>
      <c r="CB133" t="s">
        <v>1061</v>
      </c>
      <c r="CC133" t="s">
        <v>1067</v>
      </c>
      <c r="CD133" t="s">
        <v>1073</v>
      </c>
      <c r="CE133" t="s">
        <v>1084</v>
      </c>
      <c r="CF133" t="s">
        <v>1088</v>
      </c>
      <c r="CG133" t="s">
        <v>1091</v>
      </c>
      <c r="CH133" t="s">
        <v>1092</v>
      </c>
      <c r="CI133" t="s">
        <v>1097</v>
      </c>
      <c r="CJ133" t="s">
        <v>1098</v>
      </c>
      <c r="CK133" t="s">
        <v>1101</v>
      </c>
      <c r="CL133" t="s">
        <v>1102</v>
      </c>
      <c r="CM133" t="s">
        <v>1105</v>
      </c>
      <c r="CN133" t="s">
        <v>1109</v>
      </c>
      <c r="CO133" t="s">
        <v>1110</v>
      </c>
      <c r="CP133" t="s">
        <v>1111</v>
      </c>
      <c r="CQ133" t="s">
        <v>1116</v>
      </c>
      <c r="CR133" t="s">
        <v>1120</v>
      </c>
      <c r="CS133" t="s">
        <v>1122</v>
      </c>
      <c r="CT133" t="s">
        <v>1123</v>
      </c>
      <c r="CU133" t="s">
        <v>1127</v>
      </c>
      <c r="CV133" t="s">
        <v>1134</v>
      </c>
      <c r="CW133" t="s">
        <v>1138</v>
      </c>
      <c r="CX133" t="s">
        <v>1140</v>
      </c>
    </row>
    <row r="134" spans="1:102" x14ac:dyDescent="0.2">
      <c r="A134" t="s">
        <v>98</v>
      </c>
      <c r="B134">
        <v>214.91000366210937</v>
      </c>
      <c r="C134">
        <v>221.28999328613281</v>
      </c>
      <c r="D134">
        <v>223.82000732421875</v>
      </c>
      <c r="E134">
        <v>222.42999267578125</v>
      </c>
      <c r="F134">
        <v>224.96000671386719</v>
      </c>
      <c r="G134">
        <v>227.3699951171875</v>
      </c>
      <c r="H134">
        <v>226.52999877929687</v>
      </c>
      <c r="I134">
        <v>221.47999572753906</v>
      </c>
      <c r="J134">
        <v>218.11000061035156</v>
      </c>
      <c r="K134">
        <v>218.17999267578125</v>
      </c>
      <c r="L134">
        <v>222.30000305175781</v>
      </c>
      <c r="M134">
        <v>230.88999938964844</v>
      </c>
      <c r="N134">
        <v>235.25</v>
      </c>
      <c r="O134">
        <v>238.94999694824219</v>
      </c>
      <c r="P134">
        <v>235.39999389648437</v>
      </c>
      <c r="Q134">
        <v>232.92999267578125</v>
      </c>
      <c r="R134">
        <v>232.6199951171875</v>
      </c>
      <c r="S134">
        <v>230.1199951171875</v>
      </c>
      <c r="T134">
        <v>229.36000061035156</v>
      </c>
      <c r="U134">
        <v>233.8800048828125</v>
      </c>
      <c r="V134">
        <v>232.10000610351562</v>
      </c>
      <c r="W134">
        <v>223.97000122070312</v>
      </c>
      <c r="X134">
        <v>213.86000061035156</v>
      </c>
      <c r="Y134">
        <v>216.61000061035156</v>
      </c>
      <c r="Z134">
        <v>214.8800048828125</v>
      </c>
      <c r="AA134">
        <v>216.67999267578125</v>
      </c>
      <c r="AB134">
        <v>218.6199951171875</v>
      </c>
      <c r="AC134">
        <v>225.1199951171875</v>
      </c>
      <c r="AD134">
        <v>220.27000427246094</v>
      </c>
      <c r="AE134">
        <v>216</v>
      </c>
      <c r="AF134">
        <v>216.58000183105469</v>
      </c>
      <c r="AG134">
        <v>218.30000305175781</v>
      </c>
      <c r="AH134">
        <v>219.63999938964844</v>
      </c>
      <c r="AI134">
        <v>217.6300048828125</v>
      </c>
      <c r="AJ134">
        <v>217.61000061035156</v>
      </c>
      <c r="AK134">
        <v>213.85000610351562</v>
      </c>
      <c r="AL134">
        <v>217.24000549316406</v>
      </c>
      <c r="AM134">
        <v>226.27000427246094</v>
      </c>
      <c r="AN134">
        <v>229.50999450683594</v>
      </c>
      <c r="AO134">
        <v>230.03999328613281</v>
      </c>
      <c r="AP134">
        <v>229.08999633789063</v>
      </c>
      <c r="AQ134">
        <v>233.57000732421875</v>
      </c>
      <c r="AR134">
        <v>231.33999633789062</v>
      </c>
      <c r="AS134">
        <v>234.25</v>
      </c>
      <c r="AT134">
        <v>234.74000549316406</v>
      </c>
      <c r="AU134">
        <v>232.77999877929687</v>
      </c>
      <c r="AV134">
        <v>221.17999267578125</v>
      </c>
      <c r="AW134">
        <v>210.72000122070312</v>
      </c>
      <c r="AX134">
        <v>218.13999938964844</v>
      </c>
      <c r="AY134">
        <v>223.27000427246094</v>
      </c>
      <c r="AZ134">
        <v>223.16000366210937</v>
      </c>
      <c r="BA134">
        <v>226.02999877929687</v>
      </c>
      <c r="BB134">
        <v>227.66999816894531</v>
      </c>
      <c r="BC134">
        <v>230.52000427246094</v>
      </c>
      <c r="BD134">
        <v>236.86000061035156</v>
      </c>
      <c r="BE134">
        <v>236.83999633789062</v>
      </c>
      <c r="BF134">
        <v>236.32000732421875</v>
      </c>
      <c r="BG134">
        <v>229.44000244140625</v>
      </c>
      <c r="BH134">
        <v>235.11000061035156</v>
      </c>
      <c r="BI134">
        <v>243.1300048828125</v>
      </c>
      <c r="BJ134">
        <v>242.58000183105469</v>
      </c>
      <c r="BK134">
        <v>237.80000305175781</v>
      </c>
      <c r="BL134">
        <v>238.05000305175781</v>
      </c>
      <c r="BM134">
        <v>242.72999572753906</v>
      </c>
      <c r="BN134">
        <v>264.44000244140625</v>
      </c>
      <c r="BO134">
        <v>265.489990234375</v>
      </c>
      <c r="BP134">
        <v>272.3900146484375</v>
      </c>
      <c r="BQ134">
        <v>264.92999267578125</v>
      </c>
      <c r="BR134">
        <v>255.91000366210937</v>
      </c>
      <c r="BS134">
        <v>244.75999450683594</v>
      </c>
      <c r="BT134">
        <v>234.66999816894531</v>
      </c>
      <c r="BU134">
        <v>240.78999328613281</v>
      </c>
      <c r="BV134">
        <v>245.24000549316406</v>
      </c>
      <c r="BW134">
        <v>240.55000305175781</v>
      </c>
      <c r="BX134">
        <v>242.58999633789062</v>
      </c>
      <c r="BY134">
        <v>241.58999633789062</v>
      </c>
      <c r="BZ134">
        <v>240.17999267578125</v>
      </c>
      <c r="CA134">
        <v>242.91000366210937</v>
      </c>
      <c r="CB134">
        <v>236.55999755859375</v>
      </c>
      <c r="CC134">
        <v>228.6199951171875</v>
      </c>
      <c r="CD134">
        <v>230</v>
      </c>
      <c r="CE134">
        <v>233.38999938964844</v>
      </c>
      <c r="CF134">
        <v>239.97000122070312</v>
      </c>
      <c r="CG134">
        <v>240.02999877929687</v>
      </c>
      <c r="CH134">
        <v>247.25999450683594</v>
      </c>
      <c r="CI134">
        <v>242.21000671386719</v>
      </c>
      <c r="CJ134">
        <v>238.75</v>
      </c>
      <c r="CK134">
        <v>235.41000366210937</v>
      </c>
      <c r="CL134">
        <v>234.85000610351562</v>
      </c>
      <c r="CM134">
        <v>231.61000061035156</v>
      </c>
      <c r="CN134">
        <v>237.97999572753906</v>
      </c>
      <c r="CO134">
        <v>242.53999328613281</v>
      </c>
      <c r="CP134">
        <v>246.39999389648437</v>
      </c>
      <c r="CQ134">
        <v>250.22000122070313</v>
      </c>
      <c r="CR134">
        <v>248.63999938964844</v>
      </c>
      <c r="CS134">
        <v>252.96000671386719</v>
      </c>
      <c r="CT134">
        <v>253.17999267578125</v>
      </c>
      <c r="CU134">
        <v>256.73001098632812</v>
      </c>
      <c r="CV134">
        <v>255.36000061035156</v>
      </c>
      <c r="CW134">
        <v>250.1199951171875</v>
      </c>
      <c r="CX134">
        <v>250.41999816894531</v>
      </c>
    </row>
    <row r="135" spans="1:102" x14ac:dyDescent="0.2">
      <c r="B135" t="s">
        <v>1181</v>
      </c>
      <c r="C135" t="s">
        <v>1148</v>
      </c>
      <c r="D135" t="s">
        <v>1149</v>
      </c>
      <c r="E135" t="s">
        <v>1150</v>
      </c>
      <c r="F135" t="s">
        <v>1151</v>
      </c>
      <c r="G135" t="s">
        <v>1152</v>
      </c>
      <c r="H135" t="s">
        <v>1153</v>
      </c>
      <c r="I135" t="s">
        <v>1154</v>
      </c>
      <c r="J135" t="s">
        <v>1155</v>
      </c>
      <c r="K135" t="s">
        <v>1156</v>
      </c>
      <c r="L135" t="s">
        <v>1157</v>
      </c>
      <c r="M135" t="s">
        <v>1158</v>
      </c>
      <c r="N135" t="s">
        <v>1159</v>
      </c>
      <c r="O135" t="s">
        <v>1160</v>
      </c>
      <c r="P135" t="s">
        <v>1161</v>
      </c>
      <c r="Q135" t="s">
        <v>1162</v>
      </c>
      <c r="R135" t="s">
        <v>1163</v>
      </c>
      <c r="S135" t="s">
        <v>1164</v>
      </c>
      <c r="T135" t="s">
        <v>1165</v>
      </c>
      <c r="U135" t="s">
        <v>1166</v>
      </c>
      <c r="V135" t="s">
        <v>1167</v>
      </c>
      <c r="W135" t="s">
        <v>1168</v>
      </c>
      <c r="X135" t="s">
        <v>1169</v>
      </c>
      <c r="Y135" t="s">
        <v>1170</v>
      </c>
      <c r="Z135" t="s">
        <v>1171</v>
      </c>
      <c r="AA135" t="s">
        <v>1172</v>
      </c>
      <c r="AB135" t="s">
        <v>1173</v>
      </c>
      <c r="AC135" t="s">
        <v>1174</v>
      </c>
      <c r="AD135" t="s">
        <v>1175</v>
      </c>
      <c r="AE135" t="s">
        <v>1176</v>
      </c>
      <c r="AF135" t="s">
        <v>1177</v>
      </c>
      <c r="AG135" t="s">
        <v>1178</v>
      </c>
      <c r="AH135" t="s">
        <v>870</v>
      </c>
      <c r="AI135" t="s">
        <v>873</v>
      </c>
      <c r="AJ135" t="s">
        <v>874</v>
      </c>
      <c r="AK135" t="s">
        <v>875</v>
      </c>
      <c r="AL135" t="s">
        <v>877</v>
      </c>
      <c r="AM135" t="s">
        <v>878</v>
      </c>
      <c r="AN135" t="s">
        <v>882</v>
      </c>
      <c r="AO135" t="s">
        <v>883</v>
      </c>
      <c r="AP135" t="s">
        <v>884</v>
      </c>
      <c r="AQ135" t="s">
        <v>887</v>
      </c>
      <c r="AR135" t="s">
        <v>888</v>
      </c>
      <c r="AS135" t="s">
        <v>889</v>
      </c>
      <c r="AT135" t="s">
        <v>893</v>
      </c>
      <c r="AU135" t="s">
        <v>894</v>
      </c>
      <c r="AV135" t="s">
        <v>897</v>
      </c>
      <c r="AW135" t="s">
        <v>898</v>
      </c>
      <c r="AX135" t="s">
        <v>899</v>
      </c>
      <c r="AY135" t="s">
        <v>900</v>
      </c>
      <c r="AZ135" t="s">
        <v>901</v>
      </c>
      <c r="BA135" t="s">
        <v>902</v>
      </c>
      <c r="BB135" t="s">
        <v>903</v>
      </c>
      <c r="BC135" t="s">
        <v>904</v>
      </c>
      <c r="BD135" t="s">
        <v>906</v>
      </c>
      <c r="BE135" t="s">
        <v>913</v>
      </c>
      <c r="BF135" t="s">
        <v>914</v>
      </c>
      <c r="BG135" t="s">
        <v>915</v>
      </c>
      <c r="BH135" t="s">
        <v>916</v>
      </c>
      <c r="BI135" t="s">
        <v>917</v>
      </c>
      <c r="BJ135" t="s">
        <v>968</v>
      </c>
      <c r="BK135" t="s">
        <v>973</v>
      </c>
      <c r="BL135" t="s">
        <v>974</v>
      </c>
      <c r="BM135" t="s">
        <v>975</v>
      </c>
      <c r="BN135" t="s">
        <v>992</v>
      </c>
      <c r="BO135" t="s">
        <v>1000</v>
      </c>
      <c r="BP135" t="s">
        <v>1001</v>
      </c>
      <c r="BQ135" t="s">
        <v>1004</v>
      </c>
      <c r="BR135" t="s">
        <v>1005</v>
      </c>
      <c r="BS135" t="s">
        <v>1008</v>
      </c>
      <c r="BT135" t="s">
        <v>1009</v>
      </c>
      <c r="BU135" t="s">
        <v>1012</v>
      </c>
      <c r="BV135" t="s">
        <v>1035</v>
      </c>
      <c r="BW135" t="s">
        <v>1036</v>
      </c>
      <c r="BX135" t="s">
        <v>1038</v>
      </c>
      <c r="BY135" t="s">
        <v>1039</v>
      </c>
      <c r="BZ135" t="s">
        <v>1042</v>
      </c>
      <c r="CA135" t="s">
        <v>1047</v>
      </c>
      <c r="CB135" t="s">
        <v>1061</v>
      </c>
      <c r="CC135" t="s">
        <v>1067</v>
      </c>
      <c r="CD135" t="s">
        <v>1073</v>
      </c>
      <c r="CE135" t="s">
        <v>1084</v>
      </c>
      <c r="CF135" t="s">
        <v>1088</v>
      </c>
      <c r="CG135" t="s">
        <v>1091</v>
      </c>
      <c r="CH135" t="s">
        <v>1092</v>
      </c>
      <c r="CI135" t="s">
        <v>1097</v>
      </c>
      <c r="CJ135" t="s">
        <v>1098</v>
      </c>
      <c r="CK135" t="s">
        <v>1101</v>
      </c>
      <c r="CL135" t="s">
        <v>1102</v>
      </c>
      <c r="CM135" t="s">
        <v>1105</v>
      </c>
      <c r="CN135" t="s">
        <v>1109</v>
      </c>
      <c r="CO135" t="s">
        <v>1110</v>
      </c>
      <c r="CP135" t="s">
        <v>1111</v>
      </c>
      <c r="CQ135" t="s">
        <v>1116</v>
      </c>
      <c r="CR135" t="s">
        <v>1120</v>
      </c>
      <c r="CS135" t="s">
        <v>1122</v>
      </c>
      <c r="CT135" t="s">
        <v>1123</v>
      </c>
      <c r="CU135" t="s">
        <v>1127</v>
      </c>
      <c r="CV135" t="s">
        <v>1134</v>
      </c>
      <c r="CW135" t="s">
        <v>1138</v>
      </c>
      <c r="CX135" t="s">
        <v>1140</v>
      </c>
    </row>
    <row r="136" spans="1:102" x14ac:dyDescent="0.2">
      <c r="A136" t="s">
        <v>99</v>
      </c>
      <c r="B136">
        <v>508.39999389648437</v>
      </c>
      <c r="C136">
        <v>516.5999755859375</v>
      </c>
      <c r="D136">
        <v>528.4000244140625</v>
      </c>
      <c r="E136">
        <v>522.780029296875</v>
      </c>
      <c r="F136">
        <v>526.67999267578125</v>
      </c>
      <c r="G136">
        <v>534.969970703125</v>
      </c>
      <c r="H136">
        <v>536.08001708984375</v>
      </c>
      <c r="I136">
        <v>525.44000244140625</v>
      </c>
      <c r="J136">
        <v>524.1500244140625</v>
      </c>
      <c r="K136">
        <v>519.6400146484375</v>
      </c>
      <c r="L136">
        <v>530.92999267578125</v>
      </c>
      <c r="M136">
        <v>543.67999267578125</v>
      </c>
      <c r="N136">
        <v>546.1199951171875</v>
      </c>
      <c r="O136">
        <v>555.44000244140625</v>
      </c>
      <c r="P136">
        <v>535.90997314453125</v>
      </c>
      <c r="Q136">
        <v>531.530029296875</v>
      </c>
      <c r="R136">
        <v>531.3599853515625</v>
      </c>
      <c r="S136">
        <v>524.6199951171875</v>
      </c>
      <c r="T136">
        <v>525.47998046875</v>
      </c>
      <c r="U136">
        <v>534.280029296875</v>
      </c>
      <c r="V136">
        <v>530.760009765625</v>
      </c>
      <c r="W136">
        <v>520.79998779296875</v>
      </c>
      <c r="X136">
        <v>513.34002685546875</v>
      </c>
      <c r="Y136">
        <v>514.8800048828125</v>
      </c>
      <c r="Z136">
        <v>507.67001342773437</v>
      </c>
      <c r="AA136">
        <v>516.16998291015625</v>
      </c>
      <c r="AB136">
        <v>518.8699951171875</v>
      </c>
      <c r="AC136">
        <v>530.20001220703125</v>
      </c>
      <c r="AD136">
        <v>513.760009765625</v>
      </c>
      <c r="AE136">
        <v>512.72998046875</v>
      </c>
      <c r="AF136">
        <v>514.19000244140625</v>
      </c>
      <c r="AG136">
        <v>515.17999267578125</v>
      </c>
      <c r="AH136">
        <v>517.239990234375</v>
      </c>
      <c r="AI136">
        <v>516.34002685546875</v>
      </c>
      <c r="AJ136">
        <v>516.77001953125</v>
      </c>
      <c r="AK136">
        <v>515.0999755859375</v>
      </c>
      <c r="AL136">
        <v>522.42999267578125</v>
      </c>
      <c r="AM136">
        <v>527.40997314453125</v>
      </c>
      <c r="AN136">
        <v>527.20001220703125</v>
      </c>
      <c r="AO136">
        <v>524.45001220703125</v>
      </c>
      <c r="AP136">
        <v>521.83001708984375</v>
      </c>
      <c r="AQ136">
        <v>530.969970703125</v>
      </c>
      <c r="AR136">
        <v>529.03997802734375</v>
      </c>
      <c r="AS136">
        <v>529.55999755859375</v>
      </c>
      <c r="AT136">
        <v>532.95001220703125</v>
      </c>
      <c r="AU136">
        <v>531.65997314453125</v>
      </c>
      <c r="AV136">
        <v>514.8800048828125</v>
      </c>
      <c r="AW136">
        <v>505.10000610351562</v>
      </c>
      <c r="AX136">
        <v>510.98001098632813</v>
      </c>
      <c r="AY136">
        <v>515.90997314453125</v>
      </c>
      <c r="AZ136">
        <v>505.04998779296875</v>
      </c>
      <c r="BA136">
        <v>497.20001220703125</v>
      </c>
      <c r="BB136">
        <v>500.32998657226562</v>
      </c>
      <c r="BC136">
        <v>501.39999389648438</v>
      </c>
      <c r="BD136">
        <v>496.76998901367187</v>
      </c>
      <c r="BE136">
        <v>502.51998901367187</v>
      </c>
      <c r="BF136">
        <v>507.27999877929687</v>
      </c>
      <c r="BG136">
        <v>490.20001220703125</v>
      </c>
      <c r="BH136">
        <v>490.32998657226562</v>
      </c>
      <c r="BI136">
        <v>506.25</v>
      </c>
      <c r="BJ136">
        <v>510.85000610351562</v>
      </c>
      <c r="BK136">
        <v>498.95999145507812</v>
      </c>
      <c r="BL136">
        <v>504.97000122070313</v>
      </c>
      <c r="BM136">
        <v>514.8800048828125</v>
      </c>
      <c r="BN136">
        <v>531.96002197265625</v>
      </c>
      <c r="BO136">
        <v>539.16998291015625</v>
      </c>
      <c r="BP136">
        <v>545.6099853515625</v>
      </c>
      <c r="BQ136">
        <v>536.25</v>
      </c>
      <c r="BR136">
        <v>543.25</v>
      </c>
      <c r="BS136">
        <v>525.04998779296875</v>
      </c>
      <c r="BT136">
        <v>517.5</v>
      </c>
      <c r="BU136">
        <v>525.90997314453125</v>
      </c>
      <c r="BV136">
        <v>524.32000732421875</v>
      </c>
      <c r="BW136">
        <v>514.40997314453125</v>
      </c>
      <c r="BX136">
        <v>513.15997314453125</v>
      </c>
      <c r="BY136">
        <v>520.92999267578125</v>
      </c>
      <c r="BZ136">
        <v>520.969970703125</v>
      </c>
      <c r="CA136">
        <v>522.3499755859375</v>
      </c>
      <c r="CB136">
        <v>513.25</v>
      </c>
      <c r="CC136">
        <v>509.60000610351563</v>
      </c>
      <c r="CD136">
        <v>507.20001220703125</v>
      </c>
      <c r="CE136">
        <v>511.8800048828125</v>
      </c>
      <c r="CF136">
        <v>515.57000732421875</v>
      </c>
      <c r="CG136">
        <v>513.97998046875</v>
      </c>
      <c r="CH136">
        <v>528.30999755859375</v>
      </c>
      <c r="CI136">
        <v>522.3900146484375</v>
      </c>
      <c r="CJ136">
        <v>519.760009765625</v>
      </c>
      <c r="CK136">
        <v>521.57000732421875</v>
      </c>
      <c r="CL136">
        <v>527.97998046875</v>
      </c>
      <c r="CM136">
        <v>525.0999755859375</v>
      </c>
      <c r="CN136">
        <v>527.530029296875</v>
      </c>
      <c r="CO136">
        <v>534.1099853515625</v>
      </c>
      <c r="CP136">
        <v>536.30999755859375</v>
      </c>
      <c r="CQ136">
        <v>534.15997314453125</v>
      </c>
      <c r="CR136">
        <v>535.22998046875</v>
      </c>
      <c r="CS136">
        <v>546.22998046875</v>
      </c>
      <c r="CT136">
        <v>546.989990234375</v>
      </c>
      <c r="CU136">
        <v>541.1400146484375</v>
      </c>
      <c r="CV136">
        <v>539.29998779296875</v>
      </c>
      <c r="CW136">
        <v>532.760009765625</v>
      </c>
      <c r="CX136">
        <v>534.4000244140625</v>
      </c>
    </row>
    <row r="137" spans="1:102" x14ac:dyDescent="0.2">
      <c r="B137" t="s">
        <v>1181</v>
      </c>
      <c r="C137" t="s">
        <v>1148</v>
      </c>
      <c r="D137" t="s">
        <v>1149</v>
      </c>
      <c r="E137" t="s">
        <v>1150</v>
      </c>
      <c r="F137" t="s">
        <v>1151</v>
      </c>
      <c r="G137" t="s">
        <v>1152</v>
      </c>
      <c r="H137" t="s">
        <v>1153</v>
      </c>
      <c r="I137" t="s">
        <v>1154</v>
      </c>
      <c r="J137" t="s">
        <v>1155</v>
      </c>
      <c r="K137" t="s">
        <v>1156</v>
      </c>
      <c r="L137" t="s">
        <v>1157</v>
      </c>
      <c r="M137" t="s">
        <v>1158</v>
      </c>
      <c r="N137" t="s">
        <v>1159</v>
      </c>
      <c r="O137" t="s">
        <v>1160</v>
      </c>
      <c r="P137" t="s">
        <v>1161</v>
      </c>
      <c r="Q137" t="s">
        <v>1162</v>
      </c>
      <c r="R137" t="s">
        <v>1163</v>
      </c>
      <c r="S137" t="s">
        <v>1164</v>
      </c>
      <c r="T137" t="s">
        <v>1165</v>
      </c>
      <c r="U137" t="s">
        <v>1166</v>
      </c>
      <c r="V137" t="s">
        <v>1167</v>
      </c>
      <c r="W137" t="s">
        <v>1168</v>
      </c>
      <c r="X137" t="s">
        <v>1169</v>
      </c>
      <c r="Y137" t="s">
        <v>1170</v>
      </c>
      <c r="Z137" t="s">
        <v>1171</v>
      </c>
      <c r="AA137" t="s">
        <v>1172</v>
      </c>
      <c r="AB137" t="s">
        <v>1173</v>
      </c>
      <c r="AC137" t="s">
        <v>1174</v>
      </c>
      <c r="AD137" t="s">
        <v>1175</v>
      </c>
      <c r="AE137" t="s">
        <v>1176</v>
      </c>
      <c r="AF137" t="s">
        <v>1177</v>
      </c>
      <c r="AG137" t="s">
        <v>1178</v>
      </c>
      <c r="AH137" t="s">
        <v>870</v>
      </c>
      <c r="AI137" t="s">
        <v>873</v>
      </c>
      <c r="AJ137" t="s">
        <v>874</v>
      </c>
      <c r="AK137" t="s">
        <v>875</v>
      </c>
      <c r="AL137" t="s">
        <v>877</v>
      </c>
      <c r="AM137" t="s">
        <v>878</v>
      </c>
      <c r="AN137" t="s">
        <v>882</v>
      </c>
      <c r="AO137" t="s">
        <v>883</v>
      </c>
      <c r="AP137" t="s">
        <v>884</v>
      </c>
      <c r="AQ137" t="s">
        <v>887</v>
      </c>
      <c r="AR137" t="s">
        <v>888</v>
      </c>
      <c r="AS137" t="s">
        <v>889</v>
      </c>
      <c r="AT137" t="s">
        <v>893</v>
      </c>
      <c r="AU137" t="s">
        <v>894</v>
      </c>
      <c r="AV137" t="s">
        <v>897</v>
      </c>
      <c r="AW137" t="s">
        <v>898</v>
      </c>
      <c r="AX137" t="s">
        <v>899</v>
      </c>
      <c r="AY137" t="s">
        <v>900</v>
      </c>
      <c r="AZ137" t="s">
        <v>901</v>
      </c>
      <c r="BA137" t="s">
        <v>902</v>
      </c>
      <c r="BB137" t="s">
        <v>903</v>
      </c>
      <c r="BC137" t="s">
        <v>904</v>
      </c>
      <c r="BD137" t="s">
        <v>906</v>
      </c>
      <c r="BE137" t="s">
        <v>913</v>
      </c>
      <c r="BF137" t="s">
        <v>914</v>
      </c>
      <c r="BG137" t="s">
        <v>915</v>
      </c>
      <c r="BH137" t="s">
        <v>916</v>
      </c>
      <c r="BI137" t="s">
        <v>917</v>
      </c>
      <c r="BJ137" t="s">
        <v>968</v>
      </c>
      <c r="BK137" t="s">
        <v>973</v>
      </c>
      <c r="BL137" t="s">
        <v>974</v>
      </c>
      <c r="BM137" t="s">
        <v>975</v>
      </c>
      <c r="BN137" t="s">
        <v>992</v>
      </c>
      <c r="BO137" t="s">
        <v>1000</v>
      </c>
      <c r="BP137" t="s">
        <v>1001</v>
      </c>
      <c r="BQ137" t="s">
        <v>1004</v>
      </c>
      <c r="BR137" t="s">
        <v>1005</v>
      </c>
      <c r="BS137" t="s">
        <v>1008</v>
      </c>
      <c r="BT137" t="s">
        <v>1009</v>
      </c>
      <c r="BU137" t="s">
        <v>1012</v>
      </c>
      <c r="BV137" t="s">
        <v>1035</v>
      </c>
      <c r="BW137" t="s">
        <v>1036</v>
      </c>
      <c r="BX137" t="s">
        <v>1038</v>
      </c>
      <c r="BY137" t="s">
        <v>1039</v>
      </c>
      <c r="BZ137" t="s">
        <v>1042</v>
      </c>
      <c r="CA137" t="s">
        <v>1047</v>
      </c>
      <c r="CB137" t="s">
        <v>1061</v>
      </c>
      <c r="CC137" t="s">
        <v>1067</v>
      </c>
      <c r="CD137" t="s">
        <v>1073</v>
      </c>
      <c r="CE137" t="s">
        <v>1084</v>
      </c>
      <c r="CF137" t="s">
        <v>1088</v>
      </c>
      <c r="CG137" t="s">
        <v>1091</v>
      </c>
      <c r="CH137" t="s">
        <v>1092</v>
      </c>
      <c r="CI137" t="s">
        <v>1097</v>
      </c>
      <c r="CJ137" t="s">
        <v>1098</v>
      </c>
      <c r="CK137" t="s">
        <v>1101</v>
      </c>
      <c r="CL137" t="s">
        <v>1102</v>
      </c>
      <c r="CM137" t="s">
        <v>1105</v>
      </c>
      <c r="CN137" t="s">
        <v>1109</v>
      </c>
      <c r="CO137" t="s">
        <v>1110</v>
      </c>
      <c r="CP137" t="s">
        <v>1111</v>
      </c>
      <c r="CQ137" t="s">
        <v>1116</v>
      </c>
      <c r="CR137" t="s">
        <v>1120</v>
      </c>
      <c r="CS137" t="s">
        <v>1122</v>
      </c>
      <c r="CT137" t="s">
        <v>1123</v>
      </c>
      <c r="CU137" t="s">
        <v>1127</v>
      </c>
      <c r="CV137" t="s">
        <v>1134</v>
      </c>
      <c r="CW137" t="s">
        <v>1138</v>
      </c>
      <c r="CX137" t="s">
        <v>1140</v>
      </c>
    </row>
    <row r="138" spans="1:102" x14ac:dyDescent="0.2">
      <c r="A138" t="s">
        <v>99</v>
      </c>
      <c r="B138">
        <v>508.39999389648437</v>
      </c>
      <c r="C138">
        <v>516.5999755859375</v>
      </c>
      <c r="D138">
        <v>528.4000244140625</v>
      </c>
      <c r="E138">
        <v>522.780029296875</v>
      </c>
      <c r="F138">
        <v>526.67999267578125</v>
      </c>
      <c r="G138">
        <v>534.969970703125</v>
      </c>
      <c r="H138">
        <v>536.08001708984375</v>
      </c>
      <c r="I138">
        <v>525.44000244140625</v>
      </c>
      <c r="J138">
        <v>524.1500244140625</v>
      </c>
      <c r="K138">
        <v>519.6400146484375</v>
      </c>
      <c r="L138">
        <v>530.92999267578125</v>
      </c>
      <c r="M138">
        <v>543.67999267578125</v>
      </c>
      <c r="N138">
        <v>546.1199951171875</v>
      </c>
      <c r="O138">
        <v>555.44000244140625</v>
      </c>
      <c r="P138">
        <v>535.90997314453125</v>
      </c>
      <c r="Q138">
        <v>531.530029296875</v>
      </c>
      <c r="R138">
        <v>531.3599853515625</v>
      </c>
      <c r="S138">
        <v>524.6199951171875</v>
      </c>
      <c r="T138">
        <v>525.47998046875</v>
      </c>
      <c r="U138">
        <v>534.280029296875</v>
      </c>
      <c r="V138">
        <v>530.760009765625</v>
      </c>
      <c r="W138">
        <v>520.79998779296875</v>
      </c>
      <c r="X138">
        <v>513.34002685546875</v>
      </c>
      <c r="Y138">
        <v>514.8800048828125</v>
      </c>
      <c r="Z138">
        <v>507.67001342773437</v>
      </c>
      <c r="AA138">
        <v>516.16998291015625</v>
      </c>
      <c r="AB138">
        <v>518.8699951171875</v>
      </c>
      <c r="AC138">
        <v>530.20001220703125</v>
      </c>
      <c r="AD138">
        <v>513.760009765625</v>
      </c>
      <c r="AE138">
        <v>512.72998046875</v>
      </c>
      <c r="AF138">
        <v>514.19000244140625</v>
      </c>
      <c r="AG138">
        <v>515.17999267578125</v>
      </c>
      <c r="AH138">
        <v>517.239990234375</v>
      </c>
      <c r="AI138">
        <v>516.34002685546875</v>
      </c>
      <c r="AJ138">
        <v>516.77001953125</v>
      </c>
      <c r="AK138">
        <v>515.0999755859375</v>
      </c>
      <c r="AL138">
        <v>522.42999267578125</v>
      </c>
      <c r="AM138">
        <v>527.40997314453125</v>
      </c>
      <c r="AN138">
        <v>527.20001220703125</v>
      </c>
      <c r="AO138">
        <v>524.45001220703125</v>
      </c>
      <c r="AP138">
        <v>521.83001708984375</v>
      </c>
      <c r="AQ138">
        <v>530.969970703125</v>
      </c>
      <c r="AR138">
        <v>529.03997802734375</v>
      </c>
      <c r="AS138">
        <v>529.55999755859375</v>
      </c>
      <c r="AT138">
        <v>532.95001220703125</v>
      </c>
      <c r="AU138">
        <v>531.65997314453125</v>
      </c>
      <c r="AV138">
        <v>514.8800048828125</v>
      </c>
      <c r="AW138">
        <v>505.10000610351562</v>
      </c>
      <c r="AX138">
        <v>510.98001098632813</v>
      </c>
      <c r="AY138">
        <v>515.90997314453125</v>
      </c>
      <c r="AZ138">
        <v>505.04998779296875</v>
      </c>
      <c r="BA138">
        <v>497.20001220703125</v>
      </c>
      <c r="BB138">
        <v>500.32998657226562</v>
      </c>
      <c r="BC138">
        <v>501.39999389648438</v>
      </c>
      <c r="BD138">
        <v>496.76998901367187</v>
      </c>
      <c r="BE138">
        <v>502.51998901367187</v>
      </c>
      <c r="BF138">
        <v>507.27999877929687</v>
      </c>
      <c r="BG138">
        <v>490.20001220703125</v>
      </c>
      <c r="BH138">
        <v>490.32998657226562</v>
      </c>
      <c r="BI138">
        <v>506.25</v>
      </c>
      <c r="BJ138">
        <v>510.85000610351562</v>
      </c>
      <c r="BK138">
        <v>498.95999145507812</v>
      </c>
      <c r="BL138">
        <v>504.97000122070313</v>
      </c>
      <c r="BM138">
        <v>514.8800048828125</v>
      </c>
      <c r="BN138">
        <v>531.96002197265625</v>
      </c>
      <c r="BO138">
        <v>539.16998291015625</v>
      </c>
      <c r="BP138">
        <v>545.6099853515625</v>
      </c>
      <c r="BQ138">
        <v>536.25</v>
      </c>
      <c r="BR138">
        <v>543.25</v>
      </c>
      <c r="BS138">
        <v>525.04998779296875</v>
      </c>
      <c r="BT138">
        <v>517.5</v>
      </c>
      <c r="BU138">
        <v>525.90997314453125</v>
      </c>
      <c r="BV138">
        <v>524.32000732421875</v>
      </c>
      <c r="BW138">
        <v>514.40997314453125</v>
      </c>
      <c r="BX138">
        <v>513.15997314453125</v>
      </c>
      <c r="BY138">
        <v>520.92999267578125</v>
      </c>
      <c r="BZ138">
        <v>520.969970703125</v>
      </c>
      <c r="CA138">
        <v>522.3499755859375</v>
      </c>
      <c r="CB138">
        <v>513.25</v>
      </c>
      <c r="CC138">
        <v>509.60000610351563</v>
      </c>
      <c r="CD138">
        <v>507.20001220703125</v>
      </c>
      <c r="CE138">
        <v>511.8800048828125</v>
      </c>
      <c r="CF138">
        <v>515.57000732421875</v>
      </c>
      <c r="CG138">
        <v>513.97998046875</v>
      </c>
      <c r="CH138">
        <v>528.30999755859375</v>
      </c>
      <c r="CI138">
        <v>522.3900146484375</v>
      </c>
      <c r="CJ138">
        <v>519.760009765625</v>
      </c>
      <c r="CK138">
        <v>521.57000732421875</v>
      </c>
      <c r="CL138">
        <v>527.97998046875</v>
      </c>
      <c r="CM138">
        <v>525.0999755859375</v>
      </c>
      <c r="CN138">
        <v>527.530029296875</v>
      </c>
      <c r="CO138">
        <v>534.1099853515625</v>
      </c>
      <c r="CP138">
        <v>536.30999755859375</v>
      </c>
      <c r="CQ138">
        <v>534.15997314453125</v>
      </c>
      <c r="CR138">
        <v>535.22998046875</v>
      </c>
      <c r="CS138">
        <v>546.22998046875</v>
      </c>
      <c r="CT138">
        <v>546.989990234375</v>
      </c>
      <c r="CU138">
        <v>541.1400146484375</v>
      </c>
      <c r="CV138">
        <v>539.29998779296875</v>
      </c>
      <c r="CW138">
        <v>532.760009765625</v>
      </c>
      <c r="CX138">
        <v>534.4000244140625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X138"/>
  <sheetViews>
    <sheetView workbookViewId="0"/>
  </sheetViews>
  <sheetFormatPr defaultRowHeight="12.75" x14ac:dyDescent="0.2"/>
  <cols>
    <col min="66" max="66" width="11" customWidth="1"/>
  </cols>
  <sheetData>
    <row r="1" spans="1:102" x14ac:dyDescent="0.2">
      <c r="A1" s="26"/>
      <c r="B1" s="26" t="s">
        <v>874</v>
      </c>
      <c r="C1" s="26" t="s">
        <v>875</v>
      </c>
      <c r="D1" s="26" t="s">
        <v>877</v>
      </c>
      <c r="E1" s="26" t="s">
        <v>878</v>
      </c>
      <c r="F1" s="26" t="s">
        <v>882</v>
      </c>
      <c r="G1" s="26" t="s">
        <v>883</v>
      </c>
      <c r="H1" s="26" t="s">
        <v>884</v>
      </c>
      <c r="I1" s="26" t="s">
        <v>887</v>
      </c>
      <c r="J1" s="26" t="s">
        <v>888</v>
      </c>
      <c r="K1" s="26" t="s">
        <v>890</v>
      </c>
      <c r="L1" s="26" t="s">
        <v>889</v>
      </c>
      <c r="M1" s="26" t="s">
        <v>893</v>
      </c>
      <c r="N1" s="26" t="s">
        <v>894</v>
      </c>
      <c r="O1" s="26" t="s">
        <v>897</v>
      </c>
      <c r="P1" s="26" t="s">
        <v>898</v>
      </c>
      <c r="Q1" s="26" t="s">
        <v>899</v>
      </c>
      <c r="R1" s="26" t="s">
        <v>900</v>
      </c>
      <c r="S1" s="26" t="s">
        <v>901</v>
      </c>
      <c r="T1" s="26" t="s">
        <v>902</v>
      </c>
      <c r="U1" s="26" t="s">
        <v>903</v>
      </c>
      <c r="V1" s="26" t="s">
        <v>904</v>
      </c>
      <c r="W1" s="26" t="s">
        <v>906</v>
      </c>
      <c r="X1" s="26" t="s">
        <v>913</v>
      </c>
      <c r="Y1" s="26" t="s">
        <v>914</v>
      </c>
      <c r="Z1" s="26" t="s">
        <v>915</v>
      </c>
      <c r="AA1" s="26" t="s">
        <v>916</v>
      </c>
      <c r="AB1" s="26" t="s">
        <v>917</v>
      </c>
      <c r="AC1" s="26" t="s">
        <v>968</v>
      </c>
      <c r="AD1" s="26" t="s">
        <v>973</v>
      </c>
      <c r="AE1" s="26" t="s">
        <v>974</v>
      </c>
      <c r="AF1" s="26" t="s">
        <v>975</v>
      </c>
      <c r="AG1" s="26" t="s">
        <v>993</v>
      </c>
      <c r="AH1" s="26" t="s">
        <v>992</v>
      </c>
      <c r="AI1" s="26" t="s">
        <v>1000</v>
      </c>
      <c r="AJ1" s="26" t="s">
        <v>1001</v>
      </c>
      <c r="AK1" s="26" t="s">
        <v>1004</v>
      </c>
      <c r="AL1" s="26" t="s">
        <v>1006</v>
      </c>
      <c r="AM1" s="26" t="s">
        <v>1005</v>
      </c>
      <c r="AN1" s="26" t="s">
        <v>1008</v>
      </c>
      <c r="AO1" s="26" t="s">
        <v>1009</v>
      </c>
      <c r="AP1" s="26" t="s">
        <v>1012</v>
      </c>
      <c r="AQ1" s="26" t="s">
        <v>1035</v>
      </c>
      <c r="AR1" s="26" t="s">
        <v>1036</v>
      </c>
      <c r="AS1" s="26" t="s">
        <v>1038</v>
      </c>
      <c r="AT1" s="26" t="s">
        <v>1039</v>
      </c>
      <c r="AU1" s="26" t="s">
        <v>1042</v>
      </c>
      <c r="AV1" s="26" t="s">
        <v>1048</v>
      </c>
      <c r="AW1" s="26" t="s">
        <v>1047</v>
      </c>
      <c r="AX1" s="26" t="s">
        <v>1061</v>
      </c>
      <c r="AY1" s="26" t="s">
        <v>1067</v>
      </c>
      <c r="AZ1" s="26" t="s">
        <v>1073</v>
      </c>
      <c r="BA1" s="26" t="s">
        <v>1084</v>
      </c>
      <c r="BB1" s="26" t="s">
        <v>1088</v>
      </c>
      <c r="BC1" s="26" t="s">
        <v>1091</v>
      </c>
      <c r="BD1" s="26" t="s">
        <v>1092</v>
      </c>
      <c r="BE1" s="26" t="s">
        <v>1097</v>
      </c>
      <c r="BF1" s="26" t="s">
        <v>1098</v>
      </c>
      <c r="BG1" s="26" t="s">
        <v>1101</v>
      </c>
      <c r="BH1" s="26" t="s">
        <v>1102</v>
      </c>
      <c r="BI1" s="26" t="s">
        <v>1105</v>
      </c>
      <c r="BJ1" s="26" t="s">
        <v>1109</v>
      </c>
      <c r="BK1" s="26" t="s">
        <v>1110</v>
      </c>
      <c r="BL1" s="26" t="s">
        <v>1111</v>
      </c>
      <c r="BM1" s="26" t="s">
        <v>1116</v>
      </c>
      <c r="BN1" s="26" t="s">
        <v>1120</v>
      </c>
      <c r="BO1" s="26" t="s">
        <v>1122</v>
      </c>
      <c r="BP1" s="26" t="s">
        <v>1123</v>
      </c>
      <c r="BQ1" s="26" t="s">
        <v>1127</v>
      </c>
      <c r="BR1" s="26" t="s">
        <v>1134</v>
      </c>
      <c r="BS1" s="26" t="s">
        <v>1138</v>
      </c>
      <c r="BT1" s="26" t="s">
        <v>1140</v>
      </c>
      <c r="BU1" s="26" t="s">
        <v>1180</v>
      </c>
      <c r="BV1" s="26" t="e">
        <v>#N/A</v>
      </c>
      <c r="BW1" s="26" t="e">
        <v>#N/A</v>
      </c>
      <c r="BX1" s="26" t="e">
        <v>#N/A</v>
      </c>
      <c r="BY1" s="26" t="e">
        <v>#N/A</v>
      </c>
      <c r="BZ1" s="26" t="e">
        <v>#N/A</v>
      </c>
      <c r="CA1" s="26" t="e">
        <v>#N/A</v>
      </c>
      <c r="CB1" s="26" t="e">
        <v>#N/A</v>
      </c>
      <c r="CC1" s="26" t="e">
        <v>#N/A</v>
      </c>
      <c r="CD1" s="26" t="e">
        <v>#N/A</v>
      </c>
      <c r="CE1" s="26" t="e">
        <v>#N/A</v>
      </c>
      <c r="CF1" s="26" t="e">
        <v>#N/A</v>
      </c>
      <c r="CG1" s="26" t="e">
        <v>#N/A</v>
      </c>
      <c r="CH1" s="26" t="e">
        <v>#N/A</v>
      </c>
      <c r="CI1" s="26" t="e">
        <v>#N/A</v>
      </c>
      <c r="CJ1" s="26" t="e">
        <v>#N/A</v>
      </c>
      <c r="CK1" s="26" t="e">
        <v>#N/A</v>
      </c>
      <c r="CL1" s="26" t="e">
        <v>#N/A</v>
      </c>
      <c r="CM1" s="26" t="e">
        <v>#N/A</v>
      </c>
      <c r="CN1" s="26" t="e">
        <v>#N/A</v>
      </c>
      <c r="CO1" s="26" t="e">
        <v>#N/A</v>
      </c>
      <c r="CP1" s="26" t="e">
        <v>#N/A</v>
      </c>
      <c r="CQ1" s="26" t="e">
        <v>#N/A</v>
      </c>
      <c r="CR1" s="26" t="e">
        <v>#N/A</v>
      </c>
      <c r="CS1" s="26" t="e">
        <v>#N/A</v>
      </c>
      <c r="CT1" s="26" t="e">
        <v>#N/A</v>
      </c>
      <c r="CU1" s="26" t="e">
        <v>#N/A</v>
      </c>
      <c r="CV1" s="26" t="e">
        <v>#N/A</v>
      </c>
      <c r="CW1" t="e">
        <v>#N/A</v>
      </c>
      <c r="CX1" t="e">
        <v>#N/A</v>
      </c>
    </row>
    <row r="2" spans="1:102" x14ac:dyDescent="0.2">
      <c r="A2" s="26" t="s">
        <v>4</v>
      </c>
      <c r="B2" s="26">
        <v>1</v>
      </c>
      <c r="C2" s="26">
        <v>1</v>
      </c>
      <c r="D2" s="26">
        <v>1</v>
      </c>
      <c r="E2" s="26">
        <v>1</v>
      </c>
      <c r="F2" s="26">
        <v>1</v>
      </c>
      <c r="G2" s="26">
        <v>1</v>
      </c>
      <c r="H2" s="26">
        <v>1</v>
      </c>
      <c r="I2" s="26">
        <v>1</v>
      </c>
      <c r="J2" s="26">
        <v>1</v>
      </c>
      <c r="K2" s="26">
        <v>1</v>
      </c>
      <c r="L2" s="26">
        <v>1</v>
      </c>
      <c r="M2" s="26">
        <v>1</v>
      </c>
      <c r="N2" s="26">
        <v>1</v>
      </c>
      <c r="O2" s="26">
        <v>1</v>
      </c>
      <c r="P2" s="26">
        <v>1</v>
      </c>
      <c r="Q2" s="26">
        <v>1</v>
      </c>
      <c r="R2" s="26">
        <v>1</v>
      </c>
      <c r="S2" s="26">
        <v>1</v>
      </c>
      <c r="T2" s="26">
        <v>1</v>
      </c>
      <c r="U2" s="26">
        <v>1</v>
      </c>
      <c r="V2" s="26">
        <v>1</v>
      </c>
      <c r="W2" s="26">
        <v>1</v>
      </c>
      <c r="X2" s="26">
        <v>1</v>
      </c>
      <c r="Y2" s="26">
        <v>1</v>
      </c>
      <c r="Z2" s="26">
        <v>1</v>
      </c>
      <c r="AA2" s="26">
        <v>1</v>
      </c>
      <c r="AB2" s="26">
        <v>1</v>
      </c>
      <c r="AC2" s="26">
        <v>1</v>
      </c>
      <c r="AD2" s="26">
        <v>1</v>
      </c>
      <c r="AE2" s="26">
        <v>1</v>
      </c>
      <c r="AF2" s="26">
        <v>1</v>
      </c>
      <c r="AG2" s="26">
        <v>1</v>
      </c>
      <c r="AH2" s="26">
        <v>1</v>
      </c>
      <c r="AI2" s="26">
        <v>1</v>
      </c>
      <c r="AJ2" s="26">
        <v>1</v>
      </c>
      <c r="AK2" s="26">
        <v>1</v>
      </c>
      <c r="AL2" s="26">
        <v>1</v>
      </c>
      <c r="AM2" s="26">
        <v>1</v>
      </c>
      <c r="AN2" s="26">
        <v>1</v>
      </c>
      <c r="AO2" s="26">
        <v>1</v>
      </c>
      <c r="AP2" s="26">
        <v>1</v>
      </c>
      <c r="AQ2" s="26">
        <v>1</v>
      </c>
      <c r="AR2" s="26">
        <v>1</v>
      </c>
      <c r="AS2" s="26">
        <v>1</v>
      </c>
      <c r="AT2" s="26">
        <v>1</v>
      </c>
      <c r="AU2" s="26">
        <v>1</v>
      </c>
      <c r="AV2" s="26">
        <v>1</v>
      </c>
      <c r="AW2" s="26">
        <v>1</v>
      </c>
      <c r="AX2" s="26">
        <v>1</v>
      </c>
      <c r="AY2" s="26">
        <v>1</v>
      </c>
      <c r="AZ2" s="26">
        <v>1</v>
      </c>
      <c r="BA2" s="26">
        <v>1</v>
      </c>
      <c r="BB2" s="26">
        <v>1</v>
      </c>
      <c r="BC2" s="26">
        <v>1</v>
      </c>
      <c r="BD2" s="26">
        <v>1</v>
      </c>
      <c r="BE2" s="26">
        <v>1</v>
      </c>
      <c r="BF2" s="26">
        <v>1</v>
      </c>
      <c r="BG2" s="26">
        <v>1</v>
      </c>
      <c r="BH2" s="26">
        <v>1</v>
      </c>
      <c r="BI2" s="26">
        <v>1</v>
      </c>
      <c r="BJ2" s="26">
        <v>1</v>
      </c>
      <c r="BK2" s="26">
        <v>1</v>
      </c>
      <c r="BL2" s="26">
        <v>1</v>
      </c>
      <c r="BM2" s="26">
        <v>1</v>
      </c>
      <c r="BN2" s="26">
        <v>1</v>
      </c>
      <c r="BO2" s="26">
        <v>1</v>
      </c>
      <c r="BP2" s="26">
        <v>1</v>
      </c>
      <c r="BQ2" s="26">
        <v>1</v>
      </c>
      <c r="BR2" s="26">
        <v>1</v>
      </c>
      <c r="BS2" s="26">
        <v>1</v>
      </c>
      <c r="BT2" s="26">
        <v>1</v>
      </c>
      <c r="BU2" s="26">
        <v>1</v>
      </c>
      <c r="BV2" s="26">
        <v>1</v>
      </c>
      <c r="BW2" s="26">
        <v>1</v>
      </c>
      <c r="BX2" s="26">
        <v>1</v>
      </c>
      <c r="BY2" s="26">
        <v>1</v>
      </c>
      <c r="BZ2" s="26">
        <v>1</v>
      </c>
      <c r="CA2" s="26">
        <v>1</v>
      </c>
      <c r="CB2" s="26">
        <v>1</v>
      </c>
      <c r="CC2" s="26">
        <v>1</v>
      </c>
      <c r="CD2" s="26">
        <v>1</v>
      </c>
      <c r="CE2" s="26">
        <v>1</v>
      </c>
      <c r="CF2" s="26">
        <v>1</v>
      </c>
      <c r="CG2" s="26">
        <v>1</v>
      </c>
      <c r="CH2" s="26">
        <v>1</v>
      </c>
      <c r="CI2" s="26">
        <v>1</v>
      </c>
      <c r="CJ2" s="26">
        <v>1</v>
      </c>
      <c r="CK2" s="26">
        <v>1</v>
      </c>
      <c r="CL2" s="26">
        <v>1</v>
      </c>
      <c r="CM2" s="26">
        <v>1</v>
      </c>
      <c r="CN2" s="26">
        <v>1</v>
      </c>
      <c r="CO2" s="26">
        <v>1</v>
      </c>
      <c r="CP2" s="26">
        <v>1</v>
      </c>
      <c r="CQ2" s="26">
        <v>1</v>
      </c>
      <c r="CR2" s="26">
        <v>1</v>
      </c>
      <c r="CS2" s="26">
        <v>1</v>
      </c>
      <c r="CT2" s="26">
        <v>1</v>
      </c>
      <c r="CU2" s="26">
        <v>1</v>
      </c>
      <c r="CV2" s="26">
        <v>1</v>
      </c>
      <c r="CW2">
        <v>1</v>
      </c>
      <c r="CX2">
        <v>1</v>
      </c>
    </row>
    <row r="3" spans="1:102" x14ac:dyDescent="0.2">
      <c r="A3" s="26"/>
      <c r="B3" s="26" t="s">
        <v>874</v>
      </c>
      <c r="C3" s="26" t="s">
        <v>875</v>
      </c>
      <c r="D3" s="26" t="s">
        <v>877</v>
      </c>
      <c r="E3" s="26" t="s">
        <v>878</v>
      </c>
      <c r="F3" s="26" t="s">
        <v>882</v>
      </c>
      <c r="G3" s="26" t="s">
        <v>883</v>
      </c>
      <c r="H3" s="26" t="s">
        <v>884</v>
      </c>
      <c r="I3" s="26" t="s">
        <v>887</v>
      </c>
      <c r="J3" s="26" t="s">
        <v>888</v>
      </c>
      <c r="K3" s="26" t="s">
        <v>890</v>
      </c>
      <c r="L3" s="26" t="s">
        <v>889</v>
      </c>
      <c r="M3" s="26" t="s">
        <v>893</v>
      </c>
      <c r="N3" s="26" t="s">
        <v>894</v>
      </c>
      <c r="O3" s="26" t="s">
        <v>897</v>
      </c>
      <c r="P3" s="26" t="s">
        <v>898</v>
      </c>
      <c r="Q3" s="26" t="s">
        <v>899</v>
      </c>
      <c r="R3" s="26" t="s">
        <v>900</v>
      </c>
      <c r="S3" s="26" t="s">
        <v>901</v>
      </c>
      <c r="T3" s="26" t="s">
        <v>902</v>
      </c>
      <c r="U3" s="26" t="s">
        <v>903</v>
      </c>
      <c r="V3" s="26" t="s">
        <v>904</v>
      </c>
      <c r="W3" s="26" t="s">
        <v>906</v>
      </c>
      <c r="X3" s="26" t="s">
        <v>913</v>
      </c>
      <c r="Y3" s="26" t="s">
        <v>914</v>
      </c>
      <c r="Z3" s="26" t="s">
        <v>915</v>
      </c>
      <c r="AA3" s="26" t="s">
        <v>916</v>
      </c>
      <c r="AB3" s="26" t="s">
        <v>917</v>
      </c>
      <c r="AC3" s="26" t="s">
        <v>968</v>
      </c>
      <c r="AD3" s="26" t="s">
        <v>973</v>
      </c>
      <c r="AE3" s="26" t="s">
        <v>974</v>
      </c>
      <c r="AF3" s="26" t="s">
        <v>975</v>
      </c>
      <c r="AG3" s="26" t="s">
        <v>993</v>
      </c>
      <c r="AH3" s="26" t="s">
        <v>992</v>
      </c>
      <c r="AI3" s="26" t="s">
        <v>1000</v>
      </c>
      <c r="AJ3" s="26" t="s">
        <v>1001</v>
      </c>
      <c r="AK3" s="26" t="s">
        <v>1004</v>
      </c>
      <c r="AL3" s="26" t="s">
        <v>1006</v>
      </c>
      <c r="AM3" s="26" t="s">
        <v>1005</v>
      </c>
      <c r="AN3" s="26" t="s">
        <v>1008</v>
      </c>
      <c r="AO3" s="26" t="s">
        <v>1009</v>
      </c>
      <c r="AP3" s="26" t="s">
        <v>1012</v>
      </c>
      <c r="AQ3" s="26" t="s">
        <v>1035</v>
      </c>
      <c r="AR3" s="26" t="s">
        <v>1036</v>
      </c>
      <c r="AS3" s="26" t="s">
        <v>1038</v>
      </c>
      <c r="AT3" s="26" t="s">
        <v>1039</v>
      </c>
      <c r="AU3" s="26" t="s">
        <v>1042</v>
      </c>
      <c r="AV3" s="26" t="s">
        <v>1048</v>
      </c>
      <c r="AW3" s="26" t="s">
        <v>1047</v>
      </c>
      <c r="AX3" s="26" t="s">
        <v>1061</v>
      </c>
      <c r="AY3" s="26" t="s">
        <v>1067</v>
      </c>
      <c r="AZ3" s="26" t="s">
        <v>1073</v>
      </c>
      <c r="BA3" s="26" t="s">
        <v>1084</v>
      </c>
      <c r="BB3" s="26" t="s">
        <v>1088</v>
      </c>
      <c r="BC3" s="26" t="s">
        <v>1091</v>
      </c>
      <c r="BD3" s="26" t="s">
        <v>1092</v>
      </c>
      <c r="BE3" s="26" t="s">
        <v>1097</v>
      </c>
      <c r="BF3" s="26" t="s">
        <v>1098</v>
      </c>
      <c r="BG3" s="26" t="s">
        <v>1101</v>
      </c>
      <c r="BH3" s="26" t="s">
        <v>1102</v>
      </c>
      <c r="BI3" s="26" t="s">
        <v>1105</v>
      </c>
      <c r="BJ3" s="26" t="s">
        <v>1109</v>
      </c>
      <c r="BK3" s="26" t="s">
        <v>1110</v>
      </c>
      <c r="BL3" s="26" t="s">
        <v>1111</v>
      </c>
      <c r="BM3" s="26" t="s">
        <v>1116</v>
      </c>
      <c r="BN3" s="26" t="s">
        <v>1120</v>
      </c>
      <c r="BO3" s="26" t="s">
        <v>1122</v>
      </c>
      <c r="BP3" s="26" t="s">
        <v>1123</v>
      </c>
      <c r="BQ3" s="26" t="s">
        <v>1127</v>
      </c>
      <c r="BR3" s="26" t="s">
        <v>1134</v>
      </c>
      <c r="BS3" s="26" t="s">
        <v>1138</v>
      </c>
      <c r="BT3" s="26" t="s">
        <v>1140</v>
      </c>
      <c r="BU3" s="26" t="s">
        <v>1180</v>
      </c>
      <c r="BV3" s="26" t="e">
        <v>#N/A</v>
      </c>
      <c r="BW3" s="26" t="e">
        <v>#N/A</v>
      </c>
      <c r="BX3" s="26" t="e">
        <v>#N/A</v>
      </c>
      <c r="BY3" s="26" t="e">
        <v>#N/A</v>
      </c>
      <c r="BZ3" s="26" t="e">
        <v>#N/A</v>
      </c>
      <c r="CA3" s="26" t="e">
        <v>#N/A</v>
      </c>
      <c r="CB3" s="26" t="e">
        <v>#N/A</v>
      </c>
      <c r="CC3" s="26" t="e">
        <v>#N/A</v>
      </c>
      <c r="CD3" s="26" t="e">
        <v>#N/A</v>
      </c>
      <c r="CE3" s="26" t="e">
        <v>#N/A</v>
      </c>
      <c r="CF3" s="26" t="e">
        <v>#N/A</v>
      </c>
      <c r="CG3" s="26" t="e">
        <v>#N/A</v>
      </c>
      <c r="CH3" s="26" t="e">
        <v>#N/A</v>
      </c>
      <c r="CI3" s="26" t="e">
        <v>#N/A</v>
      </c>
      <c r="CJ3" s="26" t="e">
        <v>#N/A</v>
      </c>
      <c r="CK3" s="26" t="e">
        <v>#N/A</v>
      </c>
      <c r="CL3" s="26" t="e">
        <v>#N/A</v>
      </c>
      <c r="CM3" s="26" t="e">
        <v>#N/A</v>
      </c>
      <c r="CN3" s="26" t="e">
        <v>#N/A</v>
      </c>
      <c r="CO3" s="26" t="e">
        <v>#N/A</v>
      </c>
      <c r="CP3" s="26" t="e">
        <v>#N/A</v>
      </c>
      <c r="CQ3" s="26" t="e">
        <v>#N/A</v>
      </c>
      <c r="CR3" s="26" t="e">
        <v>#N/A</v>
      </c>
      <c r="CS3" s="26" t="e">
        <v>#N/A</v>
      </c>
      <c r="CT3" s="26" t="e">
        <v>#N/A</v>
      </c>
      <c r="CU3" s="26" t="e">
        <v>#N/A</v>
      </c>
      <c r="CV3" s="26" t="e">
        <v>#N/A</v>
      </c>
      <c r="CW3" t="e">
        <v>#N/A</v>
      </c>
      <c r="CX3" t="e">
        <v>#N/A</v>
      </c>
    </row>
    <row r="4" spans="1:102" x14ac:dyDescent="0.2">
      <c r="A4" s="26" t="s">
        <v>5</v>
      </c>
      <c r="B4" s="26">
        <v>1</v>
      </c>
      <c r="C4" s="26">
        <v>1</v>
      </c>
      <c r="D4" s="26">
        <v>1</v>
      </c>
      <c r="E4" s="26">
        <v>1</v>
      </c>
      <c r="F4" s="26">
        <v>1</v>
      </c>
      <c r="G4" s="26">
        <v>1</v>
      </c>
      <c r="H4" s="26">
        <v>1</v>
      </c>
      <c r="I4" s="26">
        <v>1</v>
      </c>
      <c r="J4" s="26">
        <v>1</v>
      </c>
      <c r="K4" s="26">
        <v>1</v>
      </c>
      <c r="L4" s="26">
        <v>1</v>
      </c>
      <c r="M4" s="26">
        <v>1</v>
      </c>
      <c r="N4" s="26">
        <v>1</v>
      </c>
      <c r="O4" s="26">
        <v>1</v>
      </c>
      <c r="P4" s="26">
        <v>1</v>
      </c>
      <c r="Q4" s="26">
        <v>1</v>
      </c>
      <c r="R4" s="26">
        <v>1</v>
      </c>
      <c r="S4" s="26">
        <v>1</v>
      </c>
      <c r="T4" s="26">
        <v>1</v>
      </c>
      <c r="U4" s="26">
        <v>1</v>
      </c>
      <c r="V4" s="26">
        <v>1</v>
      </c>
      <c r="W4" s="26">
        <v>1</v>
      </c>
      <c r="X4" s="26">
        <v>1</v>
      </c>
      <c r="Y4" s="26">
        <v>1</v>
      </c>
      <c r="Z4" s="26">
        <v>1</v>
      </c>
      <c r="AA4" s="26">
        <v>1</v>
      </c>
      <c r="AB4" s="26">
        <v>1</v>
      </c>
      <c r="AC4" s="26">
        <v>1</v>
      </c>
      <c r="AD4" s="26">
        <v>1</v>
      </c>
      <c r="AE4" s="26">
        <v>1</v>
      </c>
      <c r="AF4" s="26">
        <v>1</v>
      </c>
      <c r="AG4" s="26">
        <v>1</v>
      </c>
      <c r="AH4" s="26">
        <v>1</v>
      </c>
      <c r="AI4" s="26">
        <v>1</v>
      </c>
      <c r="AJ4" s="26">
        <v>1</v>
      </c>
      <c r="AK4" s="26">
        <v>1</v>
      </c>
      <c r="AL4" s="26">
        <v>1</v>
      </c>
      <c r="AM4" s="26">
        <v>1</v>
      </c>
      <c r="AN4" s="26">
        <v>1</v>
      </c>
      <c r="AO4" s="26">
        <v>1</v>
      </c>
      <c r="AP4" s="26">
        <v>1</v>
      </c>
      <c r="AQ4" s="26">
        <v>1</v>
      </c>
      <c r="AR4" s="26">
        <v>1</v>
      </c>
      <c r="AS4" s="26">
        <v>1</v>
      </c>
      <c r="AT4" s="26">
        <v>1</v>
      </c>
      <c r="AU4" s="26">
        <v>1</v>
      </c>
      <c r="AV4" s="26">
        <v>1</v>
      </c>
      <c r="AW4" s="26">
        <v>1</v>
      </c>
      <c r="AX4" s="26">
        <v>1</v>
      </c>
      <c r="AY4" s="26">
        <v>1</v>
      </c>
      <c r="AZ4" s="26">
        <v>1</v>
      </c>
      <c r="BA4" s="26">
        <v>1</v>
      </c>
      <c r="BB4" s="26">
        <v>1</v>
      </c>
      <c r="BC4" s="26">
        <v>1</v>
      </c>
      <c r="BD4" s="26">
        <v>1</v>
      </c>
      <c r="BE4" s="26">
        <v>1</v>
      </c>
      <c r="BF4" s="26">
        <v>1</v>
      </c>
      <c r="BG4" s="26">
        <v>1</v>
      </c>
      <c r="BH4" s="26">
        <v>1</v>
      </c>
      <c r="BI4" s="26">
        <v>1</v>
      </c>
      <c r="BJ4" s="26">
        <v>1</v>
      </c>
      <c r="BK4" s="26">
        <v>1</v>
      </c>
      <c r="BL4" s="26">
        <v>1</v>
      </c>
      <c r="BM4" s="26">
        <v>1</v>
      </c>
      <c r="BN4" s="26">
        <v>1</v>
      </c>
      <c r="BO4" s="26">
        <v>1</v>
      </c>
      <c r="BP4" s="26">
        <v>1</v>
      </c>
      <c r="BQ4" s="26">
        <v>1</v>
      </c>
      <c r="BR4" s="26">
        <v>1</v>
      </c>
      <c r="BS4" s="26">
        <v>1</v>
      </c>
      <c r="BT4" s="26">
        <v>1</v>
      </c>
      <c r="BU4" s="26">
        <v>1</v>
      </c>
      <c r="BV4" s="26">
        <v>1</v>
      </c>
      <c r="BW4" s="26">
        <v>1</v>
      </c>
      <c r="BX4" s="26">
        <v>1</v>
      </c>
      <c r="BY4" s="26">
        <v>1</v>
      </c>
      <c r="BZ4" s="26">
        <v>1</v>
      </c>
      <c r="CA4" s="26">
        <v>1</v>
      </c>
      <c r="CB4" s="26">
        <v>1</v>
      </c>
      <c r="CC4" s="26">
        <v>1</v>
      </c>
      <c r="CD4" s="26">
        <v>1</v>
      </c>
      <c r="CE4" s="26">
        <v>1</v>
      </c>
      <c r="CF4" s="26">
        <v>1</v>
      </c>
      <c r="CG4" s="26">
        <v>1</v>
      </c>
      <c r="CH4" s="26">
        <v>1</v>
      </c>
      <c r="CI4" s="26">
        <v>1</v>
      </c>
      <c r="CJ4" s="26">
        <v>1</v>
      </c>
      <c r="CK4" s="26">
        <v>1</v>
      </c>
      <c r="CL4" s="26">
        <v>1</v>
      </c>
      <c r="CM4" s="26">
        <v>1</v>
      </c>
      <c r="CN4" s="26">
        <v>1</v>
      </c>
      <c r="CO4" s="26">
        <v>1</v>
      </c>
      <c r="CP4" s="26">
        <v>1</v>
      </c>
      <c r="CQ4" s="26">
        <v>1</v>
      </c>
      <c r="CR4" s="26">
        <v>1</v>
      </c>
      <c r="CS4" s="26">
        <v>1</v>
      </c>
      <c r="CT4" s="26">
        <v>1</v>
      </c>
      <c r="CU4" s="26">
        <v>1</v>
      </c>
      <c r="CV4" s="26">
        <v>1</v>
      </c>
      <c r="CW4">
        <v>1</v>
      </c>
      <c r="CX4">
        <v>1</v>
      </c>
    </row>
    <row r="5" spans="1:102" x14ac:dyDescent="0.2">
      <c r="A5" s="26"/>
      <c r="B5" s="26" t="s">
        <v>874</v>
      </c>
      <c r="C5" s="26" t="s">
        <v>875</v>
      </c>
      <c r="D5" s="26" t="s">
        <v>877</v>
      </c>
      <c r="E5" s="26" t="s">
        <v>878</v>
      </c>
      <c r="F5" s="26" t="s">
        <v>882</v>
      </c>
      <c r="G5" s="26" t="s">
        <v>883</v>
      </c>
      <c r="H5" s="26" t="s">
        <v>884</v>
      </c>
      <c r="I5" s="26" t="s">
        <v>887</v>
      </c>
      <c r="J5" s="26" t="s">
        <v>888</v>
      </c>
      <c r="K5" s="26" t="s">
        <v>890</v>
      </c>
      <c r="L5" s="26" t="s">
        <v>889</v>
      </c>
      <c r="M5" s="26" t="s">
        <v>893</v>
      </c>
      <c r="N5" s="26" t="s">
        <v>894</v>
      </c>
      <c r="O5" s="26" t="s">
        <v>897</v>
      </c>
      <c r="P5" s="26" t="s">
        <v>898</v>
      </c>
      <c r="Q5" s="26" t="s">
        <v>899</v>
      </c>
      <c r="R5" s="26" t="s">
        <v>900</v>
      </c>
      <c r="S5" s="26" t="s">
        <v>901</v>
      </c>
      <c r="T5" s="26" t="s">
        <v>902</v>
      </c>
      <c r="U5" s="26" t="s">
        <v>903</v>
      </c>
      <c r="V5" s="26" t="s">
        <v>904</v>
      </c>
      <c r="W5" s="26" t="s">
        <v>906</v>
      </c>
      <c r="X5" s="26" t="s">
        <v>913</v>
      </c>
      <c r="Y5" s="26" t="s">
        <v>914</v>
      </c>
      <c r="Z5" s="26" t="s">
        <v>915</v>
      </c>
      <c r="AA5" s="26" t="s">
        <v>916</v>
      </c>
      <c r="AB5" s="26" t="s">
        <v>917</v>
      </c>
      <c r="AC5" s="26" t="s">
        <v>968</v>
      </c>
      <c r="AD5" s="26" t="s">
        <v>973</v>
      </c>
      <c r="AE5" s="26" t="s">
        <v>974</v>
      </c>
      <c r="AF5" s="26" t="s">
        <v>975</v>
      </c>
      <c r="AG5" s="26" t="s">
        <v>993</v>
      </c>
      <c r="AH5" s="26" t="s">
        <v>992</v>
      </c>
      <c r="AI5" s="26" t="s">
        <v>1000</v>
      </c>
      <c r="AJ5" s="26" t="s">
        <v>1001</v>
      </c>
      <c r="AK5" s="26" t="s">
        <v>1004</v>
      </c>
      <c r="AL5" s="26" t="s">
        <v>1006</v>
      </c>
      <c r="AM5" s="26" t="s">
        <v>1005</v>
      </c>
      <c r="AN5" s="26" t="s">
        <v>1008</v>
      </c>
      <c r="AO5" s="26" t="s">
        <v>1009</v>
      </c>
      <c r="AP5" s="26" t="s">
        <v>1012</v>
      </c>
      <c r="AQ5" s="26" t="s">
        <v>1035</v>
      </c>
      <c r="AR5" s="26" t="s">
        <v>1036</v>
      </c>
      <c r="AS5" s="26" t="s">
        <v>1038</v>
      </c>
      <c r="AT5" s="26" t="s">
        <v>1039</v>
      </c>
      <c r="AU5" s="26" t="s">
        <v>1042</v>
      </c>
      <c r="AV5" s="26" t="s">
        <v>1048</v>
      </c>
      <c r="AW5" s="26" t="s">
        <v>1047</v>
      </c>
      <c r="AX5" s="26" t="s">
        <v>1061</v>
      </c>
      <c r="AY5" s="26" t="s">
        <v>1067</v>
      </c>
      <c r="AZ5" s="26" t="s">
        <v>1073</v>
      </c>
      <c r="BA5" s="26" t="s">
        <v>1084</v>
      </c>
      <c r="BB5" s="26" t="s">
        <v>1088</v>
      </c>
      <c r="BC5" s="26" t="s">
        <v>1091</v>
      </c>
      <c r="BD5" s="26" t="s">
        <v>1092</v>
      </c>
      <c r="BE5" s="26" t="s">
        <v>1097</v>
      </c>
      <c r="BF5" s="26" t="s">
        <v>1098</v>
      </c>
      <c r="BG5" s="26" t="s">
        <v>1101</v>
      </c>
      <c r="BH5" s="26" t="s">
        <v>1102</v>
      </c>
      <c r="BI5" s="26" t="s">
        <v>1105</v>
      </c>
      <c r="BJ5" s="26" t="s">
        <v>1109</v>
      </c>
      <c r="BK5" s="26" t="s">
        <v>1110</v>
      </c>
      <c r="BL5" s="26" t="s">
        <v>1111</v>
      </c>
      <c r="BM5" s="26" t="s">
        <v>1116</v>
      </c>
      <c r="BN5" s="26" t="s">
        <v>1120</v>
      </c>
      <c r="BO5" s="26" t="s">
        <v>1122</v>
      </c>
      <c r="BP5" s="26" t="s">
        <v>1123</v>
      </c>
      <c r="BQ5" s="26" t="s">
        <v>1127</v>
      </c>
      <c r="BR5" s="26" t="s">
        <v>1134</v>
      </c>
      <c r="BS5" s="26" t="s">
        <v>1138</v>
      </c>
      <c r="BT5" s="26" t="s">
        <v>1140</v>
      </c>
      <c r="BU5" s="26" t="s">
        <v>1180</v>
      </c>
      <c r="BV5" s="26" t="e">
        <v>#N/A</v>
      </c>
      <c r="BW5" s="26" t="e">
        <v>#N/A</v>
      </c>
      <c r="BX5" s="26" t="e">
        <v>#N/A</v>
      </c>
      <c r="BY5" s="26" t="e">
        <v>#N/A</v>
      </c>
      <c r="BZ5" s="26" t="e">
        <v>#N/A</v>
      </c>
      <c r="CA5" s="26" t="e">
        <v>#N/A</v>
      </c>
      <c r="CB5" s="26" t="e">
        <v>#N/A</v>
      </c>
      <c r="CC5" s="26" t="e">
        <v>#N/A</v>
      </c>
      <c r="CD5" s="26" t="e">
        <v>#N/A</v>
      </c>
      <c r="CE5" s="26" t="e">
        <v>#N/A</v>
      </c>
      <c r="CF5" s="26" t="e">
        <v>#N/A</v>
      </c>
      <c r="CG5" s="26" t="e">
        <v>#N/A</v>
      </c>
      <c r="CH5" s="26" t="e">
        <v>#N/A</v>
      </c>
      <c r="CI5" s="26" t="e">
        <v>#N/A</v>
      </c>
      <c r="CJ5" s="26" t="e">
        <v>#N/A</v>
      </c>
      <c r="CK5" s="26" t="e">
        <v>#N/A</v>
      </c>
      <c r="CL5" s="26" t="e">
        <v>#N/A</v>
      </c>
      <c r="CM5" s="26" t="e">
        <v>#N/A</v>
      </c>
      <c r="CN5" s="26" t="e">
        <v>#N/A</v>
      </c>
      <c r="CO5" s="26" t="e">
        <v>#N/A</v>
      </c>
      <c r="CP5" s="26" t="e">
        <v>#N/A</v>
      </c>
      <c r="CQ5" s="26" t="e">
        <v>#N/A</v>
      </c>
      <c r="CR5" s="26" t="e">
        <v>#N/A</v>
      </c>
      <c r="CS5" s="26" t="e">
        <v>#N/A</v>
      </c>
      <c r="CT5" s="26" t="e">
        <v>#N/A</v>
      </c>
      <c r="CU5" s="26" t="e">
        <v>#N/A</v>
      </c>
      <c r="CV5" s="26" t="e">
        <v>#N/A</v>
      </c>
      <c r="CW5" t="e">
        <v>#N/A</v>
      </c>
      <c r="CX5" t="e">
        <v>#N/A</v>
      </c>
    </row>
    <row r="6" spans="1:102" x14ac:dyDescent="0.2">
      <c r="A6" s="26" t="s">
        <v>297</v>
      </c>
      <c r="B6" s="26">
        <v>1.9246000051498413</v>
      </c>
      <c r="C6" s="26">
        <v>1.9234999418258667</v>
      </c>
      <c r="D6" s="26">
        <v>1.9254000186920166</v>
      </c>
      <c r="E6" s="26">
        <v>1.9193999767303467</v>
      </c>
      <c r="F6" s="26">
        <v>1.9198000431060791</v>
      </c>
      <c r="G6" s="26">
        <v>1.9271999597549438</v>
      </c>
      <c r="H6" s="26">
        <v>1.9426000118255615</v>
      </c>
      <c r="I6" s="26">
        <v>1.9596999883651733</v>
      </c>
      <c r="J6" s="26">
        <v>1.901900053024292</v>
      </c>
      <c r="K6" s="26">
        <v>1.9142999649047852</v>
      </c>
      <c r="L6" s="26">
        <v>1.9098999500274658</v>
      </c>
      <c r="M6" s="26">
        <v>1.8976000547409058</v>
      </c>
      <c r="N6" s="26">
        <v>1.9141000509262085</v>
      </c>
      <c r="O6" s="26">
        <v>1.916100025177002</v>
      </c>
      <c r="P6" s="26">
        <v>1.8911000490188599</v>
      </c>
      <c r="Q6" s="26">
        <v>1.8552999496459961</v>
      </c>
      <c r="R6" s="26">
        <v>1.8402999639511108</v>
      </c>
      <c r="S6" s="26">
        <v>1.8518999814987183</v>
      </c>
      <c r="T6" s="26">
        <v>1.8228000402450562</v>
      </c>
      <c r="U6" s="26">
        <v>1.8267999887466431</v>
      </c>
      <c r="V6" s="26">
        <v>1.8313000202178955</v>
      </c>
      <c r="W6" s="26">
        <v>1.8504999876022339</v>
      </c>
      <c r="X6" s="26">
        <v>1.8453999757766724</v>
      </c>
      <c r="Y6" s="26">
        <v>1.8504999876022339</v>
      </c>
      <c r="Z6" s="26">
        <v>1.8375999927520752</v>
      </c>
      <c r="AA6" s="26">
        <v>1.832800030708313</v>
      </c>
      <c r="AB6" s="26">
        <v>1.8432999849319458</v>
      </c>
      <c r="AC6" s="26">
        <v>1.833899974822998</v>
      </c>
      <c r="AD6" s="26">
        <v>1.8070000410079956</v>
      </c>
      <c r="AE6" s="26">
        <v>1.8023999929428101</v>
      </c>
      <c r="AF6" s="26">
        <v>1.7965999841690063</v>
      </c>
      <c r="AG6" s="26">
        <v>1.7949999570846558</v>
      </c>
      <c r="AH6" s="26">
        <v>1.7905000448226929</v>
      </c>
      <c r="AI6" s="26">
        <v>1.7894999980926514</v>
      </c>
      <c r="AJ6" s="26">
        <v>1.805400013923645</v>
      </c>
      <c r="AK6" s="26">
        <v>1.7891999483108521</v>
      </c>
      <c r="AL6" s="26">
        <v>1.7878999710083008</v>
      </c>
      <c r="AM6" s="26">
        <v>1.7843999862670898</v>
      </c>
      <c r="AN6" s="26">
        <v>1.7972999811172485</v>
      </c>
      <c r="AO6" s="26">
        <v>1.7642999887466431</v>
      </c>
      <c r="AP6" s="26">
        <v>1.7473000288009644</v>
      </c>
      <c r="AQ6" s="26">
        <v>1.7611000537872314</v>
      </c>
      <c r="AR6" s="26">
        <v>1.770799994468689</v>
      </c>
      <c r="AS6" s="26">
        <v>1.8005000352859497</v>
      </c>
      <c r="AT6" s="26">
        <v>1.7827999591827393</v>
      </c>
      <c r="AU6" s="26">
        <v>1.7953000068664551</v>
      </c>
      <c r="AV6" s="26">
        <v>1.8092999458312988</v>
      </c>
      <c r="AW6" s="26">
        <v>1.8007999658584595</v>
      </c>
      <c r="AX6" s="26">
        <v>1.8059999942779541</v>
      </c>
      <c r="AY6" s="26">
        <v>1.7907999753952026</v>
      </c>
      <c r="AZ6" s="26">
        <v>1.7972999811172485</v>
      </c>
      <c r="BA6" s="26">
        <v>1.7934000492095947</v>
      </c>
      <c r="BB6" s="26">
        <v>1.8098000288009644</v>
      </c>
      <c r="BC6" s="26">
        <v>1.8420000076293945</v>
      </c>
      <c r="BD6" s="26">
        <v>1.8296999931335449</v>
      </c>
      <c r="BE6" s="26">
        <v>1.836899995803833</v>
      </c>
      <c r="BF6" s="26">
        <v>1.8415999412536621</v>
      </c>
      <c r="BG6" s="26">
        <v>1.8242000341415405</v>
      </c>
      <c r="BH6" s="26">
        <v>1.8151999711990356</v>
      </c>
      <c r="BI6" s="26">
        <v>1.8079999685287476</v>
      </c>
      <c r="BJ6" s="26">
        <v>1.8079999685287476</v>
      </c>
      <c r="BK6" s="26">
        <v>1.8171999454498291</v>
      </c>
      <c r="BL6" s="26">
        <v>1.8224999904632568</v>
      </c>
      <c r="BM6" s="26">
        <v>1.8305000066757202</v>
      </c>
      <c r="BN6" s="26">
        <v>1.8657000064849854</v>
      </c>
      <c r="BO6" s="26">
        <v>1.8636000156402588</v>
      </c>
      <c r="BP6" s="26">
        <v>1.8555999994277954</v>
      </c>
      <c r="BQ6" s="26">
        <v>1.8723000288009644</v>
      </c>
      <c r="BR6" s="26">
        <v>1.8907999992370605</v>
      </c>
      <c r="BS6" s="26">
        <v>1.9095000028610229</v>
      </c>
      <c r="BT6" s="26">
        <v>1.8935999870300293</v>
      </c>
      <c r="BU6" s="26">
        <v>1.8842999935150146</v>
      </c>
      <c r="BV6" s="26" t="e">
        <v>#N/A</v>
      </c>
      <c r="BW6" s="26" t="e">
        <v>#N/A</v>
      </c>
      <c r="BX6" s="26" t="e">
        <v>#N/A</v>
      </c>
      <c r="BY6" s="26" t="e">
        <v>#N/A</v>
      </c>
      <c r="BZ6" s="26" t="e">
        <v>#N/A</v>
      </c>
      <c r="CA6" s="26" t="e">
        <v>#N/A</v>
      </c>
      <c r="CB6" s="26" t="e">
        <v>#N/A</v>
      </c>
      <c r="CC6" s="26" t="e">
        <v>#N/A</v>
      </c>
      <c r="CD6" s="26" t="e">
        <v>#N/A</v>
      </c>
      <c r="CE6" s="26" t="e">
        <v>#N/A</v>
      </c>
      <c r="CF6" s="26" t="e">
        <v>#N/A</v>
      </c>
      <c r="CG6" s="26" t="e">
        <v>#N/A</v>
      </c>
      <c r="CH6" s="26" t="e">
        <v>#N/A</v>
      </c>
      <c r="CI6" s="26" t="e">
        <v>#N/A</v>
      </c>
      <c r="CJ6" s="26" t="e">
        <v>#N/A</v>
      </c>
      <c r="CK6" s="26" t="e">
        <v>#N/A</v>
      </c>
      <c r="CL6" s="26" t="e">
        <v>#N/A</v>
      </c>
      <c r="CM6" s="26" t="e">
        <v>#N/A</v>
      </c>
      <c r="CN6" s="26" t="e">
        <v>#N/A</v>
      </c>
      <c r="CO6" s="26" t="e">
        <v>#N/A</v>
      </c>
      <c r="CP6" s="26" t="e">
        <v>#N/A</v>
      </c>
      <c r="CQ6" s="26" t="e">
        <v>#N/A</v>
      </c>
      <c r="CR6" s="26" t="e">
        <v>#N/A</v>
      </c>
      <c r="CS6" s="26" t="e">
        <v>#N/A</v>
      </c>
      <c r="CT6" s="26" t="e">
        <v>#N/A</v>
      </c>
      <c r="CU6" s="26" t="e">
        <v>#N/A</v>
      </c>
      <c r="CV6" s="26" t="e">
        <v>#N/A</v>
      </c>
      <c r="CW6" t="e">
        <v>#N/A</v>
      </c>
      <c r="CX6" t="e">
        <v>#N/A</v>
      </c>
    </row>
    <row r="7" spans="1:102" x14ac:dyDescent="0.2">
      <c r="A7" s="26"/>
      <c r="B7" s="26" t="s">
        <v>874</v>
      </c>
      <c r="C7" s="26" t="s">
        <v>875</v>
      </c>
      <c r="D7" s="26" t="s">
        <v>877</v>
      </c>
      <c r="E7" s="26" t="s">
        <v>878</v>
      </c>
      <c r="F7" s="26" t="s">
        <v>882</v>
      </c>
      <c r="G7" s="26" t="s">
        <v>883</v>
      </c>
      <c r="H7" s="26" t="s">
        <v>884</v>
      </c>
      <c r="I7" s="26" t="s">
        <v>887</v>
      </c>
      <c r="J7" s="26" t="s">
        <v>888</v>
      </c>
      <c r="K7" s="26" t="s">
        <v>890</v>
      </c>
      <c r="L7" s="26" t="s">
        <v>889</v>
      </c>
      <c r="M7" s="26" t="s">
        <v>893</v>
      </c>
      <c r="N7" s="26" t="s">
        <v>894</v>
      </c>
      <c r="O7" s="26" t="s">
        <v>897</v>
      </c>
      <c r="P7" s="26" t="s">
        <v>898</v>
      </c>
      <c r="Q7" s="26" t="s">
        <v>899</v>
      </c>
      <c r="R7" s="26" t="s">
        <v>900</v>
      </c>
      <c r="S7" s="26" t="s">
        <v>901</v>
      </c>
      <c r="T7" s="26" t="s">
        <v>902</v>
      </c>
      <c r="U7" s="26" t="s">
        <v>903</v>
      </c>
      <c r="V7" s="26" t="s">
        <v>904</v>
      </c>
      <c r="W7" s="26" t="s">
        <v>906</v>
      </c>
      <c r="X7" s="26" t="s">
        <v>913</v>
      </c>
      <c r="Y7" s="26" t="s">
        <v>914</v>
      </c>
      <c r="Z7" s="26" t="s">
        <v>915</v>
      </c>
      <c r="AA7" s="26" t="s">
        <v>916</v>
      </c>
      <c r="AB7" s="26" t="s">
        <v>917</v>
      </c>
      <c r="AC7" s="26" t="s">
        <v>968</v>
      </c>
      <c r="AD7" s="26" t="s">
        <v>973</v>
      </c>
      <c r="AE7" s="26" t="s">
        <v>974</v>
      </c>
      <c r="AF7" s="26" t="s">
        <v>975</v>
      </c>
      <c r="AG7" s="26" t="s">
        <v>993</v>
      </c>
      <c r="AH7" s="26" t="s">
        <v>992</v>
      </c>
      <c r="AI7" s="26" t="s">
        <v>1000</v>
      </c>
      <c r="AJ7" s="26" t="s">
        <v>1001</v>
      </c>
      <c r="AK7" s="26" t="s">
        <v>1004</v>
      </c>
      <c r="AL7" s="26" t="s">
        <v>1006</v>
      </c>
      <c r="AM7" s="26" t="s">
        <v>1005</v>
      </c>
      <c r="AN7" s="26" t="s">
        <v>1008</v>
      </c>
      <c r="AO7" s="26" t="s">
        <v>1009</v>
      </c>
      <c r="AP7" s="26" t="s">
        <v>1012</v>
      </c>
      <c r="AQ7" s="26" t="s">
        <v>1035</v>
      </c>
      <c r="AR7" s="26" t="s">
        <v>1036</v>
      </c>
      <c r="AS7" s="26" t="s">
        <v>1038</v>
      </c>
      <c r="AT7" s="26" t="s">
        <v>1039</v>
      </c>
      <c r="AU7" s="26" t="s">
        <v>1042</v>
      </c>
      <c r="AV7" s="26" t="s">
        <v>1048</v>
      </c>
      <c r="AW7" s="26" t="s">
        <v>1047</v>
      </c>
      <c r="AX7" s="26" t="s">
        <v>1061</v>
      </c>
      <c r="AY7" s="26" t="s">
        <v>1067</v>
      </c>
      <c r="AZ7" s="26" t="s">
        <v>1073</v>
      </c>
      <c r="BA7" s="26" t="s">
        <v>1084</v>
      </c>
      <c r="BB7" s="26" t="s">
        <v>1088</v>
      </c>
      <c r="BC7" s="26" t="s">
        <v>1091</v>
      </c>
      <c r="BD7" s="26" t="s">
        <v>1092</v>
      </c>
      <c r="BE7" s="26" t="s">
        <v>1097</v>
      </c>
      <c r="BF7" s="26" t="s">
        <v>1098</v>
      </c>
      <c r="BG7" s="26" t="s">
        <v>1101</v>
      </c>
      <c r="BH7" s="26" t="s">
        <v>1102</v>
      </c>
      <c r="BI7" s="26" t="s">
        <v>1105</v>
      </c>
      <c r="BJ7" s="26" t="s">
        <v>1109</v>
      </c>
      <c r="BK7" s="26" t="s">
        <v>1110</v>
      </c>
      <c r="BL7" s="26" t="s">
        <v>1111</v>
      </c>
      <c r="BM7" s="26" t="s">
        <v>1116</v>
      </c>
      <c r="BN7" s="26" t="s">
        <v>1120</v>
      </c>
      <c r="BO7" s="26" t="s">
        <v>1122</v>
      </c>
      <c r="BP7" s="26" t="s">
        <v>1123</v>
      </c>
      <c r="BQ7" s="26" t="s">
        <v>1127</v>
      </c>
      <c r="BR7" s="26" t="s">
        <v>1134</v>
      </c>
      <c r="BS7" s="26" t="s">
        <v>1138</v>
      </c>
      <c r="BT7" s="26" t="s">
        <v>1140</v>
      </c>
      <c r="BU7" s="26" t="s">
        <v>1180</v>
      </c>
      <c r="BV7" s="26" t="e">
        <v>#N/A</v>
      </c>
      <c r="BW7" s="26" t="e">
        <v>#N/A</v>
      </c>
      <c r="BX7" s="26" t="e">
        <v>#N/A</v>
      </c>
      <c r="BY7" s="26" t="e">
        <v>#N/A</v>
      </c>
      <c r="BZ7" s="26" t="e">
        <v>#N/A</v>
      </c>
      <c r="CA7" s="26" t="e">
        <v>#N/A</v>
      </c>
      <c r="CB7" s="26" t="e">
        <v>#N/A</v>
      </c>
      <c r="CC7" s="26" t="e">
        <v>#N/A</v>
      </c>
      <c r="CD7" s="26" t="e">
        <v>#N/A</v>
      </c>
      <c r="CE7" s="26" t="e">
        <v>#N/A</v>
      </c>
      <c r="CF7" s="26" t="e">
        <v>#N/A</v>
      </c>
      <c r="CG7" s="26" t="e">
        <v>#N/A</v>
      </c>
      <c r="CH7" s="26" t="e">
        <v>#N/A</v>
      </c>
      <c r="CI7" s="26" t="e">
        <v>#N/A</v>
      </c>
      <c r="CJ7" s="26" t="e">
        <v>#N/A</v>
      </c>
      <c r="CK7" s="26" t="e">
        <v>#N/A</v>
      </c>
      <c r="CL7" s="26" t="e">
        <v>#N/A</v>
      </c>
      <c r="CM7" s="26" t="e">
        <v>#N/A</v>
      </c>
      <c r="CN7" s="26" t="e">
        <v>#N/A</v>
      </c>
      <c r="CO7" s="26" t="e">
        <v>#N/A</v>
      </c>
      <c r="CP7" s="26" t="e">
        <v>#N/A</v>
      </c>
      <c r="CQ7" s="26" t="e">
        <v>#N/A</v>
      </c>
      <c r="CR7" s="26" t="e">
        <v>#N/A</v>
      </c>
      <c r="CS7" s="26" t="e">
        <v>#N/A</v>
      </c>
      <c r="CT7" s="26" t="e">
        <v>#N/A</v>
      </c>
      <c r="CU7" s="26" t="e">
        <v>#N/A</v>
      </c>
      <c r="CV7" s="26" t="e">
        <v>#N/A</v>
      </c>
      <c r="CW7" t="e">
        <v>#N/A</v>
      </c>
      <c r="CX7" t="e">
        <v>#N/A</v>
      </c>
    </row>
    <row r="8" spans="1:102" x14ac:dyDescent="0.2">
      <c r="A8" s="26" t="s">
        <v>598</v>
      </c>
      <c r="B8" s="26">
        <v>1</v>
      </c>
      <c r="C8" s="26">
        <v>1</v>
      </c>
      <c r="D8" s="26">
        <v>1</v>
      </c>
      <c r="E8" s="26">
        <v>1</v>
      </c>
      <c r="F8" s="26">
        <v>1</v>
      </c>
      <c r="G8" s="26">
        <v>1</v>
      </c>
      <c r="H8" s="26">
        <v>1</v>
      </c>
      <c r="I8" s="26">
        <v>1</v>
      </c>
      <c r="J8" s="26">
        <v>1</v>
      </c>
      <c r="K8" s="26">
        <v>1</v>
      </c>
      <c r="L8" s="26">
        <v>1</v>
      </c>
      <c r="M8" s="26">
        <v>1</v>
      </c>
      <c r="N8" s="26">
        <v>1</v>
      </c>
      <c r="O8" s="26">
        <v>1</v>
      </c>
      <c r="P8" s="26">
        <v>1</v>
      </c>
      <c r="Q8" s="26">
        <v>1</v>
      </c>
      <c r="R8" s="26">
        <v>1</v>
      </c>
      <c r="S8" s="26">
        <v>1</v>
      </c>
      <c r="T8" s="26">
        <v>1</v>
      </c>
      <c r="U8" s="26">
        <v>1</v>
      </c>
      <c r="V8" s="26">
        <v>1</v>
      </c>
      <c r="W8" s="26">
        <v>1</v>
      </c>
      <c r="X8" s="26">
        <v>1</v>
      </c>
      <c r="Y8" s="26">
        <v>1</v>
      </c>
      <c r="Z8" s="26">
        <v>1</v>
      </c>
      <c r="AA8" s="26">
        <v>1</v>
      </c>
      <c r="AB8" s="26">
        <v>1</v>
      </c>
      <c r="AC8" s="26">
        <v>1</v>
      </c>
      <c r="AD8" s="26">
        <v>1</v>
      </c>
      <c r="AE8" s="26">
        <v>1</v>
      </c>
      <c r="AF8" s="26">
        <v>1</v>
      </c>
      <c r="AG8" s="26">
        <v>1</v>
      </c>
      <c r="AH8" s="26">
        <v>1</v>
      </c>
      <c r="AI8" s="26">
        <v>1</v>
      </c>
      <c r="AJ8" s="26">
        <v>1</v>
      </c>
      <c r="AK8" s="26">
        <v>1</v>
      </c>
      <c r="AL8" s="26">
        <v>1</v>
      </c>
      <c r="AM8" s="26">
        <v>1</v>
      </c>
      <c r="AN8" s="26">
        <v>1</v>
      </c>
      <c r="AO8" s="26">
        <v>1</v>
      </c>
      <c r="AP8" s="26">
        <v>1</v>
      </c>
      <c r="AQ8" s="26">
        <v>1</v>
      </c>
      <c r="AR8" s="26">
        <v>1</v>
      </c>
      <c r="AS8" s="26">
        <v>1</v>
      </c>
      <c r="AT8" s="26">
        <v>1</v>
      </c>
      <c r="AU8" s="26">
        <v>1</v>
      </c>
      <c r="AV8" s="26">
        <v>1</v>
      </c>
      <c r="AW8" s="26">
        <v>1</v>
      </c>
      <c r="AX8" s="26">
        <v>1</v>
      </c>
      <c r="AY8" s="26">
        <v>1</v>
      </c>
      <c r="AZ8" s="26">
        <v>1</v>
      </c>
      <c r="BA8" s="26">
        <v>1</v>
      </c>
      <c r="BB8" s="26">
        <v>1</v>
      </c>
      <c r="BC8" s="26">
        <v>1</v>
      </c>
      <c r="BD8" s="26">
        <v>1</v>
      </c>
      <c r="BE8" s="26">
        <v>1</v>
      </c>
      <c r="BF8" s="26">
        <v>1</v>
      </c>
      <c r="BG8" s="26">
        <v>1</v>
      </c>
      <c r="BH8" s="26">
        <v>1</v>
      </c>
      <c r="BI8" s="26">
        <v>1</v>
      </c>
      <c r="BJ8" s="26">
        <v>1</v>
      </c>
      <c r="BK8" s="26">
        <v>1</v>
      </c>
      <c r="BL8" s="26">
        <v>1</v>
      </c>
      <c r="BM8" s="26">
        <v>1</v>
      </c>
      <c r="BN8" s="26">
        <v>1</v>
      </c>
      <c r="BO8" s="26">
        <v>1</v>
      </c>
      <c r="BP8" s="26">
        <v>1</v>
      </c>
      <c r="BQ8" s="26">
        <v>1</v>
      </c>
      <c r="BR8" s="26">
        <v>1</v>
      </c>
      <c r="BS8" s="26">
        <v>1</v>
      </c>
      <c r="BT8" s="26">
        <v>1</v>
      </c>
      <c r="BU8" s="26">
        <v>1</v>
      </c>
      <c r="BV8" s="26">
        <v>1</v>
      </c>
      <c r="BW8" s="26">
        <v>1</v>
      </c>
      <c r="BX8" s="26">
        <v>1</v>
      </c>
      <c r="BY8" s="26">
        <v>1</v>
      </c>
      <c r="BZ8" s="26">
        <v>1</v>
      </c>
      <c r="CA8" s="26">
        <v>1</v>
      </c>
      <c r="CB8" s="26">
        <v>1</v>
      </c>
      <c r="CC8" s="26">
        <v>1</v>
      </c>
      <c r="CD8" s="26">
        <v>1</v>
      </c>
      <c r="CE8" s="26">
        <v>1</v>
      </c>
      <c r="CF8" s="26">
        <v>1</v>
      </c>
      <c r="CG8" s="26">
        <v>1</v>
      </c>
      <c r="CH8" s="26">
        <v>1</v>
      </c>
      <c r="CI8" s="26">
        <v>1</v>
      </c>
      <c r="CJ8" s="26">
        <v>1</v>
      </c>
      <c r="CK8" s="26">
        <v>1</v>
      </c>
      <c r="CL8" s="26">
        <v>1</v>
      </c>
      <c r="CM8" s="26">
        <v>1</v>
      </c>
      <c r="CN8" s="26">
        <v>1</v>
      </c>
      <c r="CO8" s="26">
        <v>1</v>
      </c>
      <c r="CP8" s="26">
        <v>1</v>
      </c>
      <c r="CQ8" s="26">
        <v>1</v>
      </c>
      <c r="CR8" s="26">
        <v>1</v>
      </c>
      <c r="CS8" s="26">
        <v>1</v>
      </c>
      <c r="CT8" s="26">
        <v>1</v>
      </c>
      <c r="CU8" s="26">
        <v>1</v>
      </c>
      <c r="CV8" s="26">
        <v>1</v>
      </c>
      <c r="CW8">
        <v>1</v>
      </c>
      <c r="CX8">
        <v>1</v>
      </c>
    </row>
    <row r="9" spans="1:102" x14ac:dyDescent="0.2">
      <c r="A9" s="26"/>
      <c r="B9" s="26" t="s">
        <v>874</v>
      </c>
      <c r="C9" s="26" t="s">
        <v>875</v>
      </c>
      <c r="D9" s="26" t="s">
        <v>877</v>
      </c>
      <c r="E9" s="26" t="s">
        <v>878</v>
      </c>
      <c r="F9" s="26" t="s">
        <v>882</v>
      </c>
      <c r="G9" s="26" t="s">
        <v>883</v>
      </c>
      <c r="H9" s="26" t="s">
        <v>884</v>
      </c>
      <c r="I9" s="26" t="s">
        <v>887</v>
      </c>
      <c r="J9" s="26" t="s">
        <v>888</v>
      </c>
      <c r="K9" s="26" t="s">
        <v>890</v>
      </c>
      <c r="L9" s="26" t="s">
        <v>889</v>
      </c>
      <c r="M9" s="26" t="s">
        <v>893</v>
      </c>
      <c r="N9" s="26" t="s">
        <v>894</v>
      </c>
      <c r="O9" s="26" t="s">
        <v>897</v>
      </c>
      <c r="P9" s="26" t="s">
        <v>898</v>
      </c>
      <c r="Q9" s="26" t="s">
        <v>899</v>
      </c>
      <c r="R9" s="26" t="s">
        <v>900</v>
      </c>
      <c r="S9" s="26" t="s">
        <v>901</v>
      </c>
      <c r="T9" s="26" t="s">
        <v>902</v>
      </c>
      <c r="U9" s="26" t="s">
        <v>903</v>
      </c>
      <c r="V9" s="26" t="s">
        <v>904</v>
      </c>
      <c r="W9" s="26" t="s">
        <v>906</v>
      </c>
      <c r="X9" s="26" t="s">
        <v>913</v>
      </c>
      <c r="Y9" s="26" t="s">
        <v>914</v>
      </c>
      <c r="Z9" s="26" t="s">
        <v>915</v>
      </c>
      <c r="AA9" s="26" t="s">
        <v>916</v>
      </c>
      <c r="AB9" s="26" t="s">
        <v>917</v>
      </c>
      <c r="AC9" s="26" t="s">
        <v>968</v>
      </c>
      <c r="AD9" s="26" t="s">
        <v>973</v>
      </c>
      <c r="AE9" s="26" t="s">
        <v>974</v>
      </c>
      <c r="AF9" s="26" t="s">
        <v>975</v>
      </c>
      <c r="AG9" s="26" t="s">
        <v>993</v>
      </c>
      <c r="AH9" s="26" t="s">
        <v>992</v>
      </c>
      <c r="AI9" s="26" t="s">
        <v>1000</v>
      </c>
      <c r="AJ9" s="26" t="s">
        <v>1001</v>
      </c>
      <c r="AK9" s="26" t="s">
        <v>1004</v>
      </c>
      <c r="AL9" s="26" t="s">
        <v>1006</v>
      </c>
      <c r="AM9" s="26" t="s">
        <v>1005</v>
      </c>
      <c r="AN9" s="26" t="s">
        <v>1008</v>
      </c>
      <c r="AO9" s="26" t="s">
        <v>1009</v>
      </c>
      <c r="AP9" s="26" t="s">
        <v>1012</v>
      </c>
      <c r="AQ9" s="26" t="s">
        <v>1035</v>
      </c>
      <c r="AR9" s="26" t="s">
        <v>1036</v>
      </c>
      <c r="AS9" s="26" t="s">
        <v>1038</v>
      </c>
      <c r="AT9" s="26" t="s">
        <v>1039</v>
      </c>
      <c r="AU9" s="26" t="s">
        <v>1042</v>
      </c>
      <c r="AV9" s="26" t="s">
        <v>1048</v>
      </c>
      <c r="AW9" s="26" t="s">
        <v>1047</v>
      </c>
      <c r="AX9" s="26" t="s">
        <v>1061</v>
      </c>
      <c r="AY9" s="26" t="s">
        <v>1067</v>
      </c>
      <c r="AZ9" s="26" t="s">
        <v>1073</v>
      </c>
      <c r="BA9" s="26" t="s">
        <v>1084</v>
      </c>
      <c r="BB9" s="26" t="s">
        <v>1088</v>
      </c>
      <c r="BC9" s="26" t="s">
        <v>1091</v>
      </c>
      <c r="BD9" s="26" t="s">
        <v>1092</v>
      </c>
      <c r="BE9" s="26" t="s">
        <v>1097</v>
      </c>
      <c r="BF9" s="26" t="s">
        <v>1098</v>
      </c>
      <c r="BG9" s="26" t="s">
        <v>1101</v>
      </c>
      <c r="BH9" s="26" t="s">
        <v>1102</v>
      </c>
      <c r="BI9" s="26" t="s">
        <v>1105</v>
      </c>
      <c r="BJ9" s="26" t="s">
        <v>1109</v>
      </c>
      <c r="BK9" s="26" t="s">
        <v>1110</v>
      </c>
      <c r="BL9" s="26" t="s">
        <v>1111</v>
      </c>
      <c r="BM9" s="26" t="s">
        <v>1116</v>
      </c>
      <c r="BN9" s="26" t="s">
        <v>1120</v>
      </c>
      <c r="BO9" s="26" t="s">
        <v>1122</v>
      </c>
      <c r="BP9" s="26" t="s">
        <v>1123</v>
      </c>
      <c r="BQ9" s="26" t="s">
        <v>1127</v>
      </c>
      <c r="BR9" s="26" t="s">
        <v>1134</v>
      </c>
      <c r="BS9" s="26" t="s">
        <v>1138</v>
      </c>
      <c r="BT9" s="26" t="s">
        <v>1140</v>
      </c>
      <c r="BU9" s="26" t="s">
        <v>1180</v>
      </c>
      <c r="BV9" s="26" t="e">
        <v>#N/A</v>
      </c>
      <c r="BW9" s="26" t="e">
        <v>#N/A</v>
      </c>
      <c r="BX9" s="26" t="e">
        <v>#N/A</v>
      </c>
      <c r="BY9" s="26" t="e">
        <v>#N/A</v>
      </c>
      <c r="BZ9" s="26" t="e">
        <v>#N/A</v>
      </c>
      <c r="CA9" s="26" t="e">
        <v>#N/A</v>
      </c>
      <c r="CB9" s="26" t="e">
        <v>#N/A</v>
      </c>
      <c r="CC9" s="26" t="e">
        <v>#N/A</v>
      </c>
      <c r="CD9" s="26" t="e">
        <v>#N/A</v>
      </c>
      <c r="CE9" s="26" t="e">
        <v>#N/A</v>
      </c>
      <c r="CF9" s="26" t="e">
        <v>#N/A</v>
      </c>
      <c r="CG9" s="26" t="e">
        <v>#N/A</v>
      </c>
      <c r="CH9" s="26" t="e">
        <v>#N/A</v>
      </c>
      <c r="CI9" s="26" t="e">
        <v>#N/A</v>
      </c>
      <c r="CJ9" s="26" t="e">
        <v>#N/A</v>
      </c>
      <c r="CK9" s="26" t="e">
        <v>#N/A</v>
      </c>
      <c r="CL9" s="26" t="e">
        <v>#N/A</v>
      </c>
      <c r="CM9" s="26" t="e">
        <v>#N/A</v>
      </c>
      <c r="CN9" s="26" t="e">
        <v>#N/A</v>
      </c>
      <c r="CO9" s="26" t="e">
        <v>#N/A</v>
      </c>
      <c r="CP9" s="26" t="e">
        <v>#N/A</v>
      </c>
      <c r="CQ9" s="26" t="e">
        <v>#N/A</v>
      </c>
      <c r="CR9" s="26" t="e">
        <v>#N/A</v>
      </c>
      <c r="CS9" s="26" t="e">
        <v>#N/A</v>
      </c>
      <c r="CT9" s="26" t="e">
        <v>#N/A</v>
      </c>
      <c r="CU9" s="26" t="e">
        <v>#N/A</v>
      </c>
      <c r="CV9" s="26" t="e">
        <v>#N/A</v>
      </c>
      <c r="CW9" t="e">
        <v>#N/A</v>
      </c>
      <c r="CX9" t="e">
        <v>#N/A</v>
      </c>
    </row>
    <row r="10" spans="1:102" x14ac:dyDescent="0.2">
      <c r="A10" s="26" t="s">
        <v>1007</v>
      </c>
      <c r="B10" s="26">
        <v>1.9246000051498413</v>
      </c>
      <c r="C10" s="26">
        <v>1.9234999418258667</v>
      </c>
      <c r="D10" s="26">
        <v>1.9254000186920166</v>
      </c>
      <c r="E10" s="26">
        <v>1.9193999767303467</v>
      </c>
      <c r="F10" s="26">
        <v>1.9198000431060791</v>
      </c>
      <c r="G10" s="26">
        <v>1.9271999597549438</v>
      </c>
      <c r="H10" s="26">
        <v>1.9426000118255615</v>
      </c>
      <c r="I10" s="26">
        <v>1.9596999883651733</v>
      </c>
      <c r="J10" s="26">
        <v>1.901900053024292</v>
      </c>
      <c r="K10" s="26">
        <v>1.9142999649047852</v>
      </c>
      <c r="L10" s="26">
        <v>1.9098999500274658</v>
      </c>
      <c r="M10" s="26">
        <v>1.8976000547409058</v>
      </c>
      <c r="N10" s="26">
        <v>1.9141000509262085</v>
      </c>
      <c r="O10" s="26">
        <v>1.916100025177002</v>
      </c>
      <c r="P10" s="26">
        <v>1.8911000490188599</v>
      </c>
      <c r="Q10" s="26">
        <v>1.8552999496459961</v>
      </c>
      <c r="R10" s="26">
        <v>1.8402999639511108</v>
      </c>
      <c r="S10" s="26">
        <v>1.8518999814987183</v>
      </c>
      <c r="T10" s="26">
        <v>1.8228000402450562</v>
      </c>
      <c r="U10" s="26">
        <v>1.8267999887466431</v>
      </c>
      <c r="V10" s="26">
        <v>1.8313000202178955</v>
      </c>
      <c r="W10" s="26">
        <v>1.8504999876022339</v>
      </c>
      <c r="X10" s="26">
        <v>1.8453999757766724</v>
      </c>
      <c r="Y10" s="26">
        <v>1.8504999876022339</v>
      </c>
      <c r="Z10" s="26">
        <v>1.8375999927520752</v>
      </c>
      <c r="AA10" s="26">
        <v>1.832800030708313</v>
      </c>
      <c r="AB10" s="26">
        <v>1.8432999849319458</v>
      </c>
      <c r="AC10" s="26">
        <v>1.833899974822998</v>
      </c>
      <c r="AD10" s="26">
        <v>1.8070000410079956</v>
      </c>
      <c r="AE10" s="26">
        <v>1.8023999929428101</v>
      </c>
      <c r="AF10" s="26">
        <v>1.7965999841690063</v>
      </c>
      <c r="AG10" s="26">
        <v>1.7949999570846558</v>
      </c>
      <c r="AH10" s="26">
        <v>1.7905000448226929</v>
      </c>
      <c r="AI10" s="26">
        <v>1.7894999980926514</v>
      </c>
      <c r="AJ10" s="26">
        <v>1.805400013923645</v>
      </c>
      <c r="AK10" s="26">
        <v>1.7891999483108521</v>
      </c>
      <c r="AL10" s="26">
        <v>1.7878999710083008</v>
      </c>
      <c r="AM10" s="26">
        <v>1.7843999862670898</v>
      </c>
      <c r="AN10" s="26">
        <v>1.7972999811172485</v>
      </c>
      <c r="AO10" s="26">
        <v>1.7642999887466431</v>
      </c>
      <c r="AP10" s="26">
        <v>1.7473000288009644</v>
      </c>
      <c r="AQ10" s="26">
        <v>1.7611000537872314</v>
      </c>
      <c r="AR10" s="26">
        <v>1.770799994468689</v>
      </c>
      <c r="AS10" s="26">
        <v>1.8005000352859497</v>
      </c>
      <c r="AT10" s="26">
        <v>1.7827999591827393</v>
      </c>
      <c r="AU10" s="26">
        <v>1.7953000068664551</v>
      </c>
      <c r="AV10" s="26">
        <v>1.8092999458312988</v>
      </c>
      <c r="AW10" s="26">
        <v>1.8007999658584595</v>
      </c>
      <c r="AX10" s="26">
        <v>1.8059999942779541</v>
      </c>
      <c r="AY10" s="26">
        <v>1.7907999753952026</v>
      </c>
      <c r="AZ10" s="26">
        <v>1.7972999811172485</v>
      </c>
      <c r="BA10" s="26">
        <v>1.7934000492095947</v>
      </c>
      <c r="BB10" s="26">
        <v>1.8098000288009644</v>
      </c>
      <c r="BC10" s="26">
        <v>1.8420000076293945</v>
      </c>
      <c r="BD10" s="26">
        <v>1.8296999931335449</v>
      </c>
      <c r="BE10" s="26">
        <v>1.836899995803833</v>
      </c>
      <c r="BF10" s="26">
        <v>1.8415999412536621</v>
      </c>
      <c r="BG10" s="26">
        <v>1.8242000341415405</v>
      </c>
      <c r="BH10" s="26">
        <v>1.8151999711990356</v>
      </c>
      <c r="BI10" s="26">
        <v>1.8079999685287476</v>
      </c>
      <c r="BJ10" s="26">
        <v>1.8079999685287476</v>
      </c>
      <c r="BK10" s="26">
        <v>1.8171999454498291</v>
      </c>
      <c r="BL10" s="26">
        <v>1.8224999904632568</v>
      </c>
      <c r="BM10" s="26">
        <v>1.8305000066757202</v>
      </c>
      <c r="BN10" s="26">
        <v>1.8657000064849854</v>
      </c>
      <c r="BO10" s="26">
        <v>1.8636000156402588</v>
      </c>
      <c r="BP10" s="26">
        <v>1.8555999994277954</v>
      </c>
      <c r="BQ10" s="26">
        <v>1.8723000288009644</v>
      </c>
      <c r="BR10" s="26">
        <v>1.8907999992370605</v>
      </c>
      <c r="BS10" s="26">
        <v>1.9095000028610229</v>
      </c>
      <c r="BT10" s="26">
        <v>1.8935999870300293</v>
      </c>
      <c r="BU10" s="26">
        <v>1.8842999935150146</v>
      </c>
      <c r="BV10" s="26" t="e">
        <v>#N/A</v>
      </c>
      <c r="BW10" s="26" t="e">
        <v>#N/A</v>
      </c>
      <c r="BX10" s="26" t="e">
        <v>#N/A</v>
      </c>
      <c r="BY10" s="26" t="e">
        <v>#N/A</v>
      </c>
      <c r="BZ10" s="26" t="e">
        <v>#N/A</v>
      </c>
      <c r="CA10" s="26" t="e">
        <v>#N/A</v>
      </c>
      <c r="CB10" s="26" t="e">
        <v>#N/A</v>
      </c>
      <c r="CC10" s="26" t="e">
        <v>#N/A</v>
      </c>
      <c r="CD10" s="26" t="e">
        <v>#N/A</v>
      </c>
      <c r="CE10" s="26" t="e">
        <v>#N/A</v>
      </c>
      <c r="CF10" s="26" t="e">
        <v>#N/A</v>
      </c>
      <c r="CG10" s="26" t="e">
        <v>#N/A</v>
      </c>
      <c r="CH10" s="26" t="e">
        <v>#N/A</v>
      </c>
      <c r="CI10" s="26" t="e">
        <v>#N/A</v>
      </c>
      <c r="CJ10" s="26" t="e">
        <v>#N/A</v>
      </c>
      <c r="CK10" s="26" t="e">
        <v>#N/A</v>
      </c>
      <c r="CL10" s="26" t="e">
        <v>#N/A</v>
      </c>
      <c r="CM10" s="26" t="e">
        <v>#N/A</v>
      </c>
      <c r="CN10" s="26" t="e">
        <v>#N/A</v>
      </c>
      <c r="CO10" s="26" t="e">
        <v>#N/A</v>
      </c>
      <c r="CP10" s="26" t="e">
        <v>#N/A</v>
      </c>
      <c r="CQ10" s="26" t="e">
        <v>#N/A</v>
      </c>
      <c r="CR10" s="26" t="e">
        <v>#N/A</v>
      </c>
      <c r="CS10" s="26" t="e">
        <v>#N/A</v>
      </c>
      <c r="CT10" s="26" t="e">
        <v>#N/A</v>
      </c>
      <c r="CU10" s="26" t="e">
        <v>#N/A</v>
      </c>
      <c r="CV10" s="26" t="e">
        <v>#N/A</v>
      </c>
      <c r="CW10" t="e">
        <v>#N/A</v>
      </c>
      <c r="CX10" t="e">
        <v>#N/A</v>
      </c>
    </row>
    <row r="11" spans="1:102" x14ac:dyDescent="0.2">
      <c r="A11" s="26"/>
      <c r="B11" s="26" t="s">
        <v>874</v>
      </c>
      <c r="C11" s="26" t="s">
        <v>875</v>
      </c>
      <c r="D11" s="26" t="s">
        <v>877</v>
      </c>
      <c r="E11" s="26" t="s">
        <v>878</v>
      </c>
      <c r="F11" s="26" t="s">
        <v>882</v>
      </c>
      <c r="G11" s="26" t="s">
        <v>883</v>
      </c>
      <c r="H11" s="26" t="s">
        <v>884</v>
      </c>
      <c r="I11" s="26" t="s">
        <v>887</v>
      </c>
      <c r="J11" s="26" t="s">
        <v>888</v>
      </c>
      <c r="K11" s="26" t="s">
        <v>890</v>
      </c>
      <c r="L11" s="26" t="s">
        <v>889</v>
      </c>
      <c r="M11" s="26" t="s">
        <v>893</v>
      </c>
      <c r="N11" s="26" t="s">
        <v>894</v>
      </c>
      <c r="O11" s="26" t="s">
        <v>897</v>
      </c>
      <c r="P11" s="26" t="s">
        <v>898</v>
      </c>
      <c r="Q11" s="26" t="s">
        <v>899</v>
      </c>
      <c r="R11" s="26" t="s">
        <v>900</v>
      </c>
      <c r="S11" s="26" t="s">
        <v>901</v>
      </c>
      <c r="T11" s="26" t="s">
        <v>902</v>
      </c>
      <c r="U11" s="26" t="s">
        <v>903</v>
      </c>
      <c r="V11" s="26" t="s">
        <v>904</v>
      </c>
      <c r="W11" s="26" t="s">
        <v>906</v>
      </c>
      <c r="X11" s="26" t="s">
        <v>913</v>
      </c>
      <c r="Y11" s="26" t="s">
        <v>914</v>
      </c>
      <c r="Z11" s="26" t="s">
        <v>915</v>
      </c>
      <c r="AA11" s="26" t="s">
        <v>916</v>
      </c>
      <c r="AB11" s="26" t="s">
        <v>917</v>
      </c>
      <c r="AC11" s="26" t="s">
        <v>968</v>
      </c>
      <c r="AD11" s="26" t="s">
        <v>973</v>
      </c>
      <c r="AE11" s="26" t="s">
        <v>974</v>
      </c>
      <c r="AF11" s="26" t="s">
        <v>975</v>
      </c>
      <c r="AG11" s="26" t="s">
        <v>993</v>
      </c>
      <c r="AH11" s="26" t="s">
        <v>992</v>
      </c>
      <c r="AI11" s="26" t="s">
        <v>1000</v>
      </c>
      <c r="AJ11" s="26" t="s">
        <v>1001</v>
      </c>
      <c r="AK11" s="26" t="s">
        <v>1004</v>
      </c>
      <c r="AL11" s="26" t="s">
        <v>1006</v>
      </c>
      <c r="AM11" s="26" t="s">
        <v>1005</v>
      </c>
      <c r="AN11" s="26" t="s">
        <v>1008</v>
      </c>
      <c r="AO11" s="26" t="s">
        <v>1009</v>
      </c>
      <c r="AP11" s="26" t="s">
        <v>1012</v>
      </c>
      <c r="AQ11" s="26" t="s">
        <v>1035</v>
      </c>
      <c r="AR11" s="26" t="s">
        <v>1036</v>
      </c>
      <c r="AS11" s="26" t="s">
        <v>1038</v>
      </c>
      <c r="AT11" s="26" t="s">
        <v>1039</v>
      </c>
      <c r="AU11" s="26" t="s">
        <v>1042</v>
      </c>
      <c r="AV11" s="26" t="s">
        <v>1048</v>
      </c>
      <c r="AW11" s="26" t="s">
        <v>1047</v>
      </c>
      <c r="AX11" s="26" t="s">
        <v>1061</v>
      </c>
      <c r="AY11" s="26" t="s">
        <v>1067</v>
      </c>
      <c r="AZ11" s="26" t="s">
        <v>1073</v>
      </c>
      <c r="BA11" s="26" t="s">
        <v>1084</v>
      </c>
      <c r="BB11" s="26" t="s">
        <v>1088</v>
      </c>
      <c r="BC11" s="26" t="s">
        <v>1091</v>
      </c>
      <c r="BD11" s="26" t="s">
        <v>1092</v>
      </c>
      <c r="BE11" s="26" t="s">
        <v>1097</v>
      </c>
      <c r="BF11" s="26" t="s">
        <v>1098</v>
      </c>
      <c r="BG11" s="26" t="s">
        <v>1101</v>
      </c>
      <c r="BH11" s="26" t="s">
        <v>1102</v>
      </c>
      <c r="BI11" s="26" t="s">
        <v>1105</v>
      </c>
      <c r="BJ11" s="26" t="s">
        <v>1109</v>
      </c>
      <c r="BK11" s="26" t="s">
        <v>1110</v>
      </c>
      <c r="BL11" s="26" t="s">
        <v>1111</v>
      </c>
      <c r="BM11" s="26" t="s">
        <v>1116</v>
      </c>
      <c r="BN11" s="26" t="s">
        <v>1120</v>
      </c>
      <c r="BO11" s="26" t="s">
        <v>1122</v>
      </c>
      <c r="BP11" s="26" t="s">
        <v>1123</v>
      </c>
      <c r="BQ11" s="26" t="s">
        <v>1127</v>
      </c>
      <c r="BR11" s="26" t="s">
        <v>1134</v>
      </c>
      <c r="BS11" s="26" t="s">
        <v>1138</v>
      </c>
      <c r="BT11" s="26" t="s">
        <v>1140</v>
      </c>
      <c r="BU11" s="26" t="s">
        <v>1180</v>
      </c>
      <c r="BV11" s="26" t="e">
        <v>#N/A</v>
      </c>
      <c r="BW11" s="26" t="e">
        <v>#N/A</v>
      </c>
      <c r="BX11" s="26" t="e">
        <v>#N/A</v>
      </c>
      <c r="BY11" s="26" t="e">
        <v>#N/A</v>
      </c>
      <c r="BZ11" s="26" t="e">
        <v>#N/A</v>
      </c>
      <c r="CA11" s="26" t="e">
        <v>#N/A</v>
      </c>
      <c r="CB11" s="26" t="e">
        <v>#N/A</v>
      </c>
      <c r="CC11" s="26" t="e">
        <v>#N/A</v>
      </c>
      <c r="CD11" s="26" t="e">
        <v>#N/A</v>
      </c>
      <c r="CE11" s="26" t="e">
        <v>#N/A</v>
      </c>
      <c r="CF11" s="26" t="e">
        <v>#N/A</v>
      </c>
      <c r="CG11" s="26" t="e">
        <v>#N/A</v>
      </c>
      <c r="CH11" s="26" t="e">
        <v>#N/A</v>
      </c>
      <c r="CI11" s="26" t="e">
        <v>#N/A</v>
      </c>
      <c r="CJ11" s="26" t="e">
        <v>#N/A</v>
      </c>
      <c r="CK11" s="26" t="e">
        <v>#N/A</v>
      </c>
      <c r="CL11" s="26" t="e">
        <v>#N/A</v>
      </c>
      <c r="CM11" s="26" t="e">
        <v>#N/A</v>
      </c>
      <c r="CN11" s="26" t="e">
        <v>#N/A</v>
      </c>
      <c r="CO11" s="26" t="e">
        <v>#N/A</v>
      </c>
      <c r="CP11" s="26" t="e">
        <v>#N/A</v>
      </c>
      <c r="CQ11" s="26" t="e">
        <v>#N/A</v>
      </c>
      <c r="CR11" s="26" t="e">
        <v>#N/A</v>
      </c>
      <c r="CS11" s="26" t="e">
        <v>#N/A</v>
      </c>
      <c r="CT11" s="26" t="e">
        <v>#N/A</v>
      </c>
      <c r="CU11" s="26" t="e">
        <v>#N/A</v>
      </c>
      <c r="CV11" s="26" t="e">
        <v>#N/A</v>
      </c>
      <c r="CW11" t="e">
        <v>#N/A</v>
      </c>
      <c r="CX11" t="e">
        <v>#N/A</v>
      </c>
    </row>
    <row r="12" spans="1:102" x14ac:dyDescent="0.2">
      <c r="A12" s="26" t="s">
        <v>7</v>
      </c>
      <c r="B12" s="26">
        <v>1</v>
      </c>
      <c r="C12" s="26">
        <v>1</v>
      </c>
      <c r="D12" s="26">
        <v>1</v>
      </c>
      <c r="E12" s="26">
        <v>1</v>
      </c>
      <c r="F12" s="26">
        <v>1</v>
      </c>
      <c r="G12" s="26">
        <v>1</v>
      </c>
      <c r="H12" s="26">
        <v>1</v>
      </c>
      <c r="I12" s="26">
        <v>1</v>
      </c>
      <c r="J12" s="26">
        <v>1</v>
      </c>
      <c r="K12" s="26">
        <v>1</v>
      </c>
      <c r="L12" s="26">
        <v>1</v>
      </c>
      <c r="M12" s="26">
        <v>1</v>
      </c>
      <c r="N12" s="26">
        <v>1</v>
      </c>
      <c r="O12" s="26">
        <v>1</v>
      </c>
      <c r="P12" s="26">
        <v>1</v>
      </c>
      <c r="Q12" s="26">
        <v>1</v>
      </c>
      <c r="R12" s="26">
        <v>1</v>
      </c>
      <c r="S12" s="26">
        <v>1</v>
      </c>
      <c r="T12" s="26">
        <v>1</v>
      </c>
      <c r="U12" s="26">
        <v>1</v>
      </c>
      <c r="V12" s="26">
        <v>1</v>
      </c>
      <c r="W12" s="26">
        <v>1</v>
      </c>
      <c r="X12" s="26">
        <v>1</v>
      </c>
      <c r="Y12" s="26">
        <v>1</v>
      </c>
      <c r="Z12" s="26">
        <v>1</v>
      </c>
      <c r="AA12" s="26">
        <v>1</v>
      </c>
      <c r="AB12" s="26">
        <v>1</v>
      </c>
      <c r="AC12" s="26">
        <v>1</v>
      </c>
      <c r="AD12" s="26">
        <v>1</v>
      </c>
      <c r="AE12" s="26">
        <v>1</v>
      </c>
      <c r="AF12" s="26">
        <v>1</v>
      </c>
      <c r="AG12" s="26">
        <v>1</v>
      </c>
      <c r="AH12" s="26">
        <v>1</v>
      </c>
      <c r="AI12" s="26">
        <v>1</v>
      </c>
      <c r="AJ12" s="26">
        <v>1</v>
      </c>
      <c r="AK12" s="26">
        <v>1</v>
      </c>
      <c r="AL12" s="26">
        <v>1</v>
      </c>
      <c r="AM12" s="26">
        <v>1</v>
      </c>
      <c r="AN12" s="26">
        <v>1</v>
      </c>
      <c r="AO12" s="26">
        <v>1</v>
      </c>
      <c r="AP12" s="26">
        <v>1</v>
      </c>
      <c r="AQ12" s="26">
        <v>1</v>
      </c>
      <c r="AR12" s="26">
        <v>1</v>
      </c>
      <c r="AS12" s="26">
        <v>1</v>
      </c>
      <c r="AT12" s="26">
        <v>1</v>
      </c>
      <c r="AU12" s="26">
        <v>1</v>
      </c>
      <c r="AV12" s="26">
        <v>1</v>
      </c>
      <c r="AW12" s="26">
        <v>1</v>
      </c>
      <c r="AX12" s="26">
        <v>1</v>
      </c>
      <c r="AY12" s="26">
        <v>1</v>
      </c>
      <c r="AZ12" s="26">
        <v>1</v>
      </c>
      <c r="BA12" s="26">
        <v>1</v>
      </c>
      <c r="BB12" s="26">
        <v>1</v>
      </c>
      <c r="BC12" s="26">
        <v>1</v>
      </c>
      <c r="BD12" s="26">
        <v>1</v>
      </c>
      <c r="BE12" s="26">
        <v>1</v>
      </c>
      <c r="BF12" s="26">
        <v>1</v>
      </c>
      <c r="BG12" s="26">
        <v>1</v>
      </c>
      <c r="BH12" s="26">
        <v>1</v>
      </c>
      <c r="BI12" s="26">
        <v>1</v>
      </c>
      <c r="BJ12" s="26">
        <v>1</v>
      </c>
      <c r="BK12" s="26">
        <v>1</v>
      </c>
      <c r="BL12" s="26">
        <v>1</v>
      </c>
      <c r="BM12" s="26">
        <v>1</v>
      </c>
      <c r="BN12" s="26">
        <v>1</v>
      </c>
      <c r="BO12" s="26">
        <v>1</v>
      </c>
      <c r="BP12" s="26">
        <v>1</v>
      </c>
      <c r="BQ12" s="26">
        <v>1</v>
      </c>
      <c r="BR12" s="26">
        <v>1</v>
      </c>
      <c r="BS12" s="26">
        <v>1</v>
      </c>
      <c r="BT12" s="26">
        <v>1</v>
      </c>
      <c r="BU12" s="26">
        <v>1</v>
      </c>
      <c r="BV12" s="26">
        <v>1</v>
      </c>
      <c r="BW12" s="26">
        <v>1</v>
      </c>
      <c r="BX12" s="26">
        <v>1</v>
      </c>
      <c r="BY12" s="26">
        <v>1</v>
      </c>
      <c r="BZ12" s="26">
        <v>1</v>
      </c>
      <c r="CA12" s="26">
        <v>1</v>
      </c>
      <c r="CB12" s="26">
        <v>1</v>
      </c>
      <c r="CC12" s="26">
        <v>1</v>
      </c>
      <c r="CD12" s="26">
        <v>1</v>
      </c>
      <c r="CE12" s="26">
        <v>1</v>
      </c>
      <c r="CF12" s="26">
        <v>1</v>
      </c>
      <c r="CG12" s="26">
        <v>1</v>
      </c>
      <c r="CH12" s="26">
        <v>1</v>
      </c>
      <c r="CI12" s="26">
        <v>1</v>
      </c>
      <c r="CJ12" s="26">
        <v>1</v>
      </c>
      <c r="CK12" s="26">
        <v>1</v>
      </c>
      <c r="CL12" s="26">
        <v>1</v>
      </c>
      <c r="CM12" s="26">
        <v>1</v>
      </c>
      <c r="CN12" s="26">
        <v>1</v>
      </c>
      <c r="CO12" s="26">
        <v>1</v>
      </c>
      <c r="CP12" s="26">
        <v>1</v>
      </c>
      <c r="CQ12" s="26">
        <v>1</v>
      </c>
      <c r="CR12" s="26">
        <v>1</v>
      </c>
      <c r="CS12" s="26">
        <v>1</v>
      </c>
      <c r="CT12" s="26">
        <v>1</v>
      </c>
      <c r="CU12" s="26">
        <v>1</v>
      </c>
      <c r="CV12" s="26">
        <v>1</v>
      </c>
      <c r="CW12">
        <v>1</v>
      </c>
      <c r="CX12">
        <v>1</v>
      </c>
    </row>
    <row r="13" spans="1:102" x14ac:dyDescent="0.2">
      <c r="A13" s="26"/>
      <c r="B13" s="26" t="s">
        <v>874</v>
      </c>
      <c r="C13" s="26" t="s">
        <v>875</v>
      </c>
      <c r="D13" s="26" t="s">
        <v>877</v>
      </c>
      <c r="E13" s="26" t="s">
        <v>878</v>
      </c>
      <c r="F13" s="26" t="s">
        <v>882</v>
      </c>
      <c r="G13" s="26" t="s">
        <v>883</v>
      </c>
      <c r="H13" s="26" t="s">
        <v>884</v>
      </c>
      <c r="I13" s="26" t="s">
        <v>887</v>
      </c>
      <c r="J13" s="26" t="s">
        <v>888</v>
      </c>
      <c r="K13" s="26" t="s">
        <v>890</v>
      </c>
      <c r="L13" s="26" t="s">
        <v>889</v>
      </c>
      <c r="M13" s="26" t="s">
        <v>893</v>
      </c>
      <c r="N13" s="26" t="s">
        <v>894</v>
      </c>
      <c r="O13" s="26" t="s">
        <v>897</v>
      </c>
      <c r="P13" s="26" t="s">
        <v>898</v>
      </c>
      <c r="Q13" s="26" t="s">
        <v>899</v>
      </c>
      <c r="R13" s="26" t="s">
        <v>900</v>
      </c>
      <c r="S13" s="26" t="s">
        <v>901</v>
      </c>
      <c r="T13" s="26" t="s">
        <v>902</v>
      </c>
      <c r="U13" s="26" t="s">
        <v>903</v>
      </c>
      <c r="V13" s="26" t="s">
        <v>904</v>
      </c>
      <c r="W13" s="26" t="s">
        <v>906</v>
      </c>
      <c r="X13" s="26" t="s">
        <v>913</v>
      </c>
      <c r="Y13" s="26" t="s">
        <v>914</v>
      </c>
      <c r="Z13" s="26" t="s">
        <v>915</v>
      </c>
      <c r="AA13" s="26" t="s">
        <v>916</v>
      </c>
      <c r="AB13" s="26" t="s">
        <v>917</v>
      </c>
      <c r="AC13" s="26" t="s">
        <v>968</v>
      </c>
      <c r="AD13" s="26" t="s">
        <v>973</v>
      </c>
      <c r="AE13" s="26" t="s">
        <v>974</v>
      </c>
      <c r="AF13" s="26" t="s">
        <v>975</v>
      </c>
      <c r="AG13" s="26" t="s">
        <v>993</v>
      </c>
      <c r="AH13" s="26" t="s">
        <v>992</v>
      </c>
      <c r="AI13" s="26" t="s">
        <v>1000</v>
      </c>
      <c r="AJ13" s="26" t="s">
        <v>1001</v>
      </c>
      <c r="AK13" s="26" t="s">
        <v>1004</v>
      </c>
      <c r="AL13" s="26" t="s">
        <v>1006</v>
      </c>
      <c r="AM13" s="26" t="s">
        <v>1005</v>
      </c>
      <c r="AN13" s="26" t="s">
        <v>1008</v>
      </c>
      <c r="AO13" s="26" t="s">
        <v>1009</v>
      </c>
      <c r="AP13" s="26" t="s">
        <v>1012</v>
      </c>
      <c r="AQ13" s="26" t="s">
        <v>1035</v>
      </c>
      <c r="AR13" s="26" t="s">
        <v>1036</v>
      </c>
      <c r="AS13" s="26" t="s">
        <v>1038</v>
      </c>
      <c r="AT13" s="26" t="s">
        <v>1039</v>
      </c>
      <c r="AU13" s="26" t="s">
        <v>1042</v>
      </c>
      <c r="AV13" s="26" t="s">
        <v>1048</v>
      </c>
      <c r="AW13" s="26" t="s">
        <v>1047</v>
      </c>
      <c r="AX13" s="26" t="s">
        <v>1061</v>
      </c>
      <c r="AY13" s="26" t="s">
        <v>1067</v>
      </c>
      <c r="AZ13" s="26" t="s">
        <v>1073</v>
      </c>
      <c r="BA13" s="26" t="s">
        <v>1084</v>
      </c>
      <c r="BB13" s="26" t="s">
        <v>1088</v>
      </c>
      <c r="BC13" s="26" t="s">
        <v>1091</v>
      </c>
      <c r="BD13" s="26" t="s">
        <v>1092</v>
      </c>
      <c r="BE13" s="26" t="s">
        <v>1097</v>
      </c>
      <c r="BF13" s="26" t="s">
        <v>1098</v>
      </c>
      <c r="BG13" s="26" t="s">
        <v>1101</v>
      </c>
      <c r="BH13" s="26" t="s">
        <v>1102</v>
      </c>
      <c r="BI13" s="26" t="s">
        <v>1105</v>
      </c>
      <c r="BJ13" s="26" t="s">
        <v>1109</v>
      </c>
      <c r="BK13" s="26" t="s">
        <v>1110</v>
      </c>
      <c r="BL13" s="26" t="s">
        <v>1111</v>
      </c>
      <c r="BM13" s="26" t="s">
        <v>1116</v>
      </c>
      <c r="BN13" s="26" t="s">
        <v>1120</v>
      </c>
      <c r="BO13" s="26" t="s">
        <v>1122</v>
      </c>
      <c r="BP13" s="26" t="s">
        <v>1123</v>
      </c>
      <c r="BQ13" s="26" t="s">
        <v>1127</v>
      </c>
      <c r="BR13" s="26" t="s">
        <v>1134</v>
      </c>
      <c r="BS13" s="26" t="s">
        <v>1138</v>
      </c>
      <c r="BT13" s="26" t="s">
        <v>1140</v>
      </c>
      <c r="BU13" s="26" t="s">
        <v>1180</v>
      </c>
      <c r="BV13" s="26" t="e">
        <v>#N/A</v>
      </c>
      <c r="BW13" s="26" t="e">
        <v>#N/A</v>
      </c>
      <c r="BX13" s="26" t="e">
        <v>#N/A</v>
      </c>
      <c r="BY13" s="26" t="e">
        <v>#N/A</v>
      </c>
      <c r="BZ13" s="26" t="e">
        <v>#N/A</v>
      </c>
      <c r="CA13" s="26" t="e">
        <v>#N/A</v>
      </c>
      <c r="CB13" s="26" t="e">
        <v>#N/A</v>
      </c>
      <c r="CC13" s="26" t="e">
        <v>#N/A</v>
      </c>
      <c r="CD13" s="26" t="e">
        <v>#N/A</v>
      </c>
      <c r="CE13" s="26" t="e">
        <v>#N/A</v>
      </c>
      <c r="CF13" s="26" t="e">
        <v>#N/A</v>
      </c>
      <c r="CG13" s="26" t="e">
        <v>#N/A</v>
      </c>
      <c r="CH13" s="26" t="e">
        <v>#N/A</v>
      </c>
      <c r="CI13" s="26" t="e">
        <v>#N/A</v>
      </c>
      <c r="CJ13" s="26" t="e">
        <v>#N/A</v>
      </c>
      <c r="CK13" s="26" t="e">
        <v>#N/A</v>
      </c>
      <c r="CL13" s="26" t="e">
        <v>#N/A</v>
      </c>
      <c r="CM13" s="26" t="e">
        <v>#N/A</v>
      </c>
      <c r="CN13" s="26" t="e">
        <v>#N/A</v>
      </c>
      <c r="CO13" s="26" t="e">
        <v>#N/A</v>
      </c>
      <c r="CP13" s="26" t="e">
        <v>#N/A</v>
      </c>
      <c r="CQ13" s="26" t="e">
        <v>#N/A</v>
      </c>
      <c r="CR13" s="26" t="e">
        <v>#N/A</v>
      </c>
      <c r="CS13" s="26" t="e">
        <v>#N/A</v>
      </c>
      <c r="CT13" s="26" t="e">
        <v>#N/A</v>
      </c>
      <c r="CU13" s="26" t="e">
        <v>#N/A</v>
      </c>
      <c r="CV13" s="26" t="e">
        <v>#N/A</v>
      </c>
      <c r="CW13" t="e">
        <v>#N/A</v>
      </c>
      <c r="CX13" t="e">
        <v>#N/A</v>
      </c>
    </row>
    <row r="14" spans="1:102" x14ac:dyDescent="0.2">
      <c r="A14" s="26" t="s">
        <v>300</v>
      </c>
      <c r="B14" s="26">
        <v>1</v>
      </c>
      <c r="C14" s="26">
        <v>1</v>
      </c>
      <c r="D14" s="26">
        <v>1</v>
      </c>
      <c r="E14" s="26">
        <v>1</v>
      </c>
      <c r="F14" s="26">
        <v>1</v>
      </c>
      <c r="G14" s="26">
        <v>1</v>
      </c>
      <c r="H14" s="26">
        <v>1</v>
      </c>
      <c r="I14" s="26">
        <v>1</v>
      </c>
      <c r="J14" s="26">
        <v>1</v>
      </c>
      <c r="K14" s="26">
        <v>1</v>
      </c>
      <c r="L14" s="26">
        <v>1</v>
      </c>
      <c r="M14" s="26">
        <v>1</v>
      </c>
      <c r="N14" s="26">
        <v>1</v>
      </c>
      <c r="O14" s="26">
        <v>1</v>
      </c>
      <c r="P14" s="26">
        <v>1</v>
      </c>
      <c r="Q14" s="26">
        <v>1</v>
      </c>
      <c r="R14" s="26">
        <v>1</v>
      </c>
      <c r="S14" s="26">
        <v>1</v>
      </c>
      <c r="T14" s="26">
        <v>1</v>
      </c>
      <c r="U14" s="26">
        <v>1</v>
      </c>
      <c r="V14" s="26">
        <v>1</v>
      </c>
      <c r="W14" s="26">
        <v>1</v>
      </c>
      <c r="X14" s="26">
        <v>1</v>
      </c>
      <c r="Y14" s="26">
        <v>1</v>
      </c>
      <c r="Z14" s="26">
        <v>1</v>
      </c>
      <c r="AA14" s="26">
        <v>1</v>
      </c>
      <c r="AB14" s="26">
        <v>1</v>
      </c>
      <c r="AC14" s="26">
        <v>1</v>
      </c>
      <c r="AD14" s="26">
        <v>1</v>
      </c>
      <c r="AE14" s="26">
        <v>1</v>
      </c>
      <c r="AF14" s="26">
        <v>1</v>
      </c>
      <c r="AG14" s="26">
        <v>1</v>
      </c>
      <c r="AH14" s="26">
        <v>1</v>
      </c>
      <c r="AI14" s="26">
        <v>1</v>
      </c>
      <c r="AJ14" s="26">
        <v>1</v>
      </c>
      <c r="AK14" s="26">
        <v>1</v>
      </c>
      <c r="AL14" s="26">
        <v>1</v>
      </c>
      <c r="AM14" s="26">
        <v>1</v>
      </c>
      <c r="AN14" s="26">
        <v>1</v>
      </c>
      <c r="AO14" s="26">
        <v>1</v>
      </c>
      <c r="AP14" s="26">
        <v>1</v>
      </c>
      <c r="AQ14" s="26">
        <v>1</v>
      </c>
      <c r="AR14" s="26">
        <v>1</v>
      </c>
      <c r="AS14" s="26">
        <v>1</v>
      </c>
      <c r="AT14" s="26">
        <v>1</v>
      </c>
      <c r="AU14" s="26">
        <v>1</v>
      </c>
      <c r="AV14" s="26">
        <v>1</v>
      </c>
      <c r="AW14" s="26">
        <v>1</v>
      </c>
      <c r="AX14" s="26">
        <v>1</v>
      </c>
      <c r="AY14" s="26">
        <v>1</v>
      </c>
      <c r="AZ14" s="26">
        <v>1</v>
      </c>
      <c r="BA14" s="26">
        <v>1</v>
      </c>
      <c r="BB14" s="26">
        <v>1</v>
      </c>
      <c r="BC14" s="26">
        <v>1</v>
      </c>
      <c r="BD14" s="26">
        <v>1</v>
      </c>
      <c r="BE14" s="26">
        <v>1</v>
      </c>
      <c r="BF14" s="26">
        <v>1</v>
      </c>
      <c r="BG14" s="26">
        <v>1</v>
      </c>
      <c r="BH14" s="26">
        <v>1</v>
      </c>
      <c r="BI14" s="26">
        <v>1</v>
      </c>
      <c r="BJ14" s="26">
        <v>1</v>
      </c>
      <c r="BK14" s="26">
        <v>1</v>
      </c>
      <c r="BL14" s="26">
        <v>1</v>
      </c>
      <c r="BM14" s="26">
        <v>1</v>
      </c>
      <c r="BN14" s="26">
        <v>1</v>
      </c>
      <c r="BO14" s="26">
        <v>1</v>
      </c>
      <c r="BP14" s="26">
        <v>1</v>
      </c>
      <c r="BQ14" s="26">
        <v>1</v>
      </c>
      <c r="BR14" s="26">
        <v>1</v>
      </c>
      <c r="BS14" s="26">
        <v>1</v>
      </c>
      <c r="BT14" s="26">
        <v>1</v>
      </c>
      <c r="BU14" s="26">
        <v>1</v>
      </c>
      <c r="BV14" s="26">
        <v>1</v>
      </c>
      <c r="BW14" s="26">
        <v>1</v>
      </c>
      <c r="BX14" s="26">
        <v>1</v>
      </c>
      <c r="BY14" s="26">
        <v>1</v>
      </c>
      <c r="BZ14" s="26">
        <v>1</v>
      </c>
      <c r="CA14" s="26">
        <v>1</v>
      </c>
      <c r="CB14" s="26">
        <v>1</v>
      </c>
      <c r="CC14" s="26">
        <v>1</v>
      </c>
      <c r="CD14" s="26">
        <v>1</v>
      </c>
      <c r="CE14" s="26">
        <v>1</v>
      </c>
      <c r="CF14" s="26">
        <v>1</v>
      </c>
      <c r="CG14" s="26">
        <v>1</v>
      </c>
      <c r="CH14" s="26">
        <v>1</v>
      </c>
      <c r="CI14" s="26">
        <v>1</v>
      </c>
      <c r="CJ14" s="26">
        <v>1</v>
      </c>
      <c r="CK14" s="26">
        <v>1</v>
      </c>
      <c r="CL14" s="26">
        <v>1</v>
      </c>
      <c r="CM14" s="26">
        <v>1</v>
      </c>
      <c r="CN14" s="26">
        <v>1</v>
      </c>
      <c r="CO14" s="26">
        <v>1</v>
      </c>
      <c r="CP14" s="26">
        <v>1</v>
      </c>
      <c r="CQ14" s="26">
        <v>1</v>
      </c>
      <c r="CR14" s="26">
        <v>1</v>
      </c>
      <c r="CS14" s="26">
        <v>1</v>
      </c>
      <c r="CT14" s="26">
        <v>1</v>
      </c>
      <c r="CU14" s="26">
        <v>1</v>
      </c>
      <c r="CV14" s="26">
        <v>1</v>
      </c>
      <c r="CW14">
        <v>1</v>
      </c>
      <c r="CX14">
        <v>1</v>
      </c>
    </row>
    <row r="15" spans="1:102" x14ac:dyDescent="0.2">
      <c r="A15" s="26"/>
      <c r="B15" s="26" t="s">
        <v>874</v>
      </c>
      <c r="C15" s="26" t="s">
        <v>875</v>
      </c>
      <c r="D15" s="26" t="s">
        <v>877</v>
      </c>
      <c r="E15" s="26" t="s">
        <v>878</v>
      </c>
      <c r="F15" s="26" t="s">
        <v>882</v>
      </c>
      <c r="G15" s="26" t="s">
        <v>883</v>
      </c>
      <c r="H15" s="26" t="s">
        <v>884</v>
      </c>
      <c r="I15" s="26" t="s">
        <v>887</v>
      </c>
      <c r="J15" s="26" t="s">
        <v>888</v>
      </c>
      <c r="K15" s="26" t="s">
        <v>890</v>
      </c>
      <c r="L15" s="26" t="s">
        <v>889</v>
      </c>
      <c r="M15" s="26" t="s">
        <v>893</v>
      </c>
      <c r="N15" s="26" t="s">
        <v>894</v>
      </c>
      <c r="O15" s="26" t="s">
        <v>897</v>
      </c>
      <c r="P15" s="26" t="s">
        <v>898</v>
      </c>
      <c r="Q15" s="26" t="s">
        <v>899</v>
      </c>
      <c r="R15" s="26" t="s">
        <v>900</v>
      </c>
      <c r="S15" s="26" t="s">
        <v>901</v>
      </c>
      <c r="T15" s="26" t="s">
        <v>902</v>
      </c>
      <c r="U15" s="26" t="s">
        <v>903</v>
      </c>
      <c r="V15" s="26" t="s">
        <v>904</v>
      </c>
      <c r="W15" s="26" t="s">
        <v>906</v>
      </c>
      <c r="X15" s="26" t="s">
        <v>913</v>
      </c>
      <c r="Y15" s="26" t="s">
        <v>914</v>
      </c>
      <c r="Z15" s="26" t="s">
        <v>915</v>
      </c>
      <c r="AA15" s="26" t="s">
        <v>916</v>
      </c>
      <c r="AB15" s="26" t="s">
        <v>917</v>
      </c>
      <c r="AC15" s="26" t="s">
        <v>968</v>
      </c>
      <c r="AD15" s="26" t="s">
        <v>973</v>
      </c>
      <c r="AE15" s="26" t="s">
        <v>974</v>
      </c>
      <c r="AF15" s="26" t="s">
        <v>975</v>
      </c>
      <c r="AG15" s="26" t="s">
        <v>993</v>
      </c>
      <c r="AH15" s="26" t="s">
        <v>992</v>
      </c>
      <c r="AI15" s="26" t="s">
        <v>1000</v>
      </c>
      <c r="AJ15" s="26" t="s">
        <v>1001</v>
      </c>
      <c r="AK15" s="26" t="s">
        <v>1004</v>
      </c>
      <c r="AL15" s="26" t="s">
        <v>1006</v>
      </c>
      <c r="AM15" s="26" t="s">
        <v>1005</v>
      </c>
      <c r="AN15" s="26" t="s">
        <v>1008</v>
      </c>
      <c r="AO15" s="26" t="s">
        <v>1009</v>
      </c>
      <c r="AP15" s="26" t="s">
        <v>1012</v>
      </c>
      <c r="AQ15" s="26" t="s">
        <v>1035</v>
      </c>
      <c r="AR15" s="26" t="s">
        <v>1036</v>
      </c>
      <c r="AS15" s="26" t="s">
        <v>1038</v>
      </c>
      <c r="AT15" s="26" t="s">
        <v>1039</v>
      </c>
      <c r="AU15" s="26" t="s">
        <v>1042</v>
      </c>
      <c r="AV15" s="26" t="s">
        <v>1048</v>
      </c>
      <c r="AW15" s="26" t="s">
        <v>1047</v>
      </c>
      <c r="AX15" s="26" t="s">
        <v>1061</v>
      </c>
      <c r="AY15" s="26" t="s">
        <v>1067</v>
      </c>
      <c r="AZ15" s="26" t="s">
        <v>1073</v>
      </c>
      <c r="BA15" s="26" t="s">
        <v>1084</v>
      </c>
      <c r="BB15" s="26" t="s">
        <v>1088</v>
      </c>
      <c r="BC15" s="26" t="s">
        <v>1091</v>
      </c>
      <c r="BD15" s="26" t="s">
        <v>1092</v>
      </c>
      <c r="BE15" s="26" t="s">
        <v>1097</v>
      </c>
      <c r="BF15" s="26" t="s">
        <v>1098</v>
      </c>
      <c r="BG15" s="26" t="s">
        <v>1101</v>
      </c>
      <c r="BH15" s="26" t="s">
        <v>1102</v>
      </c>
      <c r="BI15" s="26" t="s">
        <v>1105</v>
      </c>
      <c r="BJ15" s="26" t="s">
        <v>1109</v>
      </c>
      <c r="BK15" s="26" t="s">
        <v>1110</v>
      </c>
      <c r="BL15" s="26" t="s">
        <v>1111</v>
      </c>
      <c r="BM15" s="26" t="s">
        <v>1116</v>
      </c>
      <c r="BN15" s="26" t="s">
        <v>1120</v>
      </c>
      <c r="BO15" s="26" t="s">
        <v>1122</v>
      </c>
      <c r="BP15" s="26" t="s">
        <v>1123</v>
      </c>
      <c r="BQ15" s="26" t="s">
        <v>1127</v>
      </c>
      <c r="BR15" s="26" t="s">
        <v>1134</v>
      </c>
      <c r="BS15" s="26" t="s">
        <v>1138</v>
      </c>
      <c r="BT15" s="26" t="s">
        <v>1140</v>
      </c>
      <c r="BU15" s="26" t="s">
        <v>1180</v>
      </c>
      <c r="BV15" s="26" t="e">
        <v>#N/A</v>
      </c>
      <c r="BW15" s="26" t="e">
        <v>#N/A</v>
      </c>
      <c r="BX15" s="26" t="e">
        <v>#N/A</v>
      </c>
      <c r="BY15" s="26" t="e">
        <v>#N/A</v>
      </c>
      <c r="BZ15" s="26" t="e">
        <v>#N/A</v>
      </c>
      <c r="CA15" s="26" t="e">
        <v>#N/A</v>
      </c>
      <c r="CB15" s="26" t="e">
        <v>#N/A</v>
      </c>
      <c r="CC15" s="26" t="e">
        <v>#N/A</v>
      </c>
      <c r="CD15" s="26" t="e">
        <v>#N/A</v>
      </c>
      <c r="CE15" s="26" t="e">
        <v>#N/A</v>
      </c>
      <c r="CF15" s="26" t="e">
        <v>#N/A</v>
      </c>
      <c r="CG15" s="26" t="e">
        <v>#N/A</v>
      </c>
      <c r="CH15" s="26" t="e">
        <v>#N/A</v>
      </c>
      <c r="CI15" s="26" t="e">
        <v>#N/A</v>
      </c>
      <c r="CJ15" s="26" t="e">
        <v>#N/A</v>
      </c>
      <c r="CK15" s="26" t="e">
        <v>#N/A</v>
      </c>
      <c r="CL15" s="26" t="e">
        <v>#N/A</v>
      </c>
      <c r="CM15" s="26" t="e">
        <v>#N/A</v>
      </c>
      <c r="CN15" s="26" t="e">
        <v>#N/A</v>
      </c>
      <c r="CO15" s="26" t="e">
        <v>#N/A</v>
      </c>
      <c r="CP15" s="26" t="e">
        <v>#N/A</v>
      </c>
      <c r="CQ15" s="26" t="e">
        <v>#N/A</v>
      </c>
      <c r="CR15" s="26" t="e">
        <v>#N/A</v>
      </c>
      <c r="CS15" s="26" t="e">
        <v>#N/A</v>
      </c>
      <c r="CT15" s="26" t="e">
        <v>#N/A</v>
      </c>
      <c r="CU15" s="26" t="e">
        <v>#N/A</v>
      </c>
      <c r="CV15" s="26" t="e">
        <v>#N/A</v>
      </c>
      <c r="CW15" t="e">
        <v>#N/A</v>
      </c>
      <c r="CX15" t="e">
        <v>#N/A</v>
      </c>
    </row>
    <row r="16" spans="1:102" x14ac:dyDescent="0.2">
      <c r="A16" s="26" t="s">
        <v>9</v>
      </c>
      <c r="B16" s="26">
        <v>1</v>
      </c>
      <c r="C16" s="26">
        <v>1</v>
      </c>
      <c r="D16" s="26">
        <v>1</v>
      </c>
      <c r="E16" s="26">
        <v>1</v>
      </c>
      <c r="F16" s="26">
        <v>1</v>
      </c>
      <c r="G16" s="26">
        <v>1</v>
      </c>
      <c r="H16" s="26">
        <v>1</v>
      </c>
      <c r="I16" s="26">
        <v>1</v>
      </c>
      <c r="J16" s="26">
        <v>1</v>
      </c>
      <c r="K16" s="26">
        <v>1</v>
      </c>
      <c r="L16" s="26">
        <v>1</v>
      </c>
      <c r="M16" s="26">
        <v>1</v>
      </c>
      <c r="N16" s="26">
        <v>1</v>
      </c>
      <c r="O16" s="26">
        <v>1</v>
      </c>
      <c r="P16" s="26">
        <v>1</v>
      </c>
      <c r="Q16" s="26">
        <v>1</v>
      </c>
      <c r="R16" s="26">
        <v>1</v>
      </c>
      <c r="S16" s="26">
        <v>1</v>
      </c>
      <c r="T16" s="26">
        <v>1</v>
      </c>
      <c r="U16" s="26">
        <v>1</v>
      </c>
      <c r="V16" s="26">
        <v>1</v>
      </c>
      <c r="W16" s="26">
        <v>1</v>
      </c>
      <c r="X16" s="26">
        <v>1</v>
      </c>
      <c r="Y16" s="26">
        <v>1</v>
      </c>
      <c r="Z16" s="26">
        <v>1</v>
      </c>
      <c r="AA16" s="26">
        <v>1</v>
      </c>
      <c r="AB16" s="26">
        <v>1</v>
      </c>
      <c r="AC16" s="26">
        <v>1</v>
      </c>
      <c r="AD16" s="26">
        <v>1</v>
      </c>
      <c r="AE16" s="26">
        <v>1</v>
      </c>
      <c r="AF16" s="26">
        <v>1</v>
      </c>
      <c r="AG16" s="26">
        <v>1</v>
      </c>
      <c r="AH16" s="26">
        <v>1</v>
      </c>
      <c r="AI16" s="26">
        <v>1</v>
      </c>
      <c r="AJ16" s="26">
        <v>1</v>
      </c>
      <c r="AK16" s="26">
        <v>1</v>
      </c>
      <c r="AL16" s="26">
        <v>1</v>
      </c>
      <c r="AM16" s="26">
        <v>1</v>
      </c>
      <c r="AN16" s="26">
        <v>1</v>
      </c>
      <c r="AO16" s="26">
        <v>1</v>
      </c>
      <c r="AP16" s="26">
        <v>1</v>
      </c>
      <c r="AQ16" s="26">
        <v>1</v>
      </c>
      <c r="AR16" s="26">
        <v>1</v>
      </c>
      <c r="AS16" s="26">
        <v>1</v>
      </c>
      <c r="AT16" s="26">
        <v>1</v>
      </c>
      <c r="AU16" s="26">
        <v>1</v>
      </c>
      <c r="AV16" s="26">
        <v>1</v>
      </c>
      <c r="AW16" s="26">
        <v>1</v>
      </c>
      <c r="AX16" s="26">
        <v>1</v>
      </c>
      <c r="AY16" s="26">
        <v>1</v>
      </c>
      <c r="AZ16" s="26">
        <v>1</v>
      </c>
      <c r="BA16" s="26">
        <v>1</v>
      </c>
      <c r="BB16" s="26">
        <v>1</v>
      </c>
      <c r="BC16" s="26">
        <v>1</v>
      </c>
      <c r="BD16" s="26">
        <v>1</v>
      </c>
      <c r="BE16" s="26">
        <v>1</v>
      </c>
      <c r="BF16" s="26">
        <v>1</v>
      </c>
      <c r="BG16" s="26">
        <v>1</v>
      </c>
      <c r="BH16" s="26">
        <v>1</v>
      </c>
      <c r="BI16" s="26">
        <v>1</v>
      </c>
      <c r="BJ16" s="26">
        <v>1</v>
      </c>
      <c r="BK16" s="26">
        <v>1</v>
      </c>
      <c r="BL16" s="26">
        <v>1</v>
      </c>
      <c r="BM16" s="26">
        <v>1</v>
      </c>
      <c r="BN16" s="26">
        <v>1</v>
      </c>
      <c r="BO16" s="26">
        <v>1</v>
      </c>
      <c r="BP16" s="26">
        <v>1</v>
      </c>
      <c r="BQ16" s="26">
        <v>1</v>
      </c>
      <c r="BR16" s="26">
        <v>1</v>
      </c>
      <c r="BS16" s="26">
        <v>1</v>
      </c>
      <c r="BT16" s="26">
        <v>1</v>
      </c>
      <c r="BU16" s="26">
        <v>1</v>
      </c>
      <c r="BV16" s="26">
        <v>1</v>
      </c>
      <c r="BW16" s="26">
        <v>1</v>
      </c>
      <c r="BX16" s="26">
        <v>1</v>
      </c>
      <c r="BY16" s="26">
        <v>1</v>
      </c>
      <c r="BZ16" s="26">
        <v>1</v>
      </c>
      <c r="CA16" s="26">
        <v>1</v>
      </c>
      <c r="CB16" s="26">
        <v>1</v>
      </c>
      <c r="CC16" s="26">
        <v>1</v>
      </c>
      <c r="CD16" s="26">
        <v>1</v>
      </c>
      <c r="CE16" s="26">
        <v>1</v>
      </c>
      <c r="CF16" s="26">
        <v>1</v>
      </c>
      <c r="CG16" s="26">
        <v>1</v>
      </c>
      <c r="CH16" s="26">
        <v>1</v>
      </c>
      <c r="CI16" s="26">
        <v>1</v>
      </c>
      <c r="CJ16" s="26">
        <v>1</v>
      </c>
      <c r="CK16" s="26">
        <v>1</v>
      </c>
      <c r="CL16" s="26">
        <v>1</v>
      </c>
      <c r="CM16" s="26">
        <v>1</v>
      </c>
      <c r="CN16" s="26">
        <v>1</v>
      </c>
      <c r="CO16" s="26">
        <v>1</v>
      </c>
      <c r="CP16" s="26">
        <v>1</v>
      </c>
      <c r="CQ16" s="26">
        <v>1</v>
      </c>
      <c r="CR16" s="26">
        <v>1</v>
      </c>
      <c r="CS16" s="26">
        <v>1</v>
      </c>
      <c r="CT16" s="26">
        <v>1</v>
      </c>
      <c r="CU16" s="26">
        <v>1</v>
      </c>
      <c r="CV16" s="26">
        <v>1</v>
      </c>
      <c r="CW16">
        <v>1</v>
      </c>
      <c r="CX16">
        <v>1</v>
      </c>
    </row>
    <row r="17" spans="1:102" x14ac:dyDescent="0.2">
      <c r="A17" s="26"/>
      <c r="B17" s="26" t="s">
        <v>874</v>
      </c>
      <c r="C17" s="26" t="s">
        <v>875</v>
      </c>
      <c r="D17" s="26" t="s">
        <v>877</v>
      </c>
      <c r="E17" s="26" t="s">
        <v>878</v>
      </c>
      <c r="F17" s="26" t="s">
        <v>882</v>
      </c>
      <c r="G17" s="26" t="s">
        <v>883</v>
      </c>
      <c r="H17" s="26" t="s">
        <v>884</v>
      </c>
      <c r="I17" s="26" t="s">
        <v>887</v>
      </c>
      <c r="J17" s="26" t="s">
        <v>888</v>
      </c>
      <c r="K17" s="26" t="s">
        <v>890</v>
      </c>
      <c r="L17" s="26" t="s">
        <v>889</v>
      </c>
      <c r="M17" s="26" t="s">
        <v>893</v>
      </c>
      <c r="N17" s="26" t="s">
        <v>894</v>
      </c>
      <c r="O17" s="26" t="s">
        <v>897</v>
      </c>
      <c r="P17" s="26" t="s">
        <v>898</v>
      </c>
      <c r="Q17" s="26" t="s">
        <v>899</v>
      </c>
      <c r="R17" s="26" t="s">
        <v>900</v>
      </c>
      <c r="S17" s="26" t="s">
        <v>901</v>
      </c>
      <c r="T17" s="26" t="s">
        <v>902</v>
      </c>
      <c r="U17" s="26" t="s">
        <v>903</v>
      </c>
      <c r="V17" s="26" t="s">
        <v>904</v>
      </c>
      <c r="W17" s="26" t="s">
        <v>906</v>
      </c>
      <c r="X17" s="26" t="s">
        <v>913</v>
      </c>
      <c r="Y17" s="26" t="s">
        <v>914</v>
      </c>
      <c r="Z17" s="26" t="s">
        <v>915</v>
      </c>
      <c r="AA17" s="26" t="s">
        <v>916</v>
      </c>
      <c r="AB17" s="26" t="s">
        <v>917</v>
      </c>
      <c r="AC17" s="26" t="s">
        <v>968</v>
      </c>
      <c r="AD17" s="26" t="s">
        <v>973</v>
      </c>
      <c r="AE17" s="26" t="s">
        <v>974</v>
      </c>
      <c r="AF17" s="26" t="s">
        <v>975</v>
      </c>
      <c r="AG17" s="26" t="s">
        <v>993</v>
      </c>
      <c r="AH17" s="26" t="s">
        <v>992</v>
      </c>
      <c r="AI17" s="26" t="s">
        <v>1000</v>
      </c>
      <c r="AJ17" s="26" t="s">
        <v>1001</v>
      </c>
      <c r="AK17" s="26" t="s">
        <v>1004</v>
      </c>
      <c r="AL17" s="26" t="s">
        <v>1006</v>
      </c>
      <c r="AM17" s="26" t="s">
        <v>1005</v>
      </c>
      <c r="AN17" s="26" t="s">
        <v>1008</v>
      </c>
      <c r="AO17" s="26" t="s">
        <v>1009</v>
      </c>
      <c r="AP17" s="26" t="s">
        <v>1012</v>
      </c>
      <c r="AQ17" s="26" t="s">
        <v>1035</v>
      </c>
      <c r="AR17" s="26" t="s">
        <v>1036</v>
      </c>
      <c r="AS17" s="26" t="s">
        <v>1038</v>
      </c>
      <c r="AT17" s="26" t="s">
        <v>1039</v>
      </c>
      <c r="AU17" s="26" t="s">
        <v>1042</v>
      </c>
      <c r="AV17" s="26" t="s">
        <v>1048</v>
      </c>
      <c r="AW17" s="26" t="s">
        <v>1047</v>
      </c>
      <c r="AX17" s="26" t="s">
        <v>1061</v>
      </c>
      <c r="AY17" s="26" t="s">
        <v>1067</v>
      </c>
      <c r="AZ17" s="26" t="s">
        <v>1073</v>
      </c>
      <c r="BA17" s="26" t="s">
        <v>1084</v>
      </c>
      <c r="BB17" s="26" t="s">
        <v>1088</v>
      </c>
      <c r="BC17" s="26" t="s">
        <v>1091</v>
      </c>
      <c r="BD17" s="26" t="s">
        <v>1092</v>
      </c>
      <c r="BE17" s="26" t="s">
        <v>1097</v>
      </c>
      <c r="BF17" s="26" t="s">
        <v>1098</v>
      </c>
      <c r="BG17" s="26" t="s">
        <v>1101</v>
      </c>
      <c r="BH17" s="26" t="s">
        <v>1102</v>
      </c>
      <c r="BI17" s="26" t="s">
        <v>1105</v>
      </c>
      <c r="BJ17" s="26" t="s">
        <v>1109</v>
      </c>
      <c r="BK17" s="26" t="s">
        <v>1110</v>
      </c>
      <c r="BL17" s="26" t="s">
        <v>1111</v>
      </c>
      <c r="BM17" s="26" t="s">
        <v>1116</v>
      </c>
      <c r="BN17" s="26" t="s">
        <v>1120</v>
      </c>
      <c r="BO17" s="26" t="s">
        <v>1122</v>
      </c>
      <c r="BP17" s="26" t="s">
        <v>1123</v>
      </c>
      <c r="BQ17" s="26" t="s">
        <v>1127</v>
      </c>
      <c r="BR17" s="26" t="s">
        <v>1134</v>
      </c>
      <c r="BS17" s="26" t="s">
        <v>1138</v>
      </c>
      <c r="BT17" s="26" t="s">
        <v>1140</v>
      </c>
      <c r="BU17" s="26" t="s">
        <v>1180</v>
      </c>
      <c r="BV17" s="26" t="e">
        <v>#N/A</v>
      </c>
      <c r="BW17" s="26" t="e">
        <v>#N/A</v>
      </c>
      <c r="BX17" s="26" t="e">
        <v>#N/A</v>
      </c>
      <c r="BY17" s="26" t="e">
        <v>#N/A</v>
      </c>
      <c r="BZ17" s="26" t="e">
        <v>#N/A</v>
      </c>
      <c r="CA17" s="26" t="e">
        <v>#N/A</v>
      </c>
      <c r="CB17" s="26" t="e">
        <v>#N/A</v>
      </c>
      <c r="CC17" s="26" t="e">
        <v>#N/A</v>
      </c>
      <c r="CD17" s="26" t="e">
        <v>#N/A</v>
      </c>
      <c r="CE17" s="26" t="e">
        <v>#N/A</v>
      </c>
      <c r="CF17" s="26" t="e">
        <v>#N/A</v>
      </c>
      <c r="CG17" s="26" t="e">
        <v>#N/A</v>
      </c>
      <c r="CH17" s="26" t="e">
        <v>#N/A</v>
      </c>
      <c r="CI17" s="26" t="e">
        <v>#N/A</v>
      </c>
      <c r="CJ17" s="26" t="e">
        <v>#N/A</v>
      </c>
      <c r="CK17" s="26" t="e">
        <v>#N/A</v>
      </c>
      <c r="CL17" s="26" t="e">
        <v>#N/A</v>
      </c>
      <c r="CM17" s="26" t="e">
        <v>#N/A</v>
      </c>
      <c r="CN17" s="26" t="e">
        <v>#N/A</v>
      </c>
      <c r="CO17" s="26" t="e">
        <v>#N/A</v>
      </c>
      <c r="CP17" s="26" t="e">
        <v>#N/A</v>
      </c>
      <c r="CQ17" s="26" t="e">
        <v>#N/A</v>
      </c>
      <c r="CR17" s="26" t="e">
        <v>#N/A</v>
      </c>
      <c r="CS17" s="26" t="e">
        <v>#N/A</v>
      </c>
      <c r="CT17" s="26" t="e">
        <v>#N/A</v>
      </c>
      <c r="CU17" s="26" t="e">
        <v>#N/A</v>
      </c>
      <c r="CV17" s="26" t="e">
        <v>#N/A</v>
      </c>
      <c r="CW17" t="e">
        <v>#N/A</v>
      </c>
      <c r="CX17" t="e">
        <v>#N/A</v>
      </c>
    </row>
    <row r="18" spans="1:102" x14ac:dyDescent="0.2">
      <c r="A18" s="26" t="s">
        <v>570</v>
      </c>
      <c r="B18" s="26">
        <v>1</v>
      </c>
      <c r="C18" s="26">
        <v>1</v>
      </c>
      <c r="D18" s="26">
        <v>1</v>
      </c>
      <c r="E18" s="26">
        <v>1</v>
      </c>
      <c r="F18" s="26">
        <v>1</v>
      </c>
      <c r="G18" s="26">
        <v>1</v>
      </c>
      <c r="H18" s="26">
        <v>1</v>
      </c>
      <c r="I18" s="26">
        <v>1</v>
      </c>
      <c r="J18" s="26">
        <v>1</v>
      </c>
      <c r="K18" s="26">
        <v>1</v>
      </c>
      <c r="L18" s="26">
        <v>1</v>
      </c>
      <c r="M18" s="26">
        <v>1</v>
      </c>
      <c r="N18" s="26">
        <v>1</v>
      </c>
      <c r="O18" s="26">
        <v>1</v>
      </c>
      <c r="P18" s="26">
        <v>1</v>
      </c>
      <c r="Q18" s="26">
        <v>1</v>
      </c>
      <c r="R18" s="26">
        <v>1</v>
      </c>
      <c r="S18" s="26">
        <v>1</v>
      </c>
      <c r="T18" s="26">
        <v>1</v>
      </c>
      <c r="U18" s="26">
        <v>1</v>
      </c>
      <c r="V18" s="26">
        <v>1</v>
      </c>
      <c r="W18" s="26">
        <v>1</v>
      </c>
      <c r="X18" s="26">
        <v>1</v>
      </c>
      <c r="Y18" s="26">
        <v>1</v>
      </c>
      <c r="Z18" s="26">
        <v>1</v>
      </c>
      <c r="AA18" s="26">
        <v>1</v>
      </c>
      <c r="AB18" s="26">
        <v>1</v>
      </c>
      <c r="AC18" s="26">
        <v>1</v>
      </c>
      <c r="AD18" s="26">
        <v>1</v>
      </c>
      <c r="AE18" s="26">
        <v>1</v>
      </c>
      <c r="AF18" s="26">
        <v>1</v>
      </c>
      <c r="AG18" s="26">
        <v>1</v>
      </c>
      <c r="AH18" s="26">
        <v>1</v>
      </c>
      <c r="AI18" s="26">
        <v>1</v>
      </c>
      <c r="AJ18" s="26">
        <v>1</v>
      </c>
      <c r="AK18" s="26">
        <v>1</v>
      </c>
      <c r="AL18" s="26">
        <v>1</v>
      </c>
      <c r="AM18" s="26">
        <v>1</v>
      </c>
      <c r="AN18" s="26">
        <v>1</v>
      </c>
      <c r="AO18" s="26">
        <v>1</v>
      </c>
      <c r="AP18" s="26">
        <v>1</v>
      </c>
      <c r="AQ18" s="26">
        <v>1</v>
      </c>
      <c r="AR18" s="26">
        <v>1</v>
      </c>
      <c r="AS18" s="26">
        <v>1</v>
      </c>
      <c r="AT18" s="26">
        <v>1</v>
      </c>
      <c r="AU18" s="26">
        <v>1</v>
      </c>
      <c r="AV18" s="26">
        <v>1</v>
      </c>
      <c r="AW18" s="26">
        <v>1</v>
      </c>
      <c r="AX18" s="26">
        <v>1</v>
      </c>
      <c r="AY18" s="26">
        <v>1</v>
      </c>
      <c r="AZ18" s="26">
        <v>1</v>
      </c>
      <c r="BA18" s="26">
        <v>1</v>
      </c>
      <c r="BB18" s="26">
        <v>1</v>
      </c>
      <c r="BC18" s="26">
        <v>1</v>
      </c>
      <c r="BD18" s="26">
        <v>1</v>
      </c>
      <c r="BE18" s="26">
        <v>1</v>
      </c>
      <c r="BF18" s="26">
        <v>1</v>
      </c>
      <c r="BG18" s="26">
        <v>1</v>
      </c>
      <c r="BH18" s="26">
        <v>1</v>
      </c>
      <c r="BI18" s="26">
        <v>1</v>
      </c>
      <c r="BJ18" s="26">
        <v>1</v>
      </c>
      <c r="BK18" s="26">
        <v>1</v>
      </c>
      <c r="BL18" s="26">
        <v>1</v>
      </c>
      <c r="BM18" s="26">
        <v>1</v>
      </c>
      <c r="BN18" s="26">
        <v>1</v>
      </c>
      <c r="BO18" s="26">
        <v>1</v>
      </c>
      <c r="BP18" s="26">
        <v>1</v>
      </c>
      <c r="BQ18" s="26">
        <v>1</v>
      </c>
      <c r="BR18" s="26">
        <v>1</v>
      </c>
      <c r="BS18" s="26">
        <v>1</v>
      </c>
      <c r="BT18" s="26">
        <v>1</v>
      </c>
      <c r="BU18" s="26">
        <v>1</v>
      </c>
      <c r="BV18" s="26">
        <v>1</v>
      </c>
      <c r="BW18" s="26">
        <v>1</v>
      </c>
      <c r="BX18" s="26">
        <v>1</v>
      </c>
      <c r="BY18" s="26">
        <v>1</v>
      </c>
      <c r="BZ18" s="26">
        <v>1</v>
      </c>
      <c r="CA18" s="26">
        <v>1</v>
      </c>
      <c r="CB18" s="26">
        <v>1</v>
      </c>
      <c r="CC18" s="26">
        <v>1</v>
      </c>
      <c r="CD18" s="26">
        <v>1</v>
      </c>
      <c r="CE18" s="26">
        <v>1</v>
      </c>
      <c r="CF18" s="26">
        <v>1</v>
      </c>
      <c r="CG18" s="26">
        <v>1</v>
      </c>
      <c r="CH18" s="26">
        <v>1</v>
      </c>
      <c r="CI18" s="26">
        <v>1</v>
      </c>
      <c r="CJ18" s="26">
        <v>1</v>
      </c>
      <c r="CK18" s="26">
        <v>1</v>
      </c>
      <c r="CL18" s="26">
        <v>1</v>
      </c>
      <c r="CM18" s="26">
        <v>1</v>
      </c>
      <c r="CN18" s="26">
        <v>1</v>
      </c>
      <c r="CO18" s="26">
        <v>1</v>
      </c>
      <c r="CP18" s="26">
        <v>1</v>
      </c>
      <c r="CQ18" s="26">
        <v>1</v>
      </c>
      <c r="CR18" s="26">
        <v>1</v>
      </c>
      <c r="CS18" s="26">
        <v>1</v>
      </c>
      <c r="CT18" s="26">
        <v>1</v>
      </c>
      <c r="CU18" s="26">
        <v>1</v>
      </c>
      <c r="CV18" s="26">
        <v>1</v>
      </c>
      <c r="CW18">
        <v>1</v>
      </c>
      <c r="CX18">
        <v>1</v>
      </c>
    </row>
    <row r="19" spans="1:102" x14ac:dyDescent="0.2">
      <c r="A19" s="26"/>
      <c r="B19" s="26" t="s">
        <v>874</v>
      </c>
      <c r="C19" s="26" t="s">
        <v>875</v>
      </c>
      <c r="D19" s="26" t="s">
        <v>877</v>
      </c>
      <c r="E19" s="26" t="s">
        <v>878</v>
      </c>
      <c r="F19" s="26" t="s">
        <v>882</v>
      </c>
      <c r="G19" s="26" t="s">
        <v>883</v>
      </c>
      <c r="H19" s="26" t="s">
        <v>884</v>
      </c>
      <c r="I19" s="26" t="s">
        <v>887</v>
      </c>
      <c r="J19" s="26" t="s">
        <v>888</v>
      </c>
      <c r="K19" s="26" t="s">
        <v>890</v>
      </c>
      <c r="L19" s="26" t="s">
        <v>889</v>
      </c>
      <c r="M19" s="26" t="s">
        <v>893</v>
      </c>
      <c r="N19" s="26" t="s">
        <v>894</v>
      </c>
      <c r="O19" s="26" t="s">
        <v>897</v>
      </c>
      <c r="P19" s="26" t="s">
        <v>898</v>
      </c>
      <c r="Q19" s="26" t="s">
        <v>899</v>
      </c>
      <c r="R19" s="26" t="s">
        <v>900</v>
      </c>
      <c r="S19" s="26" t="s">
        <v>901</v>
      </c>
      <c r="T19" s="26" t="s">
        <v>902</v>
      </c>
      <c r="U19" s="26" t="s">
        <v>903</v>
      </c>
      <c r="V19" s="26" t="s">
        <v>904</v>
      </c>
      <c r="W19" s="26" t="s">
        <v>906</v>
      </c>
      <c r="X19" s="26" t="s">
        <v>913</v>
      </c>
      <c r="Y19" s="26" t="s">
        <v>914</v>
      </c>
      <c r="Z19" s="26" t="s">
        <v>915</v>
      </c>
      <c r="AA19" s="26" t="s">
        <v>916</v>
      </c>
      <c r="AB19" s="26" t="s">
        <v>917</v>
      </c>
      <c r="AC19" s="26" t="s">
        <v>968</v>
      </c>
      <c r="AD19" s="26" t="s">
        <v>973</v>
      </c>
      <c r="AE19" s="26" t="s">
        <v>974</v>
      </c>
      <c r="AF19" s="26" t="s">
        <v>975</v>
      </c>
      <c r="AG19" s="26" t="s">
        <v>993</v>
      </c>
      <c r="AH19" s="26" t="s">
        <v>992</v>
      </c>
      <c r="AI19" s="26" t="s">
        <v>1000</v>
      </c>
      <c r="AJ19" s="26" t="s">
        <v>1001</v>
      </c>
      <c r="AK19" s="26" t="s">
        <v>1004</v>
      </c>
      <c r="AL19" s="26" t="s">
        <v>1006</v>
      </c>
      <c r="AM19" s="26" t="s">
        <v>1005</v>
      </c>
      <c r="AN19" s="26" t="s">
        <v>1008</v>
      </c>
      <c r="AO19" s="26" t="s">
        <v>1009</v>
      </c>
      <c r="AP19" s="26" t="s">
        <v>1012</v>
      </c>
      <c r="AQ19" s="26" t="s">
        <v>1035</v>
      </c>
      <c r="AR19" s="26" t="s">
        <v>1036</v>
      </c>
      <c r="AS19" s="26" t="s">
        <v>1038</v>
      </c>
      <c r="AT19" s="26" t="s">
        <v>1039</v>
      </c>
      <c r="AU19" s="26" t="s">
        <v>1042</v>
      </c>
      <c r="AV19" s="26" t="s">
        <v>1048</v>
      </c>
      <c r="AW19" s="26" t="s">
        <v>1047</v>
      </c>
      <c r="AX19" s="26" t="s">
        <v>1061</v>
      </c>
      <c r="AY19" s="26" t="s">
        <v>1067</v>
      </c>
      <c r="AZ19" s="26" t="s">
        <v>1073</v>
      </c>
      <c r="BA19" s="26" t="s">
        <v>1084</v>
      </c>
      <c r="BB19" s="26" t="s">
        <v>1088</v>
      </c>
      <c r="BC19" s="26" t="s">
        <v>1091</v>
      </c>
      <c r="BD19" s="26" t="s">
        <v>1092</v>
      </c>
      <c r="BE19" s="26" t="s">
        <v>1097</v>
      </c>
      <c r="BF19" s="26" t="s">
        <v>1098</v>
      </c>
      <c r="BG19" s="26" t="s">
        <v>1101</v>
      </c>
      <c r="BH19" s="26" t="s">
        <v>1102</v>
      </c>
      <c r="BI19" s="26" t="s">
        <v>1105</v>
      </c>
      <c r="BJ19" s="26" t="s">
        <v>1109</v>
      </c>
      <c r="BK19" s="26" t="s">
        <v>1110</v>
      </c>
      <c r="BL19" s="26" t="s">
        <v>1111</v>
      </c>
      <c r="BM19" s="26" t="s">
        <v>1116</v>
      </c>
      <c r="BN19" s="26" t="s">
        <v>1120</v>
      </c>
      <c r="BO19" s="26" t="s">
        <v>1122</v>
      </c>
      <c r="BP19" s="26" t="s">
        <v>1123</v>
      </c>
      <c r="BQ19" s="26" t="s">
        <v>1127</v>
      </c>
      <c r="BR19" s="26" t="s">
        <v>1134</v>
      </c>
      <c r="BS19" s="26" t="s">
        <v>1138</v>
      </c>
      <c r="BT19" s="26" t="s">
        <v>1140</v>
      </c>
      <c r="BU19" s="26" t="s">
        <v>1180</v>
      </c>
      <c r="BV19" s="26" t="e">
        <v>#N/A</v>
      </c>
      <c r="BW19" s="26" t="e">
        <v>#N/A</v>
      </c>
      <c r="BX19" s="26" t="e">
        <v>#N/A</v>
      </c>
      <c r="BY19" s="26" t="e">
        <v>#N/A</v>
      </c>
      <c r="BZ19" s="26" t="e">
        <v>#N/A</v>
      </c>
      <c r="CA19" s="26" t="e">
        <v>#N/A</v>
      </c>
      <c r="CB19" s="26" t="e">
        <v>#N/A</v>
      </c>
      <c r="CC19" s="26" t="e">
        <v>#N/A</v>
      </c>
      <c r="CD19" s="26" t="e">
        <v>#N/A</v>
      </c>
      <c r="CE19" s="26" t="e">
        <v>#N/A</v>
      </c>
      <c r="CF19" s="26" t="e">
        <v>#N/A</v>
      </c>
      <c r="CG19" s="26" t="e">
        <v>#N/A</v>
      </c>
      <c r="CH19" s="26" t="e">
        <v>#N/A</v>
      </c>
      <c r="CI19" s="26" t="e">
        <v>#N/A</v>
      </c>
      <c r="CJ19" s="26" t="e">
        <v>#N/A</v>
      </c>
      <c r="CK19" s="26" t="e">
        <v>#N/A</v>
      </c>
      <c r="CL19" s="26" t="e">
        <v>#N/A</v>
      </c>
      <c r="CM19" s="26" t="e">
        <v>#N/A</v>
      </c>
      <c r="CN19" s="26" t="e">
        <v>#N/A</v>
      </c>
      <c r="CO19" s="26" t="e">
        <v>#N/A</v>
      </c>
      <c r="CP19" s="26" t="e">
        <v>#N/A</v>
      </c>
      <c r="CQ19" s="26" t="e">
        <v>#N/A</v>
      </c>
      <c r="CR19" s="26" t="e">
        <v>#N/A</v>
      </c>
      <c r="CS19" s="26" t="e">
        <v>#N/A</v>
      </c>
      <c r="CT19" s="26" t="e">
        <v>#N/A</v>
      </c>
      <c r="CU19" s="26" t="e">
        <v>#N/A</v>
      </c>
      <c r="CV19" s="26" t="e">
        <v>#N/A</v>
      </c>
      <c r="CW19" t="e">
        <v>#N/A</v>
      </c>
      <c r="CX19" t="e">
        <v>#N/A</v>
      </c>
    </row>
    <row r="20" spans="1:102" x14ac:dyDescent="0.2">
      <c r="A20" s="26" t="s">
        <v>745</v>
      </c>
      <c r="B20" s="26">
        <v>1</v>
      </c>
      <c r="C20" s="26">
        <v>1</v>
      </c>
      <c r="D20" s="26">
        <v>1</v>
      </c>
      <c r="E20" s="26">
        <v>1</v>
      </c>
      <c r="F20" s="26">
        <v>1</v>
      </c>
      <c r="G20" s="26">
        <v>1</v>
      </c>
      <c r="H20" s="26">
        <v>1</v>
      </c>
      <c r="I20" s="26">
        <v>1</v>
      </c>
      <c r="J20" s="26">
        <v>1</v>
      </c>
      <c r="K20" s="26">
        <v>1</v>
      </c>
      <c r="L20" s="26">
        <v>1</v>
      </c>
      <c r="M20" s="26">
        <v>1</v>
      </c>
      <c r="N20" s="26">
        <v>1</v>
      </c>
      <c r="O20" s="26">
        <v>1</v>
      </c>
      <c r="P20" s="26">
        <v>1</v>
      </c>
      <c r="Q20" s="26">
        <v>1</v>
      </c>
      <c r="R20" s="26">
        <v>1</v>
      </c>
      <c r="S20" s="26">
        <v>1</v>
      </c>
      <c r="T20" s="26">
        <v>1</v>
      </c>
      <c r="U20" s="26">
        <v>1</v>
      </c>
      <c r="V20" s="26">
        <v>1</v>
      </c>
      <c r="W20" s="26">
        <v>1</v>
      </c>
      <c r="X20" s="26">
        <v>1</v>
      </c>
      <c r="Y20" s="26">
        <v>1</v>
      </c>
      <c r="Z20" s="26">
        <v>1</v>
      </c>
      <c r="AA20" s="26">
        <v>1</v>
      </c>
      <c r="AB20" s="26">
        <v>1</v>
      </c>
      <c r="AC20" s="26">
        <v>1</v>
      </c>
      <c r="AD20" s="26">
        <v>1</v>
      </c>
      <c r="AE20" s="26">
        <v>1</v>
      </c>
      <c r="AF20" s="26">
        <v>1</v>
      </c>
      <c r="AG20" s="26">
        <v>1</v>
      </c>
      <c r="AH20" s="26">
        <v>1</v>
      </c>
      <c r="AI20" s="26">
        <v>1</v>
      </c>
      <c r="AJ20" s="26">
        <v>1</v>
      </c>
      <c r="AK20" s="26">
        <v>1</v>
      </c>
      <c r="AL20" s="26">
        <v>1</v>
      </c>
      <c r="AM20" s="26">
        <v>1</v>
      </c>
      <c r="AN20" s="26">
        <v>1</v>
      </c>
      <c r="AO20" s="26">
        <v>1</v>
      </c>
      <c r="AP20" s="26">
        <v>1</v>
      </c>
      <c r="AQ20" s="26">
        <v>1</v>
      </c>
      <c r="AR20" s="26">
        <v>1</v>
      </c>
      <c r="AS20" s="26">
        <v>1</v>
      </c>
      <c r="AT20" s="26">
        <v>1</v>
      </c>
      <c r="AU20" s="26">
        <v>1</v>
      </c>
      <c r="AV20" s="26">
        <v>1</v>
      </c>
      <c r="AW20" s="26">
        <v>1</v>
      </c>
      <c r="AX20" s="26">
        <v>1</v>
      </c>
      <c r="AY20" s="26">
        <v>1</v>
      </c>
      <c r="AZ20" s="26">
        <v>1</v>
      </c>
      <c r="BA20" s="26">
        <v>1</v>
      </c>
      <c r="BB20" s="26">
        <v>1</v>
      </c>
      <c r="BC20" s="26">
        <v>1</v>
      </c>
      <c r="BD20" s="26">
        <v>1</v>
      </c>
      <c r="BE20" s="26">
        <v>1</v>
      </c>
      <c r="BF20" s="26">
        <v>1</v>
      </c>
      <c r="BG20" s="26">
        <v>1</v>
      </c>
      <c r="BH20" s="26">
        <v>1</v>
      </c>
      <c r="BI20" s="26">
        <v>1</v>
      </c>
      <c r="BJ20" s="26">
        <v>1</v>
      </c>
      <c r="BK20" s="26">
        <v>1</v>
      </c>
      <c r="BL20" s="26">
        <v>1</v>
      </c>
      <c r="BM20" s="26">
        <v>1</v>
      </c>
      <c r="BN20" s="26">
        <v>1</v>
      </c>
      <c r="BO20" s="26">
        <v>1</v>
      </c>
      <c r="BP20" s="26">
        <v>1</v>
      </c>
      <c r="BQ20" s="26">
        <v>1</v>
      </c>
      <c r="BR20" s="26">
        <v>1</v>
      </c>
      <c r="BS20" s="26">
        <v>1</v>
      </c>
      <c r="BT20" s="26">
        <v>1</v>
      </c>
      <c r="BU20" s="26">
        <v>1</v>
      </c>
      <c r="BV20" s="26">
        <v>1</v>
      </c>
      <c r="BW20" s="26">
        <v>1</v>
      </c>
      <c r="BX20" s="26">
        <v>1</v>
      </c>
      <c r="BY20" s="26">
        <v>1</v>
      </c>
      <c r="BZ20" s="26">
        <v>1</v>
      </c>
      <c r="CA20" s="26">
        <v>1</v>
      </c>
      <c r="CB20" s="26">
        <v>1</v>
      </c>
      <c r="CC20" s="26">
        <v>1</v>
      </c>
      <c r="CD20" s="26">
        <v>1</v>
      </c>
      <c r="CE20" s="26">
        <v>1</v>
      </c>
      <c r="CF20" s="26">
        <v>1</v>
      </c>
      <c r="CG20" s="26">
        <v>1</v>
      </c>
      <c r="CH20" s="26">
        <v>1</v>
      </c>
      <c r="CI20" s="26">
        <v>1</v>
      </c>
      <c r="CJ20" s="26">
        <v>1</v>
      </c>
      <c r="CK20" s="26">
        <v>1</v>
      </c>
      <c r="CL20" s="26">
        <v>1</v>
      </c>
      <c r="CM20" s="26">
        <v>1</v>
      </c>
      <c r="CN20" s="26">
        <v>1</v>
      </c>
      <c r="CO20" s="26">
        <v>1</v>
      </c>
      <c r="CP20" s="26">
        <v>1</v>
      </c>
      <c r="CQ20" s="26">
        <v>1</v>
      </c>
      <c r="CR20" s="26">
        <v>1</v>
      </c>
      <c r="CS20" s="26">
        <v>1</v>
      </c>
      <c r="CT20" s="26">
        <v>1</v>
      </c>
      <c r="CU20" s="26">
        <v>1</v>
      </c>
      <c r="CV20" s="26">
        <v>1</v>
      </c>
      <c r="CW20">
        <v>1</v>
      </c>
      <c r="CX20">
        <v>1</v>
      </c>
    </row>
    <row r="21" spans="1:102" x14ac:dyDescent="0.2">
      <c r="A21" s="26"/>
      <c r="B21" s="26" t="s">
        <v>874</v>
      </c>
      <c r="C21" s="26" t="s">
        <v>875</v>
      </c>
      <c r="D21" s="26" t="s">
        <v>877</v>
      </c>
      <c r="E21" s="26" t="s">
        <v>878</v>
      </c>
      <c r="F21" s="26" t="s">
        <v>882</v>
      </c>
      <c r="G21" s="26" t="s">
        <v>883</v>
      </c>
      <c r="H21" s="26" t="s">
        <v>884</v>
      </c>
      <c r="I21" s="26" t="s">
        <v>887</v>
      </c>
      <c r="J21" s="26" t="s">
        <v>888</v>
      </c>
      <c r="K21" s="26" t="s">
        <v>890</v>
      </c>
      <c r="L21" s="26" t="s">
        <v>889</v>
      </c>
      <c r="M21" s="26" t="s">
        <v>893</v>
      </c>
      <c r="N21" s="26" t="s">
        <v>894</v>
      </c>
      <c r="O21" s="26" t="s">
        <v>897</v>
      </c>
      <c r="P21" s="26" t="s">
        <v>898</v>
      </c>
      <c r="Q21" s="26" t="s">
        <v>899</v>
      </c>
      <c r="R21" s="26" t="s">
        <v>900</v>
      </c>
      <c r="S21" s="26" t="s">
        <v>901</v>
      </c>
      <c r="T21" s="26" t="s">
        <v>902</v>
      </c>
      <c r="U21" s="26" t="s">
        <v>903</v>
      </c>
      <c r="V21" s="26" t="s">
        <v>904</v>
      </c>
      <c r="W21" s="26" t="s">
        <v>906</v>
      </c>
      <c r="X21" s="26" t="s">
        <v>913</v>
      </c>
      <c r="Y21" s="26" t="s">
        <v>914</v>
      </c>
      <c r="Z21" s="26" t="s">
        <v>915</v>
      </c>
      <c r="AA21" s="26" t="s">
        <v>916</v>
      </c>
      <c r="AB21" s="26" t="s">
        <v>917</v>
      </c>
      <c r="AC21" s="26" t="s">
        <v>968</v>
      </c>
      <c r="AD21" s="26" t="s">
        <v>973</v>
      </c>
      <c r="AE21" s="26" t="s">
        <v>974</v>
      </c>
      <c r="AF21" s="26" t="s">
        <v>975</v>
      </c>
      <c r="AG21" s="26" t="s">
        <v>993</v>
      </c>
      <c r="AH21" s="26" t="s">
        <v>992</v>
      </c>
      <c r="AI21" s="26" t="s">
        <v>1000</v>
      </c>
      <c r="AJ21" s="26" t="s">
        <v>1001</v>
      </c>
      <c r="AK21" s="26" t="s">
        <v>1004</v>
      </c>
      <c r="AL21" s="26" t="s">
        <v>1006</v>
      </c>
      <c r="AM21" s="26" t="s">
        <v>1005</v>
      </c>
      <c r="AN21" s="26" t="s">
        <v>1008</v>
      </c>
      <c r="AO21" s="26" t="s">
        <v>1009</v>
      </c>
      <c r="AP21" s="26" t="s">
        <v>1012</v>
      </c>
      <c r="AQ21" s="26" t="s">
        <v>1035</v>
      </c>
      <c r="AR21" s="26" t="s">
        <v>1036</v>
      </c>
      <c r="AS21" s="26" t="s">
        <v>1038</v>
      </c>
      <c r="AT21" s="26" t="s">
        <v>1039</v>
      </c>
      <c r="AU21" s="26" t="s">
        <v>1042</v>
      </c>
      <c r="AV21" s="26" t="s">
        <v>1048</v>
      </c>
      <c r="AW21" s="26" t="s">
        <v>1047</v>
      </c>
      <c r="AX21" s="26" t="s">
        <v>1061</v>
      </c>
      <c r="AY21" s="26" t="s">
        <v>1067</v>
      </c>
      <c r="AZ21" s="26" t="s">
        <v>1073</v>
      </c>
      <c r="BA21" s="26" t="s">
        <v>1084</v>
      </c>
      <c r="BB21" s="26" t="s">
        <v>1088</v>
      </c>
      <c r="BC21" s="26" t="s">
        <v>1091</v>
      </c>
      <c r="BD21" s="26" t="s">
        <v>1092</v>
      </c>
      <c r="BE21" s="26" t="s">
        <v>1097</v>
      </c>
      <c r="BF21" s="26" t="s">
        <v>1098</v>
      </c>
      <c r="BG21" s="26" t="s">
        <v>1101</v>
      </c>
      <c r="BH21" s="26" t="s">
        <v>1102</v>
      </c>
      <c r="BI21" s="26" t="s">
        <v>1105</v>
      </c>
      <c r="BJ21" s="26" t="s">
        <v>1109</v>
      </c>
      <c r="BK21" s="26" t="s">
        <v>1110</v>
      </c>
      <c r="BL21" s="26" t="s">
        <v>1111</v>
      </c>
      <c r="BM21" s="26" t="s">
        <v>1116</v>
      </c>
      <c r="BN21" s="26" t="s">
        <v>1120</v>
      </c>
      <c r="BO21" s="26" t="s">
        <v>1122</v>
      </c>
      <c r="BP21" s="26" t="s">
        <v>1123</v>
      </c>
      <c r="BQ21" s="26" t="s">
        <v>1127</v>
      </c>
      <c r="BR21" s="26" t="s">
        <v>1134</v>
      </c>
      <c r="BS21" s="26" t="s">
        <v>1138</v>
      </c>
      <c r="BT21" s="26" t="s">
        <v>1140</v>
      </c>
      <c r="BU21" s="26" t="s">
        <v>1180</v>
      </c>
      <c r="BV21" s="26" t="e">
        <v>#N/A</v>
      </c>
      <c r="BW21" s="26" t="e">
        <v>#N/A</v>
      </c>
      <c r="BX21" s="26" t="e">
        <v>#N/A</v>
      </c>
      <c r="BY21" s="26" t="e">
        <v>#N/A</v>
      </c>
      <c r="BZ21" s="26" t="e">
        <v>#N/A</v>
      </c>
      <c r="CA21" s="26" t="e">
        <v>#N/A</v>
      </c>
      <c r="CB21" s="26" t="e">
        <v>#N/A</v>
      </c>
      <c r="CC21" s="26" t="e">
        <v>#N/A</v>
      </c>
      <c r="CD21" s="26" t="e">
        <v>#N/A</v>
      </c>
      <c r="CE21" s="26" t="e">
        <v>#N/A</v>
      </c>
      <c r="CF21" s="26" t="e">
        <v>#N/A</v>
      </c>
      <c r="CG21" s="26" t="e">
        <v>#N/A</v>
      </c>
      <c r="CH21" s="26" t="e">
        <v>#N/A</v>
      </c>
      <c r="CI21" s="26" t="e">
        <v>#N/A</v>
      </c>
      <c r="CJ21" s="26" t="e">
        <v>#N/A</v>
      </c>
      <c r="CK21" s="26" t="e">
        <v>#N/A</v>
      </c>
      <c r="CL21" s="26" t="e">
        <v>#N/A</v>
      </c>
      <c r="CM21" s="26" t="e">
        <v>#N/A</v>
      </c>
      <c r="CN21" s="26" t="e">
        <v>#N/A</v>
      </c>
      <c r="CO21" s="26" t="e">
        <v>#N/A</v>
      </c>
      <c r="CP21" s="26" t="e">
        <v>#N/A</v>
      </c>
      <c r="CQ21" s="26" t="e">
        <v>#N/A</v>
      </c>
      <c r="CR21" s="26" t="e">
        <v>#N/A</v>
      </c>
      <c r="CS21" s="26" t="e">
        <v>#N/A</v>
      </c>
      <c r="CT21" s="26" t="e">
        <v>#N/A</v>
      </c>
      <c r="CU21" s="26" t="e">
        <v>#N/A</v>
      </c>
      <c r="CV21" s="26" t="e">
        <v>#N/A</v>
      </c>
      <c r="CW21" t="e">
        <v>#N/A</v>
      </c>
      <c r="CX21" t="e">
        <v>#N/A</v>
      </c>
    </row>
    <row r="22" spans="1:102" x14ac:dyDescent="0.2">
      <c r="A22" s="26" t="s">
        <v>860</v>
      </c>
      <c r="B22" s="26">
        <v>1</v>
      </c>
      <c r="C22" s="26">
        <v>1</v>
      </c>
      <c r="D22" s="26">
        <v>1</v>
      </c>
      <c r="E22" s="26">
        <v>1</v>
      </c>
      <c r="F22" s="26">
        <v>1</v>
      </c>
      <c r="G22" s="26">
        <v>1</v>
      </c>
      <c r="H22" s="26">
        <v>1</v>
      </c>
      <c r="I22" s="26">
        <v>1</v>
      </c>
      <c r="J22" s="26">
        <v>1</v>
      </c>
      <c r="K22" s="26">
        <v>1</v>
      </c>
      <c r="L22" s="26">
        <v>1</v>
      </c>
      <c r="M22" s="26">
        <v>1</v>
      </c>
      <c r="N22" s="26">
        <v>1</v>
      </c>
      <c r="O22" s="26">
        <v>1</v>
      </c>
      <c r="P22" s="26">
        <v>1</v>
      </c>
      <c r="Q22" s="26">
        <v>1</v>
      </c>
      <c r="R22" s="26">
        <v>1</v>
      </c>
      <c r="S22" s="26">
        <v>1</v>
      </c>
      <c r="T22" s="26">
        <v>1</v>
      </c>
      <c r="U22" s="26">
        <v>1</v>
      </c>
      <c r="V22" s="26">
        <v>1</v>
      </c>
      <c r="W22" s="26">
        <v>1</v>
      </c>
      <c r="X22" s="26">
        <v>1</v>
      </c>
      <c r="Y22" s="26">
        <v>1</v>
      </c>
      <c r="Z22" s="26">
        <v>1</v>
      </c>
      <c r="AA22" s="26">
        <v>1</v>
      </c>
      <c r="AB22" s="26">
        <v>1</v>
      </c>
      <c r="AC22" s="26">
        <v>1</v>
      </c>
      <c r="AD22" s="26">
        <v>1</v>
      </c>
      <c r="AE22" s="26">
        <v>1</v>
      </c>
      <c r="AF22" s="26">
        <v>1</v>
      </c>
      <c r="AG22" s="26">
        <v>1</v>
      </c>
      <c r="AH22" s="26">
        <v>1</v>
      </c>
      <c r="AI22" s="26">
        <v>1</v>
      </c>
      <c r="AJ22" s="26">
        <v>1</v>
      </c>
      <c r="AK22" s="26">
        <v>1</v>
      </c>
      <c r="AL22" s="26">
        <v>1</v>
      </c>
      <c r="AM22" s="26">
        <v>1</v>
      </c>
      <c r="AN22" s="26">
        <v>1</v>
      </c>
      <c r="AO22" s="26">
        <v>1</v>
      </c>
      <c r="AP22" s="26">
        <v>1</v>
      </c>
      <c r="AQ22" s="26">
        <v>1</v>
      </c>
      <c r="AR22" s="26">
        <v>1</v>
      </c>
      <c r="AS22" s="26">
        <v>1</v>
      </c>
      <c r="AT22" s="26">
        <v>1</v>
      </c>
      <c r="AU22" s="26">
        <v>1</v>
      </c>
      <c r="AV22" s="26">
        <v>1</v>
      </c>
      <c r="AW22" s="26">
        <v>1</v>
      </c>
      <c r="AX22" s="26">
        <v>1</v>
      </c>
      <c r="AY22" s="26">
        <v>1</v>
      </c>
      <c r="AZ22" s="26">
        <v>1</v>
      </c>
      <c r="BA22" s="26">
        <v>1</v>
      </c>
      <c r="BB22" s="26">
        <v>1</v>
      </c>
      <c r="BC22" s="26">
        <v>1</v>
      </c>
      <c r="BD22" s="26">
        <v>1</v>
      </c>
      <c r="BE22" s="26">
        <v>1</v>
      </c>
      <c r="BF22" s="26">
        <v>1</v>
      </c>
      <c r="BG22" s="26">
        <v>1</v>
      </c>
      <c r="BH22" s="26">
        <v>1</v>
      </c>
      <c r="BI22" s="26">
        <v>1</v>
      </c>
      <c r="BJ22" s="26">
        <v>1</v>
      </c>
      <c r="BK22" s="26">
        <v>1</v>
      </c>
      <c r="BL22" s="26">
        <v>1</v>
      </c>
      <c r="BM22" s="26">
        <v>1</v>
      </c>
      <c r="BN22" s="26">
        <v>1</v>
      </c>
      <c r="BO22" s="26">
        <v>1</v>
      </c>
      <c r="BP22" s="26">
        <v>1</v>
      </c>
      <c r="BQ22" s="26">
        <v>1</v>
      </c>
      <c r="BR22" s="26">
        <v>1</v>
      </c>
      <c r="BS22" s="26">
        <v>1</v>
      </c>
      <c r="BT22" s="26">
        <v>1</v>
      </c>
      <c r="BU22" s="26">
        <v>1</v>
      </c>
      <c r="BV22" s="26">
        <v>1</v>
      </c>
      <c r="BW22" s="26">
        <v>1</v>
      </c>
      <c r="BX22" s="26">
        <v>1</v>
      </c>
      <c r="BY22" s="26">
        <v>1</v>
      </c>
      <c r="BZ22" s="26">
        <v>1</v>
      </c>
      <c r="CA22" s="26">
        <v>1</v>
      </c>
      <c r="CB22" s="26">
        <v>1</v>
      </c>
      <c r="CC22" s="26">
        <v>1</v>
      </c>
      <c r="CD22" s="26">
        <v>1</v>
      </c>
      <c r="CE22" s="26">
        <v>1</v>
      </c>
      <c r="CF22" s="26">
        <v>1</v>
      </c>
      <c r="CG22" s="26">
        <v>1</v>
      </c>
      <c r="CH22" s="26">
        <v>1</v>
      </c>
      <c r="CI22" s="26">
        <v>1</v>
      </c>
      <c r="CJ22" s="26">
        <v>1</v>
      </c>
      <c r="CK22" s="26">
        <v>1</v>
      </c>
      <c r="CL22" s="26">
        <v>1</v>
      </c>
      <c r="CM22" s="26">
        <v>1</v>
      </c>
      <c r="CN22" s="26">
        <v>1</v>
      </c>
      <c r="CO22" s="26">
        <v>1</v>
      </c>
      <c r="CP22" s="26">
        <v>1</v>
      </c>
      <c r="CQ22" s="26">
        <v>1</v>
      </c>
      <c r="CR22" s="26">
        <v>1</v>
      </c>
      <c r="CS22" s="26">
        <v>1</v>
      </c>
      <c r="CT22" s="26">
        <v>1</v>
      </c>
      <c r="CU22" s="26">
        <v>1</v>
      </c>
      <c r="CV22" s="26">
        <v>1</v>
      </c>
      <c r="CW22">
        <v>1</v>
      </c>
      <c r="CX22">
        <v>1</v>
      </c>
    </row>
    <row r="23" spans="1:102" x14ac:dyDescent="0.2">
      <c r="A23" s="26"/>
      <c r="B23" s="26" t="s">
        <v>874</v>
      </c>
      <c r="C23" s="26" t="s">
        <v>875</v>
      </c>
      <c r="D23" s="26" t="s">
        <v>877</v>
      </c>
      <c r="E23" s="26" t="s">
        <v>878</v>
      </c>
      <c r="F23" s="26" t="s">
        <v>882</v>
      </c>
      <c r="G23" s="26" t="s">
        <v>883</v>
      </c>
      <c r="H23" s="26" t="s">
        <v>884</v>
      </c>
      <c r="I23" s="26" t="s">
        <v>887</v>
      </c>
      <c r="J23" s="26" t="s">
        <v>888</v>
      </c>
      <c r="K23" s="26" t="s">
        <v>890</v>
      </c>
      <c r="L23" s="26" t="s">
        <v>889</v>
      </c>
      <c r="M23" s="26" t="s">
        <v>893</v>
      </c>
      <c r="N23" s="26" t="s">
        <v>894</v>
      </c>
      <c r="O23" s="26" t="s">
        <v>897</v>
      </c>
      <c r="P23" s="26" t="s">
        <v>898</v>
      </c>
      <c r="Q23" s="26" t="s">
        <v>899</v>
      </c>
      <c r="R23" s="26" t="s">
        <v>900</v>
      </c>
      <c r="S23" s="26" t="s">
        <v>901</v>
      </c>
      <c r="T23" s="26" t="s">
        <v>902</v>
      </c>
      <c r="U23" s="26" t="s">
        <v>903</v>
      </c>
      <c r="V23" s="26" t="s">
        <v>904</v>
      </c>
      <c r="W23" s="26" t="s">
        <v>906</v>
      </c>
      <c r="X23" s="26" t="s">
        <v>913</v>
      </c>
      <c r="Y23" s="26" t="s">
        <v>914</v>
      </c>
      <c r="Z23" s="26" t="s">
        <v>915</v>
      </c>
      <c r="AA23" s="26" t="s">
        <v>916</v>
      </c>
      <c r="AB23" s="26" t="s">
        <v>917</v>
      </c>
      <c r="AC23" s="26" t="s">
        <v>968</v>
      </c>
      <c r="AD23" s="26" t="s">
        <v>973</v>
      </c>
      <c r="AE23" s="26" t="s">
        <v>974</v>
      </c>
      <c r="AF23" s="26" t="s">
        <v>975</v>
      </c>
      <c r="AG23" s="26" t="s">
        <v>993</v>
      </c>
      <c r="AH23" s="26" t="s">
        <v>992</v>
      </c>
      <c r="AI23" s="26" t="s">
        <v>1000</v>
      </c>
      <c r="AJ23" s="26" t="s">
        <v>1001</v>
      </c>
      <c r="AK23" s="26" t="s">
        <v>1004</v>
      </c>
      <c r="AL23" s="26" t="s">
        <v>1006</v>
      </c>
      <c r="AM23" s="26" t="s">
        <v>1005</v>
      </c>
      <c r="AN23" s="26" t="s">
        <v>1008</v>
      </c>
      <c r="AO23" s="26" t="s">
        <v>1009</v>
      </c>
      <c r="AP23" s="26" t="s">
        <v>1012</v>
      </c>
      <c r="AQ23" s="26" t="s">
        <v>1035</v>
      </c>
      <c r="AR23" s="26" t="s">
        <v>1036</v>
      </c>
      <c r="AS23" s="26" t="s">
        <v>1038</v>
      </c>
      <c r="AT23" s="26" t="s">
        <v>1039</v>
      </c>
      <c r="AU23" s="26" t="s">
        <v>1042</v>
      </c>
      <c r="AV23" s="26" t="s">
        <v>1048</v>
      </c>
      <c r="AW23" s="26" t="s">
        <v>1047</v>
      </c>
      <c r="AX23" s="26" t="s">
        <v>1061</v>
      </c>
      <c r="AY23" s="26" t="s">
        <v>1067</v>
      </c>
      <c r="AZ23" s="26" t="s">
        <v>1073</v>
      </c>
      <c r="BA23" s="26" t="s">
        <v>1084</v>
      </c>
      <c r="BB23" s="26" t="s">
        <v>1088</v>
      </c>
      <c r="BC23" s="26" t="s">
        <v>1091</v>
      </c>
      <c r="BD23" s="26" t="s">
        <v>1092</v>
      </c>
      <c r="BE23" s="26" t="s">
        <v>1097</v>
      </c>
      <c r="BF23" s="26" t="s">
        <v>1098</v>
      </c>
      <c r="BG23" s="26" t="s">
        <v>1101</v>
      </c>
      <c r="BH23" s="26" t="s">
        <v>1102</v>
      </c>
      <c r="BI23" s="26" t="s">
        <v>1105</v>
      </c>
      <c r="BJ23" s="26" t="s">
        <v>1109</v>
      </c>
      <c r="BK23" s="26" t="s">
        <v>1110</v>
      </c>
      <c r="BL23" s="26" t="s">
        <v>1111</v>
      </c>
      <c r="BM23" s="26" t="s">
        <v>1116</v>
      </c>
      <c r="BN23" s="26" t="s">
        <v>1120</v>
      </c>
      <c r="BO23" s="26" t="s">
        <v>1122</v>
      </c>
      <c r="BP23" s="26" t="s">
        <v>1123</v>
      </c>
      <c r="BQ23" s="26" t="s">
        <v>1127</v>
      </c>
      <c r="BR23" s="26" t="s">
        <v>1134</v>
      </c>
      <c r="BS23" s="26" t="s">
        <v>1138</v>
      </c>
      <c r="BT23" s="26" t="s">
        <v>1140</v>
      </c>
      <c r="BU23" s="26" t="s">
        <v>1180</v>
      </c>
      <c r="BV23" s="26" t="e">
        <v>#N/A</v>
      </c>
      <c r="BW23" s="26" t="e">
        <v>#N/A</v>
      </c>
      <c r="BX23" s="26" t="e">
        <v>#N/A</v>
      </c>
      <c r="BY23" s="26" t="e">
        <v>#N/A</v>
      </c>
      <c r="BZ23" s="26" t="e">
        <v>#N/A</v>
      </c>
      <c r="CA23" s="26" t="e">
        <v>#N/A</v>
      </c>
      <c r="CB23" s="26" t="e">
        <v>#N/A</v>
      </c>
      <c r="CC23" s="26" t="e">
        <v>#N/A</v>
      </c>
      <c r="CD23" s="26" t="e">
        <v>#N/A</v>
      </c>
      <c r="CE23" s="26" t="e">
        <v>#N/A</v>
      </c>
      <c r="CF23" s="26" t="e">
        <v>#N/A</v>
      </c>
      <c r="CG23" s="26" t="e">
        <v>#N/A</v>
      </c>
      <c r="CH23" s="26" t="e">
        <v>#N/A</v>
      </c>
      <c r="CI23" s="26" t="e">
        <v>#N/A</v>
      </c>
      <c r="CJ23" s="26" t="e">
        <v>#N/A</v>
      </c>
      <c r="CK23" s="26" t="e">
        <v>#N/A</v>
      </c>
      <c r="CL23" s="26" t="e">
        <v>#N/A</v>
      </c>
      <c r="CM23" s="26" t="e">
        <v>#N/A</v>
      </c>
      <c r="CN23" s="26" t="e">
        <v>#N/A</v>
      </c>
      <c r="CO23" s="26" t="e">
        <v>#N/A</v>
      </c>
      <c r="CP23" s="26" t="e">
        <v>#N/A</v>
      </c>
      <c r="CQ23" s="26" t="e">
        <v>#N/A</v>
      </c>
      <c r="CR23" s="26" t="e">
        <v>#N/A</v>
      </c>
      <c r="CS23" s="26" t="e">
        <v>#N/A</v>
      </c>
      <c r="CT23" s="26" t="e">
        <v>#N/A</v>
      </c>
      <c r="CU23" s="26" t="e">
        <v>#N/A</v>
      </c>
      <c r="CV23" s="26" t="e">
        <v>#N/A</v>
      </c>
      <c r="CW23" t="e">
        <v>#N/A</v>
      </c>
      <c r="CX23" t="e">
        <v>#N/A</v>
      </c>
    </row>
    <row r="24" spans="1:102" x14ac:dyDescent="0.2">
      <c r="A24" s="26" t="s">
        <v>860</v>
      </c>
      <c r="B24" s="26">
        <v>1</v>
      </c>
      <c r="C24" s="26">
        <v>1</v>
      </c>
      <c r="D24" s="26">
        <v>1</v>
      </c>
      <c r="E24" s="26">
        <v>1</v>
      </c>
      <c r="F24" s="26">
        <v>1</v>
      </c>
      <c r="G24" s="26">
        <v>1</v>
      </c>
      <c r="H24" s="26">
        <v>1</v>
      </c>
      <c r="I24" s="26">
        <v>1</v>
      </c>
      <c r="J24" s="26">
        <v>1</v>
      </c>
      <c r="K24" s="26">
        <v>1</v>
      </c>
      <c r="L24" s="26">
        <v>1</v>
      </c>
      <c r="M24" s="26">
        <v>1</v>
      </c>
      <c r="N24" s="26">
        <v>1</v>
      </c>
      <c r="O24" s="26">
        <v>1</v>
      </c>
      <c r="P24" s="26">
        <v>1</v>
      </c>
      <c r="Q24" s="26">
        <v>1</v>
      </c>
      <c r="R24" s="26">
        <v>1</v>
      </c>
      <c r="S24" s="26">
        <v>1</v>
      </c>
      <c r="T24" s="26">
        <v>1</v>
      </c>
      <c r="U24" s="26">
        <v>1</v>
      </c>
      <c r="V24" s="26">
        <v>1</v>
      </c>
      <c r="W24" s="26">
        <v>1</v>
      </c>
      <c r="X24" s="26">
        <v>1</v>
      </c>
      <c r="Y24" s="26">
        <v>1</v>
      </c>
      <c r="Z24" s="26">
        <v>1</v>
      </c>
      <c r="AA24" s="26">
        <v>1</v>
      </c>
      <c r="AB24" s="26">
        <v>1</v>
      </c>
      <c r="AC24" s="26">
        <v>1</v>
      </c>
      <c r="AD24" s="26">
        <v>1</v>
      </c>
      <c r="AE24" s="26">
        <v>1</v>
      </c>
      <c r="AF24" s="26">
        <v>1</v>
      </c>
      <c r="AG24" s="26">
        <v>1</v>
      </c>
      <c r="AH24" s="26">
        <v>1</v>
      </c>
      <c r="AI24" s="26">
        <v>1</v>
      </c>
      <c r="AJ24" s="26">
        <v>1</v>
      </c>
      <c r="AK24" s="26">
        <v>1</v>
      </c>
      <c r="AL24" s="26">
        <v>1</v>
      </c>
      <c r="AM24" s="26">
        <v>1</v>
      </c>
      <c r="AN24" s="26">
        <v>1</v>
      </c>
      <c r="AO24" s="26">
        <v>1</v>
      </c>
      <c r="AP24" s="26">
        <v>1</v>
      </c>
      <c r="AQ24" s="26">
        <v>1</v>
      </c>
      <c r="AR24" s="26">
        <v>1</v>
      </c>
      <c r="AS24" s="26">
        <v>1</v>
      </c>
      <c r="AT24" s="26">
        <v>1</v>
      </c>
      <c r="AU24" s="26">
        <v>1</v>
      </c>
      <c r="AV24" s="26">
        <v>1</v>
      </c>
      <c r="AW24" s="26">
        <v>1</v>
      </c>
      <c r="AX24" s="26">
        <v>1</v>
      </c>
      <c r="AY24" s="26">
        <v>1</v>
      </c>
      <c r="AZ24" s="26">
        <v>1</v>
      </c>
      <c r="BA24" s="26">
        <v>1</v>
      </c>
      <c r="BB24" s="26">
        <v>1</v>
      </c>
      <c r="BC24" s="26">
        <v>1</v>
      </c>
      <c r="BD24" s="26">
        <v>1</v>
      </c>
      <c r="BE24" s="26">
        <v>1</v>
      </c>
      <c r="BF24" s="26">
        <v>1</v>
      </c>
      <c r="BG24" s="26">
        <v>1</v>
      </c>
      <c r="BH24" s="26">
        <v>1</v>
      </c>
      <c r="BI24" s="26">
        <v>1</v>
      </c>
      <c r="BJ24" s="26">
        <v>1</v>
      </c>
      <c r="BK24" s="26">
        <v>1</v>
      </c>
      <c r="BL24" s="26">
        <v>1</v>
      </c>
      <c r="BM24" s="26">
        <v>1</v>
      </c>
      <c r="BN24" s="26">
        <v>1</v>
      </c>
      <c r="BO24" s="26">
        <v>1</v>
      </c>
      <c r="BP24" s="26">
        <v>1</v>
      </c>
      <c r="BQ24" s="26">
        <v>1</v>
      </c>
      <c r="BR24" s="26">
        <v>1</v>
      </c>
      <c r="BS24" s="26">
        <v>1</v>
      </c>
      <c r="BT24" s="26">
        <v>1</v>
      </c>
      <c r="BU24" s="26">
        <v>1</v>
      </c>
      <c r="BV24" s="26">
        <v>1</v>
      </c>
      <c r="BW24" s="26">
        <v>1</v>
      </c>
      <c r="BX24" s="26">
        <v>1</v>
      </c>
      <c r="BY24" s="26">
        <v>1</v>
      </c>
      <c r="BZ24" s="26">
        <v>1</v>
      </c>
      <c r="CA24" s="26">
        <v>1</v>
      </c>
      <c r="CB24" s="26">
        <v>1</v>
      </c>
      <c r="CC24" s="26">
        <v>1</v>
      </c>
      <c r="CD24" s="26">
        <v>1</v>
      </c>
      <c r="CE24" s="26">
        <v>1</v>
      </c>
      <c r="CF24" s="26">
        <v>1</v>
      </c>
      <c r="CG24" s="26">
        <v>1</v>
      </c>
      <c r="CH24" s="26">
        <v>1</v>
      </c>
      <c r="CI24" s="26">
        <v>1</v>
      </c>
      <c r="CJ24" s="26">
        <v>1</v>
      </c>
      <c r="CK24" s="26">
        <v>1</v>
      </c>
      <c r="CL24" s="26">
        <v>1</v>
      </c>
      <c r="CM24" s="26">
        <v>1</v>
      </c>
      <c r="CN24" s="26">
        <v>1</v>
      </c>
      <c r="CO24" s="26">
        <v>1</v>
      </c>
      <c r="CP24" s="26">
        <v>1</v>
      </c>
      <c r="CQ24" s="26">
        <v>1</v>
      </c>
      <c r="CR24" s="26">
        <v>1</v>
      </c>
      <c r="CS24" s="26">
        <v>1</v>
      </c>
      <c r="CT24" s="26">
        <v>1</v>
      </c>
      <c r="CU24" s="26">
        <v>1</v>
      </c>
      <c r="CV24" s="26">
        <v>1</v>
      </c>
      <c r="CW24">
        <v>1</v>
      </c>
      <c r="CX24">
        <v>1</v>
      </c>
    </row>
    <row r="25" spans="1:102" x14ac:dyDescent="0.2">
      <c r="A25" s="26"/>
      <c r="B25" s="26" t="s">
        <v>874</v>
      </c>
      <c r="C25" s="26" t="s">
        <v>875</v>
      </c>
      <c r="D25" s="26" t="s">
        <v>877</v>
      </c>
      <c r="E25" s="26" t="s">
        <v>878</v>
      </c>
      <c r="F25" s="26" t="s">
        <v>882</v>
      </c>
      <c r="G25" s="26" t="s">
        <v>883</v>
      </c>
      <c r="H25" s="26" t="s">
        <v>884</v>
      </c>
      <c r="I25" s="26" t="s">
        <v>887</v>
      </c>
      <c r="J25" s="26" t="s">
        <v>888</v>
      </c>
      <c r="K25" s="26" t="s">
        <v>890</v>
      </c>
      <c r="L25" s="26" t="s">
        <v>889</v>
      </c>
      <c r="M25" s="26" t="s">
        <v>893</v>
      </c>
      <c r="N25" s="26" t="s">
        <v>894</v>
      </c>
      <c r="O25" s="26" t="s">
        <v>897</v>
      </c>
      <c r="P25" s="26" t="s">
        <v>898</v>
      </c>
      <c r="Q25" s="26" t="s">
        <v>899</v>
      </c>
      <c r="R25" s="26" t="s">
        <v>900</v>
      </c>
      <c r="S25" s="26" t="s">
        <v>901</v>
      </c>
      <c r="T25" s="26" t="s">
        <v>902</v>
      </c>
      <c r="U25" s="26" t="s">
        <v>903</v>
      </c>
      <c r="V25" s="26" t="s">
        <v>904</v>
      </c>
      <c r="W25" s="26" t="s">
        <v>906</v>
      </c>
      <c r="X25" s="26" t="s">
        <v>913</v>
      </c>
      <c r="Y25" s="26" t="s">
        <v>914</v>
      </c>
      <c r="Z25" s="26" t="s">
        <v>915</v>
      </c>
      <c r="AA25" s="26" t="s">
        <v>916</v>
      </c>
      <c r="AB25" s="26" t="s">
        <v>917</v>
      </c>
      <c r="AC25" s="26" t="s">
        <v>968</v>
      </c>
      <c r="AD25" s="26" t="s">
        <v>973</v>
      </c>
      <c r="AE25" s="26" t="s">
        <v>974</v>
      </c>
      <c r="AF25" s="26" t="s">
        <v>975</v>
      </c>
      <c r="AG25" s="26" t="s">
        <v>993</v>
      </c>
      <c r="AH25" s="26" t="s">
        <v>992</v>
      </c>
      <c r="AI25" s="26" t="s">
        <v>1000</v>
      </c>
      <c r="AJ25" s="26" t="s">
        <v>1001</v>
      </c>
      <c r="AK25" s="26" t="s">
        <v>1004</v>
      </c>
      <c r="AL25" s="26" t="s">
        <v>1006</v>
      </c>
      <c r="AM25" s="26" t="s">
        <v>1005</v>
      </c>
      <c r="AN25" s="26" t="s">
        <v>1008</v>
      </c>
      <c r="AO25" s="26" t="s">
        <v>1009</v>
      </c>
      <c r="AP25" s="26" t="s">
        <v>1012</v>
      </c>
      <c r="AQ25" s="26" t="s">
        <v>1035</v>
      </c>
      <c r="AR25" s="26" t="s">
        <v>1036</v>
      </c>
      <c r="AS25" s="26" t="s">
        <v>1038</v>
      </c>
      <c r="AT25" s="26" t="s">
        <v>1039</v>
      </c>
      <c r="AU25" s="26" t="s">
        <v>1042</v>
      </c>
      <c r="AV25" s="26" t="s">
        <v>1048</v>
      </c>
      <c r="AW25" s="26" t="s">
        <v>1047</v>
      </c>
      <c r="AX25" s="26" t="s">
        <v>1061</v>
      </c>
      <c r="AY25" s="26" t="s">
        <v>1067</v>
      </c>
      <c r="AZ25" s="26" t="s">
        <v>1073</v>
      </c>
      <c r="BA25" s="26" t="s">
        <v>1084</v>
      </c>
      <c r="BB25" s="26" t="s">
        <v>1088</v>
      </c>
      <c r="BC25" s="26" t="s">
        <v>1091</v>
      </c>
      <c r="BD25" s="26" t="s">
        <v>1092</v>
      </c>
      <c r="BE25" s="26" t="s">
        <v>1097</v>
      </c>
      <c r="BF25" s="26" t="s">
        <v>1098</v>
      </c>
      <c r="BG25" s="26" t="s">
        <v>1101</v>
      </c>
      <c r="BH25" s="26" t="s">
        <v>1102</v>
      </c>
      <c r="BI25" s="26" t="s">
        <v>1105</v>
      </c>
      <c r="BJ25" s="26" t="s">
        <v>1109</v>
      </c>
      <c r="BK25" s="26" t="s">
        <v>1110</v>
      </c>
      <c r="BL25" s="26" t="s">
        <v>1111</v>
      </c>
      <c r="BM25" s="26" t="s">
        <v>1116</v>
      </c>
      <c r="BN25" s="26" t="s">
        <v>1120</v>
      </c>
      <c r="BO25" s="26" t="s">
        <v>1122</v>
      </c>
      <c r="BP25" s="26" t="s">
        <v>1123</v>
      </c>
      <c r="BQ25" s="26" t="s">
        <v>1127</v>
      </c>
      <c r="BR25" s="26" t="s">
        <v>1134</v>
      </c>
      <c r="BS25" s="26" t="s">
        <v>1138</v>
      </c>
      <c r="BT25" s="26" t="s">
        <v>1140</v>
      </c>
      <c r="BU25" s="26" t="s">
        <v>1180</v>
      </c>
      <c r="BV25" s="26" t="e">
        <v>#N/A</v>
      </c>
      <c r="BW25" s="26" t="e">
        <v>#N/A</v>
      </c>
      <c r="BX25" s="26" t="e">
        <v>#N/A</v>
      </c>
      <c r="BY25" s="26" t="e">
        <v>#N/A</v>
      </c>
      <c r="BZ25" s="26" t="e">
        <v>#N/A</v>
      </c>
      <c r="CA25" s="26" t="e">
        <v>#N/A</v>
      </c>
      <c r="CB25" s="26" t="e">
        <v>#N/A</v>
      </c>
      <c r="CC25" s="26" t="e">
        <v>#N/A</v>
      </c>
      <c r="CD25" s="26" t="e">
        <v>#N/A</v>
      </c>
      <c r="CE25" s="26" t="e">
        <v>#N/A</v>
      </c>
      <c r="CF25" s="26" t="e">
        <v>#N/A</v>
      </c>
      <c r="CG25" s="26" t="e">
        <v>#N/A</v>
      </c>
      <c r="CH25" s="26" t="e">
        <v>#N/A</v>
      </c>
      <c r="CI25" s="26" t="e">
        <v>#N/A</v>
      </c>
      <c r="CJ25" s="26" t="e">
        <v>#N/A</v>
      </c>
      <c r="CK25" s="26" t="e">
        <v>#N/A</v>
      </c>
      <c r="CL25" s="26" t="e">
        <v>#N/A</v>
      </c>
      <c r="CM25" s="26" t="e">
        <v>#N/A</v>
      </c>
      <c r="CN25" s="26" t="e">
        <v>#N/A</v>
      </c>
      <c r="CO25" s="26" t="e">
        <v>#N/A</v>
      </c>
      <c r="CP25" s="26" t="e">
        <v>#N/A</v>
      </c>
      <c r="CQ25" s="26" t="e">
        <v>#N/A</v>
      </c>
      <c r="CR25" s="26" t="e">
        <v>#N/A</v>
      </c>
      <c r="CS25" s="26" t="e">
        <v>#N/A</v>
      </c>
      <c r="CT25" s="26" t="e">
        <v>#N/A</v>
      </c>
      <c r="CU25" s="26" t="e">
        <v>#N/A</v>
      </c>
      <c r="CV25" s="26" t="e">
        <v>#N/A</v>
      </c>
      <c r="CW25" t="e">
        <v>#N/A</v>
      </c>
      <c r="CX25" t="e">
        <v>#N/A</v>
      </c>
    </row>
    <row r="26" spans="1:102" x14ac:dyDescent="0.2">
      <c r="A26" s="26" t="s">
        <v>17</v>
      </c>
      <c r="B26" s="26">
        <v>1</v>
      </c>
      <c r="C26" s="26">
        <v>1</v>
      </c>
      <c r="D26" s="26">
        <v>1</v>
      </c>
      <c r="E26" s="26">
        <v>1</v>
      </c>
      <c r="F26" s="26">
        <v>1</v>
      </c>
      <c r="G26" s="26">
        <v>1</v>
      </c>
      <c r="H26" s="26">
        <v>1</v>
      </c>
      <c r="I26" s="26">
        <v>1</v>
      </c>
      <c r="J26" s="26">
        <v>1</v>
      </c>
      <c r="K26" s="26">
        <v>1</v>
      </c>
      <c r="L26" s="26">
        <v>1</v>
      </c>
      <c r="M26" s="26">
        <v>1</v>
      </c>
      <c r="N26" s="26">
        <v>1</v>
      </c>
      <c r="O26" s="26">
        <v>1</v>
      </c>
      <c r="P26" s="26">
        <v>1</v>
      </c>
      <c r="Q26" s="26">
        <v>1</v>
      </c>
      <c r="R26" s="26">
        <v>1</v>
      </c>
      <c r="S26" s="26">
        <v>1</v>
      </c>
      <c r="T26" s="26">
        <v>1</v>
      </c>
      <c r="U26" s="26">
        <v>1</v>
      </c>
      <c r="V26" s="26">
        <v>1</v>
      </c>
      <c r="W26" s="26">
        <v>1</v>
      </c>
      <c r="X26" s="26">
        <v>1</v>
      </c>
      <c r="Y26" s="26">
        <v>1</v>
      </c>
      <c r="Z26" s="26">
        <v>1</v>
      </c>
      <c r="AA26" s="26">
        <v>1</v>
      </c>
      <c r="AB26" s="26">
        <v>1</v>
      </c>
      <c r="AC26" s="26">
        <v>1</v>
      </c>
      <c r="AD26" s="26">
        <v>1</v>
      </c>
      <c r="AE26" s="26">
        <v>1</v>
      </c>
      <c r="AF26" s="26">
        <v>1</v>
      </c>
      <c r="AG26" s="26">
        <v>1</v>
      </c>
      <c r="AH26" s="26">
        <v>1</v>
      </c>
      <c r="AI26" s="26">
        <v>1</v>
      </c>
      <c r="AJ26" s="26">
        <v>1</v>
      </c>
      <c r="AK26" s="26">
        <v>1</v>
      </c>
      <c r="AL26" s="26">
        <v>1</v>
      </c>
      <c r="AM26" s="26">
        <v>1</v>
      </c>
      <c r="AN26" s="26">
        <v>1</v>
      </c>
      <c r="AO26" s="26">
        <v>1</v>
      </c>
      <c r="AP26" s="26">
        <v>1</v>
      </c>
      <c r="AQ26" s="26">
        <v>1</v>
      </c>
      <c r="AR26" s="26">
        <v>1</v>
      </c>
      <c r="AS26" s="26">
        <v>1</v>
      </c>
      <c r="AT26" s="26">
        <v>1</v>
      </c>
      <c r="AU26" s="26">
        <v>1</v>
      </c>
      <c r="AV26" s="26">
        <v>1</v>
      </c>
      <c r="AW26" s="26">
        <v>1</v>
      </c>
      <c r="AX26" s="26">
        <v>1</v>
      </c>
      <c r="AY26" s="26">
        <v>1</v>
      </c>
      <c r="AZ26" s="26">
        <v>1</v>
      </c>
      <c r="BA26" s="26">
        <v>1</v>
      </c>
      <c r="BB26" s="26">
        <v>1</v>
      </c>
      <c r="BC26" s="26">
        <v>1</v>
      </c>
      <c r="BD26" s="26">
        <v>1</v>
      </c>
      <c r="BE26" s="26">
        <v>1</v>
      </c>
      <c r="BF26" s="26">
        <v>1</v>
      </c>
      <c r="BG26" s="26">
        <v>1</v>
      </c>
      <c r="BH26" s="26">
        <v>1</v>
      </c>
      <c r="BI26" s="26">
        <v>1</v>
      </c>
      <c r="BJ26" s="26">
        <v>1</v>
      </c>
      <c r="BK26" s="26">
        <v>1</v>
      </c>
      <c r="BL26" s="26">
        <v>1</v>
      </c>
      <c r="BM26" s="26">
        <v>1</v>
      </c>
      <c r="BN26" s="26">
        <v>1</v>
      </c>
      <c r="BO26" s="26">
        <v>1</v>
      </c>
      <c r="BP26" s="26">
        <v>1</v>
      </c>
      <c r="BQ26" s="26">
        <v>1</v>
      </c>
      <c r="BR26" s="26">
        <v>1</v>
      </c>
      <c r="BS26" s="26">
        <v>1</v>
      </c>
      <c r="BT26" s="26">
        <v>1</v>
      </c>
      <c r="BU26" s="26">
        <v>1</v>
      </c>
      <c r="BV26" s="26">
        <v>1</v>
      </c>
      <c r="BW26" s="26">
        <v>1</v>
      </c>
      <c r="BX26" s="26">
        <v>1</v>
      </c>
      <c r="BY26" s="26">
        <v>1</v>
      </c>
      <c r="BZ26" s="26">
        <v>1</v>
      </c>
      <c r="CA26" s="26">
        <v>1</v>
      </c>
      <c r="CB26" s="26">
        <v>1</v>
      </c>
      <c r="CC26" s="26">
        <v>1</v>
      </c>
      <c r="CD26" s="26">
        <v>1</v>
      </c>
      <c r="CE26" s="26">
        <v>1</v>
      </c>
      <c r="CF26" s="26">
        <v>1</v>
      </c>
      <c r="CG26" s="26">
        <v>1</v>
      </c>
      <c r="CH26" s="26">
        <v>1</v>
      </c>
      <c r="CI26" s="26">
        <v>1</v>
      </c>
      <c r="CJ26" s="26">
        <v>1</v>
      </c>
      <c r="CK26" s="26">
        <v>1</v>
      </c>
      <c r="CL26" s="26">
        <v>1</v>
      </c>
      <c r="CM26" s="26">
        <v>1</v>
      </c>
      <c r="CN26" s="26">
        <v>1</v>
      </c>
      <c r="CO26" s="26">
        <v>1</v>
      </c>
      <c r="CP26" s="26">
        <v>1</v>
      </c>
      <c r="CQ26" s="26">
        <v>1</v>
      </c>
      <c r="CR26" s="26">
        <v>1</v>
      </c>
      <c r="CS26" s="26">
        <v>1</v>
      </c>
      <c r="CT26" s="26">
        <v>1</v>
      </c>
      <c r="CU26" s="26">
        <v>1</v>
      </c>
      <c r="CV26" s="26">
        <v>1</v>
      </c>
      <c r="CW26">
        <v>1</v>
      </c>
      <c r="CX26">
        <v>1</v>
      </c>
    </row>
    <row r="27" spans="1:102" x14ac:dyDescent="0.2">
      <c r="B27" t="s">
        <v>874</v>
      </c>
      <c r="C27" t="s">
        <v>875</v>
      </c>
      <c r="D27" t="s">
        <v>877</v>
      </c>
      <c r="E27" t="s">
        <v>878</v>
      </c>
      <c r="F27" t="s">
        <v>882</v>
      </c>
      <c r="G27" t="s">
        <v>883</v>
      </c>
      <c r="H27" t="s">
        <v>884</v>
      </c>
      <c r="I27" t="s">
        <v>887</v>
      </c>
      <c r="J27" t="s">
        <v>888</v>
      </c>
      <c r="K27" t="s">
        <v>890</v>
      </c>
      <c r="L27" t="s">
        <v>889</v>
      </c>
      <c r="M27" t="s">
        <v>893</v>
      </c>
      <c r="N27" t="s">
        <v>894</v>
      </c>
      <c r="O27" t="s">
        <v>897</v>
      </c>
      <c r="P27" t="s">
        <v>898</v>
      </c>
      <c r="Q27" t="s">
        <v>899</v>
      </c>
      <c r="R27" t="s">
        <v>900</v>
      </c>
      <c r="S27" t="s">
        <v>901</v>
      </c>
      <c r="T27" t="s">
        <v>902</v>
      </c>
      <c r="U27" t="s">
        <v>903</v>
      </c>
      <c r="V27" t="s">
        <v>904</v>
      </c>
      <c r="W27" t="s">
        <v>906</v>
      </c>
      <c r="X27" t="s">
        <v>913</v>
      </c>
      <c r="Y27" t="s">
        <v>914</v>
      </c>
      <c r="Z27" t="s">
        <v>915</v>
      </c>
      <c r="AA27" t="s">
        <v>916</v>
      </c>
      <c r="AB27" t="s">
        <v>917</v>
      </c>
      <c r="AC27" t="s">
        <v>968</v>
      </c>
      <c r="AD27" t="s">
        <v>973</v>
      </c>
      <c r="AE27" t="s">
        <v>974</v>
      </c>
      <c r="AF27" t="s">
        <v>975</v>
      </c>
      <c r="AG27" t="s">
        <v>993</v>
      </c>
      <c r="AH27" t="s">
        <v>992</v>
      </c>
      <c r="AI27" t="s">
        <v>1000</v>
      </c>
      <c r="AJ27" t="s">
        <v>1001</v>
      </c>
      <c r="AK27" t="s">
        <v>1004</v>
      </c>
      <c r="AL27" t="s">
        <v>1006</v>
      </c>
      <c r="AM27" t="s">
        <v>1005</v>
      </c>
      <c r="AN27" t="s">
        <v>1008</v>
      </c>
      <c r="AO27" t="s">
        <v>1009</v>
      </c>
      <c r="AP27" t="s">
        <v>1012</v>
      </c>
      <c r="AQ27" t="s">
        <v>1035</v>
      </c>
      <c r="AR27" t="s">
        <v>1036</v>
      </c>
      <c r="AS27" t="s">
        <v>1038</v>
      </c>
      <c r="AT27" t="s">
        <v>1039</v>
      </c>
      <c r="AU27" t="s">
        <v>1042</v>
      </c>
      <c r="AV27" t="s">
        <v>1048</v>
      </c>
      <c r="AW27" t="s">
        <v>1047</v>
      </c>
      <c r="AX27" t="s">
        <v>1061</v>
      </c>
      <c r="AY27" t="s">
        <v>1067</v>
      </c>
      <c r="AZ27" t="s">
        <v>1073</v>
      </c>
      <c r="BA27" t="s">
        <v>1084</v>
      </c>
      <c r="BB27" t="s">
        <v>1088</v>
      </c>
      <c r="BC27" t="s">
        <v>1091</v>
      </c>
      <c r="BD27" t="s">
        <v>1092</v>
      </c>
      <c r="BE27" t="s">
        <v>1097</v>
      </c>
      <c r="BF27" t="s">
        <v>1098</v>
      </c>
      <c r="BG27" t="s">
        <v>1101</v>
      </c>
      <c r="BH27" t="s">
        <v>1102</v>
      </c>
      <c r="BI27" t="s">
        <v>1105</v>
      </c>
      <c r="BJ27" t="s">
        <v>1109</v>
      </c>
      <c r="BK27" t="s">
        <v>1110</v>
      </c>
      <c r="BL27" t="s">
        <v>1111</v>
      </c>
      <c r="BM27" t="s">
        <v>1116</v>
      </c>
      <c r="BN27" t="s">
        <v>1120</v>
      </c>
      <c r="BO27" t="s">
        <v>1122</v>
      </c>
      <c r="BP27" t="s">
        <v>1123</v>
      </c>
      <c r="BQ27" t="s">
        <v>1127</v>
      </c>
      <c r="BR27" t="s">
        <v>1134</v>
      </c>
      <c r="BS27" t="s">
        <v>1138</v>
      </c>
      <c r="BT27" t="s">
        <v>1140</v>
      </c>
      <c r="BU27" t="s">
        <v>1180</v>
      </c>
      <c r="BV27" t="e">
        <v>#N/A</v>
      </c>
      <c r="BW27" t="e">
        <v>#N/A</v>
      </c>
      <c r="BX27" t="e">
        <v>#N/A</v>
      </c>
      <c r="BY27" t="e">
        <v>#N/A</v>
      </c>
      <c r="BZ27" t="e">
        <v>#N/A</v>
      </c>
      <c r="CA27" t="e">
        <v>#N/A</v>
      </c>
      <c r="CB27" t="e">
        <v>#N/A</v>
      </c>
      <c r="CC27" t="e">
        <v>#N/A</v>
      </c>
      <c r="CD27" t="e">
        <v>#N/A</v>
      </c>
      <c r="CE27" t="e">
        <v>#N/A</v>
      </c>
      <c r="CF27" t="e">
        <v>#N/A</v>
      </c>
      <c r="CG27" t="e">
        <v>#N/A</v>
      </c>
      <c r="CH27" t="e">
        <v>#N/A</v>
      </c>
      <c r="CI27" t="e">
        <v>#N/A</v>
      </c>
      <c r="CJ27" t="e">
        <v>#N/A</v>
      </c>
      <c r="CK27" t="e">
        <v>#N/A</v>
      </c>
      <c r="CL27" t="e">
        <v>#N/A</v>
      </c>
      <c r="CM27" t="e">
        <v>#N/A</v>
      </c>
      <c r="CN27" t="e">
        <v>#N/A</v>
      </c>
      <c r="CO27" t="e">
        <v>#N/A</v>
      </c>
      <c r="CP27" t="e">
        <v>#N/A</v>
      </c>
      <c r="CQ27" t="e">
        <v>#N/A</v>
      </c>
      <c r="CR27" t="e">
        <v>#N/A</v>
      </c>
      <c r="CS27" t="e">
        <v>#N/A</v>
      </c>
      <c r="CT27" t="e">
        <v>#N/A</v>
      </c>
      <c r="CU27" t="e">
        <v>#N/A</v>
      </c>
      <c r="CV27" t="e">
        <v>#N/A</v>
      </c>
      <c r="CW27" t="e">
        <v>#N/A</v>
      </c>
      <c r="CX27" t="e">
        <v>#N/A</v>
      </c>
    </row>
    <row r="28" spans="1:102" x14ac:dyDescent="0.2">
      <c r="A28" t="s">
        <v>322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</row>
    <row r="29" spans="1:102" x14ac:dyDescent="0.2">
      <c r="B29" t="s">
        <v>874</v>
      </c>
      <c r="C29" t="s">
        <v>875</v>
      </c>
      <c r="D29" t="s">
        <v>877</v>
      </c>
      <c r="E29" t="s">
        <v>878</v>
      </c>
      <c r="F29" t="s">
        <v>882</v>
      </c>
      <c r="G29" t="s">
        <v>883</v>
      </c>
      <c r="H29" t="s">
        <v>884</v>
      </c>
      <c r="I29" t="s">
        <v>887</v>
      </c>
      <c r="J29" t="s">
        <v>888</v>
      </c>
      <c r="K29" t="s">
        <v>890</v>
      </c>
      <c r="L29" t="s">
        <v>889</v>
      </c>
      <c r="M29" t="s">
        <v>893</v>
      </c>
      <c r="N29" t="s">
        <v>894</v>
      </c>
      <c r="O29" t="s">
        <v>897</v>
      </c>
      <c r="P29" t="s">
        <v>898</v>
      </c>
      <c r="Q29" t="s">
        <v>899</v>
      </c>
      <c r="R29" t="s">
        <v>900</v>
      </c>
      <c r="S29" t="s">
        <v>901</v>
      </c>
      <c r="T29" t="s">
        <v>902</v>
      </c>
      <c r="U29" t="s">
        <v>903</v>
      </c>
      <c r="V29" t="s">
        <v>904</v>
      </c>
      <c r="W29" t="s">
        <v>906</v>
      </c>
      <c r="X29" t="s">
        <v>913</v>
      </c>
      <c r="Y29" t="s">
        <v>914</v>
      </c>
      <c r="Z29" t="s">
        <v>915</v>
      </c>
      <c r="AA29" t="s">
        <v>916</v>
      </c>
      <c r="AB29" t="s">
        <v>917</v>
      </c>
      <c r="AC29" t="s">
        <v>968</v>
      </c>
      <c r="AD29" t="s">
        <v>973</v>
      </c>
      <c r="AE29" t="s">
        <v>974</v>
      </c>
      <c r="AF29" t="s">
        <v>975</v>
      </c>
      <c r="AG29" t="s">
        <v>993</v>
      </c>
      <c r="AH29" t="s">
        <v>992</v>
      </c>
      <c r="AI29" t="s">
        <v>1000</v>
      </c>
      <c r="AJ29" t="s">
        <v>1001</v>
      </c>
      <c r="AK29" t="s">
        <v>1004</v>
      </c>
      <c r="AL29" t="s">
        <v>1006</v>
      </c>
      <c r="AM29" t="s">
        <v>1005</v>
      </c>
      <c r="AN29" t="s">
        <v>1008</v>
      </c>
      <c r="AO29" t="s">
        <v>1009</v>
      </c>
      <c r="AP29" t="s">
        <v>1012</v>
      </c>
      <c r="AQ29" t="s">
        <v>1035</v>
      </c>
      <c r="AR29" t="s">
        <v>1036</v>
      </c>
      <c r="AS29" t="s">
        <v>1038</v>
      </c>
      <c r="AT29" t="s">
        <v>1039</v>
      </c>
      <c r="AU29" t="s">
        <v>1042</v>
      </c>
      <c r="AV29" t="s">
        <v>1048</v>
      </c>
      <c r="AW29" t="s">
        <v>1047</v>
      </c>
      <c r="AX29" t="s">
        <v>1061</v>
      </c>
      <c r="AY29" t="s">
        <v>1067</v>
      </c>
      <c r="AZ29" t="s">
        <v>1073</v>
      </c>
      <c r="BA29" t="s">
        <v>1084</v>
      </c>
      <c r="BB29" t="s">
        <v>1088</v>
      </c>
      <c r="BC29" t="s">
        <v>1091</v>
      </c>
      <c r="BD29" t="s">
        <v>1092</v>
      </c>
      <c r="BE29" t="s">
        <v>1097</v>
      </c>
      <c r="BF29" t="s">
        <v>1098</v>
      </c>
      <c r="BG29" t="s">
        <v>1101</v>
      </c>
      <c r="BH29" t="s">
        <v>1102</v>
      </c>
      <c r="BI29" t="s">
        <v>1105</v>
      </c>
      <c r="BJ29" t="s">
        <v>1109</v>
      </c>
      <c r="BK29" t="s">
        <v>1110</v>
      </c>
      <c r="BL29" t="s">
        <v>1111</v>
      </c>
      <c r="BM29" t="s">
        <v>1116</v>
      </c>
      <c r="BN29" t="s">
        <v>1120</v>
      </c>
      <c r="BO29" t="s">
        <v>1122</v>
      </c>
      <c r="BP29" t="s">
        <v>1123</v>
      </c>
      <c r="BQ29" t="s">
        <v>1127</v>
      </c>
      <c r="BR29" t="s">
        <v>1134</v>
      </c>
      <c r="BS29" t="s">
        <v>1138</v>
      </c>
      <c r="BT29" t="s">
        <v>1140</v>
      </c>
      <c r="BU29" t="s">
        <v>1180</v>
      </c>
      <c r="BV29" t="e">
        <v>#N/A</v>
      </c>
      <c r="BW29" t="e">
        <v>#N/A</v>
      </c>
      <c r="BX29" t="e">
        <v>#N/A</v>
      </c>
      <c r="BY29" t="e">
        <v>#N/A</v>
      </c>
      <c r="BZ29" t="e">
        <v>#N/A</v>
      </c>
      <c r="CA29" t="e">
        <v>#N/A</v>
      </c>
      <c r="CB29" t="e">
        <v>#N/A</v>
      </c>
      <c r="CC29" t="e">
        <v>#N/A</v>
      </c>
      <c r="CD29" t="e">
        <v>#N/A</v>
      </c>
      <c r="CE29" t="e">
        <v>#N/A</v>
      </c>
      <c r="CF29" t="e">
        <v>#N/A</v>
      </c>
      <c r="CG29" t="e">
        <v>#N/A</v>
      </c>
      <c r="CH29" t="e">
        <v>#N/A</v>
      </c>
      <c r="CI29" t="e">
        <v>#N/A</v>
      </c>
      <c r="CJ29" t="e">
        <v>#N/A</v>
      </c>
      <c r="CK29" t="e">
        <v>#N/A</v>
      </c>
      <c r="CL29" t="e">
        <v>#N/A</v>
      </c>
      <c r="CM29" t="e">
        <v>#N/A</v>
      </c>
      <c r="CN29" t="e">
        <v>#N/A</v>
      </c>
      <c r="CO29" t="e">
        <v>#N/A</v>
      </c>
      <c r="CP29" t="e">
        <v>#N/A</v>
      </c>
      <c r="CQ29" t="e">
        <v>#N/A</v>
      </c>
      <c r="CR29" t="e">
        <v>#N/A</v>
      </c>
      <c r="CS29" t="e">
        <v>#N/A</v>
      </c>
      <c r="CT29" t="e">
        <v>#N/A</v>
      </c>
      <c r="CU29" t="e">
        <v>#N/A</v>
      </c>
      <c r="CV29" t="e">
        <v>#N/A</v>
      </c>
      <c r="CW29" t="e">
        <v>#N/A</v>
      </c>
      <c r="CX29" t="e">
        <v>#N/A</v>
      </c>
    </row>
    <row r="30" spans="1:102" x14ac:dyDescent="0.2">
      <c r="A30" t="s">
        <v>324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</row>
    <row r="31" spans="1:102" x14ac:dyDescent="0.2">
      <c r="B31" t="s">
        <v>874</v>
      </c>
      <c r="C31" t="s">
        <v>875</v>
      </c>
      <c r="D31" t="s">
        <v>877</v>
      </c>
      <c r="E31" t="s">
        <v>878</v>
      </c>
      <c r="F31" t="s">
        <v>882</v>
      </c>
      <c r="G31" t="s">
        <v>883</v>
      </c>
      <c r="H31" t="s">
        <v>884</v>
      </c>
      <c r="I31" t="s">
        <v>887</v>
      </c>
      <c r="J31" t="s">
        <v>888</v>
      </c>
      <c r="K31" t="s">
        <v>890</v>
      </c>
      <c r="L31" t="s">
        <v>889</v>
      </c>
      <c r="M31" t="s">
        <v>893</v>
      </c>
      <c r="N31" t="s">
        <v>894</v>
      </c>
      <c r="O31" t="s">
        <v>897</v>
      </c>
      <c r="P31" t="s">
        <v>898</v>
      </c>
      <c r="Q31" t="s">
        <v>899</v>
      </c>
      <c r="R31" t="s">
        <v>900</v>
      </c>
      <c r="S31" t="s">
        <v>901</v>
      </c>
      <c r="T31" t="s">
        <v>902</v>
      </c>
      <c r="U31" t="s">
        <v>903</v>
      </c>
      <c r="V31" t="s">
        <v>904</v>
      </c>
      <c r="W31" t="s">
        <v>906</v>
      </c>
      <c r="X31" t="s">
        <v>913</v>
      </c>
      <c r="Y31" t="s">
        <v>914</v>
      </c>
      <c r="Z31" t="s">
        <v>915</v>
      </c>
      <c r="AA31" t="s">
        <v>916</v>
      </c>
      <c r="AB31" t="s">
        <v>917</v>
      </c>
      <c r="AC31" t="s">
        <v>968</v>
      </c>
      <c r="AD31" t="s">
        <v>973</v>
      </c>
      <c r="AE31" t="s">
        <v>974</v>
      </c>
      <c r="AF31" t="s">
        <v>975</v>
      </c>
      <c r="AG31" t="s">
        <v>993</v>
      </c>
      <c r="AH31" t="s">
        <v>992</v>
      </c>
      <c r="AI31" t="s">
        <v>1000</v>
      </c>
      <c r="AJ31" t="s">
        <v>1001</v>
      </c>
      <c r="AK31" t="s">
        <v>1004</v>
      </c>
      <c r="AL31" t="s">
        <v>1006</v>
      </c>
      <c r="AM31" t="s">
        <v>1005</v>
      </c>
      <c r="AN31" t="s">
        <v>1008</v>
      </c>
      <c r="AO31" t="s">
        <v>1009</v>
      </c>
      <c r="AP31" t="s">
        <v>1012</v>
      </c>
      <c r="AQ31" t="s">
        <v>1035</v>
      </c>
      <c r="AR31" t="s">
        <v>1036</v>
      </c>
      <c r="AS31" t="s">
        <v>1038</v>
      </c>
      <c r="AT31" t="s">
        <v>1039</v>
      </c>
      <c r="AU31" t="s">
        <v>1042</v>
      </c>
      <c r="AV31" t="s">
        <v>1048</v>
      </c>
      <c r="AW31" t="s">
        <v>1047</v>
      </c>
      <c r="AX31" t="s">
        <v>1061</v>
      </c>
      <c r="AY31" t="s">
        <v>1067</v>
      </c>
      <c r="AZ31" t="s">
        <v>1073</v>
      </c>
      <c r="BA31" t="s">
        <v>1084</v>
      </c>
      <c r="BB31" t="s">
        <v>1088</v>
      </c>
      <c r="BC31" t="s">
        <v>1091</v>
      </c>
      <c r="BD31" t="s">
        <v>1092</v>
      </c>
      <c r="BE31" t="s">
        <v>1097</v>
      </c>
      <c r="BF31" t="s">
        <v>1098</v>
      </c>
      <c r="BG31" t="s">
        <v>1101</v>
      </c>
      <c r="BH31" t="s">
        <v>1102</v>
      </c>
      <c r="BI31" t="s">
        <v>1105</v>
      </c>
      <c r="BJ31" t="s">
        <v>1109</v>
      </c>
      <c r="BK31" t="s">
        <v>1110</v>
      </c>
      <c r="BL31" t="s">
        <v>1111</v>
      </c>
      <c r="BM31" t="s">
        <v>1116</v>
      </c>
      <c r="BN31" t="s">
        <v>1120</v>
      </c>
      <c r="BO31" t="s">
        <v>1122</v>
      </c>
      <c r="BP31" t="s">
        <v>1123</v>
      </c>
      <c r="BQ31" t="s">
        <v>1127</v>
      </c>
      <c r="BR31" t="s">
        <v>1134</v>
      </c>
      <c r="BS31" t="s">
        <v>1138</v>
      </c>
      <c r="BT31" t="s">
        <v>1140</v>
      </c>
      <c r="BU31" t="s">
        <v>1180</v>
      </c>
      <c r="BV31" t="e">
        <v>#N/A</v>
      </c>
      <c r="BW31" t="e">
        <v>#N/A</v>
      </c>
      <c r="BX31" t="e">
        <v>#N/A</v>
      </c>
      <c r="BY31" t="e">
        <v>#N/A</v>
      </c>
      <c r="BZ31" t="e">
        <v>#N/A</v>
      </c>
      <c r="CA31" t="e">
        <v>#N/A</v>
      </c>
      <c r="CB31" t="e">
        <v>#N/A</v>
      </c>
      <c r="CC31" t="e">
        <v>#N/A</v>
      </c>
      <c r="CD31" t="e">
        <v>#N/A</v>
      </c>
      <c r="CE31" t="e">
        <v>#N/A</v>
      </c>
      <c r="CF31" t="e">
        <v>#N/A</v>
      </c>
      <c r="CG31" t="e">
        <v>#N/A</v>
      </c>
      <c r="CH31" t="e">
        <v>#N/A</v>
      </c>
      <c r="CI31" t="e">
        <v>#N/A</v>
      </c>
      <c r="CJ31" t="e">
        <v>#N/A</v>
      </c>
      <c r="CK31" t="e">
        <v>#N/A</v>
      </c>
      <c r="CL31" t="e">
        <v>#N/A</v>
      </c>
      <c r="CM31" t="e">
        <v>#N/A</v>
      </c>
      <c r="CN31" t="e">
        <v>#N/A</v>
      </c>
      <c r="CO31" t="e">
        <v>#N/A</v>
      </c>
      <c r="CP31" t="e">
        <v>#N/A</v>
      </c>
      <c r="CQ31" t="e">
        <v>#N/A</v>
      </c>
      <c r="CR31" t="e">
        <v>#N/A</v>
      </c>
      <c r="CS31" t="e">
        <v>#N/A</v>
      </c>
      <c r="CT31" t="e">
        <v>#N/A</v>
      </c>
      <c r="CU31" t="e">
        <v>#N/A</v>
      </c>
      <c r="CV31" t="e">
        <v>#N/A</v>
      </c>
      <c r="CW31" t="e">
        <v>#N/A</v>
      </c>
      <c r="CX31" t="e">
        <v>#N/A</v>
      </c>
    </row>
    <row r="32" spans="1:102" x14ac:dyDescent="0.2">
      <c r="A32" t="s">
        <v>572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</row>
    <row r="33" spans="1:102" x14ac:dyDescent="0.2">
      <c r="B33" t="s">
        <v>874</v>
      </c>
      <c r="C33" t="s">
        <v>875</v>
      </c>
      <c r="D33" t="s">
        <v>877</v>
      </c>
      <c r="E33" t="s">
        <v>878</v>
      </c>
      <c r="F33" t="s">
        <v>882</v>
      </c>
      <c r="G33" t="s">
        <v>883</v>
      </c>
      <c r="H33" t="s">
        <v>884</v>
      </c>
      <c r="I33" t="s">
        <v>887</v>
      </c>
      <c r="J33" t="s">
        <v>888</v>
      </c>
      <c r="K33" t="s">
        <v>890</v>
      </c>
      <c r="L33" t="s">
        <v>889</v>
      </c>
      <c r="M33" t="s">
        <v>893</v>
      </c>
      <c r="N33" t="s">
        <v>894</v>
      </c>
      <c r="O33" t="s">
        <v>897</v>
      </c>
      <c r="P33" t="s">
        <v>898</v>
      </c>
      <c r="Q33" t="s">
        <v>899</v>
      </c>
      <c r="R33" t="s">
        <v>900</v>
      </c>
      <c r="S33" t="s">
        <v>901</v>
      </c>
      <c r="T33" t="s">
        <v>902</v>
      </c>
      <c r="U33" t="s">
        <v>903</v>
      </c>
      <c r="V33" t="s">
        <v>904</v>
      </c>
      <c r="W33" t="s">
        <v>906</v>
      </c>
      <c r="X33" t="s">
        <v>913</v>
      </c>
      <c r="Y33" t="s">
        <v>914</v>
      </c>
      <c r="Z33" t="s">
        <v>915</v>
      </c>
      <c r="AA33" t="s">
        <v>916</v>
      </c>
      <c r="AB33" t="s">
        <v>917</v>
      </c>
      <c r="AC33" t="s">
        <v>968</v>
      </c>
      <c r="AD33" t="s">
        <v>973</v>
      </c>
      <c r="AE33" t="s">
        <v>974</v>
      </c>
      <c r="AF33" t="s">
        <v>975</v>
      </c>
      <c r="AG33" t="s">
        <v>993</v>
      </c>
      <c r="AH33" t="s">
        <v>992</v>
      </c>
      <c r="AI33" t="s">
        <v>1000</v>
      </c>
      <c r="AJ33" t="s">
        <v>1001</v>
      </c>
      <c r="AK33" t="s">
        <v>1004</v>
      </c>
      <c r="AL33" t="s">
        <v>1006</v>
      </c>
      <c r="AM33" t="s">
        <v>1005</v>
      </c>
      <c r="AN33" t="s">
        <v>1008</v>
      </c>
      <c r="AO33" t="s">
        <v>1009</v>
      </c>
      <c r="AP33" t="s">
        <v>1012</v>
      </c>
      <c r="AQ33" t="s">
        <v>1035</v>
      </c>
      <c r="AR33" t="s">
        <v>1036</v>
      </c>
      <c r="AS33" t="s">
        <v>1038</v>
      </c>
      <c r="AT33" t="s">
        <v>1039</v>
      </c>
      <c r="AU33" t="s">
        <v>1042</v>
      </c>
      <c r="AV33" t="s">
        <v>1048</v>
      </c>
      <c r="AW33" t="s">
        <v>1047</v>
      </c>
      <c r="AX33" t="s">
        <v>1061</v>
      </c>
      <c r="AY33" t="s">
        <v>1067</v>
      </c>
      <c r="AZ33" t="s">
        <v>1073</v>
      </c>
      <c r="BA33" t="s">
        <v>1084</v>
      </c>
      <c r="BB33" t="s">
        <v>1088</v>
      </c>
      <c r="BC33" t="s">
        <v>1091</v>
      </c>
      <c r="BD33" t="s">
        <v>1092</v>
      </c>
      <c r="BE33" t="s">
        <v>1097</v>
      </c>
      <c r="BF33" t="s">
        <v>1098</v>
      </c>
      <c r="BG33" t="s">
        <v>1101</v>
      </c>
      <c r="BH33" t="s">
        <v>1102</v>
      </c>
      <c r="BI33" t="s">
        <v>1105</v>
      </c>
      <c r="BJ33" t="s">
        <v>1109</v>
      </c>
      <c r="BK33" t="s">
        <v>1110</v>
      </c>
      <c r="BL33" t="s">
        <v>1111</v>
      </c>
      <c r="BM33" t="s">
        <v>1116</v>
      </c>
      <c r="BN33" t="s">
        <v>1120</v>
      </c>
      <c r="BO33" t="s">
        <v>1122</v>
      </c>
      <c r="BP33" t="s">
        <v>1123</v>
      </c>
      <c r="BQ33" t="s">
        <v>1127</v>
      </c>
      <c r="BR33" t="s">
        <v>1134</v>
      </c>
      <c r="BS33" t="s">
        <v>1138</v>
      </c>
      <c r="BT33" t="s">
        <v>1140</v>
      </c>
      <c r="BU33" t="s">
        <v>1180</v>
      </c>
      <c r="BV33" t="e">
        <v>#N/A</v>
      </c>
      <c r="BW33" t="e">
        <v>#N/A</v>
      </c>
      <c r="BX33" t="e">
        <v>#N/A</v>
      </c>
      <c r="BY33" t="e">
        <v>#N/A</v>
      </c>
      <c r="BZ33" t="e">
        <v>#N/A</v>
      </c>
      <c r="CA33" t="e">
        <v>#N/A</v>
      </c>
      <c r="CB33" t="e">
        <v>#N/A</v>
      </c>
      <c r="CC33" t="e">
        <v>#N/A</v>
      </c>
      <c r="CD33" t="e">
        <v>#N/A</v>
      </c>
      <c r="CE33" t="e">
        <v>#N/A</v>
      </c>
      <c r="CF33" t="e">
        <v>#N/A</v>
      </c>
      <c r="CG33" t="e">
        <v>#N/A</v>
      </c>
      <c r="CH33" t="e">
        <v>#N/A</v>
      </c>
      <c r="CI33" t="e">
        <v>#N/A</v>
      </c>
      <c r="CJ33" t="e">
        <v>#N/A</v>
      </c>
      <c r="CK33" t="e">
        <v>#N/A</v>
      </c>
      <c r="CL33" t="e">
        <v>#N/A</v>
      </c>
      <c r="CM33" t="e">
        <v>#N/A</v>
      </c>
      <c r="CN33" t="e">
        <v>#N/A</v>
      </c>
      <c r="CO33" t="e">
        <v>#N/A</v>
      </c>
      <c r="CP33" t="e">
        <v>#N/A</v>
      </c>
      <c r="CQ33" t="e">
        <v>#N/A</v>
      </c>
      <c r="CR33" t="e">
        <v>#N/A</v>
      </c>
      <c r="CS33" t="e">
        <v>#N/A</v>
      </c>
      <c r="CT33" t="e">
        <v>#N/A</v>
      </c>
      <c r="CU33" t="e">
        <v>#N/A</v>
      </c>
      <c r="CV33" t="e">
        <v>#N/A</v>
      </c>
      <c r="CW33" t="e">
        <v>#N/A</v>
      </c>
      <c r="CX33" t="e">
        <v>#N/A</v>
      </c>
    </row>
    <row r="34" spans="1:102" x14ac:dyDescent="0.2">
      <c r="A34" t="s">
        <v>19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</row>
    <row r="35" spans="1:102" x14ac:dyDescent="0.2">
      <c r="B35" t="s">
        <v>874</v>
      </c>
      <c r="C35" t="s">
        <v>875</v>
      </c>
      <c r="D35" t="s">
        <v>877</v>
      </c>
      <c r="E35" t="s">
        <v>878</v>
      </c>
      <c r="F35" t="s">
        <v>882</v>
      </c>
      <c r="G35" t="s">
        <v>883</v>
      </c>
      <c r="H35" t="s">
        <v>884</v>
      </c>
      <c r="I35" t="s">
        <v>887</v>
      </c>
      <c r="J35" t="s">
        <v>888</v>
      </c>
      <c r="K35" t="s">
        <v>890</v>
      </c>
      <c r="L35" t="s">
        <v>889</v>
      </c>
      <c r="M35" t="s">
        <v>893</v>
      </c>
      <c r="N35" t="s">
        <v>894</v>
      </c>
      <c r="O35" t="s">
        <v>897</v>
      </c>
      <c r="P35" t="s">
        <v>898</v>
      </c>
      <c r="Q35" t="s">
        <v>899</v>
      </c>
      <c r="R35" t="s">
        <v>900</v>
      </c>
      <c r="S35" t="s">
        <v>901</v>
      </c>
      <c r="T35" t="s">
        <v>902</v>
      </c>
      <c r="U35" t="s">
        <v>903</v>
      </c>
      <c r="V35" t="s">
        <v>904</v>
      </c>
      <c r="W35" t="s">
        <v>906</v>
      </c>
      <c r="X35" t="s">
        <v>913</v>
      </c>
      <c r="Y35" t="s">
        <v>914</v>
      </c>
      <c r="Z35" t="s">
        <v>915</v>
      </c>
      <c r="AA35" t="s">
        <v>916</v>
      </c>
      <c r="AB35" t="s">
        <v>917</v>
      </c>
      <c r="AC35" t="s">
        <v>968</v>
      </c>
      <c r="AD35" t="s">
        <v>973</v>
      </c>
      <c r="AE35" t="s">
        <v>974</v>
      </c>
      <c r="AF35" t="s">
        <v>975</v>
      </c>
      <c r="AG35" t="s">
        <v>993</v>
      </c>
      <c r="AH35" t="s">
        <v>992</v>
      </c>
      <c r="AI35" t="s">
        <v>1000</v>
      </c>
      <c r="AJ35" t="s">
        <v>1001</v>
      </c>
      <c r="AK35" t="s">
        <v>1004</v>
      </c>
      <c r="AL35" t="s">
        <v>1006</v>
      </c>
      <c r="AM35" t="s">
        <v>1005</v>
      </c>
      <c r="AN35" t="s">
        <v>1008</v>
      </c>
      <c r="AO35" t="s">
        <v>1009</v>
      </c>
      <c r="AP35" t="s">
        <v>1012</v>
      </c>
      <c r="AQ35" t="s">
        <v>1035</v>
      </c>
      <c r="AR35" t="s">
        <v>1036</v>
      </c>
      <c r="AS35" t="s">
        <v>1038</v>
      </c>
      <c r="AT35" t="s">
        <v>1039</v>
      </c>
      <c r="AU35" t="s">
        <v>1042</v>
      </c>
      <c r="AV35" t="s">
        <v>1048</v>
      </c>
      <c r="AW35" t="s">
        <v>1047</v>
      </c>
      <c r="AX35" t="s">
        <v>1061</v>
      </c>
      <c r="AY35" t="s">
        <v>1067</v>
      </c>
      <c r="AZ35" t="s">
        <v>1073</v>
      </c>
      <c r="BA35" t="s">
        <v>1084</v>
      </c>
      <c r="BB35" t="s">
        <v>1088</v>
      </c>
      <c r="BC35" t="s">
        <v>1091</v>
      </c>
      <c r="BD35" t="s">
        <v>1092</v>
      </c>
      <c r="BE35" t="s">
        <v>1097</v>
      </c>
      <c r="BF35" t="s">
        <v>1098</v>
      </c>
      <c r="BG35" t="s">
        <v>1101</v>
      </c>
      <c r="BH35" t="s">
        <v>1102</v>
      </c>
      <c r="BI35" t="s">
        <v>1105</v>
      </c>
      <c r="BJ35" t="s">
        <v>1109</v>
      </c>
      <c r="BK35" t="s">
        <v>1110</v>
      </c>
      <c r="BL35" t="s">
        <v>1111</v>
      </c>
      <c r="BM35" t="s">
        <v>1116</v>
      </c>
      <c r="BN35" t="s">
        <v>1120</v>
      </c>
      <c r="BO35" t="s">
        <v>1122</v>
      </c>
      <c r="BP35" t="s">
        <v>1123</v>
      </c>
      <c r="BQ35" t="s">
        <v>1127</v>
      </c>
      <c r="BR35" t="s">
        <v>1134</v>
      </c>
      <c r="BS35" t="s">
        <v>1138</v>
      </c>
      <c r="BT35" t="s">
        <v>1140</v>
      </c>
      <c r="BU35" t="s">
        <v>1180</v>
      </c>
      <c r="BV35" t="e">
        <v>#N/A</v>
      </c>
      <c r="BW35" t="e">
        <v>#N/A</v>
      </c>
      <c r="BX35" t="e">
        <v>#N/A</v>
      </c>
      <c r="BY35" t="e">
        <v>#N/A</v>
      </c>
      <c r="BZ35" t="e">
        <v>#N/A</v>
      </c>
      <c r="CA35" t="e">
        <v>#N/A</v>
      </c>
      <c r="CB35" t="e">
        <v>#N/A</v>
      </c>
      <c r="CC35" t="e">
        <v>#N/A</v>
      </c>
      <c r="CD35" t="e">
        <v>#N/A</v>
      </c>
      <c r="CE35" t="e">
        <v>#N/A</v>
      </c>
      <c r="CF35" t="e">
        <v>#N/A</v>
      </c>
      <c r="CG35" t="e">
        <v>#N/A</v>
      </c>
      <c r="CH35" t="e">
        <v>#N/A</v>
      </c>
      <c r="CI35" t="e">
        <v>#N/A</v>
      </c>
      <c r="CJ35" t="e">
        <v>#N/A</v>
      </c>
      <c r="CK35" t="e">
        <v>#N/A</v>
      </c>
      <c r="CL35" t="e">
        <v>#N/A</v>
      </c>
      <c r="CM35" t="e">
        <v>#N/A</v>
      </c>
      <c r="CN35" t="e">
        <v>#N/A</v>
      </c>
      <c r="CO35" t="e">
        <v>#N/A</v>
      </c>
      <c r="CP35" t="e">
        <v>#N/A</v>
      </c>
      <c r="CQ35" t="e">
        <v>#N/A</v>
      </c>
      <c r="CR35" t="e">
        <v>#N/A</v>
      </c>
      <c r="CS35" t="e">
        <v>#N/A</v>
      </c>
      <c r="CT35" t="e">
        <v>#N/A</v>
      </c>
      <c r="CU35" t="e">
        <v>#N/A</v>
      </c>
      <c r="CV35" t="e">
        <v>#N/A</v>
      </c>
      <c r="CW35" t="e">
        <v>#N/A</v>
      </c>
      <c r="CX35" t="e">
        <v>#N/A</v>
      </c>
    </row>
    <row r="36" spans="1:102" x14ac:dyDescent="0.2">
      <c r="A36" t="s">
        <v>788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</row>
    <row r="37" spans="1:102" x14ac:dyDescent="0.2">
      <c r="B37" t="s">
        <v>874</v>
      </c>
      <c r="C37" t="s">
        <v>875</v>
      </c>
      <c r="D37" t="s">
        <v>877</v>
      </c>
      <c r="E37" t="s">
        <v>878</v>
      </c>
      <c r="F37" t="s">
        <v>882</v>
      </c>
      <c r="G37" t="s">
        <v>883</v>
      </c>
      <c r="H37" t="s">
        <v>884</v>
      </c>
      <c r="I37" t="s">
        <v>887</v>
      </c>
      <c r="J37" t="s">
        <v>888</v>
      </c>
      <c r="K37" t="s">
        <v>890</v>
      </c>
      <c r="L37" t="s">
        <v>889</v>
      </c>
      <c r="M37" t="s">
        <v>893</v>
      </c>
      <c r="N37" t="s">
        <v>894</v>
      </c>
      <c r="O37" t="s">
        <v>897</v>
      </c>
      <c r="P37" t="s">
        <v>898</v>
      </c>
      <c r="Q37" t="s">
        <v>899</v>
      </c>
      <c r="R37" t="s">
        <v>900</v>
      </c>
      <c r="S37" t="s">
        <v>901</v>
      </c>
      <c r="T37" t="s">
        <v>902</v>
      </c>
      <c r="U37" t="s">
        <v>903</v>
      </c>
      <c r="V37" t="s">
        <v>904</v>
      </c>
      <c r="W37" t="s">
        <v>906</v>
      </c>
      <c r="X37" t="s">
        <v>913</v>
      </c>
      <c r="Y37" t="s">
        <v>914</v>
      </c>
      <c r="Z37" t="s">
        <v>915</v>
      </c>
      <c r="AA37" t="s">
        <v>916</v>
      </c>
      <c r="AB37" t="s">
        <v>917</v>
      </c>
      <c r="AC37" t="s">
        <v>968</v>
      </c>
      <c r="AD37" t="s">
        <v>973</v>
      </c>
      <c r="AE37" t="s">
        <v>974</v>
      </c>
      <c r="AF37" t="s">
        <v>975</v>
      </c>
      <c r="AG37" t="s">
        <v>993</v>
      </c>
      <c r="AH37" t="s">
        <v>992</v>
      </c>
      <c r="AI37" t="s">
        <v>1000</v>
      </c>
      <c r="AJ37" t="s">
        <v>1001</v>
      </c>
      <c r="AK37" t="s">
        <v>1004</v>
      </c>
      <c r="AL37" t="s">
        <v>1006</v>
      </c>
      <c r="AM37" t="s">
        <v>1005</v>
      </c>
      <c r="AN37" t="s">
        <v>1008</v>
      </c>
      <c r="AO37" t="s">
        <v>1009</v>
      </c>
      <c r="AP37" t="s">
        <v>1012</v>
      </c>
      <c r="AQ37" t="s">
        <v>1035</v>
      </c>
      <c r="AR37" t="s">
        <v>1036</v>
      </c>
      <c r="AS37" t="s">
        <v>1038</v>
      </c>
      <c r="AT37" t="s">
        <v>1039</v>
      </c>
      <c r="AU37" t="s">
        <v>1042</v>
      </c>
      <c r="AV37" t="s">
        <v>1048</v>
      </c>
      <c r="AW37" t="s">
        <v>1047</v>
      </c>
      <c r="AX37" t="s">
        <v>1061</v>
      </c>
      <c r="AY37" t="s">
        <v>1067</v>
      </c>
      <c r="AZ37" t="s">
        <v>1073</v>
      </c>
      <c r="BA37" t="s">
        <v>1084</v>
      </c>
      <c r="BB37" t="s">
        <v>1088</v>
      </c>
      <c r="BC37" t="s">
        <v>1091</v>
      </c>
      <c r="BD37" t="s">
        <v>1092</v>
      </c>
      <c r="BE37" t="s">
        <v>1097</v>
      </c>
      <c r="BF37" t="s">
        <v>1098</v>
      </c>
      <c r="BG37" t="s">
        <v>1101</v>
      </c>
      <c r="BH37" t="s">
        <v>1102</v>
      </c>
      <c r="BI37" t="s">
        <v>1105</v>
      </c>
      <c r="BJ37" t="s">
        <v>1109</v>
      </c>
      <c r="BK37" t="s">
        <v>1110</v>
      </c>
      <c r="BL37" t="s">
        <v>1111</v>
      </c>
      <c r="BM37" t="s">
        <v>1116</v>
      </c>
      <c r="BN37" t="s">
        <v>1120</v>
      </c>
      <c r="BO37" t="s">
        <v>1122</v>
      </c>
      <c r="BP37" t="s">
        <v>1123</v>
      </c>
      <c r="BQ37" t="s">
        <v>1127</v>
      </c>
      <c r="BR37" t="s">
        <v>1134</v>
      </c>
      <c r="BS37" t="s">
        <v>1138</v>
      </c>
      <c r="BT37" t="s">
        <v>1140</v>
      </c>
      <c r="BU37" t="s">
        <v>1180</v>
      </c>
      <c r="BV37" t="e">
        <v>#N/A</v>
      </c>
      <c r="BW37" t="e">
        <v>#N/A</v>
      </c>
      <c r="BX37" t="e">
        <v>#N/A</v>
      </c>
      <c r="BY37" t="e">
        <v>#N/A</v>
      </c>
      <c r="BZ37" t="e">
        <v>#N/A</v>
      </c>
      <c r="CA37" t="e">
        <v>#N/A</v>
      </c>
      <c r="CB37" t="e">
        <v>#N/A</v>
      </c>
      <c r="CC37" t="e">
        <v>#N/A</v>
      </c>
      <c r="CD37" t="e">
        <v>#N/A</v>
      </c>
      <c r="CE37" t="e">
        <v>#N/A</v>
      </c>
      <c r="CF37" t="e">
        <v>#N/A</v>
      </c>
      <c r="CG37" t="e">
        <v>#N/A</v>
      </c>
      <c r="CH37" t="e">
        <v>#N/A</v>
      </c>
      <c r="CI37" t="e">
        <v>#N/A</v>
      </c>
      <c r="CJ37" t="e">
        <v>#N/A</v>
      </c>
      <c r="CK37" t="e">
        <v>#N/A</v>
      </c>
      <c r="CL37" t="e">
        <v>#N/A</v>
      </c>
      <c r="CM37" t="e">
        <v>#N/A</v>
      </c>
      <c r="CN37" t="e">
        <v>#N/A</v>
      </c>
      <c r="CO37" t="e">
        <v>#N/A</v>
      </c>
      <c r="CP37" t="e">
        <v>#N/A</v>
      </c>
      <c r="CQ37" t="e">
        <v>#N/A</v>
      </c>
      <c r="CR37" t="e">
        <v>#N/A</v>
      </c>
      <c r="CS37" t="e">
        <v>#N/A</v>
      </c>
      <c r="CT37" t="e">
        <v>#N/A</v>
      </c>
      <c r="CU37" t="e">
        <v>#N/A</v>
      </c>
      <c r="CV37" t="e">
        <v>#N/A</v>
      </c>
      <c r="CW37" t="e">
        <v>#N/A</v>
      </c>
      <c r="CX37" t="e">
        <v>#N/A</v>
      </c>
    </row>
    <row r="38" spans="1:102" x14ac:dyDescent="0.2">
      <c r="A38" t="s">
        <v>751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</row>
    <row r="39" spans="1:102" x14ac:dyDescent="0.2">
      <c r="B39" t="s">
        <v>874</v>
      </c>
      <c r="C39" t="s">
        <v>875</v>
      </c>
      <c r="D39" t="s">
        <v>877</v>
      </c>
      <c r="E39" t="s">
        <v>878</v>
      </c>
      <c r="F39" t="s">
        <v>882</v>
      </c>
      <c r="G39" t="s">
        <v>883</v>
      </c>
      <c r="H39" t="s">
        <v>884</v>
      </c>
      <c r="I39" t="s">
        <v>887</v>
      </c>
      <c r="J39" t="s">
        <v>888</v>
      </c>
      <c r="K39" t="s">
        <v>890</v>
      </c>
      <c r="L39" t="s">
        <v>889</v>
      </c>
      <c r="M39" t="s">
        <v>893</v>
      </c>
      <c r="N39" t="s">
        <v>894</v>
      </c>
      <c r="O39" t="s">
        <v>897</v>
      </c>
      <c r="P39" t="s">
        <v>898</v>
      </c>
      <c r="Q39" t="s">
        <v>899</v>
      </c>
      <c r="R39" t="s">
        <v>900</v>
      </c>
      <c r="S39" t="s">
        <v>901</v>
      </c>
      <c r="T39" t="s">
        <v>902</v>
      </c>
      <c r="U39" t="s">
        <v>903</v>
      </c>
      <c r="V39" t="s">
        <v>904</v>
      </c>
      <c r="W39" t="s">
        <v>906</v>
      </c>
      <c r="X39" t="s">
        <v>913</v>
      </c>
      <c r="Y39" t="s">
        <v>914</v>
      </c>
      <c r="Z39" t="s">
        <v>915</v>
      </c>
      <c r="AA39" t="s">
        <v>916</v>
      </c>
      <c r="AB39" t="s">
        <v>917</v>
      </c>
      <c r="AC39" t="s">
        <v>968</v>
      </c>
      <c r="AD39" t="s">
        <v>973</v>
      </c>
      <c r="AE39" t="s">
        <v>974</v>
      </c>
      <c r="AF39" t="s">
        <v>975</v>
      </c>
      <c r="AG39" t="s">
        <v>993</v>
      </c>
      <c r="AH39" t="s">
        <v>992</v>
      </c>
      <c r="AI39" t="s">
        <v>1000</v>
      </c>
      <c r="AJ39" t="s">
        <v>1001</v>
      </c>
      <c r="AK39" t="s">
        <v>1004</v>
      </c>
      <c r="AL39" t="s">
        <v>1006</v>
      </c>
      <c r="AM39" t="s">
        <v>1005</v>
      </c>
      <c r="AN39" t="s">
        <v>1008</v>
      </c>
      <c r="AO39" t="s">
        <v>1009</v>
      </c>
      <c r="AP39" t="s">
        <v>1012</v>
      </c>
      <c r="AQ39" t="s">
        <v>1035</v>
      </c>
      <c r="AR39" t="s">
        <v>1036</v>
      </c>
      <c r="AS39" t="s">
        <v>1038</v>
      </c>
      <c r="AT39" t="s">
        <v>1039</v>
      </c>
      <c r="AU39" t="s">
        <v>1042</v>
      </c>
      <c r="AV39" t="s">
        <v>1048</v>
      </c>
      <c r="AW39" t="s">
        <v>1047</v>
      </c>
      <c r="AX39" t="s">
        <v>1061</v>
      </c>
      <c r="AY39" t="s">
        <v>1067</v>
      </c>
      <c r="AZ39" t="s">
        <v>1073</v>
      </c>
      <c r="BA39" t="s">
        <v>1084</v>
      </c>
      <c r="BB39" t="s">
        <v>1088</v>
      </c>
      <c r="BC39" t="s">
        <v>1091</v>
      </c>
      <c r="BD39" t="s">
        <v>1092</v>
      </c>
      <c r="BE39" t="s">
        <v>1097</v>
      </c>
      <c r="BF39" t="s">
        <v>1098</v>
      </c>
      <c r="BG39" t="s">
        <v>1101</v>
      </c>
      <c r="BH39" t="s">
        <v>1102</v>
      </c>
      <c r="BI39" t="s">
        <v>1105</v>
      </c>
      <c r="BJ39" t="s">
        <v>1109</v>
      </c>
      <c r="BK39" t="s">
        <v>1110</v>
      </c>
      <c r="BL39" t="s">
        <v>1111</v>
      </c>
      <c r="BM39" t="s">
        <v>1116</v>
      </c>
      <c r="BN39" t="s">
        <v>1120</v>
      </c>
      <c r="BO39" t="s">
        <v>1122</v>
      </c>
      <c r="BP39" t="s">
        <v>1123</v>
      </c>
      <c r="BQ39" t="s">
        <v>1127</v>
      </c>
      <c r="BR39" t="s">
        <v>1134</v>
      </c>
      <c r="BS39" t="s">
        <v>1138</v>
      </c>
      <c r="BT39" t="s">
        <v>1140</v>
      </c>
      <c r="BU39" t="s">
        <v>1180</v>
      </c>
      <c r="BV39" t="e">
        <v>#N/A</v>
      </c>
      <c r="BW39" t="e">
        <v>#N/A</v>
      </c>
      <c r="BX39" t="e">
        <v>#N/A</v>
      </c>
      <c r="BY39" t="e">
        <v>#N/A</v>
      </c>
      <c r="BZ39" t="e">
        <v>#N/A</v>
      </c>
      <c r="CA39" t="e">
        <v>#N/A</v>
      </c>
      <c r="CB39" t="e">
        <v>#N/A</v>
      </c>
      <c r="CC39" t="e">
        <v>#N/A</v>
      </c>
      <c r="CD39" t="e">
        <v>#N/A</v>
      </c>
      <c r="CE39" t="e">
        <v>#N/A</v>
      </c>
      <c r="CF39" t="e">
        <v>#N/A</v>
      </c>
      <c r="CG39" t="e">
        <v>#N/A</v>
      </c>
      <c r="CH39" t="e">
        <v>#N/A</v>
      </c>
      <c r="CI39" t="e">
        <v>#N/A</v>
      </c>
      <c r="CJ39" t="e">
        <v>#N/A</v>
      </c>
      <c r="CK39" t="e">
        <v>#N/A</v>
      </c>
      <c r="CL39" t="e">
        <v>#N/A</v>
      </c>
      <c r="CM39" t="e">
        <v>#N/A</v>
      </c>
      <c r="CN39" t="e">
        <v>#N/A</v>
      </c>
      <c r="CO39" t="e">
        <v>#N/A</v>
      </c>
      <c r="CP39" t="e">
        <v>#N/A</v>
      </c>
      <c r="CQ39" t="e">
        <v>#N/A</v>
      </c>
      <c r="CR39" t="e">
        <v>#N/A</v>
      </c>
      <c r="CS39" t="e">
        <v>#N/A</v>
      </c>
      <c r="CT39" t="e">
        <v>#N/A</v>
      </c>
      <c r="CU39" t="e">
        <v>#N/A</v>
      </c>
      <c r="CV39" t="e">
        <v>#N/A</v>
      </c>
      <c r="CW39" t="e">
        <v>#N/A</v>
      </c>
      <c r="CX39" t="e">
        <v>#N/A</v>
      </c>
    </row>
    <row r="40" spans="1:102" x14ac:dyDescent="0.2">
      <c r="A40" t="s">
        <v>345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</row>
    <row r="41" spans="1:102" x14ac:dyDescent="0.2">
      <c r="B41" t="s">
        <v>874</v>
      </c>
      <c r="C41" t="s">
        <v>875</v>
      </c>
      <c r="D41" t="s">
        <v>877</v>
      </c>
      <c r="E41" t="s">
        <v>878</v>
      </c>
      <c r="F41" t="s">
        <v>882</v>
      </c>
      <c r="G41" t="s">
        <v>883</v>
      </c>
      <c r="H41" t="s">
        <v>884</v>
      </c>
      <c r="I41" t="s">
        <v>887</v>
      </c>
      <c r="J41" t="s">
        <v>888</v>
      </c>
      <c r="K41" t="s">
        <v>890</v>
      </c>
      <c r="L41" t="s">
        <v>889</v>
      </c>
      <c r="M41" t="s">
        <v>893</v>
      </c>
      <c r="N41" t="s">
        <v>894</v>
      </c>
      <c r="O41" t="s">
        <v>897</v>
      </c>
      <c r="P41" t="s">
        <v>898</v>
      </c>
      <c r="Q41" t="s">
        <v>899</v>
      </c>
      <c r="R41" t="s">
        <v>900</v>
      </c>
      <c r="S41" t="s">
        <v>901</v>
      </c>
      <c r="T41" t="s">
        <v>902</v>
      </c>
      <c r="U41" t="s">
        <v>903</v>
      </c>
      <c r="V41" t="s">
        <v>904</v>
      </c>
      <c r="W41" t="s">
        <v>906</v>
      </c>
      <c r="X41" t="s">
        <v>913</v>
      </c>
      <c r="Y41" t="s">
        <v>914</v>
      </c>
      <c r="Z41" t="s">
        <v>915</v>
      </c>
      <c r="AA41" t="s">
        <v>916</v>
      </c>
      <c r="AB41" t="s">
        <v>917</v>
      </c>
      <c r="AC41" t="s">
        <v>968</v>
      </c>
      <c r="AD41" t="s">
        <v>973</v>
      </c>
      <c r="AE41" t="s">
        <v>974</v>
      </c>
      <c r="AF41" t="s">
        <v>975</v>
      </c>
      <c r="AG41" t="s">
        <v>993</v>
      </c>
      <c r="AH41" t="s">
        <v>992</v>
      </c>
      <c r="AI41" t="s">
        <v>1000</v>
      </c>
      <c r="AJ41" t="s">
        <v>1001</v>
      </c>
      <c r="AK41" t="s">
        <v>1004</v>
      </c>
      <c r="AL41" t="s">
        <v>1006</v>
      </c>
      <c r="AM41" t="s">
        <v>1005</v>
      </c>
      <c r="AN41" t="s">
        <v>1008</v>
      </c>
      <c r="AO41" t="s">
        <v>1009</v>
      </c>
      <c r="AP41" t="s">
        <v>1012</v>
      </c>
      <c r="AQ41" t="s">
        <v>1035</v>
      </c>
      <c r="AR41" t="s">
        <v>1036</v>
      </c>
      <c r="AS41" t="s">
        <v>1038</v>
      </c>
      <c r="AT41" t="s">
        <v>1039</v>
      </c>
      <c r="AU41" t="s">
        <v>1042</v>
      </c>
      <c r="AV41" t="s">
        <v>1048</v>
      </c>
      <c r="AW41" t="s">
        <v>1047</v>
      </c>
      <c r="AX41" t="s">
        <v>1061</v>
      </c>
      <c r="AY41" t="s">
        <v>1067</v>
      </c>
      <c r="AZ41" t="s">
        <v>1073</v>
      </c>
      <c r="BA41" t="s">
        <v>1084</v>
      </c>
      <c r="BB41" t="s">
        <v>1088</v>
      </c>
      <c r="BC41" t="s">
        <v>1091</v>
      </c>
      <c r="BD41" t="s">
        <v>1092</v>
      </c>
      <c r="BE41" t="s">
        <v>1097</v>
      </c>
      <c r="BF41" t="s">
        <v>1098</v>
      </c>
      <c r="BG41" t="s">
        <v>1101</v>
      </c>
      <c r="BH41" t="s">
        <v>1102</v>
      </c>
      <c r="BI41" t="s">
        <v>1105</v>
      </c>
      <c r="BJ41" t="s">
        <v>1109</v>
      </c>
      <c r="BK41" t="s">
        <v>1110</v>
      </c>
      <c r="BL41" t="s">
        <v>1111</v>
      </c>
      <c r="BM41" t="s">
        <v>1116</v>
      </c>
      <c r="BN41" t="s">
        <v>1120</v>
      </c>
      <c r="BO41" t="s">
        <v>1122</v>
      </c>
      <c r="BP41" t="s">
        <v>1123</v>
      </c>
      <c r="BQ41" t="s">
        <v>1127</v>
      </c>
      <c r="BR41" t="s">
        <v>1134</v>
      </c>
      <c r="BS41" t="s">
        <v>1138</v>
      </c>
      <c r="BT41" t="s">
        <v>1140</v>
      </c>
      <c r="BU41" t="s">
        <v>1180</v>
      </c>
      <c r="BV41" t="e">
        <v>#N/A</v>
      </c>
      <c r="BW41" t="e">
        <v>#N/A</v>
      </c>
      <c r="BX41" t="e">
        <v>#N/A</v>
      </c>
      <c r="BY41" t="e">
        <v>#N/A</v>
      </c>
      <c r="BZ41" t="e">
        <v>#N/A</v>
      </c>
      <c r="CA41" t="e">
        <v>#N/A</v>
      </c>
      <c r="CB41" t="e">
        <v>#N/A</v>
      </c>
      <c r="CC41" t="e">
        <v>#N/A</v>
      </c>
      <c r="CD41" t="e">
        <v>#N/A</v>
      </c>
      <c r="CE41" t="e">
        <v>#N/A</v>
      </c>
      <c r="CF41" t="e">
        <v>#N/A</v>
      </c>
      <c r="CG41" t="e">
        <v>#N/A</v>
      </c>
      <c r="CH41" t="e">
        <v>#N/A</v>
      </c>
      <c r="CI41" t="e">
        <v>#N/A</v>
      </c>
      <c r="CJ41" t="e">
        <v>#N/A</v>
      </c>
      <c r="CK41" t="e">
        <v>#N/A</v>
      </c>
      <c r="CL41" t="e">
        <v>#N/A</v>
      </c>
      <c r="CM41" t="e">
        <v>#N/A</v>
      </c>
      <c r="CN41" t="e">
        <v>#N/A</v>
      </c>
      <c r="CO41" t="e">
        <v>#N/A</v>
      </c>
      <c r="CP41" t="e">
        <v>#N/A</v>
      </c>
      <c r="CQ41" t="e">
        <v>#N/A</v>
      </c>
      <c r="CR41" t="e">
        <v>#N/A</v>
      </c>
      <c r="CS41" t="e">
        <v>#N/A</v>
      </c>
      <c r="CT41" t="e">
        <v>#N/A</v>
      </c>
      <c r="CU41" t="e">
        <v>#N/A</v>
      </c>
      <c r="CV41" t="e">
        <v>#N/A</v>
      </c>
      <c r="CW41" t="e">
        <v>#N/A</v>
      </c>
      <c r="CX41" t="e">
        <v>#N/A</v>
      </c>
    </row>
    <row r="42" spans="1:102" x14ac:dyDescent="0.2">
      <c r="A42" t="s">
        <v>1</v>
      </c>
      <c r="B42">
        <v>1.5426000356674194</v>
      </c>
      <c r="C42">
        <v>1.5443999767303467</v>
      </c>
      <c r="D42">
        <v>1.5455000400543213</v>
      </c>
      <c r="E42">
        <v>1.5521999597549438</v>
      </c>
      <c r="F42">
        <v>1.5551999807357788</v>
      </c>
      <c r="G42">
        <v>1.5564999580383301</v>
      </c>
      <c r="H42">
        <v>1.5563000440597534</v>
      </c>
      <c r="I42">
        <v>1.551300048828125</v>
      </c>
      <c r="J42">
        <v>1.5454000234603882</v>
      </c>
      <c r="K42">
        <v>1.5434999465942383</v>
      </c>
      <c r="L42">
        <v>1.5384000539779663</v>
      </c>
      <c r="M42">
        <v>1.5354000329971313</v>
      </c>
      <c r="N42">
        <v>1.5364999771118164</v>
      </c>
      <c r="O42">
        <v>1.5435999631881714</v>
      </c>
      <c r="P42">
        <v>1.5362000465393066</v>
      </c>
      <c r="Q42">
        <v>1.5462000370025635</v>
      </c>
      <c r="R42">
        <v>1.5425000190734863</v>
      </c>
      <c r="S42">
        <v>1.5419000387191772</v>
      </c>
      <c r="T42">
        <v>1.5277999639511108</v>
      </c>
      <c r="U42">
        <v>1.5298000574111938</v>
      </c>
      <c r="V42">
        <v>1.5175000429153442</v>
      </c>
      <c r="W42">
        <v>1.5261000394821167</v>
      </c>
      <c r="X42">
        <v>1.5268000364303589</v>
      </c>
      <c r="Y42">
        <v>1.5197999477386475</v>
      </c>
      <c r="Z42">
        <v>1.517799973487854</v>
      </c>
      <c r="AA42">
        <v>1.5202000141143799</v>
      </c>
      <c r="AB42">
        <v>1.524399995803833</v>
      </c>
      <c r="AC42">
        <v>1.5233000516891479</v>
      </c>
      <c r="AD42">
        <v>1.5214999914169312</v>
      </c>
      <c r="AE42">
        <v>1.5205999612808228</v>
      </c>
      <c r="AF42">
        <v>1.5164999961853027</v>
      </c>
      <c r="AG42">
        <v>1.5183000564575195</v>
      </c>
      <c r="AH42">
        <v>1.5099999904632568</v>
      </c>
      <c r="AI42">
        <v>1.5105999708175659</v>
      </c>
      <c r="AJ42">
        <v>1.5</v>
      </c>
      <c r="AK42">
        <v>1.4987000226974487</v>
      </c>
      <c r="AL42">
        <v>1.497499942779541</v>
      </c>
      <c r="AM42">
        <v>1.4924999475479126</v>
      </c>
      <c r="AN42">
        <v>1.4975999593734741</v>
      </c>
      <c r="AO42">
        <v>1.4983999729156494</v>
      </c>
      <c r="AP42">
        <v>1.4975999593734741</v>
      </c>
      <c r="AQ42">
        <v>1.4931999444961548</v>
      </c>
      <c r="AR42">
        <v>1.4940999746322632</v>
      </c>
      <c r="AS42">
        <v>1.5023000240325928</v>
      </c>
      <c r="AT42">
        <v>1.4944000244140625</v>
      </c>
      <c r="AU42">
        <v>1.4997999668121338</v>
      </c>
      <c r="AV42">
        <v>1.5013999938964844</v>
      </c>
      <c r="AW42">
        <v>1.5054999589920044</v>
      </c>
      <c r="AX42">
        <v>1.5112999677658081</v>
      </c>
      <c r="AY42">
        <v>1.5118000507354736</v>
      </c>
      <c r="AZ42">
        <v>1.5105999708175659</v>
      </c>
      <c r="BA42">
        <v>1.5018999576568604</v>
      </c>
      <c r="BB42">
        <v>1.510200023651123</v>
      </c>
      <c r="BC42">
        <v>1.5116000175476074</v>
      </c>
      <c r="BD42">
        <v>1.5061999559402466</v>
      </c>
      <c r="BE42">
        <v>1.5039999485015869</v>
      </c>
      <c r="BF42">
        <v>1.5011999607086182</v>
      </c>
      <c r="BG42">
        <v>1.5033999681472778</v>
      </c>
      <c r="BH42">
        <v>1.4974000453948975</v>
      </c>
      <c r="BI42">
        <v>1.4939999580383301</v>
      </c>
      <c r="BJ42">
        <v>1.496999979019165</v>
      </c>
      <c r="BK42">
        <v>1.5068000555038452</v>
      </c>
      <c r="BL42">
        <v>1.5095000267028809</v>
      </c>
      <c r="BM42">
        <v>1.5088000297546387</v>
      </c>
      <c r="BN42">
        <v>1.509600043296814</v>
      </c>
      <c r="BO42">
        <v>1.5105999708175659</v>
      </c>
      <c r="BP42">
        <v>1.5211999416351318</v>
      </c>
      <c r="BQ42">
        <v>1.521399974822998</v>
      </c>
      <c r="BR42">
        <v>1.5278999805450439</v>
      </c>
      <c r="BS42">
        <v>1.5293999910354614</v>
      </c>
      <c r="BT42">
        <v>1.5396000146865845</v>
      </c>
      <c r="BU42">
        <v>1.5334999561309814</v>
      </c>
      <c r="BV42" t="e">
        <v>#N/A</v>
      </c>
      <c r="BW42" t="e">
        <v>#N/A</v>
      </c>
      <c r="BX42" t="e">
        <v>#N/A</v>
      </c>
      <c r="BY42" t="e">
        <v>#N/A</v>
      </c>
      <c r="BZ42" t="e">
        <v>#N/A</v>
      </c>
      <c r="CA42" t="e">
        <v>#N/A</v>
      </c>
      <c r="CB42" t="e">
        <v>#N/A</v>
      </c>
      <c r="CC42" t="e">
        <v>#N/A</v>
      </c>
      <c r="CD42" t="e">
        <v>#N/A</v>
      </c>
      <c r="CE42" t="e">
        <v>#N/A</v>
      </c>
      <c r="CF42" t="e">
        <v>#N/A</v>
      </c>
      <c r="CG42" t="e">
        <v>#N/A</v>
      </c>
      <c r="CH42" t="e">
        <v>#N/A</v>
      </c>
      <c r="CI42" t="e">
        <v>#N/A</v>
      </c>
      <c r="CJ42" t="e">
        <v>#N/A</v>
      </c>
      <c r="CK42" t="e">
        <v>#N/A</v>
      </c>
      <c r="CL42" t="e">
        <v>#N/A</v>
      </c>
      <c r="CM42" t="e">
        <v>#N/A</v>
      </c>
      <c r="CN42" t="e">
        <v>#N/A</v>
      </c>
      <c r="CO42" t="e">
        <v>#N/A</v>
      </c>
      <c r="CP42" t="e">
        <v>#N/A</v>
      </c>
      <c r="CQ42" t="e">
        <v>#N/A</v>
      </c>
      <c r="CR42" t="e">
        <v>#N/A</v>
      </c>
      <c r="CS42" t="e">
        <v>#N/A</v>
      </c>
      <c r="CT42" t="e">
        <v>#N/A</v>
      </c>
      <c r="CU42" t="e">
        <v>#N/A</v>
      </c>
      <c r="CV42" t="e">
        <v>#N/A</v>
      </c>
      <c r="CW42" t="e">
        <v>#N/A</v>
      </c>
      <c r="CX42" t="e">
        <v>#N/A</v>
      </c>
    </row>
    <row r="43" spans="1:102" x14ac:dyDescent="0.2">
      <c r="B43" t="s">
        <v>874</v>
      </c>
      <c r="C43" t="s">
        <v>875</v>
      </c>
      <c r="D43" t="s">
        <v>877</v>
      </c>
      <c r="E43" t="s">
        <v>878</v>
      </c>
      <c r="F43" t="s">
        <v>882</v>
      </c>
      <c r="G43" t="s">
        <v>883</v>
      </c>
      <c r="H43" t="s">
        <v>884</v>
      </c>
      <c r="I43" t="s">
        <v>887</v>
      </c>
      <c r="J43" t="s">
        <v>888</v>
      </c>
      <c r="K43" t="s">
        <v>890</v>
      </c>
      <c r="L43" t="s">
        <v>889</v>
      </c>
      <c r="M43" t="s">
        <v>893</v>
      </c>
      <c r="N43" t="s">
        <v>894</v>
      </c>
      <c r="O43" t="s">
        <v>897</v>
      </c>
      <c r="P43" t="s">
        <v>898</v>
      </c>
      <c r="Q43" t="s">
        <v>899</v>
      </c>
      <c r="R43" t="s">
        <v>900</v>
      </c>
      <c r="S43" t="s">
        <v>901</v>
      </c>
      <c r="T43" t="s">
        <v>902</v>
      </c>
      <c r="U43" t="s">
        <v>903</v>
      </c>
      <c r="V43" t="s">
        <v>904</v>
      </c>
      <c r="W43" t="s">
        <v>906</v>
      </c>
      <c r="X43" t="s">
        <v>913</v>
      </c>
      <c r="Y43" t="s">
        <v>914</v>
      </c>
      <c r="Z43" t="s">
        <v>915</v>
      </c>
      <c r="AA43" t="s">
        <v>916</v>
      </c>
      <c r="AB43" t="s">
        <v>917</v>
      </c>
      <c r="AC43" t="s">
        <v>968</v>
      </c>
      <c r="AD43" t="s">
        <v>973</v>
      </c>
      <c r="AE43" t="s">
        <v>974</v>
      </c>
      <c r="AF43" t="s">
        <v>975</v>
      </c>
      <c r="AG43" t="s">
        <v>993</v>
      </c>
      <c r="AH43" t="s">
        <v>992</v>
      </c>
      <c r="AI43" t="s">
        <v>1000</v>
      </c>
      <c r="AJ43" t="s">
        <v>1001</v>
      </c>
      <c r="AK43" t="s">
        <v>1004</v>
      </c>
      <c r="AL43" t="s">
        <v>1006</v>
      </c>
      <c r="AM43" t="s">
        <v>1005</v>
      </c>
      <c r="AN43" t="s">
        <v>1008</v>
      </c>
      <c r="AO43" t="s">
        <v>1009</v>
      </c>
      <c r="AP43" t="s">
        <v>1012</v>
      </c>
      <c r="AQ43" t="s">
        <v>1035</v>
      </c>
      <c r="AR43" t="s">
        <v>1036</v>
      </c>
      <c r="AS43" t="s">
        <v>1038</v>
      </c>
      <c r="AT43" t="s">
        <v>1039</v>
      </c>
      <c r="AU43" t="s">
        <v>1042</v>
      </c>
      <c r="AV43" t="s">
        <v>1048</v>
      </c>
      <c r="AW43" t="s">
        <v>1047</v>
      </c>
      <c r="AX43" t="s">
        <v>1061</v>
      </c>
      <c r="AY43" t="s">
        <v>1067</v>
      </c>
      <c r="AZ43" t="s">
        <v>1073</v>
      </c>
      <c r="BA43" t="s">
        <v>1084</v>
      </c>
      <c r="BB43" t="s">
        <v>1088</v>
      </c>
      <c r="BC43" t="s">
        <v>1091</v>
      </c>
      <c r="BD43" t="s">
        <v>1092</v>
      </c>
      <c r="BE43" t="s">
        <v>1097</v>
      </c>
      <c r="BF43" t="s">
        <v>1098</v>
      </c>
      <c r="BG43" t="s">
        <v>1101</v>
      </c>
      <c r="BH43" t="s">
        <v>1102</v>
      </c>
      <c r="BI43" t="s">
        <v>1105</v>
      </c>
      <c r="BJ43" t="s">
        <v>1109</v>
      </c>
      <c r="BK43" t="s">
        <v>1110</v>
      </c>
      <c r="BL43" t="s">
        <v>1111</v>
      </c>
      <c r="BM43" t="s">
        <v>1116</v>
      </c>
      <c r="BN43" t="s">
        <v>1120</v>
      </c>
      <c r="BO43" t="s">
        <v>1122</v>
      </c>
      <c r="BP43" t="s">
        <v>1123</v>
      </c>
      <c r="BQ43" t="s">
        <v>1127</v>
      </c>
      <c r="BR43" t="s">
        <v>1134</v>
      </c>
      <c r="BS43" t="s">
        <v>1138</v>
      </c>
      <c r="BT43" t="s">
        <v>1140</v>
      </c>
      <c r="BU43" t="s">
        <v>1180</v>
      </c>
      <c r="BV43" t="e">
        <v>#N/A</v>
      </c>
      <c r="BW43" t="e">
        <v>#N/A</v>
      </c>
      <c r="BX43" t="e">
        <v>#N/A</v>
      </c>
      <c r="BY43" t="e">
        <v>#N/A</v>
      </c>
      <c r="BZ43" t="e">
        <v>#N/A</v>
      </c>
      <c r="CA43" t="e">
        <v>#N/A</v>
      </c>
      <c r="CB43" t="e">
        <v>#N/A</v>
      </c>
      <c r="CC43" t="e">
        <v>#N/A</v>
      </c>
      <c r="CD43" t="e">
        <v>#N/A</v>
      </c>
      <c r="CE43" t="e">
        <v>#N/A</v>
      </c>
      <c r="CF43" t="e">
        <v>#N/A</v>
      </c>
      <c r="CG43" t="e">
        <v>#N/A</v>
      </c>
      <c r="CH43" t="e">
        <v>#N/A</v>
      </c>
      <c r="CI43" t="e">
        <v>#N/A</v>
      </c>
      <c r="CJ43" t="e">
        <v>#N/A</v>
      </c>
      <c r="CK43" t="e">
        <v>#N/A</v>
      </c>
      <c r="CL43" t="e">
        <v>#N/A</v>
      </c>
      <c r="CM43" t="e">
        <v>#N/A</v>
      </c>
      <c r="CN43" t="e">
        <v>#N/A</v>
      </c>
      <c r="CO43" t="e">
        <v>#N/A</v>
      </c>
      <c r="CP43" t="e">
        <v>#N/A</v>
      </c>
      <c r="CQ43" t="e">
        <v>#N/A</v>
      </c>
      <c r="CR43" t="e">
        <v>#N/A</v>
      </c>
      <c r="CS43" t="e">
        <v>#N/A</v>
      </c>
      <c r="CT43" t="e">
        <v>#N/A</v>
      </c>
      <c r="CU43" t="e">
        <v>#N/A</v>
      </c>
      <c r="CV43" t="e">
        <v>#N/A</v>
      </c>
      <c r="CW43" t="e">
        <v>#N/A</v>
      </c>
      <c r="CX43" t="e">
        <v>#N/A</v>
      </c>
    </row>
    <row r="44" spans="1:102" x14ac:dyDescent="0.2">
      <c r="A44" t="s">
        <v>29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</row>
    <row r="45" spans="1:102" x14ac:dyDescent="0.2">
      <c r="B45" t="s">
        <v>874</v>
      </c>
      <c r="C45" t="s">
        <v>875</v>
      </c>
      <c r="D45" t="s">
        <v>877</v>
      </c>
      <c r="E45" t="s">
        <v>878</v>
      </c>
      <c r="F45" t="s">
        <v>882</v>
      </c>
      <c r="G45" t="s">
        <v>883</v>
      </c>
      <c r="H45" t="s">
        <v>884</v>
      </c>
      <c r="I45" t="s">
        <v>887</v>
      </c>
      <c r="J45" t="s">
        <v>888</v>
      </c>
      <c r="K45" t="s">
        <v>890</v>
      </c>
      <c r="L45" t="s">
        <v>889</v>
      </c>
      <c r="M45" t="s">
        <v>893</v>
      </c>
      <c r="N45" t="s">
        <v>894</v>
      </c>
      <c r="O45" t="s">
        <v>897</v>
      </c>
      <c r="P45" t="s">
        <v>898</v>
      </c>
      <c r="Q45" t="s">
        <v>899</v>
      </c>
      <c r="R45" t="s">
        <v>900</v>
      </c>
      <c r="S45" t="s">
        <v>901</v>
      </c>
      <c r="T45" t="s">
        <v>902</v>
      </c>
      <c r="U45" t="s">
        <v>903</v>
      </c>
      <c r="V45" t="s">
        <v>904</v>
      </c>
      <c r="W45" t="s">
        <v>906</v>
      </c>
      <c r="X45" t="s">
        <v>913</v>
      </c>
      <c r="Y45" t="s">
        <v>914</v>
      </c>
      <c r="Z45" t="s">
        <v>915</v>
      </c>
      <c r="AA45" t="s">
        <v>916</v>
      </c>
      <c r="AB45" t="s">
        <v>917</v>
      </c>
      <c r="AC45" t="s">
        <v>968</v>
      </c>
      <c r="AD45" t="s">
        <v>973</v>
      </c>
      <c r="AE45" t="s">
        <v>974</v>
      </c>
      <c r="AF45" t="s">
        <v>975</v>
      </c>
      <c r="AG45" t="s">
        <v>993</v>
      </c>
      <c r="AH45" t="s">
        <v>992</v>
      </c>
      <c r="AI45" t="s">
        <v>1000</v>
      </c>
      <c r="AJ45" t="s">
        <v>1001</v>
      </c>
      <c r="AK45" t="s">
        <v>1004</v>
      </c>
      <c r="AL45" t="s">
        <v>1006</v>
      </c>
      <c r="AM45" t="s">
        <v>1005</v>
      </c>
      <c r="AN45" t="s">
        <v>1008</v>
      </c>
      <c r="AO45" t="s">
        <v>1009</v>
      </c>
      <c r="AP45" t="s">
        <v>1012</v>
      </c>
      <c r="AQ45" t="s">
        <v>1035</v>
      </c>
      <c r="AR45" t="s">
        <v>1036</v>
      </c>
      <c r="AS45" t="s">
        <v>1038</v>
      </c>
      <c r="AT45" t="s">
        <v>1039</v>
      </c>
      <c r="AU45" t="s">
        <v>1042</v>
      </c>
      <c r="AV45" t="s">
        <v>1048</v>
      </c>
      <c r="AW45" t="s">
        <v>1047</v>
      </c>
      <c r="AX45" t="s">
        <v>1061</v>
      </c>
      <c r="AY45" t="s">
        <v>1067</v>
      </c>
      <c r="AZ45" t="s">
        <v>1073</v>
      </c>
      <c r="BA45" t="s">
        <v>1084</v>
      </c>
      <c r="BB45" t="s">
        <v>1088</v>
      </c>
      <c r="BC45" t="s">
        <v>1091</v>
      </c>
      <c r="BD45" t="s">
        <v>1092</v>
      </c>
      <c r="BE45" t="s">
        <v>1097</v>
      </c>
      <c r="BF45" t="s">
        <v>1098</v>
      </c>
      <c r="BG45" t="s">
        <v>1101</v>
      </c>
      <c r="BH45" t="s">
        <v>1102</v>
      </c>
      <c r="BI45" t="s">
        <v>1105</v>
      </c>
      <c r="BJ45" t="s">
        <v>1109</v>
      </c>
      <c r="BK45" t="s">
        <v>1110</v>
      </c>
      <c r="BL45" t="s">
        <v>1111</v>
      </c>
      <c r="BM45" t="s">
        <v>1116</v>
      </c>
      <c r="BN45" t="s">
        <v>1120</v>
      </c>
      <c r="BO45" t="s">
        <v>1122</v>
      </c>
      <c r="BP45" t="s">
        <v>1123</v>
      </c>
      <c r="BQ45" t="s">
        <v>1127</v>
      </c>
      <c r="BR45" t="s">
        <v>1134</v>
      </c>
      <c r="BS45" t="s">
        <v>1138</v>
      </c>
      <c r="BT45" t="s">
        <v>1140</v>
      </c>
      <c r="BU45" t="s">
        <v>1180</v>
      </c>
      <c r="BV45" t="e">
        <v>#N/A</v>
      </c>
      <c r="BW45" t="e">
        <v>#N/A</v>
      </c>
      <c r="BX45" t="e">
        <v>#N/A</v>
      </c>
      <c r="BY45" t="e">
        <v>#N/A</v>
      </c>
      <c r="BZ45" t="e">
        <v>#N/A</v>
      </c>
      <c r="CA45" t="e">
        <v>#N/A</v>
      </c>
      <c r="CB45" t="e">
        <v>#N/A</v>
      </c>
      <c r="CC45" t="e">
        <v>#N/A</v>
      </c>
      <c r="CD45" t="e">
        <v>#N/A</v>
      </c>
      <c r="CE45" t="e">
        <v>#N/A</v>
      </c>
      <c r="CF45" t="e">
        <v>#N/A</v>
      </c>
      <c r="CG45" t="e">
        <v>#N/A</v>
      </c>
      <c r="CH45" t="e">
        <v>#N/A</v>
      </c>
      <c r="CI45" t="e">
        <v>#N/A</v>
      </c>
      <c r="CJ45" t="e">
        <v>#N/A</v>
      </c>
      <c r="CK45" t="e">
        <v>#N/A</v>
      </c>
      <c r="CL45" t="e">
        <v>#N/A</v>
      </c>
      <c r="CM45" t="e">
        <v>#N/A</v>
      </c>
      <c r="CN45" t="e">
        <v>#N/A</v>
      </c>
      <c r="CO45" t="e">
        <v>#N/A</v>
      </c>
      <c r="CP45" t="e">
        <v>#N/A</v>
      </c>
      <c r="CQ45" t="e">
        <v>#N/A</v>
      </c>
      <c r="CR45" t="e">
        <v>#N/A</v>
      </c>
      <c r="CS45" t="e">
        <v>#N/A</v>
      </c>
      <c r="CT45" t="e">
        <v>#N/A</v>
      </c>
      <c r="CU45" t="e">
        <v>#N/A</v>
      </c>
      <c r="CV45" t="e">
        <v>#N/A</v>
      </c>
      <c r="CW45" t="e">
        <v>#N/A</v>
      </c>
      <c r="CX45" t="e">
        <v>#N/A</v>
      </c>
    </row>
    <row r="46" spans="1:102" x14ac:dyDescent="0.2">
      <c r="A46" t="s">
        <v>352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</row>
    <row r="47" spans="1:102" x14ac:dyDescent="0.2">
      <c r="B47" t="s">
        <v>874</v>
      </c>
      <c r="C47" t="s">
        <v>875</v>
      </c>
      <c r="D47" t="s">
        <v>877</v>
      </c>
      <c r="E47" t="s">
        <v>878</v>
      </c>
      <c r="F47" t="s">
        <v>882</v>
      </c>
      <c r="G47" t="s">
        <v>883</v>
      </c>
      <c r="H47" t="s">
        <v>884</v>
      </c>
      <c r="I47" t="s">
        <v>887</v>
      </c>
      <c r="J47" t="s">
        <v>888</v>
      </c>
      <c r="K47" t="s">
        <v>890</v>
      </c>
      <c r="L47" t="s">
        <v>889</v>
      </c>
      <c r="M47" t="s">
        <v>893</v>
      </c>
      <c r="N47" t="s">
        <v>894</v>
      </c>
      <c r="O47" t="s">
        <v>897</v>
      </c>
      <c r="P47" t="s">
        <v>898</v>
      </c>
      <c r="Q47" t="s">
        <v>899</v>
      </c>
      <c r="R47" t="s">
        <v>900</v>
      </c>
      <c r="S47" t="s">
        <v>901</v>
      </c>
      <c r="T47" t="s">
        <v>902</v>
      </c>
      <c r="U47" t="s">
        <v>903</v>
      </c>
      <c r="V47" t="s">
        <v>904</v>
      </c>
      <c r="W47" t="s">
        <v>906</v>
      </c>
      <c r="X47" t="s">
        <v>913</v>
      </c>
      <c r="Y47" t="s">
        <v>914</v>
      </c>
      <c r="Z47" t="s">
        <v>915</v>
      </c>
      <c r="AA47" t="s">
        <v>916</v>
      </c>
      <c r="AB47" t="s">
        <v>917</v>
      </c>
      <c r="AC47" t="s">
        <v>968</v>
      </c>
      <c r="AD47" t="s">
        <v>973</v>
      </c>
      <c r="AE47" t="s">
        <v>974</v>
      </c>
      <c r="AF47" t="s">
        <v>975</v>
      </c>
      <c r="AG47" t="s">
        <v>993</v>
      </c>
      <c r="AH47" t="s">
        <v>992</v>
      </c>
      <c r="AI47" t="s">
        <v>1000</v>
      </c>
      <c r="AJ47" t="s">
        <v>1001</v>
      </c>
      <c r="AK47" t="s">
        <v>1004</v>
      </c>
      <c r="AL47" t="s">
        <v>1006</v>
      </c>
      <c r="AM47" t="s">
        <v>1005</v>
      </c>
      <c r="AN47" t="s">
        <v>1008</v>
      </c>
      <c r="AO47" t="s">
        <v>1009</v>
      </c>
      <c r="AP47" t="s">
        <v>1012</v>
      </c>
      <c r="AQ47" t="s">
        <v>1035</v>
      </c>
      <c r="AR47" t="s">
        <v>1036</v>
      </c>
      <c r="AS47" t="s">
        <v>1038</v>
      </c>
      <c r="AT47" t="s">
        <v>1039</v>
      </c>
      <c r="AU47" t="s">
        <v>1042</v>
      </c>
      <c r="AV47" t="s">
        <v>1048</v>
      </c>
      <c r="AW47" t="s">
        <v>1047</v>
      </c>
      <c r="AX47" t="s">
        <v>1061</v>
      </c>
      <c r="AY47" t="s">
        <v>1067</v>
      </c>
      <c r="AZ47" t="s">
        <v>1073</v>
      </c>
      <c r="BA47" t="s">
        <v>1084</v>
      </c>
      <c r="BB47" t="s">
        <v>1088</v>
      </c>
      <c r="BC47" t="s">
        <v>1091</v>
      </c>
      <c r="BD47" t="s">
        <v>1092</v>
      </c>
      <c r="BE47" t="s">
        <v>1097</v>
      </c>
      <c r="BF47" t="s">
        <v>1098</v>
      </c>
      <c r="BG47" t="s">
        <v>1101</v>
      </c>
      <c r="BH47" t="s">
        <v>1102</v>
      </c>
      <c r="BI47" t="s">
        <v>1105</v>
      </c>
      <c r="BJ47" t="s">
        <v>1109</v>
      </c>
      <c r="BK47" t="s">
        <v>1110</v>
      </c>
      <c r="BL47" t="s">
        <v>1111</v>
      </c>
      <c r="BM47" t="s">
        <v>1116</v>
      </c>
      <c r="BN47" t="s">
        <v>1120</v>
      </c>
      <c r="BO47" t="s">
        <v>1122</v>
      </c>
      <c r="BP47" t="s">
        <v>1123</v>
      </c>
      <c r="BQ47" t="s">
        <v>1127</v>
      </c>
      <c r="BR47" t="s">
        <v>1134</v>
      </c>
      <c r="BS47" t="s">
        <v>1138</v>
      </c>
      <c r="BT47" t="s">
        <v>1140</v>
      </c>
      <c r="BU47" t="s">
        <v>1180</v>
      </c>
      <c r="BV47" t="e">
        <v>#N/A</v>
      </c>
      <c r="BW47" t="e">
        <v>#N/A</v>
      </c>
      <c r="BX47" t="e">
        <v>#N/A</v>
      </c>
      <c r="BY47" t="e">
        <v>#N/A</v>
      </c>
      <c r="BZ47" t="e">
        <v>#N/A</v>
      </c>
      <c r="CA47" t="e">
        <v>#N/A</v>
      </c>
      <c r="CB47" t="e">
        <v>#N/A</v>
      </c>
      <c r="CC47" t="e">
        <v>#N/A</v>
      </c>
      <c r="CD47" t="e">
        <v>#N/A</v>
      </c>
      <c r="CE47" t="e">
        <v>#N/A</v>
      </c>
      <c r="CF47" t="e">
        <v>#N/A</v>
      </c>
      <c r="CG47" t="e">
        <v>#N/A</v>
      </c>
      <c r="CH47" t="e">
        <v>#N/A</v>
      </c>
      <c r="CI47" t="e">
        <v>#N/A</v>
      </c>
      <c r="CJ47" t="e">
        <v>#N/A</v>
      </c>
      <c r="CK47" t="e">
        <v>#N/A</v>
      </c>
      <c r="CL47" t="e">
        <v>#N/A</v>
      </c>
      <c r="CM47" t="e">
        <v>#N/A</v>
      </c>
      <c r="CN47" t="e">
        <v>#N/A</v>
      </c>
      <c r="CO47" t="e">
        <v>#N/A</v>
      </c>
      <c r="CP47" t="e">
        <v>#N/A</v>
      </c>
      <c r="CQ47" t="e">
        <v>#N/A</v>
      </c>
      <c r="CR47" t="e">
        <v>#N/A</v>
      </c>
      <c r="CS47" t="e">
        <v>#N/A</v>
      </c>
      <c r="CT47" t="e">
        <v>#N/A</v>
      </c>
      <c r="CU47" t="e">
        <v>#N/A</v>
      </c>
      <c r="CV47" t="e">
        <v>#N/A</v>
      </c>
      <c r="CW47" t="e">
        <v>#N/A</v>
      </c>
      <c r="CX47" t="e">
        <v>#N/A</v>
      </c>
    </row>
    <row r="48" spans="1:102" x14ac:dyDescent="0.2">
      <c r="A48" t="s">
        <v>863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</row>
    <row r="49" spans="1:102" x14ac:dyDescent="0.2">
      <c r="B49" t="s">
        <v>874</v>
      </c>
      <c r="C49" t="s">
        <v>875</v>
      </c>
      <c r="D49" t="s">
        <v>877</v>
      </c>
      <c r="E49" t="s">
        <v>878</v>
      </c>
      <c r="F49" t="s">
        <v>882</v>
      </c>
      <c r="G49" t="s">
        <v>883</v>
      </c>
      <c r="H49" t="s">
        <v>884</v>
      </c>
      <c r="I49" t="s">
        <v>887</v>
      </c>
      <c r="J49" t="s">
        <v>888</v>
      </c>
      <c r="K49" t="s">
        <v>890</v>
      </c>
      <c r="L49" t="s">
        <v>889</v>
      </c>
      <c r="M49" t="s">
        <v>893</v>
      </c>
      <c r="N49" t="s">
        <v>894</v>
      </c>
      <c r="O49" t="s">
        <v>897</v>
      </c>
      <c r="P49" t="s">
        <v>898</v>
      </c>
      <c r="Q49" t="s">
        <v>899</v>
      </c>
      <c r="R49" t="s">
        <v>900</v>
      </c>
      <c r="S49" t="s">
        <v>901</v>
      </c>
      <c r="T49" t="s">
        <v>902</v>
      </c>
      <c r="U49" t="s">
        <v>903</v>
      </c>
      <c r="V49" t="s">
        <v>904</v>
      </c>
      <c r="W49" t="s">
        <v>906</v>
      </c>
      <c r="X49" t="s">
        <v>913</v>
      </c>
      <c r="Y49" t="s">
        <v>914</v>
      </c>
      <c r="Z49" t="s">
        <v>915</v>
      </c>
      <c r="AA49" t="s">
        <v>916</v>
      </c>
      <c r="AB49" t="s">
        <v>917</v>
      </c>
      <c r="AC49" t="s">
        <v>968</v>
      </c>
      <c r="AD49" t="s">
        <v>973</v>
      </c>
      <c r="AE49" t="s">
        <v>974</v>
      </c>
      <c r="AF49" t="s">
        <v>975</v>
      </c>
      <c r="AG49" t="s">
        <v>993</v>
      </c>
      <c r="AH49" t="s">
        <v>992</v>
      </c>
      <c r="AI49" t="s">
        <v>1000</v>
      </c>
      <c r="AJ49" t="s">
        <v>1001</v>
      </c>
      <c r="AK49" t="s">
        <v>1004</v>
      </c>
      <c r="AL49" t="s">
        <v>1006</v>
      </c>
      <c r="AM49" t="s">
        <v>1005</v>
      </c>
      <c r="AN49" t="s">
        <v>1008</v>
      </c>
      <c r="AO49" t="s">
        <v>1009</v>
      </c>
      <c r="AP49" t="s">
        <v>1012</v>
      </c>
      <c r="AQ49" t="s">
        <v>1035</v>
      </c>
      <c r="AR49" t="s">
        <v>1036</v>
      </c>
      <c r="AS49" t="s">
        <v>1038</v>
      </c>
      <c r="AT49" t="s">
        <v>1039</v>
      </c>
      <c r="AU49" t="s">
        <v>1042</v>
      </c>
      <c r="AV49" t="s">
        <v>1048</v>
      </c>
      <c r="AW49" t="s">
        <v>1047</v>
      </c>
      <c r="AX49" t="s">
        <v>1061</v>
      </c>
      <c r="AY49" t="s">
        <v>1067</v>
      </c>
      <c r="AZ49" t="s">
        <v>1073</v>
      </c>
      <c r="BA49" t="s">
        <v>1084</v>
      </c>
      <c r="BB49" t="s">
        <v>1088</v>
      </c>
      <c r="BC49" t="s">
        <v>1091</v>
      </c>
      <c r="BD49" t="s">
        <v>1092</v>
      </c>
      <c r="BE49" t="s">
        <v>1097</v>
      </c>
      <c r="BF49" t="s">
        <v>1098</v>
      </c>
      <c r="BG49" t="s">
        <v>1101</v>
      </c>
      <c r="BH49" t="s">
        <v>1102</v>
      </c>
      <c r="BI49" t="s">
        <v>1105</v>
      </c>
      <c r="BJ49" t="s">
        <v>1109</v>
      </c>
      <c r="BK49" t="s">
        <v>1110</v>
      </c>
      <c r="BL49" t="s">
        <v>1111</v>
      </c>
      <c r="BM49" t="s">
        <v>1116</v>
      </c>
      <c r="BN49" t="s">
        <v>1120</v>
      </c>
      <c r="BO49" t="s">
        <v>1122</v>
      </c>
      <c r="BP49" t="s">
        <v>1123</v>
      </c>
      <c r="BQ49" t="s">
        <v>1127</v>
      </c>
      <c r="BR49" t="s">
        <v>1134</v>
      </c>
      <c r="BS49" t="s">
        <v>1138</v>
      </c>
      <c r="BT49" t="s">
        <v>1140</v>
      </c>
      <c r="BU49" t="s">
        <v>1180</v>
      </c>
      <c r="BV49" t="e">
        <v>#N/A</v>
      </c>
      <c r="BW49" t="e">
        <v>#N/A</v>
      </c>
      <c r="BX49" t="e">
        <v>#N/A</v>
      </c>
      <c r="BY49" t="e">
        <v>#N/A</v>
      </c>
      <c r="BZ49" t="e">
        <v>#N/A</v>
      </c>
      <c r="CA49" t="e">
        <v>#N/A</v>
      </c>
      <c r="CB49" t="e">
        <v>#N/A</v>
      </c>
      <c r="CC49" t="e">
        <v>#N/A</v>
      </c>
      <c r="CD49" t="e">
        <v>#N/A</v>
      </c>
      <c r="CE49" t="e">
        <v>#N/A</v>
      </c>
      <c r="CF49" t="e">
        <v>#N/A</v>
      </c>
      <c r="CG49" t="e">
        <v>#N/A</v>
      </c>
      <c r="CH49" t="e">
        <v>#N/A</v>
      </c>
      <c r="CI49" t="e">
        <v>#N/A</v>
      </c>
      <c r="CJ49" t="e">
        <v>#N/A</v>
      </c>
      <c r="CK49" t="e">
        <v>#N/A</v>
      </c>
      <c r="CL49" t="e">
        <v>#N/A</v>
      </c>
      <c r="CM49" t="e">
        <v>#N/A</v>
      </c>
      <c r="CN49" t="e">
        <v>#N/A</v>
      </c>
      <c r="CO49" t="e">
        <v>#N/A</v>
      </c>
      <c r="CP49" t="e">
        <v>#N/A</v>
      </c>
      <c r="CQ49" t="e">
        <v>#N/A</v>
      </c>
      <c r="CR49" t="e">
        <v>#N/A</v>
      </c>
      <c r="CS49" t="e">
        <v>#N/A</v>
      </c>
      <c r="CT49" t="e">
        <v>#N/A</v>
      </c>
      <c r="CU49" t="e">
        <v>#N/A</v>
      </c>
      <c r="CV49" t="e">
        <v>#N/A</v>
      </c>
      <c r="CW49" t="e">
        <v>#N/A</v>
      </c>
      <c r="CX49" t="e">
        <v>#N/A</v>
      </c>
    </row>
    <row r="50" spans="1:102" x14ac:dyDescent="0.2">
      <c r="A50" t="s">
        <v>34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</row>
    <row r="51" spans="1:102" x14ac:dyDescent="0.2">
      <c r="B51" t="s">
        <v>874</v>
      </c>
      <c r="C51" t="s">
        <v>875</v>
      </c>
      <c r="D51" t="s">
        <v>877</v>
      </c>
      <c r="E51" t="s">
        <v>878</v>
      </c>
      <c r="F51" t="s">
        <v>882</v>
      </c>
      <c r="G51" t="s">
        <v>883</v>
      </c>
      <c r="H51" t="s">
        <v>884</v>
      </c>
      <c r="I51" t="s">
        <v>887</v>
      </c>
      <c r="J51" t="s">
        <v>888</v>
      </c>
      <c r="K51" t="s">
        <v>890</v>
      </c>
      <c r="L51" t="s">
        <v>889</v>
      </c>
      <c r="M51" t="s">
        <v>893</v>
      </c>
      <c r="N51" t="s">
        <v>894</v>
      </c>
      <c r="O51" t="s">
        <v>897</v>
      </c>
      <c r="P51" t="s">
        <v>898</v>
      </c>
      <c r="Q51" t="s">
        <v>899</v>
      </c>
      <c r="R51" t="s">
        <v>900</v>
      </c>
      <c r="S51" t="s">
        <v>901</v>
      </c>
      <c r="T51" t="s">
        <v>902</v>
      </c>
      <c r="U51" t="s">
        <v>903</v>
      </c>
      <c r="V51" t="s">
        <v>904</v>
      </c>
      <c r="W51" t="s">
        <v>906</v>
      </c>
      <c r="X51" t="s">
        <v>913</v>
      </c>
      <c r="Y51" t="s">
        <v>914</v>
      </c>
      <c r="Z51" t="s">
        <v>915</v>
      </c>
      <c r="AA51" t="s">
        <v>916</v>
      </c>
      <c r="AB51" t="s">
        <v>917</v>
      </c>
      <c r="AC51" t="s">
        <v>968</v>
      </c>
      <c r="AD51" t="s">
        <v>973</v>
      </c>
      <c r="AE51" t="s">
        <v>974</v>
      </c>
      <c r="AF51" t="s">
        <v>975</v>
      </c>
      <c r="AG51" t="s">
        <v>993</v>
      </c>
      <c r="AH51" t="s">
        <v>992</v>
      </c>
      <c r="AI51" t="s">
        <v>1000</v>
      </c>
      <c r="AJ51" t="s">
        <v>1001</v>
      </c>
      <c r="AK51" t="s">
        <v>1004</v>
      </c>
      <c r="AL51" t="s">
        <v>1006</v>
      </c>
      <c r="AM51" t="s">
        <v>1005</v>
      </c>
      <c r="AN51" t="s">
        <v>1008</v>
      </c>
      <c r="AO51" t="s">
        <v>1009</v>
      </c>
      <c r="AP51" t="s">
        <v>1012</v>
      </c>
      <c r="AQ51" t="s">
        <v>1035</v>
      </c>
      <c r="AR51" t="s">
        <v>1036</v>
      </c>
      <c r="AS51" t="s">
        <v>1038</v>
      </c>
      <c r="AT51" t="s">
        <v>1039</v>
      </c>
      <c r="AU51" t="s">
        <v>1042</v>
      </c>
      <c r="AV51" t="s">
        <v>1048</v>
      </c>
      <c r="AW51" t="s">
        <v>1047</v>
      </c>
      <c r="AX51" t="s">
        <v>1061</v>
      </c>
      <c r="AY51" t="s">
        <v>1067</v>
      </c>
      <c r="AZ51" t="s">
        <v>1073</v>
      </c>
      <c r="BA51" t="s">
        <v>1084</v>
      </c>
      <c r="BB51" t="s">
        <v>1088</v>
      </c>
      <c r="BC51" t="s">
        <v>1091</v>
      </c>
      <c r="BD51" t="s">
        <v>1092</v>
      </c>
      <c r="BE51" t="s">
        <v>1097</v>
      </c>
      <c r="BF51" t="s">
        <v>1098</v>
      </c>
      <c r="BG51" t="s">
        <v>1101</v>
      </c>
      <c r="BH51" t="s">
        <v>1102</v>
      </c>
      <c r="BI51" t="s">
        <v>1105</v>
      </c>
      <c r="BJ51" t="s">
        <v>1109</v>
      </c>
      <c r="BK51" t="s">
        <v>1110</v>
      </c>
      <c r="BL51" t="s">
        <v>1111</v>
      </c>
      <c r="BM51" t="s">
        <v>1116</v>
      </c>
      <c r="BN51" t="s">
        <v>1120</v>
      </c>
      <c r="BO51" t="s">
        <v>1122</v>
      </c>
      <c r="BP51" t="s">
        <v>1123</v>
      </c>
      <c r="BQ51" t="s">
        <v>1127</v>
      </c>
      <c r="BR51" t="s">
        <v>1134</v>
      </c>
      <c r="BS51" t="s">
        <v>1138</v>
      </c>
      <c r="BT51" t="s">
        <v>1140</v>
      </c>
      <c r="BU51" t="s">
        <v>1180</v>
      </c>
      <c r="BV51" t="e">
        <v>#N/A</v>
      </c>
      <c r="BW51" t="e">
        <v>#N/A</v>
      </c>
      <c r="BX51" t="e">
        <v>#N/A</v>
      </c>
      <c r="BY51" t="e">
        <v>#N/A</v>
      </c>
      <c r="BZ51" t="e">
        <v>#N/A</v>
      </c>
      <c r="CA51" t="e">
        <v>#N/A</v>
      </c>
      <c r="CB51" t="e">
        <v>#N/A</v>
      </c>
      <c r="CC51" t="e">
        <v>#N/A</v>
      </c>
      <c r="CD51" t="e">
        <v>#N/A</v>
      </c>
      <c r="CE51" t="e">
        <v>#N/A</v>
      </c>
      <c r="CF51" t="e">
        <v>#N/A</v>
      </c>
      <c r="CG51" t="e">
        <v>#N/A</v>
      </c>
      <c r="CH51" t="e">
        <v>#N/A</v>
      </c>
      <c r="CI51" t="e">
        <v>#N/A</v>
      </c>
      <c r="CJ51" t="e">
        <v>#N/A</v>
      </c>
      <c r="CK51" t="e">
        <v>#N/A</v>
      </c>
      <c r="CL51" t="e">
        <v>#N/A</v>
      </c>
      <c r="CM51" t="e">
        <v>#N/A</v>
      </c>
      <c r="CN51" t="e">
        <v>#N/A</v>
      </c>
      <c r="CO51" t="e">
        <v>#N/A</v>
      </c>
      <c r="CP51" t="e">
        <v>#N/A</v>
      </c>
      <c r="CQ51" t="e">
        <v>#N/A</v>
      </c>
      <c r="CR51" t="e">
        <v>#N/A</v>
      </c>
      <c r="CS51" t="e">
        <v>#N/A</v>
      </c>
      <c r="CT51" t="e">
        <v>#N/A</v>
      </c>
      <c r="CU51" t="e">
        <v>#N/A</v>
      </c>
      <c r="CV51" t="e">
        <v>#N/A</v>
      </c>
      <c r="CW51" t="e">
        <v>#N/A</v>
      </c>
      <c r="CX51" t="e">
        <v>#N/A</v>
      </c>
    </row>
    <row r="52" spans="1:102" x14ac:dyDescent="0.2">
      <c r="A52" t="s">
        <v>543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</row>
    <row r="53" spans="1:102" x14ac:dyDescent="0.2">
      <c r="B53" t="s">
        <v>874</v>
      </c>
      <c r="C53" t="s">
        <v>875</v>
      </c>
      <c r="D53" t="s">
        <v>877</v>
      </c>
      <c r="E53" t="s">
        <v>878</v>
      </c>
      <c r="F53" t="s">
        <v>882</v>
      </c>
      <c r="G53" t="s">
        <v>883</v>
      </c>
      <c r="H53" t="s">
        <v>884</v>
      </c>
      <c r="I53" t="s">
        <v>887</v>
      </c>
      <c r="J53" t="s">
        <v>888</v>
      </c>
      <c r="K53" t="s">
        <v>890</v>
      </c>
      <c r="L53" t="s">
        <v>889</v>
      </c>
      <c r="M53" t="s">
        <v>893</v>
      </c>
      <c r="N53" t="s">
        <v>894</v>
      </c>
      <c r="O53" t="s">
        <v>897</v>
      </c>
      <c r="P53" t="s">
        <v>898</v>
      </c>
      <c r="Q53" t="s">
        <v>899</v>
      </c>
      <c r="R53" t="s">
        <v>900</v>
      </c>
      <c r="S53" t="s">
        <v>901</v>
      </c>
      <c r="T53" t="s">
        <v>902</v>
      </c>
      <c r="U53" t="s">
        <v>903</v>
      </c>
      <c r="V53" t="s">
        <v>904</v>
      </c>
      <c r="W53" t="s">
        <v>906</v>
      </c>
      <c r="X53" t="s">
        <v>913</v>
      </c>
      <c r="Y53" t="s">
        <v>914</v>
      </c>
      <c r="Z53" t="s">
        <v>915</v>
      </c>
      <c r="AA53" t="s">
        <v>916</v>
      </c>
      <c r="AB53" t="s">
        <v>917</v>
      </c>
      <c r="AC53" t="s">
        <v>968</v>
      </c>
      <c r="AD53" t="s">
        <v>973</v>
      </c>
      <c r="AE53" t="s">
        <v>974</v>
      </c>
      <c r="AF53" t="s">
        <v>975</v>
      </c>
      <c r="AG53" t="s">
        <v>993</v>
      </c>
      <c r="AH53" t="s">
        <v>992</v>
      </c>
      <c r="AI53" t="s">
        <v>1000</v>
      </c>
      <c r="AJ53" t="s">
        <v>1001</v>
      </c>
      <c r="AK53" t="s">
        <v>1004</v>
      </c>
      <c r="AL53" t="s">
        <v>1006</v>
      </c>
      <c r="AM53" t="s">
        <v>1005</v>
      </c>
      <c r="AN53" t="s">
        <v>1008</v>
      </c>
      <c r="AO53" t="s">
        <v>1009</v>
      </c>
      <c r="AP53" t="s">
        <v>1012</v>
      </c>
      <c r="AQ53" t="s">
        <v>1035</v>
      </c>
      <c r="AR53" t="s">
        <v>1036</v>
      </c>
      <c r="AS53" t="s">
        <v>1038</v>
      </c>
      <c r="AT53" t="s">
        <v>1039</v>
      </c>
      <c r="AU53" t="s">
        <v>1042</v>
      </c>
      <c r="AV53" t="s">
        <v>1048</v>
      </c>
      <c r="AW53" t="s">
        <v>1047</v>
      </c>
      <c r="AX53" t="s">
        <v>1061</v>
      </c>
      <c r="AY53" t="s">
        <v>1067</v>
      </c>
      <c r="AZ53" t="s">
        <v>1073</v>
      </c>
      <c r="BA53" t="s">
        <v>1084</v>
      </c>
      <c r="BB53" t="s">
        <v>1088</v>
      </c>
      <c r="BC53" t="s">
        <v>1091</v>
      </c>
      <c r="BD53" t="s">
        <v>1092</v>
      </c>
      <c r="BE53" t="s">
        <v>1097</v>
      </c>
      <c r="BF53" t="s">
        <v>1098</v>
      </c>
      <c r="BG53" t="s">
        <v>1101</v>
      </c>
      <c r="BH53" t="s">
        <v>1102</v>
      </c>
      <c r="BI53" t="s">
        <v>1105</v>
      </c>
      <c r="BJ53" t="s">
        <v>1109</v>
      </c>
      <c r="BK53" t="s">
        <v>1110</v>
      </c>
      <c r="BL53" t="s">
        <v>1111</v>
      </c>
      <c r="BM53" t="s">
        <v>1116</v>
      </c>
      <c r="BN53" t="s">
        <v>1120</v>
      </c>
      <c r="BO53" t="s">
        <v>1122</v>
      </c>
      <c r="BP53" t="s">
        <v>1123</v>
      </c>
      <c r="BQ53" t="s">
        <v>1127</v>
      </c>
      <c r="BR53" t="s">
        <v>1134</v>
      </c>
      <c r="BS53" t="s">
        <v>1138</v>
      </c>
      <c r="BT53" t="s">
        <v>1140</v>
      </c>
      <c r="BU53" t="s">
        <v>1180</v>
      </c>
      <c r="BV53" t="e">
        <v>#N/A</v>
      </c>
      <c r="BW53" t="e">
        <v>#N/A</v>
      </c>
      <c r="BX53" t="e">
        <v>#N/A</v>
      </c>
      <c r="BY53" t="e">
        <v>#N/A</v>
      </c>
      <c r="BZ53" t="e">
        <v>#N/A</v>
      </c>
      <c r="CA53" t="e">
        <v>#N/A</v>
      </c>
      <c r="CB53" t="e">
        <v>#N/A</v>
      </c>
      <c r="CC53" t="e">
        <v>#N/A</v>
      </c>
      <c r="CD53" t="e">
        <v>#N/A</v>
      </c>
      <c r="CE53" t="e">
        <v>#N/A</v>
      </c>
      <c r="CF53" t="e">
        <v>#N/A</v>
      </c>
      <c r="CG53" t="e">
        <v>#N/A</v>
      </c>
      <c r="CH53" t="e">
        <v>#N/A</v>
      </c>
      <c r="CI53" t="e">
        <v>#N/A</v>
      </c>
      <c r="CJ53" t="e">
        <v>#N/A</v>
      </c>
      <c r="CK53" t="e">
        <v>#N/A</v>
      </c>
      <c r="CL53" t="e">
        <v>#N/A</v>
      </c>
      <c r="CM53" t="e">
        <v>#N/A</v>
      </c>
      <c r="CN53" t="e">
        <v>#N/A</v>
      </c>
      <c r="CO53" t="e">
        <v>#N/A</v>
      </c>
      <c r="CP53" t="e">
        <v>#N/A</v>
      </c>
      <c r="CQ53" t="e">
        <v>#N/A</v>
      </c>
      <c r="CR53" t="e">
        <v>#N/A</v>
      </c>
      <c r="CS53" t="e">
        <v>#N/A</v>
      </c>
      <c r="CT53" t="e">
        <v>#N/A</v>
      </c>
      <c r="CU53" t="e">
        <v>#N/A</v>
      </c>
      <c r="CV53" t="e">
        <v>#N/A</v>
      </c>
      <c r="CW53" t="e">
        <v>#N/A</v>
      </c>
      <c r="CX53" t="e">
        <v>#N/A</v>
      </c>
    </row>
    <row r="54" spans="1:102" x14ac:dyDescent="0.2">
      <c r="A54" t="s">
        <v>36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</row>
    <row r="55" spans="1:102" x14ac:dyDescent="0.2">
      <c r="B55" t="s">
        <v>874</v>
      </c>
      <c r="C55" t="s">
        <v>875</v>
      </c>
      <c r="D55" t="s">
        <v>877</v>
      </c>
      <c r="E55" t="s">
        <v>878</v>
      </c>
      <c r="F55" t="s">
        <v>882</v>
      </c>
      <c r="G55" t="s">
        <v>883</v>
      </c>
      <c r="H55" t="s">
        <v>884</v>
      </c>
      <c r="I55" t="s">
        <v>887</v>
      </c>
      <c r="J55" t="s">
        <v>888</v>
      </c>
      <c r="K55" t="s">
        <v>890</v>
      </c>
      <c r="L55" t="s">
        <v>889</v>
      </c>
      <c r="M55" t="s">
        <v>893</v>
      </c>
      <c r="N55" t="s">
        <v>894</v>
      </c>
      <c r="O55" t="s">
        <v>897</v>
      </c>
      <c r="P55" t="s">
        <v>898</v>
      </c>
      <c r="Q55" t="s">
        <v>899</v>
      </c>
      <c r="R55" t="s">
        <v>900</v>
      </c>
      <c r="S55" t="s">
        <v>901</v>
      </c>
      <c r="T55" t="s">
        <v>902</v>
      </c>
      <c r="U55" t="s">
        <v>903</v>
      </c>
      <c r="V55" t="s">
        <v>904</v>
      </c>
      <c r="W55" t="s">
        <v>906</v>
      </c>
      <c r="X55" t="s">
        <v>913</v>
      </c>
      <c r="Y55" t="s">
        <v>914</v>
      </c>
      <c r="Z55" t="s">
        <v>915</v>
      </c>
      <c r="AA55" t="s">
        <v>916</v>
      </c>
      <c r="AB55" t="s">
        <v>917</v>
      </c>
      <c r="AC55" t="s">
        <v>968</v>
      </c>
      <c r="AD55" t="s">
        <v>973</v>
      </c>
      <c r="AE55" t="s">
        <v>974</v>
      </c>
      <c r="AF55" t="s">
        <v>975</v>
      </c>
      <c r="AG55" t="s">
        <v>993</v>
      </c>
      <c r="AH55" t="s">
        <v>992</v>
      </c>
      <c r="AI55" t="s">
        <v>1000</v>
      </c>
      <c r="AJ55" t="s">
        <v>1001</v>
      </c>
      <c r="AK55" t="s">
        <v>1004</v>
      </c>
      <c r="AL55" t="s">
        <v>1006</v>
      </c>
      <c r="AM55" t="s">
        <v>1005</v>
      </c>
      <c r="AN55" t="s">
        <v>1008</v>
      </c>
      <c r="AO55" t="s">
        <v>1009</v>
      </c>
      <c r="AP55" t="s">
        <v>1012</v>
      </c>
      <c r="AQ55" t="s">
        <v>1035</v>
      </c>
      <c r="AR55" t="s">
        <v>1036</v>
      </c>
      <c r="AS55" t="s">
        <v>1038</v>
      </c>
      <c r="AT55" t="s">
        <v>1039</v>
      </c>
      <c r="AU55" t="s">
        <v>1042</v>
      </c>
      <c r="AV55" t="s">
        <v>1048</v>
      </c>
      <c r="AW55" t="s">
        <v>1047</v>
      </c>
      <c r="AX55" t="s">
        <v>1061</v>
      </c>
      <c r="AY55" t="s">
        <v>1067</v>
      </c>
      <c r="AZ55" t="s">
        <v>1073</v>
      </c>
      <c r="BA55" t="s">
        <v>1084</v>
      </c>
      <c r="BB55" t="s">
        <v>1088</v>
      </c>
      <c r="BC55" t="s">
        <v>1091</v>
      </c>
      <c r="BD55" t="s">
        <v>1092</v>
      </c>
      <c r="BE55" t="s">
        <v>1097</v>
      </c>
      <c r="BF55" t="s">
        <v>1098</v>
      </c>
      <c r="BG55" t="s">
        <v>1101</v>
      </c>
      <c r="BH55" t="s">
        <v>1102</v>
      </c>
      <c r="BI55" t="s">
        <v>1105</v>
      </c>
      <c r="BJ55" t="s">
        <v>1109</v>
      </c>
      <c r="BK55" t="s">
        <v>1110</v>
      </c>
      <c r="BL55" t="s">
        <v>1111</v>
      </c>
      <c r="BM55" t="s">
        <v>1116</v>
      </c>
      <c r="BN55" t="s">
        <v>1120</v>
      </c>
      <c r="BO55" t="s">
        <v>1122</v>
      </c>
      <c r="BP55" t="s">
        <v>1123</v>
      </c>
      <c r="BQ55" t="s">
        <v>1127</v>
      </c>
      <c r="BR55" t="s">
        <v>1134</v>
      </c>
      <c r="BS55" t="s">
        <v>1138</v>
      </c>
      <c r="BT55" t="s">
        <v>1140</v>
      </c>
      <c r="BU55" t="s">
        <v>1180</v>
      </c>
      <c r="BV55" t="e">
        <v>#N/A</v>
      </c>
      <c r="BW55" t="e">
        <v>#N/A</v>
      </c>
      <c r="BX55" t="e">
        <v>#N/A</v>
      </c>
      <c r="BY55" t="e">
        <v>#N/A</v>
      </c>
      <c r="BZ55" t="e">
        <v>#N/A</v>
      </c>
      <c r="CA55" t="e">
        <v>#N/A</v>
      </c>
      <c r="CB55" t="e">
        <v>#N/A</v>
      </c>
      <c r="CC55" t="e">
        <v>#N/A</v>
      </c>
      <c r="CD55" t="e">
        <v>#N/A</v>
      </c>
      <c r="CE55" t="e">
        <v>#N/A</v>
      </c>
      <c r="CF55" t="e">
        <v>#N/A</v>
      </c>
      <c r="CG55" t="e">
        <v>#N/A</v>
      </c>
      <c r="CH55" t="e">
        <v>#N/A</v>
      </c>
      <c r="CI55" t="e">
        <v>#N/A</v>
      </c>
      <c r="CJ55" t="e">
        <v>#N/A</v>
      </c>
      <c r="CK55" t="e">
        <v>#N/A</v>
      </c>
      <c r="CL55" t="e">
        <v>#N/A</v>
      </c>
      <c r="CM55" t="e">
        <v>#N/A</v>
      </c>
      <c r="CN55" t="e">
        <v>#N/A</v>
      </c>
      <c r="CO55" t="e">
        <v>#N/A</v>
      </c>
      <c r="CP55" t="e">
        <v>#N/A</v>
      </c>
      <c r="CQ55" t="e">
        <v>#N/A</v>
      </c>
      <c r="CR55" t="e">
        <v>#N/A</v>
      </c>
      <c r="CS55" t="e">
        <v>#N/A</v>
      </c>
      <c r="CT55" t="e">
        <v>#N/A</v>
      </c>
      <c r="CU55" t="e">
        <v>#N/A</v>
      </c>
      <c r="CV55" t="e">
        <v>#N/A</v>
      </c>
      <c r="CW55" t="e">
        <v>#N/A</v>
      </c>
      <c r="CX55" t="e">
        <v>#N/A</v>
      </c>
    </row>
    <row r="56" spans="1:102" x14ac:dyDescent="0.2">
      <c r="A56" t="s">
        <v>362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</row>
    <row r="57" spans="1:102" x14ac:dyDescent="0.2">
      <c r="B57" t="s">
        <v>874</v>
      </c>
      <c r="C57" t="s">
        <v>875</v>
      </c>
      <c r="D57" t="s">
        <v>877</v>
      </c>
      <c r="E57" t="s">
        <v>878</v>
      </c>
      <c r="F57" t="s">
        <v>882</v>
      </c>
      <c r="G57" t="s">
        <v>883</v>
      </c>
      <c r="H57" t="s">
        <v>884</v>
      </c>
      <c r="I57" t="s">
        <v>887</v>
      </c>
      <c r="J57" t="s">
        <v>888</v>
      </c>
      <c r="K57" t="s">
        <v>890</v>
      </c>
      <c r="L57" t="s">
        <v>889</v>
      </c>
      <c r="M57" t="s">
        <v>893</v>
      </c>
      <c r="N57" t="s">
        <v>894</v>
      </c>
      <c r="O57" t="s">
        <v>897</v>
      </c>
      <c r="P57" t="s">
        <v>898</v>
      </c>
      <c r="Q57" t="s">
        <v>899</v>
      </c>
      <c r="R57" t="s">
        <v>900</v>
      </c>
      <c r="S57" t="s">
        <v>901</v>
      </c>
      <c r="T57" t="s">
        <v>902</v>
      </c>
      <c r="U57" t="s">
        <v>903</v>
      </c>
      <c r="V57" t="s">
        <v>904</v>
      </c>
      <c r="W57" t="s">
        <v>906</v>
      </c>
      <c r="X57" t="s">
        <v>913</v>
      </c>
      <c r="Y57" t="s">
        <v>914</v>
      </c>
      <c r="Z57" t="s">
        <v>915</v>
      </c>
      <c r="AA57" t="s">
        <v>916</v>
      </c>
      <c r="AB57" t="s">
        <v>917</v>
      </c>
      <c r="AC57" t="s">
        <v>968</v>
      </c>
      <c r="AD57" t="s">
        <v>973</v>
      </c>
      <c r="AE57" t="s">
        <v>974</v>
      </c>
      <c r="AF57" t="s">
        <v>975</v>
      </c>
      <c r="AG57" t="s">
        <v>993</v>
      </c>
      <c r="AH57" t="s">
        <v>992</v>
      </c>
      <c r="AI57" t="s">
        <v>1000</v>
      </c>
      <c r="AJ57" t="s">
        <v>1001</v>
      </c>
      <c r="AK57" t="s">
        <v>1004</v>
      </c>
      <c r="AL57" t="s">
        <v>1006</v>
      </c>
      <c r="AM57" t="s">
        <v>1005</v>
      </c>
      <c r="AN57" t="s">
        <v>1008</v>
      </c>
      <c r="AO57" t="s">
        <v>1009</v>
      </c>
      <c r="AP57" t="s">
        <v>1012</v>
      </c>
      <c r="AQ57" t="s">
        <v>1035</v>
      </c>
      <c r="AR57" t="s">
        <v>1036</v>
      </c>
      <c r="AS57" t="s">
        <v>1038</v>
      </c>
      <c r="AT57" t="s">
        <v>1039</v>
      </c>
      <c r="AU57" t="s">
        <v>1042</v>
      </c>
      <c r="AV57" t="s">
        <v>1048</v>
      </c>
      <c r="AW57" t="s">
        <v>1047</v>
      </c>
      <c r="AX57" t="s">
        <v>1061</v>
      </c>
      <c r="AY57" t="s">
        <v>1067</v>
      </c>
      <c r="AZ57" t="s">
        <v>1073</v>
      </c>
      <c r="BA57" t="s">
        <v>1084</v>
      </c>
      <c r="BB57" t="s">
        <v>1088</v>
      </c>
      <c r="BC57" t="s">
        <v>1091</v>
      </c>
      <c r="BD57" t="s">
        <v>1092</v>
      </c>
      <c r="BE57" t="s">
        <v>1097</v>
      </c>
      <c r="BF57" t="s">
        <v>1098</v>
      </c>
      <c r="BG57" t="s">
        <v>1101</v>
      </c>
      <c r="BH57" t="s">
        <v>1102</v>
      </c>
      <c r="BI57" t="s">
        <v>1105</v>
      </c>
      <c r="BJ57" t="s">
        <v>1109</v>
      </c>
      <c r="BK57" t="s">
        <v>1110</v>
      </c>
      <c r="BL57" t="s">
        <v>1111</v>
      </c>
      <c r="BM57" t="s">
        <v>1116</v>
      </c>
      <c r="BN57" t="s">
        <v>1120</v>
      </c>
      <c r="BO57" t="s">
        <v>1122</v>
      </c>
      <c r="BP57" t="s">
        <v>1123</v>
      </c>
      <c r="BQ57" t="s">
        <v>1127</v>
      </c>
      <c r="BR57" t="s">
        <v>1134</v>
      </c>
      <c r="BS57" t="s">
        <v>1138</v>
      </c>
      <c r="BT57" t="s">
        <v>1140</v>
      </c>
      <c r="BU57" t="s">
        <v>1180</v>
      </c>
      <c r="BV57" t="e">
        <v>#N/A</v>
      </c>
      <c r="BW57" t="e">
        <v>#N/A</v>
      </c>
      <c r="BX57" t="e">
        <v>#N/A</v>
      </c>
      <c r="BY57" t="e">
        <v>#N/A</v>
      </c>
      <c r="BZ57" t="e">
        <v>#N/A</v>
      </c>
      <c r="CA57" t="e">
        <v>#N/A</v>
      </c>
      <c r="CB57" t="e">
        <v>#N/A</v>
      </c>
      <c r="CC57" t="e">
        <v>#N/A</v>
      </c>
      <c r="CD57" t="e">
        <v>#N/A</v>
      </c>
      <c r="CE57" t="e">
        <v>#N/A</v>
      </c>
      <c r="CF57" t="e">
        <v>#N/A</v>
      </c>
      <c r="CG57" t="e">
        <v>#N/A</v>
      </c>
      <c r="CH57" t="e">
        <v>#N/A</v>
      </c>
      <c r="CI57" t="e">
        <v>#N/A</v>
      </c>
      <c r="CJ57" t="e">
        <v>#N/A</v>
      </c>
      <c r="CK57" t="e">
        <v>#N/A</v>
      </c>
      <c r="CL57" t="e">
        <v>#N/A</v>
      </c>
      <c r="CM57" t="e">
        <v>#N/A</v>
      </c>
      <c r="CN57" t="e">
        <v>#N/A</v>
      </c>
      <c r="CO57" t="e">
        <v>#N/A</v>
      </c>
      <c r="CP57" t="e">
        <v>#N/A</v>
      </c>
      <c r="CQ57" t="e">
        <v>#N/A</v>
      </c>
      <c r="CR57" t="e">
        <v>#N/A</v>
      </c>
      <c r="CS57" t="e">
        <v>#N/A</v>
      </c>
      <c r="CT57" t="e">
        <v>#N/A</v>
      </c>
      <c r="CU57" t="e">
        <v>#N/A</v>
      </c>
      <c r="CV57" t="e">
        <v>#N/A</v>
      </c>
      <c r="CW57" t="e">
        <v>#N/A</v>
      </c>
      <c r="CX57" t="e">
        <v>#N/A</v>
      </c>
    </row>
    <row r="58" spans="1:102" x14ac:dyDescent="0.2">
      <c r="A58" t="s">
        <v>47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</row>
    <row r="59" spans="1:102" x14ac:dyDescent="0.2">
      <c r="B59" t="s">
        <v>874</v>
      </c>
      <c r="C59" t="s">
        <v>875</v>
      </c>
      <c r="D59" t="s">
        <v>877</v>
      </c>
      <c r="E59" t="s">
        <v>878</v>
      </c>
      <c r="F59" t="s">
        <v>882</v>
      </c>
      <c r="G59" t="s">
        <v>883</v>
      </c>
      <c r="H59" t="s">
        <v>884</v>
      </c>
      <c r="I59" t="s">
        <v>887</v>
      </c>
      <c r="J59" t="s">
        <v>888</v>
      </c>
      <c r="K59" t="s">
        <v>890</v>
      </c>
      <c r="L59" t="s">
        <v>889</v>
      </c>
      <c r="M59" t="s">
        <v>893</v>
      </c>
      <c r="N59" t="s">
        <v>894</v>
      </c>
      <c r="O59" t="s">
        <v>897</v>
      </c>
      <c r="P59" t="s">
        <v>898</v>
      </c>
      <c r="Q59" t="s">
        <v>899</v>
      </c>
      <c r="R59" t="s">
        <v>900</v>
      </c>
      <c r="S59" t="s">
        <v>901</v>
      </c>
      <c r="T59" t="s">
        <v>902</v>
      </c>
      <c r="U59" t="s">
        <v>903</v>
      </c>
      <c r="V59" t="s">
        <v>904</v>
      </c>
      <c r="W59" t="s">
        <v>906</v>
      </c>
      <c r="X59" t="s">
        <v>913</v>
      </c>
      <c r="Y59" t="s">
        <v>914</v>
      </c>
      <c r="Z59" t="s">
        <v>915</v>
      </c>
      <c r="AA59" t="s">
        <v>916</v>
      </c>
      <c r="AB59" t="s">
        <v>917</v>
      </c>
      <c r="AC59" t="s">
        <v>968</v>
      </c>
      <c r="AD59" t="s">
        <v>973</v>
      </c>
      <c r="AE59" t="s">
        <v>974</v>
      </c>
      <c r="AF59" t="s">
        <v>975</v>
      </c>
      <c r="AG59" t="s">
        <v>993</v>
      </c>
      <c r="AH59" t="s">
        <v>992</v>
      </c>
      <c r="AI59" t="s">
        <v>1000</v>
      </c>
      <c r="AJ59" t="s">
        <v>1001</v>
      </c>
      <c r="AK59" t="s">
        <v>1004</v>
      </c>
      <c r="AL59" t="s">
        <v>1006</v>
      </c>
      <c r="AM59" t="s">
        <v>1005</v>
      </c>
      <c r="AN59" t="s">
        <v>1008</v>
      </c>
      <c r="AO59" t="s">
        <v>1009</v>
      </c>
      <c r="AP59" t="s">
        <v>1012</v>
      </c>
      <c r="AQ59" t="s">
        <v>1035</v>
      </c>
      <c r="AR59" t="s">
        <v>1036</v>
      </c>
      <c r="AS59" t="s">
        <v>1038</v>
      </c>
      <c r="AT59" t="s">
        <v>1039</v>
      </c>
      <c r="AU59" t="s">
        <v>1042</v>
      </c>
      <c r="AV59" t="s">
        <v>1048</v>
      </c>
      <c r="AW59" t="s">
        <v>1047</v>
      </c>
      <c r="AX59" t="s">
        <v>1061</v>
      </c>
      <c r="AY59" t="s">
        <v>1067</v>
      </c>
      <c r="AZ59" t="s">
        <v>1073</v>
      </c>
      <c r="BA59" t="s">
        <v>1084</v>
      </c>
      <c r="BB59" t="s">
        <v>1088</v>
      </c>
      <c r="BC59" t="s">
        <v>1091</v>
      </c>
      <c r="BD59" t="s">
        <v>1092</v>
      </c>
      <c r="BE59" t="s">
        <v>1097</v>
      </c>
      <c r="BF59" t="s">
        <v>1098</v>
      </c>
      <c r="BG59" t="s">
        <v>1101</v>
      </c>
      <c r="BH59" t="s">
        <v>1102</v>
      </c>
      <c r="BI59" t="s">
        <v>1105</v>
      </c>
      <c r="BJ59" t="s">
        <v>1109</v>
      </c>
      <c r="BK59" t="s">
        <v>1110</v>
      </c>
      <c r="BL59" t="s">
        <v>1111</v>
      </c>
      <c r="BM59" t="s">
        <v>1116</v>
      </c>
      <c r="BN59" t="s">
        <v>1120</v>
      </c>
      <c r="BO59" t="s">
        <v>1122</v>
      </c>
      <c r="BP59" t="s">
        <v>1123</v>
      </c>
      <c r="BQ59" t="s">
        <v>1127</v>
      </c>
      <c r="BR59" t="s">
        <v>1134</v>
      </c>
      <c r="BS59" t="s">
        <v>1138</v>
      </c>
      <c r="BT59" t="s">
        <v>1140</v>
      </c>
      <c r="BU59" t="s">
        <v>1180</v>
      </c>
      <c r="BV59" t="e">
        <v>#N/A</v>
      </c>
      <c r="BW59" t="e">
        <v>#N/A</v>
      </c>
      <c r="BX59" t="e">
        <v>#N/A</v>
      </c>
      <c r="BY59" t="e">
        <v>#N/A</v>
      </c>
      <c r="BZ59" t="e">
        <v>#N/A</v>
      </c>
      <c r="CA59" t="e">
        <v>#N/A</v>
      </c>
      <c r="CB59" t="e">
        <v>#N/A</v>
      </c>
      <c r="CC59" t="e">
        <v>#N/A</v>
      </c>
      <c r="CD59" t="e">
        <v>#N/A</v>
      </c>
      <c r="CE59" t="e">
        <v>#N/A</v>
      </c>
      <c r="CF59" t="e">
        <v>#N/A</v>
      </c>
      <c r="CG59" t="e">
        <v>#N/A</v>
      </c>
      <c r="CH59" t="e">
        <v>#N/A</v>
      </c>
      <c r="CI59" t="e">
        <v>#N/A</v>
      </c>
      <c r="CJ59" t="e">
        <v>#N/A</v>
      </c>
      <c r="CK59" t="e">
        <v>#N/A</v>
      </c>
      <c r="CL59" t="e">
        <v>#N/A</v>
      </c>
      <c r="CM59" t="e">
        <v>#N/A</v>
      </c>
      <c r="CN59" t="e">
        <v>#N/A</v>
      </c>
      <c r="CO59" t="e">
        <v>#N/A</v>
      </c>
      <c r="CP59" t="e">
        <v>#N/A</v>
      </c>
      <c r="CQ59" t="e">
        <v>#N/A</v>
      </c>
      <c r="CR59" t="e">
        <v>#N/A</v>
      </c>
      <c r="CS59" t="e">
        <v>#N/A</v>
      </c>
      <c r="CT59" t="e">
        <v>#N/A</v>
      </c>
      <c r="CU59" t="e">
        <v>#N/A</v>
      </c>
      <c r="CV59" t="e">
        <v>#N/A</v>
      </c>
      <c r="CW59" t="e">
        <v>#N/A</v>
      </c>
      <c r="CX59" t="e">
        <v>#N/A</v>
      </c>
    </row>
    <row r="60" spans="1:102" x14ac:dyDescent="0.2">
      <c r="A60" t="s">
        <v>51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</row>
    <row r="61" spans="1:102" x14ac:dyDescent="0.2">
      <c r="B61" t="s">
        <v>874</v>
      </c>
      <c r="C61" t="s">
        <v>875</v>
      </c>
      <c r="D61" t="s">
        <v>877</v>
      </c>
      <c r="E61" t="s">
        <v>878</v>
      </c>
      <c r="F61" t="s">
        <v>882</v>
      </c>
      <c r="G61" t="s">
        <v>883</v>
      </c>
      <c r="H61" t="s">
        <v>884</v>
      </c>
      <c r="I61" t="s">
        <v>887</v>
      </c>
      <c r="J61" t="s">
        <v>888</v>
      </c>
      <c r="K61" t="s">
        <v>890</v>
      </c>
      <c r="L61" t="s">
        <v>889</v>
      </c>
      <c r="M61" t="s">
        <v>893</v>
      </c>
      <c r="N61" t="s">
        <v>894</v>
      </c>
      <c r="O61" t="s">
        <v>897</v>
      </c>
      <c r="P61" t="s">
        <v>898</v>
      </c>
      <c r="Q61" t="s">
        <v>899</v>
      </c>
      <c r="R61" t="s">
        <v>900</v>
      </c>
      <c r="S61" t="s">
        <v>901</v>
      </c>
      <c r="T61" t="s">
        <v>902</v>
      </c>
      <c r="U61" t="s">
        <v>903</v>
      </c>
      <c r="V61" t="s">
        <v>904</v>
      </c>
      <c r="W61" t="s">
        <v>906</v>
      </c>
      <c r="X61" t="s">
        <v>913</v>
      </c>
      <c r="Y61" t="s">
        <v>914</v>
      </c>
      <c r="Z61" t="s">
        <v>915</v>
      </c>
      <c r="AA61" t="s">
        <v>916</v>
      </c>
      <c r="AB61" t="s">
        <v>917</v>
      </c>
      <c r="AC61" t="s">
        <v>968</v>
      </c>
      <c r="AD61" t="s">
        <v>973</v>
      </c>
      <c r="AE61" t="s">
        <v>974</v>
      </c>
      <c r="AF61" t="s">
        <v>975</v>
      </c>
      <c r="AG61" t="s">
        <v>993</v>
      </c>
      <c r="AH61" t="s">
        <v>992</v>
      </c>
      <c r="AI61" t="s">
        <v>1000</v>
      </c>
      <c r="AJ61" t="s">
        <v>1001</v>
      </c>
      <c r="AK61" t="s">
        <v>1004</v>
      </c>
      <c r="AL61" t="s">
        <v>1006</v>
      </c>
      <c r="AM61" t="s">
        <v>1005</v>
      </c>
      <c r="AN61" t="s">
        <v>1008</v>
      </c>
      <c r="AO61" t="s">
        <v>1009</v>
      </c>
      <c r="AP61" t="s">
        <v>1012</v>
      </c>
      <c r="AQ61" t="s">
        <v>1035</v>
      </c>
      <c r="AR61" t="s">
        <v>1036</v>
      </c>
      <c r="AS61" t="s">
        <v>1038</v>
      </c>
      <c r="AT61" t="s">
        <v>1039</v>
      </c>
      <c r="AU61" t="s">
        <v>1042</v>
      </c>
      <c r="AV61" t="s">
        <v>1048</v>
      </c>
      <c r="AW61" t="s">
        <v>1047</v>
      </c>
      <c r="AX61" t="s">
        <v>1061</v>
      </c>
      <c r="AY61" t="s">
        <v>1067</v>
      </c>
      <c r="AZ61" t="s">
        <v>1073</v>
      </c>
      <c r="BA61" t="s">
        <v>1084</v>
      </c>
      <c r="BB61" t="s">
        <v>1088</v>
      </c>
      <c r="BC61" t="s">
        <v>1091</v>
      </c>
      <c r="BD61" t="s">
        <v>1092</v>
      </c>
      <c r="BE61" t="s">
        <v>1097</v>
      </c>
      <c r="BF61" t="s">
        <v>1098</v>
      </c>
      <c r="BG61" t="s">
        <v>1101</v>
      </c>
      <c r="BH61" t="s">
        <v>1102</v>
      </c>
      <c r="BI61" t="s">
        <v>1105</v>
      </c>
      <c r="BJ61" t="s">
        <v>1109</v>
      </c>
      <c r="BK61" t="s">
        <v>1110</v>
      </c>
      <c r="BL61" t="s">
        <v>1111</v>
      </c>
      <c r="BM61" t="s">
        <v>1116</v>
      </c>
      <c r="BN61" t="s">
        <v>1120</v>
      </c>
      <c r="BO61" t="s">
        <v>1122</v>
      </c>
      <c r="BP61" t="s">
        <v>1123</v>
      </c>
      <c r="BQ61" t="s">
        <v>1127</v>
      </c>
      <c r="BR61" t="s">
        <v>1134</v>
      </c>
      <c r="BS61" t="s">
        <v>1138</v>
      </c>
      <c r="BT61" t="s">
        <v>1140</v>
      </c>
      <c r="BU61" t="s">
        <v>1180</v>
      </c>
      <c r="BV61" t="e">
        <v>#N/A</v>
      </c>
      <c r="BW61" t="e">
        <v>#N/A</v>
      </c>
      <c r="BX61" t="e">
        <v>#N/A</v>
      </c>
      <c r="BY61" t="e">
        <v>#N/A</v>
      </c>
      <c r="BZ61" t="e">
        <v>#N/A</v>
      </c>
      <c r="CA61" t="e">
        <v>#N/A</v>
      </c>
      <c r="CB61" t="e">
        <v>#N/A</v>
      </c>
      <c r="CC61" t="e">
        <v>#N/A</v>
      </c>
      <c r="CD61" t="e">
        <v>#N/A</v>
      </c>
      <c r="CE61" t="e">
        <v>#N/A</v>
      </c>
      <c r="CF61" t="e">
        <v>#N/A</v>
      </c>
      <c r="CG61" t="e">
        <v>#N/A</v>
      </c>
      <c r="CH61" t="e">
        <v>#N/A</v>
      </c>
      <c r="CI61" t="e">
        <v>#N/A</v>
      </c>
      <c r="CJ61" t="e">
        <v>#N/A</v>
      </c>
      <c r="CK61" t="e">
        <v>#N/A</v>
      </c>
      <c r="CL61" t="e">
        <v>#N/A</v>
      </c>
      <c r="CM61" t="e">
        <v>#N/A</v>
      </c>
      <c r="CN61" t="e">
        <v>#N/A</v>
      </c>
      <c r="CO61" t="e">
        <v>#N/A</v>
      </c>
      <c r="CP61" t="e">
        <v>#N/A</v>
      </c>
      <c r="CQ61" t="e">
        <v>#N/A</v>
      </c>
      <c r="CR61" t="e">
        <v>#N/A</v>
      </c>
      <c r="CS61" t="e">
        <v>#N/A</v>
      </c>
      <c r="CT61" t="e">
        <v>#N/A</v>
      </c>
      <c r="CU61" t="e">
        <v>#N/A</v>
      </c>
      <c r="CV61" t="e">
        <v>#N/A</v>
      </c>
      <c r="CW61" t="e">
        <v>#N/A</v>
      </c>
      <c r="CX61" t="e">
        <v>#N/A</v>
      </c>
    </row>
    <row r="62" spans="1:102" x14ac:dyDescent="0.2">
      <c r="A62" t="s">
        <v>55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</row>
    <row r="63" spans="1:102" x14ac:dyDescent="0.2">
      <c r="B63" t="s">
        <v>874</v>
      </c>
      <c r="C63" t="s">
        <v>875</v>
      </c>
      <c r="D63" t="s">
        <v>877</v>
      </c>
      <c r="E63" t="s">
        <v>878</v>
      </c>
      <c r="F63" t="s">
        <v>882</v>
      </c>
      <c r="G63" t="s">
        <v>883</v>
      </c>
      <c r="H63" t="s">
        <v>884</v>
      </c>
      <c r="I63" t="s">
        <v>887</v>
      </c>
      <c r="J63" t="s">
        <v>888</v>
      </c>
      <c r="K63" t="s">
        <v>890</v>
      </c>
      <c r="L63" t="s">
        <v>889</v>
      </c>
      <c r="M63" t="s">
        <v>893</v>
      </c>
      <c r="N63" t="s">
        <v>894</v>
      </c>
      <c r="O63" t="s">
        <v>897</v>
      </c>
      <c r="P63" t="s">
        <v>898</v>
      </c>
      <c r="Q63" t="s">
        <v>899</v>
      </c>
      <c r="R63" t="s">
        <v>900</v>
      </c>
      <c r="S63" t="s">
        <v>901</v>
      </c>
      <c r="T63" t="s">
        <v>902</v>
      </c>
      <c r="U63" t="s">
        <v>903</v>
      </c>
      <c r="V63" t="s">
        <v>904</v>
      </c>
      <c r="W63" t="s">
        <v>906</v>
      </c>
      <c r="X63" t="s">
        <v>913</v>
      </c>
      <c r="Y63" t="s">
        <v>914</v>
      </c>
      <c r="Z63" t="s">
        <v>915</v>
      </c>
      <c r="AA63" t="s">
        <v>916</v>
      </c>
      <c r="AB63" t="s">
        <v>917</v>
      </c>
      <c r="AC63" t="s">
        <v>968</v>
      </c>
      <c r="AD63" t="s">
        <v>973</v>
      </c>
      <c r="AE63" t="s">
        <v>974</v>
      </c>
      <c r="AF63" t="s">
        <v>975</v>
      </c>
      <c r="AG63" t="s">
        <v>993</v>
      </c>
      <c r="AH63" t="s">
        <v>992</v>
      </c>
      <c r="AI63" t="s">
        <v>1000</v>
      </c>
      <c r="AJ63" t="s">
        <v>1001</v>
      </c>
      <c r="AK63" t="s">
        <v>1004</v>
      </c>
      <c r="AL63" t="s">
        <v>1006</v>
      </c>
      <c r="AM63" t="s">
        <v>1005</v>
      </c>
      <c r="AN63" t="s">
        <v>1008</v>
      </c>
      <c r="AO63" t="s">
        <v>1009</v>
      </c>
      <c r="AP63" t="s">
        <v>1012</v>
      </c>
      <c r="AQ63" t="s">
        <v>1035</v>
      </c>
      <c r="AR63" t="s">
        <v>1036</v>
      </c>
      <c r="AS63" t="s">
        <v>1038</v>
      </c>
      <c r="AT63" t="s">
        <v>1039</v>
      </c>
      <c r="AU63" t="s">
        <v>1042</v>
      </c>
      <c r="AV63" t="s">
        <v>1048</v>
      </c>
      <c r="AW63" t="s">
        <v>1047</v>
      </c>
      <c r="AX63" t="s">
        <v>1061</v>
      </c>
      <c r="AY63" t="s">
        <v>1067</v>
      </c>
      <c r="AZ63" t="s">
        <v>1073</v>
      </c>
      <c r="BA63" t="s">
        <v>1084</v>
      </c>
      <c r="BB63" t="s">
        <v>1088</v>
      </c>
      <c r="BC63" t="s">
        <v>1091</v>
      </c>
      <c r="BD63" t="s">
        <v>1092</v>
      </c>
      <c r="BE63" t="s">
        <v>1097</v>
      </c>
      <c r="BF63" t="s">
        <v>1098</v>
      </c>
      <c r="BG63" t="s">
        <v>1101</v>
      </c>
      <c r="BH63" t="s">
        <v>1102</v>
      </c>
      <c r="BI63" t="s">
        <v>1105</v>
      </c>
      <c r="BJ63" t="s">
        <v>1109</v>
      </c>
      <c r="BK63" t="s">
        <v>1110</v>
      </c>
      <c r="BL63" t="s">
        <v>1111</v>
      </c>
      <c r="BM63" t="s">
        <v>1116</v>
      </c>
      <c r="BN63" t="s">
        <v>1120</v>
      </c>
      <c r="BO63" t="s">
        <v>1122</v>
      </c>
      <c r="BP63" t="s">
        <v>1123</v>
      </c>
      <c r="BQ63" t="s">
        <v>1127</v>
      </c>
      <c r="BR63" t="s">
        <v>1134</v>
      </c>
      <c r="BS63" t="s">
        <v>1138</v>
      </c>
      <c r="BT63" t="s">
        <v>1140</v>
      </c>
      <c r="BU63" t="s">
        <v>1180</v>
      </c>
      <c r="BV63" t="e">
        <v>#N/A</v>
      </c>
      <c r="BW63" t="e">
        <v>#N/A</v>
      </c>
      <c r="BX63" t="e">
        <v>#N/A</v>
      </c>
      <c r="BY63" t="e">
        <v>#N/A</v>
      </c>
      <c r="BZ63" t="e">
        <v>#N/A</v>
      </c>
      <c r="CA63" t="e">
        <v>#N/A</v>
      </c>
      <c r="CB63" t="e">
        <v>#N/A</v>
      </c>
      <c r="CC63" t="e">
        <v>#N/A</v>
      </c>
      <c r="CD63" t="e">
        <v>#N/A</v>
      </c>
      <c r="CE63" t="e">
        <v>#N/A</v>
      </c>
      <c r="CF63" t="e">
        <v>#N/A</v>
      </c>
      <c r="CG63" t="e">
        <v>#N/A</v>
      </c>
      <c r="CH63" t="e">
        <v>#N/A</v>
      </c>
      <c r="CI63" t="e">
        <v>#N/A</v>
      </c>
      <c r="CJ63" t="e">
        <v>#N/A</v>
      </c>
      <c r="CK63" t="e">
        <v>#N/A</v>
      </c>
      <c r="CL63" t="e">
        <v>#N/A</v>
      </c>
      <c r="CM63" t="e">
        <v>#N/A</v>
      </c>
      <c r="CN63" t="e">
        <v>#N/A</v>
      </c>
      <c r="CO63" t="e">
        <v>#N/A</v>
      </c>
      <c r="CP63" t="e">
        <v>#N/A</v>
      </c>
      <c r="CQ63" t="e">
        <v>#N/A</v>
      </c>
      <c r="CR63" t="e">
        <v>#N/A</v>
      </c>
      <c r="CS63" t="e">
        <v>#N/A</v>
      </c>
      <c r="CT63" t="e">
        <v>#N/A</v>
      </c>
      <c r="CU63" t="e">
        <v>#N/A</v>
      </c>
      <c r="CV63" t="e">
        <v>#N/A</v>
      </c>
      <c r="CW63" t="e">
        <v>#N/A</v>
      </c>
      <c r="CX63" t="e">
        <v>#N/A</v>
      </c>
    </row>
    <row r="64" spans="1:102" x14ac:dyDescent="0.2">
      <c r="A64" t="s">
        <v>497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</row>
    <row r="65" spans="1:102" x14ac:dyDescent="0.2">
      <c r="B65" t="s">
        <v>874</v>
      </c>
      <c r="C65" t="s">
        <v>875</v>
      </c>
      <c r="D65" t="s">
        <v>877</v>
      </c>
      <c r="E65" t="s">
        <v>878</v>
      </c>
      <c r="F65" t="s">
        <v>882</v>
      </c>
      <c r="G65" t="s">
        <v>883</v>
      </c>
      <c r="H65" t="s">
        <v>884</v>
      </c>
      <c r="I65" t="s">
        <v>887</v>
      </c>
      <c r="J65" t="s">
        <v>888</v>
      </c>
      <c r="K65" t="s">
        <v>890</v>
      </c>
      <c r="L65" t="s">
        <v>889</v>
      </c>
      <c r="M65" t="s">
        <v>893</v>
      </c>
      <c r="N65" t="s">
        <v>894</v>
      </c>
      <c r="O65" t="s">
        <v>897</v>
      </c>
      <c r="P65" t="s">
        <v>898</v>
      </c>
      <c r="Q65" t="s">
        <v>899</v>
      </c>
      <c r="R65" t="s">
        <v>900</v>
      </c>
      <c r="S65" t="s">
        <v>901</v>
      </c>
      <c r="T65" t="s">
        <v>902</v>
      </c>
      <c r="U65" t="s">
        <v>903</v>
      </c>
      <c r="V65" t="s">
        <v>904</v>
      </c>
      <c r="W65" t="s">
        <v>906</v>
      </c>
      <c r="X65" t="s">
        <v>913</v>
      </c>
      <c r="Y65" t="s">
        <v>914</v>
      </c>
      <c r="Z65" t="s">
        <v>915</v>
      </c>
      <c r="AA65" t="s">
        <v>916</v>
      </c>
      <c r="AB65" t="s">
        <v>917</v>
      </c>
      <c r="AC65" t="s">
        <v>968</v>
      </c>
      <c r="AD65" t="s">
        <v>973</v>
      </c>
      <c r="AE65" t="s">
        <v>974</v>
      </c>
      <c r="AF65" t="s">
        <v>975</v>
      </c>
      <c r="AG65" t="s">
        <v>993</v>
      </c>
      <c r="AH65" t="s">
        <v>992</v>
      </c>
      <c r="AI65" t="s">
        <v>1000</v>
      </c>
      <c r="AJ65" t="s">
        <v>1001</v>
      </c>
      <c r="AK65" t="s">
        <v>1004</v>
      </c>
      <c r="AL65" t="s">
        <v>1006</v>
      </c>
      <c r="AM65" t="s">
        <v>1005</v>
      </c>
      <c r="AN65" t="s">
        <v>1008</v>
      </c>
      <c r="AO65" t="s">
        <v>1009</v>
      </c>
      <c r="AP65" t="s">
        <v>1012</v>
      </c>
      <c r="AQ65" t="s">
        <v>1035</v>
      </c>
      <c r="AR65" t="s">
        <v>1036</v>
      </c>
      <c r="AS65" t="s">
        <v>1038</v>
      </c>
      <c r="AT65" t="s">
        <v>1039</v>
      </c>
      <c r="AU65" t="s">
        <v>1042</v>
      </c>
      <c r="AV65" t="s">
        <v>1048</v>
      </c>
      <c r="AW65" t="s">
        <v>1047</v>
      </c>
      <c r="AX65" t="s">
        <v>1061</v>
      </c>
      <c r="AY65" t="s">
        <v>1067</v>
      </c>
      <c r="AZ65" t="s">
        <v>1073</v>
      </c>
      <c r="BA65" t="s">
        <v>1084</v>
      </c>
      <c r="BB65" t="s">
        <v>1088</v>
      </c>
      <c r="BC65" t="s">
        <v>1091</v>
      </c>
      <c r="BD65" t="s">
        <v>1092</v>
      </c>
      <c r="BE65" t="s">
        <v>1097</v>
      </c>
      <c r="BF65" t="s">
        <v>1098</v>
      </c>
      <c r="BG65" t="s">
        <v>1101</v>
      </c>
      <c r="BH65" t="s">
        <v>1102</v>
      </c>
      <c r="BI65" t="s">
        <v>1105</v>
      </c>
      <c r="BJ65" t="s">
        <v>1109</v>
      </c>
      <c r="BK65" t="s">
        <v>1110</v>
      </c>
      <c r="BL65" t="s">
        <v>1111</v>
      </c>
      <c r="BM65" t="s">
        <v>1116</v>
      </c>
      <c r="BN65" t="s">
        <v>1120</v>
      </c>
      <c r="BO65" t="s">
        <v>1122</v>
      </c>
      <c r="BP65" t="s">
        <v>1123</v>
      </c>
      <c r="BQ65" t="s">
        <v>1127</v>
      </c>
      <c r="BR65" t="s">
        <v>1134</v>
      </c>
      <c r="BS65" t="s">
        <v>1138</v>
      </c>
      <c r="BT65" t="s">
        <v>1140</v>
      </c>
      <c r="BU65" t="s">
        <v>1180</v>
      </c>
      <c r="BV65" t="e">
        <v>#N/A</v>
      </c>
      <c r="BW65" t="e">
        <v>#N/A</v>
      </c>
      <c r="BX65" t="e">
        <v>#N/A</v>
      </c>
      <c r="BY65" t="e">
        <v>#N/A</v>
      </c>
      <c r="BZ65" t="e">
        <v>#N/A</v>
      </c>
      <c r="CA65" t="e">
        <v>#N/A</v>
      </c>
      <c r="CB65" t="e">
        <v>#N/A</v>
      </c>
      <c r="CC65" t="e">
        <v>#N/A</v>
      </c>
      <c r="CD65" t="e">
        <v>#N/A</v>
      </c>
      <c r="CE65" t="e">
        <v>#N/A</v>
      </c>
      <c r="CF65" t="e">
        <v>#N/A</v>
      </c>
      <c r="CG65" t="e">
        <v>#N/A</v>
      </c>
      <c r="CH65" t="e">
        <v>#N/A</v>
      </c>
      <c r="CI65" t="e">
        <v>#N/A</v>
      </c>
      <c r="CJ65" t="e">
        <v>#N/A</v>
      </c>
      <c r="CK65" t="e">
        <v>#N/A</v>
      </c>
      <c r="CL65" t="e">
        <v>#N/A</v>
      </c>
      <c r="CM65" t="e">
        <v>#N/A</v>
      </c>
      <c r="CN65" t="e">
        <v>#N/A</v>
      </c>
      <c r="CO65" t="e">
        <v>#N/A</v>
      </c>
      <c r="CP65" t="e">
        <v>#N/A</v>
      </c>
      <c r="CQ65" t="e">
        <v>#N/A</v>
      </c>
      <c r="CR65" t="e">
        <v>#N/A</v>
      </c>
      <c r="CS65" t="e">
        <v>#N/A</v>
      </c>
      <c r="CT65" t="e">
        <v>#N/A</v>
      </c>
      <c r="CU65" t="e">
        <v>#N/A</v>
      </c>
      <c r="CV65" t="e">
        <v>#N/A</v>
      </c>
      <c r="CW65" t="e">
        <v>#N/A</v>
      </c>
      <c r="CX65" t="e">
        <v>#N/A</v>
      </c>
    </row>
    <row r="66" spans="1:102" x14ac:dyDescent="0.2">
      <c r="A66" t="s">
        <v>409</v>
      </c>
      <c r="B66">
        <v>1.9246000051498413</v>
      </c>
      <c r="C66">
        <v>1.9234999418258667</v>
      </c>
      <c r="D66">
        <v>1.9254000186920166</v>
      </c>
      <c r="E66">
        <v>1.9193999767303467</v>
      </c>
      <c r="F66">
        <v>1.9198000431060791</v>
      </c>
      <c r="G66">
        <v>1.9271999597549438</v>
      </c>
      <c r="H66">
        <v>1.9426000118255615</v>
      </c>
      <c r="I66">
        <v>1.9596999883651733</v>
      </c>
      <c r="J66">
        <v>1.901900053024292</v>
      </c>
      <c r="K66">
        <v>1.9142999649047852</v>
      </c>
      <c r="L66">
        <v>1.9098999500274658</v>
      </c>
      <c r="M66">
        <v>1.8976000547409058</v>
      </c>
      <c r="N66">
        <v>1.9141000509262085</v>
      </c>
      <c r="O66">
        <v>1.916100025177002</v>
      </c>
      <c r="P66">
        <v>1.8911000490188599</v>
      </c>
      <c r="Q66">
        <v>1.8552999496459961</v>
      </c>
      <c r="R66">
        <v>1.8402999639511108</v>
      </c>
      <c r="S66">
        <v>1.8518999814987183</v>
      </c>
      <c r="T66">
        <v>1.8228000402450562</v>
      </c>
      <c r="U66">
        <v>1.8267999887466431</v>
      </c>
      <c r="V66">
        <v>1.8313000202178955</v>
      </c>
      <c r="W66">
        <v>1.8504999876022339</v>
      </c>
      <c r="X66">
        <v>1.8453999757766724</v>
      </c>
      <c r="Y66">
        <v>1.8504999876022339</v>
      </c>
      <c r="Z66">
        <v>1.8375999927520752</v>
      </c>
      <c r="AA66">
        <v>1.832800030708313</v>
      </c>
      <c r="AB66">
        <v>1.8432999849319458</v>
      </c>
      <c r="AC66">
        <v>1.833899974822998</v>
      </c>
      <c r="AD66">
        <v>1.8070000410079956</v>
      </c>
      <c r="AE66">
        <v>1.8023999929428101</v>
      </c>
      <c r="AF66">
        <v>1.7965999841690063</v>
      </c>
      <c r="AG66">
        <v>1.7949999570846558</v>
      </c>
      <c r="AH66">
        <v>1.7905000448226929</v>
      </c>
      <c r="AI66">
        <v>1.7894999980926514</v>
      </c>
      <c r="AJ66">
        <v>1.805400013923645</v>
      </c>
      <c r="AK66">
        <v>1.7891999483108521</v>
      </c>
      <c r="AL66">
        <v>1.7878999710083008</v>
      </c>
      <c r="AM66">
        <v>1.7843999862670898</v>
      </c>
      <c r="AN66">
        <v>1.7972999811172485</v>
      </c>
      <c r="AO66">
        <v>1.7642999887466431</v>
      </c>
      <c r="AP66">
        <v>1.7473000288009644</v>
      </c>
      <c r="AQ66">
        <v>1.7611000537872314</v>
      </c>
      <c r="AR66">
        <v>1.770799994468689</v>
      </c>
      <c r="AS66">
        <v>1.8005000352859497</v>
      </c>
      <c r="AT66">
        <v>1.7827999591827393</v>
      </c>
      <c r="AU66">
        <v>1.7953000068664551</v>
      </c>
      <c r="AV66">
        <v>1.8092999458312988</v>
      </c>
      <c r="AW66">
        <v>1.8007999658584595</v>
      </c>
      <c r="AX66">
        <v>1.8059999942779541</v>
      </c>
      <c r="AY66">
        <v>1.7907999753952026</v>
      </c>
      <c r="AZ66">
        <v>1.7972999811172485</v>
      </c>
      <c r="BA66">
        <v>1.7934000492095947</v>
      </c>
      <c r="BB66">
        <v>1.8098000288009644</v>
      </c>
      <c r="BC66">
        <v>1.8420000076293945</v>
      </c>
      <c r="BD66">
        <v>1.8296999931335449</v>
      </c>
      <c r="BE66">
        <v>1.836899995803833</v>
      </c>
      <c r="BF66">
        <v>1.8415999412536621</v>
      </c>
      <c r="BG66">
        <v>1.8242000341415405</v>
      </c>
      <c r="BH66">
        <v>1.8151999711990356</v>
      </c>
      <c r="BI66">
        <v>1.8079999685287476</v>
      </c>
      <c r="BJ66">
        <v>1.8079999685287476</v>
      </c>
      <c r="BK66">
        <v>1.8171999454498291</v>
      </c>
      <c r="BL66">
        <v>1.8224999904632568</v>
      </c>
      <c r="BM66">
        <v>1.8305000066757202</v>
      </c>
      <c r="BN66">
        <v>1.8657000064849854</v>
      </c>
      <c r="BO66">
        <v>1.8636000156402588</v>
      </c>
      <c r="BP66">
        <v>1.8555999994277954</v>
      </c>
      <c r="BQ66">
        <v>1.8723000288009644</v>
      </c>
      <c r="BR66">
        <v>1.8907999992370605</v>
      </c>
      <c r="BS66">
        <v>1.9095000028610229</v>
      </c>
      <c r="BT66">
        <v>1.8935999870300293</v>
      </c>
      <c r="BU66">
        <v>1.8842999935150146</v>
      </c>
      <c r="BV66" t="e">
        <v>#N/A</v>
      </c>
      <c r="BW66" t="e">
        <v>#N/A</v>
      </c>
      <c r="BX66" t="e">
        <v>#N/A</v>
      </c>
      <c r="BY66" t="e">
        <v>#N/A</v>
      </c>
      <c r="BZ66" t="e">
        <v>#N/A</v>
      </c>
      <c r="CA66" t="e">
        <v>#N/A</v>
      </c>
      <c r="CB66" t="e">
        <v>#N/A</v>
      </c>
      <c r="CC66" t="e">
        <v>#N/A</v>
      </c>
      <c r="CD66" t="e">
        <v>#N/A</v>
      </c>
      <c r="CE66" t="e">
        <v>#N/A</v>
      </c>
      <c r="CF66" t="e">
        <v>#N/A</v>
      </c>
      <c r="CG66" t="e">
        <v>#N/A</v>
      </c>
      <c r="CH66" t="e">
        <v>#N/A</v>
      </c>
      <c r="CI66" t="e">
        <v>#N/A</v>
      </c>
      <c r="CJ66" t="e">
        <v>#N/A</v>
      </c>
      <c r="CK66" t="e">
        <v>#N/A</v>
      </c>
      <c r="CL66" t="e">
        <v>#N/A</v>
      </c>
      <c r="CM66" t="e">
        <v>#N/A</v>
      </c>
      <c r="CN66" t="e">
        <v>#N/A</v>
      </c>
      <c r="CO66" t="e">
        <v>#N/A</v>
      </c>
      <c r="CP66" t="e">
        <v>#N/A</v>
      </c>
      <c r="CQ66" t="e">
        <v>#N/A</v>
      </c>
      <c r="CR66" t="e">
        <v>#N/A</v>
      </c>
      <c r="CS66" t="e">
        <v>#N/A</v>
      </c>
      <c r="CT66" t="e">
        <v>#N/A</v>
      </c>
      <c r="CU66" t="e">
        <v>#N/A</v>
      </c>
      <c r="CV66" t="e">
        <v>#N/A</v>
      </c>
      <c r="CW66" t="e">
        <v>#N/A</v>
      </c>
      <c r="CX66" t="e">
        <v>#N/A</v>
      </c>
    </row>
    <row r="67" spans="1:102" x14ac:dyDescent="0.2">
      <c r="B67" t="s">
        <v>874</v>
      </c>
      <c r="C67" t="s">
        <v>875</v>
      </c>
      <c r="D67" t="s">
        <v>877</v>
      </c>
      <c r="E67" t="s">
        <v>878</v>
      </c>
      <c r="F67" t="s">
        <v>882</v>
      </c>
      <c r="G67" t="s">
        <v>883</v>
      </c>
      <c r="H67" t="s">
        <v>884</v>
      </c>
      <c r="I67" t="s">
        <v>887</v>
      </c>
      <c r="J67" t="s">
        <v>888</v>
      </c>
      <c r="K67" t="s">
        <v>890</v>
      </c>
      <c r="L67" t="s">
        <v>889</v>
      </c>
      <c r="M67" t="s">
        <v>893</v>
      </c>
      <c r="N67" t="s">
        <v>894</v>
      </c>
      <c r="O67" t="s">
        <v>897</v>
      </c>
      <c r="P67" t="s">
        <v>898</v>
      </c>
      <c r="Q67" t="s">
        <v>899</v>
      </c>
      <c r="R67" t="s">
        <v>900</v>
      </c>
      <c r="S67" t="s">
        <v>901</v>
      </c>
      <c r="T67" t="s">
        <v>902</v>
      </c>
      <c r="U67" t="s">
        <v>903</v>
      </c>
      <c r="V67" t="s">
        <v>904</v>
      </c>
      <c r="W67" t="s">
        <v>906</v>
      </c>
      <c r="X67" t="s">
        <v>913</v>
      </c>
      <c r="Y67" t="s">
        <v>914</v>
      </c>
      <c r="Z67" t="s">
        <v>915</v>
      </c>
      <c r="AA67" t="s">
        <v>916</v>
      </c>
      <c r="AB67" t="s">
        <v>917</v>
      </c>
      <c r="AC67" t="s">
        <v>968</v>
      </c>
      <c r="AD67" t="s">
        <v>973</v>
      </c>
      <c r="AE67" t="s">
        <v>974</v>
      </c>
      <c r="AF67" t="s">
        <v>975</v>
      </c>
      <c r="AG67" t="s">
        <v>993</v>
      </c>
      <c r="AH67" t="s">
        <v>992</v>
      </c>
      <c r="AI67" t="s">
        <v>1000</v>
      </c>
      <c r="AJ67" t="s">
        <v>1001</v>
      </c>
      <c r="AK67" t="s">
        <v>1004</v>
      </c>
      <c r="AL67" t="s">
        <v>1006</v>
      </c>
      <c r="AM67" t="s">
        <v>1005</v>
      </c>
      <c r="AN67" t="s">
        <v>1008</v>
      </c>
      <c r="AO67" t="s">
        <v>1009</v>
      </c>
      <c r="AP67" t="s">
        <v>1012</v>
      </c>
      <c r="AQ67" t="s">
        <v>1035</v>
      </c>
      <c r="AR67" t="s">
        <v>1036</v>
      </c>
      <c r="AS67" t="s">
        <v>1038</v>
      </c>
      <c r="AT67" t="s">
        <v>1039</v>
      </c>
      <c r="AU67" t="s">
        <v>1042</v>
      </c>
      <c r="AV67" t="s">
        <v>1048</v>
      </c>
      <c r="AW67" t="s">
        <v>1047</v>
      </c>
      <c r="AX67" t="s">
        <v>1061</v>
      </c>
      <c r="AY67" t="s">
        <v>1067</v>
      </c>
      <c r="AZ67" t="s">
        <v>1073</v>
      </c>
      <c r="BA67" t="s">
        <v>1084</v>
      </c>
      <c r="BB67" t="s">
        <v>1088</v>
      </c>
      <c r="BC67" t="s">
        <v>1091</v>
      </c>
      <c r="BD67" t="s">
        <v>1092</v>
      </c>
      <c r="BE67" t="s">
        <v>1097</v>
      </c>
      <c r="BF67" t="s">
        <v>1098</v>
      </c>
      <c r="BG67" t="s">
        <v>1101</v>
      </c>
      <c r="BH67" t="s">
        <v>1102</v>
      </c>
      <c r="BI67" t="s">
        <v>1105</v>
      </c>
      <c r="BJ67" t="s">
        <v>1109</v>
      </c>
      <c r="BK67" t="s">
        <v>1110</v>
      </c>
      <c r="BL67" t="s">
        <v>1111</v>
      </c>
      <c r="BM67" t="s">
        <v>1116</v>
      </c>
      <c r="BN67" t="s">
        <v>1120</v>
      </c>
      <c r="BO67" t="s">
        <v>1122</v>
      </c>
      <c r="BP67" t="s">
        <v>1123</v>
      </c>
      <c r="BQ67" t="s">
        <v>1127</v>
      </c>
      <c r="BR67" t="s">
        <v>1134</v>
      </c>
      <c r="BS67" t="s">
        <v>1138</v>
      </c>
      <c r="BT67" t="s">
        <v>1140</v>
      </c>
      <c r="BU67" t="s">
        <v>1180</v>
      </c>
      <c r="BV67" t="e">
        <v>#N/A</v>
      </c>
      <c r="BW67" t="e">
        <v>#N/A</v>
      </c>
      <c r="BX67" t="e">
        <v>#N/A</v>
      </c>
      <c r="BY67" t="e">
        <v>#N/A</v>
      </c>
      <c r="BZ67" t="e">
        <v>#N/A</v>
      </c>
      <c r="CA67" t="e">
        <v>#N/A</v>
      </c>
      <c r="CB67" t="e">
        <v>#N/A</v>
      </c>
      <c r="CC67" t="e">
        <v>#N/A</v>
      </c>
      <c r="CD67" t="e">
        <v>#N/A</v>
      </c>
      <c r="CE67" t="e">
        <v>#N/A</v>
      </c>
      <c r="CF67" t="e">
        <v>#N/A</v>
      </c>
      <c r="CG67" t="e">
        <v>#N/A</v>
      </c>
      <c r="CH67" t="e">
        <v>#N/A</v>
      </c>
      <c r="CI67" t="e">
        <v>#N/A</v>
      </c>
      <c r="CJ67" t="e">
        <v>#N/A</v>
      </c>
      <c r="CK67" t="e">
        <v>#N/A</v>
      </c>
      <c r="CL67" t="e">
        <v>#N/A</v>
      </c>
      <c r="CM67" t="e">
        <v>#N/A</v>
      </c>
      <c r="CN67" t="e">
        <v>#N/A</v>
      </c>
      <c r="CO67" t="e">
        <v>#N/A</v>
      </c>
      <c r="CP67" t="e">
        <v>#N/A</v>
      </c>
      <c r="CQ67" t="e">
        <v>#N/A</v>
      </c>
      <c r="CR67" t="e">
        <v>#N/A</v>
      </c>
      <c r="CS67" t="e">
        <v>#N/A</v>
      </c>
      <c r="CT67" t="e">
        <v>#N/A</v>
      </c>
      <c r="CU67" t="e">
        <v>#N/A</v>
      </c>
      <c r="CV67" t="e">
        <v>#N/A</v>
      </c>
      <c r="CW67" t="e">
        <v>#N/A</v>
      </c>
      <c r="CX67" t="e">
        <v>#N/A</v>
      </c>
    </row>
    <row r="68" spans="1:102" x14ac:dyDescent="0.2">
      <c r="A68" t="s">
        <v>414</v>
      </c>
      <c r="B68">
        <v>1.9246000051498413</v>
      </c>
      <c r="C68">
        <v>1.9234999418258667</v>
      </c>
      <c r="D68">
        <v>1.9254000186920166</v>
      </c>
      <c r="E68">
        <v>1.9193999767303467</v>
      </c>
      <c r="F68">
        <v>1.9198000431060791</v>
      </c>
      <c r="G68">
        <v>1.9271999597549438</v>
      </c>
      <c r="H68">
        <v>1.9426000118255615</v>
      </c>
      <c r="I68">
        <v>1.9596999883651733</v>
      </c>
      <c r="J68">
        <v>1.901900053024292</v>
      </c>
      <c r="K68">
        <v>1.9142999649047852</v>
      </c>
      <c r="L68">
        <v>1.9098999500274658</v>
      </c>
      <c r="M68">
        <v>1.8976000547409058</v>
      </c>
      <c r="N68">
        <v>1.9141000509262085</v>
      </c>
      <c r="O68">
        <v>1.916100025177002</v>
      </c>
      <c r="P68">
        <v>1.8911000490188599</v>
      </c>
      <c r="Q68">
        <v>1.8552999496459961</v>
      </c>
      <c r="R68">
        <v>1.8402999639511108</v>
      </c>
      <c r="S68">
        <v>1.8518999814987183</v>
      </c>
      <c r="T68">
        <v>1.8228000402450562</v>
      </c>
      <c r="U68">
        <v>1.8267999887466431</v>
      </c>
      <c r="V68">
        <v>1.8313000202178955</v>
      </c>
      <c r="W68">
        <v>1.8504999876022339</v>
      </c>
      <c r="X68">
        <v>1.8453999757766724</v>
      </c>
      <c r="Y68">
        <v>1.8504999876022339</v>
      </c>
      <c r="Z68">
        <v>1.8375999927520752</v>
      </c>
      <c r="AA68">
        <v>1.832800030708313</v>
      </c>
      <c r="AB68">
        <v>1.8432999849319458</v>
      </c>
      <c r="AC68">
        <v>1.833899974822998</v>
      </c>
      <c r="AD68">
        <v>1.8070000410079956</v>
      </c>
      <c r="AE68">
        <v>1.8023999929428101</v>
      </c>
      <c r="AF68">
        <v>1.7965999841690063</v>
      </c>
      <c r="AG68">
        <v>1.7949999570846558</v>
      </c>
      <c r="AH68">
        <v>1.7905000448226929</v>
      </c>
      <c r="AI68">
        <v>1.7894999980926514</v>
      </c>
      <c r="AJ68">
        <v>1.805400013923645</v>
      </c>
      <c r="AK68">
        <v>1.7891999483108521</v>
      </c>
      <c r="AL68">
        <v>1.7878999710083008</v>
      </c>
      <c r="AM68">
        <v>1.7843999862670898</v>
      </c>
      <c r="AN68">
        <v>1.7972999811172485</v>
      </c>
      <c r="AO68">
        <v>1.7642999887466431</v>
      </c>
      <c r="AP68">
        <v>1.7473000288009644</v>
      </c>
      <c r="AQ68">
        <v>1.7611000537872314</v>
      </c>
      <c r="AR68">
        <v>1.770799994468689</v>
      </c>
      <c r="AS68">
        <v>1.8005000352859497</v>
      </c>
      <c r="AT68">
        <v>1.7827999591827393</v>
      </c>
      <c r="AU68">
        <v>1.7953000068664551</v>
      </c>
      <c r="AV68">
        <v>1.8092999458312988</v>
      </c>
      <c r="AW68">
        <v>1.8007999658584595</v>
      </c>
      <c r="AX68">
        <v>1.8059999942779541</v>
      </c>
      <c r="AY68">
        <v>1.7907999753952026</v>
      </c>
      <c r="AZ68">
        <v>1.7972999811172485</v>
      </c>
      <c r="BA68">
        <v>1.7934000492095947</v>
      </c>
      <c r="BB68">
        <v>1.8098000288009644</v>
      </c>
      <c r="BC68">
        <v>1.8420000076293945</v>
      </c>
      <c r="BD68">
        <v>1.8296999931335449</v>
      </c>
      <c r="BE68">
        <v>1.836899995803833</v>
      </c>
      <c r="BF68">
        <v>1.8415999412536621</v>
      </c>
      <c r="BG68">
        <v>1.8242000341415405</v>
      </c>
      <c r="BH68">
        <v>1.8151999711990356</v>
      </c>
      <c r="BI68">
        <v>1.8079999685287476</v>
      </c>
      <c r="BJ68">
        <v>1.8079999685287476</v>
      </c>
      <c r="BK68">
        <v>1.8171999454498291</v>
      </c>
      <c r="BL68">
        <v>1.8224999904632568</v>
      </c>
      <c r="BM68">
        <v>1.8305000066757202</v>
      </c>
      <c r="BN68">
        <v>1.8657000064849854</v>
      </c>
      <c r="BO68">
        <v>1.8636000156402588</v>
      </c>
      <c r="BP68">
        <v>1.8555999994277954</v>
      </c>
      <c r="BQ68">
        <v>1.8723000288009644</v>
      </c>
      <c r="BR68">
        <v>1.8907999992370605</v>
      </c>
      <c r="BS68">
        <v>1.9095000028610229</v>
      </c>
      <c r="BT68">
        <v>1.8935999870300293</v>
      </c>
      <c r="BU68">
        <v>1.8842999935150146</v>
      </c>
      <c r="BV68" t="e">
        <v>#N/A</v>
      </c>
      <c r="BW68" t="e">
        <v>#N/A</v>
      </c>
      <c r="BX68" t="e">
        <v>#N/A</v>
      </c>
      <c r="BY68" t="e">
        <v>#N/A</v>
      </c>
      <c r="BZ68" t="e">
        <v>#N/A</v>
      </c>
      <c r="CA68" t="e">
        <v>#N/A</v>
      </c>
      <c r="CB68" t="e">
        <v>#N/A</v>
      </c>
      <c r="CC68" t="e">
        <v>#N/A</v>
      </c>
      <c r="CD68" t="e">
        <v>#N/A</v>
      </c>
      <c r="CE68" t="e">
        <v>#N/A</v>
      </c>
      <c r="CF68" t="e">
        <v>#N/A</v>
      </c>
      <c r="CG68" t="e">
        <v>#N/A</v>
      </c>
      <c r="CH68" t="e">
        <v>#N/A</v>
      </c>
      <c r="CI68" t="e">
        <v>#N/A</v>
      </c>
      <c r="CJ68" t="e">
        <v>#N/A</v>
      </c>
      <c r="CK68" t="e">
        <v>#N/A</v>
      </c>
      <c r="CL68" t="e">
        <v>#N/A</v>
      </c>
      <c r="CM68" t="e">
        <v>#N/A</v>
      </c>
      <c r="CN68" t="e">
        <v>#N/A</v>
      </c>
      <c r="CO68" t="e">
        <v>#N/A</v>
      </c>
      <c r="CP68" t="e">
        <v>#N/A</v>
      </c>
      <c r="CQ68" t="e">
        <v>#N/A</v>
      </c>
      <c r="CR68" t="e">
        <v>#N/A</v>
      </c>
      <c r="CS68" t="e">
        <v>#N/A</v>
      </c>
      <c r="CT68" t="e">
        <v>#N/A</v>
      </c>
      <c r="CU68" t="e">
        <v>#N/A</v>
      </c>
      <c r="CV68" t="e">
        <v>#N/A</v>
      </c>
      <c r="CW68" t="e">
        <v>#N/A</v>
      </c>
      <c r="CX68" t="e">
        <v>#N/A</v>
      </c>
    </row>
    <row r="69" spans="1:102" x14ac:dyDescent="0.2">
      <c r="B69" t="s">
        <v>874</v>
      </c>
      <c r="C69" t="s">
        <v>875</v>
      </c>
      <c r="D69" t="s">
        <v>877</v>
      </c>
      <c r="E69" t="s">
        <v>878</v>
      </c>
      <c r="F69" t="s">
        <v>882</v>
      </c>
      <c r="G69" t="s">
        <v>883</v>
      </c>
      <c r="H69" t="s">
        <v>884</v>
      </c>
      <c r="I69" t="s">
        <v>887</v>
      </c>
      <c r="J69" t="s">
        <v>888</v>
      </c>
      <c r="K69" t="s">
        <v>890</v>
      </c>
      <c r="L69" t="s">
        <v>889</v>
      </c>
      <c r="M69" t="s">
        <v>893</v>
      </c>
      <c r="N69" t="s">
        <v>894</v>
      </c>
      <c r="O69" t="s">
        <v>897</v>
      </c>
      <c r="P69" t="s">
        <v>898</v>
      </c>
      <c r="Q69" t="s">
        <v>899</v>
      </c>
      <c r="R69" t="s">
        <v>900</v>
      </c>
      <c r="S69" t="s">
        <v>901</v>
      </c>
      <c r="T69" t="s">
        <v>902</v>
      </c>
      <c r="U69" t="s">
        <v>903</v>
      </c>
      <c r="V69" t="s">
        <v>904</v>
      </c>
      <c r="W69" t="s">
        <v>906</v>
      </c>
      <c r="X69" t="s">
        <v>913</v>
      </c>
      <c r="Y69" t="s">
        <v>914</v>
      </c>
      <c r="Z69" t="s">
        <v>915</v>
      </c>
      <c r="AA69" t="s">
        <v>916</v>
      </c>
      <c r="AB69" t="s">
        <v>917</v>
      </c>
      <c r="AC69" t="s">
        <v>968</v>
      </c>
      <c r="AD69" t="s">
        <v>973</v>
      </c>
      <c r="AE69" t="s">
        <v>974</v>
      </c>
      <c r="AF69" t="s">
        <v>975</v>
      </c>
      <c r="AG69" t="s">
        <v>993</v>
      </c>
      <c r="AH69" t="s">
        <v>992</v>
      </c>
      <c r="AI69" t="s">
        <v>1000</v>
      </c>
      <c r="AJ69" t="s">
        <v>1001</v>
      </c>
      <c r="AK69" t="s">
        <v>1004</v>
      </c>
      <c r="AL69" t="s">
        <v>1006</v>
      </c>
      <c r="AM69" t="s">
        <v>1005</v>
      </c>
      <c r="AN69" t="s">
        <v>1008</v>
      </c>
      <c r="AO69" t="s">
        <v>1009</v>
      </c>
      <c r="AP69" t="s">
        <v>1012</v>
      </c>
      <c r="AQ69" t="s">
        <v>1035</v>
      </c>
      <c r="AR69" t="s">
        <v>1036</v>
      </c>
      <c r="AS69" t="s">
        <v>1038</v>
      </c>
      <c r="AT69" t="s">
        <v>1039</v>
      </c>
      <c r="AU69" t="s">
        <v>1042</v>
      </c>
      <c r="AV69" t="s">
        <v>1048</v>
      </c>
      <c r="AW69" t="s">
        <v>1047</v>
      </c>
      <c r="AX69" t="s">
        <v>1061</v>
      </c>
      <c r="AY69" t="s">
        <v>1067</v>
      </c>
      <c r="AZ69" t="s">
        <v>1073</v>
      </c>
      <c r="BA69" t="s">
        <v>1084</v>
      </c>
      <c r="BB69" t="s">
        <v>1088</v>
      </c>
      <c r="BC69" t="s">
        <v>1091</v>
      </c>
      <c r="BD69" t="s">
        <v>1092</v>
      </c>
      <c r="BE69" t="s">
        <v>1097</v>
      </c>
      <c r="BF69" t="s">
        <v>1098</v>
      </c>
      <c r="BG69" t="s">
        <v>1101</v>
      </c>
      <c r="BH69" t="s">
        <v>1102</v>
      </c>
      <c r="BI69" t="s">
        <v>1105</v>
      </c>
      <c r="BJ69" t="s">
        <v>1109</v>
      </c>
      <c r="BK69" t="s">
        <v>1110</v>
      </c>
      <c r="BL69" t="s">
        <v>1111</v>
      </c>
      <c r="BM69" t="s">
        <v>1116</v>
      </c>
      <c r="BN69" t="s">
        <v>1120</v>
      </c>
      <c r="BO69" t="s">
        <v>1122</v>
      </c>
      <c r="BP69" t="s">
        <v>1123</v>
      </c>
      <c r="BQ69" t="s">
        <v>1127</v>
      </c>
      <c r="BR69" t="s">
        <v>1134</v>
      </c>
      <c r="BS69" t="s">
        <v>1138</v>
      </c>
      <c r="BT69" t="s">
        <v>1140</v>
      </c>
      <c r="BU69" t="s">
        <v>1180</v>
      </c>
      <c r="BV69" t="e">
        <v>#N/A</v>
      </c>
      <c r="BW69" t="e">
        <v>#N/A</v>
      </c>
      <c r="BX69" t="e">
        <v>#N/A</v>
      </c>
      <c r="BY69" t="e">
        <v>#N/A</v>
      </c>
      <c r="BZ69" t="e">
        <v>#N/A</v>
      </c>
      <c r="CA69" t="e">
        <v>#N/A</v>
      </c>
      <c r="CB69" t="e">
        <v>#N/A</v>
      </c>
      <c r="CC69" t="e">
        <v>#N/A</v>
      </c>
      <c r="CD69" t="e">
        <v>#N/A</v>
      </c>
      <c r="CE69" t="e">
        <v>#N/A</v>
      </c>
      <c r="CF69" t="e">
        <v>#N/A</v>
      </c>
      <c r="CG69" t="e">
        <v>#N/A</v>
      </c>
      <c r="CH69" t="e">
        <v>#N/A</v>
      </c>
      <c r="CI69" t="e">
        <v>#N/A</v>
      </c>
      <c r="CJ69" t="e">
        <v>#N/A</v>
      </c>
      <c r="CK69" t="e">
        <v>#N/A</v>
      </c>
      <c r="CL69" t="e">
        <v>#N/A</v>
      </c>
      <c r="CM69" t="e">
        <v>#N/A</v>
      </c>
      <c r="CN69" t="e">
        <v>#N/A</v>
      </c>
      <c r="CO69" t="e">
        <v>#N/A</v>
      </c>
      <c r="CP69" t="e">
        <v>#N/A</v>
      </c>
      <c r="CQ69" t="e">
        <v>#N/A</v>
      </c>
      <c r="CR69" t="e">
        <v>#N/A</v>
      </c>
      <c r="CS69" t="e">
        <v>#N/A</v>
      </c>
      <c r="CT69" t="e">
        <v>#N/A</v>
      </c>
      <c r="CU69" t="e">
        <v>#N/A</v>
      </c>
      <c r="CV69" t="e">
        <v>#N/A</v>
      </c>
      <c r="CW69" t="e">
        <v>#N/A</v>
      </c>
      <c r="CX69" t="e">
        <v>#N/A</v>
      </c>
    </row>
    <row r="70" spans="1:102" x14ac:dyDescent="0.2">
      <c r="A70" t="s">
        <v>424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</row>
    <row r="71" spans="1:102" x14ac:dyDescent="0.2">
      <c r="B71" t="s">
        <v>874</v>
      </c>
      <c r="C71" t="s">
        <v>875</v>
      </c>
      <c r="D71" t="s">
        <v>877</v>
      </c>
      <c r="E71" t="s">
        <v>878</v>
      </c>
      <c r="F71" t="s">
        <v>882</v>
      </c>
      <c r="G71" t="s">
        <v>883</v>
      </c>
      <c r="H71" t="s">
        <v>884</v>
      </c>
      <c r="I71" t="s">
        <v>887</v>
      </c>
      <c r="J71" t="s">
        <v>888</v>
      </c>
      <c r="K71" t="s">
        <v>890</v>
      </c>
      <c r="L71" t="s">
        <v>889</v>
      </c>
      <c r="M71" t="s">
        <v>893</v>
      </c>
      <c r="N71" t="s">
        <v>894</v>
      </c>
      <c r="O71" t="s">
        <v>897</v>
      </c>
      <c r="P71" t="s">
        <v>898</v>
      </c>
      <c r="Q71" t="s">
        <v>899</v>
      </c>
      <c r="R71" t="s">
        <v>900</v>
      </c>
      <c r="S71" t="s">
        <v>901</v>
      </c>
      <c r="T71" t="s">
        <v>902</v>
      </c>
      <c r="U71" t="s">
        <v>903</v>
      </c>
      <c r="V71" t="s">
        <v>904</v>
      </c>
      <c r="W71" t="s">
        <v>906</v>
      </c>
      <c r="X71" t="s">
        <v>913</v>
      </c>
      <c r="Y71" t="s">
        <v>914</v>
      </c>
      <c r="Z71" t="s">
        <v>915</v>
      </c>
      <c r="AA71" t="s">
        <v>916</v>
      </c>
      <c r="AB71" t="s">
        <v>917</v>
      </c>
      <c r="AC71" t="s">
        <v>968</v>
      </c>
      <c r="AD71" t="s">
        <v>973</v>
      </c>
      <c r="AE71" t="s">
        <v>974</v>
      </c>
      <c r="AF71" t="s">
        <v>975</v>
      </c>
      <c r="AG71" t="s">
        <v>993</v>
      </c>
      <c r="AH71" t="s">
        <v>992</v>
      </c>
      <c r="AI71" t="s">
        <v>1000</v>
      </c>
      <c r="AJ71" t="s">
        <v>1001</v>
      </c>
      <c r="AK71" t="s">
        <v>1004</v>
      </c>
      <c r="AL71" t="s">
        <v>1006</v>
      </c>
      <c r="AM71" t="s">
        <v>1005</v>
      </c>
      <c r="AN71" t="s">
        <v>1008</v>
      </c>
      <c r="AO71" t="s">
        <v>1009</v>
      </c>
      <c r="AP71" t="s">
        <v>1012</v>
      </c>
      <c r="AQ71" t="s">
        <v>1035</v>
      </c>
      <c r="AR71" t="s">
        <v>1036</v>
      </c>
      <c r="AS71" t="s">
        <v>1038</v>
      </c>
      <c r="AT71" t="s">
        <v>1039</v>
      </c>
      <c r="AU71" t="s">
        <v>1042</v>
      </c>
      <c r="AV71" t="s">
        <v>1048</v>
      </c>
      <c r="AW71" t="s">
        <v>1047</v>
      </c>
      <c r="AX71" t="s">
        <v>1061</v>
      </c>
      <c r="AY71" t="s">
        <v>1067</v>
      </c>
      <c r="AZ71" t="s">
        <v>1073</v>
      </c>
      <c r="BA71" t="s">
        <v>1084</v>
      </c>
      <c r="BB71" t="s">
        <v>1088</v>
      </c>
      <c r="BC71" t="s">
        <v>1091</v>
      </c>
      <c r="BD71" t="s">
        <v>1092</v>
      </c>
      <c r="BE71" t="s">
        <v>1097</v>
      </c>
      <c r="BF71" t="s">
        <v>1098</v>
      </c>
      <c r="BG71" t="s">
        <v>1101</v>
      </c>
      <c r="BH71" t="s">
        <v>1102</v>
      </c>
      <c r="BI71" t="s">
        <v>1105</v>
      </c>
      <c r="BJ71" t="s">
        <v>1109</v>
      </c>
      <c r="BK71" t="s">
        <v>1110</v>
      </c>
      <c r="BL71" t="s">
        <v>1111</v>
      </c>
      <c r="BM71" t="s">
        <v>1116</v>
      </c>
      <c r="BN71" t="s">
        <v>1120</v>
      </c>
      <c r="BO71" t="s">
        <v>1122</v>
      </c>
      <c r="BP71" t="s">
        <v>1123</v>
      </c>
      <c r="BQ71" t="s">
        <v>1127</v>
      </c>
      <c r="BR71" t="s">
        <v>1134</v>
      </c>
      <c r="BS71" t="s">
        <v>1138</v>
      </c>
      <c r="BT71" t="s">
        <v>1140</v>
      </c>
      <c r="BU71" t="s">
        <v>1180</v>
      </c>
      <c r="BV71" t="e">
        <v>#N/A</v>
      </c>
      <c r="BW71" t="e">
        <v>#N/A</v>
      </c>
      <c r="BX71" t="e">
        <v>#N/A</v>
      </c>
      <c r="BY71" t="e">
        <v>#N/A</v>
      </c>
      <c r="BZ71" t="e">
        <v>#N/A</v>
      </c>
      <c r="CA71" t="e">
        <v>#N/A</v>
      </c>
      <c r="CB71" t="e">
        <v>#N/A</v>
      </c>
      <c r="CC71" t="e">
        <v>#N/A</v>
      </c>
      <c r="CD71" t="e">
        <v>#N/A</v>
      </c>
      <c r="CE71" t="e">
        <v>#N/A</v>
      </c>
      <c r="CF71" t="e">
        <v>#N/A</v>
      </c>
      <c r="CG71" t="e">
        <v>#N/A</v>
      </c>
      <c r="CH71" t="e">
        <v>#N/A</v>
      </c>
      <c r="CI71" t="e">
        <v>#N/A</v>
      </c>
      <c r="CJ71" t="e">
        <v>#N/A</v>
      </c>
      <c r="CK71" t="e">
        <v>#N/A</v>
      </c>
      <c r="CL71" t="e">
        <v>#N/A</v>
      </c>
      <c r="CM71" t="e">
        <v>#N/A</v>
      </c>
      <c r="CN71" t="e">
        <v>#N/A</v>
      </c>
      <c r="CO71" t="e">
        <v>#N/A</v>
      </c>
      <c r="CP71" t="e">
        <v>#N/A</v>
      </c>
      <c r="CQ71" t="e">
        <v>#N/A</v>
      </c>
      <c r="CR71" t="e">
        <v>#N/A</v>
      </c>
      <c r="CS71" t="e">
        <v>#N/A</v>
      </c>
      <c r="CT71" t="e">
        <v>#N/A</v>
      </c>
      <c r="CU71" t="e">
        <v>#N/A</v>
      </c>
      <c r="CV71" t="e">
        <v>#N/A</v>
      </c>
      <c r="CW71" t="e">
        <v>#N/A</v>
      </c>
      <c r="CX71" t="e">
        <v>#N/A</v>
      </c>
    </row>
    <row r="72" spans="1:102" x14ac:dyDescent="0.2">
      <c r="A72" t="s">
        <v>63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</row>
    <row r="73" spans="1:102" x14ac:dyDescent="0.2">
      <c r="B73" t="s">
        <v>874</v>
      </c>
      <c r="C73" t="s">
        <v>875</v>
      </c>
      <c r="D73" t="s">
        <v>877</v>
      </c>
      <c r="E73" t="s">
        <v>878</v>
      </c>
      <c r="F73" t="s">
        <v>882</v>
      </c>
      <c r="G73" t="s">
        <v>883</v>
      </c>
      <c r="H73" t="s">
        <v>884</v>
      </c>
      <c r="I73" t="s">
        <v>887</v>
      </c>
      <c r="J73" t="s">
        <v>888</v>
      </c>
      <c r="K73" t="s">
        <v>890</v>
      </c>
      <c r="L73" t="s">
        <v>889</v>
      </c>
      <c r="M73" t="s">
        <v>893</v>
      </c>
      <c r="N73" t="s">
        <v>894</v>
      </c>
      <c r="O73" t="s">
        <v>897</v>
      </c>
      <c r="P73" t="s">
        <v>898</v>
      </c>
      <c r="Q73" t="s">
        <v>899</v>
      </c>
      <c r="R73" t="s">
        <v>900</v>
      </c>
      <c r="S73" t="s">
        <v>901</v>
      </c>
      <c r="T73" t="s">
        <v>902</v>
      </c>
      <c r="U73" t="s">
        <v>903</v>
      </c>
      <c r="V73" t="s">
        <v>904</v>
      </c>
      <c r="W73" t="s">
        <v>906</v>
      </c>
      <c r="X73" t="s">
        <v>913</v>
      </c>
      <c r="Y73" t="s">
        <v>914</v>
      </c>
      <c r="Z73" t="s">
        <v>915</v>
      </c>
      <c r="AA73" t="s">
        <v>916</v>
      </c>
      <c r="AB73" t="s">
        <v>917</v>
      </c>
      <c r="AC73" t="s">
        <v>968</v>
      </c>
      <c r="AD73" t="s">
        <v>973</v>
      </c>
      <c r="AE73" t="s">
        <v>974</v>
      </c>
      <c r="AF73" t="s">
        <v>975</v>
      </c>
      <c r="AG73" t="s">
        <v>993</v>
      </c>
      <c r="AH73" t="s">
        <v>992</v>
      </c>
      <c r="AI73" t="s">
        <v>1000</v>
      </c>
      <c r="AJ73" t="s">
        <v>1001</v>
      </c>
      <c r="AK73" t="s">
        <v>1004</v>
      </c>
      <c r="AL73" t="s">
        <v>1006</v>
      </c>
      <c r="AM73" t="s">
        <v>1005</v>
      </c>
      <c r="AN73" t="s">
        <v>1008</v>
      </c>
      <c r="AO73" t="s">
        <v>1009</v>
      </c>
      <c r="AP73" t="s">
        <v>1012</v>
      </c>
      <c r="AQ73" t="s">
        <v>1035</v>
      </c>
      <c r="AR73" t="s">
        <v>1036</v>
      </c>
      <c r="AS73" t="s">
        <v>1038</v>
      </c>
      <c r="AT73" t="s">
        <v>1039</v>
      </c>
      <c r="AU73" t="s">
        <v>1042</v>
      </c>
      <c r="AV73" t="s">
        <v>1048</v>
      </c>
      <c r="AW73" t="s">
        <v>1047</v>
      </c>
      <c r="AX73" t="s">
        <v>1061</v>
      </c>
      <c r="AY73" t="s">
        <v>1067</v>
      </c>
      <c r="AZ73" t="s">
        <v>1073</v>
      </c>
      <c r="BA73" t="s">
        <v>1084</v>
      </c>
      <c r="BB73" t="s">
        <v>1088</v>
      </c>
      <c r="BC73" t="s">
        <v>1091</v>
      </c>
      <c r="BD73" t="s">
        <v>1092</v>
      </c>
      <c r="BE73" t="s">
        <v>1097</v>
      </c>
      <c r="BF73" t="s">
        <v>1098</v>
      </c>
      <c r="BG73" t="s">
        <v>1101</v>
      </c>
      <c r="BH73" t="s">
        <v>1102</v>
      </c>
      <c r="BI73" t="s">
        <v>1105</v>
      </c>
      <c r="BJ73" t="s">
        <v>1109</v>
      </c>
      <c r="BK73" t="s">
        <v>1110</v>
      </c>
      <c r="BL73" t="s">
        <v>1111</v>
      </c>
      <c r="BM73" t="s">
        <v>1116</v>
      </c>
      <c r="BN73" t="s">
        <v>1120</v>
      </c>
      <c r="BO73" t="s">
        <v>1122</v>
      </c>
      <c r="BP73" t="s">
        <v>1123</v>
      </c>
      <c r="BQ73" t="s">
        <v>1127</v>
      </c>
      <c r="BR73" t="s">
        <v>1134</v>
      </c>
      <c r="BS73" t="s">
        <v>1138</v>
      </c>
      <c r="BT73" t="s">
        <v>1140</v>
      </c>
      <c r="BU73" t="s">
        <v>1180</v>
      </c>
      <c r="BV73" t="e">
        <v>#N/A</v>
      </c>
      <c r="BW73" t="e">
        <v>#N/A</v>
      </c>
      <c r="BX73" t="e">
        <v>#N/A</v>
      </c>
      <c r="BY73" t="e">
        <v>#N/A</v>
      </c>
      <c r="BZ73" t="e">
        <v>#N/A</v>
      </c>
      <c r="CA73" t="e">
        <v>#N/A</v>
      </c>
      <c r="CB73" t="e">
        <v>#N/A</v>
      </c>
      <c r="CC73" t="e">
        <v>#N/A</v>
      </c>
      <c r="CD73" t="e">
        <v>#N/A</v>
      </c>
      <c r="CE73" t="e">
        <v>#N/A</v>
      </c>
      <c r="CF73" t="e">
        <v>#N/A</v>
      </c>
      <c r="CG73" t="e">
        <v>#N/A</v>
      </c>
      <c r="CH73" t="e">
        <v>#N/A</v>
      </c>
      <c r="CI73" t="e">
        <v>#N/A</v>
      </c>
      <c r="CJ73" t="e">
        <v>#N/A</v>
      </c>
      <c r="CK73" t="e">
        <v>#N/A</v>
      </c>
      <c r="CL73" t="e">
        <v>#N/A</v>
      </c>
      <c r="CM73" t="e">
        <v>#N/A</v>
      </c>
      <c r="CN73" t="e">
        <v>#N/A</v>
      </c>
      <c r="CO73" t="e">
        <v>#N/A</v>
      </c>
      <c r="CP73" t="e">
        <v>#N/A</v>
      </c>
      <c r="CQ73" t="e">
        <v>#N/A</v>
      </c>
      <c r="CR73" t="e">
        <v>#N/A</v>
      </c>
      <c r="CS73" t="e">
        <v>#N/A</v>
      </c>
      <c r="CT73" t="e">
        <v>#N/A</v>
      </c>
      <c r="CU73" t="e">
        <v>#N/A</v>
      </c>
      <c r="CV73" t="e">
        <v>#N/A</v>
      </c>
      <c r="CW73" t="e">
        <v>#N/A</v>
      </c>
      <c r="CX73" t="e">
        <v>#N/A</v>
      </c>
    </row>
    <row r="74" spans="1:102" x14ac:dyDescent="0.2">
      <c r="A74" t="s">
        <v>905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</row>
    <row r="75" spans="1:102" x14ac:dyDescent="0.2">
      <c r="B75" t="s">
        <v>874</v>
      </c>
      <c r="C75" t="s">
        <v>875</v>
      </c>
      <c r="D75" t="s">
        <v>877</v>
      </c>
      <c r="E75" t="s">
        <v>878</v>
      </c>
      <c r="F75" t="s">
        <v>882</v>
      </c>
      <c r="G75" t="s">
        <v>883</v>
      </c>
      <c r="H75" t="s">
        <v>884</v>
      </c>
      <c r="I75" t="s">
        <v>887</v>
      </c>
      <c r="J75" t="s">
        <v>888</v>
      </c>
      <c r="K75" t="s">
        <v>890</v>
      </c>
      <c r="L75" t="s">
        <v>889</v>
      </c>
      <c r="M75" t="s">
        <v>893</v>
      </c>
      <c r="N75" t="s">
        <v>894</v>
      </c>
      <c r="O75" t="s">
        <v>897</v>
      </c>
      <c r="P75" t="s">
        <v>898</v>
      </c>
      <c r="Q75" t="s">
        <v>899</v>
      </c>
      <c r="R75" t="s">
        <v>900</v>
      </c>
      <c r="S75" t="s">
        <v>901</v>
      </c>
      <c r="T75" t="s">
        <v>902</v>
      </c>
      <c r="U75" t="s">
        <v>903</v>
      </c>
      <c r="V75" t="s">
        <v>904</v>
      </c>
      <c r="W75" t="s">
        <v>906</v>
      </c>
      <c r="X75" t="s">
        <v>913</v>
      </c>
      <c r="Y75" t="s">
        <v>914</v>
      </c>
      <c r="Z75" t="s">
        <v>915</v>
      </c>
      <c r="AA75" t="s">
        <v>916</v>
      </c>
      <c r="AB75" t="s">
        <v>917</v>
      </c>
      <c r="AC75" t="s">
        <v>968</v>
      </c>
      <c r="AD75" t="s">
        <v>973</v>
      </c>
      <c r="AE75" t="s">
        <v>974</v>
      </c>
      <c r="AF75" t="s">
        <v>975</v>
      </c>
      <c r="AG75" t="s">
        <v>993</v>
      </c>
      <c r="AH75" t="s">
        <v>992</v>
      </c>
      <c r="AI75" t="s">
        <v>1000</v>
      </c>
      <c r="AJ75" t="s">
        <v>1001</v>
      </c>
      <c r="AK75" t="s">
        <v>1004</v>
      </c>
      <c r="AL75" t="s">
        <v>1006</v>
      </c>
      <c r="AM75" t="s">
        <v>1005</v>
      </c>
      <c r="AN75" t="s">
        <v>1008</v>
      </c>
      <c r="AO75" t="s">
        <v>1009</v>
      </c>
      <c r="AP75" t="s">
        <v>1012</v>
      </c>
      <c r="AQ75" t="s">
        <v>1035</v>
      </c>
      <c r="AR75" t="s">
        <v>1036</v>
      </c>
      <c r="AS75" t="s">
        <v>1038</v>
      </c>
      <c r="AT75" t="s">
        <v>1039</v>
      </c>
      <c r="AU75" t="s">
        <v>1042</v>
      </c>
      <c r="AV75" t="s">
        <v>1048</v>
      </c>
      <c r="AW75" t="s">
        <v>1047</v>
      </c>
      <c r="AX75" t="s">
        <v>1061</v>
      </c>
      <c r="AY75" t="s">
        <v>1067</v>
      </c>
      <c r="AZ75" t="s">
        <v>1073</v>
      </c>
      <c r="BA75" t="s">
        <v>1084</v>
      </c>
      <c r="BB75" t="s">
        <v>1088</v>
      </c>
      <c r="BC75" t="s">
        <v>1091</v>
      </c>
      <c r="BD75" t="s">
        <v>1092</v>
      </c>
      <c r="BE75" t="s">
        <v>1097</v>
      </c>
      <c r="BF75" t="s">
        <v>1098</v>
      </c>
      <c r="BG75" t="s">
        <v>1101</v>
      </c>
      <c r="BH75" t="s">
        <v>1102</v>
      </c>
      <c r="BI75" t="s">
        <v>1105</v>
      </c>
      <c r="BJ75" t="s">
        <v>1109</v>
      </c>
      <c r="BK75" t="s">
        <v>1110</v>
      </c>
      <c r="BL75" t="s">
        <v>1111</v>
      </c>
      <c r="BM75" t="s">
        <v>1116</v>
      </c>
      <c r="BN75" t="s">
        <v>1120</v>
      </c>
      <c r="BO75" t="s">
        <v>1122</v>
      </c>
      <c r="BP75" t="s">
        <v>1123</v>
      </c>
      <c r="BQ75" t="s">
        <v>1127</v>
      </c>
      <c r="BR75" t="s">
        <v>1134</v>
      </c>
      <c r="BS75" t="s">
        <v>1138</v>
      </c>
      <c r="BT75" t="s">
        <v>1140</v>
      </c>
      <c r="BU75" t="s">
        <v>1180</v>
      </c>
      <c r="BV75" t="e">
        <v>#N/A</v>
      </c>
      <c r="BW75" t="e">
        <v>#N/A</v>
      </c>
      <c r="BX75" t="e">
        <v>#N/A</v>
      </c>
      <c r="BY75" t="e">
        <v>#N/A</v>
      </c>
      <c r="BZ75" t="e">
        <v>#N/A</v>
      </c>
      <c r="CA75" t="e">
        <v>#N/A</v>
      </c>
      <c r="CB75" t="e">
        <v>#N/A</v>
      </c>
      <c r="CC75" t="e">
        <v>#N/A</v>
      </c>
      <c r="CD75" t="e">
        <v>#N/A</v>
      </c>
      <c r="CE75" t="e">
        <v>#N/A</v>
      </c>
      <c r="CF75" t="e">
        <v>#N/A</v>
      </c>
      <c r="CG75" t="e">
        <v>#N/A</v>
      </c>
      <c r="CH75" t="e">
        <v>#N/A</v>
      </c>
      <c r="CI75" t="e">
        <v>#N/A</v>
      </c>
      <c r="CJ75" t="e">
        <v>#N/A</v>
      </c>
      <c r="CK75" t="e">
        <v>#N/A</v>
      </c>
      <c r="CL75" t="e">
        <v>#N/A</v>
      </c>
      <c r="CM75" t="e">
        <v>#N/A</v>
      </c>
      <c r="CN75" t="e">
        <v>#N/A</v>
      </c>
      <c r="CO75" t="e">
        <v>#N/A</v>
      </c>
      <c r="CP75" t="e">
        <v>#N/A</v>
      </c>
      <c r="CQ75" t="e">
        <v>#N/A</v>
      </c>
      <c r="CR75" t="e">
        <v>#N/A</v>
      </c>
      <c r="CS75" t="e">
        <v>#N/A</v>
      </c>
      <c r="CT75" t="e">
        <v>#N/A</v>
      </c>
      <c r="CU75" t="e">
        <v>#N/A</v>
      </c>
      <c r="CV75" t="e">
        <v>#N/A</v>
      </c>
      <c r="CW75" t="e">
        <v>#N/A</v>
      </c>
      <c r="CX75" t="e">
        <v>#N/A</v>
      </c>
    </row>
    <row r="76" spans="1:102" x14ac:dyDescent="0.2">
      <c r="A76" t="s">
        <v>1096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</row>
    <row r="77" spans="1:102" x14ac:dyDescent="0.2">
      <c r="B77" t="s">
        <v>874</v>
      </c>
      <c r="C77" t="s">
        <v>875</v>
      </c>
      <c r="D77" t="s">
        <v>877</v>
      </c>
      <c r="E77" t="s">
        <v>878</v>
      </c>
      <c r="F77" t="s">
        <v>882</v>
      </c>
      <c r="G77" t="s">
        <v>883</v>
      </c>
      <c r="H77" t="s">
        <v>884</v>
      </c>
      <c r="I77" t="s">
        <v>887</v>
      </c>
      <c r="J77" t="s">
        <v>888</v>
      </c>
      <c r="K77" t="s">
        <v>890</v>
      </c>
      <c r="L77" t="s">
        <v>889</v>
      </c>
      <c r="M77" t="s">
        <v>893</v>
      </c>
      <c r="N77" t="s">
        <v>894</v>
      </c>
      <c r="O77" t="s">
        <v>897</v>
      </c>
      <c r="P77" t="s">
        <v>898</v>
      </c>
      <c r="Q77" t="s">
        <v>899</v>
      </c>
      <c r="R77" t="s">
        <v>900</v>
      </c>
      <c r="S77" t="s">
        <v>901</v>
      </c>
      <c r="T77" t="s">
        <v>902</v>
      </c>
      <c r="U77" t="s">
        <v>903</v>
      </c>
      <c r="V77" t="s">
        <v>904</v>
      </c>
      <c r="W77" t="s">
        <v>906</v>
      </c>
      <c r="X77" t="s">
        <v>913</v>
      </c>
      <c r="Y77" t="s">
        <v>914</v>
      </c>
      <c r="Z77" t="s">
        <v>915</v>
      </c>
      <c r="AA77" t="s">
        <v>916</v>
      </c>
      <c r="AB77" t="s">
        <v>917</v>
      </c>
      <c r="AC77" t="s">
        <v>968</v>
      </c>
      <c r="AD77" t="s">
        <v>973</v>
      </c>
      <c r="AE77" t="s">
        <v>974</v>
      </c>
      <c r="AF77" t="s">
        <v>975</v>
      </c>
      <c r="AG77" t="s">
        <v>993</v>
      </c>
      <c r="AH77" t="s">
        <v>992</v>
      </c>
      <c r="AI77" t="s">
        <v>1000</v>
      </c>
      <c r="AJ77" t="s">
        <v>1001</v>
      </c>
      <c r="AK77" t="s">
        <v>1004</v>
      </c>
      <c r="AL77" t="s">
        <v>1006</v>
      </c>
      <c r="AM77" t="s">
        <v>1005</v>
      </c>
      <c r="AN77" t="s">
        <v>1008</v>
      </c>
      <c r="AO77" t="s">
        <v>1009</v>
      </c>
      <c r="AP77" t="s">
        <v>1012</v>
      </c>
      <c r="AQ77" t="s">
        <v>1035</v>
      </c>
      <c r="AR77" t="s">
        <v>1036</v>
      </c>
      <c r="AS77" t="s">
        <v>1038</v>
      </c>
      <c r="AT77" t="s">
        <v>1039</v>
      </c>
      <c r="AU77" t="s">
        <v>1042</v>
      </c>
      <c r="AV77" t="s">
        <v>1048</v>
      </c>
      <c r="AW77" t="s">
        <v>1047</v>
      </c>
      <c r="AX77" t="s">
        <v>1061</v>
      </c>
      <c r="AY77" t="s">
        <v>1067</v>
      </c>
      <c r="AZ77" t="s">
        <v>1073</v>
      </c>
      <c r="BA77" t="s">
        <v>1084</v>
      </c>
      <c r="BB77" t="s">
        <v>1088</v>
      </c>
      <c r="BC77" t="s">
        <v>1091</v>
      </c>
      <c r="BD77" t="s">
        <v>1092</v>
      </c>
      <c r="BE77" t="s">
        <v>1097</v>
      </c>
      <c r="BF77" t="s">
        <v>1098</v>
      </c>
      <c r="BG77" t="s">
        <v>1101</v>
      </c>
      <c r="BH77" t="s">
        <v>1102</v>
      </c>
      <c r="BI77" t="s">
        <v>1105</v>
      </c>
      <c r="BJ77" t="s">
        <v>1109</v>
      </c>
      <c r="BK77" t="s">
        <v>1110</v>
      </c>
      <c r="BL77" t="s">
        <v>1111</v>
      </c>
      <c r="BM77" t="s">
        <v>1116</v>
      </c>
      <c r="BN77" t="s">
        <v>1120</v>
      </c>
      <c r="BO77" t="s">
        <v>1122</v>
      </c>
      <c r="BP77" t="s">
        <v>1123</v>
      </c>
      <c r="BQ77" t="s">
        <v>1127</v>
      </c>
      <c r="BR77" t="s">
        <v>1134</v>
      </c>
      <c r="BS77" t="s">
        <v>1138</v>
      </c>
      <c r="BT77" t="s">
        <v>1140</v>
      </c>
      <c r="BU77" t="s">
        <v>1180</v>
      </c>
      <c r="BV77" t="e">
        <v>#N/A</v>
      </c>
      <c r="BW77" t="e">
        <v>#N/A</v>
      </c>
      <c r="BX77" t="e">
        <v>#N/A</v>
      </c>
      <c r="BY77" t="e">
        <v>#N/A</v>
      </c>
      <c r="BZ77" t="e">
        <v>#N/A</v>
      </c>
      <c r="CA77" t="e">
        <v>#N/A</v>
      </c>
      <c r="CB77" t="e">
        <v>#N/A</v>
      </c>
      <c r="CC77" t="e">
        <v>#N/A</v>
      </c>
      <c r="CD77" t="e">
        <v>#N/A</v>
      </c>
      <c r="CE77" t="e">
        <v>#N/A</v>
      </c>
      <c r="CF77" t="e">
        <v>#N/A</v>
      </c>
      <c r="CG77" t="e">
        <v>#N/A</v>
      </c>
      <c r="CH77" t="e">
        <v>#N/A</v>
      </c>
      <c r="CI77" t="e">
        <v>#N/A</v>
      </c>
      <c r="CJ77" t="e">
        <v>#N/A</v>
      </c>
      <c r="CK77" t="e">
        <v>#N/A</v>
      </c>
      <c r="CL77" t="e">
        <v>#N/A</v>
      </c>
      <c r="CM77" t="e">
        <v>#N/A</v>
      </c>
      <c r="CN77" t="e">
        <v>#N/A</v>
      </c>
      <c r="CO77" t="e">
        <v>#N/A</v>
      </c>
      <c r="CP77" t="e">
        <v>#N/A</v>
      </c>
      <c r="CQ77" t="e">
        <v>#N/A</v>
      </c>
      <c r="CR77" t="e">
        <v>#N/A</v>
      </c>
      <c r="CS77" t="e">
        <v>#N/A</v>
      </c>
      <c r="CT77" t="e">
        <v>#N/A</v>
      </c>
      <c r="CU77" t="e">
        <v>#N/A</v>
      </c>
      <c r="CV77" t="e">
        <v>#N/A</v>
      </c>
      <c r="CW77" t="e">
        <v>#N/A</v>
      </c>
      <c r="CX77" t="e">
        <v>#N/A</v>
      </c>
    </row>
    <row r="78" spans="1:102" x14ac:dyDescent="0.2">
      <c r="A78" t="s">
        <v>677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</row>
    <row r="79" spans="1:102" x14ac:dyDescent="0.2">
      <c r="B79" t="s">
        <v>874</v>
      </c>
      <c r="C79" t="s">
        <v>875</v>
      </c>
      <c r="D79" t="s">
        <v>877</v>
      </c>
      <c r="E79" t="s">
        <v>878</v>
      </c>
      <c r="F79" t="s">
        <v>882</v>
      </c>
      <c r="G79" t="s">
        <v>883</v>
      </c>
      <c r="H79" t="s">
        <v>884</v>
      </c>
      <c r="I79" t="s">
        <v>887</v>
      </c>
      <c r="J79" t="s">
        <v>888</v>
      </c>
      <c r="K79" t="s">
        <v>890</v>
      </c>
      <c r="L79" t="s">
        <v>889</v>
      </c>
      <c r="M79" t="s">
        <v>893</v>
      </c>
      <c r="N79" t="s">
        <v>894</v>
      </c>
      <c r="O79" t="s">
        <v>897</v>
      </c>
      <c r="P79" t="s">
        <v>898</v>
      </c>
      <c r="Q79" t="s">
        <v>899</v>
      </c>
      <c r="R79" t="s">
        <v>900</v>
      </c>
      <c r="S79" t="s">
        <v>901</v>
      </c>
      <c r="T79" t="s">
        <v>902</v>
      </c>
      <c r="U79" t="s">
        <v>903</v>
      </c>
      <c r="V79" t="s">
        <v>904</v>
      </c>
      <c r="W79" t="s">
        <v>906</v>
      </c>
      <c r="X79" t="s">
        <v>913</v>
      </c>
      <c r="Y79" t="s">
        <v>914</v>
      </c>
      <c r="Z79" t="s">
        <v>915</v>
      </c>
      <c r="AA79" t="s">
        <v>916</v>
      </c>
      <c r="AB79" t="s">
        <v>917</v>
      </c>
      <c r="AC79" t="s">
        <v>968</v>
      </c>
      <c r="AD79" t="s">
        <v>973</v>
      </c>
      <c r="AE79" t="s">
        <v>974</v>
      </c>
      <c r="AF79" t="s">
        <v>975</v>
      </c>
      <c r="AG79" t="s">
        <v>993</v>
      </c>
      <c r="AH79" t="s">
        <v>992</v>
      </c>
      <c r="AI79" t="s">
        <v>1000</v>
      </c>
      <c r="AJ79" t="s">
        <v>1001</v>
      </c>
      <c r="AK79" t="s">
        <v>1004</v>
      </c>
      <c r="AL79" t="s">
        <v>1006</v>
      </c>
      <c r="AM79" t="s">
        <v>1005</v>
      </c>
      <c r="AN79" t="s">
        <v>1008</v>
      </c>
      <c r="AO79" t="s">
        <v>1009</v>
      </c>
      <c r="AP79" t="s">
        <v>1012</v>
      </c>
      <c r="AQ79" t="s">
        <v>1035</v>
      </c>
      <c r="AR79" t="s">
        <v>1036</v>
      </c>
      <c r="AS79" t="s">
        <v>1038</v>
      </c>
      <c r="AT79" t="s">
        <v>1039</v>
      </c>
      <c r="AU79" t="s">
        <v>1042</v>
      </c>
      <c r="AV79" t="s">
        <v>1048</v>
      </c>
      <c r="AW79" t="s">
        <v>1047</v>
      </c>
      <c r="AX79" t="s">
        <v>1061</v>
      </c>
      <c r="AY79" t="s">
        <v>1067</v>
      </c>
      <c r="AZ79" t="s">
        <v>1073</v>
      </c>
      <c r="BA79" t="s">
        <v>1084</v>
      </c>
      <c r="BB79" t="s">
        <v>1088</v>
      </c>
      <c r="BC79" t="s">
        <v>1091</v>
      </c>
      <c r="BD79" t="s">
        <v>1092</v>
      </c>
      <c r="BE79" t="s">
        <v>1097</v>
      </c>
      <c r="BF79" t="s">
        <v>1098</v>
      </c>
      <c r="BG79" t="s">
        <v>1101</v>
      </c>
      <c r="BH79" t="s">
        <v>1102</v>
      </c>
      <c r="BI79" t="s">
        <v>1105</v>
      </c>
      <c r="BJ79" t="s">
        <v>1109</v>
      </c>
      <c r="BK79" t="s">
        <v>1110</v>
      </c>
      <c r="BL79" t="s">
        <v>1111</v>
      </c>
      <c r="BM79" t="s">
        <v>1116</v>
      </c>
      <c r="BN79" t="s">
        <v>1120</v>
      </c>
      <c r="BO79" t="s">
        <v>1122</v>
      </c>
      <c r="BP79" t="s">
        <v>1123</v>
      </c>
      <c r="BQ79" t="s">
        <v>1127</v>
      </c>
      <c r="BR79" t="s">
        <v>1134</v>
      </c>
      <c r="BS79" t="s">
        <v>1138</v>
      </c>
      <c r="BT79" t="s">
        <v>1140</v>
      </c>
      <c r="BU79" t="s">
        <v>1180</v>
      </c>
      <c r="BV79" t="e">
        <v>#N/A</v>
      </c>
      <c r="BW79" t="e">
        <v>#N/A</v>
      </c>
      <c r="BX79" t="e">
        <v>#N/A</v>
      </c>
      <c r="BY79" t="e">
        <v>#N/A</v>
      </c>
      <c r="BZ79" t="e">
        <v>#N/A</v>
      </c>
      <c r="CA79" t="e">
        <v>#N/A</v>
      </c>
      <c r="CB79" t="e">
        <v>#N/A</v>
      </c>
      <c r="CC79" t="e">
        <v>#N/A</v>
      </c>
      <c r="CD79" t="e">
        <v>#N/A</v>
      </c>
      <c r="CE79" t="e">
        <v>#N/A</v>
      </c>
      <c r="CF79" t="e">
        <v>#N/A</v>
      </c>
      <c r="CG79" t="e">
        <v>#N/A</v>
      </c>
      <c r="CH79" t="e">
        <v>#N/A</v>
      </c>
      <c r="CI79" t="e">
        <v>#N/A</v>
      </c>
      <c r="CJ79" t="e">
        <v>#N/A</v>
      </c>
      <c r="CK79" t="e">
        <v>#N/A</v>
      </c>
      <c r="CL79" t="e">
        <v>#N/A</v>
      </c>
      <c r="CM79" t="e">
        <v>#N/A</v>
      </c>
      <c r="CN79" t="e">
        <v>#N/A</v>
      </c>
      <c r="CO79" t="e">
        <v>#N/A</v>
      </c>
      <c r="CP79" t="e">
        <v>#N/A</v>
      </c>
      <c r="CQ79" t="e">
        <v>#N/A</v>
      </c>
      <c r="CR79" t="e">
        <v>#N/A</v>
      </c>
      <c r="CS79" t="e">
        <v>#N/A</v>
      </c>
      <c r="CT79" t="e">
        <v>#N/A</v>
      </c>
      <c r="CU79" t="e">
        <v>#N/A</v>
      </c>
      <c r="CV79" t="e">
        <v>#N/A</v>
      </c>
      <c r="CW79" t="e">
        <v>#N/A</v>
      </c>
      <c r="CX79" t="e">
        <v>#N/A</v>
      </c>
    </row>
    <row r="80" spans="1:102" x14ac:dyDescent="0.2">
      <c r="A80" t="s">
        <v>66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</row>
    <row r="81" spans="1:102" x14ac:dyDescent="0.2">
      <c r="B81" t="s">
        <v>874</v>
      </c>
      <c r="C81" t="s">
        <v>875</v>
      </c>
      <c r="D81" t="s">
        <v>877</v>
      </c>
      <c r="E81" t="s">
        <v>878</v>
      </c>
      <c r="F81" t="s">
        <v>882</v>
      </c>
      <c r="G81" t="s">
        <v>883</v>
      </c>
      <c r="H81" t="s">
        <v>884</v>
      </c>
      <c r="I81" t="s">
        <v>887</v>
      </c>
      <c r="J81" t="s">
        <v>888</v>
      </c>
      <c r="K81" t="s">
        <v>890</v>
      </c>
      <c r="L81" t="s">
        <v>889</v>
      </c>
      <c r="M81" t="s">
        <v>893</v>
      </c>
      <c r="N81" t="s">
        <v>894</v>
      </c>
      <c r="O81" t="s">
        <v>897</v>
      </c>
      <c r="P81" t="s">
        <v>898</v>
      </c>
      <c r="Q81" t="s">
        <v>899</v>
      </c>
      <c r="R81" t="s">
        <v>900</v>
      </c>
      <c r="S81" t="s">
        <v>901</v>
      </c>
      <c r="T81" t="s">
        <v>902</v>
      </c>
      <c r="U81" t="s">
        <v>903</v>
      </c>
      <c r="V81" t="s">
        <v>904</v>
      </c>
      <c r="W81" t="s">
        <v>906</v>
      </c>
      <c r="X81" t="s">
        <v>913</v>
      </c>
      <c r="Y81" t="s">
        <v>914</v>
      </c>
      <c r="Z81" t="s">
        <v>915</v>
      </c>
      <c r="AA81" t="s">
        <v>916</v>
      </c>
      <c r="AB81" t="s">
        <v>917</v>
      </c>
      <c r="AC81" t="s">
        <v>968</v>
      </c>
      <c r="AD81" t="s">
        <v>973</v>
      </c>
      <c r="AE81" t="s">
        <v>974</v>
      </c>
      <c r="AF81" t="s">
        <v>975</v>
      </c>
      <c r="AG81" t="s">
        <v>993</v>
      </c>
      <c r="AH81" t="s">
        <v>992</v>
      </c>
      <c r="AI81" t="s">
        <v>1000</v>
      </c>
      <c r="AJ81" t="s">
        <v>1001</v>
      </c>
      <c r="AK81" t="s">
        <v>1004</v>
      </c>
      <c r="AL81" t="s">
        <v>1006</v>
      </c>
      <c r="AM81" t="s">
        <v>1005</v>
      </c>
      <c r="AN81" t="s">
        <v>1008</v>
      </c>
      <c r="AO81" t="s">
        <v>1009</v>
      </c>
      <c r="AP81" t="s">
        <v>1012</v>
      </c>
      <c r="AQ81" t="s">
        <v>1035</v>
      </c>
      <c r="AR81" t="s">
        <v>1036</v>
      </c>
      <c r="AS81" t="s">
        <v>1038</v>
      </c>
      <c r="AT81" t="s">
        <v>1039</v>
      </c>
      <c r="AU81" t="s">
        <v>1042</v>
      </c>
      <c r="AV81" t="s">
        <v>1048</v>
      </c>
      <c r="AW81" t="s">
        <v>1047</v>
      </c>
      <c r="AX81" t="s">
        <v>1061</v>
      </c>
      <c r="AY81" t="s">
        <v>1067</v>
      </c>
      <c r="AZ81" t="s">
        <v>1073</v>
      </c>
      <c r="BA81" t="s">
        <v>1084</v>
      </c>
      <c r="BB81" t="s">
        <v>1088</v>
      </c>
      <c r="BC81" t="s">
        <v>1091</v>
      </c>
      <c r="BD81" t="s">
        <v>1092</v>
      </c>
      <c r="BE81" t="s">
        <v>1097</v>
      </c>
      <c r="BF81" t="s">
        <v>1098</v>
      </c>
      <c r="BG81" t="s">
        <v>1101</v>
      </c>
      <c r="BH81" t="s">
        <v>1102</v>
      </c>
      <c r="BI81" t="s">
        <v>1105</v>
      </c>
      <c r="BJ81" t="s">
        <v>1109</v>
      </c>
      <c r="BK81" t="s">
        <v>1110</v>
      </c>
      <c r="BL81" t="s">
        <v>1111</v>
      </c>
      <c r="BM81" t="s">
        <v>1116</v>
      </c>
      <c r="BN81" t="s">
        <v>1120</v>
      </c>
      <c r="BO81" t="s">
        <v>1122</v>
      </c>
      <c r="BP81" t="s">
        <v>1123</v>
      </c>
      <c r="BQ81" t="s">
        <v>1127</v>
      </c>
      <c r="BR81" t="s">
        <v>1134</v>
      </c>
      <c r="BS81" t="s">
        <v>1138</v>
      </c>
      <c r="BT81" t="s">
        <v>1140</v>
      </c>
      <c r="BU81" t="s">
        <v>1180</v>
      </c>
      <c r="BV81" t="e">
        <v>#N/A</v>
      </c>
      <c r="BW81" t="e">
        <v>#N/A</v>
      </c>
      <c r="BX81" t="e">
        <v>#N/A</v>
      </c>
      <c r="BY81" t="e">
        <v>#N/A</v>
      </c>
      <c r="BZ81" t="e">
        <v>#N/A</v>
      </c>
      <c r="CA81" t="e">
        <v>#N/A</v>
      </c>
      <c r="CB81" t="e">
        <v>#N/A</v>
      </c>
      <c r="CC81" t="e">
        <v>#N/A</v>
      </c>
      <c r="CD81" t="e">
        <v>#N/A</v>
      </c>
      <c r="CE81" t="e">
        <v>#N/A</v>
      </c>
      <c r="CF81" t="e">
        <v>#N/A</v>
      </c>
      <c r="CG81" t="e">
        <v>#N/A</v>
      </c>
      <c r="CH81" t="e">
        <v>#N/A</v>
      </c>
      <c r="CI81" t="e">
        <v>#N/A</v>
      </c>
      <c r="CJ81" t="e">
        <v>#N/A</v>
      </c>
      <c r="CK81" t="e">
        <v>#N/A</v>
      </c>
      <c r="CL81" t="e">
        <v>#N/A</v>
      </c>
      <c r="CM81" t="e">
        <v>#N/A</v>
      </c>
      <c r="CN81" t="e">
        <v>#N/A</v>
      </c>
      <c r="CO81" t="e">
        <v>#N/A</v>
      </c>
      <c r="CP81" t="e">
        <v>#N/A</v>
      </c>
      <c r="CQ81" t="e">
        <v>#N/A</v>
      </c>
      <c r="CR81" t="e">
        <v>#N/A</v>
      </c>
      <c r="CS81" t="e">
        <v>#N/A</v>
      </c>
      <c r="CT81" t="e">
        <v>#N/A</v>
      </c>
      <c r="CU81" t="e">
        <v>#N/A</v>
      </c>
      <c r="CV81" t="e">
        <v>#N/A</v>
      </c>
      <c r="CW81" t="e">
        <v>#N/A</v>
      </c>
      <c r="CX81" t="e">
        <v>#N/A</v>
      </c>
    </row>
    <row r="82" spans="1:102" x14ac:dyDescent="0.2">
      <c r="A82" t="s">
        <v>66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</row>
    <row r="83" spans="1:102" x14ac:dyDescent="0.2">
      <c r="B83" t="s">
        <v>874</v>
      </c>
      <c r="C83" t="s">
        <v>875</v>
      </c>
      <c r="D83" t="s">
        <v>877</v>
      </c>
      <c r="E83" t="s">
        <v>878</v>
      </c>
      <c r="F83" t="s">
        <v>882</v>
      </c>
      <c r="G83" t="s">
        <v>883</v>
      </c>
      <c r="H83" t="s">
        <v>884</v>
      </c>
      <c r="I83" t="s">
        <v>887</v>
      </c>
      <c r="J83" t="s">
        <v>888</v>
      </c>
      <c r="K83" t="s">
        <v>890</v>
      </c>
      <c r="L83" t="s">
        <v>889</v>
      </c>
      <c r="M83" t="s">
        <v>893</v>
      </c>
      <c r="N83" t="s">
        <v>894</v>
      </c>
      <c r="O83" t="s">
        <v>897</v>
      </c>
      <c r="P83" t="s">
        <v>898</v>
      </c>
      <c r="Q83" t="s">
        <v>899</v>
      </c>
      <c r="R83" t="s">
        <v>900</v>
      </c>
      <c r="S83" t="s">
        <v>901</v>
      </c>
      <c r="T83" t="s">
        <v>902</v>
      </c>
      <c r="U83" t="s">
        <v>903</v>
      </c>
      <c r="V83" t="s">
        <v>904</v>
      </c>
      <c r="W83" t="s">
        <v>906</v>
      </c>
      <c r="X83" t="s">
        <v>913</v>
      </c>
      <c r="Y83" t="s">
        <v>914</v>
      </c>
      <c r="Z83" t="s">
        <v>915</v>
      </c>
      <c r="AA83" t="s">
        <v>916</v>
      </c>
      <c r="AB83" t="s">
        <v>917</v>
      </c>
      <c r="AC83" t="s">
        <v>968</v>
      </c>
      <c r="AD83" t="s">
        <v>973</v>
      </c>
      <c r="AE83" t="s">
        <v>974</v>
      </c>
      <c r="AF83" t="s">
        <v>975</v>
      </c>
      <c r="AG83" t="s">
        <v>993</v>
      </c>
      <c r="AH83" t="s">
        <v>992</v>
      </c>
      <c r="AI83" t="s">
        <v>1000</v>
      </c>
      <c r="AJ83" t="s">
        <v>1001</v>
      </c>
      <c r="AK83" t="s">
        <v>1004</v>
      </c>
      <c r="AL83" t="s">
        <v>1006</v>
      </c>
      <c r="AM83" t="s">
        <v>1005</v>
      </c>
      <c r="AN83" t="s">
        <v>1008</v>
      </c>
      <c r="AO83" t="s">
        <v>1009</v>
      </c>
      <c r="AP83" t="s">
        <v>1012</v>
      </c>
      <c r="AQ83" t="s">
        <v>1035</v>
      </c>
      <c r="AR83" t="s">
        <v>1036</v>
      </c>
      <c r="AS83" t="s">
        <v>1038</v>
      </c>
      <c r="AT83" t="s">
        <v>1039</v>
      </c>
      <c r="AU83" t="s">
        <v>1042</v>
      </c>
      <c r="AV83" t="s">
        <v>1048</v>
      </c>
      <c r="AW83" t="s">
        <v>1047</v>
      </c>
      <c r="AX83" t="s">
        <v>1061</v>
      </c>
      <c r="AY83" t="s">
        <v>1067</v>
      </c>
      <c r="AZ83" t="s">
        <v>1073</v>
      </c>
      <c r="BA83" t="s">
        <v>1084</v>
      </c>
      <c r="BB83" t="s">
        <v>1088</v>
      </c>
      <c r="BC83" t="s">
        <v>1091</v>
      </c>
      <c r="BD83" t="s">
        <v>1092</v>
      </c>
      <c r="BE83" t="s">
        <v>1097</v>
      </c>
      <c r="BF83" t="s">
        <v>1098</v>
      </c>
      <c r="BG83" t="s">
        <v>1101</v>
      </c>
      <c r="BH83" t="s">
        <v>1102</v>
      </c>
      <c r="BI83" t="s">
        <v>1105</v>
      </c>
      <c r="BJ83" t="s">
        <v>1109</v>
      </c>
      <c r="BK83" t="s">
        <v>1110</v>
      </c>
      <c r="BL83" t="s">
        <v>1111</v>
      </c>
      <c r="BM83" t="s">
        <v>1116</v>
      </c>
      <c r="BN83" t="s">
        <v>1120</v>
      </c>
      <c r="BO83" t="s">
        <v>1122</v>
      </c>
      <c r="BP83" t="s">
        <v>1123</v>
      </c>
      <c r="BQ83" t="s">
        <v>1127</v>
      </c>
      <c r="BR83" t="s">
        <v>1134</v>
      </c>
      <c r="BS83" t="s">
        <v>1138</v>
      </c>
      <c r="BT83" t="s">
        <v>1140</v>
      </c>
      <c r="BU83" t="s">
        <v>1180</v>
      </c>
      <c r="BV83" t="e">
        <v>#N/A</v>
      </c>
      <c r="BW83" t="e">
        <v>#N/A</v>
      </c>
      <c r="BX83" t="e">
        <v>#N/A</v>
      </c>
      <c r="BY83" t="e">
        <v>#N/A</v>
      </c>
      <c r="BZ83" t="e">
        <v>#N/A</v>
      </c>
      <c r="CA83" t="e">
        <v>#N/A</v>
      </c>
      <c r="CB83" t="e">
        <v>#N/A</v>
      </c>
      <c r="CC83" t="e">
        <v>#N/A</v>
      </c>
      <c r="CD83" t="e">
        <v>#N/A</v>
      </c>
      <c r="CE83" t="e">
        <v>#N/A</v>
      </c>
      <c r="CF83" t="e">
        <v>#N/A</v>
      </c>
      <c r="CG83" t="e">
        <v>#N/A</v>
      </c>
      <c r="CH83" t="e">
        <v>#N/A</v>
      </c>
      <c r="CI83" t="e">
        <v>#N/A</v>
      </c>
      <c r="CJ83" t="e">
        <v>#N/A</v>
      </c>
      <c r="CK83" t="e">
        <v>#N/A</v>
      </c>
      <c r="CL83" t="e">
        <v>#N/A</v>
      </c>
      <c r="CM83" t="e">
        <v>#N/A</v>
      </c>
      <c r="CN83" t="e">
        <v>#N/A</v>
      </c>
      <c r="CO83" t="e">
        <v>#N/A</v>
      </c>
      <c r="CP83" t="e">
        <v>#N/A</v>
      </c>
      <c r="CQ83" t="e">
        <v>#N/A</v>
      </c>
      <c r="CR83" t="e">
        <v>#N/A</v>
      </c>
      <c r="CS83" t="e">
        <v>#N/A</v>
      </c>
      <c r="CT83" t="e">
        <v>#N/A</v>
      </c>
      <c r="CU83" t="e">
        <v>#N/A</v>
      </c>
      <c r="CV83" t="e">
        <v>#N/A</v>
      </c>
      <c r="CW83" t="e">
        <v>#N/A</v>
      </c>
      <c r="CX83" t="e">
        <v>#N/A</v>
      </c>
    </row>
    <row r="84" spans="1:102" x14ac:dyDescent="0.2">
      <c r="A84" t="s">
        <v>67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</row>
    <row r="85" spans="1:102" x14ac:dyDescent="0.2">
      <c r="B85" t="s">
        <v>874</v>
      </c>
      <c r="C85" t="s">
        <v>875</v>
      </c>
      <c r="D85" t="s">
        <v>877</v>
      </c>
      <c r="E85" t="s">
        <v>878</v>
      </c>
      <c r="F85" t="s">
        <v>882</v>
      </c>
      <c r="G85" t="s">
        <v>883</v>
      </c>
      <c r="H85" t="s">
        <v>884</v>
      </c>
      <c r="I85" t="s">
        <v>887</v>
      </c>
      <c r="J85" t="s">
        <v>888</v>
      </c>
      <c r="K85" t="s">
        <v>890</v>
      </c>
      <c r="L85" t="s">
        <v>889</v>
      </c>
      <c r="M85" t="s">
        <v>893</v>
      </c>
      <c r="N85" t="s">
        <v>894</v>
      </c>
      <c r="O85" t="s">
        <v>897</v>
      </c>
      <c r="P85" t="s">
        <v>898</v>
      </c>
      <c r="Q85" t="s">
        <v>899</v>
      </c>
      <c r="R85" t="s">
        <v>900</v>
      </c>
      <c r="S85" t="s">
        <v>901</v>
      </c>
      <c r="T85" t="s">
        <v>902</v>
      </c>
      <c r="U85" t="s">
        <v>903</v>
      </c>
      <c r="V85" t="s">
        <v>904</v>
      </c>
      <c r="W85" t="s">
        <v>906</v>
      </c>
      <c r="X85" t="s">
        <v>913</v>
      </c>
      <c r="Y85" t="s">
        <v>914</v>
      </c>
      <c r="Z85" t="s">
        <v>915</v>
      </c>
      <c r="AA85" t="s">
        <v>916</v>
      </c>
      <c r="AB85" t="s">
        <v>917</v>
      </c>
      <c r="AC85" t="s">
        <v>968</v>
      </c>
      <c r="AD85" t="s">
        <v>973</v>
      </c>
      <c r="AE85" t="s">
        <v>974</v>
      </c>
      <c r="AF85" t="s">
        <v>975</v>
      </c>
      <c r="AG85" t="s">
        <v>993</v>
      </c>
      <c r="AH85" t="s">
        <v>992</v>
      </c>
      <c r="AI85" t="s">
        <v>1000</v>
      </c>
      <c r="AJ85" t="s">
        <v>1001</v>
      </c>
      <c r="AK85" t="s">
        <v>1004</v>
      </c>
      <c r="AL85" t="s">
        <v>1006</v>
      </c>
      <c r="AM85" t="s">
        <v>1005</v>
      </c>
      <c r="AN85" t="s">
        <v>1008</v>
      </c>
      <c r="AO85" t="s">
        <v>1009</v>
      </c>
      <c r="AP85" t="s">
        <v>1012</v>
      </c>
      <c r="AQ85" t="s">
        <v>1035</v>
      </c>
      <c r="AR85" t="s">
        <v>1036</v>
      </c>
      <c r="AS85" t="s">
        <v>1038</v>
      </c>
      <c r="AT85" t="s">
        <v>1039</v>
      </c>
      <c r="AU85" t="s">
        <v>1042</v>
      </c>
      <c r="AV85" t="s">
        <v>1048</v>
      </c>
      <c r="AW85" t="s">
        <v>1047</v>
      </c>
      <c r="AX85" t="s">
        <v>1061</v>
      </c>
      <c r="AY85" t="s">
        <v>1067</v>
      </c>
      <c r="AZ85" t="s">
        <v>1073</v>
      </c>
      <c r="BA85" t="s">
        <v>1084</v>
      </c>
      <c r="BB85" t="s">
        <v>1088</v>
      </c>
      <c r="BC85" t="s">
        <v>1091</v>
      </c>
      <c r="BD85" t="s">
        <v>1092</v>
      </c>
      <c r="BE85" t="s">
        <v>1097</v>
      </c>
      <c r="BF85" t="s">
        <v>1098</v>
      </c>
      <c r="BG85" t="s">
        <v>1101</v>
      </c>
      <c r="BH85" t="s">
        <v>1102</v>
      </c>
      <c r="BI85" t="s">
        <v>1105</v>
      </c>
      <c r="BJ85" t="s">
        <v>1109</v>
      </c>
      <c r="BK85" t="s">
        <v>1110</v>
      </c>
      <c r="BL85" t="s">
        <v>1111</v>
      </c>
      <c r="BM85" t="s">
        <v>1116</v>
      </c>
      <c r="BN85" t="s">
        <v>1120</v>
      </c>
      <c r="BO85" t="s">
        <v>1122</v>
      </c>
      <c r="BP85" t="s">
        <v>1123</v>
      </c>
      <c r="BQ85" t="s">
        <v>1127</v>
      </c>
      <c r="BR85" t="s">
        <v>1134</v>
      </c>
      <c r="BS85" t="s">
        <v>1138</v>
      </c>
      <c r="BT85" t="s">
        <v>1140</v>
      </c>
      <c r="BU85" t="s">
        <v>1180</v>
      </c>
      <c r="BV85" t="e">
        <v>#N/A</v>
      </c>
      <c r="BW85" t="e">
        <v>#N/A</v>
      </c>
      <c r="BX85" t="e">
        <v>#N/A</v>
      </c>
      <c r="BY85" t="e">
        <v>#N/A</v>
      </c>
      <c r="BZ85" t="e">
        <v>#N/A</v>
      </c>
      <c r="CA85" t="e">
        <v>#N/A</v>
      </c>
      <c r="CB85" t="e">
        <v>#N/A</v>
      </c>
      <c r="CC85" t="e">
        <v>#N/A</v>
      </c>
      <c r="CD85" t="e">
        <v>#N/A</v>
      </c>
      <c r="CE85" t="e">
        <v>#N/A</v>
      </c>
      <c r="CF85" t="e">
        <v>#N/A</v>
      </c>
      <c r="CG85" t="e">
        <v>#N/A</v>
      </c>
      <c r="CH85" t="e">
        <v>#N/A</v>
      </c>
      <c r="CI85" t="e">
        <v>#N/A</v>
      </c>
      <c r="CJ85" t="e">
        <v>#N/A</v>
      </c>
      <c r="CK85" t="e">
        <v>#N/A</v>
      </c>
      <c r="CL85" t="e">
        <v>#N/A</v>
      </c>
      <c r="CM85" t="e">
        <v>#N/A</v>
      </c>
      <c r="CN85" t="e">
        <v>#N/A</v>
      </c>
      <c r="CO85" t="e">
        <v>#N/A</v>
      </c>
      <c r="CP85" t="e">
        <v>#N/A</v>
      </c>
      <c r="CQ85" t="e">
        <v>#N/A</v>
      </c>
      <c r="CR85" t="e">
        <v>#N/A</v>
      </c>
      <c r="CS85" t="e">
        <v>#N/A</v>
      </c>
      <c r="CT85" t="e">
        <v>#N/A</v>
      </c>
      <c r="CU85" t="e">
        <v>#N/A</v>
      </c>
      <c r="CV85" t="e">
        <v>#N/A</v>
      </c>
      <c r="CW85" t="e">
        <v>#N/A</v>
      </c>
      <c r="CX85" t="e">
        <v>#N/A</v>
      </c>
    </row>
    <row r="86" spans="1:102" x14ac:dyDescent="0.2">
      <c r="A86" t="s">
        <v>67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</row>
    <row r="87" spans="1:102" x14ac:dyDescent="0.2">
      <c r="B87" t="s">
        <v>874</v>
      </c>
      <c r="C87" t="s">
        <v>875</v>
      </c>
      <c r="D87" t="s">
        <v>877</v>
      </c>
      <c r="E87" t="s">
        <v>878</v>
      </c>
      <c r="F87" t="s">
        <v>882</v>
      </c>
      <c r="G87" t="s">
        <v>883</v>
      </c>
      <c r="H87" t="s">
        <v>884</v>
      </c>
      <c r="I87" t="s">
        <v>887</v>
      </c>
      <c r="J87" t="s">
        <v>888</v>
      </c>
      <c r="K87" t="s">
        <v>890</v>
      </c>
      <c r="L87" t="s">
        <v>889</v>
      </c>
      <c r="M87" t="s">
        <v>893</v>
      </c>
      <c r="N87" t="s">
        <v>894</v>
      </c>
      <c r="O87" t="s">
        <v>897</v>
      </c>
      <c r="P87" t="s">
        <v>898</v>
      </c>
      <c r="Q87" t="s">
        <v>899</v>
      </c>
      <c r="R87" t="s">
        <v>900</v>
      </c>
      <c r="S87" t="s">
        <v>901</v>
      </c>
      <c r="T87" t="s">
        <v>902</v>
      </c>
      <c r="U87" t="s">
        <v>903</v>
      </c>
      <c r="V87" t="s">
        <v>904</v>
      </c>
      <c r="W87" t="s">
        <v>906</v>
      </c>
      <c r="X87" t="s">
        <v>913</v>
      </c>
      <c r="Y87" t="s">
        <v>914</v>
      </c>
      <c r="Z87" t="s">
        <v>915</v>
      </c>
      <c r="AA87" t="s">
        <v>916</v>
      </c>
      <c r="AB87" t="s">
        <v>917</v>
      </c>
      <c r="AC87" t="s">
        <v>968</v>
      </c>
      <c r="AD87" t="s">
        <v>973</v>
      </c>
      <c r="AE87" t="s">
        <v>974</v>
      </c>
      <c r="AF87" t="s">
        <v>975</v>
      </c>
      <c r="AG87" t="s">
        <v>993</v>
      </c>
      <c r="AH87" t="s">
        <v>992</v>
      </c>
      <c r="AI87" t="s">
        <v>1000</v>
      </c>
      <c r="AJ87" t="s">
        <v>1001</v>
      </c>
      <c r="AK87" t="s">
        <v>1004</v>
      </c>
      <c r="AL87" t="s">
        <v>1006</v>
      </c>
      <c r="AM87" t="s">
        <v>1005</v>
      </c>
      <c r="AN87" t="s">
        <v>1008</v>
      </c>
      <c r="AO87" t="s">
        <v>1009</v>
      </c>
      <c r="AP87" t="s">
        <v>1012</v>
      </c>
      <c r="AQ87" t="s">
        <v>1035</v>
      </c>
      <c r="AR87" t="s">
        <v>1036</v>
      </c>
      <c r="AS87" t="s">
        <v>1038</v>
      </c>
      <c r="AT87" t="s">
        <v>1039</v>
      </c>
      <c r="AU87" t="s">
        <v>1042</v>
      </c>
      <c r="AV87" t="s">
        <v>1048</v>
      </c>
      <c r="AW87" t="s">
        <v>1047</v>
      </c>
      <c r="AX87" t="s">
        <v>1061</v>
      </c>
      <c r="AY87" t="s">
        <v>1067</v>
      </c>
      <c r="AZ87" t="s">
        <v>1073</v>
      </c>
      <c r="BA87" t="s">
        <v>1084</v>
      </c>
      <c r="BB87" t="s">
        <v>1088</v>
      </c>
      <c r="BC87" t="s">
        <v>1091</v>
      </c>
      <c r="BD87" t="s">
        <v>1092</v>
      </c>
      <c r="BE87" t="s">
        <v>1097</v>
      </c>
      <c r="BF87" t="s">
        <v>1098</v>
      </c>
      <c r="BG87" t="s">
        <v>1101</v>
      </c>
      <c r="BH87" t="s">
        <v>1102</v>
      </c>
      <c r="BI87" t="s">
        <v>1105</v>
      </c>
      <c r="BJ87" t="s">
        <v>1109</v>
      </c>
      <c r="BK87" t="s">
        <v>1110</v>
      </c>
      <c r="BL87" t="s">
        <v>1111</v>
      </c>
      <c r="BM87" t="s">
        <v>1116</v>
      </c>
      <c r="BN87" t="s">
        <v>1120</v>
      </c>
      <c r="BO87" t="s">
        <v>1122</v>
      </c>
      <c r="BP87" t="s">
        <v>1123</v>
      </c>
      <c r="BQ87" t="s">
        <v>1127</v>
      </c>
      <c r="BR87" t="s">
        <v>1134</v>
      </c>
      <c r="BS87" t="s">
        <v>1138</v>
      </c>
      <c r="BT87" t="s">
        <v>1140</v>
      </c>
      <c r="BU87" t="s">
        <v>1180</v>
      </c>
      <c r="BV87" t="e">
        <v>#N/A</v>
      </c>
      <c r="BW87" t="e">
        <v>#N/A</v>
      </c>
      <c r="BX87" t="e">
        <v>#N/A</v>
      </c>
      <c r="BY87" t="e">
        <v>#N/A</v>
      </c>
      <c r="BZ87" t="e">
        <v>#N/A</v>
      </c>
      <c r="CA87" t="e">
        <v>#N/A</v>
      </c>
      <c r="CB87" t="e">
        <v>#N/A</v>
      </c>
      <c r="CC87" t="e">
        <v>#N/A</v>
      </c>
      <c r="CD87" t="e">
        <v>#N/A</v>
      </c>
      <c r="CE87" t="e">
        <v>#N/A</v>
      </c>
      <c r="CF87" t="e">
        <v>#N/A</v>
      </c>
      <c r="CG87" t="e">
        <v>#N/A</v>
      </c>
      <c r="CH87" t="e">
        <v>#N/A</v>
      </c>
      <c r="CI87" t="e">
        <v>#N/A</v>
      </c>
      <c r="CJ87" t="e">
        <v>#N/A</v>
      </c>
      <c r="CK87" t="e">
        <v>#N/A</v>
      </c>
      <c r="CL87" t="e">
        <v>#N/A</v>
      </c>
      <c r="CM87" t="e">
        <v>#N/A</v>
      </c>
      <c r="CN87" t="e">
        <v>#N/A</v>
      </c>
      <c r="CO87" t="e">
        <v>#N/A</v>
      </c>
      <c r="CP87" t="e">
        <v>#N/A</v>
      </c>
      <c r="CQ87" t="e">
        <v>#N/A</v>
      </c>
      <c r="CR87" t="e">
        <v>#N/A</v>
      </c>
      <c r="CS87" t="e">
        <v>#N/A</v>
      </c>
      <c r="CT87" t="e">
        <v>#N/A</v>
      </c>
      <c r="CU87" t="e">
        <v>#N/A</v>
      </c>
      <c r="CV87" t="e">
        <v>#N/A</v>
      </c>
      <c r="CW87" t="e">
        <v>#N/A</v>
      </c>
      <c r="CX87" t="e">
        <v>#N/A</v>
      </c>
    </row>
    <row r="88" spans="1:102" x14ac:dyDescent="0.2">
      <c r="A88" t="s">
        <v>483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</row>
    <row r="89" spans="1:102" x14ac:dyDescent="0.2">
      <c r="B89" t="s">
        <v>874</v>
      </c>
      <c r="C89" t="s">
        <v>875</v>
      </c>
      <c r="D89" t="s">
        <v>877</v>
      </c>
      <c r="E89" t="s">
        <v>878</v>
      </c>
      <c r="F89" t="s">
        <v>882</v>
      </c>
      <c r="G89" t="s">
        <v>883</v>
      </c>
      <c r="H89" t="s">
        <v>884</v>
      </c>
      <c r="I89" t="s">
        <v>887</v>
      </c>
      <c r="J89" t="s">
        <v>888</v>
      </c>
      <c r="K89" t="s">
        <v>890</v>
      </c>
      <c r="L89" t="s">
        <v>889</v>
      </c>
      <c r="M89" t="s">
        <v>893</v>
      </c>
      <c r="N89" t="s">
        <v>894</v>
      </c>
      <c r="O89" t="s">
        <v>897</v>
      </c>
      <c r="P89" t="s">
        <v>898</v>
      </c>
      <c r="Q89" t="s">
        <v>899</v>
      </c>
      <c r="R89" t="s">
        <v>900</v>
      </c>
      <c r="S89" t="s">
        <v>901</v>
      </c>
      <c r="T89" t="s">
        <v>902</v>
      </c>
      <c r="U89" t="s">
        <v>903</v>
      </c>
      <c r="V89" t="s">
        <v>904</v>
      </c>
      <c r="W89" t="s">
        <v>906</v>
      </c>
      <c r="X89" t="s">
        <v>913</v>
      </c>
      <c r="Y89" t="s">
        <v>914</v>
      </c>
      <c r="Z89" t="s">
        <v>915</v>
      </c>
      <c r="AA89" t="s">
        <v>916</v>
      </c>
      <c r="AB89" t="s">
        <v>917</v>
      </c>
      <c r="AC89" t="s">
        <v>968</v>
      </c>
      <c r="AD89" t="s">
        <v>973</v>
      </c>
      <c r="AE89" t="s">
        <v>974</v>
      </c>
      <c r="AF89" t="s">
        <v>975</v>
      </c>
      <c r="AG89" t="s">
        <v>993</v>
      </c>
      <c r="AH89" t="s">
        <v>992</v>
      </c>
      <c r="AI89" t="s">
        <v>1000</v>
      </c>
      <c r="AJ89" t="s">
        <v>1001</v>
      </c>
      <c r="AK89" t="s">
        <v>1004</v>
      </c>
      <c r="AL89" t="s">
        <v>1006</v>
      </c>
      <c r="AM89" t="s">
        <v>1005</v>
      </c>
      <c r="AN89" t="s">
        <v>1008</v>
      </c>
      <c r="AO89" t="s">
        <v>1009</v>
      </c>
      <c r="AP89" t="s">
        <v>1012</v>
      </c>
      <c r="AQ89" t="s">
        <v>1035</v>
      </c>
      <c r="AR89" t="s">
        <v>1036</v>
      </c>
      <c r="AS89" t="s">
        <v>1038</v>
      </c>
      <c r="AT89" t="s">
        <v>1039</v>
      </c>
      <c r="AU89" t="s">
        <v>1042</v>
      </c>
      <c r="AV89" t="s">
        <v>1048</v>
      </c>
      <c r="AW89" t="s">
        <v>1047</v>
      </c>
      <c r="AX89" t="s">
        <v>1061</v>
      </c>
      <c r="AY89" t="s">
        <v>1067</v>
      </c>
      <c r="AZ89" t="s">
        <v>1073</v>
      </c>
      <c r="BA89" t="s">
        <v>1084</v>
      </c>
      <c r="BB89" t="s">
        <v>1088</v>
      </c>
      <c r="BC89" t="s">
        <v>1091</v>
      </c>
      <c r="BD89" t="s">
        <v>1092</v>
      </c>
      <c r="BE89" t="s">
        <v>1097</v>
      </c>
      <c r="BF89" t="s">
        <v>1098</v>
      </c>
      <c r="BG89" t="s">
        <v>1101</v>
      </c>
      <c r="BH89" t="s">
        <v>1102</v>
      </c>
      <c r="BI89" t="s">
        <v>1105</v>
      </c>
      <c r="BJ89" t="s">
        <v>1109</v>
      </c>
      <c r="BK89" t="s">
        <v>1110</v>
      </c>
      <c r="BL89" t="s">
        <v>1111</v>
      </c>
      <c r="BM89" t="s">
        <v>1116</v>
      </c>
      <c r="BN89" t="s">
        <v>1120</v>
      </c>
      <c r="BO89" t="s">
        <v>1122</v>
      </c>
      <c r="BP89" t="s">
        <v>1123</v>
      </c>
      <c r="BQ89" t="s">
        <v>1127</v>
      </c>
      <c r="BR89" t="s">
        <v>1134</v>
      </c>
      <c r="BS89" t="s">
        <v>1138</v>
      </c>
      <c r="BT89" t="s">
        <v>1140</v>
      </c>
      <c r="BU89" t="s">
        <v>1180</v>
      </c>
      <c r="BV89" t="e">
        <v>#N/A</v>
      </c>
      <c r="BW89" t="e">
        <v>#N/A</v>
      </c>
      <c r="BX89" t="e">
        <v>#N/A</v>
      </c>
      <c r="BY89" t="e">
        <v>#N/A</v>
      </c>
      <c r="BZ89" t="e">
        <v>#N/A</v>
      </c>
      <c r="CA89" t="e">
        <v>#N/A</v>
      </c>
      <c r="CB89" t="e">
        <v>#N/A</v>
      </c>
      <c r="CC89" t="e">
        <v>#N/A</v>
      </c>
      <c r="CD89" t="e">
        <v>#N/A</v>
      </c>
      <c r="CE89" t="e">
        <v>#N/A</v>
      </c>
      <c r="CF89" t="e">
        <v>#N/A</v>
      </c>
      <c r="CG89" t="e">
        <v>#N/A</v>
      </c>
      <c r="CH89" t="e">
        <v>#N/A</v>
      </c>
      <c r="CI89" t="e">
        <v>#N/A</v>
      </c>
      <c r="CJ89" t="e">
        <v>#N/A</v>
      </c>
      <c r="CK89" t="e">
        <v>#N/A</v>
      </c>
      <c r="CL89" t="e">
        <v>#N/A</v>
      </c>
      <c r="CM89" t="e">
        <v>#N/A</v>
      </c>
      <c r="CN89" t="e">
        <v>#N/A</v>
      </c>
      <c r="CO89" t="e">
        <v>#N/A</v>
      </c>
      <c r="CP89" t="e">
        <v>#N/A</v>
      </c>
      <c r="CQ89" t="e">
        <v>#N/A</v>
      </c>
      <c r="CR89" t="e">
        <v>#N/A</v>
      </c>
      <c r="CS89" t="e">
        <v>#N/A</v>
      </c>
      <c r="CT89" t="e">
        <v>#N/A</v>
      </c>
      <c r="CU89" t="e">
        <v>#N/A</v>
      </c>
      <c r="CV89" t="e">
        <v>#N/A</v>
      </c>
      <c r="CW89" t="e">
        <v>#N/A</v>
      </c>
      <c r="CX89" t="e">
        <v>#N/A</v>
      </c>
    </row>
    <row r="90" spans="1:102" x14ac:dyDescent="0.2">
      <c r="A90" t="s">
        <v>69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</row>
    <row r="91" spans="1:102" x14ac:dyDescent="0.2">
      <c r="B91" t="s">
        <v>874</v>
      </c>
      <c r="C91" t="s">
        <v>875</v>
      </c>
      <c r="D91" t="s">
        <v>877</v>
      </c>
      <c r="E91" t="s">
        <v>878</v>
      </c>
      <c r="F91" t="s">
        <v>882</v>
      </c>
      <c r="G91" t="s">
        <v>883</v>
      </c>
      <c r="H91" t="s">
        <v>884</v>
      </c>
      <c r="I91" t="s">
        <v>887</v>
      </c>
      <c r="J91" t="s">
        <v>888</v>
      </c>
      <c r="K91" t="s">
        <v>890</v>
      </c>
      <c r="L91" t="s">
        <v>889</v>
      </c>
      <c r="M91" t="s">
        <v>893</v>
      </c>
      <c r="N91" t="s">
        <v>894</v>
      </c>
      <c r="O91" t="s">
        <v>897</v>
      </c>
      <c r="P91" t="s">
        <v>898</v>
      </c>
      <c r="Q91" t="s">
        <v>899</v>
      </c>
      <c r="R91" t="s">
        <v>900</v>
      </c>
      <c r="S91" t="s">
        <v>901</v>
      </c>
      <c r="T91" t="s">
        <v>902</v>
      </c>
      <c r="U91" t="s">
        <v>903</v>
      </c>
      <c r="V91" t="s">
        <v>904</v>
      </c>
      <c r="W91" t="s">
        <v>906</v>
      </c>
      <c r="X91" t="s">
        <v>913</v>
      </c>
      <c r="Y91" t="s">
        <v>914</v>
      </c>
      <c r="Z91" t="s">
        <v>915</v>
      </c>
      <c r="AA91" t="s">
        <v>916</v>
      </c>
      <c r="AB91" t="s">
        <v>917</v>
      </c>
      <c r="AC91" t="s">
        <v>968</v>
      </c>
      <c r="AD91" t="s">
        <v>973</v>
      </c>
      <c r="AE91" t="s">
        <v>974</v>
      </c>
      <c r="AF91" t="s">
        <v>975</v>
      </c>
      <c r="AG91" t="s">
        <v>993</v>
      </c>
      <c r="AH91" t="s">
        <v>992</v>
      </c>
      <c r="AI91" t="s">
        <v>1000</v>
      </c>
      <c r="AJ91" t="s">
        <v>1001</v>
      </c>
      <c r="AK91" t="s">
        <v>1004</v>
      </c>
      <c r="AL91" t="s">
        <v>1006</v>
      </c>
      <c r="AM91" t="s">
        <v>1005</v>
      </c>
      <c r="AN91" t="s">
        <v>1008</v>
      </c>
      <c r="AO91" t="s">
        <v>1009</v>
      </c>
      <c r="AP91" t="s">
        <v>1012</v>
      </c>
      <c r="AQ91" t="s">
        <v>1035</v>
      </c>
      <c r="AR91" t="s">
        <v>1036</v>
      </c>
      <c r="AS91" t="s">
        <v>1038</v>
      </c>
      <c r="AT91" t="s">
        <v>1039</v>
      </c>
      <c r="AU91" t="s">
        <v>1042</v>
      </c>
      <c r="AV91" t="s">
        <v>1048</v>
      </c>
      <c r="AW91" t="s">
        <v>1047</v>
      </c>
      <c r="AX91" t="s">
        <v>1061</v>
      </c>
      <c r="AY91" t="s">
        <v>1067</v>
      </c>
      <c r="AZ91" t="s">
        <v>1073</v>
      </c>
      <c r="BA91" t="s">
        <v>1084</v>
      </c>
      <c r="BB91" t="s">
        <v>1088</v>
      </c>
      <c r="BC91" t="s">
        <v>1091</v>
      </c>
      <c r="BD91" t="s">
        <v>1092</v>
      </c>
      <c r="BE91" t="s">
        <v>1097</v>
      </c>
      <c r="BF91" t="s">
        <v>1098</v>
      </c>
      <c r="BG91" t="s">
        <v>1101</v>
      </c>
      <c r="BH91" t="s">
        <v>1102</v>
      </c>
      <c r="BI91" t="s">
        <v>1105</v>
      </c>
      <c r="BJ91" t="s">
        <v>1109</v>
      </c>
      <c r="BK91" t="s">
        <v>1110</v>
      </c>
      <c r="BL91" t="s">
        <v>1111</v>
      </c>
      <c r="BM91" t="s">
        <v>1116</v>
      </c>
      <c r="BN91" t="s">
        <v>1120</v>
      </c>
      <c r="BO91" t="s">
        <v>1122</v>
      </c>
      <c r="BP91" t="s">
        <v>1123</v>
      </c>
      <c r="BQ91" t="s">
        <v>1127</v>
      </c>
      <c r="BR91" t="s">
        <v>1134</v>
      </c>
      <c r="BS91" t="s">
        <v>1138</v>
      </c>
      <c r="BT91" t="s">
        <v>1140</v>
      </c>
      <c r="BU91" t="s">
        <v>1180</v>
      </c>
      <c r="BV91" t="e">
        <v>#N/A</v>
      </c>
      <c r="BW91" t="e">
        <v>#N/A</v>
      </c>
      <c r="BX91" t="e">
        <v>#N/A</v>
      </c>
      <c r="BY91" t="e">
        <v>#N/A</v>
      </c>
      <c r="BZ91" t="e">
        <v>#N/A</v>
      </c>
      <c r="CA91" t="e">
        <v>#N/A</v>
      </c>
      <c r="CB91" t="e">
        <v>#N/A</v>
      </c>
      <c r="CC91" t="e">
        <v>#N/A</v>
      </c>
      <c r="CD91" t="e">
        <v>#N/A</v>
      </c>
      <c r="CE91" t="e">
        <v>#N/A</v>
      </c>
      <c r="CF91" t="e">
        <v>#N/A</v>
      </c>
      <c r="CG91" t="e">
        <v>#N/A</v>
      </c>
      <c r="CH91" t="e">
        <v>#N/A</v>
      </c>
      <c r="CI91" t="e">
        <v>#N/A</v>
      </c>
      <c r="CJ91" t="e">
        <v>#N/A</v>
      </c>
      <c r="CK91" t="e">
        <v>#N/A</v>
      </c>
      <c r="CL91" t="e">
        <v>#N/A</v>
      </c>
      <c r="CM91" t="e">
        <v>#N/A</v>
      </c>
      <c r="CN91" t="e">
        <v>#N/A</v>
      </c>
      <c r="CO91" t="e">
        <v>#N/A</v>
      </c>
      <c r="CP91" t="e">
        <v>#N/A</v>
      </c>
      <c r="CQ91" t="e">
        <v>#N/A</v>
      </c>
      <c r="CR91" t="e">
        <v>#N/A</v>
      </c>
      <c r="CS91" t="e">
        <v>#N/A</v>
      </c>
      <c r="CT91" t="e">
        <v>#N/A</v>
      </c>
      <c r="CU91" t="e">
        <v>#N/A</v>
      </c>
      <c r="CV91" t="e">
        <v>#N/A</v>
      </c>
      <c r="CW91" t="e">
        <v>#N/A</v>
      </c>
      <c r="CX91" t="e">
        <v>#N/A</v>
      </c>
    </row>
    <row r="92" spans="1:102" x14ac:dyDescent="0.2">
      <c r="A92" t="s">
        <v>69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</row>
    <row r="93" spans="1:102" x14ac:dyDescent="0.2">
      <c r="B93" t="s">
        <v>874</v>
      </c>
      <c r="C93" t="s">
        <v>875</v>
      </c>
      <c r="D93" t="s">
        <v>877</v>
      </c>
      <c r="E93" t="s">
        <v>878</v>
      </c>
      <c r="F93" t="s">
        <v>882</v>
      </c>
      <c r="G93" t="s">
        <v>883</v>
      </c>
      <c r="H93" t="s">
        <v>884</v>
      </c>
      <c r="I93" t="s">
        <v>887</v>
      </c>
      <c r="J93" t="s">
        <v>888</v>
      </c>
      <c r="K93" t="s">
        <v>890</v>
      </c>
      <c r="L93" t="s">
        <v>889</v>
      </c>
      <c r="M93" t="s">
        <v>893</v>
      </c>
      <c r="N93" t="s">
        <v>894</v>
      </c>
      <c r="O93" t="s">
        <v>897</v>
      </c>
      <c r="P93" t="s">
        <v>898</v>
      </c>
      <c r="Q93" t="s">
        <v>899</v>
      </c>
      <c r="R93" t="s">
        <v>900</v>
      </c>
      <c r="S93" t="s">
        <v>901</v>
      </c>
      <c r="T93" t="s">
        <v>902</v>
      </c>
      <c r="U93" t="s">
        <v>903</v>
      </c>
      <c r="V93" t="s">
        <v>904</v>
      </c>
      <c r="W93" t="s">
        <v>906</v>
      </c>
      <c r="X93" t="s">
        <v>913</v>
      </c>
      <c r="Y93" t="s">
        <v>914</v>
      </c>
      <c r="Z93" t="s">
        <v>915</v>
      </c>
      <c r="AA93" t="s">
        <v>916</v>
      </c>
      <c r="AB93" t="s">
        <v>917</v>
      </c>
      <c r="AC93" t="s">
        <v>968</v>
      </c>
      <c r="AD93" t="s">
        <v>973</v>
      </c>
      <c r="AE93" t="s">
        <v>974</v>
      </c>
      <c r="AF93" t="s">
        <v>975</v>
      </c>
      <c r="AG93" t="s">
        <v>993</v>
      </c>
      <c r="AH93" t="s">
        <v>992</v>
      </c>
      <c r="AI93" t="s">
        <v>1000</v>
      </c>
      <c r="AJ93" t="s">
        <v>1001</v>
      </c>
      <c r="AK93" t="s">
        <v>1004</v>
      </c>
      <c r="AL93" t="s">
        <v>1006</v>
      </c>
      <c r="AM93" t="s">
        <v>1005</v>
      </c>
      <c r="AN93" t="s">
        <v>1008</v>
      </c>
      <c r="AO93" t="s">
        <v>1009</v>
      </c>
      <c r="AP93" t="s">
        <v>1012</v>
      </c>
      <c r="AQ93" t="s">
        <v>1035</v>
      </c>
      <c r="AR93" t="s">
        <v>1036</v>
      </c>
      <c r="AS93" t="s">
        <v>1038</v>
      </c>
      <c r="AT93" t="s">
        <v>1039</v>
      </c>
      <c r="AU93" t="s">
        <v>1042</v>
      </c>
      <c r="AV93" t="s">
        <v>1048</v>
      </c>
      <c r="AW93" t="s">
        <v>1047</v>
      </c>
      <c r="AX93" t="s">
        <v>1061</v>
      </c>
      <c r="AY93" t="s">
        <v>1067</v>
      </c>
      <c r="AZ93" t="s">
        <v>1073</v>
      </c>
      <c r="BA93" t="s">
        <v>1084</v>
      </c>
      <c r="BB93" t="s">
        <v>1088</v>
      </c>
      <c r="BC93" t="s">
        <v>1091</v>
      </c>
      <c r="BD93" t="s">
        <v>1092</v>
      </c>
      <c r="BE93" t="s">
        <v>1097</v>
      </c>
      <c r="BF93" t="s">
        <v>1098</v>
      </c>
      <c r="BG93" t="s">
        <v>1101</v>
      </c>
      <c r="BH93" t="s">
        <v>1102</v>
      </c>
      <c r="BI93" t="s">
        <v>1105</v>
      </c>
      <c r="BJ93" t="s">
        <v>1109</v>
      </c>
      <c r="BK93" t="s">
        <v>1110</v>
      </c>
      <c r="BL93" t="s">
        <v>1111</v>
      </c>
      <c r="BM93" t="s">
        <v>1116</v>
      </c>
      <c r="BN93" t="s">
        <v>1120</v>
      </c>
      <c r="BO93" t="s">
        <v>1122</v>
      </c>
      <c r="BP93" t="s">
        <v>1123</v>
      </c>
      <c r="BQ93" t="s">
        <v>1127</v>
      </c>
      <c r="BR93" t="s">
        <v>1134</v>
      </c>
      <c r="BS93" t="s">
        <v>1138</v>
      </c>
      <c r="BT93" t="s">
        <v>1140</v>
      </c>
      <c r="BU93" t="s">
        <v>1180</v>
      </c>
      <c r="BV93" t="e">
        <v>#N/A</v>
      </c>
      <c r="BW93" t="e">
        <v>#N/A</v>
      </c>
      <c r="BX93" t="e">
        <v>#N/A</v>
      </c>
      <c r="BY93" t="e">
        <v>#N/A</v>
      </c>
      <c r="BZ93" t="e">
        <v>#N/A</v>
      </c>
      <c r="CA93" t="e">
        <v>#N/A</v>
      </c>
      <c r="CB93" t="e">
        <v>#N/A</v>
      </c>
      <c r="CC93" t="e">
        <v>#N/A</v>
      </c>
      <c r="CD93" t="e">
        <v>#N/A</v>
      </c>
      <c r="CE93" t="e">
        <v>#N/A</v>
      </c>
      <c r="CF93" t="e">
        <v>#N/A</v>
      </c>
      <c r="CG93" t="e">
        <v>#N/A</v>
      </c>
      <c r="CH93" t="e">
        <v>#N/A</v>
      </c>
      <c r="CI93" t="e">
        <v>#N/A</v>
      </c>
      <c r="CJ93" t="e">
        <v>#N/A</v>
      </c>
      <c r="CK93" t="e">
        <v>#N/A</v>
      </c>
      <c r="CL93" t="e">
        <v>#N/A</v>
      </c>
      <c r="CM93" t="e">
        <v>#N/A</v>
      </c>
      <c r="CN93" t="e">
        <v>#N/A</v>
      </c>
      <c r="CO93" t="e">
        <v>#N/A</v>
      </c>
      <c r="CP93" t="e">
        <v>#N/A</v>
      </c>
      <c r="CQ93" t="e">
        <v>#N/A</v>
      </c>
      <c r="CR93" t="e">
        <v>#N/A</v>
      </c>
      <c r="CS93" t="e">
        <v>#N/A</v>
      </c>
      <c r="CT93" t="e">
        <v>#N/A</v>
      </c>
      <c r="CU93" t="e">
        <v>#N/A</v>
      </c>
      <c r="CV93" t="e">
        <v>#N/A</v>
      </c>
      <c r="CW93" t="e">
        <v>#N/A</v>
      </c>
      <c r="CX93" t="e">
        <v>#N/A</v>
      </c>
    </row>
    <row r="94" spans="1:102" x14ac:dyDescent="0.2">
      <c r="A94" t="s">
        <v>867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</row>
    <row r="95" spans="1:102" x14ac:dyDescent="0.2">
      <c r="B95" t="s">
        <v>874</v>
      </c>
      <c r="C95" t="s">
        <v>875</v>
      </c>
      <c r="D95" t="s">
        <v>877</v>
      </c>
      <c r="E95" t="s">
        <v>878</v>
      </c>
      <c r="F95" t="s">
        <v>882</v>
      </c>
      <c r="G95" t="s">
        <v>883</v>
      </c>
      <c r="H95" t="s">
        <v>884</v>
      </c>
      <c r="I95" t="s">
        <v>887</v>
      </c>
      <c r="J95" t="s">
        <v>888</v>
      </c>
      <c r="K95" t="s">
        <v>890</v>
      </c>
      <c r="L95" t="s">
        <v>889</v>
      </c>
      <c r="M95" t="s">
        <v>893</v>
      </c>
      <c r="N95" t="s">
        <v>894</v>
      </c>
      <c r="O95" t="s">
        <v>897</v>
      </c>
      <c r="P95" t="s">
        <v>898</v>
      </c>
      <c r="Q95" t="s">
        <v>899</v>
      </c>
      <c r="R95" t="s">
        <v>900</v>
      </c>
      <c r="S95" t="s">
        <v>901</v>
      </c>
      <c r="T95" t="s">
        <v>902</v>
      </c>
      <c r="U95" t="s">
        <v>903</v>
      </c>
      <c r="V95" t="s">
        <v>904</v>
      </c>
      <c r="W95" t="s">
        <v>906</v>
      </c>
      <c r="X95" t="s">
        <v>913</v>
      </c>
      <c r="Y95" t="s">
        <v>914</v>
      </c>
      <c r="Z95" t="s">
        <v>915</v>
      </c>
      <c r="AA95" t="s">
        <v>916</v>
      </c>
      <c r="AB95" t="s">
        <v>917</v>
      </c>
      <c r="AC95" t="s">
        <v>968</v>
      </c>
      <c r="AD95" t="s">
        <v>973</v>
      </c>
      <c r="AE95" t="s">
        <v>974</v>
      </c>
      <c r="AF95" t="s">
        <v>975</v>
      </c>
      <c r="AG95" t="s">
        <v>993</v>
      </c>
      <c r="AH95" t="s">
        <v>992</v>
      </c>
      <c r="AI95" t="s">
        <v>1000</v>
      </c>
      <c r="AJ95" t="s">
        <v>1001</v>
      </c>
      <c r="AK95" t="s">
        <v>1004</v>
      </c>
      <c r="AL95" t="s">
        <v>1006</v>
      </c>
      <c r="AM95" t="s">
        <v>1005</v>
      </c>
      <c r="AN95" t="s">
        <v>1008</v>
      </c>
      <c r="AO95" t="s">
        <v>1009</v>
      </c>
      <c r="AP95" t="s">
        <v>1012</v>
      </c>
      <c r="AQ95" t="s">
        <v>1035</v>
      </c>
      <c r="AR95" t="s">
        <v>1036</v>
      </c>
      <c r="AS95" t="s">
        <v>1038</v>
      </c>
      <c r="AT95" t="s">
        <v>1039</v>
      </c>
      <c r="AU95" t="s">
        <v>1042</v>
      </c>
      <c r="AV95" t="s">
        <v>1048</v>
      </c>
      <c r="AW95" t="s">
        <v>1047</v>
      </c>
      <c r="AX95" t="s">
        <v>1061</v>
      </c>
      <c r="AY95" t="s">
        <v>1067</v>
      </c>
      <c r="AZ95" t="s">
        <v>1073</v>
      </c>
      <c r="BA95" t="s">
        <v>1084</v>
      </c>
      <c r="BB95" t="s">
        <v>1088</v>
      </c>
      <c r="BC95" t="s">
        <v>1091</v>
      </c>
      <c r="BD95" t="s">
        <v>1092</v>
      </c>
      <c r="BE95" t="s">
        <v>1097</v>
      </c>
      <c r="BF95" t="s">
        <v>1098</v>
      </c>
      <c r="BG95" t="s">
        <v>1101</v>
      </c>
      <c r="BH95" t="s">
        <v>1102</v>
      </c>
      <c r="BI95" t="s">
        <v>1105</v>
      </c>
      <c r="BJ95" t="s">
        <v>1109</v>
      </c>
      <c r="BK95" t="s">
        <v>1110</v>
      </c>
      <c r="BL95" t="s">
        <v>1111</v>
      </c>
      <c r="BM95" t="s">
        <v>1116</v>
      </c>
      <c r="BN95" t="s">
        <v>1120</v>
      </c>
      <c r="BO95" t="s">
        <v>1122</v>
      </c>
      <c r="BP95" t="s">
        <v>1123</v>
      </c>
      <c r="BQ95" t="s">
        <v>1127</v>
      </c>
      <c r="BR95" t="s">
        <v>1134</v>
      </c>
      <c r="BS95" t="s">
        <v>1138</v>
      </c>
      <c r="BT95" t="s">
        <v>1140</v>
      </c>
      <c r="BU95" t="s">
        <v>1180</v>
      </c>
      <c r="BV95" t="e">
        <v>#N/A</v>
      </c>
      <c r="BW95" t="e">
        <v>#N/A</v>
      </c>
      <c r="BX95" t="e">
        <v>#N/A</v>
      </c>
      <c r="BY95" t="e">
        <v>#N/A</v>
      </c>
      <c r="BZ95" t="e">
        <v>#N/A</v>
      </c>
      <c r="CA95" t="e">
        <v>#N/A</v>
      </c>
      <c r="CB95" t="e">
        <v>#N/A</v>
      </c>
      <c r="CC95" t="e">
        <v>#N/A</v>
      </c>
      <c r="CD95" t="e">
        <v>#N/A</v>
      </c>
      <c r="CE95" t="e">
        <v>#N/A</v>
      </c>
      <c r="CF95" t="e">
        <v>#N/A</v>
      </c>
      <c r="CG95" t="e">
        <v>#N/A</v>
      </c>
      <c r="CH95" t="e">
        <v>#N/A</v>
      </c>
      <c r="CI95" t="e">
        <v>#N/A</v>
      </c>
      <c r="CJ95" t="e">
        <v>#N/A</v>
      </c>
      <c r="CK95" t="e">
        <v>#N/A</v>
      </c>
      <c r="CL95" t="e">
        <v>#N/A</v>
      </c>
      <c r="CM95" t="e">
        <v>#N/A</v>
      </c>
      <c r="CN95" t="e">
        <v>#N/A</v>
      </c>
      <c r="CO95" t="e">
        <v>#N/A</v>
      </c>
      <c r="CP95" t="e">
        <v>#N/A</v>
      </c>
      <c r="CQ95" t="e">
        <v>#N/A</v>
      </c>
      <c r="CR95" t="e">
        <v>#N/A</v>
      </c>
      <c r="CS95" t="e">
        <v>#N/A</v>
      </c>
      <c r="CT95" t="e">
        <v>#N/A</v>
      </c>
      <c r="CU95" t="e">
        <v>#N/A</v>
      </c>
      <c r="CV95" t="e">
        <v>#N/A</v>
      </c>
      <c r="CW95" t="e">
        <v>#N/A</v>
      </c>
      <c r="CX95" t="e">
        <v>#N/A</v>
      </c>
    </row>
    <row r="96" spans="1:102" x14ac:dyDescent="0.2">
      <c r="A96" t="s">
        <v>440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</row>
    <row r="97" spans="1:102" x14ac:dyDescent="0.2">
      <c r="B97" t="s">
        <v>874</v>
      </c>
      <c r="C97" t="s">
        <v>875</v>
      </c>
      <c r="D97" t="s">
        <v>877</v>
      </c>
      <c r="E97" t="s">
        <v>878</v>
      </c>
      <c r="F97" t="s">
        <v>882</v>
      </c>
      <c r="G97" t="s">
        <v>883</v>
      </c>
      <c r="H97" t="s">
        <v>884</v>
      </c>
      <c r="I97" t="s">
        <v>887</v>
      </c>
      <c r="J97" t="s">
        <v>888</v>
      </c>
      <c r="K97" t="s">
        <v>890</v>
      </c>
      <c r="L97" t="s">
        <v>889</v>
      </c>
      <c r="M97" t="s">
        <v>893</v>
      </c>
      <c r="N97" t="s">
        <v>894</v>
      </c>
      <c r="O97" t="s">
        <v>897</v>
      </c>
      <c r="P97" t="s">
        <v>898</v>
      </c>
      <c r="Q97" t="s">
        <v>899</v>
      </c>
      <c r="R97" t="s">
        <v>900</v>
      </c>
      <c r="S97" t="s">
        <v>901</v>
      </c>
      <c r="T97" t="s">
        <v>902</v>
      </c>
      <c r="U97" t="s">
        <v>903</v>
      </c>
      <c r="V97" t="s">
        <v>904</v>
      </c>
      <c r="W97" t="s">
        <v>906</v>
      </c>
      <c r="X97" t="s">
        <v>913</v>
      </c>
      <c r="Y97" t="s">
        <v>914</v>
      </c>
      <c r="Z97" t="s">
        <v>915</v>
      </c>
      <c r="AA97" t="s">
        <v>916</v>
      </c>
      <c r="AB97" t="s">
        <v>917</v>
      </c>
      <c r="AC97" t="s">
        <v>968</v>
      </c>
      <c r="AD97" t="s">
        <v>973</v>
      </c>
      <c r="AE97" t="s">
        <v>974</v>
      </c>
      <c r="AF97" t="s">
        <v>975</v>
      </c>
      <c r="AG97" t="s">
        <v>993</v>
      </c>
      <c r="AH97" t="s">
        <v>992</v>
      </c>
      <c r="AI97" t="s">
        <v>1000</v>
      </c>
      <c r="AJ97" t="s">
        <v>1001</v>
      </c>
      <c r="AK97" t="s">
        <v>1004</v>
      </c>
      <c r="AL97" t="s">
        <v>1006</v>
      </c>
      <c r="AM97" t="s">
        <v>1005</v>
      </c>
      <c r="AN97" t="s">
        <v>1008</v>
      </c>
      <c r="AO97" t="s">
        <v>1009</v>
      </c>
      <c r="AP97" t="s">
        <v>1012</v>
      </c>
      <c r="AQ97" t="s">
        <v>1035</v>
      </c>
      <c r="AR97" t="s">
        <v>1036</v>
      </c>
      <c r="AS97" t="s">
        <v>1038</v>
      </c>
      <c r="AT97" t="s">
        <v>1039</v>
      </c>
      <c r="AU97" t="s">
        <v>1042</v>
      </c>
      <c r="AV97" t="s">
        <v>1048</v>
      </c>
      <c r="AW97" t="s">
        <v>1047</v>
      </c>
      <c r="AX97" t="s">
        <v>1061</v>
      </c>
      <c r="AY97" t="s">
        <v>1067</v>
      </c>
      <c r="AZ97" t="s">
        <v>1073</v>
      </c>
      <c r="BA97" t="s">
        <v>1084</v>
      </c>
      <c r="BB97" t="s">
        <v>1088</v>
      </c>
      <c r="BC97" t="s">
        <v>1091</v>
      </c>
      <c r="BD97" t="s">
        <v>1092</v>
      </c>
      <c r="BE97" t="s">
        <v>1097</v>
      </c>
      <c r="BF97" t="s">
        <v>1098</v>
      </c>
      <c r="BG97" t="s">
        <v>1101</v>
      </c>
      <c r="BH97" t="s">
        <v>1102</v>
      </c>
      <c r="BI97" t="s">
        <v>1105</v>
      </c>
      <c r="BJ97" t="s">
        <v>1109</v>
      </c>
      <c r="BK97" t="s">
        <v>1110</v>
      </c>
      <c r="BL97" t="s">
        <v>1111</v>
      </c>
      <c r="BM97" t="s">
        <v>1116</v>
      </c>
      <c r="BN97" t="s">
        <v>1120</v>
      </c>
      <c r="BO97" t="s">
        <v>1122</v>
      </c>
      <c r="BP97" t="s">
        <v>1123</v>
      </c>
      <c r="BQ97" t="s">
        <v>1127</v>
      </c>
      <c r="BR97" t="s">
        <v>1134</v>
      </c>
      <c r="BS97" t="s">
        <v>1138</v>
      </c>
      <c r="BT97" t="s">
        <v>1140</v>
      </c>
      <c r="BU97" t="s">
        <v>1180</v>
      </c>
      <c r="BV97" t="e">
        <v>#N/A</v>
      </c>
      <c r="BW97" t="e">
        <v>#N/A</v>
      </c>
      <c r="BX97" t="e">
        <v>#N/A</v>
      </c>
      <c r="BY97" t="e">
        <v>#N/A</v>
      </c>
      <c r="BZ97" t="e">
        <v>#N/A</v>
      </c>
      <c r="CA97" t="e">
        <v>#N/A</v>
      </c>
      <c r="CB97" t="e">
        <v>#N/A</v>
      </c>
      <c r="CC97" t="e">
        <v>#N/A</v>
      </c>
      <c r="CD97" t="e">
        <v>#N/A</v>
      </c>
      <c r="CE97" t="e">
        <v>#N/A</v>
      </c>
      <c r="CF97" t="e">
        <v>#N/A</v>
      </c>
      <c r="CG97" t="e">
        <v>#N/A</v>
      </c>
      <c r="CH97" t="e">
        <v>#N/A</v>
      </c>
      <c r="CI97" t="e">
        <v>#N/A</v>
      </c>
      <c r="CJ97" t="e">
        <v>#N/A</v>
      </c>
      <c r="CK97" t="e">
        <v>#N/A</v>
      </c>
      <c r="CL97" t="e">
        <v>#N/A</v>
      </c>
      <c r="CM97" t="e">
        <v>#N/A</v>
      </c>
      <c r="CN97" t="e">
        <v>#N/A</v>
      </c>
      <c r="CO97" t="e">
        <v>#N/A</v>
      </c>
      <c r="CP97" t="e">
        <v>#N/A</v>
      </c>
      <c r="CQ97" t="e">
        <v>#N/A</v>
      </c>
      <c r="CR97" t="e">
        <v>#N/A</v>
      </c>
      <c r="CS97" t="e">
        <v>#N/A</v>
      </c>
      <c r="CT97" t="e">
        <v>#N/A</v>
      </c>
      <c r="CU97" t="e">
        <v>#N/A</v>
      </c>
      <c r="CV97" t="e">
        <v>#N/A</v>
      </c>
      <c r="CW97" t="e">
        <v>#N/A</v>
      </c>
      <c r="CX97" t="e">
        <v>#N/A</v>
      </c>
    </row>
    <row r="98" spans="1:102" x14ac:dyDescent="0.2">
      <c r="A98" t="s">
        <v>693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</row>
    <row r="99" spans="1:102" x14ac:dyDescent="0.2">
      <c r="B99" t="s">
        <v>874</v>
      </c>
      <c r="C99" t="s">
        <v>875</v>
      </c>
      <c r="D99" t="s">
        <v>877</v>
      </c>
      <c r="E99" t="s">
        <v>878</v>
      </c>
      <c r="F99" t="s">
        <v>882</v>
      </c>
      <c r="G99" t="s">
        <v>883</v>
      </c>
      <c r="H99" t="s">
        <v>884</v>
      </c>
      <c r="I99" t="s">
        <v>887</v>
      </c>
      <c r="J99" t="s">
        <v>888</v>
      </c>
      <c r="K99" t="s">
        <v>890</v>
      </c>
      <c r="L99" t="s">
        <v>889</v>
      </c>
      <c r="M99" t="s">
        <v>893</v>
      </c>
      <c r="N99" t="s">
        <v>894</v>
      </c>
      <c r="O99" t="s">
        <v>897</v>
      </c>
      <c r="P99" t="s">
        <v>898</v>
      </c>
      <c r="Q99" t="s">
        <v>899</v>
      </c>
      <c r="R99" t="s">
        <v>900</v>
      </c>
      <c r="S99" t="s">
        <v>901</v>
      </c>
      <c r="T99" t="s">
        <v>902</v>
      </c>
      <c r="U99" t="s">
        <v>903</v>
      </c>
      <c r="V99" t="s">
        <v>904</v>
      </c>
      <c r="W99" t="s">
        <v>906</v>
      </c>
      <c r="X99" t="s">
        <v>913</v>
      </c>
      <c r="Y99" t="s">
        <v>914</v>
      </c>
      <c r="Z99" t="s">
        <v>915</v>
      </c>
      <c r="AA99" t="s">
        <v>916</v>
      </c>
      <c r="AB99" t="s">
        <v>917</v>
      </c>
      <c r="AC99" t="s">
        <v>968</v>
      </c>
      <c r="AD99" t="s">
        <v>973</v>
      </c>
      <c r="AE99" t="s">
        <v>974</v>
      </c>
      <c r="AF99" t="s">
        <v>975</v>
      </c>
      <c r="AG99" t="s">
        <v>993</v>
      </c>
      <c r="AH99" t="s">
        <v>992</v>
      </c>
      <c r="AI99" t="s">
        <v>1000</v>
      </c>
      <c r="AJ99" t="s">
        <v>1001</v>
      </c>
      <c r="AK99" t="s">
        <v>1004</v>
      </c>
      <c r="AL99" t="s">
        <v>1006</v>
      </c>
      <c r="AM99" t="s">
        <v>1005</v>
      </c>
      <c r="AN99" t="s">
        <v>1008</v>
      </c>
      <c r="AO99" t="s">
        <v>1009</v>
      </c>
      <c r="AP99" t="s">
        <v>1012</v>
      </c>
      <c r="AQ99" t="s">
        <v>1035</v>
      </c>
      <c r="AR99" t="s">
        <v>1036</v>
      </c>
      <c r="AS99" t="s">
        <v>1038</v>
      </c>
      <c r="AT99" t="s">
        <v>1039</v>
      </c>
      <c r="AU99" t="s">
        <v>1042</v>
      </c>
      <c r="AV99" t="s">
        <v>1048</v>
      </c>
      <c r="AW99" t="s">
        <v>1047</v>
      </c>
      <c r="AX99" t="s">
        <v>1061</v>
      </c>
      <c r="AY99" t="s">
        <v>1067</v>
      </c>
      <c r="AZ99" t="s">
        <v>1073</v>
      </c>
      <c r="BA99" t="s">
        <v>1084</v>
      </c>
      <c r="BB99" t="s">
        <v>1088</v>
      </c>
      <c r="BC99" t="s">
        <v>1091</v>
      </c>
      <c r="BD99" t="s">
        <v>1092</v>
      </c>
      <c r="BE99" t="s">
        <v>1097</v>
      </c>
      <c r="BF99" t="s">
        <v>1098</v>
      </c>
      <c r="BG99" t="s">
        <v>1101</v>
      </c>
      <c r="BH99" t="s">
        <v>1102</v>
      </c>
      <c r="BI99" t="s">
        <v>1105</v>
      </c>
      <c r="BJ99" t="s">
        <v>1109</v>
      </c>
      <c r="BK99" t="s">
        <v>1110</v>
      </c>
      <c r="BL99" t="s">
        <v>1111</v>
      </c>
      <c r="BM99" t="s">
        <v>1116</v>
      </c>
      <c r="BN99" t="s">
        <v>1120</v>
      </c>
      <c r="BO99" t="s">
        <v>1122</v>
      </c>
      <c r="BP99" t="s">
        <v>1123</v>
      </c>
      <c r="BQ99" t="s">
        <v>1127</v>
      </c>
      <c r="BR99" t="s">
        <v>1134</v>
      </c>
      <c r="BS99" t="s">
        <v>1138</v>
      </c>
      <c r="BT99" t="s">
        <v>1140</v>
      </c>
      <c r="BU99" t="s">
        <v>1180</v>
      </c>
      <c r="BV99" t="e">
        <v>#N/A</v>
      </c>
      <c r="BW99" t="e">
        <v>#N/A</v>
      </c>
      <c r="BX99" t="e">
        <v>#N/A</v>
      </c>
      <c r="BY99" t="e">
        <v>#N/A</v>
      </c>
      <c r="BZ99" t="e">
        <v>#N/A</v>
      </c>
      <c r="CA99" t="e">
        <v>#N/A</v>
      </c>
      <c r="CB99" t="e">
        <v>#N/A</v>
      </c>
      <c r="CC99" t="e">
        <v>#N/A</v>
      </c>
      <c r="CD99" t="e">
        <v>#N/A</v>
      </c>
      <c r="CE99" t="e">
        <v>#N/A</v>
      </c>
      <c r="CF99" t="e">
        <v>#N/A</v>
      </c>
      <c r="CG99" t="e">
        <v>#N/A</v>
      </c>
      <c r="CH99" t="e">
        <v>#N/A</v>
      </c>
      <c r="CI99" t="e">
        <v>#N/A</v>
      </c>
      <c r="CJ99" t="e">
        <v>#N/A</v>
      </c>
      <c r="CK99" t="e">
        <v>#N/A</v>
      </c>
      <c r="CL99" t="e">
        <v>#N/A</v>
      </c>
      <c r="CM99" t="e">
        <v>#N/A</v>
      </c>
      <c r="CN99" t="e">
        <v>#N/A</v>
      </c>
      <c r="CO99" t="e">
        <v>#N/A</v>
      </c>
      <c r="CP99" t="e">
        <v>#N/A</v>
      </c>
      <c r="CQ99" t="e">
        <v>#N/A</v>
      </c>
      <c r="CR99" t="e">
        <v>#N/A</v>
      </c>
      <c r="CS99" t="e">
        <v>#N/A</v>
      </c>
      <c r="CT99" t="e">
        <v>#N/A</v>
      </c>
      <c r="CU99" t="e">
        <v>#N/A</v>
      </c>
      <c r="CV99" t="e">
        <v>#N/A</v>
      </c>
      <c r="CW99" t="e">
        <v>#N/A</v>
      </c>
      <c r="CX99" t="e">
        <v>#N/A</v>
      </c>
    </row>
    <row r="100" spans="1:102" x14ac:dyDescent="0.2">
      <c r="A100" t="s">
        <v>77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</row>
    <row r="101" spans="1:102" x14ac:dyDescent="0.2">
      <c r="B101" t="s">
        <v>874</v>
      </c>
      <c r="C101" t="s">
        <v>875</v>
      </c>
      <c r="D101" t="s">
        <v>877</v>
      </c>
      <c r="E101" t="s">
        <v>878</v>
      </c>
      <c r="F101" t="s">
        <v>882</v>
      </c>
      <c r="G101" t="s">
        <v>883</v>
      </c>
      <c r="H101" t="s">
        <v>884</v>
      </c>
      <c r="I101" t="s">
        <v>887</v>
      </c>
      <c r="J101" t="s">
        <v>888</v>
      </c>
      <c r="K101" t="s">
        <v>890</v>
      </c>
      <c r="L101" t="s">
        <v>889</v>
      </c>
      <c r="M101" t="s">
        <v>893</v>
      </c>
      <c r="N101" t="s">
        <v>894</v>
      </c>
      <c r="O101" t="s">
        <v>897</v>
      </c>
      <c r="P101" t="s">
        <v>898</v>
      </c>
      <c r="Q101" t="s">
        <v>899</v>
      </c>
      <c r="R101" t="s">
        <v>900</v>
      </c>
      <c r="S101" t="s">
        <v>901</v>
      </c>
      <c r="T101" t="s">
        <v>902</v>
      </c>
      <c r="U101" t="s">
        <v>903</v>
      </c>
      <c r="V101" t="s">
        <v>904</v>
      </c>
      <c r="W101" t="s">
        <v>906</v>
      </c>
      <c r="X101" t="s">
        <v>913</v>
      </c>
      <c r="Y101" t="s">
        <v>914</v>
      </c>
      <c r="Z101" t="s">
        <v>915</v>
      </c>
      <c r="AA101" t="s">
        <v>916</v>
      </c>
      <c r="AB101" t="s">
        <v>917</v>
      </c>
      <c r="AC101" t="s">
        <v>968</v>
      </c>
      <c r="AD101" t="s">
        <v>973</v>
      </c>
      <c r="AE101" t="s">
        <v>974</v>
      </c>
      <c r="AF101" t="s">
        <v>975</v>
      </c>
      <c r="AG101" t="s">
        <v>993</v>
      </c>
      <c r="AH101" t="s">
        <v>992</v>
      </c>
      <c r="AI101" t="s">
        <v>1000</v>
      </c>
      <c r="AJ101" t="s">
        <v>1001</v>
      </c>
      <c r="AK101" t="s">
        <v>1004</v>
      </c>
      <c r="AL101" t="s">
        <v>1006</v>
      </c>
      <c r="AM101" t="s">
        <v>1005</v>
      </c>
      <c r="AN101" t="s">
        <v>1008</v>
      </c>
      <c r="AO101" t="s">
        <v>1009</v>
      </c>
      <c r="AP101" t="s">
        <v>1012</v>
      </c>
      <c r="AQ101" t="s">
        <v>1035</v>
      </c>
      <c r="AR101" t="s">
        <v>1036</v>
      </c>
      <c r="AS101" t="s">
        <v>1038</v>
      </c>
      <c r="AT101" t="s">
        <v>1039</v>
      </c>
      <c r="AU101" t="s">
        <v>1042</v>
      </c>
      <c r="AV101" t="s">
        <v>1048</v>
      </c>
      <c r="AW101" t="s">
        <v>1047</v>
      </c>
      <c r="AX101" t="s">
        <v>1061</v>
      </c>
      <c r="AY101" t="s">
        <v>1067</v>
      </c>
      <c r="AZ101" t="s">
        <v>1073</v>
      </c>
      <c r="BA101" t="s">
        <v>1084</v>
      </c>
      <c r="BB101" t="s">
        <v>1088</v>
      </c>
      <c r="BC101" t="s">
        <v>1091</v>
      </c>
      <c r="BD101" t="s">
        <v>1092</v>
      </c>
      <c r="BE101" t="s">
        <v>1097</v>
      </c>
      <c r="BF101" t="s">
        <v>1098</v>
      </c>
      <c r="BG101" t="s">
        <v>1101</v>
      </c>
      <c r="BH101" t="s">
        <v>1102</v>
      </c>
      <c r="BI101" t="s">
        <v>1105</v>
      </c>
      <c r="BJ101" t="s">
        <v>1109</v>
      </c>
      <c r="BK101" t="s">
        <v>1110</v>
      </c>
      <c r="BL101" t="s">
        <v>1111</v>
      </c>
      <c r="BM101" t="s">
        <v>1116</v>
      </c>
      <c r="BN101" t="s">
        <v>1120</v>
      </c>
      <c r="BO101" t="s">
        <v>1122</v>
      </c>
      <c r="BP101" t="s">
        <v>1123</v>
      </c>
      <c r="BQ101" t="s">
        <v>1127</v>
      </c>
      <c r="BR101" t="s">
        <v>1134</v>
      </c>
      <c r="BS101" t="s">
        <v>1138</v>
      </c>
      <c r="BT101" t="s">
        <v>1140</v>
      </c>
      <c r="BU101" t="s">
        <v>1180</v>
      </c>
      <c r="BV101" t="e">
        <v>#N/A</v>
      </c>
      <c r="BW101" t="e">
        <v>#N/A</v>
      </c>
      <c r="BX101" t="e">
        <v>#N/A</v>
      </c>
      <c r="BY101" t="e">
        <v>#N/A</v>
      </c>
      <c r="BZ101" t="e">
        <v>#N/A</v>
      </c>
      <c r="CA101" t="e">
        <v>#N/A</v>
      </c>
      <c r="CB101" t="e">
        <v>#N/A</v>
      </c>
      <c r="CC101" t="e">
        <v>#N/A</v>
      </c>
      <c r="CD101" t="e">
        <v>#N/A</v>
      </c>
      <c r="CE101" t="e">
        <v>#N/A</v>
      </c>
      <c r="CF101" t="e">
        <v>#N/A</v>
      </c>
      <c r="CG101" t="e">
        <v>#N/A</v>
      </c>
      <c r="CH101" t="e">
        <v>#N/A</v>
      </c>
      <c r="CI101" t="e">
        <v>#N/A</v>
      </c>
      <c r="CJ101" t="e">
        <v>#N/A</v>
      </c>
      <c r="CK101" t="e">
        <v>#N/A</v>
      </c>
      <c r="CL101" t="e">
        <v>#N/A</v>
      </c>
      <c r="CM101" t="e">
        <v>#N/A</v>
      </c>
      <c r="CN101" t="e">
        <v>#N/A</v>
      </c>
      <c r="CO101" t="e">
        <v>#N/A</v>
      </c>
      <c r="CP101" t="e">
        <v>#N/A</v>
      </c>
      <c r="CQ101" t="e">
        <v>#N/A</v>
      </c>
      <c r="CR101" t="e">
        <v>#N/A</v>
      </c>
      <c r="CS101" t="e">
        <v>#N/A</v>
      </c>
      <c r="CT101" t="e">
        <v>#N/A</v>
      </c>
      <c r="CU101" t="e">
        <v>#N/A</v>
      </c>
      <c r="CV101" t="e">
        <v>#N/A</v>
      </c>
      <c r="CW101" t="e">
        <v>#N/A</v>
      </c>
      <c r="CX101" t="e">
        <v>#N/A</v>
      </c>
    </row>
    <row r="102" spans="1:102" x14ac:dyDescent="0.2">
      <c r="A102" t="s">
        <v>456</v>
      </c>
      <c r="B102">
        <v>1.9246000051498413</v>
      </c>
      <c r="C102">
        <v>1.9234999418258667</v>
      </c>
      <c r="D102">
        <v>1.9254000186920166</v>
      </c>
      <c r="E102">
        <v>1.9193999767303467</v>
      </c>
      <c r="F102">
        <v>1.9198000431060791</v>
      </c>
      <c r="G102">
        <v>1.9271999597549438</v>
      </c>
      <c r="H102">
        <v>1.9426000118255615</v>
      </c>
      <c r="I102">
        <v>1.9596999883651733</v>
      </c>
      <c r="J102">
        <v>1.901900053024292</v>
      </c>
      <c r="K102">
        <v>1.9142999649047852</v>
      </c>
      <c r="L102">
        <v>1.9098999500274658</v>
      </c>
      <c r="M102">
        <v>1.8976000547409058</v>
      </c>
      <c r="N102">
        <v>1.9141000509262085</v>
      </c>
      <c r="O102">
        <v>1.916100025177002</v>
      </c>
      <c r="P102">
        <v>1.8911000490188599</v>
      </c>
      <c r="Q102">
        <v>1.8552999496459961</v>
      </c>
      <c r="R102">
        <v>1.8402999639511108</v>
      </c>
      <c r="S102">
        <v>1.8518999814987183</v>
      </c>
      <c r="T102">
        <v>1.8228000402450562</v>
      </c>
      <c r="U102">
        <v>1.8267999887466431</v>
      </c>
      <c r="V102">
        <v>1.8313000202178955</v>
      </c>
      <c r="W102">
        <v>1.8504999876022339</v>
      </c>
      <c r="X102">
        <v>1.8453999757766724</v>
      </c>
      <c r="Y102">
        <v>1.8504999876022339</v>
      </c>
      <c r="Z102">
        <v>1.8375999927520752</v>
      </c>
      <c r="AA102">
        <v>1.832800030708313</v>
      </c>
      <c r="AB102">
        <v>1.8432999849319458</v>
      </c>
      <c r="AC102">
        <v>1.833899974822998</v>
      </c>
      <c r="AD102">
        <v>1.8070000410079956</v>
      </c>
      <c r="AE102">
        <v>1.8023999929428101</v>
      </c>
      <c r="AF102">
        <v>1.7965999841690063</v>
      </c>
      <c r="AG102">
        <v>1.7949999570846558</v>
      </c>
      <c r="AH102">
        <v>1.7905000448226929</v>
      </c>
      <c r="AI102">
        <v>1.7894999980926514</v>
      </c>
      <c r="AJ102">
        <v>1.805400013923645</v>
      </c>
      <c r="AK102">
        <v>1.7891999483108521</v>
      </c>
      <c r="AL102">
        <v>1.7878999710083008</v>
      </c>
      <c r="AM102">
        <v>1.7843999862670898</v>
      </c>
      <c r="AN102">
        <v>1.7972999811172485</v>
      </c>
      <c r="AO102">
        <v>1.7642999887466431</v>
      </c>
      <c r="AP102">
        <v>1.7473000288009644</v>
      </c>
      <c r="AQ102">
        <v>1.7611000537872314</v>
      </c>
      <c r="AR102">
        <v>1.770799994468689</v>
      </c>
      <c r="AS102">
        <v>1.8005000352859497</v>
      </c>
      <c r="AT102">
        <v>1.7827999591827393</v>
      </c>
      <c r="AU102">
        <v>1.7953000068664551</v>
      </c>
      <c r="AV102">
        <v>1.8092999458312988</v>
      </c>
      <c r="AW102">
        <v>1.8007999658584595</v>
      </c>
      <c r="AX102">
        <v>1.8059999942779541</v>
      </c>
      <c r="AY102">
        <v>1.7907999753952026</v>
      </c>
      <c r="AZ102">
        <v>1.7972999811172485</v>
      </c>
      <c r="BA102">
        <v>1.7934000492095947</v>
      </c>
      <c r="BB102">
        <v>1.8098000288009644</v>
      </c>
      <c r="BC102">
        <v>1.8420000076293945</v>
      </c>
      <c r="BD102">
        <v>1.8296999931335449</v>
      </c>
      <c r="BE102">
        <v>1.836899995803833</v>
      </c>
      <c r="BF102">
        <v>1.8415999412536621</v>
      </c>
      <c r="BG102">
        <v>1.8242000341415405</v>
      </c>
      <c r="BH102">
        <v>1.8151999711990356</v>
      </c>
      <c r="BI102">
        <v>1.8079999685287476</v>
      </c>
      <c r="BJ102">
        <v>1.8079999685287476</v>
      </c>
      <c r="BK102">
        <v>1.8171999454498291</v>
      </c>
      <c r="BL102">
        <v>1.8224999904632568</v>
      </c>
      <c r="BM102">
        <v>1.8305000066757202</v>
      </c>
      <c r="BN102">
        <v>1.8657000064849854</v>
      </c>
      <c r="BO102">
        <v>1.8636000156402588</v>
      </c>
      <c r="BP102">
        <v>1.8555999994277954</v>
      </c>
      <c r="BQ102">
        <v>1.8723000288009644</v>
      </c>
      <c r="BR102">
        <v>1.8907999992370605</v>
      </c>
      <c r="BS102">
        <v>1.9095000028610229</v>
      </c>
      <c r="BT102">
        <v>1.8935999870300293</v>
      </c>
      <c r="BU102">
        <v>1.8842999935150146</v>
      </c>
      <c r="BV102" t="e">
        <v>#N/A</v>
      </c>
      <c r="BW102" t="e">
        <v>#N/A</v>
      </c>
      <c r="BX102" t="e">
        <v>#N/A</v>
      </c>
      <c r="BY102" t="e">
        <v>#N/A</v>
      </c>
      <c r="BZ102" t="e">
        <v>#N/A</v>
      </c>
      <c r="CA102" t="e">
        <v>#N/A</v>
      </c>
      <c r="CB102" t="e">
        <v>#N/A</v>
      </c>
      <c r="CC102" t="e">
        <v>#N/A</v>
      </c>
      <c r="CD102" t="e">
        <v>#N/A</v>
      </c>
      <c r="CE102" t="e">
        <v>#N/A</v>
      </c>
      <c r="CF102" t="e">
        <v>#N/A</v>
      </c>
      <c r="CG102" t="e">
        <v>#N/A</v>
      </c>
      <c r="CH102" t="e">
        <v>#N/A</v>
      </c>
      <c r="CI102" t="e">
        <v>#N/A</v>
      </c>
      <c r="CJ102" t="e">
        <v>#N/A</v>
      </c>
      <c r="CK102" t="e">
        <v>#N/A</v>
      </c>
      <c r="CL102" t="e">
        <v>#N/A</v>
      </c>
      <c r="CM102" t="e">
        <v>#N/A</v>
      </c>
      <c r="CN102" t="e">
        <v>#N/A</v>
      </c>
      <c r="CO102" t="e">
        <v>#N/A</v>
      </c>
      <c r="CP102" t="e">
        <v>#N/A</v>
      </c>
      <c r="CQ102" t="e">
        <v>#N/A</v>
      </c>
      <c r="CR102" t="e">
        <v>#N/A</v>
      </c>
      <c r="CS102" t="e">
        <v>#N/A</v>
      </c>
      <c r="CT102" t="e">
        <v>#N/A</v>
      </c>
      <c r="CU102" t="e">
        <v>#N/A</v>
      </c>
      <c r="CV102" t="e">
        <v>#N/A</v>
      </c>
      <c r="CW102" t="e">
        <v>#N/A</v>
      </c>
      <c r="CX102" t="e">
        <v>#N/A</v>
      </c>
    </row>
    <row r="103" spans="1:102" x14ac:dyDescent="0.2">
      <c r="B103" t="s">
        <v>874</v>
      </c>
      <c r="C103" t="s">
        <v>875</v>
      </c>
      <c r="D103" t="s">
        <v>877</v>
      </c>
      <c r="E103" t="s">
        <v>878</v>
      </c>
      <c r="F103" t="s">
        <v>882</v>
      </c>
      <c r="G103" t="s">
        <v>883</v>
      </c>
      <c r="H103" t="s">
        <v>884</v>
      </c>
      <c r="I103" t="s">
        <v>887</v>
      </c>
      <c r="J103" t="s">
        <v>888</v>
      </c>
      <c r="K103" t="s">
        <v>890</v>
      </c>
      <c r="L103" t="s">
        <v>889</v>
      </c>
      <c r="M103" t="s">
        <v>893</v>
      </c>
      <c r="N103" t="s">
        <v>894</v>
      </c>
      <c r="O103" t="s">
        <v>897</v>
      </c>
      <c r="P103" t="s">
        <v>898</v>
      </c>
      <c r="Q103" t="s">
        <v>899</v>
      </c>
      <c r="R103" t="s">
        <v>900</v>
      </c>
      <c r="S103" t="s">
        <v>901</v>
      </c>
      <c r="T103" t="s">
        <v>902</v>
      </c>
      <c r="U103" t="s">
        <v>903</v>
      </c>
      <c r="V103" t="s">
        <v>904</v>
      </c>
      <c r="W103" t="s">
        <v>906</v>
      </c>
      <c r="X103" t="s">
        <v>913</v>
      </c>
      <c r="Y103" t="s">
        <v>914</v>
      </c>
      <c r="Z103" t="s">
        <v>915</v>
      </c>
      <c r="AA103" t="s">
        <v>916</v>
      </c>
      <c r="AB103" t="s">
        <v>917</v>
      </c>
      <c r="AC103" t="s">
        <v>968</v>
      </c>
      <c r="AD103" t="s">
        <v>973</v>
      </c>
      <c r="AE103" t="s">
        <v>974</v>
      </c>
      <c r="AF103" t="s">
        <v>975</v>
      </c>
      <c r="AG103" t="s">
        <v>993</v>
      </c>
      <c r="AH103" t="s">
        <v>992</v>
      </c>
      <c r="AI103" t="s">
        <v>1000</v>
      </c>
      <c r="AJ103" t="s">
        <v>1001</v>
      </c>
      <c r="AK103" t="s">
        <v>1004</v>
      </c>
      <c r="AL103" t="s">
        <v>1006</v>
      </c>
      <c r="AM103" t="s">
        <v>1005</v>
      </c>
      <c r="AN103" t="s">
        <v>1008</v>
      </c>
      <c r="AO103" t="s">
        <v>1009</v>
      </c>
      <c r="AP103" t="s">
        <v>1012</v>
      </c>
      <c r="AQ103" t="s">
        <v>1035</v>
      </c>
      <c r="AR103" t="s">
        <v>1036</v>
      </c>
      <c r="AS103" t="s">
        <v>1038</v>
      </c>
      <c r="AT103" t="s">
        <v>1039</v>
      </c>
      <c r="AU103" t="s">
        <v>1042</v>
      </c>
      <c r="AV103" t="s">
        <v>1048</v>
      </c>
      <c r="AW103" t="s">
        <v>1047</v>
      </c>
      <c r="AX103" t="s">
        <v>1061</v>
      </c>
      <c r="AY103" t="s">
        <v>1067</v>
      </c>
      <c r="AZ103" t="s">
        <v>1073</v>
      </c>
      <c r="BA103" t="s">
        <v>1084</v>
      </c>
      <c r="BB103" t="s">
        <v>1088</v>
      </c>
      <c r="BC103" t="s">
        <v>1091</v>
      </c>
      <c r="BD103" t="s">
        <v>1092</v>
      </c>
      <c r="BE103" t="s">
        <v>1097</v>
      </c>
      <c r="BF103" t="s">
        <v>1098</v>
      </c>
      <c r="BG103" t="s">
        <v>1101</v>
      </c>
      <c r="BH103" t="s">
        <v>1102</v>
      </c>
      <c r="BI103" t="s">
        <v>1105</v>
      </c>
      <c r="BJ103" t="s">
        <v>1109</v>
      </c>
      <c r="BK103" t="s">
        <v>1110</v>
      </c>
      <c r="BL103" t="s">
        <v>1111</v>
      </c>
      <c r="BM103" t="s">
        <v>1116</v>
      </c>
      <c r="BN103" t="s">
        <v>1120</v>
      </c>
      <c r="BO103" t="s">
        <v>1122</v>
      </c>
      <c r="BP103" t="s">
        <v>1123</v>
      </c>
      <c r="BQ103" t="s">
        <v>1127</v>
      </c>
      <c r="BR103" t="s">
        <v>1134</v>
      </c>
      <c r="BS103" t="s">
        <v>1138</v>
      </c>
      <c r="BT103" t="s">
        <v>1140</v>
      </c>
      <c r="BU103" t="s">
        <v>1180</v>
      </c>
      <c r="BV103" t="e">
        <v>#N/A</v>
      </c>
      <c r="BW103" t="e">
        <v>#N/A</v>
      </c>
      <c r="BX103" t="e">
        <v>#N/A</v>
      </c>
      <c r="BY103" t="e">
        <v>#N/A</v>
      </c>
      <c r="BZ103" t="e">
        <v>#N/A</v>
      </c>
      <c r="CA103" t="e">
        <v>#N/A</v>
      </c>
      <c r="CB103" t="e">
        <v>#N/A</v>
      </c>
      <c r="CC103" t="e">
        <v>#N/A</v>
      </c>
      <c r="CD103" t="e">
        <v>#N/A</v>
      </c>
      <c r="CE103" t="e">
        <v>#N/A</v>
      </c>
      <c r="CF103" t="e">
        <v>#N/A</v>
      </c>
      <c r="CG103" t="e">
        <v>#N/A</v>
      </c>
      <c r="CH103" t="e">
        <v>#N/A</v>
      </c>
      <c r="CI103" t="e">
        <v>#N/A</v>
      </c>
      <c r="CJ103" t="e">
        <v>#N/A</v>
      </c>
      <c r="CK103" t="e">
        <v>#N/A</v>
      </c>
      <c r="CL103" t="e">
        <v>#N/A</v>
      </c>
      <c r="CM103" t="e">
        <v>#N/A</v>
      </c>
      <c r="CN103" t="e">
        <v>#N/A</v>
      </c>
      <c r="CO103" t="e">
        <v>#N/A</v>
      </c>
      <c r="CP103" t="e">
        <v>#N/A</v>
      </c>
      <c r="CQ103" t="e">
        <v>#N/A</v>
      </c>
      <c r="CR103" t="e">
        <v>#N/A</v>
      </c>
      <c r="CS103" t="e">
        <v>#N/A</v>
      </c>
      <c r="CT103" t="e">
        <v>#N/A</v>
      </c>
      <c r="CU103" t="e">
        <v>#N/A</v>
      </c>
      <c r="CV103" t="e">
        <v>#N/A</v>
      </c>
      <c r="CW103" t="e">
        <v>#N/A</v>
      </c>
      <c r="CX103" t="e">
        <v>#N/A</v>
      </c>
    </row>
    <row r="104" spans="1:102" x14ac:dyDescent="0.2">
      <c r="A104" t="s">
        <v>735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</row>
    <row r="105" spans="1:102" x14ac:dyDescent="0.2">
      <c r="B105" t="s">
        <v>874</v>
      </c>
      <c r="C105" t="s">
        <v>875</v>
      </c>
      <c r="D105" t="s">
        <v>877</v>
      </c>
      <c r="E105" t="s">
        <v>878</v>
      </c>
      <c r="F105" t="s">
        <v>882</v>
      </c>
      <c r="G105" t="s">
        <v>883</v>
      </c>
      <c r="H105" t="s">
        <v>884</v>
      </c>
      <c r="I105" t="s">
        <v>887</v>
      </c>
      <c r="J105" t="s">
        <v>888</v>
      </c>
      <c r="K105" t="s">
        <v>890</v>
      </c>
      <c r="L105" t="s">
        <v>889</v>
      </c>
      <c r="M105" t="s">
        <v>893</v>
      </c>
      <c r="N105" t="s">
        <v>894</v>
      </c>
      <c r="O105" t="s">
        <v>897</v>
      </c>
      <c r="P105" t="s">
        <v>898</v>
      </c>
      <c r="Q105" t="s">
        <v>899</v>
      </c>
      <c r="R105" t="s">
        <v>900</v>
      </c>
      <c r="S105" t="s">
        <v>901</v>
      </c>
      <c r="T105" t="s">
        <v>902</v>
      </c>
      <c r="U105" t="s">
        <v>903</v>
      </c>
      <c r="V105" t="s">
        <v>904</v>
      </c>
      <c r="W105" t="s">
        <v>906</v>
      </c>
      <c r="X105" t="s">
        <v>913</v>
      </c>
      <c r="Y105" t="s">
        <v>914</v>
      </c>
      <c r="Z105" t="s">
        <v>915</v>
      </c>
      <c r="AA105" t="s">
        <v>916</v>
      </c>
      <c r="AB105" t="s">
        <v>917</v>
      </c>
      <c r="AC105" t="s">
        <v>968</v>
      </c>
      <c r="AD105" t="s">
        <v>973</v>
      </c>
      <c r="AE105" t="s">
        <v>974</v>
      </c>
      <c r="AF105" t="s">
        <v>975</v>
      </c>
      <c r="AG105" t="s">
        <v>993</v>
      </c>
      <c r="AH105" t="s">
        <v>992</v>
      </c>
      <c r="AI105" t="s">
        <v>1000</v>
      </c>
      <c r="AJ105" t="s">
        <v>1001</v>
      </c>
      <c r="AK105" t="s">
        <v>1004</v>
      </c>
      <c r="AL105" t="s">
        <v>1006</v>
      </c>
      <c r="AM105" t="s">
        <v>1005</v>
      </c>
      <c r="AN105" t="s">
        <v>1008</v>
      </c>
      <c r="AO105" t="s">
        <v>1009</v>
      </c>
      <c r="AP105" t="s">
        <v>1012</v>
      </c>
      <c r="AQ105" t="s">
        <v>1035</v>
      </c>
      <c r="AR105" t="s">
        <v>1036</v>
      </c>
      <c r="AS105" t="s">
        <v>1038</v>
      </c>
      <c r="AT105" t="s">
        <v>1039</v>
      </c>
      <c r="AU105" t="s">
        <v>1042</v>
      </c>
      <c r="AV105" t="s">
        <v>1048</v>
      </c>
      <c r="AW105" t="s">
        <v>1047</v>
      </c>
      <c r="AX105" t="s">
        <v>1061</v>
      </c>
      <c r="AY105" t="s">
        <v>1067</v>
      </c>
      <c r="AZ105" t="s">
        <v>1073</v>
      </c>
      <c r="BA105" t="s">
        <v>1084</v>
      </c>
      <c r="BB105" t="s">
        <v>1088</v>
      </c>
      <c r="BC105" t="s">
        <v>1091</v>
      </c>
      <c r="BD105" t="s">
        <v>1092</v>
      </c>
      <c r="BE105" t="s">
        <v>1097</v>
      </c>
      <c r="BF105" t="s">
        <v>1098</v>
      </c>
      <c r="BG105" t="s">
        <v>1101</v>
      </c>
      <c r="BH105" t="s">
        <v>1102</v>
      </c>
      <c r="BI105" t="s">
        <v>1105</v>
      </c>
      <c r="BJ105" t="s">
        <v>1109</v>
      </c>
      <c r="BK105" t="s">
        <v>1110</v>
      </c>
      <c r="BL105" t="s">
        <v>1111</v>
      </c>
      <c r="BM105" t="s">
        <v>1116</v>
      </c>
      <c r="BN105" t="s">
        <v>1120</v>
      </c>
      <c r="BO105" t="s">
        <v>1122</v>
      </c>
      <c r="BP105" t="s">
        <v>1123</v>
      </c>
      <c r="BQ105" t="s">
        <v>1127</v>
      </c>
      <c r="BR105" t="s">
        <v>1134</v>
      </c>
      <c r="BS105" t="s">
        <v>1138</v>
      </c>
      <c r="BT105" t="s">
        <v>1140</v>
      </c>
      <c r="BU105" t="s">
        <v>1180</v>
      </c>
      <c r="BV105" t="e">
        <v>#N/A</v>
      </c>
      <c r="BW105" t="e">
        <v>#N/A</v>
      </c>
      <c r="BX105" t="e">
        <v>#N/A</v>
      </c>
      <c r="BY105" t="e">
        <v>#N/A</v>
      </c>
      <c r="BZ105" t="e">
        <v>#N/A</v>
      </c>
      <c r="CA105" t="e">
        <v>#N/A</v>
      </c>
      <c r="CB105" t="e">
        <v>#N/A</v>
      </c>
      <c r="CC105" t="e">
        <v>#N/A</v>
      </c>
      <c r="CD105" t="e">
        <v>#N/A</v>
      </c>
      <c r="CE105" t="e">
        <v>#N/A</v>
      </c>
      <c r="CF105" t="e">
        <v>#N/A</v>
      </c>
      <c r="CG105" t="e">
        <v>#N/A</v>
      </c>
      <c r="CH105" t="e">
        <v>#N/A</v>
      </c>
      <c r="CI105" t="e">
        <v>#N/A</v>
      </c>
      <c r="CJ105" t="e">
        <v>#N/A</v>
      </c>
      <c r="CK105" t="e">
        <v>#N/A</v>
      </c>
      <c r="CL105" t="e">
        <v>#N/A</v>
      </c>
      <c r="CM105" t="e">
        <v>#N/A</v>
      </c>
      <c r="CN105" t="e">
        <v>#N/A</v>
      </c>
      <c r="CO105" t="e">
        <v>#N/A</v>
      </c>
      <c r="CP105" t="e">
        <v>#N/A</v>
      </c>
      <c r="CQ105" t="e">
        <v>#N/A</v>
      </c>
      <c r="CR105" t="e">
        <v>#N/A</v>
      </c>
      <c r="CS105" t="e">
        <v>#N/A</v>
      </c>
      <c r="CT105" t="e">
        <v>#N/A</v>
      </c>
      <c r="CU105" t="e">
        <v>#N/A</v>
      </c>
      <c r="CV105" t="e">
        <v>#N/A</v>
      </c>
      <c r="CW105" t="e">
        <v>#N/A</v>
      </c>
      <c r="CX105" t="e">
        <v>#N/A</v>
      </c>
    </row>
    <row r="106" spans="1:102" x14ac:dyDescent="0.2">
      <c r="A106" t="s">
        <v>79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</row>
    <row r="107" spans="1:102" x14ac:dyDescent="0.2">
      <c r="B107" t="s">
        <v>874</v>
      </c>
      <c r="C107" t="s">
        <v>875</v>
      </c>
      <c r="D107" t="s">
        <v>877</v>
      </c>
      <c r="E107" t="s">
        <v>878</v>
      </c>
      <c r="F107" t="s">
        <v>882</v>
      </c>
      <c r="G107" t="s">
        <v>883</v>
      </c>
      <c r="H107" t="s">
        <v>884</v>
      </c>
      <c r="I107" t="s">
        <v>887</v>
      </c>
      <c r="J107" t="s">
        <v>888</v>
      </c>
      <c r="K107" t="s">
        <v>890</v>
      </c>
      <c r="L107" t="s">
        <v>889</v>
      </c>
      <c r="M107" t="s">
        <v>893</v>
      </c>
      <c r="N107" t="s">
        <v>894</v>
      </c>
      <c r="O107" t="s">
        <v>897</v>
      </c>
      <c r="P107" t="s">
        <v>898</v>
      </c>
      <c r="Q107" t="s">
        <v>899</v>
      </c>
      <c r="R107" t="s">
        <v>900</v>
      </c>
      <c r="S107" t="s">
        <v>901</v>
      </c>
      <c r="T107" t="s">
        <v>902</v>
      </c>
      <c r="U107" t="s">
        <v>903</v>
      </c>
      <c r="V107" t="s">
        <v>904</v>
      </c>
      <c r="W107" t="s">
        <v>906</v>
      </c>
      <c r="X107" t="s">
        <v>913</v>
      </c>
      <c r="Y107" t="s">
        <v>914</v>
      </c>
      <c r="Z107" t="s">
        <v>915</v>
      </c>
      <c r="AA107" t="s">
        <v>916</v>
      </c>
      <c r="AB107" t="s">
        <v>917</v>
      </c>
      <c r="AC107" t="s">
        <v>968</v>
      </c>
      <c r="AD107" t="s">
        <v>973</v>
      </c>
      <c r="AE107" t="s">
        <v>974</v>
      </c>
      <c r="AF107" t="s">
        <v>975</v>
      </c>
      <c r="AG107" t="s">
        <v>993</v>
      </c>
      <c r="AH107" t="s">
        <v>992</v>
      </c>
      <c r="AI107" t="s">
        <v>1000</v>
      </c>
      <c r="AJ107" t="s">
        <v>1001</v>
      </c>
      <c r="AK107" t="s">
        <v>1004</v>
      </c>
      <c r="AL107" t="s">
        <v>1006</v>
      </c>
      <c r="AM107" t="s">
        <v>1005</v>
      </c>
      <c r="AN107" t="s">
        <v>1008</v>
      </c>
      <c r="AO107" t="s">
        <v>1009</v>
      </c>
      <c r="AP107" t="s">
        <v>1012</v>
      </c>
      <c r="AQ107" t="s">
        <v>1035</v>
      </c>
      <c r="AR107" t="s">
        <v>1036</v>
      </c>
      <c r="AS107" t="s">
        <v>1038</v>
      </c>
      <c r="AT107" t="s">
        <v>1039</v>
      </c>
      <c r="AU107" t="s">
        <v>1042</v>
      </c>
      <c r="AV107" t="s">
        <v>1048</v>
      </c>
      <c r="AW107" t="s">
        <v>1047</v>
      </c>
      <c r="AX107" t="s">
        <v>1061</v>
      </c>
      <c r="AY107" t="s">
        <v>1067</v>
      </c>
      <c r="AZ107" t="s">
        <v>1073</v>
      </c>
      <c r="BA107" t="s">
        <v>1084</v>
      </c>
      <c r="BB107" t="s">
        <v>1088</v>
      </c>
      <c r="BC107" t="s">
        <v>1091</v>
      </c>
      <c r="BD107" t="s">
        <v>1092</v>
      </c>
      <c r="BE107" t="s">
        <v>1097</v>
      </c>
      <c r="BF107" t="s">
        <v>1098</v>
      </c>
      <c r="BG107" t="s">
        <v>1101</v>
      </c>
      <c r="BH107" t="s">
        <v>1102</v>
      </c>
      <c r="BI107" t="s">
        <v>1105</v>
      </c>
      <c r="BJ107" t="s">
        <v>1109</v>
      </c>
      <c r="BK107" t="s">
        <v>1110</v>
      </c>
      <c r="BL107" t="s">
        <v>1111</v>
      </c>
      <c r="BM107" t="s">
        <v>1116</v>
      </c>
      <c r="BN107" t="s">
        <v>1120</v>
      </c>
      <c r="BO107" t="s">
        <v>1122</v>
      </c>
      <c r="BP107" t="s">
        <v>1123</v>
      </c>
      <c r="BQ107" t="s">
        <v>1127</v>
      </c>
      <c r="BR107" t="s">
        <v>1134</v>
      </c>
      <c r="BS107" t="s">
        <v>1138</v>
      </c>
      <c r="BT107" t="s">
        <v>1140</v>
      </c>
      <c r="BU107" t="s">
        <v>1180</v>
      </c>
      <c r="BV107" t="e">
        <v>#N/A</v>
      </c>
      <c r="BW107" t="e">
        <v>#N/A</v>
      </c>
      <c r="BX107" t="e">
        <v>#N/A</v>
      </c>
      <c r="BY107" t="e">
        <v>#N/A</v>
      </c>
      <c r="BZ107" t="e">
        <v>#N/A</v>
      </c>
      <c r="CA107" t="e">
        <v>#N/A</v>
      </c>
      <c r="CB107" t="e">
        <v>#N/A</v>
      </c>
      <c r="CC107" t="e">
        <v>#N/A</v>
      </c>
      <c r="CD107" t="e">
        <v>#N/A</v>
      </c>
      <c r="CE107" t="e">
        <v>#N/A</v>
      </c>
      <c r="CF107" t="e">
        <v>#N/A</v>
      </c>
      <c r="CG107" t="e">
        <v>#N/A</v>
      </c>
      <c r="CH107" t="e">
        <v>#N/A</v>
      </c>
      <c r="CI107" t="e">
        <v>#N/A</v>
      </c>
      <c r="CJ107" t="e">
        <v>#N/A</v>
      </c>
      <c r="CK107" t="e">
        <v>#N/A</v>
      </c>
      <c r="CL107" t="e">
        <v>#N/A</v>
      </c>
      <c r="CM107" t="e">
        <v>#N/A</v>
      </c>
      <c r="CN107" t="e">
        <v>#N/A</v>
      </c>
      <c r="CO107" t="e">
        <v>#N/A</v>
      </c>
      <c r="CP107" t="e">
        <v>#N/A</v>
      </c>
      <c r="CQ107" t="e">
        <v>#N/A</v>
      </c>
      <c r="CR107" t="e">
        <v>#N/A</v>
      </c>
      <c r="CS107" t="e">
        <v>#N/A</v>
      </c>
      <c r="CT107" t="e">
        <v>#N/A</v>
      </c>
      <c r="CU107" t="e">
        <v>#N/A</v>
      </c>
      <c r="CV107" t="e">
        <v>#N/A</v>
      </c>
      <c r="CW107" t="e">
        <v>#N/A</v>
      </c>
      <c r="CX107" t="e">
        <v>#N/A</v>
      </c>
    </row>
    <row r="108" spans="1:102" x14ac:dyDescent="0.2">
      <c r="A108" t="s">
        <v>81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</row>
    <row r="109" spans="1:102" x14ac:dyDescent="0.2">
      <c r="B109" t="s">
        <v>874</v>
      </c>
      <c r="C109" t="s">
        <v>875</v>
      </c>
      <c r="D109" t="s">
        <v>877</v>
      </c>
      <c r="E109" t="s">
        <v>878</v>
      </c>
      <c r="F109" t="s">
        <v>882</v>
      </c>
      <c r="G109" t="s">
        <v>883</v>
      </c>
      <c r="H109" t="s">
        <v>884</v>
      </c>
      <c r="I109" t="s">
        <v>887</v>
      </c>
      <c r="J109" t="s">
        <v>888</v>
      </c>
      <c r="K109" t="s">
        <v>890</v>
      </c>
      <c r="L109" t="s">
        <v>889</v>
      </c>
      <c r="M109" t="s">
        <v>893</v>
      </c>
      <c r="N109" t="s">
        <v>894</v>
      </c>
      <c r="O109" t="s">
        <v>897</v>
      </c>
      <c r="P109" t="s">
        <v>898</v>
      </c>
      <c r="Q109" t="s">
        <v>899</v>
      </c>
      <c r="R109" t="s">
        <v>900</v>
      </c>
      <c r="S109" t="s">
        <v>901</v>
      </c>
      <c r="T109" t="s">
        <v>902</v>
      </c>
      <c r="U109" t="s">
        <v>903</v>
      </c>
      <c r="V109" t="s">
        <v>904</v>
      </c>
      <c r="W109" t="s">
        <v>906</v>
      </c>
      <c r="X109" t="s">
        <v>913</v>
      </c>
      <c r="Y109" t="s">
        <v>914</v>
      </c>
      <c r="Z109" t="s">
        <v>915</v>
      </c>
      <c r="AA109" t="s">
        <v>916</v>
      </c>
      <c r="AB109" t="s">
        <v>917</v>
      </c>
      <c r="AC109" t="s">
        <v>968</v>
      </c>
      <c r="AD109" t="s">
        <v>973</v>
      </c>
      <c r="AE109" t="s">
        <v>974</v>
      </c>
      <c r="AF109" t="s">
        <v>975</v>
      </c>
      <c r="AG109" t="s">
        <v>993</v>
      </c>
      <c r="AH109" t="s">
        <v>992</v>
      </c>
      <c r="AI109" t="s">
        <v>1000</v>
      </c>
      <c r="AJ109" t="s">
        <v>1001</v>
      </c>
      <c r="AK109" t="s">
        <v>1004</v>
      </c>
      <c r="AL109" t="s">
        <v>1006</v>
      </c>
      <c r="AM109" t="s">
        <v>1005</v>
      </c>
      <c r="AN109" t="s">
        <v>1008</v>
      </c>
      <c r="AO109" t="s">
        <v>1009</v>
      </c>
      <c r="AP109" t="s">
        <v>1012</v>
      </c>
      <c r="AQ109" t="s">
        <v>1035</v>
      </c>
      <c r="AR109" t="s">
        <v>1036</v>
      </c>
      <c r="AS109" t="s">
        <v>1038</v>
      </c>
      <c r="AT109" t="s">
        <v>1039</v>
      </c>
      <c r="AU109" t="s">
        <v>1042</v>
      </c>
      <c r="AV109" t="s">
        <v>1048</v>
      </c>
      <c r="AW109" t="s">
        <v>1047</v>
      </c>
      <c r="AX109" t="s">
        <v>1061</v>
      </c>
      <c r="AY109" t="s">
        <v>1067</v>
      </c>
      <c r="AZ109" t="s">
        <v>1073</v>
      </c>
      <c r="BA109" t="s">
        <v>1084</v>
      </c>
      <c r="BB109" t="s">
        <v>1088</v>
      </c>
      <c r="BC109" t="s">
        <v>1091</v>
      </c>
      <c r="BD109" t="s">
        <v>1092</v>
      </c>
      <c r="BE109" t="s">
        <v>1097</v>
      </c>
      <c r="BF109" t="s">
        <v>1098</v>
      </c>
      <c r="BG109" t="s">
        <v>1101</v>
      </c>
      <c r="BH109" t="s">
        <v>1102</v>
      </c>
      <c r="BI109" t="s">
        <v>1105</v>
      </c>
      <c r="BJ109" t="s">
        <v>1109</v>
      </c>
      <c r="BK109" t="s">
        <v>1110</v>
      </c>
      <c r="BL109" t="s">
        <v>1111</v>
      </c>
      <c r="BM109" t="s">
        <v>1116</v>
      </c>
      <c r="BN109" t="s">
        <v>1120</v>
      </c>
      <c r="BO109" t="s">
        <v>1122</v>
      </c>
      <c r="BP109" t="s">
        <v>1123</v>
      </c>
      <c r="BQ109" t="s">
        <v>1127</v>
      </c>
      <c r="BR109" t="s">
        <v>1134</v>
      </c>
      <c r="BS109" t="s">
        <v>1138</v>
      </c>
      <c r="BT109" t="s">
        <v>1140</v>
      </c>
      <c r="BU109" t="s">
        <v>1180</v>
      </c>
      <c r="BV109" t="e">
        <v>#N/A</v>
      </c>
      <c r="BW109" t="e">
        <v>#N/A</v>
      </c>
      <c r="BX109" t="e">
        <v>#N/A</v>
      </c>
      <c r="BY109" t="e">
        <v>#N/A</v>
      </c>
      <c r="BZ109" t="e">
        <v>#N/A</v>
      </c>
      <c r="CA109" t="e">
        <v>#N/A</v>
      </c>
      <c r="CB109" t="e">
        <v>#N/A</v>
      </c>
      <c r="CC109" t="e">
        <v>#N/A</v>
      </c>
      <c r="CD109" t="e">
        <v>#N/A</v>
      </c>
      <c r="CE109" t="e">
        <v>#N/A</v>
      </c>
      <c r="CF109" t="e">
        <v>#N/A</v>
      </c>
      <c r="CG109" t="e">
        <v>#N/A</v>
      </c>
      <c r="CH109" t="e">
        <v>#N/A</v>
      </c>
      <c r="CI109" t="e">
        <v>#N/A</v>
      </c>
      <c r="CJ109" t="e">
        <v>#N/A</v>
      </c>
      <c r="CK109" t="e">
        <v>#N/A</v>
      </c>
      <c r="CL109" t="e">
        <v>#N/A</v>
      </c>
      <c r="CM109" t="e">
        <v>#N/A</v>
      </c>
      <c r="CN109" t="e">
        <v>#N/A</v>
      </c>
      <c r="CO109" t="e">
        <v>#N/A</v>
      </c>
      <c r="CP109" t="e">
        <v>#N/A</v>
      </c>
      <c r="CQ109" t="e">
        <v>#N/A</v>
      </c>
      <c r="CR109" t="e">
        <v>#N/A</v>
      </c>
      <c r="CS109" t="e">
        <v>#N/A</v>
      </c>
      <c r="CT109" t="e">
        <v>#N/A</v>
      </c>
      <c r="CU109" t="e">
        <v>#N/A</v>
      </c>
      <c r="CV109" t="e">
        <v>#N/A</v>
      </c>
      <c r="CW109" t="e">
        <v>#N/A</v>
      </c>
      <c r="CX109" t="e">
        <v>#N/A</v>
      </c>
    </row>
    <row r="110" spans="1:102" x14ac:dyDescent="0.2">
      <c r="A110" t="s">
        <v>464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</row>
    <row r="111" spans="1:102" x14ac:dyDescent="0.2">
      <c r="B111" t="s">
        <v>874</v>
      </c>
      <c r="C111" t="s">
        <v>875</v>
      </c>
      <c r="D111" t="s">
        <v>877</v>
      </c>
      <c r="E111" t="s">
        <v>878</v>
      </c>
      <c r="F111" t="s">
        <v>882</v>
      </c>
      <c r="G111" t="s">
        <v>883</v>
      </c>
      <c r="H111" t="s">
        <v>884</v>
      </c>
      <c r="I111" t="s">
        <v>887</v>
      </c>
      <c r="J111" t="s">
        <v>888</v>
      </c>
      <c r="K111" t="s">
        <v>890</v>
      </c>
      <c r="L111" t="s">
        <v>889</v>
      </c>
      <c r="M111" t="s">
        <v>893</v>
      </c>
      <c r="N111" t="s">
        <v>894</v>
      </c>
      <c r="O111" t="s">
        <v>897</v>
      </c>
      <c r="P111" t="s">
        <v>898</v>
      </c>
      <c r="Q111" t="s">
        <v>899</v>
      </c>
      <c r="R111" t="s">
        <v>900</v>
      </c>
      <c r="S111" t="s">
        <v>901</v>
      </c>
      <c r="T111" t="s">
        <v>902</v>
      </c>
      <c r="U111" t="s">
        <v>903</v>
      </c>
      <c r="V111" t="s">
        <v>904</v>
      </c>
      <c r="W111" t="s">
        <v>906</v>
      </c>
      <c r="X111" t="s">
        <v>913</v>
      </c>
      <c r="Y111" t="s">
        <v>914</v>
      </c>
      <c r="Z111" t="s">
        <v>915</v>
      </c>
      <c r="AA111" t="s">
        <v>916</v>
      </c>
      <c r="AB111" t="s">
        <v>917</v>
      </c>
      <c r="AC111" t="s">
        <v>968</v>
      </c>
      <c r="AD111" t="s">
        <v>973</v>
      </c>
      <c r="AE111" t="s">
        <v>974</v>
      </c>
      <c r="AF111" t="s">
        <v>975</v>
      </c>
      <c r="AG111" t="s">
        <v>993</v>
      </c>
      <c r="AH111" t="s">
        <v>992</v>
      </c>
      <c r="AI111" t="s">
        <v>1000</v>
      </c>
      <c r="AJ111" t="s">
        <v>1001</v>
      </c>
      <c r="AK111" t="s">
        <v>1004</v>
      </c>
      <c r="AL111" t="s">
        <v>1006</v>
      </c>
      <c r="AM111" t="s">
        <v>1005</v>
      </c>
      <c r="AN111" t="s">
        <v>1008</v>
      </c>
      <c r="AO111" t="s">
        <v>1009</v>
      </c>
      <c r="AP111" t="s">
        <v>1012</v>
      </c>
      <c r="AQ111" t="s">
        <v>1035</v>
      </c>
      <c r="AR111" t="s">
        <v>1036</v>
      </c>
      <c r="AS111" t="s">
        <v>1038</v>
      </c>
      <c r="AT111" t="s">
        <v>1039</v>
      </c>
      <c r="AU111" t="s">
        <v>1042</v>
      </c>
      <c r="AV111" t="s">
        <v>1048</v>
      </c>
      <c r="AW111" t="s">
        <v>1047</v>
      </c>
      <c r="AX111" t="s">
        <v>1061</v>
      </c>
      <c r="AY111" t="s">
        <v>1067</v>
      </c>
      <c r="AZ111" t="s">
        <v>1073</v>
      </c>
      <c r="BA111" t="s">
        <v>1084</v>
      </c>
      <c r="BB111" t="s">
        <v>1088</v>
      </c>
      <c r="BC111" t="s">
        <v>1091</v>
      </c>
      <c r="BD111" t="s">
        <v>1092</v>
      </c>
      <c r="BE111" t="s">
        <v>1097</v>
      </c>
      <c r="BF111" t="s">
        <v>1098</v>
      </c>
      <c r="BG111" t="s">
        <v>1101</v>
      </c>
      <c r="BH111" t="s">
        <v>1102</v>
      </c>
      <c r="BI111" t="s">
        <v>1105</v>
      </c>
      <c r="BJ111" t="s">
        <v>1109</v>
      </c>
      <c r="BK111" t="s">
        <v>1110</v>
      </c>
      <c r="BL111" t="s">
        <v>1111</v>
      </c>
      <c r="BM111" t="s">
        <v>1116</v>
      </c>
      <c r="BN111" t="s">
        <v>1120</v>
      </c>
      <c r="BO111" t="s">
        <v>1122</v>
      </c>
      <c r="BP111" t="s">
        <v>1123</v>
      </c>
      <c r="BQ111" t="s">
        <v>1127</v>
      </c>
      <c r="BR111" t="s">
        <v>1134</v>
      </c>
      <c r="BS111" t="s">
        <v>1138</v>
      </c>
      <c r="BT111" t="s">
        <v>1140</v>
      </c>
      <c r="BU111" t="s">
        <v>1180</v>
      </c>
      <c r="BV111" t="e">
        <v>#N/A</v>
      </c>
      <c r="BW111" t="e">
        <v>#N/A</v>
      </c>
      <c r="BX111" t="e">
        <v>#N/A</v>
      </c>
      <c r="BY111" t="e">
        <v>#N/A</v>
      </c>
      <c r="BZ111" t="e">
        <v>#N/A</v>
      </c>
      <c r="CA111" t="e">
        <v>#N/A</v>
      </c>
      <c r="CB111" t="e">
        <v>#N/A</v>
      </c>
      <c r="CC111" t="e">
        <v>#N/A</v>
      </c>
      <c r="CD111" t="e">
        <v>#N/A</v>
      </c>
      <c r="CE111" t="e">
        <v>#N/A</v>
      </c>
      <c r="CF111" t="e">
        <v>#N/A</v>
      </c>
      <c r="CG111" t="e">
        <v>#N/A</v>
      </c>
      <c r="CH111" t="e">
        <v>#N/A</v>
      </c>
      <c r="CI111" t="e">
        <v>#N/A</v>
      </c>
      <c r="CJ111" t="e">
        <v>#N/A</v>
      </c>
      <c r="CK111" t="e">
        <v>#N/A</v>
      </c>
      <c r="CL111" t="e">
        <v>#N/A</v>
      </c>
      <c r="CM111" t="e">
        <v>#N/A</v>
      </c>
      <c r="CN111" t="e">
        <v>#N/A</v>
      </c>
      <c r="CO111" t="e">
        <v>#N/A</v>
      </c>
      <c r="CP111" t="e">
        <v>#N/A</v>
      </c>
      <c r="CQ111" t="e">
        <v>#N/A</v>
      </c>
      <c r="CR111" t="e">
        <v>#N/A</v>
      </c>
      <c r="CS111" t="e">
        <v>#N/A</v>
      </c>
      <c r="CT111" t="e">
        <v>#N/A</v>
      </c>
      <c r="CU111" t="e">
        <v>#N/A</v>
      </c>
      <c r="CV111" t="e">
        <v>#N/A</v>
      </c>
      <c r="CW111" t="e">
        <v>#N/A</v>
      </c>
      <c r="CX111" t="e">
        <v>#N/A</v>
      </c>
    </row>
    <row r="112" spans="1:102" x14ac:dyDescent="0.2">
      <c r="A112" t="s">
        <v>1087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</row>
    <row r="113" spans="1:102" x14ac:dyDescent="0.2">
      <c r="B113" t="s">
        <v>874</v>
      </c>
      <c r="C113" t="s">
        <v>875</v>
      </c>
      <c r="D113" t="s">
        <v>877</v>
      </c>
      <c r="E113" t="s">
        <v>878</v>
      </c>
      <c r="F113" t="s">
        <v>882</v>
      </c>
      <c r="G113" t="s">
        <v>883</v>
      </c>
      <c r="H113" t="s">
        <v>884</v>
      </c>
      <c r="I113" t="s">
        <v>887</v>
      </c>
      <c r="J113" t="s">
        <v>888</v>
      </c>
      <c r="K113" t="s">
        <v>890</v>
      </c>
      <c r="L113" t="s">
        <v>889</v>
      </c>
      <c r="M113" t="s">
        <v>893</v>
      </c>
      <c r="N113" t="s">
        <v>894</v>
      </c>
      <c r="O113" t="s">
        <v>897</v>
      </c>
      <c r="P113" t="s">
        <v>898</v>
      </c>
      <c r="Q113" t="s">
        <v>899</v>
      </c>
      <c r="R113" t="s">
        <v>900</v>
      </c>
      <c r="S113" t="s">
        <v>901</v>
      </c>
      <c r="T113" t="s">
        <v>902</v>
      </c>
      <c r="U113" t="s">
        <v>903</v>
      </c>
      <c r="V113" t="s">
        <v>904</v>
      </c>
      <c r="W113" t="s">
        <v>906</v>
      </c>
      <c r="X113" t="s">
        <v>913</v>
      </c>
      <c r="Y113" t="s">
        <v>914</v>
      </c>
      <c r="Z113" t="s">
        <v>915</v>
      </c>
      <c r="AA113" t="s">
        <v>916</v>
      </c>
      <c r="AB113" t="s">
        <v>917</v>
      </c>
      <c r="AC113" t="s">
        <v>968</v>
      </c>
      <c r="AD113" t="s">
        <v>973</v>
      </c>
      <c r="AE113" t="s">
        <v>974</v>
      </c>
      <c r="AF113" t="s">
        <v>975</v>
      </c>
      <c r="AG113" t="s">
        <v>993</v>
      </c>
      <c r="AH113" t="s">
        <v>992</v>
      </c>
      <c r="AI113" t="s">
        <v>1000</v>
      </c>
      <c r="AJ113" t="s">
        <v>1001</v>
      </c>
      <c r="AK113" t="s">
        <v>1004</v>
      </c>
      <c r="AL113" t="s">
        <v>1006</v>
      </c>
      <c r="AM113" t="s">
        <v>1005</v>
      </c>
      <c r="AN113" t="s">
        <v>1008</v>
      </c>
      <c r="AO113" t="s">
        <v>1009</v>
      </c>
      <c r="AP113" t="s">
        <v>1012</v>
      </c>
      <c r="AQ113" t="s">
        <v>1035</v>
      </c>
      <c r="AR113" t="s">
        <v>1036</v>
      </c>
      <c r="AS113" t="s">
        <v>1038</v>
      </c>
      <c r="AT113" t="s">
        <v>1039</v>
      </c>
      <c r="AU113" t="s">
        <v>1042</v>
      </c>
      <c r="AV113" t="s">
        <v>1048</v>
      </c>
      <c r="AW113" t="s">
        <v>1047</v>
      </c>
      <c r="AX113" t="s">
        <v>1061</v>
      </c>
      <c r="AY113" t="s">
        <v>1067</v>
      </c>
      <c r="AZ113" t="s">
        <v>1073</v>
      </c>
      <c r="BA113" t="s">
        <v>1084</v>
      </c>
      <c r="BB113" t="s">
        <v>1088</v>
      </c>
      <c r="BC113" t="s">
        <v>1091</v>
      </c>
      <c r="BD113" t="s">
        <v>1092</v>
      </c>
      <c r="BE113" t="s">
        <v>1097</v>
      </c>
      <c r="BF113" t="s">
        <v>1098</v>
      </c>
      <c r="BG113" t="s">
        <v>1101</v>
      </c>
      <c r="BH113" t="s">
        <v>1102</v>
      </c>
      <c r="BI113" t="s">
        <v>1105</v>
      </c>
      <c r="BJ113" t="s">
        <v>1109</v>
      </c>
      <c r="BK113" t="s">
        <v>1110</v>
      </c>
      <c r="BL113" t="s">
        <v>1111</v>
      </c>
      <c r="BM113" t="s">
        <v>1116</v>
      </c>
      <c r="BN113" t="s">
        <v>1120</v>
      </c>
      <c r="BO113" t="s">
        <v>1122</v>
      </c>
      <c r="BP113" t="s">
        <v>1123</v>
      </c>
      <c r="BQ113" t="s">
        <v>1127</v>
      </c>
      <c r="BR113" t="s">
        <v>1134</v>
      </c>
      <c r="BS113" t="s">
        <v>1138</v>
      </c>
      <c r="BT113" t="s">
        <v>1140</v>
      </c>
      <c r="BU113" t="s">
        <v>1180</v>
      </c>
      <c r="BV113" t="e">
        <v>#N/A</v>
      </c>
      <c r="BW113" t="e">
        <v>#N/A</v>
      </c>
      <c r="BX113" t="e">
        <v>#N/A</v>
      </c>
      <c r="BY113" t="e">
        <v>#N/A</v>
      </c>
      <c r="BZ113" t="e">
        <v>#N/A</v>
      </c>
      <c r="CA113" t="e">
        <v>#N/A</v>
      </c>
      <c r="CB113" t="e">
        <v>#N/A</v>
      </c>
      <c r="CC113" t="e">
        <v>#N/A</v>
      </c>
      <c r="CD113" t="e">
        <v>#N/A</v>
      </c>
      <c r="CE113" t="e">
        <v>#N/A</v>
      </c>
      <c r="CF113" t="e">
        <v>#N/A</v>
      </c>
      <c r="CG113" t="e">
        <v>#N/A</v>
      </c>
      <c r="CH113" t="e">
        <v>#N/A</v>
      </c>
      <c r="CI113" t="e">
        <v>#N/A</v>
      </c>
      <c r="CJ113" t="e">
        <v>#N/A</v>
      </c>
      <c r="CK113" t="e">
        <v>#N/A</v>
      </c>
      <c r="CL113" t="e">
        <v>#N/A</v>
      </c>
      <c r="CM113" t="e">
        <v>#N/A</v>
      </c>
      <c r="CN113" t="e">
        <v>#N/A</v>
      </c>
      <c r="CO113" t="e">
        <v>#N/A</v>
      </c>
      <c r="CP113" t="e">
        <v>#N/A</v>
      </c>
      <c r="CQ113" t="e">
        <v>#N/A</v>
      </c>
      <c r="CR113" t="e">
        <v>#N/A</v>
      </c>
      <c r="CS113" t="e">
        <v>#N/A</v>
      </c>
      <c r="CT113" t="e">
        <v>#N/A</v>
      </c>
      <c r="CU113" t="e">
        <v>#N/A</v>
      </c>
      <c r="CV113" t="e">
        <v>#N/A</v>
      </c>
      <c r="CW113" t="e">
        <v>#N/A</v>
      </c>
      <c r="CX113" t="e">
        <v>#N/A</v>
      </c>
    </row>
    <row r="114" spans="1:102" x14ac:dyDescent="0.2">
      <c r="A114" t="s">
        <v>86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</row>
    <row r="115" spans="1:102" x14ac:dyDescent="0.2">
      <c r="B115" t="s">
        <v>874</v>
      </c>
      <c r="C115" t="s">
        <v>875</v>
      </c>
      <c r="D115" t="s">
        <v>877</v>
      </c>
      <c r="E115" t="s">
        <v>878</v>
      </c>
      <c r="F115" t="s">
        <v>882</v>
      </c>
      <c r="G115" t="s">
        <v>883</v>
      </c>
      <c r="H115" t="s">
        <v>884</v>
      </c>
      <c r="I115" t="s">
        <v>887</v>
      </c>
      <c r="J115" t="s">
        <v>888</v>
      </c>
      <c r="K115" t="s">
        <v>890</v>
      </c>
      <c r="L115" t="s">
        <v>889</v>
      </c>
      <c r="M115" t="s">
        <v>893</v>
      </c>
      <c r="N115" t="s">
        <v>894</v>
      </c>
      <c r="O115" t="s">
        <v>897</v>
      </c>
      <c r="P115" t="s">
        <v>898</v>
      </c>
      <c r="Q115" t="s">
        <v>899</v>
      </c>
      <c r="R115" t="s">
        <v>900</v>
      </c>
      <c r="S115" t="s">
        <v>901</v>
      </c>
      <c r="T115" t="s">
        <v>902</v>
      </c>
      <c r="U115" t="s">
        <v>903</v>
      </c>
      <c r="V115" t="s">
        <v>904</v>
      </c>
      <c r="W115" t="s">
        <v>906</v>
      </c>
      <c r="X115" t="s">
        <v>913</v>
      </c>
      <c r="Y115" t="s">
        <v>914</v>
      </c>
      <c r="Z115" t="s">
        <v>915</v>
      </c>
      <c r="AA115" t="s">
        <v>916</v>
      </c>
      <c r="AB115" t="s">
        <v>917</v>
      </c>
      <c r="AC115" t="s">
        <v>968</v>
      </c>
      <c r="AD115" t="s">
        <v>973</v>
      </c>
      <c r="AE115" t="s">
        <v>974</v>
      </c>
      <c r="AF115" t="s">
        <v>975</v>
      </c>
      <c r="AG115" t="s">
        <v>993</v>
      </c>
      <c r="AH115" t="s">
        <v>992</v>
      </c>
      <c r="AI115" t="s">
        <v>1000</v>
      </c>
      <c r="AJ115" t="s">
        <v>1001</v>
      </c>
      <c r="AK115" t="s">
        <v>1004</v>
      </c>
      <c r="AL115" t="s">
        <v>1006</v>
      </c>
      <c r="AM115" t="s">
        <v>1005</v>
      </c>
      <c r="AN115" t="s">
        <v>1008</v>
      </c>
      <c r="AO115" t="s">
        <v>1009</v>
      </c>
      <c r="AP115" t="s">
        <v>1012</v>
      </c>
      <c r="AQ115" t="s">
        <v>1035</v>
      </c>
      <c r="AR115" t="s">
        <v>1036</v>
      </c>
      <c r="AS115" t="s">
        <v>1038</v>
      </c>
      <c r="AT115" t="s">
        <v>1039</v>
      </c>
      <c r="AU115" t="s">
        <v>1042</v>
      </c>
      <c r="AV115" t="s">
        <v>1048</v>
      </c>
      <c r="AW115" t="s">
        <v>1047</v>
      </c>
      <c r="AX115" t="s">
        <v>1061</v>
      </c>
      <c r="AY115" t="s">
        <v>1067</v>
      </c>
      <c r="AZ115" t="s">
        <v>1073</v>
      </c>
      <c r="BA115" t="s">
        <v>1084</v>
      </c>
      <c r="BB115" t="s">
        <v>1088</v>
      </c>
      <c r="BC115" t="s">
        <v>1091</v>
      </c>
      <c r="BD115" t="s">
        <v>1092</v>
      </c>
      <c r="BE115" t="s">
        <v>1097</v>
      </c>
      <c r="BF115" t="s">
        <v>1098</v>
      </c>
      <c r="BG115" t="s">
        <v>1101</v>
      </c>
      <c r="BH115" t="s">
        <v>1102</v>
      </c>
      <c r="BI115" t="s">
        <v>1105</v>
      </c>
      <c r="BJ115" t="s">
        <v>1109</v>
      </c>
      <c r="BK115" t="s">
        <v>1110</v>
      </c>
      <c r="BL115" t="s">
        <v>1111</v>
      </c>
      <c r="BM115" t="s">
        <v>1116</v>
      </c>
      <c r="BN115" t="s">
        <v>1120</v>
      </c>
      <c r="BO115" t="s">
        <v>1122</v>
      </c>
      <c r="BP115" t="s">
        <v>1123</v>
      </c>
      <c r="BQ115" t="s">
        <v>1127</v>
      </c>
      <c r="BR115" t="s">
        <v>1134</v>
      </c>
      <c r="BS115" t="s">
        <v>1138</v>
      </c>
      <c r="BT115" t="s">
        <v>1140</v>
      </c>
      <c r="BU115" t="s">
        <v>1180</v>
      </c>
      <c r="BV115" t="e">
        <v>#N/A</v>
      </c>
      <c r="BW115" t="e">
        <v>#N/A</v>
      </c>
      <c r="BX115" t="e">
        <v>#N/A</v>
      </c>
      <c r="BY115" t="e">
        <v>#N/A</v>
      </c>
      <c r="BZ115" t="e">
        <v>#N/A</v>
      </c>
      <c r="CA115" t="e">
        <v>#N/A</v>
      </c>
      <c r="CB115" t="e">
        <v>#N/A</v>
      </c>
      <c r="CC115" t="e">
        <v>#N/A</v>
      </c>
      <c r="CD115" t="e">
        <v>#N/A</v>
      </c>
      <c r="CE115" t="e">
        <v>#N/A</v>
      </c>
      <c r="CF115" t="e">
        <v>#N/A</v>
      </c>
      <c r="CG115" t="e">
        <v>#N/A</v>
      </c>
      <c r="CH115" t="e">
        <v>#N/A</v>
      </c>
      <c r="CI115" t="e">
        <v>#N/A</v>
      </c>
      <c r="CJ115" t="e">
        <v>#N/A</v>
      </c>
      <c r="CK115" t="e">
        <v>#N/A</v>
      </c>
      <c r="CL115" t="e">
        <v>#N/A</v>
      </c>
      <c r="CM115" t="e">
        <v>#N/A</v>
      </c>
      <c r="CN115" t="e">
        <v>#N/A</v>
      </c>
      <c r="CO115" t="e">
        <v>#N/A</v>
      </c>
      <c r="CP115" t="e">
        <v>#N/A</v>
      </c>
      <c r="CQ115" t="e">
        <v>#N/A</v>
      </c>
      <c r="CR115" t="e">
        <v>#N/A</v>
      </c>
      <c r="CS115" t="e">
        <v>#N/A</v>
      </c>
      <c r="CT115" t="e">
        <v>#N/A</v>
      </c>
      <c r="CU115" t="e">
        <v>#N/A</v>
      </c>
      <c r="CV115" t="e">
        <v>#N/A</v>
      </c>
      <c r="CW115" t="e">
        <v>#N/A</v>
      </c>
      <c r="CX115" t="e">
        <v>#N/A</v>
      </c>
    </row>
    <row r="116" spans="1:102" x14ac:dyDescent="0.2">
      <c r="A116" t="s">
        <v>86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</row>
    <row r="117" spans="1:102" x14ac:dyDescent="0.2">
      <c r="B117" t="s">
        <v>874</v>
      </c>
      <c r="C117" t="s">
        <v>875</v>
      </c>
      <c r="D117" t="s">
        <v>877</v>
      </c>
      <c r="E117" t="s">
        <v>878</v>
      </c>
      <c r="F117" t="s">
        <v>882</v>
      </c>
      <c r="G117" t="s">
        <v>883</v>
      </c>
      <c r="H117" t="s">
        <v>884</v>
      </c>
      <c r="I117" t="s">
        <v>887</v>
      </c>
      <c r="J117" t="s">
        <v>888</v>
      </c>
      <c r="K117" t="s">
        <v>890</v>
      </c>
      <c r="L117" t="s">
        <v>889</v>
      </c>
      <c r="M117" t="s">
        <v>893</v>
      </c>
      <c r="N117" t="s">
        <v>894</v>
      </c>
      <c r="O117" t="s">
        <v>897</v>
      </c>
      <c r="P117" t="s">
        <v>898</v>
      </c>
      <c r="Q117" t="s">
        <v>899</v>
      </c>
      <c r="R117" t="s">
        <v>900</v>
      </c>
      <c r="S117" t="s">
        <v>901</v>
      </c>
      <c r="T117" t="s">
        <v>902</v>
      </c>
      <c r="U117" t="s">
        <v>903</v>
      </c>
      <c r="V117" t="s">
        <v>904</v>
      </c>
      <c r="W117" t="s">
        <v>906</v>
      </c>
      <c r="X117" t="s">
        <v>913</v>
      </c>
      <c r="Y117" t="s">
        <v>914</v>
      </c>
      <c r="Z117" t="s">
        <v>915</v>
      </c>
      <c r="AA117" t="s">
        <v>916</v>
      </c>
      <c r="AB117" t="s">
        <v>917</v>
      </c>
      <c r="AC117" t="s">
        <v>968</v>
      </c>
      <c r="AD117" t="s">
        <v>973</v>
      </c>
      <c r="AE117" t="s">
        <v>974</v>
      </c>
      <c r="AF117" t="s">
        <v>975</v>
      </c>
      <c r="AG117" t="s">
        <v>993</v>
      </c>
      <c r="AH117" t="s">
        <v>992</v>
      </c>
      <c r="AI117" t="s">
        <v>1000</v>
      </c>
      <c r="AJ117" t="s">
        <v>1001</v>
      </c>
      <c r="AK117" t="s">
        <v>1004</v>
      </c>
      <c r="AL117" t="s">
        <v>1006</v>
      </c>
      <c r="AM117" t="s">
        <v>1005</v>
      </c>
      <c r="AN117" t="s">
        <v>1008</v>
      </c>
      <c r="AO117" t="s">
        <v>1009</v>
      </c>
      <c r="AP117" t="s">
        <v>1012</v>
      </c>
      <c r="AQ117" t="s">
        <v>1035</v>
      </c>
      <c r="AR117" t="s">
        <v>1036</v>
      </c>
      <c r="AS117" t="s">
        <v>1038</v>
      </c>
      <c r="AT117" t="s">
        <v>1039</v>
      </c>
      <c r="AU117" t="s">
        <v>1042</v>
      </c>
      <c r="AV117" t="s">
        <v>1048</v>
      </c>
      <c r="AW117" t="s">
        <v>1047</v>
      </c>
      <c r="AX117" t="s">
        <v>1061</v>
      </c>
      <c r="AY117" t="s">
        <v>1067</v>
      </c>
      <c r="AZ117" t="s">
        <v>1073</v>
      </c>
      <c r="BA117" t="s">
        <v>1084</v>
      </c>
      <c r="BB117" t="s">
        <v>1088</v>
      </c>
      <c r="BC117" t="s">
        <v>1091</v>
      </c>
      <c r="BD117" t="s">
        <v>1092</v>
      </c>
      <c r="BE117" t="s">
        <v>1097</v>
      </c>
      <c r="BF117" t="s">
        <v>1098</v>
      </c>
      <c r="BG117" t="s">
        <v>1101</v>
      </c>
      <c r="BH117" t="s">
        <v>1102</v>
      </c>
      <c r="BI117" t="s">
        <v>1105</v>
      </c>
      <c r="BJ117" t="s">
        <v>1109</v>
      </c>
      <c r="BK117" t="s">
        <v>1110</v>
      </c>
      <c r="BL117" t="s">
        <v>1111</v>
      </c>
      <c r="BM117" t="s">
        <v>1116</v>
      </c>
      <c r="BN117" t="s">
        <v>1120</v>
      </c>
      <c r="BO117" t="s">
        <v>1122</v>
      </c>
      <c r="BP117" t="s">
        <v>1123</v>
      </c>
      <c r="BQ117" t="s">
        <v>1127</v>
      </c>
      <c r="BR117" t="s">
        <v>1134</v>
      </c>
      <c r="BS117" t="s">
        <v>1138</v>
      </c>
      <c r="BT117" t="s">
        <v>1140</v>
      </c>
      <c r="BU117" t="s">
        <v>1180</v>
      </c>
      <c r="BV117" t="e">
        <v>#N/A</v>
      </c>
      <c r="BW117" t="e">
        <v>#N/A</v>
      </c>
      <c r="BX117" t="e">
        <v>#N/A</v>
      </c>
      <c r="BY117" t="e">
        <v>#N/A</v>
      </c>
      <c r="BZ117" t="e">
        <v>#N/A</v>
      </c>
      <c r="CA117" t="e">
        <v>#N/A</v>
      </c>
      <c r="CB117" t="e">
        <v>#N/A</v>
      </c>
      <c r="CC117" t="e">
        <v>#N/A</v>
      </c>
      <c r="CD117" t="e">
        <v>#N/A</v>
      </c>
      <c r="CE117" t="e">
        <v>#N/A</v>
      </c>
      <c r="CF117" t="e">
        <v>#N/A</v>
      </c>
      <c r="CG117" t="e">
        <v>#N/A</v>
      </c>
      <c r="CH117" t="e">
        <v>#N/A</v>
      </c>
      <c r="CI117" t="e">
        <v>#N/A</v>
      </c>
      <c r="CJ117" t="e">
        <v>#N/A</v>
      </c>
      <c r="CK117" t="e">
        <v>#N/A</v>
      </c>
      <c r="CL117" t="e">
        <v>#N/A</v>
      </c>
      <c r="CM117" t="e">
        <v>#N/A</v>
      </c>
      <c r="CN117" t="e">
        <v>#N/A</v>
      </c>
      <c r="CO117" t="e">
        <v>#N/A</v>
      </c>
      <c r="CP117" t="e">
        <v>#N/A</v>
      </c>
      <c r="CQ117" t="e">
        <v>#N/A</v>
      </c>
      <c r="CR117" t="e">
        <v>#N/A</v>
      </c>
      <c r="CS117" t="e">
        <v>#N/A</v>
      </c>
      <c r="CT117" t="e">
        <v>#N/A</v>
      </c>
      <c r="CU117" t="e">
        <v>#N/A</v>
      </c>
      <c r="CV117" t="e">
        <v>#N/A</v>
      </c>
      <c r="CW117" t="e">
        <v>#N/A</v>
      </c>
      <c r="CX117" t="e">
        <v>#N/A</v>
      </c>
    </row>
    <row r="118" spans="1:102" x14ac:dyDescent="0.2">
      <c r="A118" t="s">
        <v>86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</row>
    <row r="119" spans="1:102" x14ac:dyDescent="0.2">
      <c r="B119" t="s">
        <v>874</v>
      </c>
      <c r="C119" t="s">
        <v>875</v>
      </c>
      <c r="D119" t="s">
        <v>877</v>
      </c>
      <c r="E119" t="s">
        <v>878</v>
      </c>
      <c r="F119" t="s">
        <v>882</v>
      </c>
      <c r="G119" t="s">
        <v>883</v>
      </c>
      <c r="H119" t="s">
        <v>884</v>
      </c>
      <c r="I119" t="s">
        <v>887</v>
      </c>
      <c r="J119" t="s">
        <v>888</v>
      </c>
      <c r="K119" t="s">
        <v>890</v>
      </c>
      <c r="L119" t="s">
        <v>889</v>
      </c>
      <c r="M119" t="s">
        <v>893</v>
      </c>
      <c r="N119" t="s">
        <v>894</v>
      </c>
      <c r="O119" t="s">
        <v>897</v>
      </c>
      <c r="P119" t="s">
        <v>898</v>
      </c>
      <c r="Q119" t="s">
        <v>899</v>
      </c>
      <c r="R119" t="s">
        <v>900</v>
      </c>
      <c r="S119" t="s">
        <v>901</v>
      </c>
      <c r="T119" t="s">
        <v>902</v>
      </c>
      <c r="U119" t="s">
        <v>903</v>
      </c>
      <c r="V119" t="s">
        <v>904</v>
      </c>
      <c r="W119" t="s">
        <v>906</v>
      </c>
      <c r="X119" t="s">
        <v>913</v>
      </c>
      <c r="Y119" t="s">
        <v>914</v>
      </c>
      <c r="Z119" t="s">
        <v>915</v>
      </c>
      <c r="AA119" t="s">
        <v>916</v>
      </c>
      <c r="AB119" t="s">
        <v>917</v>
      </c>
      <c r="AC119" t="s">
        <v>968</v>
      </c>
      <c r="AD119" t="s">
        <v>973</v>
      </c>
      <c r="AE119" t="s">
        <v>974</v>
      </c>
      <c r="AF119" t="s">
        <v>975</v>
      </c>
      <c r="AG119" t="s">
        <v>993</v>
      </c>
      <c r="AH119" t="s">
        <v>992</v>
      </c>
      <c r="AI119" t="s">
        <v>1000</v>
      </c>
      <c r="AJ119" t="s">
        <v>1001</v>
      </c>
      <c r="AK119" t="s">
        <v>1004</v>
      </c>
      <c r="AL119" t="s">
        <v>1006</v>
      </c>
      <c r="AM119" t="s">
        <v>1005</v>
      </c>
      <c r="AN119" t="s">
        <v>1008</v>
      </c>
      <c r="AO119" t="s">
        <v>1009</v>
      </c>
      <c r="AP119" t="s">
        <v>1012</v>
      </c>
      <c r="AQ119" t="s">
        <v>1035</v>
      </c>
      <c r="AR119" t="s">
        <v>1036</v>
      </c>
      <c r="AS119" t="s">
        <v>1038</v>
      </c>
      <c r="AT119" t="s">
        <v>1039</v>
      </c>
      <c r="AU119" t="s">
        <v>1042</v>
      </c>
      <c r="AV119" t="s">
        <v>1048</v>
      </c>
      <c r="AW119" t="s">
        <v>1047</v>
      </c>
      <c r="AX119" t="s">
        <v>1061</v>
      </c>
      <c r="AY119" t="s">
        <v>1067</v>
      </c>
      <c r="AZ119" t="s">
        <v>1073</v>
      </c>
      <c r="BA119" t="s">
        <v>1084</v>
      </c>
      <c r="BB119" t="s">
        <v>1088</v>
      </c>
      <c r="BC119" t="s">
        <v>1091</v>
      </c>
      <c r="BD119" t="s">
        <v>1092</v>
      </c>
      <c r="BE119" t="s">
        <v>1097</v>
      </c>
      <c r="BF119" t="s">
        <v>1098</v>
      </c>
      <c r="BG119" t="s">
        <v>1101</v>
      </c>
      <c r="BH119" t="s">
        <v>1102</v>
      </c>
      <c r="BI119" t="s">
        <v>1105</v>
      </c>
      <c r="BJ119" t="s">
        <v>1109</v>
      </c>
      <c r="BK119" t="s">
        <v>1110</v>
      </c>
      <c r="BL119" t="s">
        <v>1111</v>
      </c>
      <c r="BM119" t="s">
        <v>1116</v>
      </c>
      <c r="BN119" t="s">
        <v>1120</v>
      </c>
      <c r="BO119" t="s">
        <v>1122</v>
      </c>
      <c r="BP119" t="s">
        <v>1123</v>
      </c>
      <c r="BQ119" t="s">
        <v>1127</v>
      </c>
      <c r="BR119" t="s">
        <v>1134</v>
      </c>
      <c r="BS119" t="s">
        <v>1138</v>
      </c>
      <c r="BT119" t="s">
        <v>1140</v>
      </c>
      <c r="BU119" t="s">
        <v>1180</v>
      </c>
      <c r="BV119" t="e">
        <v>#N/A</v>
      </c>
      <c r="BW119" t="e">
        <v>#N/A</v>
      </c>
      <c r="BX119" t="e">
        <v>#N/A</v>
      </c>
      <c r="BY119" t="e">
        <v>#N/A</v>
      </c>
      <c r="BZ119" t="e">
        <v>#N/A</v>
      </c>
      <c r="CA119" t="e">
        <v>#N/A</v>
      </c>
      <c r="CB119" t="e">
        <v>#N/A</v>
      </c>
      <c r="CC119" t="e">
        <v>#N/A</v>
      </c>
      <c r="CD119" t="e">
        <v>#N/A</v>
      </c>
      <c r="CE119" t="e">
        <v>#N/A</v>
      </c>
      <c r="CF119" t="e">
        <v>#N/A</v>
      </c>
      <c r="CG119" t="e">
        <v>#N/A</v>
      </c>
      <c r="CH119" t="e">
        <v>#N/A</v>
      </c>
      <c r="CI119" t="e">
        <v>#N/A</v>
      </c>
      <c r="CJ119" t="e">
        <v>#N/A</v>
      </c>
      <c r="CK119" t="e">
        <v>#N/A</v>
      </c>
      <c r="CL119" t="e">
        <v>#N/A</v>
      </c>
      <c r="CM119" t="e">
        <v>#N/A</v>
      </c>
      <c r="CN119" t="e">
        <v>#N/A</v>
      </c>
      <c r="CO119" t="e">
        <v>#N/A</v>
      </c>
      <c r="CP119" t="e">
        <v>#N/A</v>
      </c>
      <c r="CQ119" t="e">
        <v>#N/A</v>
      </c>
      <c r="CR119" t="e">
        <v>#N/A</v>
      </c>
      <c r="CS119" t="e">
        <v>#N/A</v>
      </c>
      <c r="CT119" t="e">
        <v>#N/A</v>
      </c>
      <c r="CU119" t="e">
        <v>#N/A</v>
      </c>
      <c r="CV119" t="e">
        <v>#N/A</v>
      </c>
      <c r="CW119" t="e">
        <v>#N/A</v>
      </c>
      <c r="CX119" t="e">
        <v>#N/A</v>
      </c>
    </row>
    <row r="120" spans="1:102" x14ac:dyDescent="0.2">
      <c r="A120" t="s">
        <v>86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</row>
    <row r="121" spans="1:102" x14ac:dyDescent="0.2">
      <c r="B121" t="s">
        <v>874</v>
      </c>
      <c r="C121" t="s">
        <v>875</v>
      </c>
      <c r="D121" t="s">
        <v>877</v>
      </c>
      <c r="E121" t="s">
        <v>878</v>
      </c>
      <c r="F121" t="s">
        <v>882</v>
      </c>
      <c r="G121" t="s">
        <v>883</v>
      </c>
      <c r="H121" t="s">
        <v>884</v>
      </c>
      <c r="I121" t="s">
        <v>887</v>
      </c>
      <c r="J121" t="s">
        <v>888</v>
      </c>
      <c r="K121" t="s">
        <v>890</v>
      </c>
      <c r="L121" t="s">
        <v>889</v>
      </c>
      <c r="M121" t="s">
        <v>893</v>
      </c>
      <c r="N121" t="s">
        <v>894</v>
      </c>
      <c r="O121" t="s">
        <v>897</v>
      </c>
      <c r="P121" t="s">
        <v>898</v>
      </c>
      <c r="Q121" t="s">
        <v>899</v>
      </c>
      <c r="R121" t="s">
        <v>900</v>
      </c>
      <c r="S121" t="s">
        <v>901</v>
      </c>
      <c r="T121" t="s">
        <v>902</v>
      </c>
      <c r="U121" t="s">
        <v>903</v>
      </c>
      <c r="V121" t="s">
        <v>904</v>
      </c>
      <c r="W121" t="s">
        <v>906</v>
      </c>
      <c r="X121" t="s">
        <v>913</v>
      </c>
      <c r="Y121" t="s">
        <v>914</v>
      </c>
      <c r="Z121" t="s">
        <v>915</v>
      </c>
      <c r="AA121" t="s">
        <v>916</v>
      </c>
      <c r="AB121" t="s">
        <v>917</v>
      </c>
      <c r="AC121" t="s">
        <v>968</v>
      </c>
      <c r="AD121" t="s">
        <v>973</v>
      </c>
      <c r="AE121" t="s">
        <v>974</v>
      </c>
      <c r="AF121" t="s">
        <v>975</v>
      </c>
      <c r="AG121" t="s">
        <v>993</v>
      </c>
      <c r="AH121" t="s">
        <v>992</v>
      </c>
      <c r="AI121" t="s">
        <v>1000</v>
      </c>
      <c r="AJ121" t="s">
        <v>1001</v>
      </c>
      <c r="AK121" t="s">
        <v>1004</v>
      </c>
      <c r="AL121" t="s">
        <v>1006</v>
      </c>
      <c r="AM121" t="s">
        <v>1005</v>
      </c>
      <c r="AN121" t="s">
        <v>1008</v>
      </c>
      <c r="AO121" t="s">
        <v>1009</v>
      </c>
      <c r="AP121" t="s">
        <v>1012</v>
      </c>
      <c r="AQ121" t="s">
        <v>1035</v>
      </c>
      <c r="AR121" t="s">
        <v>1036</v>
      </c>
      <c r="AS121" t="s">
        <v>1038</v>
      </c>
      <c r="AT121" t="s">
        <v>1039</v>
      </c>
      <c r="AU121" t="s">
        <v>1042</v>
      </c>
      <c r="AV121" t="s">
        <v>1048</v>
      </c>
      <c r="AW121" t="s">
        <v>1047</v>
      </c>
      <c r="AX121" t="s">
        <v>1061</v>
      </c>
      <c r="AY121" t="s">
        <v>1067</v>
      </c>
      <c r="AZ121" t="s">
        <v>1073</v>
      </c>
      <c r="BA121" t="s">
        <v>1084</v>
      </c>
      <c r="BB121" t="s">
        <v>1088</v>
      </c>
      <c r="BC121" t="s">
        <v>1091</v>
      </c>
      <c r="BD121" t="s">
        <v>1092</v>
      </c>
      <c r="BE121" t="s">
        <v>1097</v>
      </c>
      <c r="BF121" t="s">
        <v>1098</v>
      </c>
      <c r="BG121" t="s">
        <v>1101</v>
      </c>
      <c r="BH121" t="s">
        <v>1102</v>
      </c>
      <c r="BI121" t="s">
        <v>1105</v>
      </c>
      <c r="BJ121" t="s">
        <v>1109</v>
      </c>
      <c r="BK121" t="s">
        <v>1110</v>
      </c>
      <c r="BL121" t="s">
        <v>1111</v>
      </c>
      <c r="BM121" t="s">
        <v>1116</v>
      </c>
      <c r="BN121" t="s">
        <v>1120</v>
      </c>
      <c r="BO121" t="s">
        <v>1122</v>
      </c>
      <c r="BP121" t="s">
        <v>1123</v>
      </c>
      <c r="BQ121" t="s">
        <v>1127</v>
      </c>
      <c r="BR121" t="s">
        <v>1134</v>
      </c>
      <c r="BS121" t="s">
        <v>1138</v>
      </c>
      <c r="BT121" t="s">
        <v>1140</v>
      </c>
      <c r="BU121" t="s">
        <v>1180</v>
      </c>
      <c r="BV121" t="e">
        <v>#N/A</v>
      </c>
      <c r="BW121" t="e">
        <v>#N/A</v>
      </c>
      <c r="BX121" t="e">
        <v>#N/A</v>
      </c>
      <c r="BY121" t="e">
        <v>#N/A</v>
      </c>
      <c r="BZ121" t="e">
        <v>#N/A</v>
      </c>
      <c r="CA121" t="e">
        <v>#N/A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  <c r="CI121" t="e">
        <v>#N/A</v>
      </c>
      <c r="CJ121" t="e">
        <v>#N/A</v>
      </c>
      <c r="CK121" t="e">
        <v>#N/A</v>
      </c>
      <c r="CL121" t="e">
        <v>#N/A</v>
      </c>
      <c r="CM121" t="e">
        <v>#N/A</v>
      </c>
      <c r="CN121" t="e">
        <v>#N/A</v>
      </c>
      <c r="CO121" t="e">
        <v>#N/A</v>
      </c>
      <c r="CP121" t="e">
        <v>#N/A</v>
      </c>
      <c r="CQ121" t="e">
        <v>#N/A</v>
      </c>
      <c r="CR121" t="e">
        <v>#N/A</v>
      </c>
      <c r="CS121" t="e">
        <v>#N/A</v>
      </c>
      <c r="CT121" t="e">
        <v>#N/A</v>
      </c>
      <c r="CU121" t="e">
        <v>#N/A</v>
      </c>
      <c r="CV121" t="e">
        <v>#N/A</v>
      </c>
      <c r="CW121" t="e">
        <v>#N/A</v>
      </c>
      <c r="CX121" t="e">
        <v>#N/A</v>
      </c>
    </row>
    <row r="122" spans="1:102" x14ac:dyDescent="0.2">
      <c r="A122" t="s">
        <v>717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</row>
    <row r="123" spans="1:102" x14ac:dyDescent="0.2">
      <c r="B123" t="s">
        <v>874</v>
      </c>
      <c r="C123" t="s">
        <v>875</v>
      </c>
      <c r="D123" t="s">
        <v>877</v>
      </c>
      <c r="E123" t="s">
        <v>878</v>
      </c>
      <c r="F123" t="s">
        <v>882</v>
      </c>
      <c r="G123" t="s">
        <v>883</v>
      </c>
      <c r="H123" t="s">
        <v>884</v>
      </c>
      <c r="I123" t="s">
        <v>887</v>
      </c>
      <c r="J123" t="s">
        <v>888</v>
      </c>
      <c r="K123" t="s">
        <v>890</v>
      </c>
      <c r="L123" t="s">
        <v>889</v>
      </c>
      <c r="M123" t="s">
        <v>893</v>
      </c>
      <c r="N123" t="s">
        <v>894</v>
      </c>
      <c r="O123" t="s">
        <v>897</v>
      </c>
      <c r="P123" t="s">
        <v>898</v>
      </c>
      <c r="Q123" t="s">
        <v>899</v>
      </c>
      <c r="R123" t="s">
        <v>900</v>
      </c>
      <c r="S123" t="s">
        <v>901</v>
      </c>
      <c r="T123" t="s">
        <v>902</v>
      </c>
      <c r="U123" t="s">
        <v>903</v>
      </c>
      <c r="V123" t="s">
        <v>904</v>
      </c>
      <c r="W123" t="s">
        <v>906</v>
      </c>
      <c r="X123" t="s">
        <v>913</v>
      </c>
      <c r="Y123" t="s">
        <v>914</v>
      </c>
      <c r="Z123" t="s">
        <v>915</v>
      </c>
      <c r="AA123" t="s">
        <v>916</v>
      </c>
      <c r="AB123" t="s">
        <v>917</v>
      </c>
      <c r="AC123" t="s">
        <v>968</v>
      </c>
      <c r="AD123" t="s">
        <v>973</v>
      </c>
      <c r="AE123" t="s">
        <v>974</v>
      </c>
      <c r="AF123" t="s">
        <v>975</v>
      </c>
      <c r="AG123" t="s">
        <v>993</v>
      </c>
      <c r="AH123" t="s">
        <v>992</v>
      </c>
      <c r="AI123" t="s">
        <v>1000</v>
      </c>
      <c r="AJ123" t="s">
        <v>1001</v>
      </c>
      <c r="AK123" t="s">
        <v>1004</v>
      </c>
      <c r="AL123" t="s">
        <v>1006</v>
      </c>
      <c r="AM123" t="s">
        <v>1005</v>
      </c>
      <c r="AN123" t="s">
        <v>1008</v>
      </c>
      <c r="AO123" t="s">
        <v>1009</v>
      </c>
      <c r="AP123" t="s">
        <v>1012</v>
      </c>
      <c r="AQ123" t="s">
        <v>1035</v>
      </c>
      <c r="AR123" t="s">
        <v>1036</v>
      </c>
      <c r="AS123" t="s">
        <v>1038</v>
      </c>
      <c r="AT123" t="s">
        <v>1039</v>
      </c>
      <c r="AU123" t="s">
        <v>1042</v>
      </c>
      <c r="AV123" t="s">
        <v>1048</v>
      </c>
      <c r="AW123" t="s">
        <v>1047</v>
      </c>
      <c r="AX123" t="s">
        <v>1061</v>
      </c>
      <c r="AY123" t="s">
        <v>1067</v>
      </c>
      <c r="AZ123" t="s">
        <v>1073</v>
      </c>
      <c r="BA123" t="s">
        <v>1084</v>
      </c>
      <c r="BB123" t="s">
        <v>1088</v>
      </c>
      <c r="BC123" t="s">
        <v>1091</v>
      </c>
      <c r="BD123" t="s">
        <v>1092</v>
      </c>
      <c r="BE123" t="s">
        <v>1097</v>
      </c>
      <c r="BF123" t="s">
        <v>1098</v>
      </c>
      <c r="BG123" t="s">
        <v>1101</v>
      </c>
      <c r="BH123" t="s">
        <v>1102</v>
      </c>
      <c r="BI123" t="s">
        <v>1105</v>
      </c>
      <c r="BJ123" t="s">
        <v>1109</v>
      </c>
      <c r="BK123" t="s">
        <v>1110</v>
      </c>
      <c r="BL123" t="s">
        <v>1111</v>
      </c>
      <c r="BM123" t="s">
        <v>1116</v>
      </c>
      <c r="BN123" t="s">
        <v>1120</v>
      </c>
      <c r="BO123" t="s">
        <v>1122</v>
      </c>
      <c r="BP123" t="s">
        <v>1123</v>
      </c>
      <c r="BQ123" t="s">
        <v>1127</v>
      </c>
      <c r="BR123" t="s">
        <v>1134</v>
      </c>
      <c r="BS123" t="s">
        <v>1138</v>
      </c>
      <c r="BT123" t="s">
        <v>1140</v>
      </c>
      <c r="BU123" t="s">
        <v>1180</v>
      </c>
      <c r="BV123" t="e">
        <v>#N/A</v>
      </c>
      <c r="BW123" t="e">
        <v>#N/A</v>
      </c>
      <c r="BX123" t="e">
        <v>#N/A</v>
      </c>
      <c r="BY123" t="e">
        <v>#N/A</v>
      </c>
      <c r="BZ123" t="e">
        <v>#N/A</v>
      </c>
      <c r="CA123" t="e">
        <v>#N/A</v>
      </c>
      <c r="CB123" t="e">
        <v>#N/A</v>
      </c>
      <c r="CC123" t="e">
        <v>#N/A</v>
      </c>
      <c r="CD123" t="e">
        <v>#N/A</v>
      </c>
      <c r="CE123" t="e">
        <v>#N/A</v>
      </c>
      <c r="CF123" t="e">
        <v>#N/A</v>
      </c>
      <c r="CG123" t="e">
        <v>#N/A</v>
      </c>
      <c r="CH123" t="e">
        <v>#N/A</v>
      </c>
      <c r="CI123" t="e">
        <v>#N/A</v>
      </c>
      <c r="CJ123" t="e">
        <v>#N/A</v>
      </c>
      <c r="CK123" t="e">
        <v>#N/A</v>
      </c>
      <c r="CL123" t="e">
        <v>#N/A</v>
      </c>
      <c r="CM123" t="e">
        <v>#N/A</v>
      </c>
      <c r="CN123" t="e">
        <v>#N/A</v>
      </c>
      <c r="CO123" t="e">
        <v>#N/A</v>
      </c>
      <c r="CP123" t="e">
        <v>#N/A</v>
      </c>
      <c r="CQ123" t="e">
        <v>#N/A</v>
      </c>
      <c r="CR123" t="e">
        <v>#N/A</v>
      </c>
      <c r="CS123" t="e">
        <v>#N/A</v>
      </c>
      <c r="CT123" t="e">
        <v>#N/A</v>
      </c>
      <c r="CU123" t="e">
        <v>#N/A</v>
      </c>
      <c r="CV123" t="e">
        <v>#N/A</v>
      </c>
      <c r="CW123" t="e">
        <v>#N/A</v>
      </c>
      <c r="CX123" t="e">
        <v>#N/A</v>
      </c>
    </row>
    <row r="124" spans="1:102" x14ac:dyDescent="0.2">
      <c r="A124" t="s">
        <v>96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</row>
    <row r="125" spans="1:102" x14ac:dyDescent="0.2">
      <c r="B125" t="s">
        <v>874</v>
      </c>
      <c r="C125" t="s">
        <v>875</v>
      </c>
      <c r="D125" t="s">
        <v>877</v>
      </c>
      <c r="E125" t="s">
        <v>878</v>
      </c>
      <c r="F125" t="s">
        <v>882</v>
      </c>
      <c r="G125" t="s">
        <v>883</v>
      </c>
      <c r="H125" t="s">
        <v>884</v>
      </c>
      <c r="I125" t="s">
        <v>887</v>
      </c>
      <c r="J125" t="s">
        <v>888</v>
      </c>
      <c r="K125" t="s">
        <v>890</v>
      </c>
      <c r="L125" t="s">
        <v>889</v>
      </c>
      <c r="M125" t="s">
        <v>893</v>
      </c>
      <c r="N125" t="s">
        <v>894</v>
      </c>
      <c r="O125" t="s">
        <v>897</v>
      </c>
      <c r="P125" t="s">
        <v>898</v>
      </c>
      <c r="Q125" t="s">
        <v>899</v>
      </c>
      <c r="R125" t="s">
        <v>900</v>
      </c>
      <c r="S125" t="s">
        <v>901</v>
      </c>
      <c r="T125" t="s">
        <v>902</v>
      </c>
      <c r="U125" t="s">
        <v>903</v>
      </c>
      <c r="V125" t="s">
        <v>904</v>
      </c>
      <c r="W125" t="s">
        <v>906</v>
      </c>
      <c r="X125" t="s">
        <v>913</v>
      </c>
      <c r="Y125" t="s">
        <v>914</v>
      </c>
      <c r="Z125" t="s">
        <v>915</v>
      </c>
      <c r="AA125" t="s">
        <v>916</v>
      </c>
      <c r="AB125" t="s">
        <v>917</v>
      </c>
      <c r="AC125" t="s">
        <v>968</v>
      </c>
      <c r="AD125" t="s">
        <v>973</v>
      </c>
      <c r="AE125" t="s">
        <v>974</v>
      </c>
      <c r="AF125" t="s">
        <v>975</v>
      </c>
      <c r="AG125" t="s">
        <v>993</v>
      </c>
      <c r="AH125" t="s">
        <v>992</v>
      </c>
      <c r="AI125" t="s">
        <v>1000</v>
      </c>
      <c r="AJ125" t="s">
        <v>1001</v>
      </c>
      <c r="AK125" t="s">
        <v>1004</v>
      </c>
      <c r="AL125" t="s">
        <v>1006</v>
      </c>
      <c r="AM125" t="s">
        <v>1005</v>
      </c>
      <c r="AN125" t="s">
        <v>1008</v>
      </c>
      <c r="AO125" t="s">
        <v>1009</v>
      </c>
      <c r="AP125" t="s">
        <v>1012</v>
      </c>
      <c r="AQ125" t="s">
        <v>1035</v>
      </c>
      <c r="AR125" t="s">
        <v>1036</v>
      </c>
      <c r="AS125" t="s">
        <v>1038</v>
      </c>
      <c r="AT125" t="s">
        <v>1039</v>
      </c>
      <c r="AU125" t="s">
        <v>1042</v>
      </c>
      <c r="AV125" t="s">
        <v>1048</v>
      </c>
      <c r="AW125" t="s">
        <v>1047</v>
      </c>
      <c r="AX125" t="s">
        <v>1061</v>
      </c>
      <c r="AY125" t="s">
        <v>1067</v>
      </c>
      <c r="AZ125" t="s">
        <v>1073</v>
      </c>
      <c r="BA125" t="s">
        <v>1084</v>
      </c>
      <c r="BB125" t="s">
        <v>1088</v>
      </c>
      <c r="BC125" t="s">
        <v>1091</v>
      </c>
      <c r="BD125" t="s">
        <v>1092</v>
      </c>
      <c r="BE125" t="s">
        <v>1097</v>
      </c>
      <c r="BF125" t="s">
        <v>1098</v>
      </c>
      <c r="BG125" t="s">
        <v>1101</v>
      </c>
      <c r="BH125" t="s">
        <v>1102</v>
      </c>
      <c r="BI125" t="s">
        <v>1105</v>
      </c>
      <c r="BJ125" t="s">
        <v>1109</v>
      </c>
      <c r="BK125" t="s">
        <v>1110</v>
      </c>
      <c r="BL125" t="s">
        <v>1111</v>
      </c>
      <c r="BM125" t="s">
        <v>1116</v>
      </c>
      <c r="BN125" t="s">
        <v>1120</v>
      </c>
      <c r="BO125" t="s">
        <v>1122</v>
      </c>
      <c r="BP125" t="s">
        <v>1123</v>
      </c>
      <c r="BQ125" t="s">
        <v>1127</v>
      </c>
      <c r="BR125" t="s">
        <v>1134</v>
      </c>
      <c r="BS125" t="s">
        <v>1138</v>
      </c>
      <c r="BT125" t="s">
        <v>1140</v>
      </c>
      <c r="BU125" t="s">
        <v>1180</v>
      </c>
      <c r="BV125" t="e">
        <v>#N/A</v>
      </c>
      <c r="BW125" t="e">
        <v>#N/A</v>
      </c>
      <c r="BX125" t="e">
        <v>#N/A</v>
      </c>
      <c r="BY125" t="e">
        <v>#N/A</v>
      </c>
      <c r="BZ125" t="e">
        <v>#N/A</v>
      </c>
      <c r="CA125" t="e">
        <v>#N/A</v>
      </c>
      <c r="CB125" t="e">
        <v>#N/A</v>
      </c>
      <c r="CC125" t="e">
        <v>#N/A</v>
      </c>
      <c r="CD125" t="e">
        <v>#N/A</v>
      </c>
      <c r="CE125" t="e">
        <v>#N/A</v>
      </c>
      <c r="CF125" t="e">
        <v>#N/A</v>
      </c>
      <c r="CG125" t="e">
        <v>#N/A</v>
      </c>
      <c r="CH125" t="e">
        <v>#N/A</v>
      </c>
      <c r="CI125" t="e">
        <v>#N/A</v>
      </c>
      <c r="CJ125" t="e">
        <v>#N/A</v>
      </c>
      <c r="CK125" t="e">
        <v>#N/A</v>
      </c>
      <c r="CL125" t="e">
        <v>#N/A</v>
      </c>
      <c r="CM125" t="e">
        <v>#N/A</v>
      </c>
      <c r="CN125" t="e">
        <v>#N/A</v>
      </c>
      <c r="CO125" t="e">
        <v>#N/A</v>
      </c>
      <c r="CP125" t="e">
        <v>#N/A</v>
      </c>
      <c r="CQ125" t="e">
        <v>#N/A</v>
      </c>
      <c r="CR125" t="e">
        <v>#N/A</v>
      </c>
      <c r="CS125" t="e">
        <v>#N/A</v>
      </c>
      <c r="CT125" t="e">
        <v>#N/A</v>
      </c>
      <c r="CU125" t="e">
        <v>#N/A</v>
      </c>
      <c r="CV125" t="e">
        <v>#N/A</v>
      </c>
      <c r="CW125" t="e">
        <v>#N/A</v>
      </c>
      <c r="CX125" t="e">
        <v>#N/A</v>
      </c>
    </row>
    <row r="126" spans="1:102" x14ac:dyDescent="0.2">
      <c r="A126" t="s">
        <v>88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</row>
    <row r="127" spans="1:102" x14ac:dyDescent="0.2">
      <c r="B127" t="s">
        <v>874</v>
      </c>
      <c r="C127" t="s">
        <v>875</v>
      </c>
      <c r="D127" t="s">
        <v>877</v>
      </c>
      <c r="E127" t="s">
        <v>878</v>
      </c>
      <c r="F127" t="s">
        <v>882</v>
      </c>
      <c r="G127" t="s">
        <v>883</v>
      </c>
      <c r="H127" t="s">
        <v>884</v>
      </c>
      <c r="I127" t="s">
        <v>887</v>
      </c>
      <c r="J127" t="s">
        <v>888</v>
      </c>
      <c r="K127" t="s">
        <v>890</v>
      </c>
      <c r="L127" t="s">
        <v>889</v>
      </c>
      <c r="M127" t="s">
        <v>893</v>
      </c>
      <c r="N127" t="s">
        <v>894</v>
      </c>
      <c r="O127" t="s">
        <v>897</v>
      </c>
      <c r="P127" t="s">
        <v>898</v>
      </c>
      <c r="Q127" t="s">
        <v>899</v>
      </c>
      <c r="R127" t="s">
        <v>900</v>
      </c>
      <c r="S127" t="s">
        <v>901</v>
      </c>
      <c r="T127" t="s">
        <v>902</v>
      </c>
      <c r="U127" t="s">
        <v>903</v>
      </c>
      <c r="V127" t="s">
        <v>904</v>
      </c>
      <c r="W127" t="s">
        <v>906</v>
      </c>
      <c r="X127" t="s">
        <v>913</v>
      </c>
      <c r="Y127" t="s">
        <v>914</v>
      </c>
      <c r="Z127" t="s">
        <v>915</v>
      </c>
      <c r="AA127" t="s">
        <v>916</v>
      </c>
      <c r="AB127" t="s">
        <v>917</v>
      </c>
      <c r="AC127" t="s">
        <v>968</v>
      </c>
      <c r="AD127" t="s">
        <v>973</v>
      </c>
      <c r="AE127" t="s">
        <v>974</v>
      </c>
      <c r="AF127" t="s">
        <v>975</v>
      </c>
      <c r="AG127" t="s">
        <v>993</v>
      </c>
      <c r="AH127" t="s">
        <v>992</v>
      </c>
      <c r="AI127" t="s">
        <v>1000</v>
      </c>
      <c r="AJ127" t="s">
        <v>1001</v>
      </c>
      <c r="AK127" t="s">
        <v>1004</v>
      </c>
      <c r="AL127" t="s">
        <v>1006</v>
      </c>
      <c r="AM127" t="s">
        <v>1005</v>
      </c>
      <c r="AN127" t="s">
        <v>1008</v>
      </c>
      <c r="AO127" t="s">
        <v>1009</v>
      </c>
      <c r="AP127" t="s">
        <v>1012</v>
      </c>
      <c r="AQ127" t="s">
        <v>1035</v>
      </c>
      <c r="AR127" t="s">
        <v>1036</v>
      </c>
      <c r="AS127" t="s">
        <v>1038</v>
      </c>
      <c r="AT127" t="s">
        <v>1039</v>
      </c>
      <c r="AU127" t="s">
        <v>1042</v>
      </c>
      <c r="AV127" t="s">
        <v>1048</v>
      </c>
      <c r="AW127" t="s">
        <v>1047</v>
      </c>
      <c r="AX127" t="s">
        <v>1061</v>
      </c>
      <c r="AY127" t="s">
        <v>1067</v>
      </c>
      <c r="AZ127" t="s">
        <v>1073</v>
      </c>
      <c r="BA127" t="s">
        <v>1084</v>
      </c>
      <c r="BB127" t="s">
        <v>1088</v>
      </c>
      <c r="BC127" t="s">
        <v>1091</v>
      </c>
      <c r="BD127" t="s">
        <v>1092</v>
      </c>
      <c r="BE127" t="s">
        <v>1097</v>
      </c>
      <c r="BF127" t="s">
        <v>1098</v>
      </c>
      <c r="BG127" t="s">
        <v>1101</v>
      </c>
      <c r="BH127" t="s">
        <v>1102</v>
      </c>
      <c r="BI127" t="s">
        <v>1105</v>
      </c>
      <c r="BJ127" t="s">
        <v>1109</v>
      </c>
      <c r="BK127" t="s">
        <v>1110</v>
      </c>
      <c r="BL127" t="s">
        <v>1111</v>
      </c>
      <c r="BM127" t="s">
        <v>1116</v>
      </c>
      <c r="BN127" t="s">
        <v>1120</v>
      </c>
      <c r="BO127" t="s">
        <v>1122</v>
      </c>
      <c r="BP127" t="s">
        <v>1123</v>
      </c>
      <c r="BQ127" t="s">
        <v>1127</v>
      </c>
      <c r="BR127" t="s">
        <v>1134</v>
      </c>
      <c r="BS127" t="s">
        <v>1138</v>
      </c>
      <c r="BT127" t="s">
        <v>1140</v>
      </c>
      <c r="BU127" t="s">
        <v>1180</v>
      </c>
      <c r="BV127" t="e">
        <v>#N/A</v>
      </c>
      <c r="BW127" t="e">
        <v>#N/A</v>
      </c>
      <c r="BX127" t="e">
        <v>#N/A</v>
      </c>
      <c r="BY127" t="e">
        <v>#N/A</v>
      </c>
      <c r="BZ127" t="e">
        <v>#N/A</v>
      </c>
      <c r="CA127" t="e">
        <v>#N/A</v>
      </c>
      <c r="CB127" t="e">
        <v>#N/A</v>
      </c>
      <c r="CC127" t="e">
        <v>#N/A</v>
      </c>
      <c r="CD127" t="e">
        <v>#N/A</v>
      </c>
      <c r="CE127" t="e">
        <v>#N/A</v>
      </c>
      <c r="CF127" t="e">
        <v>#N/A</v>
      </c>
      <c r="CG127" t="e">
        <v>#N/A</v>
      </c>
      <c r="CH127" t="e">
        <v>#N/A</v>
      </c>
      <c r="CI127" t="e">
        <v>#N/A</v>
      </c>
      <c r="CJ127" t="e">
        <v>#N/A</v>
      </c>
      <c r="CK127" t="e">
        <v>#N/A</v>
      </c>
      <c r="CL127" t="e">
        <v>#N/A</v>
      </c>
      <c r="CM127" t="e">
        <v>#N/A</v>
      </c>
      <c r="CN127" t="e">
        <v>#N/A</v>
      </c>
      <c r="CO127" t="e">
        <v>#N/A</v>
      </c>
      <c r="CP127" t="e">
        <v>#N/A</v>
      </c>
      <c r="CQ127" t="e">
        <v>#N/A</v>
      </c>
      <c r="CR127" t="e">
        <v>#N/A</v>
      </c>
      <c r="CS127" t="e">
        <v>#N/A</v>
      </c>
      <c r="CT127" t="e">
        <v>#N/A</v>
      </c>
      <c r="CU127" t="e">
        <v>#N/A</v>
      </c>
      <c r="CV127" t="e">
        <v>#N/A</v>
      </c>
      <c r="CW127" t="e">
        <v>#N/A</v>
      </c>
      <c r="CX127" t="e">
        <v>#N/A</v>
      </c>
    </row>
    <row r="128" spans="1:102" x14ac:dyDescent="0.2">
      <c r="A128" t="s">
        <v>90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</row>
    <row r="129" spans="1:102" x14ac:dyDescent="0.2">
      <c r="B129" t="s">
        <v>874</v>
      </c>
      <c r="C129" t="s">
        <v>875</v>
      </c>
      <c r="D129" t="s">
        <v>877</v>
      </c>
      <c r="E129" t="s">
        <v>878</v>
      </c>
      <c r="F129" t="s">
        <v>882</v>
      </c>
      <c r="G129" t="s">
        <v>883</v>
      </c>
      <c r="H129" t="s">
        <v>884</v>
      </c>
      <c r="I129" t="s">
        <v>887</v>
      </c>
      <c r="J129" t="s">
        <v>888</v>
      </c>
      <c r="K129" t="s">
        <v>890</v>
      </c>
      <c r="L129" t="s">
        <v>889</v>
      </c>
      <c r="M129" t="s">
        <v>893</v>
      </c>
      <c r="N129" t="s">
        <v>894</v>
      </c>
      <c r="O129" t="s">
        <v>897</v>
      </c>
      <c r="P129" t="s">
        <v>898</v>
      </c>
      <c r="Q129" t="s">
        <v>899</v>
      </c>
      <c r="R129" t="s">
        <v>900</v>
      </c>
      <c r="S129" t="s">
        <v>901</v>
      </c>
      <c r="T129" t="s">
        <v>902</v>
      </c>
      <c r="U129" t="s">
        <v>903</v>
      </c>
      <c r="V129" t="s">
        <v>904</v>
      </c>
      <c r="W129" t="s">
        <v>906</v>
      </c>
      <c r="X129" t="s">
        <v>913</v>
      </c>
      <c r="Y129" t="s">
        <v>914</v>
      </c>
      <c r="Z129" t="s">
        <v>915</v>
      </c>
      <c r="AA129" t="s">
        <v>916</v>
      </c>
      <c r="AB129" t="s">
        <v>917</v>
      </c>
      <c r="AC129" t="s">
        <v>968</v>
      </c>
      <c r="AD129" t="s">
        <v>973</v>
      </c>
      <c r="AE129" t="s">
        <v>974</v>
      </c>
      <c r="AF129" t="s">
        <v>975</v>
      </c>
      <c r="AG129" t="s">
        <v>993</v>
      </c>
      <c r="AH129" t="s">
        <v>992</v>
      </c>
      <c r="AI129" t="s">
        <v>1000</v>
      </c>
      <c r="AJ129" t="s">
        <v>1001</v>
      </c>
      <c r="AK129" t="s">
        <v>1004</v>
      </c>
      <c r="AL129" t="s">
        <v>1006</v>
      </c>
      <c r="AM129" t="s">
        <v>1005</v>
      </c>
      <c r="AN129" t="s">
        <v>1008</v>
      </c>
      <c r="AO129" t="s">
        <v>1009</v>
      </c>
      <c r="AP129" t="s">
        <v>1012</v>
      </c>
      <c r="AQ129" t="s">
        <v>1035</v>
      </c>
      <c r="AR129" t="s">
        <v>1036</v>
      </c>
      <c r="AS129" t="s">
        <v>1038</v>
      </c>
      <c r="AT129" t="s">
        <v>1039</v>
      </c>
      <c r="AU129" t="s">
        <v>1042</v>
      </c>
      <c r="AV129" t="s">
        <v>1048</v>
      </c>
      <c r="AW129" t="s">
        <v>1047</v>
      </c>
      <c r="AX129" t="s">
        <v>1061</v>
      </c>
      <c r="AY129" t="s">
        <v>1067</v>
      </c>
      <c r="AZ129" t="s">
        <v>1073</v>
      </c>
      <c r="BA129" t="s">
        <v>1084</v>
      </c>
      <c r="BB129" t="s">
        <v>1088</v>
      </c>
      <c r="BC129" t="s">
        <v>1091</v>
      </c>
      <c r="BD129" t="s">
        <v>1092</v>
      </c>
      <c r="BE129" t="s">
        <v>1097</v>
      </c>
      <c r="BF129" t="s">
        <v>1098</v>
      </c>
      <c r="BG129" t="s">
        <v>1101</v>
      </c>
      <c r="BH129" t="s">
        <v>1102</v>
      </c>
      <c r="BI129" t="s">
        <v>1105</v>
      </c>
      <c r="BJ129" t="s">
        <v>1109</v>
      </c>
      <c r="BK129" t="s">
        <v>1110</v>
      </c>
      <c r="BL129" t="s">
        <v>1111</v>
      </c>
      <c r="BM129" t="s">
        <v>1116</v>
      </c>
      <c r="BN129" t="s">
        <v>1120</v>
      </c>
      <c r="BO129" t="s">
        <v>1122</v>
      </c>
      <c r="BP129" t="s">
        <v>1123</v>
      </c>
      <c r="BQ129" t="s">
        <v>1127</v>
      </c>
      <c r="BR129" t="s">
        <v>1134</v>
      </c>
      <c r="BS129" t="s">
        <v>1138</v>
      </c>
      <c r="BT129" t="s">
        <v>1140</v>
      </c>
      <c r="BU129" t="s">
        <v>1180</v>
      </c>
      <c r="BV129" t="e">
        <v>#N/A</v>
      </c>
      <c r="BW129" t="e">
        <v>#N/A</v>
      </c>
      <c r="BX129" t="e">
        <v>#N/A</v>
      </c>
      <c r="BY129" t="e">
        <v>#N/A</v>
      </c>
      <c r="BZ129" t="e">
        <v>#N/A</v>
      </c>
      <c r="CA129" t="e">
        <v>#N/A</v>
      </c>
      <c r="CB129" t="e">
        <v>#N/A</v>
      </c>
      <c r="CC129" t="e">
        <v>#N/A</v>
      </c>
      <c r="CD129" t="e">
        <v>#N/A</v>
      </c>
      <c r="CE129" t="e">
        <v>#N/A</v>
      </c>
      <c r="CF129" t="e">
        <v>#N/A</v>
      </c>
      <c r="CG129" t="e">
        <v>#N/A</v>
      </c>
      <c r="CH129" t="e">
        <v>#N/A</v>
      </c>
      <c r="CI129" t="e">
        <v>#N/A</v>
      </c>
      <c r="CJ129" t="e">
        <v>#N/A</v>
      </c>
      <c r="CK129" t="e">
        <v>#N/A</v>
      </c>
      <c r="CL129" t="e">
        <v>#N/A</v>
      </c>
      <c r="CM129" t="e">
        <v>#N/A</v>
      </c>
      <c r="CN129" t="e">
        <v>#N/A</v>
      </c>
      <c r="CO129" t="e">
        <v>#N/A</v>
      </c>
      <c r="CP129" t="e">
        <v>#N/A</v>
      </c>
      <c r="CQ129" t="e">
        <v>#N/A</v>
      </c>
      <c r="CR129" t="e">
        <v>#N/A</v>
      </c>
      <c r="CS129" t="e">
        <v>#N/A</v>
      </c>
      <c r="CT129" t="e">
        <v>#N/A</v>
      </c>
      <c r="CU129" t="e">
        <v>#N/A</v>
      </c>
      <c r="CV129" t="e">
        <v>#N/A</v>
      </c>
      <c r="CW129" t="e">
        <v>#N/A</v>
      </c>
      <c r="CX129" t="e">
        <v>#N/A</v>
      </c>
    </row>
    <row r="130" spans="1:102" x14ac:dyDescent="0.2">
      <c r="A130" t="s">
        <v>478</v>
      </c>
      <c r="B130">
        <v>1.9246000051498413</v>
      </c>
      <c r="C130">
        <v>1.9234999418258667</v>
      </c>
      <c r="D130">
        <v>1.9254000186920166</v>
      </c>
      <c r="E130">
        <v>1.9193999767303467</v>
      </c>
      <c r="F130">
        <v>1.9198000431060791</v>
      </c>
      <c r="G130">
        <v>1.9271999597549438</v>
      </c>
      <c r="H130">
        <v>1.9426000118255615</v>
      </c>
      <c r="I130">
        <v>1.9596999883651733</v>
      </c>
      <c r="J130">
        <v>1.901900053024292</v>
      </c>
      <c r="K130">
        <v>1.9142999649047852</v>
      </c>
      <c r="L130">
        <v>1.9098999500274658</v>
      </c>
      <c r="M130">
        <v>1.8976000547409058</v>
      </c>
      <c r="N130">
        <v>1.9141000509262085</v>
      </c>
      <c r="O130">
        <v>1.916100025177002</v>
      </c>
      <c r="P130">
        <v>1.8911000490188599</v>
      </c>
      <c r="Q130">
        <v>1.8552999496459961</v>
      </c>
      <c r="R130">
        <v>1.8402999639511108</v>
      </c>
      <c r="S130">
        <v>1.8518999814987183</v>
      </c>
      <c r="T130">
        <v>1.8228000402450562</v>
      </c>
      <c r="U130">
        <v>1.8267999887466431</v>
      </c>
      <c r="V130">
        <v>1.8313000202178955</v>
      </c>
      <c r="W130">
        <v>1.8504999876022339</v>
      </c>
      <c r="X130">
        <v>1.8453999757766724</v>
      </c>
      <c r="Y130">
        <v>1.8504999876022339</v>
      </c>
      <c r="Z130">
        <v>1.8375999927520752</v>
      </c>
      <c r="AA130">
        <v>1.832800030708313</v>
      </c>
      <c r="AB130">
        <v>1.8432999849319458</v>
      </c>
      <c r="AC130">
        <v>1.833899974822998</v>
      </c>
      <c r="AD130">
        <v>1.8070000410079956</v>
      </c>
      <c r="AE130">
        <v>1.8023999929428101</v>
      </c>
      <c r="AF130">
        <v>1.7965999841690063</v>
      </c>
      <c r="AG130">
        <v>1.7949999570846558</v>
      </c>
      <c r="AH130">
        <v>1.7905000448226929</v>
      </c>
      <c r="AI130">
        <v>1.7894999980926514</v>
      </c>
      <c r="AJ130">
        <v>1.805400013923645</v>
      </c>
      <c r="AK130">
        <v>1.7891999483108521</v>
      </c>
      <c r="AL130">
        <v>1.7878999710083008</v>
      </c>
      <c r="AM130">
        <v>1.7843999862670898</v>
      </c>
      <c r="AN130">
        <v>1.7972999811172485</v>
      </c>
      <c r="AO130">
        <v>1.7642999887466431</v>
      </c>
      <c r="AP130">
        <v>1.7473000288009644</v>
      </c>
      <c r="AQ130">
        <v>1.7611000537872314</v>
      </c>
      <c r="AR130">
        <v>1.770799994468689</v>
      </c>
      <c r="AS130">
        <v>1.8005000352859497</v>
      </c>
      <c r="AT130">
        <v>1.7827999591827393</v>
      </c>
      <c r="AU130">
        <v>1.7953000068664551</v>
      </c>
      <c r="AV130">
        <v>1.8092999458312988</v>
      </c>
      <c r="AW130">
        <v>1.8007999658584595</v>
      </c>
      <c r="AX130">
        <v>1.8059999942779541</v>
      </c>
      <c r="AY130">
        <v>1.7907999753952026</v>
      </c>
      <c r="AZ130">
        <v>1.7972999811172485</v>
      </c>
      <c r="BA130">
        <v>1.7934000492095947</v>
      </c>
      <c r="BB130">
        <v>1.8098000288009644</v>
      </c>
      <c r="BC130">
        <v>1.8420000076293945</v>
      </c>
      <c r="BD130">
        <v>1.8296999931335449</v>
      </c>
      <c r="BE130">
        <v>1.836899995803833</v>
      </c>
      <c r="BF130">
        <v>1.8415999412536621</v>
      </c>
      <c r="BG130">
        <v>1.8242000341415405</v>
      </c>
      <c r="BH130">
        <v>1.8151999711990356</v>
      </c>
      <c r="BI130">
        <v>1.8079999685287476</v>
      </c>
      <c r="BJ130">
        <v>1.8079999685287476</v>
      </c>
      <c r="BK130">
        <v>1.8171999454498291</v>
      </c>
      <c r="BL130">
        <v>1.8224999904632568</v>
      </c>
      <c r="BM130">
        <v>1.8305000066757202</v>
      </c>
      <c r="BN130">
        <v>1.8657000064849854</v>
      </c>
      <c r="BO130">
        <v>1.8636000156402588</v>
      </c>
      <c r="BP130">
        <v>1.8555999994277954</v>
      </c>
      <c r="BQ130">
        <v>1.8723000288009644</v>
      </c>
      <c r="BR130">
        <v>1.8907999992370605</v>
      </c>
      <c r="BS130">
        <v>1.9095000028610229</v>
      </c>
      <c r="BT130">
        <v>1.8935999870300293</v>
      </c>
      <c r="BU130">
        <v>1.8842999935150146</v>
      </c>
      <c r="BV130" t="e">
        <v>#N/A</v>
      </c>
      <c r="BW130" t="e">
        <v>#N/A</v>
      </c>
      <c r="BX130" t="e">
        <v>#N/A</v>
      </c>
      <c r="BY130" t="e">
        <v>#N/A</v>
      </c>
      <c r="BZ130" t="e">
        <v>#N/A</v>
      </c>
      <c r="CA130" t="e">
        <v>#N/A</v>
      </c>
      <c r="CB130" t="e">
        <v>#N/A</v>
      </c>
      <c r="CC130" t="e">
        <v>#N/A</v>
      </c>
      <c r="CD130" t="e">
        <v>#N/A</v>
      </c>
      <c r="CE130" t="e">
        <v>#N/A</v>
      </c>
      <c r="CF130" t="e">
        <v>#N/A</v>
      </c>
      <c r="CG130" t="e">
        <v>#N/A</v>
      </c>
      <c r="CH130" t="e">
        <v>#N/A</v>
      </c>
      <c r="CI130" t="e">
        <v>#N/A</v>
      </c>
      <c r="CJ130" t="e">
        <v>#N/A</v>
      </c>
      <c r="CK130" t="e">
        <v>#N/A</v>
      </c>
      <c r="CL130" t="e">
        <v>#N/A</v>
      </c>
      <c r="CM130" t="e">
        <v>#N/A</v>
      </c>
      <c r="CN130" t="e">
        <v>#N/A</v>
      </c>
      <c r="CO130" t="e">
        <v>#N/A</v>
      </c>
      <c r="CP130" t="e">
        <v>#N/A</v>
      </c>
      <c r="CQ130" t="e">
        <v>#N/A</v>
      </c>
      <c r="CR130" t="e">
        <v>#N/A</v>
      </c>
      <c r="CS130" t="e">
        <v>#N/A</v>
      </c>
      <c r="CT130" t="e">
        <v>#N/A</v>
      </c>
      <c r="CU130" t="e">
        <v>#N/A</v>
      </c>
      <c r="CV130" t="e">
        <v>#N/A</v>
      </c>
      <c r="CW130" t="e">
        <v>#N/A</v>
      </c>
      <c r="CX130" t="e">
        <v>#N/A</v>
      </c>
    </row>
    <row r="131" spans="1:102" x14ac:dyDescent="0.2">
      <c r="B131" t="s">
        <v>874</v>
      </c>
      <c r="C131" t="s">
        <v>875</v>
      </c>
      <c r="D131" t="s">
        <v>877</v>
      </c>
      <c r="E131" t="s">
        <v>878</v>
      </c>
      <c r="F131" t="s">
        <v>882</v>
      </c>
      <c r="G131" t="s">
        <v>883</v>
      </c>
      <c r="H131" t="s">
        <v>884</v>
      </c>
      <c r="I131" t="s">
        <v>887</v>
      </c>
      <c r="J131" t="s">
        <v>888</v>
      </c>
      <c r="K131" t="s">
        <v>890</v>
      </c>
      <c r="L131" t="s">
        <v>889</v>
      </c>
      <c r="M131" t="s">
        <v>893</v>
      </c>
      <c r="N131" t="s">
        <v>894</v>
      </c>
      <c r="O131" t="s">
        <v>897</v>
      </c>
      <c r="P131" t="s">
        <v>898</v>
      </c>
      <c r="Q131" t="s">
        <v>899</v>
      </c>
      <c r="R131" t="s">
        <v>900</v>
      </c>
      <c r="S131" t="s">
        <v>901</v>
      </c>
      <c r="T131" t="s">
        <v>902</v>
      </c>
      <c r="U131" t="s">
        <v>903</v>
      </c>
      <c r="V131" t="s">
        <v>904</v>
      </c>
      <c r="W131" t="s">
        <v>906</v>
      </c>
      <c r="X131" t="s">
        <v>913</v>
      </c>
      <c r="Y131" t="s">
        <v>914</v>
      </c>
      <c r="Z131" t="s">
        <v>915</v>
      </c>
      <c r="AA131" t="s">
        <v>916</v>
      </c>
      <c r="AB131" t="s">
        <v>917</v>
      </c>
      <c r="AC131" t="s">
        <v>968</v>
      </c>
      <c r="AD131" t="s">
        <v>973</v>
      </c>
      <c r="AE131" t="s">
        <v>974</v>
      </c>
      <c r="AF131" t="s">
        <v>975</v>
      </c>
      <c r="AG131" t="s">
        <v>993</v>
      </c>
      <c r="AH131" t="s">
        <v>992</v>
      </c>
      <c r="AI131" t="s">
        <v>1000</v>
      </c>
      <c r="AJ131" t="s">
        <v>1001</v>
      </c>
      <c r="AK131" t="s">
        <v>1004</v>
      </c>
      <c r="AL131" t="s">
        <v>1006</v>
      </c>
      <c r="AM131" t="s">
        <v>1005</v>
      </c>
      <c r="AN131" t="s">
        <v>1008</v>
      </c>
      <c r="AO131" t="s">
        <v>1009</v>
      </c>
      <c r="AP131" t="s">
        <v>1012</v>
      </c>
      <c r="AQ131" t="s">
        <v>1035</v>
      </c>
      <c r="AR131" t="s">
        <v>1036</v>
      </c>
      <c r="AS131" t="s">
        <v>1038</v>
      </c>
      <c r="AT131" t="s">
        <v>1039</v>
      </c>
      <c r="AU131" t="s">
        <v>1042</v>
      </c>
      <c r="AV131" t="s">
        <v>1048</v>
      </c>
      <c r="AW131" t="s">
        <v>1047</v>
      </c>
      <c r="AX131" t="s">
        <v>1061</v>
      </c>
      <c r="AY131" t="s">
        <v>1067</v>
      </c>
      <c r="AZ131" t="s">
        <v>1073</v>
      </c>
      <c r="BA131" t="s">
        <v>1084</v>
      </c>
      <c r="BB131" t="s">
        <v>1088</v>
      </c>
      <c r="BC131" t="s">
        <v>1091</v>
      </c>
      <c r="BD131" t="s">
        <v>1092</v>
      </c>
      <c r="BE131" t="s">
        <v>1097</v>
      </c>
      <c r="BF131" t="s">
        <v>1098</v>
      </c>
      <c r="BG131" t="s">
        <v>1101</v>
      </c>
      <c r="BH131" t="s">
        <v>1102</v>
      </c>
      <c r="BI131" t="s">
        <v>1105</v>
      </c>
      <c r="BJ131" t="s">
        <v>1109</v>
      </c>
      <c r="BK131" t="s">
        <v>1110</v>
      </c>
      <c r="BL131" t="s">
        <v>1111</v>
      </c>
      <c r="BM131" t="s">
        <v>1116</v>
      </c>
      <c r="BN131" t="s">
        <v>1120</v>
      </c>
      <c r="BO131" t="s">
        <v>1122</v>
      </c>
      <c r="BP131" t="s">
        <v>1123</v>
      </c>
      <c r="BQ131" t="s">
        <v>1127</v>
      </c>
      <c r="BR131" t="s">
        <v>1134</v>
      </c>
      <c r="BS131" t="s">
        <v>1138</v>
      </c>
      <c r="BT131" t="s">
        <v>1140</v>
      </c>
      <c r="BU131" t="s">
        <v>1180</v>
      </c>
      <c r="BV131" t="e">
        <v>#N/A</v>
      </c>
      <c r="BW131" t="e">
        <v>#N/A</v>
      </c>
      <c r="BX131" t="e">
        <v>#N/A</v>
      </c>
      <c r="BY131" t="e">
        <v>#N/A</v>
      </c>
      <c r="BZ131" t="e">
        <v>#N/A</v>
      </c>
      <c r="CA131" t="e">
        <v>#N/A</v>
      </c>
      <c r="CB131" t="e">
        <v>#N/A</v>
      </c>
      <c r="CC131" t="e">
        <v>#N/A</v>
      </c>
      <c r="CD131" t="e">
        <v>#N/A</v>
      </c>
      <c r="CE131" t="e">
        <v>#N/A</v>
      </c>
      <c r="CF131" t="e">
        <v>#N/A</v>
      </c>
      <c r="CG131" t="e">
        <v>#N/A</v>
      </c>
      <c r="CH131" t="e">
        <v>#N/A</v>
      </c>
      <c r="CI131" t="e">
        <v>#N/A</v>
      </c>
      <c r="CJ131" t="e">
        <v>#N/A</v>
      </c>
      <c r="CK131" t="e">
        <v>#N/A</v>
      </c>
      <c r="CL131" t="e">
        <v>#N/A</v>
      </c>
      <c r="CM131" t="e">
        <v>#N/A</v>
      </c>
      <c r="CN131" t="e">
        <v>#N/A</v>
      </c>
      <c r="CO131" t="e">
        <v>#N/A</v>
      </c>
      <c r="CP131" t="e">
        <v>#N/A</v>
      </c>
      <c r="CQ131" t="e">
        <v>#N/A</v>
      </c>
      <c r="CR131" t="e">
        <v>#N/A</v>
      </c>
      <c r="CS131" t="e">
        <v>#N/A</v>
      </c>
      <c r="CT131" t="e">
        <v>#N/A</v>
      </c>
      <c r="CU131" t="e">
        <v>#N/A</v>
      </c>
      <c r="CV131" t="e">
        <v>#N/A</v>
      </c>
      <c r="CW131" t="e">
        <v>#N/A</v>
      </c>
      <c r="CX131" t="e">
        <v>#N/A</v>
      </c>
    </row>
    <row r="132" spans="1:102" x14ac:dyDescent="0.2">
      <c r="A132" t="s">
        <v>98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</row>
    <row r="133" spans="1:102" x14ac:dyDescent="0.2">
      <c r="B133" t="s">
        <v>874</v>
      </c>
      <c r="C133" t="s">
        <v>875</v>
      </c>
      <c r="D133" t="s">
        <v>877</v>
      </c>
      <c r="E133" t="s">
        <v>878</v>
      </c>
      <c r="F133" t="s">
        <v>882</v>
      </c>
      <c r="G133" t="s">
        <v>883</v>
      </c>
      <c r="H133" t="s">
        <v>884</v>
      </c>
      <c r="I133" t="s">
        <v>887</v>
      </c>
      <c r="J133" t="s">
        <v>888</v>
      </c>
      <c r="K133" t="s">
        <v>890</v>
      </c>
      <c r="L133" t="s">
        <v>889</v>
      </c>
      <c r="M133" t="s">
        <v>893</v>
      </c>
      <c r="N133" t="s">
        <v>894</v>
      </c>
      <c r="O133" t="s">
        <v>897</v>
      </c>
      <c r="P133" t="s">
        <v>898</v>
      </c>
      <c r="Q133" t="s">
        <v>899</v>
      </c>
      <c r="R133" t="s">
        <v>900</v>
      </c>
      <c r="S133" t="s">
        <v>901</v>
      </c>
      <c r="T133" t="s">
        <v>902</v>
      </c>
      <c r="U133" t="s">
        <v>903</v>
      </c>
      <c r="V133" t="s">
        <v>904</v>
      </c>
      <c r="W133" t="s">
        <v>906</v>
      </c>
      <c r="X133" t="s">
        <v>913</v>
      </c>
      <c r="Y133" t="s">
        <v>914</v>
      </c>
      <c r="Z133" t="s">
        <v>915</v>
      </c>
      <c r="AA133" t="s">
        <v>916</v>
      </c>
      <c r="AB133" t="s">
        <v>917</v>
      </c>
      <c r="AC133" t="s">
        <v>968</v>
      </c>
      <c r="AD133" t="s">
        <v>973</v>
      </c>
      <c r="AE133" t="s">
        <v>974</v>
      </c>
      <c r="AF133" t="s">
        <v>975</v>
      </c>
      <c r="AG133" t="s">
        <v>993</v>
      </c>
      <c r="AH133" t="s">
        <v>992</v>
      </c>
      <c r="AI133" t="s">
        <v>1000</v>
      </c>
      <c r="AJ133" t="s">
        <v>1001</v>
      </c>
      <c r="AK133" t="s">
        <v>1004</v>
      </c>
      <c r="AL133" t="s">
        <v>1006</v>
      </c>
      <c r="AM133" t="s">
        <v>1005</v>
      </c>
      <c r="AN133" t="s">
        <v>1008</v>
      </c>
      <c r="AO133" t="s">
        <v>1009</v>
      </c>
      <c r="AP133" t="s">
        <v>1012</v>
      </c>
      <c r="AQ133" t="s">
        <v>1035</v>
      </c>
      <c r="AR133" t="s">
        <v>1036</v>
      </c>
      <c r="AS133" t="s">
        <v>1038</v>
      </c>
      <c r="AT133" t="s">
        <v>1039</v>
      </c>
      <c r="AU133" t="s">
        <v>1042</v>
      </c>
      <c r="AV133" t="s">
        <v>1048</v>
      </c>
      <c r="AW133" t="s">
        <v>1047</v>
      </c>
      <c r="AX133" t="s">
        <v>1061</v>
      </c>
      <c r="AY133" t="s">
        <v>1067</v>
      </c>
      <c r="AZ133" t="s">
        <v>1073</v>
      </c>
      <c r="BA133" t="s">
        <v>1084</v>
      </c>
      <c r="BB133" t="s">
        <v>1088</v>
      </c>
      <c r="BC133" t="s">
        <v>1091</v>
      </c>
      <c r="BD133" t="s">
        <v>1092</v>
      </c>
      <c r="BE133" t="s">
        <v>1097</v>
      </c>
      <c r="BF133" t="s">
        <v>1098</v>
      </c>
      <c r="BG133" t="s">
        <v>1101</v>
      </c>
      <c r="BH133" t="s">
        <v>1102</v>
      </c>
      <c r="BI133" t="s">
        <v>1105</v>
      </c>
      <c r="BJ133" t="s">
        <v>1109</v>
      </c>
      <c r="BK133" t="s">
        <v>1110</v>
      </c>
      <c r="BL133" t="s">
        <v>1111</v>
      </c>
      <c r="BM133" t="s">
        <v>1116</v>
      </c>
      <c r="BN133" t="s">
        <v>1120</v>
      </c>
      <c r="BO133" t="s">
        <v>1122</v>
      </c>
      <c r="BP133" t="s">
        <v>1123</v>
      </c>
      <c r="BQ133" t="s">
        <v>1127</v>
      </c>
      <c r="BR133" t="s">
        <v>1134</v>
      </c>
      <c r="BS133" t="s">
        <v>1138</v>
      </c>
      <c r="BT133" t="s">
        <v>1140</v>
      </c>
      <c r="BU133" t="s">
        <v>1180</v>
      </c>
      <c r="BV133" t="e">
        <v>#N/A</v>
      </c>
      <c r="BW133" t="e">
        <v>#N/A</v>
      </c>
      <c r="BX133" t="e">
        <v>#N/A</v>
      </c>
      <c r="BY133" t="e">
        <v>#N/A</v>
      </c>
      <c r="BZ133" t="e">
        <v>#N/A</v>
      </c>
      <c r="CA133" t="e">
        <v>#N/A</v>
      </c>
      <c r="CB133" t="e">
        <v>#N/A</v>
      </c>
      <c r="CC133" t="e">
        <v>#N/A</v>
      </c>
      <c r="CD133" t="e">
        <v>#N/A</v>
      </c>
      <c r="CE133" t="e">
        <v>#N/A</v>
      </c>
      <c r="CF133" t="e">
        <v>#N/A</v>
      </c>
      <c r="CG133" t="e">
        <v>#N/A</v>
      </c>
      <c r="CH133" t="e">
        <v>#N/A</v>
      </c>
      <c r="CI133" t="e">
        <v>#N/A</v>
      </c>
      <c r="CJ133" t="e">
        <v>#N/A</v>
      </c>
      <c r="CK133" t="e">
        <v>#N/A</v>
      </c>
      <c r="CL133" t="e">
        <v>#N/A</v>
      </c>
      <c r="CM133" t="e">
        <v>#N/A</v>
      </c>
      <c r="CN133" t="e">
        <v>#N/A</v>
      </c>
      <c r="CO133" t="e">
        <v>#N/A</v>
      </c>
      <c r="CP133" t="e">
        <v>#N/A</v>
      </c>
      <c r="CQ133" t="e">
        <v>#N/A</v>
      </c>
      <c r="CR133" t="e">
        <v>#N/A</v>
      </c>
      <c r="CS133" t="e">
        <v>#N/A</v>
      </c>
      <c r="CT133" t="e">
        <v>#N/A</v>
      </c>
      <c r="CU133" t="e">
        <v>#N/A</v>
      </c>
      <c r="CV133" t="e">
        <v>#N/A</v>
      </c>
      <c r="CW133" t="e">
        <v>#N/A</v>
      </c>
      <c r="CX133" t="e">
        <v>#N/A</v>
      </c>
    </row>
    <row r="134" spans="1:102" x14ac:dyDescent="0.2">
      <c r="A134" t="s">
        <v>98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</row>
    <row r="135" spans="1:102" x14ac:dyDescent="0.2">
      <c r="B135" t="s">
        <v>874</v>
      </c>
      <c r="C135" t="s">
        <v>875</v>
      </c>
      <c r="D135" t="s">
        <v>877</v>
      </c>
      <c r="E135" t="s">
        <v>878</v>
      </c>
      <c r="F135" t="s">
        <v>882</v>
      </c>
      <c r="G135" t="s">
        <v>883</v>
      </c>
      <c r="H135" t="s">
        <v>884</v>
      </c>
      <c r="I135" t="s">
        <v>887</v>
      </c>
      <c r="J135" t="s">
        <v>888</v>
      </c>
      <c r="K135" t="s">
        <v>890</v>
      </c>
      <c r="L135" t="s">
        <v>889</v>
      </c>
      <c r="M135" t="s">
        <v>893</v>
      </c>
      <c r="N135" t="s">
        <v>894</v>
      </c>
      <c r="O135" t="s">
        <v>897</v>
      </c>
      <c r="P135" t="s">
        <v>898</v>
      </c>
      <c r="Q135" t="s">
        <v>899</v>
      </c>
      <c r="R135" t="s">
        <v>900</v>
      </c>
      <c r="S135" t="s">
        <v>901</v>
      </c>
      <c r="T135" t="s">
        <v>902</v>
      </c>
      <c r="U135" t="s">
        <v>903</v>
      </c>
      <c r="V135" t="s">
        <v>904</v>
      </c>
      <c r="W135" t="s">
        <v>906</v>
      </c>
      <c r="X135" t="s">
        <v>913</v>
      </c>
      <c r="Y135" t="s">
        <v>914</v>
      </c>
      <c r="Z135" t="s">
        <v>915</v>
      </c>
      <c r="AA135" t="s">
        <v>916</v>
      </c>
      <c r="AB135" t="s">
        <v>917</v>
      </c>
      <c r="AC135" t="s">
        <v>968</v>
      </c>
      <c r="AD135" t="s">
        <v>973</v>
      </c>
      <c r="AE135" t="s">
        <v>974</v>
      </c>
      <c r="AF135" t="s">
        <v>975</v>
      </c>
      <c r="AG135" t="s">
        <v>993</v>
      </c>
      <c r="AH135" t="s">
        <v>992</v>
      </c>
      <c r="AI135" t="s">
        <v>1000</v>
      </c>
      <c r="AJ135" t="s">
        <v>1001</v>
      </c>
      <c r="AK135" t="s">
        <v>1004</v>
      </c>
      <c r="AL135" t="s">
        <v>1006</v>
      </c>
      <c r="AM135" t="s">
        <v>1005</v>
      </c>
      <c r="AN135" t="s">
        <v>1008</v>
      </c>
      <c r="AO135" t="s">
        <v>1009</v>
      </c>
      <c r="AP135" t="s">
        <v>1012</v>
      </c>
      <c r="AQ135" t="s">
        <v>1035</v>
      </c>
      <c r="AR135" t="s">
        <v>1036</v>
      </c>
      <c r="AS135" t="s">
        <v>1038</v>
      </c>
      <c r="AT135" t="s">
        <v>1039</v>
      </c>
      <c r="AU135" t="s">
        <v>1042</v>
      </c>
      <c r="AV135" t="s">
        <v>1048</v>
      </c>
      <c r="AW135" t="s">
        <v>1047</v>
      </c>
      <c r="AX135" t="s">
        <v>1061</v>
      </c>
      <c r="AY135" t="s">
        <v>1067</v>
      </c>
      <c r="AZ135" t="s">
        <v>1073</v>
      </c>
      <c r="BA135" t="s">
        <v>1084</v>
      </c>
      <c r="BB135" t="s">
        <v>1088</v>
      </c>
      <c r="BC135" t="s">
        <v>1091</v>
      </c>
      <c r="BD135" t="s">
        <v>1092</v>
      </c>
      <c r="BE135" t="s">
        <v>1097</v>
      </c>
      <c r="BF135" t="s">
        <v>1098</v>
      </c>
      <c r="BG135" t="s">
        <v>1101</v>
      </c>
      <c r="BH135" t="s">
        <v>1102</v>
      </c>
      <c r="BI135" t="s">
        <v>1105</v>
      </c>
      <c r="BJ135" t="s">
        <v>1109</v>
      </c>
      <c r="BK135" t="s">
        <v>1110</v>
      </c>
      <c r="BL135" t="s">
        <v>1111</v>
      </c>
      <c r="BM135" t="s">
        <v>1116</v>
      </c>
      <c r="BN135" t="s">
        <v>1120</v>
      </c>
      <c r="BO135" t="s">
        <v>1122</v>
      </c>
      <c r="BP135" t="s">
        <v>1123</v>
      </c>
      <c r="BQ135" t="s">
        <v>1127</v>
      </c>
      <c r="BR135" t="s">
        <v>1134</v>
      </c>
      <c r="BS135" t="s">
        <v>1138</v>
      </c>
      <c r="BT135" t="s">
        <v>1140</v>
      </c>
      <c r="BU135" t="s">
        <v>1180</v>
      </c>
      <c r="BV135" t="e">
        <v>#N/A</v>
      </c>
      <c r="BW135" t="e">
        <v>#N/A</v>
      </c>
      <c r="BX135" t="e">
        <v>#N/A</v>
      </c>
      <c r="BY135" t="e">
        <v>#N/A</v>
      </c>
      <c r="BZ135" t="e">
        <v>#N/A</v>
      </c>
      <c r="CA135" t="e">
        <v>#N/A</v>
      </c>
      <c r="CB135" t="e">
        <v>#N/A</v>
      </c>
      <c r="CC135" t="e">
        <v>#N/A</v>
      </c>
      <c r="CD135" t="e">
        <v>#N/A</v>
      </c>
      <c r="CE135" t="e">
        <v>#N/A</v>
      </c>
      <c r="CF135" t="e">
        <v>#N/A</v>
      </c>
      <c r="CG135" t="e">
        <v>#N/A</v>
      </c>
      <c r="CH135" t="e">
        <v>#N/A</v>
      </c>
      <c r="CI135" t="e">
        <v>#N/A</v>
      </c>
      <c r="CJ135" t="e">
        <v>#N/A</v>
      </c>
      <c r="CK135" t="e">
        <v>#N/A</v>
      </c>
      <c r="CL135" t="e">
        <v>#N/A</v>
      </c>
      <c r="CM135" t="e">
        <v>#N/A</v>
      </c>
      <c r="CN135" t="e">
        <v>#N/A</v>
      </c>
      <c r="CO135" t="e">
        <v>#N/A</v>
      </c>
      <c r="CP135" t="e">
        <v>#N/A</v>
      </c>
      <c r="CQ135" t="e">
        <v>#N/A</v>
      </c>
      <c r="CR135" t="e">
        <v>#N/A</v>
      </c>
      <c r="CS135" t="e">
        <v>#N/A</v>
      </c>
      <c r="CT135" t="e">
        <v>#N/A</v>
      </c>
      <c r="CU135" t="e">
        <v>#N/A</v>
      </c>
      <c r="CV135" t="e">
        <v>#N/A</v>
      </c>
      <c r="CW135" t="e">
        <v>#N/A</v>
      </c>
      <c r="CX135" t="e">
        <v>#N/A</v>
      </c>
    </row>
    <row r="136" spans="1:102" x14ac:dyDescent="0.2">
      <c r="A136" t="s">
        <v>99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</row>
    <row r="137" spans="1:102" x14ac:dyDescent="0.2">
      <c r="B137" t="s">
        <v>874</v>
      </c>
      <c r="C137" t="s">
        <v>875</v>
      </c>
      <c r="D137" t="s">
        <v>877</v>
      </c>
      <c r="E137" t="s">
        <v>878</v>
      </c>
      <c r="F137" t="s">
        <v>882</v>
      </c>
      <c r="G137" t="s">
        <v>883</v>
      </c>
      <c r="H137" t="s">
        <v>884</v>
      </c>
      <c r="I137" t="s">
        <v>887</v>
      </c>
      <c r="J137" t="s">
        <v>888</v>
      </c>
      <c r="K137" t="s">
        <v>890</v>
      </c>
      <c r="L137" t="s">
        <v>889</v>
      </c>
      <c r="M137" t="s">
        <v>893</v>
      </c>
      <c r="N137" t="s">
        <v>894</v>
      </c>
      <c r="O137" t="s">
        <v>897</v>
      </c>
      <c r="P137" t="s">
        <v>898</v>
      </c>
      <c r="Q137" t="s">
        <v>899</v>
      </c>
      <c r="R137" t="s">
        <v>900</v>
      </c>
      <c r="S137" t="s">
        <v>901</v>
      </c>
      <c r="T137" t="s">
        <v>902</v>
      </c>
      <c r="U137" t="s">
        <v>903</v>
      </c>
      <c r="V137" t="s">
        <v>904</v>
      </c>
      <c r="W137" t="s">
        <v>906</v>
      </c>
      <c r="X137" t="s">
        <v>913</v>
      </c>
      <c r="Y137" t="s">
        <v>914</v>
      </c>
      <c r="Z137" t="s">
        <v>915</v>
      </c>
      <c r="AA137" t="s">
        <v>916</v>
      </c>
      <c r="AB137" t="s">
        <v>917</v>
      </c>
      <c r="AC137" t="s">
        <v>968</v>
      </c>
      <c r="AD137" t="s">
        <v>973</v>
      </c>
      <c r="AE137" t="s">
        <v>974</v>
      </c>
      <c r="AF137" t="s">
        <v>975</v>
      </c>
      <c r="AG137" t="s">
        <v>993</v>
      </c>
      <c r="AH137" t="s">
        <v>992</v>
      </c>
      <c r="AI137" t="s">
        <v>1000</v>
      </c>
      <c r="AJ137" t="s">
        <v>1001</v>
      </c>
      <c r="AK137" t="s">
        <v>1004</v>
      </c>
      <c r="AL137" t="s">
        <v>1006</v>
      </c>
      <c r="AM137" t="s">
        <v>1005</v>
      </c>
      <c r="AN137" t="s">
        <v>1008</v>
      </c>
      <c r="AO137" t="s">
        <v>1009</v>
      </c>
      <c r="AP137" t="s">
        <v>1012</v>
      </c>
      <c r="AQ137" t="s">
        <v>1035</v>
      </c>
      <c r="AR137" t="s">
        <v>1036</v>
      </c>
      <c r="AS137" t="s">
        <v>1038</v>
      </c>
      <c r="AT137" t="s">
        <v>1039</v>
      </c>
      <c r="AU137" t="s">
        <v>1042</v>
      </c>
      <c r="AV137" t="s">
        <v>1048</v>
      </c>
      <c r="AW137" t="s">
        <v>1047</v>
      </c>
      <c r="AX137" t="s">
        <v>1061</v>
      </c>
      <c r="AY137" t="s">
        <v>1067</v>
      </c>
      <c r="AZ137" t="s">
        <v>1073</v>
      </c>
      <c r="BA137" t="s">
        <v>1084</v>
      </c>
      <c r="BB137" t="s">
        <v>1088</v>
      </c>
      <c r="BC137" t="s">
        <v>1091</v>
      </c>
      <c r="BD137" t="s">
        <v>1092</v>
      </c>
      <c r="BE137" t="s">
        <v>1097</v>
      </c>
      <c r="BF137" t="s">
        <v>1098</v>
      </c>
      <c r="BG137" t="s">
        <v>1101</v>
      </c>
      <c r="BH137" t="s">
        <v>1102</v>
      </c>
      <c r="BI137" t="s">
        <v>1105</v>
      </c>
      <c r="BJ137" t="s">
        <v>1109</v>
      </c>
      <c r="BK137" t="s">
        <v>1110</v>
      </c>
      <c r="BL137" t="s">
        <v>1111</v>
      </c>
      <c r="BM137" t="s">
        <v>1116</v>
      </c>
      <c r="BN137" t="s">
        <v>1120</v>
      </c>
      <c r="BO137" t="s">
        <v>1122</v>
      </c>
      <c r="BP137" t="s">
        <v>1123</v>
      </c>
      <c r="BQ137" t="s">
        <v>1127</v>
      </c>
      <c r="BR137" t="s">
        <v>1134</v>
      </c>
      <c r="BS137" t="s">
        <v>1138</v>
      </c>
      <c r="BT137" t="s">
        <v>1140</v>
      </c>
      <c r="BU137" t="s">
        <v>1180</v>
      </c>
      <c r="BV137" t="e">
        <v>#N/A</v>
      </c>
      <c r="BW137" t="e">
        <v>#N/A</v>
      </c>
      <c r="BX137" t="e">
        <v>#N/A</v>
      </c>
      <c r="BY137" t="e">
        <v>#N/A</v>
      </c>
      <c r="BZ137" t="e">
        <v>#N/A</v>
      </c>
      <c r="CA137" t="e">
        <v>#N/A</v>
      </c>
      <c r="CB137" t="e">
        <v>#N/A</v>
      </c>
      <c r="CC137" t="e">
        <v>#N/A</v>
      </c>
      <c r="CD137" t="e">
        <v>#N/A</v>
      </c>
      <c r="CE137" t="e">
        <v>#N/A</v>
      </c>
      <c r="CF137" t="e">
        <v>#N/A</v>
      </c>
      <c r="CG137" t="e">
        <v>#N/A</v>
      </c>
      <c r="CH137" t="e">
        <v>#N/A</v>
      </c>
      <c r="CI137" t="e">
        <v>#N/A</v>
      </c>
      <c r="CJ137" t="e">
        <v>#N/A</v>
      </c>
      <c r="CK137" t="e">
        <v>#N/A</v>
      </c>
      <c r="CL137" t="e">
        <v>#N/A</v>
      </c>
      <c r="CM137" t="e">
        <v>#N/A</v>
      </c>
      <c r="CN137" t="e">
        <v>#N/A</v>
      </c>
      <c r="CO137" t="e">
        <v>#N/A</v>
      </c>
      <c r="CP137" t="e">
        <v>#N/A</v>
      </c>
      <c r="CQ137" t="e">
        <v>#N/A</v>
      </c>
      <c r="CR137" t="e">
        <v>#N/A</v>
      </c>
      <c r="CS137" t="e">
        <v>#N/A</v>
      </c>
      <c r="CT137" t="e">
        <v>#N/A</v>
      </c>
      <c r="CU137" t="e">
        <v>#N/A</v>
      </c>
      <c r="CV137" t="e">
        <v>#N/A</v>
      </c>
      <c r="CW137" t="e">
        <v>#N/A</v>
      </c>
      <c r="CX137" t="e">
        <v>#N/A</v>
      </c>
    </row>
    <row r="138" spans="1:102" x14ac:dyDescent="0.2">
      <c r="A138" t="s">
        <v>99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"/>
  <sheetViews>
    <sheetView workbookViewId="0">
      <selection sqref="A1:IV65536"/>
    </sheetView>
  </sheetViews>
  <sheetFormatPr defaultRowHeight="12.75" x14ac:dyDescent="0.2"/>
  <sheetData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M504"/>
  <sheetViews>
    <sheetView workbookViewId="0">
      <selection activeCell="A2" sqref="A2:A70"/>
    </sheetView>
  </sheetViews>
  <sheetFormatPr defaultRowHeight="12.75" x14ac:dyDescent="0.2"/>
  <cols>
    <col min="1" max="1" width="9.140625" style="1"/>
    <col min="2" max="2" width="12" style="1" bestFit="1" customWidth="1"/>
    <col min="3" max="5" width="9.28515625" style="1" bestFit="1" customWidth="1"/>
    <col min="6" max="15" width="9.140625" style="1"/>
    <col min="16" max="94" width="9.28515625" style="1" bestFit="1" customWidth="1"/>
    <col min="95" max="16384" width="9.140625" style="1"/>
  </cols>
  <sheetData>
    <row r="1" spans="1:195" s="24" customFormat="1" x14ac:dyDescent="0.2">
      <c r="A1" s="11"/>
      <c r="B1" s="24">
        <v>36843</v>
      </c>
      <c r="C1" s="24">
        <v>36844</v>
      </c>
      <c r="D1" s="24">
        <v>36845</v>
      </c>
      <c r="E1" s="24">
        <v>36846</v>
      </c>
      <c r="F1" s="24">
        <v>36847</v>
      </c>
      <c r="G1" s="24">
        <v>36850</v>
      </c>
      <c r="H1" s="24">
        <v>36851</v>
      </c>
      <c r="I1" s="24">
        <v>36852</v>
      </c>
      <c r="J1" s="24">
        <v>36854</v>
      </c>
      <c r="K1" s="24">
        <v>36857</v>
      </c>
      <c r="L1" s="24">
        <v>36858</v>
      </c>
      <c r="M1" s="24">
        <v>36859</v>
      </c>
      <c r="N1" s="24">
        <v>36860</v>
      </c>
      <c r="O1" s="24">
        <v>36861</v>
      </c>
      <c r="P1" s="24">
        <v>36864</v>
      </c>
      <c r="Q1" s="24">
        <v>36865</v>
      </c>
      <c r="R1" s="24">
        <v>36866</v>
      </c>
      <c r="S1" s="24">
        <v>36867</v>
      </c>
      <c r="T1" s="24">
        <v>36868</v>
      </c>
      <c r="U1" s="24">
        <v>36871</v>
      </c>
      <c r="V1" s="24">
        <v>36872</v>
      </c>
      <c r="W1" s="24">
        <v>36873</v>
      </c>
      <c r="X1" s="24">
        <v>36874</v>
      </c>
      <c r="Y1" s="24">
        <v>36875</v>
      </c>
      <c r="Z1" s="24">
        <v>36878</v>
      </c>
      <c r="AA1" s="24">
        <v>36879</v>
      </c>
      <c r="AB1" s="24">
        <v>36880</v>
      </c>
      <c r="AC1" s="24">
        <v>36881</v>
      </c>
      <c r="AD1" s="24">
        <v>36882</v>
      </c>
      <c r="AE1" s="24">
        <v>36887</v>
      </c>
      <c r="AF1" s="24">
        <v>36888</v>
      </c>
      <c r="AG1" s="24">
        <v>36889</v>
      </c>
      <c r="AH1" s="24">
        <v>36893</v>
      </c>
      <c r="AI1" s="24">
        <v>36894</v>
      </c>
      <c r="AJ1" s="24">
        <v>36895</v>
      </c>
      <c r="AK1" s="24">
        <v>36896</v>
      </c>
      <c r="AL1" s="24">
        <v>36899</v>
      </c>
      <c r="AM1" s="24">
        <v>36900</v>
      </c>
      <c r="AN1" s="24">
        <v>36901</v>
      </c>
      <c r="AO1" s="24">
        <v>36902</v>
      </c>
      <c r="AP1" s="24">
        <v>36903</v>
      </c>
      <c r="AQ1" s="24">
        <v>36907</v>
      </c>
      <c r="AR1" s="24">
        <v>36908</v>
      </c>
      <c r="AS1" s="24">
        <v>36909</v>
      </c>
      <c r="AT1" s="24">
        <v>36910</v>
      </c>
      <c r="AU1" s="24">
        <v>36913</v>
      </c>
      <c r="AV1" s="24">
        <v>36914</v>
      </c>
      <c r="AW1" s="49">
        <v>36915</v>
      </c>
      <c r="AX1" s="49">
        <v>36916</v>
      </c>
      <c r="AY1" s="49">
        <v>36920</v>
      </c>
      <c r="AZ1" s="49">
        <v>36921</v>
      </c>
      <c r="BA1" s="49">
        <v>36922</v>
      </c>
      <c r="BB1" s="49">
        <v>36923</v>
      </c>
      <c r="BC1" s="49">
        <v>36924</v>
      </c>
      <c r="BD1" s="49">
        <v>36927</v>
      </c>
      <c r="BE1" s="49">
        <v>36928</v>
      </c>
      <c r="BF1" s="49">
        <v>36929</v>
      </c>
      <c r="BG1" s="49">
        <v>36930</v>
      </c>
      <c r="BH1" s="49">
        <v>36931</v>
      </c>
      <c r="BI1" s="49">
        <v>36934</v>
      </c>
      <c r="BJ1" s="49">
        <v>36935</v>
      </c>
      <c r="BK1" s="49">
        <v>36936</v>
      </c>
      <c r="BL1" s="49">
        <v>36937</v>
      </c>
      <c r="BM1" s="49">
        <v>36938</v>
      </c>
      <c r="BN1" s="49">
        <v>36936</v>
      </c>
      <c r="BO1" s="49">
        <v>36937</v>
      </c>
      <c r="BP1" s="49">
        <v>36916</v>
      </c>
      <c r="BQ1" s="49">
        <v>36888</v>
      </c>
      <c r="BR1" s="49">
        <v>36880</v>
      </c>
      <c r="BS1" s="49">
        <v>36881</v>
      </c>
      <c r="BT1" s="49">
        <v>24</v>
      </c>
      <c r="BU1" s="49">
        <v>25</v>
      </c>
      <c r="BV1" s="49">
        <v>26</v>
      </c>
      <c r="BW1" s="49">
        <v>27</v>
      </c>
      <c r="BX1" s="49">
        <v>28</v>
      </c>
      <c r="BY1" s="49">
        <v>29</v>
      </c>
      <c r="BZ1" s="49">
        <v>30</v>
      </c>
      <c r="CA1" s="49">
        <v>31</v>
      </c>
      <c r="CB1" s="49">
        <v>32</v>
      </c>
      <c r="CC1" s="49">
        <v>33</v>
      </c>
      <c r="CD1" s="49">
        <v>34</v>
      </c>
      <c r="CE1" s="49">
        <v>35</v>
      </c>
      <c r="CF1" s="49">
        <v>36</v>
      </c>
      <c r="CG1" s="49">
        <v>37</v>
      </c>
      <c r="CH1" s="49">
        <v>38</v>
      </c>
      <c r="CI1" s="49">
        <v>39</v>
      </c>
      <c r="CJ1" s="49">
        <v>40</v>
      </c>
      <c r="CK1" s="49">
        <v>41</v>
      </c>
      <c r="CL1" s="49">
        <v>42</v>
      </c>
      <c r="CM1" s="49">
        <v>43</v>
      </c>
      <c r="CN1" s="49">
        <v>44</v>
      </c>
      <c r="CO1" s="49">
        <v>45</v>
      </c>
      <c r="CT1" s="24">
        <v>50</v>
      </c>
      <c r="CU1" s="24">
        <v>51</v>
      </c>
      <c r="CV1" s="24">
        <v>52</v>
      </c>
      <c r="CW1" s="24">
        <v>53</v>
      </c>
      <c r="CX1" s="24">
        <v>54</v>
      </c>
      <c r="CY1" s="24">
        <v>55</v>
      </c>
      <c r="CZ1" s="24">
        <v>56</v>
      </c>
      <c r="DA1" s="24">
        <v>57</v>
      </c>
      <c r="DB1" s="24">
        <v>58</v>
      </c>
      <c r="DC1" s="24">
        <v>59</v>
      </c>
      <c r="DD1" s="24">
        <v>60</v>
      </c>
      <c r="DE1" s="24">
        <v>61</v>
      </c>
      <c r="DF1" s="24">
        <v>62</v>
      </c>
      <c r="DG1" s="24">
        <v>63</v>
      </c>
      <c r="DH1" s="24">
        <v>64</v>
      </c>
      <c r="DI1" s="24">
        <v>65</v>
      </c>
      <c r="DJ1" s="24">
        <v>66</v>
      </c>
      <c r="DK1" s="24">
        <v>67</v>
      </c>
      <c r="DL1" s="24">
        <v>68</v>
      </c>
      <c r="DM1" s="24">
        <v>69</v>
      </c>
      <c r="DN1" s="24">
        <v>70</v>
      </c>
      <c r="DO1" s="24">
        <v>71</v>
      </c>
      <c r="DP1" s="24">
        <v>72</v>
      </c>
      <c r="DQ1" s="24">
        <v>73</v>
      </c>
      <c r="DR1" s="24">
        <v>74</v>
      </c>
      <c r="DS1" s="24">
        <v>75</v>
      </c>
      <c r="DT1" s="24">
        <v>76</v>
      </c>
      <c r="DU1" s="24">
        <v>77</v>
      </c>
      <c r="DV1" s="24">
        <v>78</v>
      </c>
      <c r="DW1" s="24">
        <v>79</v>
      </c>
      <c r="DX1" s="24">
        <v>80</v>
      </c>
      <c r="DY1" s="24">
        <v>81</v>
      </c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</row>
    <row r="2" spans="1:195" x14ac:dyDescent="0.2">
      <c r="A2" s="30" t="s">
        <v>4</v>
      </c>
      <c r="B2" s="1">
        <v>41.810001373291016</v>
      </c>
      <c r="C2" s="1">
        <v>41.119998931884766</v>
      </c>
      <c r="D2" s="1">
        <v>41.369998931884766</v>
      </c>
      <c r="E2" s="1">
        <v>42</v>
      </c>
      <c r="F2" s="1">
        <v>42.939998626708984</v>
      </c>
      <c r="G2" s="1">
        <v>42.810001373291016</v>
      </c>
      <c r="H2" s="1">
        <v>42.689998626708984</v>
      </c>
      <c r="I2" s="1">
        <v>42.560001373291016</v>
      </c>
      <c r="J2" s="1">
        <v>42.189998626708984</v>
      </c>
      <c r="K2" s="1">
        <v>42.119998931884766</v>
      </c>
      <c r="L2" s="1">
        <v>42.560001373291016</v>
      </c>
      <c r="M2" s="1">
        <v>43.189998626708984</v>
      </c>
      <c r="N2" s="1">
        <v>44.369998931884766</v>
      </c>
      <c r="O2" s="1">
        <v>44.560001373291016</v>
      </c>
      <c r="P2" s="1">
        <v>44.689998626708984</v>
      </c>
      <c r="Q2" s="1">
        <v>44.439998626708984</v>
      </c>
      <c r="R2" s="1">
        <v>44.560001373291016</v>
      </c>
      <c r="S2" s="1">
        <v>44.310001373291016</v>
      </c>
      <c r="T2" s="1">
        <v>44.189998626708984</v>
      </c>
      <c r="U2" s="1">
        <v>43.75</v>
      </c>
      <c r="V2" s="1">
        <v>43.869998931884766</v>
      </c>
      <c r="W2" s="1">
        <v>43.869998931884766</v>
      </c>
      <c r="X2" s="1">
        <v>43.5</v>
      </c>
      <c r="Y2" s="1">
        <v>43.189998626708984</v>
      </c>
      <c r="Z2" s="1">
        <v>43.119998931884766</v>
      </c>
      <c r="AA2" s="1">
        <v>43.869998931884766</v>
      </c>
      <c r="AB2" s="1">
        <v>45.25</v>
      </c>
      <c r="AC2" s="1">
        <v>45.75</v>
      </c>
      <c r="AD2" s="1">
        <v>45.560001373291016</v>
      </c>
      <c r="AE2" s="1">
        <v>46.560001373291016</v>
      </c>
      <c r="AF2" s="1">
        <v>46</v>
      </c>
      <c r="AG2" s="1">
        <v>46.310001373291016</v>
      </c>
      <c r="AH2" s="1">
        <v>45.189998626708984</v>
      </c>
      <c r="AI2" s="1">
        <v>43.25</v>
      </c>
      <c r="AJ2" s="1">
        <v>40.060001373291016</v>
      </c>
      <c r="AK2" s="1">
        <v>40</v>
      </c>
      <c r="AL2" s="1">
        <v>41.189998626708984</v>
      </c>
      <c r="AM2" s="1">
        <v>41.119998931884766</v>
      </c>
      <c r="AN2" s="1">
        <v>40.689998626708984</v>
      </c>
      <c r="AO2" s="1">
        <v>39.119998931884766</v>
      </c>
      <c r="AP2" s="1">
        <v>39.619998931884766</v>
      </c>
      <c r="AQ2" s="1">
        <v>39.25</v>
      </c>
      <c r="AR2" s="1">
        <v>39.310001373291016</v>
      </c>
      <c r="AS2" s="1">
        <v>39.689998626708984</v>
      </c>
      <c r="AT2" s="1">
        <v>40.439998626708984</v>
      </c>
      <c r="AU2" s="1">
        <v>41.369998931884766</v>
      </c>
      <c r="AV2" s="1">
        <v>41.119998931884766</v>
      </c>
      <c r="AW2" s="1">
        <v>41.810001373291016</v>
      </c>
      <c r="AX2" s="1">
        <v>41.869998931884766</v>
      </c>
      <c r="AY2" s="1">
        <v>41.490001678466797</v>
      </c>
      <c r="AZ2" s="1">
        <v>41.25</v>
      </c>
      <c r="BA2" s="1">
        <v>40.779998779296875</v>
      </c>
      <c r="BB2" s="1">
        <v>40.639999389648438</v>
      </c>
      <c r="BC2" s="1">
        <v>40.159999847412109</v>
      </c>
      <c r="BD2" s="1">
        <v>40.200000762939453</v>
      </c>
      <c r="BE2" s="1">
        <v>40</v>
      </c>
      <c r="BF2" s="1">
        <v>40.349998474121094</v>
      </c>
      <c r="BG2" s="1">
        <v>41</v>
      </c>
      <c r="BH2" s="1">
        <v>41.569999694824219</v>
      </c>
      <c r="BI2" s="1">
        <v>41.490001678466797</v>
      </c>
      <c r="BJ2" s="1">
        <v>41.569999694824219</v>
      </c>
      <c r="BK2" s="1">
        <v>41.689998626708984</v>
      </c>
      <c r="BL2" s="1">
        <v>41.360000610351562</v>
      </c>
      <c r="BM2" s="1">
        <v>42</v>
      </c>
      <c r="BN2" s="1">
        <v>41.689998626708984</v>
      </c>
      <c r="BO2" s="1">
        <v>41.360000610351562</v>
      </c>
      <c r="BP2" s="1">
        <v>41.875</v>
      </c>
      <c r="BQ2" s="1">
        <v>14.8125</v>
      </c>
      <c r="BR2" s="1">
        <v>45.25</v>
      </c>
      <c r="BS2" s="1">
        <v>45.75</v>
      </c>
      <c r="BT2" s="1">
        <f t="shared" ref="BT2:DI2" si="0">LN(Z2/Y2)</f>
        <v>-1.6220533461251531E-3</v>
      </c>
      <c r="BU2" s="1">
        <f t="shared" si="0"/>
        <v>1.7243789000861095E-2</v>
      </c>
      <c r="BV2" s="1">
        <f t="shared" si="0"/>
        <v>3.0971979315094295E-2</v>
      </c>
      <c r="BW2" s="1">
        <f t="shared" si="0"/>
        <v>1.0989121575595165E-2</v>
      </c>
      <c r="BX2" s="1">
        <f t="shared" si="0"/>
        <v>-4.1616230000776147E-3</v>
      </c>
      <c r="BY2" s="1">
        <f t="shared" si="0"/>
        <v>2.1711664196811146E-2</v>
      </c>
      <c r="BZ2" s="1">
        <f t="shared" si="0"/>
        <v>-1.210043642916887E-2</v>
      </c>
      <c r="CA2" s="1">
        <f t="shared" si="0"/>
        <v>6.7165536578733583E-3</v>
      </c>
      <c r="CB2" s="1">
        <f t="shared" si="0"/>
        <v>-2.4482157113048447E-2</v>
      </c>
      <c r="CC2" s="1">
        <f t="shared" si="0"/>
        <v>-4.3878559656031595E-2</v>
      </c>
      <c r="CD2" s="1">
        <f t="shared" si="0"/>
        <v>-7.661886885936256E-2</v>
      </c>
      <c r="CE2" s="1">
        <f t="shared" si="0"/>
        <v>-1.4989104045893971E-3</v>
      </c>
      <c r="CF2" s="1">
        <f t="shared" si="0"/>
        <v>2.9316020993654067E-2</v>
      </c>
      <c r="CG2" s="1">
        <f t="shared" si="0"/>
        <v>-1.7008799362459445E-3</v>
      </c>
      <c r="CH2" s="1">
        <f t="shared" si="0"/>
        <v>-1.0512266907832628E-2</v>
      </c>
      <c r="CI2" s="1">
        <f t="shared" si="0"/>
        <v>-3.9348510400454562E-2</v>
      </c>
      <c r="CJ2" s="1">
        <f t="shared" si="0"/>
        <v>1.2700196448356151E-2</v>
      </c>
      <c r="CK2" s="1">
        <f t="shared" si="0"/>
        <v>-9.3825700829958409E-3</v>
      </c>
      <c r="CL2" s="1">
        <f t="shared" si="0"/>
        <v>1.5275301402533966E-3</v>
      </c>
      <c r="CM2" s="1">
        <f t="shared" si="0"/>
        <v>9.6202578258738781E-3</v>
      </c>
      <c r="CN2" s="1">
        <f t="shared" si="0"/>
        <v>1.8720127998996104E-2</v>
      </c>
      <c r="CO2" s="1">
        <f t="shared" si="0"/>
        <v>2.2736594461185169E-2</v>
      </c>
      <c r="CT2" s="1">
        <f t="shared" si="0"/>
        <v>-5.8013620188168717E-3</v>
      </c>
      <c r="CU2" s="1">
        <f t="shared" si="0"/>
        <v>-1.1459377568248989E-2</v>
      </c>
      <c r="CV2" s="1">
        <f t="shared" si="0"/>
        <v>-3.4389469607077469E-3</v>
      </c>
      <c r="CW2" s="1">
        <f t="shared" si="0"/>
        <v>-1.188131666775865E-2</v>
      </c>
      <c r="CX2" s="1">
        <f t="shared" si="0"/>
        <v>9.9554301959416959E-4</v>
      </c>
      <c r="CY2" s="1">
        <f t="shared" si="0"/>
        <v>-4.9875604896322066E-3</v>
      </c>
      <c r="CZ2" s="1">
        <f t="shared" si="0"/>
        <v>8.7119027859388475E-3</v>
      </c>
      <c r="DA2" s="1">
        <f t="shared" si="0"/>
        <v>1.5980709804432655E-2</v>
      </c>
      <c r="DB2" s="1">
        <f t="shared" si="0"/>
        <v>1.3806679218987797E-2</v>
      </c>
      <c r="DC2" s="1">
        <f t="shared" si="0"/>
        <v>-1.9262711237887321E-3</v>
      </c>
      <c r="DD2" s="1">
        <f t="shared" si="0"/>
        <v>1.92627112378871E-3</v>
      </c>
      <c r="DE2" s="1">
        <f t="shared" si="0"/>
        <v>2.8825130288716028E-3</v>
      </c>
      <c r="DF2" s="1">
        <f t="shared" si="0"/>
        <v>-7.9470139949443866E-3</v>
      </c>
      <c r="DG2" s="1">
        <f t="shared" si="0"/>
        <v>1.5355373326145297E-2</v>
      </c>
      <c r="DH2" s="1">
        <f t="shared" si="0"/>
        <v>-7.408359331200977E-3</v>
      </c>
      <c r="DI2" s="1">
        <f t="shared" si="0"/>
        <v>-7.9470139949443866E-3</v>
      </c>
      <c r="DJ2" s="1">
        <f t="shared" ref="DJ2:DY2" si="1">LN(BP2/BO2)</f>
        <v>1.2374745188007555E-2</v>
      </c>
      <c r="DK2" s="1">
        <f t="shared" si="1"/>
        <v>-1.0392175712498806</v>
      </c>
      <c r="DL2" s="1">
        <f t="shared" si="1"/>
        <v>1.1167312512505851</v>
      </c>
      <c r="DM2" s="1">
        <f t="shared" si="1"/>
        <v>1.0989121575595165E-2</v>
      </c>
      <c r="DN2" s="1" t="e">
        <f t="shared" si="1"/>
        <v>#NUM!</v>
      </c>
      <c r="DO2" s="1" t="e">
        <f t="shared" si="1"/>
        <v>#NUM!</v>
      </c>
      <c r="DP2" s="1">
        <f t="shared" si="1"/>
        <v>0.58563088194614865</v>
      </c>
      <c r="DQ2" s="1">
        <f t="shared" si="1"/>
        <v>-1.036177066872193</v>
      </c>
      <c r="DR2" s="1" t="e">
        <f t="shared" si="1"/>
        <v>#NUM!</v>
      </c>
      <c r="DS2" s="1" t="e">
        <f t="shared" si="1"/>
        <v>#NUM!</v>
      </c>
      <c r="DT2" s="1" t="e">
        <f t="shared" si="1"/>
        <v>#NUM!</v>
      </c>
      <c r="DU2" s="1" t="e">
        <f t="shared" si="1"/>
        <v>#NUM!</v>
      </c>
      <c r="DV2" s="1" t="e">
        <f t="shared" si="1"/>
        <v>#NUM!</v>
      </c>
      <c r="DW2" s="1">
        <f t="shared" si="1"/>
        <v>0.58348123913132177</v>
      </c>
      <c r="DX2" s="1">
        <f t="shared" si="1"/>
        <v>0.55741756591261349</v>
      </c>
      <c r="DY2" s="1">
        <f t="shared" si="1"/>
        <v>-3.9341049289553705</v>
      </c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</row>
    <row r="3" spans="1:195" ht="13.5" customHeight="1" x14ac:dyDescent="0.2">
      <c r="A3" s="30" t="s">
        <v>5</v>
      </c>
      <c r="B3" s="1">
        <v>41.939998626708984</v>
      </c>
      <c r="C3" s="1">
        <v>40.810001373291016</v>
      </c>
      <c r="D3" s="1">
        <v>41.439998626708984</v>
      </c>
      <c r="E3" s="1">
        <v>42.25</v>
      </c>
      <c r="F3" s="1">
        <v>43</v>
      </c>
      <c r="G3" s="1">
        <v>43.189998626708984</v>
      </c>
      <c r="H3" s="1">
        <v>43.810001373291016</v>
      </c>
      <c r="I3" s="1">
        <v>43.619998931884766</v>
      </c>
      <c r="J3" s="1">
        <v>42.869998931884766</v>
      </c>
      <c r="K3" s="1">
        <v>43.119998931884766</v>
      </c>
      <c r="L3" s="1">
        <v>43.939998626708984</v>
      </c>
      <c r="M3" s="1">
        <v>45.560001373291016</v>
      </c>
      <c r="N3" s="1">
        <v>46</v>
      </c>
      <c r="O3" s="1">
        <v>45.5</v>
      </c>
      <c r="P3" s="1">
        <v>46.369998931884766</v>
      </c>
      <c r="Q3" s="1">
        <v>46.369998931884766</v>
      </c>
      <c r="R3" s="1">
        <v>45.560001373291016</v>
      </c>
      <c r="S3" s="1">
        <v>45.060001373291016</v>
      </c>
      <c r="T3" s="1">
        <v>45.189998626708984</v>
      </c>
      <c r="U3" s="1">
        <v>44.75</v>
      </c>
      <c r="V3" s="1">
        <v>45.25</v>
      </c>
      <c r="W3" s="1">
        <v>45.310001373291016</v>
      </c>
      <c r="X3" s="1">
        <v>43.939998626708984</v>
      </c>
      <c r="Y3" s="1">
        <v>43.75</v>
      </c>
      <c r="Z3" s="1">
        <v>43.939998626708984</v>
      </c>
      <c r="AA3" s="1">
        <v>44.689998626708984</v>
      </c>
      <c r="AB3" s="1">
        <v>46.75</v>
      </c>
      <c r="AC3" s="1">
        <v>46.369998931884766</v>
      </c>
      <c r="AD3" s="1">
        <v>46.619998931884766</v>
      </c>
      <c r="AE3" s="1">
        <v>47.939998626708984</v>
      </c>
      <c r="AF3" s="1">
        <v>47.060001373291016</v>
      </c>
      <c r="AG3" s="1">
        <v>46.5</v>
      </c>
      <c r="AH3" s="1">
        <v>45.560001373291016</v>
      </c>
      <c r="AI3" s="1">
        <v>43.75</v>
      </c>
      <c r="AJ3" s="1">
        <v>41.560001373291016</v>
      </c>
      <c r="AK3" s="1">
        <v>40.810001373291016</v>
      </c>
      <c r="AL3" s="1">
        <v>41.5</v>
      </c>
      <c r="AM3" s="1">
        <v>42.25</v>
      </c>
      <c r="AN3" s="1">
        <v>41.619998931884766</v>
      </c>
      <c r="AO3" s="1">
        <v>39.810001373291016</v>
      </c>
      <c r="AP3" s="1">
        <v>40.5</v>
      </c>
      <c r="AQ3" s="1">
        <v>40.689998626708984</v>
      </c>
      <c r="AR3" s="1">
        <v>40.689998626708984</v>
      </c>
      <c r="AS3" s="1">
        <v>41.189998626708984</v>
      </c>
      <c r="AT3" s="1">
        <v>41.25</v>
      </c>
      <c r="AU3" s="1">
        <v>41.619998931884766</v>
      </c>
      <c r="AV3" s="1">
        <v>42.119998931884766</v>
      </c>
      <c r="AW3" s="1">
        <v>43.119998931884766</v>
      </c>
      <c r="AX3" s="1">
        <v>43.560001373291016</v>
      </c>
      <c r="AY3" s="1">
        <v>43.860000610351563</v>
      </c>
      <c r="AZ3" s="1">
        <v>43.930000305175781</v>
      </c>
      <c r="BA3" s="1">
        <v>43.25</v>
      </c>
      <c r="BB3" s="1">
        <v>43.020000457763672</v>
      </c>
      <c r="BC3" s="1">
        <v>43.299999237060547</v>
      </c>
      <c r="BD3" s="1">
        <v>44</v>
      </c>
      <c r="BE3" s="1">
        <v>44.509998321533203</v>
      </c>
      <c r="BF3" s="1">
        <v>44.369998931884766</v>
      </c>
      <c r="BG3" s="1">
        <v>45.200000762939453</v>
      </c>
      <c r="BH3" s="1">
        <v>46.119998931884766</v>
      </c>
      <c r="BI3" s="1">
        <v>45.520000457763672</v>
      </c>
      <c r="BJ3" s="1">
        <v>45.490001678466797</v>
      </c>
      <c r="BK3" s="1">
        <v>45.319999694824219</v>
      </c>
      <c r="BL3" s="1">
        <v>45.360000610351562</v>
      </c>
      <c r="BM3" s="1">
        <v>46.279998779296875</v>
      </c>
      <c r="BN3" s="1">
        <v>45.319999694824219</v>
      </c>
      <c r="BO3" s="1">
        <v>45.360000610351562</v>
      </c>
      <c r="BP3" s="1">
        <v>43.5625</v>
      </c>
      <c r="BQ3" s="1">
        <v>54</v>
      </c>
      <c r="BR3" s="1">
        <v>46.75</v>
      </c>
      <c r="BS3" s="1">
        <v>46.375</v>
      </c>
    </row>
    <row r="4" spans="1:195" x14ac:dyDescent="0.2">
      <c r="A4" s="30" t="s">
        <v>297</v>
      </c>
      <c r="B4" s="1">
        <v>6.0930598500063864</v>
      </c>
      <c r="C4" s="1">
        <v>5.9520099339835379</v>
      </c>
      <c r="D4" s="1">
        <v>6.0539752143549999</v>
      </c>
      <c r="E4" s="1">
        <v>6.1048025856207442</v>
      </c>
      <c r="F4" s="1">
        <v>6.1135325000270617</v>
      </c>
      <c r="G4" s="1">
        <v>6.0640377129931746</v>
      </c>
      <c r="H4" s="1">
        <v>5.9651985762041901</v>
      </c>
      <c r="I4" s="1">
        <v>6.1938058807240228</v>
      </c>
      <c r="J4" s="1">
        <v>6.1521547240372598</v>
      </c>
      <c r="K4" s="1">
        <v>6.1656826895816197</v>
      </c>
      <c r="L4" s="1">
        <v>6.0937251173735962</v>
      </c>
      <c r="M4" s="1">
        <v>6.0383067391043044</v>
      </c>
      <c r="N4" s="1">
        <v>6.1075563911741382</v>
      </c>
      <c r="O4" s="1">
        <v>6.4679568402347458</v>
      </c>
      <c r="P4" s="1">
        <v>6.5750152792977907</v>
      </c>
      <c r="Q4" s="1">
        <v>6.8146228260912247</v>
      </c>
      <c r="R4" s="1">
        <v>6.7643184394753559</v>
      </c>
      <c r="S4" s="1">
        <v>6.7358224113074199</v>
      </c>
      <c r="T4" s="1">
        <v>6.8344889727665397</v>
      </c>
      <c r="U4" s="1">
        <v>6.8630099402059601</v>
      </c>
      <c r="V4" s="1">
        <v>6.875474093361146</v>
      </c>
      <c r="W4" s="1">
        <v>7.0359365279619386</v>
      </c>
      <c r="X4" s="1">
        <v>6.9982584389421509</v>
      </c>
      <c r="Y4" s="1">
        <v>6.9947618289103461</v>
      </c>
      <c r="Z4" s="1">
        <v>6.9332175106826286</v>
      </c>
      <c r="AA4" s="1">
        <v>6.8711489204145542</v>
      </c>
      <c r="AB4" s="1">
        <v>6.8622021788185483</v>
      </c>
      <c r="AC4" s="1">
        <v>6.7576566538314733</v>
      </c>
      <c r="AD4" s="1">
        <v>6.9520204169963016</v>
      </c>
      <c r="AE4" s="1">
        <v>7.041073146074047</v>
      </c>
      <c r="AF4" s="1">
        <v>7.0067572399305824</v>
      </c>
      <c r="AG4" s="1">
        <v>7.1115584309759736</v>
      </c>
      <c r="AH4" s="1">
        <v>7.1732796958332594</v>
      </c>
      <c r="AI4" s="1">
        <v>6.9826964461065959</v>
      </c>
      <c r="AJ4" s="1">
        <v>6.9432636615853447</v>
      </c>
      <c r="AK4" s="1">
        <v>6.7818921685713338</v>
      </c>
      <c r="AL4" s="1">
        <v>6.643574727116941</v>
      </c>
      <c r="AM4" s="1">
        <v>6.7907158663269911</v>
      </c>
      <c r="AN4" s="1">
        <v>6.6648151984591317</v>
      </c>
      <c r="AO4" s="1">
        <v>6.6378729553112263</v>
      </c>
      <c r="AP4" s="1">
        <v>6.5281569777772583</v>
      </c>
      <c r="AQ4" s="1">
        <v>6.5354288519187973</v>
      </c>
      <c r="AR4" s="1">
        <v>6.5891470964749033</v>
      </c>
      <c r="AS4" s="1">
        <v>6.5445613290464673</v>
      </c>
      <c r="AT4" s="1">
        <v>6.5876594207873067</v>
      </c>
      <c r="AU4" s="1">
        <v>6.6382287310731831</v>
      </c>
      <c r="AV4" s="1">
        <v>6.6250412091449817</v>
      </c>
      <c r="AW4" s="1">
        <v>6.4603689300985723</v>
      </c>
      <c r="AX4" s="1">
        <v>6.4928677701393136</v>
      </c>
      <c r="AY4" s="1">
        <v>6.3531712546104915</v>
      </c>
      <c r="AZ4" s="1">
        <v>6.2602784028935403</v>
      </c>
      <c r="BA4" s="1">
        <v>6.2197003861758464</v>
      </c>
      <c r="BB4" s="1">
        <v>6.3053096332778011</v>
      </c>
      <c r="BC4" s="1">
        <v>6.2721240873780371</v>
      </c>
      <c r="BD4" s="1">
        <v>6.1578251795585057</v>
      </c>
      <c r="BE4" s="1">
        <v>6.200274485522792</v>
      </c>
      <c r="BF4" s="1">
        <v>6.2157881550967229</v>
      </c>
      <c r="BG4" s="1">
        <v>6.0406284068126093</v>
      </c>
      <c r="BH4" s="1">
        <v>6.0045071294651509</v>
      </c>
      <c r="BI4" s="1">
        <v>6.1112309528372304</v>
      </c>
      <c r="BJ4" s="1">
        <v>6.1261550449124798</v>
      </c>
      <c r="BK4" s="1">
        <v>6.0291937926434223</v>
      </c>
      <c r="BL4" s="1">
        <v>5.8915946494600746</v>
      </c>
      <c r="BM4" s="1">
        <v>5.9780311429864321</v>
      </c>
      <c r="BN4" s="1">
        <v>6.0291937926434223</v>
      </c>
      <c r="BO4" s="1">
        <v>5.8915946494600746</v>
      </c>
      <c r="BP4" s="1">
        <v>6.4928677701393136</v>
      </c>
      <c r="BQ4" s="1">
        <v>46</v>
      </c>
      <c r="BR4" s="1">
        <v>6.8622021788185483</v>
      </c>
      <c r="BS4" s="1">
        <v>6.7576566538314733</v>
      </c>
    </row>
    <row r="5" spans="1:195" x14ac:dyDescent="0.2">
      <c r="A5" s="30" t="s">
        <v>598</v>
      </c>
      <c r="B5" s="1">
        <v>61.560001373291016</v>
      </c>
      <c r="C5" s="3">
        <v>61.939998626708984</v>
      </c>
      <c r="D5" s="3">
        <v>62.810001373291016</v>
      </c>
      <c r="E5" s="3">
        <v>62.939998626708984</v>
      </c>
      <c r="F5" s="3">
        <v>62.189998626708984</v>
      </c>
      <c r="G5" s="3">
        <v>61.939998626708984</v>
      </c>
      <c r="H5" s="3">
        <v>62.810001373291016</v>
      </c>
      <c r="I5" s="3">
        <v>63.25</v>
      </c>
      <c r="J5" s="3">
        <v>62.810001373291016</v>
      </c>
      <c r="K5" s="3">
        <v>64.44000244140625</v>
      </c>
      <c r="L5" s="3">
        <v>63.25</v>
      </c>
      <c r="M5" s="3">
        <v>62.060001373291016</v>
      </c>
      <c r="N5" s="3">
        <v>61.25</v>
      </c>
      <c r="O5" s="3">
        <v>61.810001373291016</v>
      </c>
      <c r="P5" s="3">
        <v>62.25</v>
      </c>
      <c r="Q5" s="3">
        <v>60.25</v>
      </c>
      <c r="R5" s="3">
        <v>60.25</v>
      </c>
      <c r="S5" s="3">
        <v>59.369998931884766</v>
      </c>
      <c r="T5" s="3">
        <v>60</v>
      </c>
      <c r="U5" s="3">
        <v>60.5</v>
      </c>
      <c r="V5" s="3">
        <v>61.060001373291016</v>
      </c>
      <c r="W5" s="3">
        <v>60.939998626708984</v>
      </c>
      <c r="X5" s="3">
        <v>58.810001373291016</v>
      </c>
      <c r="Y5" s="3">
        <v>58.619998931884766</v>
      </c>
      <c r="Z5" s="3">
        <v>60.75</v>
      </c>
      <c r="AA5" s="3">
        <v>62.369998931884766</v>
      </c>
      <c r="AB5" s="3">
        <v>62.810001373291016</v>
      </c>
      <c r="AC5" s="3">
        <v>66</v>
      </c>
      <c r="AD5" s="3">
        <v>69.05999755859375</v>
      </c>
      <c r="AE5" s="3">
        <v>73.870002746582031</v>
      </c>
      <c r="AF5" s="3">
        <v>76.05999755859375</v>
      </c>
      <c r="AG5" s="3">
        <v>73.05999755859375</v>
      </c>
      <c r="AH5" s="3">
        <v>73.94000244140625</v>
      </c>
      <c r="AI5" s="3">
        <v>70</v>
      </c>
      <c r="AJ5" s="3">
        <v>70.25</v>
      </c>
      <c r="AK5" s="3">
        <v>71.870002746582031</v>
      </c>
      <c r="AL5" s="3">
        <v>71.120002746582031</v>
      </c>
      <c r="AM5" s="3">
        <v>69.620002746582031</v>
      </c>
      <c r="AN5" s="3">
        <v>69.30999755859375</v>
      </c>
      <c r="AO5" s="3">
        <v>70.69000244140625</v>
      </c>
      <c r="AP5" s="3">
        <v>69.870002746582031</v>
      </c>
      <c r="AQ5" s="3">
        <v>70.30999755859375</v>
      </c>
      <c r="AR5" s="3">
        <v>67.94000244140625</v>
      </c>
      <c r="AS5" s="3">
        <v>67.370002746582031</v>
      </c>
      <c r="AT5" s="3">
        <v>66.94000244140625</v>
      </c>
      <c r="AU5" s="3">
        <v>67.44000244140625</v>
      </c>
      <c r="AV5" s="3">
        <v>68.30999755859375</v>
      </c>
      <c r="AW5" s="3">
        <v>68.30999755859375</v>
      </c>
      <c r="AX5" s="3">
        <v>71.75</v>
      </c>
      <c r="AY5" s="3">
        <v>69.610000610351563</v>
      </c>
      <c r="AZ5" s="3">
        <v>68.949996948242187</v>
      </c>
      <c r="BA5" s="3">
        <v>69.400001525878906</v>
      </c>
      <c r="BB5" s="3">
        <v>68.879997253417969</v>
      </c>
      <c r="BC5" s="3">
        <v>69.489997863769531</v>
      </c>
      <c r="BD5" s="3">
        <v>70.959999084472656</v>
      </c>
      <c r="BE5" s="3">
        <v>71.139999389648438</v>
      </c>
      <c r="BF5" s="3">
        <v>71.540000915527344</v>
      </c>
      <c r="BG5" s="3">
        <v>71.639999389648438</v>
      </c>
      <c r="BH5" s="3">
        <v>72.790000915527344</v>
      </c>
      <c r="BI5" s="3">
        <v>72.389999389648437</v>
      </c>
      <c r="BJ5" s="3">
        <v>71.730003356933594</v>
      </c>
      <c r="BK5" s="3">
        <v>71.769996643066406</v>
      </c>
      <c r="BL5" s="3">
        <v>71.110000610351563</v>
      </c>
      <c r="BM5" s="3">
        <v>71.010002136230469</v>
      </c>
      <c r="BN5" s="3">
        <v>71.769996643066406</v>
      </c>
      <c r="BO5" s="3">
        <v>71.110000610351563</v>
      </c>
      <c r="BP5" s="3">
        <v>29.625</v>
      </c>
      <c r="BQ5" s="3">
        <v>47.0625</v>
      </c>
      <c r="BR5" s="3">
        <v>1804.6485478666189</v>
      </c>
      <c r="BS5" s="3">
        <v>1772.0816758244102</v>
      </c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</row>
    <row r="6" spans="1:195" x14ac:dyDescent="0.2">
      <c r="A6" s="30" t="s">
        <v>1007</v>
      </c>
      <c r="B6" s="1">
        <v>1740.0572400448775</v>
      </c>
      <c r="C6" s="1">
        <v>1745.6112846011245</v>
      </c>
      <c r="D6" s="1">
        <v>1762.0089824952267</v>
      </c>
      <c r="E6" s="1">
        <v>1752.7867092635886</v>
      </c>
      <c r="F6" s="1">
        <v>1761.6231169036018</v>
      </c>
      <c r="G6" s="1">
        <v>1740.4509314414652</v>
      </c>
      <c r="H6" s="1">
        <v>1713.0173087363676</v>
      </c>
      <c r="I6" s="1">
        <v>1760.3448691618696</v>
      </c>
      <c r="J6" s="1">
        <v>1738.3109518130809</v>
      </c>
      <c r="K6" s="1">
        <v>1765.9147888555149</v>
      </c>
      <c r="L6" s="1">
        <v>1755.9165720588405</v>
      </c>
      <c r="M6" s="1">
        <v>1736.3394166714572</v>
      </c>
      <c r="N6" s="1">
        <v>1751.8903887284282</v>
      </c>
      <c r="O6" s="1">
        <v>1801.8649764087297</v>
      </c>
      <c r="P6" s="1">
        <v>1813.8347363944615</v>
      </c>
      <c r="Q6" s="1">
        <v>1813.8128589869123</v>
      </c>
      <c r="R6" s="1">
        <v>1850.4498165067716</v>
      </c>
      <c r="S6" s="1">
        <v>1847.4928951119427</v>
      </c>
      <c r="T6" s="1">
        <v>1826.0252078204626</v>
      </c>
      <c r="U6" s="1">
        <v>1821.6698311724597</v>
      </c>
      <c r="V6" s="1">
        <v>1825.0785977075304</v>
      </c>
      <c r="W6" s="1">
        <v>1818.9678587144761</v>
      </c>
      <c r="X6" s="1">
        <v>1810.5137206804893</v>
      </c>
      <c r="Y6" s="1">
        <v>1795.6132392294558</v>
      </c>
      <c r="Z6" s="1">
        <v>1774.5348162202499</v>
      </c>
      <c r="AA6" s="1">
        <v>1792.9004008614738</v>
      </c>
      <c r="AB6" s="1">
        <v>1818.4836333301778</v>
      </c>
      <c r="AC6" s="1">
        <v>1785.9520709075694</v>
      </c>
      <c r="AD6" s="1">
        <v>1800.0668086924447</v>
      </c>
      <c r="AE6" s="1">
        <v>1819.5026563120568</v>
      </c>
      <c r="AF6" s="1">
        <v>1807.3556967071124</v>
      </c>
      <c r="AG6" s="1">
        <v>1813.6597885907272</v>
      </c>
      <c r="AH6" s="1">
        <v>1846.5590816849528</v>
      </c>
      <c r="AI6" s="1">
        <v>1813.8318779558986</v>
      </c>
      <c r="AJ6" s="1">
        <v>1889.1345129848125</v>
      </c>
      <c r="AK6" s="1">
        <v>1893.2066305006715</v>
      </c>
      <c r="AL6" s="1">
        <v>1861.3366077359929</v>
      </c>
      <c r="AM6" s="1">
        <v>1847.1877175386096</v>
      </c>
      <c r="AN6" s="1">
        <v>1811.1635301812689</v>
      </c>
      <c r="AO6" s="1">
        <v>1828.5842913606696</v>
      </c>
      <c r="AP6" s="1">
        <v>1821.4225964982363</v>
      </c>
      <c r="AQ6" s="1">
        <v>1814.1937260880545</v>
      </c>
      <c r="AR6" s="1">
        <v>1820.044302555026</v>
      </c>
      <c r="AS6" s="1">
        <v>1853.9200612102566</v>
      </c>
      <c r="AT6" s="1">
        <v>1867.8017221772857</v>
      </c>
      <c r="AU6" s="1">
        <v>1857.3658462137723</v>
      </c>
      <c r="AV6" s="1">
        <v>1822.8533249530701</v>
      </c>
      <c r="AW6" s="1">
        <v>1803.4744767864179</v>
      </c>
      <c r="AX6" s="1">
        <v>1822.156644538316</v>
      </c>
      <c r="AY6" s="1">
        <v>1806.5812913390721</v>
      </c>
      <c r="AZ6" s="1">
        <v>1833.1322976724259</v>
      </c>
      <c r="BA6" s="1">
        <v>1840.5685615966006</v>
      </c>
      <c r="BB6" s="1">
        <v>1858.9602093494502</v>
      </c>
      <c r="BC6" s="1">
        <v>1857.8540146399296</v>
      </c>
      <c r="BD6" s="1">
        <v>1825.3357360622806</v>
      </c>
      <c r="BE6" s="1">
        <v>1831.0013813233415</v>
      </c>
      <c r="BF6" s="1">
        <v>1812.6194962575578</v>
      </c>
      <c r="BG6" s="1">
        <v>1783.7808803302819</v>
      </c>
      <c r="BH6" s="1">
        <v>1774.5224148132702</v>
      </c>
      <c r="BI6" s="1">
        <v>1797.801250823836</v>
      </c>
      <c r="BJ6" s="1">
        <v>1786.5726371548283</v>
      </c>
      <c r="BK6" s="1">
        <v>1768.5635716888655</v>
      </c>
      <c r="BL6" s="1">
        <v>1738.1513459162657</v>
      </c>
      <c r="BM6" s="1">
        <v>1753.8022933812656</v>
      </c>
      <c r="BN6" s="1">
        <v>1768.5635716888655</v>
      </c>
      <c r="BO6" s="1">
        <v>1738.1513459162657</v>
      </c>
      <c r="BP6" s="1">
        <v>1822.156644538316</v>
      </c>
      <c r="BQ6" s="1">
        <v>7.0067572399305824</v>
      </c>
      <c r="BR6" s="1">
        <v>37.625</v>
      </c>
      <c r="BS6" s="1">
        <v>37.359375</v>
      </c>
    </row>
    <row r="7" spans="1:195" x14ac:dyDescent="0.2">
      <c r="A7" s="30" t="s">
        <v>7</v>
      </c>
      <c r="B7" s="1">
        <v>54.25</v>
      </c>
      <c r="C7" s="1">
        <v>55</v>
      </c>
      <c r="D7" s="1">
        <v>58</v>
      </c>
      <c r="E7" s="1">
        <v>59.310001373291016</v>
      </c>
      <c r="F7" s="1">
        <v>58.869998931884766</v>
      </c>
      <c r="G7" s="1">
        <v>60.189998626708984</v>
      </c>
      <c r="H7" s="1">
        <v>61.939998626708984</v>
      </c>
      <c r="I7" s="1">
        <v>62.439998626708984</v>
      </c>
      <c r="J7" s="1">
        <v>62.75</v>
      </c>
      <c r="K7" s="1">
        <v>63.060001373291016</v>
      </c>
      <c r="L7" s="1">
        <v>61.060001373291016</v>
      </c>
      <c r="M7" s="1">
        <v>57</v>
      </c>
      <c r="N7" s="1">
        <v>52.25</v>
      </c>
      <c r="O7" s="1">
        <v>55.119998931884766</v>
      </c>
      <c r="P7" s="1">
        <v>55.939998626708984</v>
      </c>
      <c r="Q7" s="1">
        <v>53.689998626708984</v>
      </c>
      <c r="R7" s="1">
        <v>57.25</v>
      </c>
      <c r="S7" s="1">
        <v>58.119998931884766</v>
      </c>
      <c r="T7" s="1">
        <v>58.369998931884766</v>
      </c>
      <c r="U7" s="1">
        <v>61.310001373291016</v>
      </c>
      <c r="V7" s="1">
        <v>62.689998626708984</v>
      </c>
      <c r="W7" s="1">
        <v>61.75</v>
      </c>
      <c r="X7" s="1">
        <v>58.5</v>
      </c>
      <c r="Y7" s="1">
        <v>59.119998931884766</v>
      </c>
      <c r="Z7" s="1">
        <v>64.30999755859375</v>
      </c>
      <c r="AA7" s="1">
        <v>64.120002746582031</v>
      </c>
      <c r="AB7" s="1">
        <v>61.869998931884766</v>
      </c>
      <c r="AC7" s="1">
        <v>62.560001373291016</v>
      </c>
      <c r="AD7" s="1">
        <v>64.120002746582031</v>
      </c>
      <c r="AE7" s="1">
        <v>71.80999755859375</v>
      </c>
      <c r="AF7" s="1">
        <v>73.19000244140625</v>
      </c>
      <c r="AG7" s="1">
        <v>70.05999755859375</v>
      </c>
      <c r="AH7" s="1">
        <v>70.80999755859375</v>
      </c>
      <c r="AI7" s="1">
        <v>66.120002746582031</v>
      </c>
      <c r="AJ7" s="1">
        <v>63</v>
      </c>
      <c r="AK7" s="1">
        <v>67.370002746582031</v>
      </c>
      <c r="AL7" s="1">
        <v>68.05999755859375</v>
      </c>
      <c r="AM7" s="1">
        <v>66.55999755859375</v>
      </c>
      <c r="AN7" s="1">
        <v>66.44000244140625</v>
      </c>
      <c r="AO7" s="1">
        <v>66.55999755859375</v>
      </c>
      <c r="AP7" s="1">
        <v>65.05999755859375</v>
      </c>
      <c r="AQ7" s="1">
        <v>65.120002746582031</v>
      </c>
      <c r="AR7" s="1">
        <v>61.869998931884766</v>
      </c>
      <c r="AS7" s="1">
        <v>59.619998931884766</v>
      </c>
      <c r="AT7" s="1">
        <v>60.189998626708984</v>
      </c>
      <c r="AU7" s="1">
        <v>61.439998626708984</v>
      </c>
      <c r="AV7" s="1">
        <v>61.5</v>
      </c>
      <c r="AW7" s="1">
        <v>61.439998626708984</v>
      </c>
      <c r="AX7" s="1">
        <v>63.869998931884766</v>
      </c>
      <c r="AY7" s="1">
        <v>60.770000457763672</v>
      </c>
      <c r="AZ7" s="1">
        <v>58.360000610351563</v>
      </c>
      <c r="BA7" s="1">
        <v>57.599998474121094</v>
      </c>
      <c r="BB7" s="1">
        <v>57.119998931884766</v>
      </c>
      <c r="BC7" s="1">
        <v>60.150001525878906</v>
      </c>
      <c r="BD7" s="1">
        <v>60.389999389648437</v>
      </c>
      <c r="BE7" s="1">
        <v>61.860000610351562</v>
      </c>
      <c r="BF7" s="1">
        <v>62.75</v>
      </c>
      <c r="BG7" s="1">
        <v>62</v>
      </c>
      <c r="BH7" s="1">
        <v>62.700000762939453</v>
      </c>
      <c r="BI7" s="1">
        <v>62.520000457763672</v>
      </c>
      <c r="BJ7" s="1">
        <v>63.220001220703125</v>
      </c>
      <c r="BK7" s="1">
        <v>62.200000762939453</v>
      </c>
      <c r="BL7" s="1">
        <v>61.029998779296875</v>
      </c>
      <c r="BM7" s="1">
        <v>61.380001068115234</v>
      </c>
      <c r="BN7" s="1">
        <v>62.200000762939453</v>
      </c>
      <c r="BO7" s="1">
        <v>61.029998779296875</v>
      </c>
      <c r="BP7" s="1">
        <v>62.520000457763672</v>
      </c>
      <c r="BQ7" s="1">
        <v>12.0625</v>
      </c>
      <c r="BR7" s="1">
        <v>24.3125</v>
      </c>
      <c r="BS7" s="1">
        <v>23.3125</v>
      </c>
    </row>
    <row r="8" spans="1:195" x14ac:dyDescent="0.2">
      <c r="A8" s="30" t="s">
        <v>300</v>
      </c>
      <c r="B8" s="1">
        <v>58.450000762939453</v>
      </c>
      <c r="C8" s="1">
        <v>61.110000610351563</v>
      </c>
      <c r="D8" s="1">
        <v>64.860000610351563</v>
      </c>
      <c r="E8" s="1">
        <v>67.150001525878906</v>
      </c>
      <c r="F8" s="1">
        <v>66</v>
      </c>
      <c r="G8" s="1">
        <v>64.860000610351563</v>
      </c>
      <c r="H8" s="1">
        <v>65.75</v>
      </c>
      <c r="I8" s="1">
        <v>65.25</v>
      </c>
      <c r="J8" s="1">
        <v>67.050003051757812</v>
      </c>
      <c r="K8" s="1">
        <v>67.769996643066406</v>
      </c>
      <c r="L8" s="1">
        <v>67.550003051757812</v>
      </c>
      <c r="M8" s="1">
        <v>62.049999237060547</v>
      </c>
      <c r="N8" s="1">
        <v>59.5</v>
      </c>
      <c r="O8" s="1">
        <v>62.529998779296875</v>
      </c>
      <c r="P8" s="1">
        <v>61.700000762939453</v>
      </c>
      <c r="Q8" s="1">
        <v>59.009998321533203</v>
      </c>
      <c r="R8" s="1">
        <v>62.799999237060547</v>
      </c>
      <c r="S8" s="1">
        <v>61.840000152587891</v>
      </c>
      <c r="T8" s="1">
        <v>62.090000152587891</v>
      </c>
      <c r="U8" s="1">
        <v>64.720001220703125</v>
      </c>
      <c r="V8" s="1">
        <v>65.599998474121094</v>
      </c>
      <c r="W8" s="1">
        <v>65.30999755859375</v>
      </c>
      <c r="X8" s="1">
        <v>61</v>
      </c>
      <c r="Y8" s="1">
        <v>61.25</v>
      </c>
      <c r="Z8" s="1">
        <v>63.840000152587891</v>
      </c>
      <c r="AA8" s="1">
        <v>67.25</v>
      </c>
      <c r="AB8" s="1">
        <v>64.790000915527344</v>
      </c>
      <c r="AC8" s="1">
        <v>64.5</v>
      </c>
      <c r="AD8" s="1">
        <v>64.900001525878906</v>
      </c>
      <c r="AE8" s="1">
        <v>72.239997863769531</v>
      </c>
      <c r="AF8" s="1">
        <v>74.849998474121094</v>
      </c>
      <c r="AG8" s="1">
        <v>71.080001831054688</v>
      </c>
      <c r="AH8" s="1">
        <v>69.260002136230469</v>
      </c>
      <c r="AI8" s="1">
        <v>64.599998474121094</v>
      </c>
      <c r="AJ8" s="1">
        <v>61</v>
      </c>
      <c r="AK8" s="1">
        <v>63.75</v>
      </c>
      <c r="AL8" s="1">
        <v>64.019996643066406</v>
      </c>
      <c r="AM8" s="1">
        <v>61.650001525878906</v>
      </c>
      <c r="AN8" s="1">
        <v>61</v>
      </c>
      <c r="AO8" s="1">
        <v>61.75</v>
      </c>
      <c r="AP8" s="1">
        <v>61.349998474121094</v>
      </c>
      <c r="AQ8" s="1">
        <v>63.220001220703125</v>
      </c>
      <c r="AR8" s="1">
        <v>59.650001525878906</v>
      </c>
      <c r="AS8" s="1">
        <v>57.040000915527344</v>
      </c>
      <c r="AT8" s="1">
        <v>56.909999847412109</v>
      </c>
      <c r="AU8" s="1">
        <v>59.200000762939453</v>
      </c>
      <c r="AV8" s="1">
        <v>60.200000762939453</v>
      </c>
      <c r="AW8" s="1">
        <v>58.770000457763672</v>
      </c>
      <c r="AX8" s="1">
        <v>62.520000457763672</v>
      </c>
      <c r="AY8" s="1">
        <v>59</v>
      </c>
      <c r="AZ8" s="1">
        <v>57.349998474121094</v>
      </c>
      <c r="BA8" s="1">
        <v>56.900001525878906</v>
      </c>
      <c r="BB8" s="1">
        <v>54.630001068115234</v>
      </c>
      <c r="BC8" s="1">
        <v>60.110000610351562</v>
      </c>
      <c r="BD8" s="1">
        <v>61.400001525878906</v>
      </c>
      <c r="BE8" s="1">
        <v>63.450000762939453</v>
      </c>
      <c r="BF8" s="1">
        <v>64.730003356933594</v>
      </c>
      <c r="BG8" s="1">
        <v>64.30999755859375</v>
      </c>
      <c r="BH8" s="1">
        <v>66.199996948242187</v>
      </c>
      <c r="BI8" s="1">
        <v>65.5</v>
      </c>
      <c r="BJ8" s="1">
        <v>68.029998779296875</v>
      </c>
      <c r="BK8" s="1">
        <v>67.800003051757813</v>
      </c>
      <c r="BL8" s="1">
        <v>67</v>
      </c>
      <c r="BM8" s="1">
        <v>68.209999084472656</v>
      </c>
      <c r="BN8" s="1">
        <v>67.800003051757813</v>
      </c>
      <c r="BO8" s="1">
        <v>67</v>
      </c>
      <c r="BP8" s="1">
        <v>45.375</v>
      </c>
      <c r="BQ8" s="1">
        <v>39.4375</v>
      </c>
      <c r="BR8" s="1">
        <v>16.4375</v>
      </c>
      <c r="BS8" s="1">
        <v>15.125</v>
      </c>
    </row>
    <row r="9" spans="1:195" x14ac:dyDescent="0.2">
      <c r="A9" s="30" t="s">
        <v>9</v>
      </c>
      <c r="B9" s="1">
        <v>32.119998931884766</v>
      </c>
      <c r="C9" s="1">
        <v>32.939998626708984</v>
      </c>
      <c r="D9" s="1">
        <v>33.75</v>
      </c>
      <c r="E9" s="1">
        <v>33.060001373291016</v>
      </c>
      <c r="F9" s="1">
        <v>33.25</v>
      </c>
      <c r="G9" s="1">
        <v>32.310001373291016</v>
      </c>
      <c r="H9" s="1">
        <v>32.560001373291016</v>
      </c>
      <c r="I9" s="1">
        <v>32.619998931884766</v>
      </c>
      <c r="J9" s="1">
        <v>32.75</v>
      </c>
      <c r="K9" s="1">
        <v>32.369998931884766</v>
      </c>
      <c r="L9" s="1">
        <v>31.870000839233398</v>
      </c>
      <c r="M9" s="1">
        <v>31.5</v>
      </c>
      <c r="N9" s="1">
        <v>31.370000839233398</v>
      </c>
      <c r="O9" s="1">
        <v>31.940000534057617</v>
      </c>
      <c r="P9" s="1">
        <v>32</v>
      </c>
      <c r="Q9" s="1">
        <v>31.729999542236328</v>
      </c>
      <c r="R9" s="1">
        <v>31.889999389648438</v>
      </c>
      <c r="S9" s="1">
        <v>32.419998168945313</v>
      </c>
      <c r="T9" s="1">
        <v>32.139999389648438</v>
      </c>
      <c r="U9" s="1">
        <v>32.270000457763672</v>
      </c>
      <c r="V9" s="1">
        <v>33.049999237060547</v>
      </c>
      <c r="W9" s="1">
        <v>33.180000305175781</v>
      </c>
      <c r="X9" s="1">
        <v>32.459999084472656</v>
      </c>
      <c r="Y9" s="1">
        <v>32.849998474121094</v>
      </c>
      <c r="Z9" s="1">
        <v>33.950000762939453</v>
      </c>
      <c r="AA9" s="1">
        <v>33.740001678466797</v>
      </c>
      <c r="AB9" s="1">
        <v>32.979999542236328</v>
      </c>
      <c r="AC9" s="1">
        <v>33.799999237060547</v>
      </c>
      <c r="AD9" s="1">
        <v>34.090000152587891</v>
      </c>
      <c r="AE9" s="1">
        <v>35.299999237060547</v>
      </c>
      <c r="AF9" s="1">
        <v>35.599998474121094</v>
      </c>
      <c r="AG9" s="1">
        <v>35.889999389648438</v>
      </c>
      <c r="AH9" s="1">
        <v>35.700000762939453</v>
      </c>
      <c r="AI9" s="1">
        <v>35.970001220703125</v>
      </c>
      <c r="AJ9" s="1">
        <v>35.180000305175781</v>
      </c>
      <c r="AK9" s="1">
        <v>35.020000457763672</v>
      </c>
      <c r="AL9" s="1">
        <v>35.400001525878906</v>
      </c>
      <c r="AM9" s="1">
        <v>35.360000610351563</v>
      </c>
      <c r="AN9" s="1">
        <v>35.290000915527344</v>
      </c>
      <c r="AO9" s="1">
        <v>34.930000305175781</v>
      </c>
      <c r="AP9" s="1">
        <v>35.630001068115234</v>
      </c>
      <c r="AQ9" s="1">
        <v>36.180000305175781</v>
      </c>
      <c r="AR9" s="1">
        <v>36.009998321533203</v>
      </c>
      <c r="AS9" s="1">
        <v>35.540000915527344</v>
      </c>
      <c r="AT9" s="1">
        <v>35.330001831054688</v>
      </c>
      <c r="AU9" s="1">
        <v>35.880001068115234</v>
      </c>
      <c r="AV9" s="1">
        <v>36.049999237060547</v>
      </c>
      <c r="AW9" s="1">
        <v>35.939998626708984</v>
      </c>
      <c r="AX9" s="1">
        <v>36.75</v>
      </c>
      <c r="AY9" s="1">
        <v>36.639999389648438</v>
      </c>
      <c r="AZ9" s="1">
        <v>36.990001678466797</v>
      </c>
      <c r="BA9" s="1">
        <v>36.990001678466797</v>
      </c>
      <c r="BB9" s="1">
        <v>37.400001525878906</v>
      </c>
      <c r="BC9" s="1">
        <v>37.930000305175781</v>
      </c>
      <c r="BD9" s="1">
        <v>39.259998321533203</v>
      </c>
      <c r="BE9" s="1">
        <v>39.240001678466797</v>
      </c>
      <c r="BF9" s="1">
        <v>39.369998931884766</v>
      </c>
      <c r="BG9" s="1">
        <v>39.479999542236328</v>
      </c>
      <c r="BH9" s="1">
        <v>39.770000457763672</v>
      </c>
      <c r="BI9" s="1">
        <v>39.75</v>
      </c>
      <c r="BJ9" s="1">
        <v>39.740001678466797</v>
      </c>
      <c r="BK9" s="1">
        <v>39.479999542236328</v>
      </c>
      <c r="BL9" s="1">
        <v>39.580001831054688</v>
      </c>
      <c r="BM9" s="1">
        <v>39.360000610351562</v>
      </c>
      <c r="BN9" s="1">
        <v>39.479999542236328</v>
      </c>
      <c r="BO9" s="1">
        <v>39.580001831054688</v>
      </c>
      <c r="BP9" s="1">
        <v>78.5625</v>
      </c>
      <c r="BQ9" s="1">
        <v>1787.9694112689424</v>
      </c>
      <c r="BR9" s="1">
        <v>17.75</v>
      </c>
      <c r="BS9" s="1">
        <v>17.6875</v>
      </c>
    </row>
    <row r="10" spans="1:195" x14ac:dyDescent="0.2">
      <c r="A10" s="30" t="s">
        <v>570</v>
      </c>
      <c r="B10" s="1">
        <v>41.75</v>
      </c>
      <c r="C10" s="1">
        <v>40.439998626708984</v>
      </c>
      <c r="D10" s="1">
        <v>40.310001373291016</v>
      </c>
      <c r="E10" s="1">
        <v>40</v>
      </c>
      <c r="F10" s="1">
        <v>41.25</v>
      </c>
      <c r="G10" s="1">
        <v>41.5</v>
      </c>
      <c r="H10" s="1">
        <v>40.75</v>
      </c>
      <c r="I10" s="1">
        <v>40.939998626708984</v>
      </c>
      <c r="J10" s="1">
        <v>40.939998626708984</v>
      </c>
      <c r="K10" s="1">
        <v>40.369998931884766</v>
      </c>
      <c r="L10" s="1">
        <v>40.439998626708984</v>
      </c>
      <c r="M10" s="1">
        <v>41.689998626708984</v>
      </c>
      <c r="N10" s="1">
        <v>41.75</v>
      </c>
      <c r="O10" s="1">
        <v>41.810001373291016</v>
      </c>
      <c r="P10" s="1">
        <v>42.5</v>
      </c>
      <c r="Q10" s="1">
        <v>43.119998931884766</v>
      </c>
      <c r="R10" s="1">
        <v>42.689998626708984</v>
      </c>
      <c r="S10" s="1">
        <v>42.310001373291016</v>
      </c>
      <c r="T10" s="1">
        <v>41.310001373291016</v>
      </c>
      <c r="U10" s="1">
        <v>41.119998931884766</v>
      </c>
      <c r="V10" s="1">
        <v>41.439998626708984</v>
      </c>
      <c r="W10" s="1">
        <v>41.810001373291016</v>
      </c>
      <c r="X10" s="1">
        <v>40.869998931884766</v>
      </c>
      <c r="Y10" s="1">
        <v>40.75</v>
      </c>
      <c r="Z10" s="1">
        <v>41.25</v>
      </c>
      <c r="AA10" s="1">
        <v>42.189998626708984</v>
      </c>
      <c r="AB10" s="1">
        <v>43.5</v>
      </c>
      <c r="AC10" s="1">
        <v>44.619998931884766</v>
      </c>
      <c r="AD10" s="1">
        <v>45.189998626708984</v>
      </c>
      <c r="AE10" s="1">
        <v>47.439998626708984</v>
      </c>
      <c r="AF10" s="1">
        <v>47.369998931884766</v>
      </c>
      <c r="AG10" s="1">
        <v>48.189998626708984</v>
      </c>
      <c r="AH10" s="1">
        <v>45.560001373291016</v>
      </c>
      <c r="AI10" s="1">
        <v>43.189998626708984</v>
      </c>
      <c r="AJ10" s="1">
        <v>41.310001373291016</v>
      </c>
      <c r="AK10" s="1">
        <v>42.060001373291016</v>
      </c>
      <c r="AL10" s="1">
        <v>45.369998931884766</v>
      </c>
      <c r="AM10" s="1">
        <v>44.5</v>
      </c>
      <c r="AN10" s="1">
        <v>44.119998931884766</v>
      </c>
      <c r="AO10" s="1">
        <v>41.310001373291016</v>
      </c>
      <c r="AP10" s="1">
        <v>41.5</v>
      </c>
      <c r="AQ10" s="1">
        <v>41.060001373291016</v>
      </c>
      <c r="AR10" s="1">
        <v>41.369998931884766</v>
      </c>
      <c r="AS10" s="1">
        <v>41.560001373291016</v>
      </c>
      <c r="AT10" s="1">
        <v>42.869998931884766</v>
      </c>
      <c r="AU10" s="1">
        <v>43.439998626708984</v>
      </c>
      <c r="AV10" s="1">
        <v>44.619998931884766</v>
      </c>
      <c r="AW10" s="1">
        <v>44.689998626708984</v>
      </c>
      <c r="AX10" s="1">
        <v>45.369998931884766</v>
      </c>
      <c r="AY10" s="1">
        <v>45.400001525878906</v>
      </c>
      <c r="AZ10" s="1">
        <v>45.590000152587891</v>
      </c>
      <c r="BA10" s="1">
        <v>45.630001068115234</v>
      </c>
      <c r="BB10" s="1">
        <v>45.099998474121094</v>
      </c>
      <c r="BC10" s="1">
        <v>45.319999694824219</v>
      </c>
      <c r="BD10" s="1">
        <v>45.819999694824219</v>
      </c>
      <c r="BE10" s="1">
        <v>45.529998779296875</v>
      </c>
      <c r="BF10" s="1">
        <v>45.509998321533203</v>
      </c>
      <c r="BG10" s="1">
        <v>46.020000457763672</v>
      </c>
      <c r="BH10" s="1">
        <v>46.759998321533203</v>
      </c>
      <c r="BI10" s="1">
        <v>46.240001678466797</v>
      </c>
      <c r="BJ10" s="1">
        <v>46.599998474121094</v>
      </c>
      <c r="BK10" s="1">
        <v>46.380001068115234</v>
      </c>
      <c r="BL10" s="1">
        <v>45.599998474121094</v>
      </c>
      <c r="BM10" s="1">
        <v>46.560001373291016</v>
      </c>
      <c r="BN10" s="1">
        <v>46.380001068115234</v>
      </c>
      <c r="BO10" s="1">
        <v>45.599998474121094</v>
      </c>
      <c r="BP10" s="1">
        <v>45.3125</v>
      </c>
      <c r="BQ10" s="1">
        <v>43.4375</v>
      </c>
      <c r="BR10" s="1">
        <v>12.8125</v>
      </c>
      <c r="BS10" s="1">
        <v>12.625</v>
      </c>
    </row>
    <row r="11" spans="1:195" x14ac:dyDescent="0.2">
      <c r="A11" s="30" t="s">
        <v>745</v>
      </c>
      <c r="B11" s="1">
        <v>55.119998931884766</v>
      </c>
      <c r="C11" s="1">
        <v>57</v>
      </c>
      <c r="D11" s="1">
        <v>61.189998626708984</v>
      </c>
      <c r="E11" s="1">
        <v>62.189998626708984</v>
      </c>
      <c r="F11" s="1">
        <v>60.75</v>
      </c>
      <c r="G11" s="1">
        <v>59.5</v>
      </c>
      <c r="H11" s="1">
        <v>60.119998931884766</v>
      </c>
      <c r="I11" s="1">
        <v>57.439998626708984</v>
      </c>
      <c r="J11" s="1">
        <v>58.5</v>
      </c>
      <c r="K11" s="1">
        <v>58.439998626708984</v>
      </c>
      <c r="L11" s="1">
        <v>57.369998931884766</v>
      </c>
      <c r="M11" s="1">
        <v>55.689998626708984</v>
      </c>
      <c r="N11" s="1">
        <v>53.25</v>
      </c>
      <c r="O11" s="1">
        <v>54.560001373291016</v>
      </c>
      <c r="P11" s="1">
        <v>55.25</v>
      </c>
      <c r="Q11" s="1">
        <v>56.310001373291016</v>
      </c>
      <c r="R11" s="1">
        <v>57.689998626708984</v>
      </c>
      <c r="S11" s="1">
        <v>60.939998626708984</v>
      </c>
      <c r="T11" s="1">
        <v>62</v>
      </c>
      <c r="U11" s="1">
        <v>66.370002746582031</v>
      </c>
      <c r="V11" s="1">
        <v>66.370002746582031</v>
      </c>
      <c r="W11" s="1">
        <v>65.19000244140625</v>
      </c>
      <c r="X11" s="1">
        <v>63.119998931884766</v>
      </c>
      <c r="Y11" s="1">
        <v>63.869998931884766</v>
      </c>
      <c r="Z11" s="1">
        <v>69.75</v>
      </c>
      <c r="AA11" s="1">
        <v>72.370002746582031</v>
      </c>
      <c r="AB11" s="1">
        <v>70</v>
      </c>
      <c r="AC11" s="1">
        <v>67.30999755859375</v>
      </c>
      <c r="AD11" s="1">
        <v>66.44000244140625</v>
      </c>
      <c r="AE11" s="1">
        <v>67.80999755859375</v>
      </c>
      <c r="AF11" s="1">
        <v>70.5</v>
      </c>
      <c r="AG11" s="1">
        <v>68.870002746582031</v>
      </c>
      <c r="AH11" s="1">
        <v>68.620002746582031</v>
      </c>
      <c r="AI11" s="1">
        <v>66.94000244140625</v>
      </c>
      <c r="AJ11" s="1">
        <v>63.619998931884766</v>
      </c>
      <c r="AK11" s="1">
        <v>64.5</v>
      </c>
      <c r="AL11" s="1">
        <v>65.69000244140625</v>
      </c>
      <c r="AM11" s="1">
        <v>70.620002746582031</v>
      </c>
      <c r="AN11" s="1">
        <v>72.620002746582031</v>
      </c>
      <c r="AO11" s="1">
        <v>72.25</v>
      </c>
      <c r="AP11" s="1">
        <v>71.69000244140625</v>
      </c>
      <c r="AQ11" s="1">
        <v>73.44000244140625</v>
      </c>
      <c r="AR11" s="1">
        <v>70.30999755859375</v>
      </c>
      <c r="AS11" s="1">
        <v>67.620002746582031</v>
      </c>
      <c r="AT11" s="1">
        <v>69.55999755859375</v>
      </c>
      <c r="AU11" s="1">
        <v>70.80999755859375</v>
      </c>
      <c r="AV11" s="1">
        <v>72.5</v>
      </c>
      <c r="AW11" s="1">
        <v>74.44000244140625</v>
      </c>
      <c r="AX11" s="1">
        <v>78.55999755859375</v>
      </c>
      <c r="AY11" s="1">
        <v>77.550003051757813</v>
      </c>
      <c r="AZ11" s="1">
        <v>77</v>
      </c>
      <c r="BA11" s="1">
        <v>78.279998779296875</v>
      </c>
      <c r="BB11" s="1">
        <v>76.5</v>
      </c>
      <c r="BC11" s="1">
        <v>79.260002136230469</v>
      </c>
      <c r="BD11" s="1">
        <v>80</v>
      </c>
      <c r="BE11" s="1">
        <v>83.180000305175781</v>
      </c>
      <c r="BF11" s="1">
        <v>82.790000915527344</v>
      </c>
      <c r="BG11" s="1">
        <v>81.699996948242188</v>
      </c>
      <c r="BH11" s="1">
        <v>81.110000610351563</v>
      </c>
      <c r="BI11" s="1">
        <v>79.040000915527344</v>
      </c>
      <c r="BJ11" s="1">
        <v>79.319999694824219</v>
      </c>
      <c r="BK11" s="1">
        <v>81.379997253417969</v>
      </c>
      <c r="BL11" s="1">
        <v>80.449996948242188</v>
      </c>
      <c r="BM11" s="1">
        <v>79.599998474121094</v>
      </c>
      <c r="BN11" s="1">
        <v>81.379997253417969</v>
      </c>
      <c r="BO11" s="1">
        <v>80.449996948242188</v>
      </c>
      <c r="BP11" s="1">
        <v>27.6875</v>
      </c>
      <c r="BQ11" s="1">
        <v>28.5625</v>
      </c>
      <c r="BR11" s="1">
        <v>81.375</v>
      </c>
      <c r="BS11" s="1">
        <v>81.5</v>
      </c>
    </row>
    <row r="12" spans="1:195" x14ac:dyDescent="0.2">
      <c r="A12" s="30" t="s">
        <v>860</v>
      </c>
      <c r="B12" s="1">
        <v>49.939998626708984</v>
      </c>
      <c r="C12" s="1">
        <v>51.25</v>
      </c>
      <c r="D12" s="1">
        <v>51.560001373291016</v>
      </c>
      <c r="E12" s="1">
        <v>51.310001373291016</v>
      </c>
      <c r="F12" s="1">
        <v>51.25</v>
      </c>
      <c r="G12" s="1">
        <v>50.369998931884766</v>
      </c>
      <c r="H12" s="1">
        <v>51.560001373291016</v>
      </c>
      <c r="I12" s="1">
        <v>51.060001373291016</v>
      </c>
      <c r="J12" s="1">
        <v>50.25</v>
      </c>
      <c r="K12" s="1">
        <v>50.560001373291016</v>
      </c>
      <c r="L12" s="1">
        <v>49.939998626708984</v>
      </c>
      <c r="M12" s="1">
        <v>48.5</v>
      </c>
      <c r="N12" s="1">
        <v>47.439998626708984</v>
      </c>
      <c r="O12" s="1">
        <v>47.25</v>
      </c>
      <c r="P12" s="1">
        <v>47.5</v>
      </c>
      <c r="Q12" s="1">
        <v>47.5</v>
      </c>
      <c r="R12" s="1">
        <v>45.869998931884766</v>
      </c>
      <c r="S12" s="1">
        <v>47.689998626708984</v>
      </c>
      <c r="T12" s="1">
        <v>48.189998626708984</v>
      </c>
      <c r="U12" s="1">
        <v>48</v>
      </c>
      <c r="V12" s="1">
        <v>48.619998931884766</v>
      </c>
      <c r="W12" s="1">
        <v>49.560001373291016</v>
      </c>
      <c r="X12" s="1">
        <v>47.939998626708984</v>
      </c>
      <c r="Y12" s="1">
        <v>47.310001373291016</v>
      </c>
      <c r="Z12" s="1">
        <v>48</v>
      </c>
      <c r="AA12" s="1">
        <v>47.560001373291016</v>
      </c>
      <c r="AB12" s="1">
        <v>45.619998931884766</v>
      </c>
      <c r="AC12" s="1">
        <v>46</v>
      </c>
      <c r="AD12" s="1">
        <v>47.189998626708984</v>
      </c>
      <c r="AE12" s="1">
        <v>48</v>
      </c>
      <c r="AF12" s="1">
        <v>48.75</v>
      </c>
      <c r="AG12" s="1">
        <v>47.869998931884766</v>
      </c>
      <c r="AH12" s="1">
        <v>48.619998931884766</v>
      </c>
      <c r="AI12" s="1">
        <v>47.869998931884766</v>
      </c>
      <c r="AJ12" s="1">
        <v>47.869998931884766</v>
      </c>
      <c r="AK12" s="1">
        <v>48.689998626708984</v>
      </c>
      <c r="AL12" s="1">
        <v>48.619998931884766</v>
      </c>
      <c r="AM12" s="1">
        <v>47.060001373291016</v>
      </c>
      <c r="AN12" s="1">
        <v>47.5</v>
      </c>
      <c r="AO12" s="1">
        <v>48.939998626708984</v>
      </c>
      <c r="AP12" s="1">
        <v>49.25</v>
      </c>
      <c r="AQ12" s="1">
        <v>49.369998931884766</v>
      </c>
      <c r="AR12" s="1">
        <v>50</v>
      </c>
      <c r="AS12" s="1">
        <v>51.25</v>
      </c>
      <c r="AT12" s="1">
        <v>51</v>
      </c>
      <c r="AU12" s="1">
        <v>51.439998626708984</v>
      </c>
      <c r="AV12" s="1">
        <v>51.869998931884766</v>
      </c>
      <c r="AW12" s="1">
        <v>51.119998931884766</v>
      </c>
      <c r="AX12" s="1">
        <v>52.619998931884766</v>
      </c>
      <c r="AY12" s="1">
        <v>51.150001525878906</v>
      </c>
      <c r="AZ12" s="1">
        <v>50.830001831054687</v>
      </c>
      <c r="BA12" s="1">
        <v>51.5</v>
      </c>
      <c r="BB12" s="1">
        <v>51.75</v>
      </c>
      <c r="BC12" s="1">
        <v>52</v>
      </c>
      <c r="BD12" s="1">
        <v>52.840000152587891</v>
      </c>
      <c r="BE12" s="1">
        <v>52.509998321533203</v>
      </c>
      <c r="BF12" s="1">
        <v>51.900001525878906</v>
      </c>
      <c r="BG12" s="1">
        <v>51.979999542236328</v>
      </c>
      <c r="BH12" s="1">
        <v>53.159999847412109</v>
      </c>
      <c r="BI12" s="1">
        <v>53.490001678466797</v>
      </c>
      <c r="BJ12" s="1">
        <v>51</v>
      </c>
      <c r="BK12" s="1">
        <v>51.049999237060547</v>
      </c>
      <c r="BL12" s="1">
        <v>49.849998474121094</v>
      </c>
      <c r="BM12" s="1">
        <v>49.650001525878906</v>
      </c>
      <c r="BN12" s="1">
        <v>51.049999237060547</v>
      </c>
      <c r="BO12" s="1">
        <v>49.849998474121094</v>
      </c>
      <c r="BP12" s="1">
        <v>78</v>
      </c>
      <c r="BQ12" s="1">
        <v>11.375</v>
      </c>
      <c r="BR12" s="1">
        <v>78.4375</v>
      </c>
      <c r="BS12" s="1">
        <v>78.375</v>
      </c>
    </row>
    <row r="13" spans="1:195" x14ac:dyDescent="0.2">
      <c r="A13" s="30" t="s">
        <v>860</v>
      </c>
      <c r="B13" s="1">
        <v>49.939998626708984</v>
      </c>
      <c r="C13" s="1">
        <v>51.25</v>
      </c>
      <c r="D13" s="1">
        <v>51.560001373291016</v>
      </c>
      <c r="E13" s="1">
        <v>51.310001373291016</v>
      </c>
      <c r="F13" s="1">
        <v>51.25</v>
      </c>
      <c r="G13" s="1">
        <v>50.369998931884766</v>
      </c>
      <c r="H13" s="1">
        <v>51.560001373291016</v>
      </c>
      <c r="I13" s="1">
        <v>51.060001373291016</v>
      </c>
      <c r="J13" s="1">
        <v>50.25</v>
      </c>
      <c r="K13" s="1">
        <v>50.560001373291016</v>
      </c>
      <c r="L13" s="1">
        <v>49.939998626708984</v>
      </c>
      <c r="M13" s="1">
        <v>48.5</v>
      </c>
      <c r="N13" s="1">
        <v>47.439998626708984</v>
      </c>
      <c r="O13" s="1">
        <v>47.25</v>
      </c>
      <c r="P13" s="1">
        <v>47.5</v>
      </c>
      <c r="Q13" s="1">
        <v>47.5</v>
      </c>
      <c r="R13" s="1">
        <v>45.869998931884766</v>
      </c>
      <c r="S13" s="1">
        <v>47.689998626708984</v>
      </c>
      <c r="T13" s="1">
        <v>48.189998626708984</v>
      </c>
      <c r="U13" s="1">
        <v>48</v>
      </c>
      <c r="V13" s="1">
        <v>48.619998931884766</v>
      </c>
      <c r="W13" s="1">
        <v>49.560001373291016</v>
      </c>
      <c r="X13" s="1">
        <v>47.939998626708984</v>
      </c>
      <c r="Y13" s="1">
        <v>47.310001373291016</v>
      </c>
      <c r="Z13" s="1">
        <v>48</v>
      </c>
      <c r="AA13" s="1">
        <v>47.560001373291016</v>
      </c>
      <c r="AB13" s="1">
        <v>45.619998931884766</v>
      </c>
      <c r="AC13" s="1">
        <v>46</v>
      </c>
      <c r="AD13" s="1">
        <v>47.189998626708984</v>
      </c>
      <c r="AE13" s="1">
        <v>48</v>
      </c>
      <c r="AF13" s="1">
        <v>48.75</v>
      </c>
      <c r="AG13" s="1">
        <v>47.869998931884766</v>
      </c>
      <c r="AH13" s="1">
        <v>48.619998931884766</v>
      </c>
      <c r="AI13" s="1">
        <v>47.869998931884766</v>
      </c>
      <c r="AJ13" s="1">
        <v>47.869998931884766</v>
      </c>
      <c r="AK13" s="1">
        <v>48.689998626708984</v>
      </c>
      <c r="AL13" s="1">
        <v>48.619998931884766</v>
      </c>
      <c r="AM13" s="1">
        <v>47.060001373291016</v>
      </c>
      <c r="AN13" s="1">
        <v>47.5</v>
      </c>
      <c r="AO13" s="1">
        <v>48.939998626708984</v>
      </c>
      <c r="AP13" s="1">
        <v>49.25</v>
      </c>
      <c r="AQ13" s="1">
        <v>49.369998931884766</v>
      </c>
      <c r="AR13" s="1">
        <v>50</v>
      </c>
      <c r="AS13" s="1">
        <v>51.25</v>
      </c>
      <c r="AT13" s="1">
        <v>51</v>
      </c>
      <c r="AU13" s="1">
        <v>51.439998626708984</v>
      </c>
      <c r="AV13" s="1">
        <v>51.869998931884766</v>
      </c>
      <c r="AW13" s="1">
        <v>51.119998931884766</v>
      </c>
      <c r="AX13" s="1">
        <v>52.619998931884766</v>
      </c>
      <c r="AY13" s="1">
        <v>51.150001525878906</v>
      </c>
      <c r="AZ13" s="1">
        <v>50.830001831054687</v>
      </c>
      <c r="BA13" s="1">
        <v>51.5</v>
      </c>
      <c r="BB13" s="1">
        <v>51.75</v>
      </c>
      <c r="BC13" s="1">
        <v>52</v>
      </c>
      <c r="BD13" s="1">
        <v>52.840000152587891</v>
      </c>
      <c r="BE13" s="1">
        <v>52.509998321533203</v>
      </c>
      <c r="BF13" s="1">
        <v>51.900001525878906</v>
      </c>
      <c r="BG13" s="1">
        <v>51.979999542236328</v>
      </c>
      <c r="BH13" s="1">
        <v>53.159999847412109</v>
      </c>
      <c r="BI13" s="1">
        <v>53.490001678466797</v>
      </c>
      <c r="BJ13" s="1">
        <v>51</v>
      </c>
      <c r="BK13" s="1">
        <v>51.049999237060547</v>
      </c>
      <c r="BL13" s="1">
        <v>49.849998474121094</v>
      </c>
      <c r="BM13" s="1">
        <v>49.650001525878906</v>
      </c>
      <c r="BN13" s="1">
        <v>54.25</v>
      </c>
      <c r="BO13" s="1">
        <v>56.0625</v>
      </c>
      <c r="BP13" s="1">
        <v>83.1875</v>
      </c>
      <c r="BQ13" s="1">
        <v>89.875</v>
      </c>
      <c r="BR13" s="1">
        <v>33.25</v>
      </c>
      <c r="BS13" s="1">
        <v>33.8125</v>
      </c>
    </row>
    <row r="14" spans="1:195" x14ac:dyDescent="0.2">
      <c r="A14" s="30" t="s">
        <v>17</v>
      </c>
      <c r="B14" s="1">
        <v>83.120002746582031</v>
      </c>
      <c r="C14" s="1">
        <v>84.25</v>
      </c>
      <c r="D14" s="1">
        <v>83.94000244140625</v>
      </c>
      <c r="E14" s="1">
        <v>83.870002746582031</v>
      </c>
      <c r="F14" s="1">
        <v>83.75</v>
      </c>
      <c r="G14" s="1">
        <v>83.69000244140625</v>
      </c>
      <c r="H14" s="1">
        <v>85</v>
      </c>
      <c r="I14" s="1">
        <v>84.80999755859375</v>
      </c>
      <c r="J14" s="1">
        <v>84.30999755859375</v>
      </c>
      <c r="K14" s="1">
        <v>84.870002746582031</v>
      </c>
      <c r="L14" s="1">
        <v>85.80999755859375</v>
      </c>
      <c r="M14" s="1">
        <v>82.120002746582031</v>
      </c>
      <c r="N14" s="1">
        <v>81.870002746582031</v>
      </c>
      <c r="O14" s="1">
        <v>82.620002746582031</v>
      </c>
      <c r="P14" s="1">
        <v>83</v>
      </c>
      <c r="Q14" s="1">
        <v>81.80999755859375</v>
      </c>
      <c r="R14" s="1">
        <v>80.5</v>
      </c>
      <c r="S14" s="1">
        <v>80.69000244140625</v>
      </c>
      <c r="T14" s="1">
        <v>81.30999755859375</v>
      </c>
      <c r="U14" s="1">
        <v>81.5</v>
      </c>
      <c r="V14" s="1">
        <v>81.80999755859375</v>
      </c>
      <c r="W14" s="1">
        <v>82.25</v>
      </c>
      <c r="X14" s="1">
        <v>79.05999755859375</v>
      </c>
      <c r="Y14" s="1">
        <v>78.25</v>
      </c>
      <c r="Z14" s="1">
        <v>80.75</v>
      </c>
      <c r="AA14" s="1">
        <v>81.05999755859375</v>
      </c>
      <c r="AB14" s="1">
        <v>78.44000244140625</v>
      </c>
      <c r="AC14" s="1">
        <v>78.370002746582031</v>
      </c>
      <c r="AD14" s="1">
        <v>80.620002746582031</v>
      </c>
      <c r="AE14" s="1">
        <v>83.05999755859375</v>
      </c>
      <c r="AF14" s="1">
        <v>85.75</v>
      </c>
      <c r="AG14" s="1">
        <v>84.44000244140625</v>
      </c>
      <c r="AH14" s="1">
        <v>85.94000244140625</v>
      </c>
      <c r="AI14" s="1">
        <v>82.620002746582031</v>
      </c>
      <c r="AJ14" s="1">
        <v>80.870002746582031</v>
      </c>
      <c r="AK14" s="1">
        <v>81.5</v>
      </c>
      <c r="AL14" s="1">
        <v>81.30999755859375</v>
      </c>
      <c r="AM14" s="1">
        <v>80.25</v>
      </c>
      <c r="AN14" s="1">
        <v>80.120002746582031</v>
      </c>
      <c r="AO14" s="1">
        <v>81.44000244140625</v>
      </c>
      <c r="AP14" s="1">
        <v>80.94000244140625</v>
      </c>
      <c r="AQ14" s="1">
        <v>81</v>
      </c>
      <c r="AR14" s="1">
        <v>80.25</v>
      </c>
      <c r="AS14" s="1">
        <v>79.44000244140625</v>
      </c>
      <c r="AT14" s="1">
        <v>79.30999755859375</v>
      </c>
      <c r="AU14" s="1">
        <v>79.620002746582031</v>
      </c>
      <c r="AV14" s="1">
        <v>79.55999755859375</v>
      </c>
      <c r="AW14" s="1">
        <v>79.870002746582031</v>
      </c>
      <c r="AX14" s="1">
        <v>83.19000244140625</v>
      </c>
      <c r="AY14" s="1">
        <v>81.5</v>
      </c>
      <c r="AZ14" s="1">
        <v>81.860000610351563</v>
      </c>
      <c r="BA14" s="1">
        <v>83.279998779296875</v>
      </c>
      <c r="BB14" s="1">
        <v>83.269996643066406</v>
      </c>
      <c r="BC14" s="1">
        <v>82.419998168945313</v>
      </c>
      <c r="BD14" s="1">
        <v>82.569999694824219</v>
      </c>
      <c r="BE14" s="1">
        <v>84.69000244140625</v>
      </c>
      <c r="BF14" s="1">
        <v>83.349998474121094</v>
      </c>
      <c r="BG14" s="1">
        <v>84.260002136230469</v>
      </c>
      <c r="BH14" s="1">
        <v>85.889999389648438</v>
      </c>
      <c r="BI14" s="1">
        <v>86.529998779296875</v>
      </c>
      <c r="BJ14" s="1">
        <v>86</v>
      </c>
      <c r="BK14" s="1">
        <v>85.849998474121094</v>
      </c>
      <c r="BL14" s="1">
        <v>85.400001525878906</v>
      </c>
      <c r="BM14" s="1">
        <v>86.550003051757813</v>
      </c>
      <c r="BN14" s="1">
        <v>85.849998474121094</v>
      </c>
      <c r="BO14" s="1">
        <v>85.400001525878906</v>
      </c>
      <c r="BP14" s="1">
        <v>31.4375</v>
      </c>
      <c r="BQ14" s="1">
        <v>85.75</v>
      </c>
      <c r="BR14" s="1">
        <v>19.1875</v>
      </c>
      <c r="BS14" s="1">
        <v>19.4375</v>
      </c>
    </row>
    <row r="15" spans="1:195" x14ac:dyDescent="0.2">
      <c r="A15" s="30" t="s">
        <v>322</v>
      </c>
      <c r="B15" s="1">
        <v>31</v>
      </c>
      <c r="C15" s="1">
        <v>30.620000839233398</v>
      </c>
      <c r="D15" s="1">
        <v>30.870000839233398</v>
      </c>
      <c r="E15" s="1">
        <v>31.5</v>
      </c>
      <c r="F15" s="1">
        <v>32.25</v>
      </c>
      <c r="G15" s="1">
        <v>31.940000534057617</v>
      </c>
      <c r="H15" s="1">
        <v>31.690000534057617</v>
      </c>
      <c r="I15" s="1">
        <v>31.5</v>
      </c>
      <c r="J15" s="1">
        <v>31.309999465942383</v>
      </c>
      <c r="K15" s="1">
        <v>31.120000839233398</v>
      </c>
      <c r="L15" s="1">
        <v>31.120000839233398</v>
      </c>
      <c r="M15" s="1">
        <v>31.809999465942383</v>
      </c>
      <c r="N15" s="1">
        <v>31.940000534057617</v>
      </c>
      <c r="O15" s="1">
        <v>32.439998626708984</v>
      </c>
      <c r="P15" s="1">
        <v>32.369998931884766</v>
      </c>
      <c r="Q15" s="1">
        <v>32</v>
      </c>
      <c r="R15" s="1">
        <v>32.189998626708984</v>
      </c>
      <c r="S15" s="1">
        <v>31.870000839233398</v>
      </c>
      <c r="T15" s="1">
        <v>32.189998626708984</v>
      </c>
      <c r="U15" s="1">
        <v>32.189998626708984</v>
      </c>
      <c r="V15" s="1">
        <v>32.439998626708984</v>
      </c>
      <c r="W15" s="1">
        <v>32.310001373291016</v>
      </c>
      <c r="X15" s="1">
        <v>31.870000839233398</v>
      </c>
      <c r="Y15" s="1">
        <v>31.809999465942383</v>
      </c>
      <c r="Z15" s="1">
        <v>32.310001373291016</v>
      </c>
      <c r="AA15" s="1">
        <v>32.5</v>
      </c>
      <c r="AB15" s="1">
        <v>33.25</v>
      </c>
      <c r="AC15" s="1">
        <v>33.810001373291016</v>
      </c>
      <c r="AD15" s="1">
        <v>33.869998931884766</v>
      </c>
      <c r="AE15" s="1">
        <v>35.189998626708984</v>
      </c>
      <c r="AF15" s="1">
        <v>35</v>
      </c>
      <c r="AG15" s="1">
        <v>35.119998931884766</v>
      </c>
      <c r="AH15" s="1">
        <v>34.119998931884766</v>
      </c>
      <c r="AI15" s="1">
        <v>32.369998931884766</v>
      </c>
      <c r="AJ15" s="1">
        <v>30.370000839233398</v>
      </c>
      <c r="AK15" s="1">
        <v>30.620000839233398</v>
      </c>
      <c r="AL15" s="1">
        <v>30.75</v>
      </c>
      <c r="AM15" s="1">
        <v>31</v>
      </c>
      <c r="AN15" s="1">
        <v>30.75</v>
      </c>
      <c r="AO15" s="1">
        <v>29.620000839233398</v>
      </c>
      <c r="AP15" s="1">
        <v>30.25</v>
      </c>
      <c r="AQ15" s="1">
        <v>29.75</v>
      </c>
      <c r="AR15" s="1">
        <v>29.870000839233398</v>
      </c>
      <c r="AS15" s="1">
        <v>30.309999465942383</v>
      </c>
      <c r="AT15" s="1">
        <v>30.370000839233398</v>
      </c>
      <c r="AU15" s="1">
        <v>30.190000534057617</v>
      </c>
      <c r="AV15" s="1">
        <v>31.440000534057617</v>
      </c>
      <c r="AW15" s="1">
        <v>31.559999465942383</v>
      </c>
      <c r="AX15" s="1">
        <v>31.440000534057617</v>
      </c>
      <c r="AY15" s="1">
        <v>31.180000305175781</v>
      </c>
      <c r="AZ15" s="1">
        <v>31.049999237060547</v>
      </c>
      <c r="BA15" s="1">
        <v>30.350000381469727</v>
      </c>
      <c r="BB15" s="1">
        <v>30.129999160766602</v>
      </c>
      <c r="BC15" s="1">
        <v>29.989999771118164</v>
      </c>
      <c r="BD15" s="1">
        <v>30.219999313354492</v>
      </c>
      <c r="BE15" s="1">
        <v>30.260000228881836</v>
      </c>
      <c r="BF15" s="1">
        <v>30.920000076293945</v>
      </c>
      <c r="BG15" s="1">
        <v>31.450000762939453</v>
      </c>
      <c r="BH15" s="1">
        <v>31.799999237060547</v>
      </c>
      <c r="BI15" s="1">
        <v>31.940000534057617</v>
      </c>
      <c r="BJ15" s="1">
        <v>32.020000457763672</v>
      </c>
      <c r="BK15" s="1">
        <v>31.75</v>
      </c>
      <c r="BL15" s="1">
        <v>31.590000152587891</v>
      </c>
      <c r="BM15" s="1">
        <v>31.899999618530273</v>
      </c>
      <c r="BN15" s="1">
        <v>31.75</v>
      </c>
      <c r="BO15" s="1">
        <v>31.590000152587891</v>
      </c>
      <c r="BP15" s="1">
        <v>29.125</v>
      </c>
      <c r="BQ15" s="1">
        <v>35</v>
      </c>
      <c r="BR15" s="1">
        <v>29.6875</v>
      </c>
      <c r="BS15" s="1">
        <v>29.4375</v>
      </c>
    </row>
    <row r="16" spans="1:195" x14ac:dyDescent="0.2">
      <c r="A16" s="30" t="s">
        <v>324</v>
      </c>
      <c r="B16" s="5">
        <v>27.940000534057617</v>
      </c>
      <c r="C16" s="1">
        <v>27.870000839233398</v>
      </c>
      <c r="D16" s="1">
        <v>28</v>
      </c>
      <c r="E16" s="1">
        <v>28.059999465942383</v>
      </c>
      <c r="F16" s="1">
        <v>28.309999465942383</v>
      </c>
      <c r="G16" s="1">
        <v>27.620000839233398</v>
      </c>
      <c r="H16" s="1">
        <v>28</v>
      </c>
      <c r="I16" s="1">
        <v>27.620000839233398</v>
      </c>
      <c r="J16" s="1">
        <v>27.870000839233398</v>
      </c>
      <c r="K16" s="1">
        <v>27.25</v>
      </c>
      <c r="L16" s="1">
        <v>27.5</v>
      </c>
      <c r="M16" s="1">
        <v>27.809999465942383</v>
      </c>
      <c r="N16" s="1">
        <v>27.809999465942383</v>
      </c>
      <c r="O16" s="1">
        <v>27.690000534057617</v>
      </c>
      <c r="P16" s="1">
        <v>27.75</v>
      </c>
      <c r="Q16" s="1">
        <v>27.690000534057617</v>
      </c>
      <c r="R16" s="1">
        <v>27.809999465942383</v>
      </c>
      <c r="S16" s="1">
        <v>27.440000534057617</v>
      </c>
      <c r="T16" s="1">
        <v>27.370000839233398</v>
      </c>
      <c r="U16" s="1">
        <v>27</v>
      </c>
      <c r="V16" s="1">
        <v>27.5</v>
      </c>
      <c r="W16" s="1">
        <v>28.120000839233398</v>
      </c>
      <c r="X16" s="1">
        <v>28.5</v>
      </c>
      <c r="Y16" s="1">
        <v>28.25</v>
      </c>
      <c r="Z16" s="1">
        <v>28.940000534057617</v>
      </c>
      <c r="AA16" s="1">
        <v>28.690000534057617</v>
      </c>
      <c r="AB16" s="1">
        <v>29.690000534057617</v>
      </c>
      <c r="AC16" s="1">
        <v>29.440000534057617</v>
      </c>
      <c r="AD16" s="1">
        <v>29.690000534057617</v>
      </c>
      <c r="AE16" s="1">
        <v>30.370000839233398</v>
      </c>
      <c r="AF16" s="1">
        <v>30.940000534057617</v>
      </c>
      <c r="AG16" s="1">
        <v>31.690000534057617</v>
      </c>
      <c r="AH16" s="1">
        <v>30.370000839233398</v>
      </c>
      <c r="AI16" s="1">
        <v>30.370000839233398</v>
      </c>
      <c r="AJ16" s="1">
        <v>27.940000534057617</v>
      </c>
      <c r="AK16" s="1">
        <v>28.309999465942383</v>
      </c>
      <c r="AL16" s="1">
        <v>28.559999465942383</v>
      </c>
      <c r="AM16" s="1">
        <v>28.440000534057617</v>
      </c>
      <c r="AN16" s="1">
        <v>28.25</v>
      </c>
      <c r="AO16" s="1">
        <v>27.370000839233398</v>
      </c>
      <c r="AP16" s="1">
        <v>28</v>
      </c>
      <c r="AQ16" s="1">
        <v>27.620000839233398</v>
      </c>
      <c r="AR16" s="1">
        <v>27.5</v>
      </c>
      <c r="AS16" s="1">
        <v>27.75</v>
      </c>
      <c r="AT16" s="1">
        <v>27.690000534057617</v>
      </c>
      <c r="AU16" s="1">
        <v>28.190000534057617</v>
      </c>
      <c r="AV16" s="1">
        <v>28.25</v>
      </c>
      <c r="AW16" s="1">
        <v>28.559999465942383</v>
      </c>
      <c r="AX16" s="1">
        <v>29.120000839233398</v>
      </c>
      <c r="AY16" s="1">
        <v>30.059999465942383</v>
      </c>
      <c r="AZ16" s="1">
        <v>29.659999847412109</v>
      </c>
      <c r="BA16" s="1">
        <v>29.5</v>
      </c>
      <c r="BB16" s="1">
        <v>29.450000762939453</v>
      </c>
      <c r="BC16" s="1">
        <v>29.299999237060547</v>
      </c>
      <c r="BD16" s="1">
        <v>29.739999771118164</v>
      </c>
      <c r="BE16" s="1">
        <v>29.739999771118164</v>
      </c>
      <c r="BF16" s="1">
        <v>29.360000610351563</v>
      </c>
      <c r="BG16" s="1">
        <v>29.649999618530273</v>
      </c>
      <c r="BH16" s="1">
        <v>30.149999618530273</v>
      </c>
      <c r="BI16" s="1">
        <v>30.75</v>
      </c>
      <c r="BJ16" s="1">
        <v>30.489999771118164</v>
      </c>
      <c r="BK16" s="1">
        <v>30.450000762939453</v>
      </c>
      <c r="BL16" s="1">
        <v>30.110000610351563</v>
      </c>
      <c r="BM16" s="1">
        <v>30.25</v>
      </c>
      <c r="BN16" s="1">
        <v>30.450000762939453</v>
      </c>
      <c r="BO16" s="1">
        <v>30.110000610351563</v>
      </c>
      <c r="BP16" s="1">
        <v>27.5625</v>
      </c>
      <c r="BQ16" s="1">
        <v>20.4375</v>
      </c>
      <c r="BR16" s="1">
        <v>26.625</v>
      </c>
      <c r="BS16" s="1">
        <v>26.8125</v>
      </c>
    </row>
    <row r="17" spans="1:71" x14ac:dyDescent="0.2">
      <c r="A17" s="30" t="s">
        <v>572</v>
      </c>
      <c r="B17" s="5">
        <v>24.870000839233398</v>
      </c>
      <c r="C17" s="1">
        <v>24.940000534057617</v>
      </c>
      <c r="D17" s="1">
        <v>25.5</v>
      </c>
      <c r="E17" s="1">
        <v>25.5</v>
      </c>
      <c r="F17" s="1">
        <v>25.870000839233398</v>
      </c>
      <c r="G17" s="1">
        <v>26.25</v>
      </c>
      <c r="H17" s="1">
        <v>25.75</v>
      </c>
      <c r="I17" s="1">
        <v>25.690000534057617</v>
      </c>
      <c r="J17" s="1">
        <v>26.059999465942383</v>
      </c>
      <c r="K17" s="1">
        <v>25.870000839233398</v>
      </c>
      <c r="L17" s="1">
        <v>25.620000839233398</v>
      </c>
      <c r="M17" s="1">
        <v>24.940000534057617</v>
      </c>
      <c r="N17" s="1">
        <v>24.620000839233398</v>
      </c>
      <c r="O17" s="1">
        <v>24.559999465942383</v>
      </c>
      <c r="P17" s="1">
        <v>25</v>
      </c>
      <c r="Q17" s="1">
        <v>24.940000534057617</v>
      </c>
      <c r="R17" s="1">
        <v>24.940000534057617</v>
      </c>
      <c r="S17" s="1">
        <v>25.559999465942383</v>
      </c>
      <c r="T17" s="1">
        <v>25.809999465942383</v>
      </c>
      <c r="U17" s="1">
        <v>26.120000839233398</v>
      </c>
      <c r="V17" s="1">
        <v>26.25</v>
      </c>
      <c r="W17" s="1">
        <v>26.25</v>
      </c>
      <c r="X17" s="1">
        <v>25.559999465942383</v>
      </c>
      <c r="Y17" s="1">
        <v>25.870000839233398</v>
      </c>
      <c r="Z17" s="1">
        <v>27</v>
      </c>
      <c r="AA17" s="1">
        <v>27</v>
      </c>
      <c r="AB17" s="1">
        <v>26.620000839233398</v>
      </c>
      <c r="AC17" s="1">
        <v>26.809999465942383</v>
      </c>
      <c r="AD17" s="1">
        <v>27.370000839233398</v>
      </c>
      <c r="AE17" s="1">
        <v>29.5</v>
      </c>
      <c r="AF17" s="1">
        <v>29.190000534057617</v>
      </c>
      <c r="AG17" s="1">
        <v>28.620000839233398</v>
      </c>
      <c r="AH17" s="1">
        <v>29</v>
      </c>
      <c r="AI17" s="1">
        <v>27.690000534057617</v>
      </c>
      <c r="AJ17" s="1">
        <v>26.690000534057617</v>
      </c>
      <c r="AK17" s="1">
        <v>28.309999465942383</v>
      </c>
      <c r="AL17" s="1">
        <v>28.440000534057617</v>
      </c>
      <c r="AM17" s="1">
        <v>26.75</v>
      </c>
      <c r="AN17" s="1">
        <v>27.440000534057617</v>
      </c>
      <c r="AO17" s="1">
        <v>28.440000534057617</v>
      </c>
      <c r="AP17" s="1">
        <v>27.809999465942383</v>
      </c>
      <c r="AQ17" s="1">
        <v>28.25</v>
      </c>
      <c r="AR17" s="1">
        <v>27.620000839233398</v>
      </c>
      <c r="AS17" s="1">
        <v>27.5</v>
      </c>
      <c r="AT17" s="1">
        <v>26.620000839233398</v>
      </c>
      <c r="AU17" s="1">
        <v>26.559999465942383</v>
      </c>
      <c r="AV17" s="1">
        <v>27.440000534057617</v>
      </c>
      <c r="AW17" s="1">
        <v>26.620000839233398</v>
      </c>
      <c r="AX17" s="1">
        <v>27.559999465942383</v>
      </c>
      <c r="AY17" s="1">
        <v>27.639999389648438</v>
      </c>
      <c r="AZ17" s="1">
        <v>27.319999694824219</v>
      </c>
      <c r="BA17" s="1">
        <v>27.549999237060547</v>
      </c>
      <c r="BB17" s="1">
        <v>27.75</v>
      </c>
      <c r="BC17" s="1">
        <v>28.079999923706055</v>
      </c>
      <c r="BD17" s="1">
        <v>28.299999237060547</v>
      </c>
      <c r="BE17" s="1">
        <v>28.75</v>
      </c>
      <c r="BF17" s="1">
        <v>28.700000762939453</v>
      </c>
      <c r="BG17" s="1">
        <v>28.659999847412109</v>
      </c>
      <c r="BH17" s="1">
        <v>29.25</v>
      </c>
      <c r="BI17" s="1">
        <v>28.850000381469727</v>
      </c>
      <c r="BJ17" s="1">
        <v>28.670000076293945</v>
      </c>
      <c r="BK17" s="1">
        <v>29.399999618530273</v>
      </c>
      <c r="BL17" s="1">
        <v>28.459999084472656</v>
      </c>
      <c r="BM17" s="1">
        <v>28.090000152587891</v>
      </c>
      <c r="BN17" s="1">
        <v>29.399999618530273</v>
      </c>
      <c r="BO17" s="1">
        <v>28.459999084472656</v>
      </c>
      <c r="BP17" s="1">
        <v>28.0625</v>
      </c>
      <c r="BQ17" s="1">
        <v>30.9375</v>
      </c>
      <c r="BR17" s="1">
        <v>27.0625</v>
      </c>
      <c r="BS17" s="1">
        <v>27.1875</v>
      </c>
    </row>
    <row r="18" spans="1:71" x14ac:dyDescent="0.2">
      <c r="A18" s="30" t="s">
        <v>19</v>
      </c>
      <c r="B18" s="5">
        <v>26.120000839233398</v>
      </c>
      <c r="C18" s="1">
        <v>26.190000534057617</v>
      </c>
      <c r="D18" s="1">
        <v>26.690000534057617</v>
      </c>
      <c r="E18" s="1">
        <v>26.870000839233398</v>
      </c>
      <c r="F18" s="1">
        <v>27.120000839233398</v>
      </c>
      <c r="G18" s="1">
        <v>26.940000534057617</v>
      </c>
      <c r="H18" s="1">
        <v>26.559999465942383</v>
      </c>
      <c r="I18" s="1">
        <v>26.5</v>
      </c>
      <c r="J18" s="1">
        <v>26.5</v>
      </c>
      <c r="K18" s="1">
        <v>26.440000534057617</v>
      </c>
      <c r="L18" s="1">
        <v>26.190000534057617</v>
      </c>
      <c r="M18" s="1">
        <v>25.5</v>
      </c>
      <c r="N18" s="1">
        <v>25.059999465942383</v>
      </c>
      <c r="O18" s="1">
        <v>24.940000534057617</v>
      </c>
      <c r="P18" s="1">
        <v>25.559999465942383</v>
      </c>
      <c r="Q18" s="1">
        <v>25.559999465942383</v>
      </c>
      <c r="R18" s="1">
        <v>25.620000839233398</v>
      </c>
      <c r="S18" s="1">
        <v>26.309999465942383</v>
      </c>
      <c r="T18" s="1">
        <v>26.190000534057617</v>
      </c>
      <c r="U18" s="1">
        <v>26.25</v>
      </c>
      <c r="V18" s="1">
        <v>26.5</v>
      </c>
      <c r="W18" s="1">
        <v>26.559999465942383</v>
      </c>
      <c r="X18" s="1">
        <v>26</v>
      </c>
      <c r="Y18" s="1">
        <v>26.559999465942383</v>
      </c>
      <c r="Z18" s="1">
        <v>27.5</v>
      </c>
      <c r="AA18" s="1">
        <v>27.309999465942383</v>
      </c>
      <c r="AB18" s="1">
        <v>27.059999465942383</v>
      </c>
      <c r="AC18" s="1">
        <v>27.190000534057617</v>
      </c>
      <c r="AD18" s="1">
        <v>27.75</v>
      </c>
      <c r="AE18" s="1">
        <v>29.620000839233398</v>
      </c>
      <c r="AF18" s="1">
        <v>29.120000839233398</v>
      </c>
      <c r="AG18" s="1">
        <v>28.940000534057617</v>
      </c>
      <c r="AH18" s="1">
        <v>29.370000839233398</v>
      </c>
      <c r="AI18" s="1">
        <v>28</v>
      </c>
      <c r="AJ18" s="1">
        <v>26.870000839233398</v>
      </c>
      <c r="AK18" s="1">
        <v>28.940000534057617</v>
      </c>
      <c r="AL18" s="1">
        <v>28.75</v>
      </c>
      <c r="AM18" s="1">
        <v>27.370000839233398</v>
      </c>
      <c r="AN18" s="1">
        <v>27.809999465942383</v>
      </c>
      <c r="AO18" s="1">
        <v>28.440000534057617</v>
      </c>
      <c r="AP18" s="1">
        <v>27.940000534057617</v>
      </c>
      <c r="AQ18" s="1">
        <v>28.75</v>
      </c>
      <c r="AR18" s="1">
        <v>28</v>
      </c>
      <c r="AS18" s="1">
        <v>27.620000839233398</v>
      </c>
      <c r="AT18" s="1">
        <v>27.309999465942383</v>
      </c>
      <c r="AU18" s="1">
        <v>27.190000534057617</v>
      </c>
      <c r="AV18" s="1">
        <v>27.870000839233398</v>
      </c>
      <c r="AW18" s="1">
        <v>27.5</v>
      </c>
      <c r="AX18" s="1">
        <v>28.059999465942383</v>
      </c>
      <c r="AY18" s="1">
        <v>28.129999160766602</v>
      </c>
      <c r="AZ18" s="1">
        <v>27.909999847412109</v>
      </c>
      <c r="BA18" s="1">
        <v>28.200000762939453</v>
      </c>
      <c r="BB18" s="1">
        <v>28.260000228881836</v>
      </c>
      <c r="BC18" s="1">
        <v>28.479999542236328</v>
      </c>
      <c r="BD18" s="1">
        <v>28.860000610351562</v>
      </c>
      <c r="BE18" s="1">
        <v>29.399999618530273</v>
      </c>
      <c r="BF18" s="1">
        <v>29.209999084472656</v>
      </c>
      <c r="BG18" s="1">
        <v>29.290000915527344</v>
      </c>
      <c r="BH18" s="1">
        <v>29.75</v>
      </c>
      <c r="BI18" s="1">
        <v>29.389999389648438</v>
      </c>
      <c r="BJ18" s="1">
        <v>29.049999237060547</v>
      </c>
      <c r="BK18" s="1">
        <v>29.200000762939453</v>
      </c>
      <c r="BL18" s="1">
        <v>28.969999313354492</v>
      </c>
      <c r="BM18" s="1">
        <v>28.790000915527344</v>
      </c>
      <c r="BN18" s="1">
        <v>29.200000762939453</v>
      </c>
      <c r="BO18" s="1">
        <v>28.969999313354492</v>
      </c>
      <c r="BP18" s="1">
        <v>15</v>
      </c>
      <c r="BQ18" s="1">
        <v>29.1875</v>
      </c>
      <c r="BR18" s="1">
        <v>18</v>
      </c>
      <c r="BS18" s="1">
        <v>16.5</v>
      </c>
    </row>
    <row r="19" spans="1:71" x14ac:dyDescent="0.2">
      <c r="A19" s="30" t="s">
        <v>788</v>
      </c>
      <c r="B19" s="5">
        <v>33</v>
      </c>
      <c r="C19" s="1">
        <v>32.560001373291016</v>
      </c>
      <c r="D19" s="1">
        <v>33.189998626708984</v>
      </c>
      <c r="E19" s="1">
        <v>33.5</v>
      </c>
      <c r="F19" s="1">
        <v>33.75</v>
      </c>
      <c r="G19" s="1">
        <v>34.5</v>
      </c>
      <c r="H19" s="1">
        <v>34.810001373291016</v>
      </c>
      <c r="I19" s="1">
        <v>34.25</v>
      </c>
      <c r="J19" s="1">
        <v>34.25</v>
      </c>
      <c r="K19" s="1">
        <v>33.369998931884766</v>
      </c>
      <c r="L19" s="1">
        <v>33.869998931884766</v>
      </c>
      <c r="M19" s="1">
        <v>35</v>
      </c>
      <c r="N19" s="1">
        <v>34.560001373291016</v>
      </c>
      <c r="O19" s="1">
        <v>34.060001373291016</v>
      </c>
      <c r="P19" s="1">
        <v>32.75</v>
      </c>
      <c r="Q19" s="1">
        <v>32.619998931884766</v>
      </c>
      <c r="R19" s="1">
        <v>32.810001373291016</v>
      </c>
      <c r="S19" s="1">
        <v>33</v>
      </c>
      <c r="T19" s="1">
        <v>33</v>
      </c>
      <c r="U19" s="1">
        <v>33</v>
      </c>
      <c r="V19" s="1">
        <v>32.310001373291016</v>
      </c>
      <c r="W19" s="1">
        <v>32.75</v>
      </c>
      <c r="X19" s="1">
        <v>32.119998931884766</v>
      </c>
      <c r="Y19" s="1">
        <v>30.75</v>
      </c>
      <c r="Z19" s="1">
        <v>31.559999465942383</v>
      </c>
      <c r="AA19" s="1">
        <v>32.189998626708984</v>
      </c>
      <c r="AB19" s="1">
        <v>32</v>
      </c>
      <c r="AC19" s="1">
        <v>32.75</v>
      </c>
      <c r="AD19" s="1">
        <v>32.310001373291016</v>
      </c>
      <c r="AE19" s="1">
        <v>32.689998626708984</v>
      </c>
      <c r="AF19" s="1">
        <v>33</v>
      </c>
      <c r="AG19" s="1">
        <v>32.75</v>
      </c>
      <c r="AH19" s="1">
        <v>32</v>
      </c>
      <c r="AI19" s="1">
        <v>31.870000839233398</v>
      </c>
      <c r="AJ19" s="1">
        <v>30.25</v>
      </c>
      <c r="AK19" s="1">
        <v>29.940000534057617</v>
      </c>
      <c r="AL19" s="1">
        <v>30.559999465942383</v>
      </c>
      <c r="AM19" s="1">
        <v>30.870000839233398</v>
      </c>
      <c r="AN19" s="1">
        <v>31.25</v>
      </c>
      <c r="AO19" s="1">
        <v>30.059999465942383</v>
      </c>
      <c r="AP19" s="1">
        <v>30.190000534057617</v>
      </c>
      <c r="AQ19" s="1">
        <v>30</v>
      </c>
      <c r="AR19" s="1">
        <v>29.75</v>
      </c>
      <c r="AS19" s="1">
        <v>29.870000839233398</v>
      </c>
      <c r="AT19" s="1">
        <v>29.870000839233398</v>
      </c>
      <c r="AU19" s="1">
        <v>30.190000534057617</v>
      </c>
      <c r="AV19" s="1">
        <v>30.870000839233398</v>
      </c>
      <c r="AW19" s="1">
        <v>31.75</v>
      </c>
      <c r="AX19" s="1">
        <v>31.940000534057617</v>
      </c>
      <c r="AY19" s="1">
        <v>32.349998474121094</v>
      </c>
      <c r="AZ19" s="1">
        <v>32.099998474121094</v>
      </c>
      <c r="BA19" s="1">
        <v>31.809999465942383</v>
      </c>
      <c r="BB19" s="1">
        <v>31.540000915527344</v>
      </c>
      <c r="BC19" s="1">
        <v>31.110000610351563</v>
      </c>
      <c r="BD19" s="1">
        <v>31.200000762939453</v>
      </c>
      <c r="BE19" s="1">
        <v>31.139999389648437</v>
      </c>
      <c r="BF19" s="1">
        <v>31.450000762939453</v>
      </c>
      <c r="BG19" s="1">
        <v>31.850000381469727</v>
      </c>
      <c r="BH19" s="1">
        <v>32.700000762939453</v>
      </c>
      <c r="BI19" s="1">
        <v>33.150001525878906</v>
      </c>
      <c r="BJ19" s="1">
        <v>33.060001373291016</v>
      </c>
      <c r="BK19" s="1">
        <v>32.959999084472656</v>
      </c>
      <c r="BL19" s="1">
        <v>32.849998474121094</v>
      </c>
      <c r="BM19" s="1">
        <v>33</v>
      </c>
      <c r="BN19" s="1">
        <v>32.959999084472656</v>
      </c>
      <c r="BO19" s="1">
        <v>32.849998474121094</v>
      </c>
      <c r="BP19" s="1">
        <v>63.625</v>
      </c>
      <c r="BQ19" s="1">
        <v>29.125</v>
      </c>
      <c r="BR19" s="1">
        <v>66.1875</v>
      </c>
      <c r="BS19" s="1">
        <v>62.75</v>
      </c>
    </row>
    <row r="20" spans="1:71" x14ac:dyDescent="0.2">
      <c r="A20" s="30" t="s">
        <v>751</v>
      </c>
      <c r="B20" s="5">
        <v>33.25</v>
      </c>
      <c r="C20" s="1">
        <v>36.119998931884766</v>
      </c>
      <c r="D20" s="1">
        <v>34.939998626708984</v>
      </c>
      <c r="E20" s="1">
        <v>33.869998931884766</v>
      </c>
      <c r="F20" s="1">
        <v>33.119998931884766</v>
      </c>
      <c r="G20" s="1">
        <v>31.870000839233398</v>
      </c>
      <c r="H20" s="1">
        <v>32.810001373291016</v>
      </c>
      <c r="I20" s="1">
        <v>31.309999465942383</v>
      </c>
      <c r="J20" s="1">
        <v>33.689998626708984</v>
      </c>
      <c r="K20" s="1">
        <v>33.869998931884766</v>
      </c>
      <c r="L20" s="1">
        <v>32.5</v>
      </c>
      <c r="M20" s="1">
        <v>32.810001373291016</v>
      </c>
      <c r="N20" s="1">
        <v>32.310001373291016</v>
      </c>
      <c r="O20" s="1">
        <v>31.5</v>
      </c>
      <c r="P20" s="1">
        <v>32</v>
      </c>
      <c r="Q20" s="1">
        <v>33.25</v>
      </c>
      <c r="R20" s="1">
        <v>32.869998931884766</v>
      </c>
      <c r="S20" s="1">
        <v>32.619998931884766</v>
      </c>
      <c r="T20" s="1">
        <v>32.119998931884766</v>
      </c>
      <c r="U20" s="1">
        <v>34.5</v>
      </c>
      <c r="V20" s="1">
        <v>34.75</v>
      </c>
      <c r="W20" s="1">
        <v>33.560001373291016</v>
      </c>
      <c r="X20" s="1">
        <v>33.810001373291016</v>
      </c>
      <c r="Y20" s="1">
        <v>32.619998931884766</v>
      </c>
      <c r="Z20" s="1">
        <v>31.440000534057617</v>
      </c>
      <c r="AA20" s="1">
        <v>31.690000534057617</v>
      </c>
      <c r="AB20" s="1">
        <v>30.809999465942383</v>
      </c>
      <c r="AC20" s="1">
        <v>30.190000534057617</v>
      </c>
      <c r="AD20" s="1">
        <v>30.309999465942383</v>
      </c>
      <c r="AE20" s="1">
        <v>29.75</v>
      </c>
      <c r="AF20" s="1">
        <v>29.25</v>
      </c>
      <c r="AG20" s="1">
        <v>29.25</v>
      </c>
      <c r="AH20" s="1">
        <v>29.5</v>
      </c>
      <c r="AI20" s="1">
        <v>32.189998626708984</v>
      </c>
      <c r="AJ20" s="1">
        <v>32.369998931884766</v>
      </c>
      <c r="AK20" s="1">
        <v>32.5</v>
      </c>
      <c r="AL20" s="1">
        <v>32.5</v>
      </c>
      <c r="AM20" s="1">
        <v>31.5</v>
      </c>
      <c r="AN20" s="1">
        <v>32.310001373291016</v>
      </c>
      <c r="AO20" s="1">
        <v>33.560001373291016</v>
      </c>
      <c r="AP20" s="1">
        <v>35</v>
      </c>
      <c r="AQ20" s="1">
        <v>34.560001373291016</v>
      </c>
      <c r="AR20" s="1">
        <v>35.189998626708984</v>
      </c>
      <c r="AS20" s="1">
        <v>36.560001373291016</v>
      </c>
      <c r="AT20" s="1">
        <v>36.310001373291016</v>
      </c>
      <c r="AU20" s="1">
        <v>34</v>
      </c>
      <c r="AV20" s="1">
        <v>35.25</v>
      </c>
      <c r="AW20" s="1">
        <v>33</v>
      </c>
      <c r="AX20" s="1">
        <v>31.559999465942383</v>
      </c>
      <c r="AY20" s="1">
        <v>33.139999389648437</v>
      </c>
      <c r="AZ20" s="1">
        <v>33.509998321533203</v>
      </c>
      <c r="BA20" s="1">
        <v>33.340000152587891</v>
      </c>
      <c r="BB20" s="1">
        <v>33.25</v>
      </c>
      <c r="BC20" s="1">
        <v>31.690000534057617</v>
      </c>
      <c r="BD20" s="1">
        <v>31.950000762939453</v>
      </c>
      <c r="BE20" s="1">
        <v>31.75</v>
      </c>
      <c r="BF20" s="1">
        <v>30.719999313354492</v>
      </c>
      <c r="BG20" s="1">
        <v>30.180000305175781</v>
      </c>
      <c r="BH20" s="1">
        <v>28.770000457763672</v>
      </c>
      <c r="BI20" s="1">
        <v>30.059999465942383</v>
      </c>
      <c r="BJ20" s="1">
        <v>27.409999847412109</v>
      </c>
      <c r="BK20" s="1">
        <v>26.739999771118164</v>
      </c>
      <c r="BL20" s="1">
        <v>25.610000610351563</v>
      </c>
      <c r="BM20" s="1">
        <v>24.659999847412109</v>
      </c>
      <c r="BN20" s="1">
        <v>26.739999771118164</v>
      </c>
      <c r="BO20" s="1">
        <v>25.610000610351563</v>
      </c>
      <c r="BP20" s="1">
        <v>31.9375</v>
      </c>
      <c r="BQ20" s="1">
        <v>20.6875</v>
      </c>
      <c r="BR20" s="1">
        <v>63.75</v>
      </c>
      <c r="BS20" s="1">
        <v>64.6875</v>
      </c>
    </row>
    <row r="21" spans="1:71" x14ac:dyDescent="0.2">
      <c r="A21" s="30" t="s">
        <v>345</v>
      </c>
      <c r="B21" s="5">
        <v>34.75</v>
      </c>
      <c r="C21" s="1">
        <v>34.119998931884766</v>
      </c>
      <c r="D21" s="1">
        <v>34.560001373291016</v>
      </c>
      <c r="E21" s="1">
        <v>35.189998626708984</v>
      </c>
      <c r="F21" s="1">
        <v>35.75</v>
      </c>
      <c r="G21" s="1">
        <v>36.189998626708984</v>
      </c>
      <c r="H21" s="1">
        <v>36.439998626708984</v>
      </c>
      <c r="I21" s="1">
        <v>37.310001373291016</v>
      </c>
      <c r="J21" s="1">
        <v>37.25</v>
      </c>
      <c r="K21" s="1">
        <v>36.560001373291016</v>
      </c>
      <c r="L21" s="1">
        <v>36.939998626708984</v>
      </c>
      <c r="M21" s="1">
        <v>37.439998626708984</v>
      </c>
      <c r="N21" s="1">
        <v>37.25</v>
      </c>
      <c r="O21" s="1">
        <v>37.310001373291016</v>
      </c>
      <c r="P21" s="1">
        <v>37.75</v>
      </c>
      <c r="Q21" s="1">
        <v>36.939998626708984</v>
      </c>
      <c r="R21" s="1">
        <v>36.75</v>
      </c>
      <c r="S21" s="1">
        <v>36.75</v>
      </c>
      <c r="T21" s="1">
        <v>36</v>
      </c>
      <c r="U21" s="1">
        <v>35.869998931884766</v>
      </c>
      <c r="V21" s="1">
        <v>35.939998626708984</v>
      </c>
      <c r="W21" s="1">
        <v>35.689998626708984</v>
      </c>
      <c r="X21" s="1">
        <v>35.189998626708984</v>
      </c>
      <c r="Y21" s="1">
        <v>35.119998931884766</v>
      </c>
      <c r="Z21" s="1">
        <v>35.869998931884766</v>
      </c>
      <c r="AA21" s="1">
        <v>36.75</v>
      </c>
      <c r="AB21" s="1">
        <v>37.810001373291016</v>
      </c>
      <c r="AC21" s="1">
        <v>38.5</v>
      </c>
      <c r="AD21" s="1">
        <v>38.369998931884766</v>
      </c>
      <c r="AE21" s="1">
        <v>38.939998626708984</v>
      </c>
      <c r="AF21" s="1">
        <v>39</v>
      </c>
      <c r="AG21" s="1">
        <v>38.5</v>
      </c>
      <c r="AH21" s="1">
        <v>37.560001373291016</v>
      </c>
      <c r="AI21" s="1">
        <v>36.439998626708984</v>
      </c>
      <c r="AJ21" s="1">
        <v>34.439998626708984</v>
      </c>
      <c r="AK21" s="1">
        <v>34.189998626708984</v>
      </c>
      <c r="AL21" s="1">
        <v>34.619998931884766</v>
      </c>
      <c r="AM21" s="1">
        <v>34.189998626708984</v>
      </c>
      <c r="AN21" s="1">
        <v>34.369998931884766</v>
      </c>
      <c r="AO21" s="1">
        <v>32.810001373291016</v>
      </c>
      <c r="AP21" s="1">
        <v>33.119998931884766</v>
      </c>
      <c r="AQ21" s="1">
        <v>32.369998931884766</v>
      </c>
      <c r="AR21" s="1">
        <v>32.560001373291016</v>
      </c>
      <c r="AS21" s="1">
        <v>33.310001373291016</v>
      </c>
      <c r="AT21" s="1">
        <v>33.939998626708984</v>
      </c>
      <c r="AU21" s="1">
        <v>34.75</v>
      </c>
      <c r="AV21" s="1">
        <v>35</v>
      </c>
      <c r="AW21" s="1">
        <v>35.25</v>
      </c>
      <c r="AX21" s="1">
        <v>35.439998626708984</v>
      </c>
      <c r="AY21" s="1">
        <v>35.209999084472656</v>
      </c>
      <c r="AZ21" s="1">
        <v>34.869998931884766</v>
      </c>
      <c r="BA21" s="1">
        <v>34.939998626708984</v>
      </c>
      <c r="BB21" s="1">
        <v>34.75</v>
      </c>
      <c r="BC21" s="1">
        <v>34.700000762939453</v>
      </c>
      <c r="BD21" s="1">
        <v>35.290000915527344</v>
      </c>
      <c r="BE21" s="1">
        <v>35.049999237060547</v>
      </c>
      <c r="BF21" s="1">
        <v>35.349998474121094</v>
      </c>
      <c r="BG21" s="1">
        <v>36.029998779296875</v>
      </c>
      <c r="BH21" s="1">
        <v>36.759998321533203</v>
      </c>
      <c r="BI21" s="1">
        <v>36.139999389648438</v>
      </c>
      <c r="BJ21" s="1">
        <v>36.25</v>
      </c>
      <c r="BK21" s="1">
        <v>35.799999237060547</v>
      </c>
      <c r="BL21" s="1">
        <v>35.75</v>
      </c>
      <c r="BM21" s="1">
        <v>36.099998474121094</v>
      </c>
      <c r="BN21" s="1">
        <v>35.799999237060547</v>
      </c>
      <c r="BO21" s="1">
        <v>35.75</v>
      </c>
      <c r="BP21" s="1">
        <v>31.5625</v>
      </c>
      <c r="BQ21" s="1">
        <v>39.5625</v>
      </c>
      <c r="BR21" s="1">
        <v>15.25</v>
      </c>
      <c r="BS21" s="1">
        <v>15.25</v>
      </c>
    </row>
    <row r="22" spans="1:71" x14ac:dyDescent="0.2">
      <c r="A22" s="30" t="s">
        <v>1</v>
      </c>
      <c r="B22" s="5">
        <v>26.094275993437776</v>
      </c>
      <c r="C22" s="1">
        <v>27.466838992412722</v>
      </c>
      <c r="D22" s="1">
        <v>28.958898291709794</v>
      </c>
      <c r="E22" s="1">
        <v>29.385288920411625</v>
      </c>
      <c r="F22" s="1">
        <v>29.071635862444193</v>
      </c>
      <c r="G22" s="1">
        <v>29.878557272735421</v>
      </c>
      <c r="H22" s="1">
        <v>29.491393386186139</v>
      </c>
      <c r="I22" s="1">
        <v>28.795133508771187</v>
      </c>
      <c r="J22" s="1">
        <v>29.186167414501394</v>
      </c>
      <c r="K22" s="1">
        <v>29.601406660269603</v>
      </c>
      <c r="L22" s="1">
        <v>29.580215711016507</v>
      </c>
      <c r="M22" s="1">
        <v>29.47654903154034</v>
      </c>
      <c r="N22" s="1">
        <v>28.935034120767497</v>
      </c>
      <c r="O22" s="1">
        <v>29.10360815101015</v>
      </c>
      <c r="P22" s="1">
        <v>29.821717621520829</v>
      </c>
      <c r="Q22" s="1">
        <v>30.157597011688601</v>
      </c>
      <c r="R22" s="1">
        <v>29.781385700736923</v>
      </c>
      <c r="S22" s="1">
        <v>30.200025512563691</v>
      </c>
      <c r="T22" s="1">
        <v>30.115320903149978</v>
      </c>
      <c r="U22" s="1">
        <v>31.09232654173946</v>
      </c>
      <c r="V22" s="1">
        <v>30.783336965255426</v>
      </c>
      <c r="W22" s="1">
        <v>32.899066797835061</v>
      </c>
      <c r="X22" s="1">
        <v>31.262354454981921</v>
      </c>
      <c r="Y22" s="1">
        <v>32.232600674290772</v>
      </c>
      <c r="Z22" s="1">
        <v>32.635791220772255</v>
      </c>
      <c r="AA22" s="1">
        <v>33.315826349329299</v>
      </c>
      <c r="AB22" s="1">
        <v>32.533684048135953</v>
      </c>
      <c r="AC22" s="1">
        <v>32.125476600021777</v>
      </c>
      <c r="AD22" s="1">
        <v>32.937686045886416</v>
      </c>
      <c r="AE22" s="1">
        <v>35.548789752641113</v>
      </c>
      <c r="AF22" s="1">
        <v>36.233332316080727</v>
      </c>
      <c r="AG22" s="1">
        <v>37.032093921042204</v>
      </c>
      <c r="AH22" s="1">
        <v>37.520939342078115</v>
      </c>
      <c r="AI22" s="1">
        <v>35.623664477421755</v>
      </c>
      <c r="AJ22" s="1">
        <v>34.036306007642317</v>
      </c>
      <c r="AK22" s="1">
        <v>34.22142186852129</v>
      </c>
      <c r="AL22" s="1">
        <v>34.12135189981629</v>
      </c>
      <c r="AM22" s="1">
        <v>35.305535704184152</v>
      </c>
      <c r="AN22" s="1">
        <v>35.179390021080437</v>
      </c>
      <c r="AO22" s="1">
        <v>35.365362426866248</v>
      </c>
      <c r="AP22" s="1">
        <v>34.671290272480427</v>
      </c>
      <c r="AQ22" s="1">
        <v>35.038194245663313</v>
      </c>
      <c r="AR22" s="1">
        <v>34.374380911116155</v>
      </c>
      <c r="AS22" s="1">
        <v>30.460376830029702</v>
      </c>
      <c r="AT22" s="1">
        <v>31.113465449468194</v>
      </c>
      <c r="AU22" s="1">
        <v>32.325721157089731</v>
      </c>
      <c r="AV22" s="1">
        <v>32.01562555748616</v>
      </c>
      <c r="AW22" s="1">
        <v>32.415982687997527</v>
      </c>
      <c r="AX22" s="1">
        <v>33.494889283439129</v>
      </c>
      <c r="AY22" s="1">
        <v>34.645616628568717</v>
      </c>
      <c r="AZ22" s="1">
        <v>34.555009886663953</v>
      </c>
      <c r="BA22" s="1">
        <v>34.159209279567989</v>
      </c>
      <c r="BB22" s="1">
        <v>34.471219174343993</v>
      </c>
      <c r="BC22" s="1">
        <v>34.736139431391592</v>
      </c>
      <c r="BD22" s="1">
        <v>34.324395616914778</v>
      </c>
      <c r="BE22" s="1">
        <v>35.607816528101168</v>
      </c>
      <c r="BF22" s="1">
        <v>36.452809461399674</v>
      </c>
      <c r="BG22" s="1">
        <v>36.135398564197743</v>
      </c>
      <c r="BH22" s="1">
        <v>36.54177269251776</v>
      </c>
      <c r="BI22" s="1">
        <v>36.155667966224556</v>
      </c>
      <c r="BJ22" s="1">
        <v>36.150914230426999</v>
      </c>
      <c r="BK22" s="1">
        <v>35.179004309448253</v>
      </c>
      <c r="BL22" s="1">
        <v>34.013339062820428</v>
      </c>
      <c r="BM22" s="1">
        <v>35.691088749518876</v>
      </c>
      <c r="BN22" s="1">
        <v>35.179004309448253</v>
      </c>
      <c r="BO22" s="1">
        <v>34.013339062820428</v>
      </c>
      <c r="BP22" s="1">
        <v>35.4375</v>
      </c>
      <c r="BQ22" s="1">
        <v>66.9375</v>
      </c>
      <c r="BR22" s="1">
        <v>3.875</v>
      </c>
      <c r="BS22" s="1">
        <v>3.4375</v>
      </c>
    </row>
    <row r="23" spans="1:71" x14ac:dyDescent="0.2">
      <c r="A23" s="30" t="s">
        <v>29</v>
      </c>
      <c r="B23" s="5">
        <v>1.6875</v>
      </c>
      <c r="C23" s="2">
        <v>1.5625</v>
      </c>
      <c r="D23" s="2">
        <v>1.625</v>
      </c>
      <c r="E23" s="2">
        <v>1.875</v>
      </c>
      <c r="F23" s="2">
        <v>1.65625</v>
      </c>
      <c r="G23" s="2">
        <v>1.28125</v>
      </c>
      <c r="H23" s="2">
        <v>1.3125</v>
      </c>
      <c r="I23" s="1">
        <v>1.3125</v>
      </c>
      <c r="J23" s="1">
        <v>1.25</v>
      </c>
      <c r="K23" s="1">
        <v>1.28125</v>
      </c>
      <c r="L23" s="1">
        <v>1.21875</v>
      </c>
      <c r="M23" s="1">
        <v>1.0625</v>
      </c>
      <c r="N23" s="1">
        <v>1.03125</v>
      </c>
      <c r="O23" s="1">
        <v>1.09375</v>
      </c>
      <c r="P23" s="1">
        <v>1.0625</v>
      </c>
      <c r="Q23" s="1">
        <v>1.0625</v>
      </c>
      <c r="R23" s="1">
        <v>1.03125</v>
      </c>
      <c r="S23" s="1">
        <v>1.0625</v>
      </c>
      <c r="T23" s="1">
        <v>1.0625</v>
      </c>
      <c r="U23" s="1">
        <v>1.0625</v>
      </c>
      <c r="V23" s="1">
        <v>1</v>
      </c>
      <c r="W23" s="1">
        <v>1.03125</v>
      </c>
      <c r="X23" s="1">
        <v>1</v>
      </c>
      <c r="Y23" s="1">
        <v>0.9375</v>
      </c>
      <c r="Z23" s="1">
        <v>0.75</v>
      </c>
      <c r="AA23" s="1">
        <v>0.6875</v>
      </c>
      <c r="AB23" s="1">
        <v>0.75</v>
      </c>
      <c r="AC23" s="1">
        <v>0.75</v>
      </c>
      <c r="AD23" s="1">
        <v>0.65625</v>
      </c>
      <c r="AE23" s="1">
        <v>0.59375</v>
      </c>
      <c r="AF23" s="1">
        <v>0.5625</v>
      </c>
      <c r="AG23" s="1">
        <v>0.5</v>
      </c>
      <c r="AH23" s="1">
        <v>0.6875</v>
      </c>
      <c r="AI23" s="1">
        <v>1.21875</v>
      </c>
      <c r="AJ23" s="1">
        <v>1.21875</v>
      </c>
      <c r="AK23" s="1">
        <v>1.21875</v>
      </c>
      <c r="AL23" s="1">
        <v>1.09375</v>
      </c>
      <c r="AM23" s="1">
        <v>1.25</v>
      </c>
      <c r="AN23" s="1">
        <v>1.46875</v>
      </c>
      <c r="AO23" s="1">
        <v>1.5625</v>
      </c>
      <c r="AP23" s="1">
        <v>1.78125</v>
      </c>
      <c r="AQ23" s="1">
        <v>2</v>
      </c>
      <c r="AR23" s="1">
        <v>1.96875</v>
      </c>
      <c r="AS23" s="1">
        <v>1.9375</v>
      </c>
      <c r="AT23" s="1">
        <v>2.0625</v>
      </c>
      <c r="AU23" s="1">
        <v>2.15625</v>
      </c>
      <c r="AV23" s="1">
        <v>2.25</v>
      </c>
      <c r="AW23" s="1">
        <v>2.40625</v>
      </c>
      <c r="AX23" s="1">
        <v>2.125</v>
      </c>
      <c r="AY23" s="1">
        <v>2.1875</v>
      </c>
      <c r="AZ23" s="1">
        <v>2.03125</v>
      </c>
      <c r="BA23" s="1">
        <v>1.78125</v>
      </c>
      <c r="BB23" s="1">
        <v>1.75</v>
      </c>
      <c r="BC23" s="1">
        <v>1.59375</v>
      </c>
      <c r="BD23" s="1">
        <v>1.4375</v>
      </c>
      <c r="BE23" s="1">
        <v>1.1875</v>
      </c>
      <c r="BF23" s="1">
        <v>1.15625</v>
      </c>
      <c r="BG23" s="1">
        <v>1.25</v>
      </c>
      <c r="BH23" s="1">
        <v>1.0625</v>
      </c>
      <c r="BI23" s="1">
        <v>1.25</v>
      </c>
      <c r="BJ23" s="1">
        <v>1.21875</v>
      </c>
      <c r="BK23" s="1">
        <v>1.21875</v>
      </c>
      <c r="BL23" s="1">
        <v>1.3125</v>
      </c>
      <c r="BM23" s="1">
        <v>1.0625</v>
      </c>
      <c r="BN23" s="1">
        <v>1.21875</v>
      </c>
      <c r="BO23" s="1">
        <v>1.3125</v>
      </c>
      <c r="BP23" s="1">
        <v>4.515625</v>
      </c>
      <c r="BQ23" s="1">
        <v>3.3125</v>
      </c>
      <c r="BR23" s="1">
        <v>32</v>
      </c>
      <c r="BS23" s="1">
        <v>32.75</v>
      </c>
    </row>
    <row r="24" spans="1:71" x14ac:dyDescent="0.2">
      <c r="A24" s="30" t="s">
        <v>352</v>
      </c>
      <c r="B24" s="5">
        <v>39.689998626708984</v>
      </c>
      <c r="C24" s="1">
        <v>39.060001373291016</v>
      </c>
      <c r="D24" s="1">
        <v>39.810001373291016</v>
      </c>
      <c r="E24" s="1">
        <v>40.369998931884766</v>
      </c>
      <c r="F24" s="1">
        <v>40.939998626708984</v>
      </c>
      <c r="G24" s="1">
        <v>41.5</v>
      </c>
      <c r="H24" s="1">
        <v>41.439998626708984</v>
      </c>
      <c r="I24" s="1">
        <v>41.689998626708984</v>
      </c>
      <c r="J24" s="1">
        <v>41.119998931884766</v>
      </c>
      <c r="K24" s="1">
        <v>40.560001373291016</v>
      </c>
      <c r="L24" s="1">
        <v>41.75</v>
      </c>
      <c r="M24" s="1">
        <v>41.689998626708984</v>
      </c>
      <c r="N24" s="1">
        <v>41.119998931884766</v>
      </c>
      <c r="O24" s="1">
        <v>40.75</v>
      </c>
      <c r="P24" s="1">
        <v>40.75</v>
      </c>
      <c r="Q24" s="1">
        <v>40.25</v>
      </c>
      <c r="R24" s="1">
        <v>40.25</v>
      </c>
      <c r="S24" s="1">
        <v>39.75</v>
      </c>
      <c r="T24" s="1">
        <v>39.060001373291016</v>
      </c>
      <c r="U24" s="1">
        <v>37.869998931884766</v>
      </c>
      <c r="V24" s="1">
        <v>38.810001373291016</v>
      </c>
      <c r="W24" s="1">
        <v>38.689998626708984</v>
      </c>
      <c r="X24" s="1">
        <v>37.439998626708984</v>
      </c>
      <c r="Y24" s="1">
        <v>38.810001373291016</v>
      </c>
      <c r="Z24" s="1">
        <v>39.810001373291016</v>
      </c>
      <c r="AA24" s="1">
        <v>41.369998931884766</v>
      </c>
      <c r="AB24" s="1">
        <v>43.119998931884766</v>
      </c>
      <c r="AC24" s="1">
        <v>42.75</v>
      </c>
      <c r="AD24" s="1">
        <v>42.75</v>
      </c>
      <c r="AE24" s="1">
        <v>43</v>
      </c>
      <c r="AF24" s="1">
        <v>41.939998626708984</v>
      </c>
      <c r="AG24" s="1">
        <v>42.310001373291016</v>
      </c>
      <c r="AH24" s="1">
        <v>41.75</v>
      </c>
      <c r="AI24" s="1">
        <v>40.5</v>
      </c>
      <c r="AJ24" s="1">
        <v>37</v>
      </c>
      <c r="AK24" s="1">
        <v>37.439998626708984</v>
      </c>
      <c r="AL24" s="1">
        <v>37.810001373291016</v>
      </c>
      <c r="AM24" s="1">
        <v>37.5</v>
      </c>
      <c r="AN24" s="1">
        <v>37.25</v>
      </c>
      <c r="AO24" s="1">
        <v>33.939998626708984</v>
      </c>
      <c r="AP24" s="1">
        <v>35.119998931884766</v>
      </c>
      <c r="AQ24" s="1">
        <v>34.369998931884766</v>
      </c>
      <c r="AR24" s="1">
        <v>35.560001373291016</v>
      </c>
      <c r="AS24" s="1">
        <v>35.75</v>
      </c>
      <c r="AT24" s="1">
        <v>35.25</v>
      </c>
      <c r="AU24" s="1">
        <v>36.689998626708984</v>
      </c>
      <c r="AV24" s="1">
        <v>36.869998931884766</v>
      </c>
      <c r="AW24" s="1">
        <v>36.75</v>
      </c>
      <c r="AX24" s="1">
        <v>37</v>
      </c>
      <c r="AY24" s="1">
        <v>36.5</v>
      </c>
      <c r="AZ24" s="1">
        <v>36.470001220703125</v>
      </c>
      <c r="BA24" s="1">
        <v>35.419998168945313</v>
      </c>
      <c r="BB24" s="1">
        <v>34.840000152587891</v>
      </c>
      <c r="BC24" s="1">
        <v>35.650001525878906</v>
      </c>
      <c r="BD24" s="1">
        <v>35.790000915527344</v>
      </c>
      <c r="BE24" s="1">
        <v>36.220001220703125</v>
      </c>
      <c r="BF24" s="1">
        <v>36.419998168945313</v>
      </c>
      <c r="BG24" s="1">
        <v>36.950000762939453</v>
      </c>
      <c r="BH24" s="1">
        <v>37.409999847412109</v>
      </c>
      <c r="BI24" s="1">
        <v>37</v>
      </c>
      <c r="BJ24" s="1">
        <v>36.790000915527344</v>
      </c>
      <c r="BK24" s="1">
        <v>37.119998931884766</v>
      </c>
      <c r="BL24" s="1">
        <v>36.979999542236328</v>
      </c>
      <c r="BM24" s="1">
        <v>37.549999237060547</v>
      </c>
      <c r="BN24" s="1">
        <v>37.119998931884766</v>
      </c>
      <c r="BO24" s="1">
        <v>36.979999542236328</v>
      </c>
      <c r="BP24" s="1">
        <v>6.6392247327862197</v>
      </c>
      <c r="BQ24" s="1">
        <v>33</v>
      </c>
      <c r="BR24" s="1">
        <v>30.8125</v>
      </c>
      <c r="BS24" s="1">
        <v>30.1875</v>
      </c>
    </row>
    <row r="25" spans="1:71" x14ac:dyDescent="0.2">
      <c r="A25" s="30" t="s">
        <v>863</v>
      </c>
      <c r="B25" s="5">
        <v>60.060001373291016</v>
      </c>
      <c r="C25" s="1">
        <v>58.369998931884766</v>
      </c>
      <c r="D25" s="1">
        <v>58.560001373291016</v>
      </c>
      <c r="E25" s="1">
        <v>59.869998931884766</v>
      </c>
      <c r="F25" s="1">
        <v>61.189998626708984</v>
      </c>
      <c r="G25" s="1">
        <v>61.5</v>
      </c>
      <c r="H25" s="1">
        <v>61.75</v>
      </c>
      <c r="I25" s="1">
        <v>62.810001373291016</v>
      </c>
      <c r="J25" s="1">
        <v>61.560001373291016</v>
      </c>
      <c r="K25" s="1">
        <v>62.060001373291016</v>
      </c>
      <c r="L25" s="1">
        <v>64.25</v>
      </c>
      <c r="M25" s="1">
        <v>64.80999755859375</v>
      </c>
      <c r="N25" s="1">
        <v>66.25</v>
      </c>
      <c r="O25" s="1">
        <v>64.5</v>
      </c>
      <c r="P25" s="1">
        <v>65.290000915527344</v>
      </c>
      <c r="Q25" s="1">
        <v>63.009998321533203</v>
      </c>
      <c r="R25" s="1">
        <v>63.220001220703125</v>
      </c>
      <c r="S25" s="1">
        <v>66.900001525878906</v>
      </c>
      <c r="T25" s="1">
        <v>66.650001525878906</v>
      </c>
      <c r="U25" s="1">
        <v>65.550003051757813</v>
      </c>
      <c r="V25" s="1">
        <v>67.650001525878906</v>
      </c>
      <c r="W25" s="1">
        <v>66.010002136230469</v>
      </c>
      <c r="X25" s="1">
        <v>65.349998474121094</v>
      </c>
      <c r="Y25" s="1">
        <v>63.740001678466797</v>
      </c>
      <c r="Z25" s="1">
        <v>64.129997253417969</v>
      </c>
      <c r="AA25" s="1">
        <v>66.029998779296875</v>
      </c>
      <c r="AB25" s="1">
        <v>68.300003051757813</v>
      </c>
      <c r="AC25" s="1">
        <v>67.239997863769531</v>
      </c>
      <c r="AD25" s="1">
        <v>68.470001220703125</v>
      </c>
      <c r="AE25" s="1">
        <v>70.849998474121094</v>
      </c>
      <c r="AF25" s="1">
        <v>69.360000610351563</v>
      </c>
      <c r="AG25" s="1">
        <v>70.209999084472656</v>
      </c>
      <c r="AH25" s="1">
        <v>67.879997253417969</v>
      </c>
      <c r="AI25" s="1">
        <v>62.950000762939453</v>
      </c>
      <c r="AJ25" s="1">
        <v>60.330001831054688</v>
      </c>
      <c r="AK25" s="1">
        <v>59.700000762939453</v>
      </c>
      <c r="AL25" s="1">
        <v>61.720001220703125</v>
      </c>
      <c r="AM25" s="1">
        <v>62.5</v>
      </c>
      <c r="AN25" s="1">
        <v>59.25</v>
      </c>
      <c r="AO25" s="1">
        <v>56.659999847412109</v>
      </c>
      <c r="AP25" s="1">
        <v>56.959999084472656</v>
      </c>
      <c r="AQ25" s="1">
        <v>55.5</v>
      </c>
      <c r="AR25" s="1">
        <v>58.549999237060547</v>
      </c>
      <c r="AS25" s="1">
        <v>58.650001525878906</v>
      </c>
      <c r="AT25" s="1">
        <v>59.369998931884766</v>
      </c>
      <c r="AU25" s="1">
        <v>59.349998474121094</v>
      </c>
      <c r="AV25" s="1">
        <v>60.110000610351562</v>
      </c>
      <c r="AW25" s="1">
        <v>61</v>
      </c>
      <c r="AX25" s="1">
        <v>61.740001678466797</v>
      </c>
      <c r="AY25" s="1">
        <v>61.909999847412109</v>
      </c>
      <c r="AZ25" s="1">
        <v>61.139999389648438</v>
      </c>
      <c r="BA25" s="1">
        <v>60.509998321533203</v>
      </c>
      <c r="BB25" s="1">
        <v>60.680000305175781</v>
      </c>
      <c r="BC25" s="1">
        <v>61.139999389648438</v>
      </c>
      <c r="BD25" s="1">
        <v>61.319999694824219</v>
      </c>
      <c r="BE25" s="1">
        <v>61.5</v>
      </c>
      <c r="BF25" s="1">
        <v>62.75</v>
      </c>
      <c r="BG25" s="1">
        <v>64.05999755859375</v>
      </c>
      <c r="BH25" s="1">
        <v>65.25</v>
      </c>
      <c r="BI25" s="1">
        <v>64.739997863769531</v>
      </c>
      <c r="BJ25" s="1">
        <v>64</v>
      </c>
      <c r="BK25" s="1">
        <v>64.739997863769531</v>
      </c>
      <c r="BL25" s="1">
        <v>64</v>
      </c>
      <c r="BM25" s="1">
        <v>64.129997253417969</v>
      </c>
      <c r="BN25" s="1">
        <v>64.739997863769531</v>
      </c>
      <c r="BO25" s="1">
        <v>64</v>
      </c>
      <c r="BP25" s="1">
        <v>64</v>
      </c>
      <c r="BQ25" s="1">
        <v>21.125</v>
      </c>
      <c r="BR25" s="1">
        <v>6.3095632176307213</v>
      </c>
      <c r="BS25" s="1">
        <v>6.1488890040442259</v>
      </c>
    </row>
    <row r="26" spans="1:71" x14ac:dyDescent="0.2">
      <c r="A26" s="30" t="s">
        <v>34</v>
      </c>
      <c r="B26" s="5">
        <v>66</v>
      </c>
      <c r="C26" s="1">
        <v>65.5</v>
      </c>
      <c r="D26" s="1">
        <v>66</v>
      </c>
      <c r="E26" s="1">
        <v>66.370002746582031</v>
      </c>
      <c r="F26" s="1">
        <v>66.75</v>
      </c>
      <c r="G26" s="1">
        <v>67.05999755859375</v>
      </c>
      <c r="H26" s="1">
        <v>66.30999755859375</v>
      </c>
      <c r="I26" s="1">
        <v>66</v>
      </c>
      <c r="J26" s="1">
        <v>65.30999755859375</v>
      </c>
      <c r="K26" s="1">
        <v>65.120002746582031</v>
      </c>
      <c r="L26" s="1">
        <v>66.25</v>
      </c>
      <c r="M26" s="1">
        <v>66.30999755859375</v>
      </c>
      <c r="N26" s="1">
        <v>66.25</v>
      </c>
      <c r="O26" s="1">
        <v>65.75</v>
      </c>
      <c r="P26" s="1">
        <v>65.120002746582031</v>
      </c>
      <c r="Q26" s="1">
        <v>65.120002746582031</v>
      </c>
      <c r="R26" s="1">
        <v>65</v>
      </c>
      <c r="S26" s="1">
        <v>65.05999755859375</v>
      </c>
      <c r="T26" s="1">
        <v>64.69000244140625</v>
      </c>
      <c r="U26" s="1">
        <v>63.5</v>
      </c>
      <c r="V26" s="1">
        <v>64.5</v>
      </c>
      <c r="W26" s="1">
        <v>65.25</v>
      </c>
      <c r="X26" s="1">
        <v>64.120002746582031</v>
      </c>
      <c r="Y26" s="1">
        <v>65.55999755859375</v>
      </c>
      <c r="Z26" s="1">
        <v>66.370002746582031</v>
      </c>
      <c r="AA26" s="1">
        <v>67.69000244140625</v>
      </c>
      <c r="AB26" s="1">
        <v>70.05999755859375</v>
      </c>
      <c r="AC26" s="1">
        <v>70.870002746582031</v>
      </c>
      <c r="AD26" s="1">
        <v>70.80999755859375</v>
      </c>
      <c r="AE26" s="1">
        <v>71.94000244140625</v>
      </c>
      <c r="AF26" s="1">
        <v>70.75</v>
      </c>
      <c r="AG26" s="1">
        <v>71.75</v>
      </c>
      <c r="AH26" s="1">
        <v>70.25</v>
      </c>
      <c r="AI26" s="1">
        <v>67.120002746582031</v>
      </c>
      <c r="AJ26" s="1">
        <v>63.119998931884766</v>
      </c>
      <c r="AK26" s="1">
        <v>63.369998931884766</v>
      </c>
      <c r="AL26" s="1">
        <v>63.689998626708984</v>
      </c>
      <c r="AM26" s="1">
        <v>63.189998626708984</v>
      </c>
      <c r="AN26" s="1">
        <v>62.369998931884766</v>
      </c>
      <c r="AO26" s="1">
        <v>57.439998626708984</v>
      </c>
      <c r="AP26" s="1">
        <v>58.369998931884766</v>
      </c>
      <c r="AQ26" s="1">
        <v>58</v>
      </c>
      <c r="AR26" s="1">
        <v>59.619998931884766</v>
      </c>
      <c r="AS26" s="1">
        <v>59.939998626708984</v>
      </c>
      <c r="AT26" s="1">
        <v>58.939998626708984</v>
      </c>
      <c r="AU26" s="1">
        <v>60.810001373291016</v>
      </c>
      <c r="AV26" s="1">
        <v>60.119998931884766</v>
      </c>
      <c r="AW26" s="1">
        <v>60.369998931884766</v>
      </c>
      <c r="AX26" s="1">
        <v>60.689998626708984</v>
      </c>
      <c r="AY26" s="1">
        <v>59.900001525878906</v>
      </c>
      <c r="AZ26" s="1">
        <v>59.75</v>
      </c>
      <c r="BA26" s="1">
        <v>58</v>
      </c>
      <c r="BB26" s="1">
        <v>57.389999389648438</v>
      </c>
      <c r="BC26" s="1">
        <v>58.319999694824219</v>
      </c>
      <c r="BD26" s="1">
        <v>58.5</v>
      </c>
      <c r="BE26" s="1">
        <v>59.479999542236328</v>
      </c>
      <c r="BF26" s="1">
        <v>59.939998626708984</v>
      </c>
      <c r="BG26" s="1">
        <v>61</v>
      </c>
      <c r="BH26" s="1">
        <v>62.200000762939453</v>
      </c>
      <c r="BI26" s="1">
        <v>61.720001220703125</v>
      </c>
      <c r="BJ26" s="1">
        <v>61.799999237060547</v>
      </c>
      <c r="BK26" s="1">
        <v>61.799999237060547</v>
      </c>
      <c r="BL26" s="1">
        <v>61.799999237060547</v>
      </c>
      <c r="BM26" s="1">
        <v>63.099998474121094</v>
      </c>
      <c r="BN26" s="1">
        <v>61.799999237060547</v>
      </c>
      <c r="BO26" s="1">
        <v>61.799999237060547</v>
      </c>
      <c r="BP26" s="1">
        <v>33.494889283439129</v>
      </c>
      <c r="BQ26" s="1">
        <v>29.25</v>
      </c>
      <c r="BR26" s="1">
        <v>12.625</v>
      </c>
      <c r="BS26" s="1">
        <v>10.875</v>
      </c>
    </row>
    <row r="27" spans="1:71" x14ac:dyDescent="0.2">
      <c r="A27" s="30" t="s">
        <v>543</v>
      </c>
      <c r="B27" s="5">
        <v>25.620000839233398</v>
      </c>
      <c r="C27" s="1">
        <v>27.25</v>
      </c>
      <c r="D27" s="1">
        <v>28.5</v>
      </c>
      <c r="E27" s="1">
        <v>28.870000839233398</v>
      </c>
      <c r="F27" s="1">
        <v>28.620000839233398</v>
      </c>
      <c r="G27" s="1">
        <v>28</v>
      </c>
      <c r="H27" s="1">
        <v>28.370000839233398</v>
      </c>
      <c r="I27" s="1">
        <v>28.120000839233398</v>
      </c>
      <c r="J27" s="1">
        <v>29.75</v>
      </c>
      <c r="K27" s="1">
        <v>29.25</v>
      </c>
      <c r="L27" s="1">
        <v>28.870000839233398</v>
      </c>
      <c r="M27" s="1">
        <v>27.25</v>
      </c>
      <c r="N27" s="1">
        <v>24.75</v>
      </c>
      <c r="O27" s="1">
        <v>27.5</v>
      </c>
      <c r="P27" s="1">
        <v>27.5</v>
      </c>
      <c r="Q27" s="1">
        <v>29.120000839233398</v>
      </c>
      <c r="R27" s="1">
        <v>29.870000839233398</v>
      </c>
      <c r="S27" s="1">
        <v>31.120000839233398</v>
      </c>
      <c r="T27" s="1">
        <v>31.870000839233398</v>
      </c>
      <c r="U27" s="1">
        <v>30.690000534057617</v>
      </c>
      <c r="V27" s="1">
        <v>32</v>
      </c>
      <c r="W27" s="1">
        <v>31.870000839233398</v>
      </c>
      <c r="X27" s="1">
        <v>29.870000839233398</v>
      </c>
      <c r="Y27" s="1">
        <v>30.120000839233398</v>
      </c>
      <c r="Z27" s="1">
        <v>30.690000534057617</v>
      </c>
      <c r="AA27" s="1">
        <v>30.559999465942383</v>
      </c>
      <c r="AB27" s="1">
        <v>29.190000534057617</v>
      </c>
      <c r="AC27" s="1">
        <v>30.620000839233398</v>
      </c>
      <c r="AD27" s="1">
        <v>30.440000534057617</v>
      </c>
      <c r="AE27" s="1">
        <v>35.439998626708984</v>
      </c>
      <c r="AF27" s="1">
        <v>36.810001373291016</v>
      </c>
      <c r="AG27" s="1">
        <v>36.869998931884766</v>
      </c>
      <c r="AH27" s="1">
        <v>35</v>
      </c>
      <c r="AI27" s="1">
        <v>33.939998626708984</v>
      </c>
      <c r="AJ27" s="1">
        <v>32.369998931884766</v>
      </c>
      <c r="AK27" s="1">
        <v>33.5</v>
      </c>
      <c r="AL27" s="1">
        <v>34.5</v>
      </c>
      <c r="AM27" s="1">
        <v>33.369998931884766</v>
      </c>
      <c r="AN27" s="1">
        <v>33.25</v>
      </c>
      <c r="AO27" s="1">
        <v>33.189998626708984</v>
      </c>
      <c r="AP27" s="1">
        <v>32.369998931884766</v>
      </c>
      <c r="AQ27" s="1">
        <v>34.689998626708984</v>
      </c>
      <c r="AR27" s="1">
        <v>33.25</v>
      </c>
      <c r="AS27" s="1">
        <v>31.75</v>
      </c>
      <c r="AT27" s="1">
        <v>32.369998931884766</v>
      </c>
      <c r="AU27" s="1">
        <v>32.689998626708984</v>
      </c>
      <c r="AV27" s="1">
        <v>33</v>
      </c>
      <c r="AW27" s="1">
        <v>32.689998626708984</v>
      </c>
      <c r="AX27" s="1">
        <v>33.75</v>
      </c>
      <c r="AY27" s="1">
        <v>33.139999389648437</v>
      </c>
      <c r="AZ27" s="1">
        <v>33.119998931884766</v>
      </c>
      <c r="BA27" s="1">
        <v>33.5</v>
      </c>
      <c r="BB27" s="1">
        <v>32.950000762939453</v>
      </c>
      <c r="BC27" s="1">
        <v>33.409999847412109</v>
      </c>
      <c r="BD27" s="1">
        <v>34.310001373291016</v>
      </c>
      <c r="BE27" s="1">
        <v>34.209999084472656</v>
      </c>
      <c r="BF27" s="1">
        <v>35.099998474121094</v>
      </c>
      <c r="BG27" s="1">
        <v>34.900001525878906</v>
      </c>
      <c r="BH27" s="1">
        <v>35.150001525878906</v>
      </c>
      <c r="BI27" s="1">
        <v>35</v>
      </c>
      <c r="BJ27" s="1">
        <v>36</v>
      </c>
      <c r="BK27" s="1">
        <v>35.590000152587891</v>
      </c>
      <c r="BL27" s="1">
        <v>34.470001220703125</v>
      </c>
      <c r="BM27" s="1">
        <v>34.439998626708984</v>
      </c>
      <c r="BN27" s="1">
        <v>35.590000152587891</v>
      </c>
      <c r="BO27" s="1">
        <v>34.470001220703125</v>
      </c>
      <c r="BP27" s="1">
        <v>2.125</v>
      </c>
      <c r="BQ27" s="1">
        <v>6.833333333333333</v>
      </c>
      <c r="BR27" s="1">
        <v>66.75</v>
      </c>
      <c r="BS27" s="1">
        <v>66.875</v>
      </c>
    </row>
    <row r="28" spans="1:71" x14ac:dyDescent="0.2">
      <c r="A28" s="30" t="s">
        <v>36</v>
      </c>
      <c r="B28" s="5">
        <v>26</v>
      </c>
      <c r="C28" s="1">
        <v>27.190000534057617</v>
      </c>
      <c r="D28" s="1">
        <v>28.620000839233398</v>
      </c>
      <c r="E28" s="1">
        <v>28.5</v>
      </c>
      <c r="F28" s="1">
        <v>27.120000839233398</v>
      </c>
      <c r="G28" s="1">
        <v>27</v>
      </c>
      <c r="H28" s="1">
        <v>27</v>
      </c>
      <c r="I28" s="1">
        <v>25.690000534057617</v>
      </c>
      <c r="J28" s="1">
        <v>26.690000534057617</v>
      </c>
      <c r="K28" s="1">
        <v>26.309999465942383</v>
      </c>
      <c r="L28" s="1">
        <v>26.370000839233398</v>
      </c>
      <c r="M28" s="1">
        <v>23.559999465942383</v>
      </c>
      <c r="N28" s="1">
        <v>21.940000534057617</v>
      </c>
      <c r="O28" s="1">
        <v>23.5</v>
      </c>
      <c r="P28" s="1">
        <v>23.559999465942383</v>
      </c>
      <c r="Q28" s="1">
        <v>22.940000534057617</v>
      </c>
      <c r="R28" s="1">
        <v>22.370000839233398</v>
      </c>
      <c r="S28" s="1">
        <v>23.690000534057617</v>
      </c>
      <c r="T28" s="1">
        <v>25</v>
      </c>
      <c r="U28" s="1">
        <v>26.620000839233398</v>
      </c>
      <c r="V28" s="1">
        <v>26.620000839233398</v>
      </c>
      <c r="W28" s="1">
        <v>25.75</v>
      </c>
      <c r="X28" s="1">
        <v>24.940000534057617</v>
      </c>
      <c r="Y28" s="1">
        <v>26.620000839233398</v>
      </c>
      <c r="Z28" s="1">
        <v>28.75</v>
      </c>
      <c r="AA28" s="1">
        <v>28.870000839233398</v>
      </c>
      <c r="AB28" s="1">
        <v>27.5</v>
      </c>
      <c r="AC28" s="1">
        <v>27.190000534057617</v>
      </c>
      <c r="AD28" s="1">
        <v>27.190000534057617</v>
      </c>
      <c r="AE28" s="1">
        <v>28</v>
      </c>
      <c r="AF28" s="1">
        <v>28.809999465942383</v>
      </c>
      <c r="AG28" s="1">
        <v>28.370000839233398</v>
      </c>
      <c r="AH28" s="1">
        <v>28.809999465942383</v>
      </c>
      <c r="AI28" s="1">
        <v>27</v>
      </c>
      <c r="AJ28" s="1">
        <v>25.75</v>
      </c>
      <c r="AK28" s="1">
        <v>25.559999465942383</v>
      </c>
      <c r="AL28" s="1">
        <v>26.440000534057617</v>
      </c>
      <c r="AM28" s="1">
        <v>26.559999465942383</v>
      </c>
      <c r="AN28" s="1">
        <v>27.370000839233398</v>
      </c>
      <c r="AO28" s="1">
        <v>27.620000839233398</v>
      </c>
      <c r="AP28" s="1">
        <v>28</v>
      </c>
      <c r="AQ28" s="1">
        <v>28.5</v>
      </c>
      <c r="AR28" s="1">
        <v>26.940000534057617</v>
      </c>
      <c r="AS28" s="1">
        <v>25.75</v>
      </c>
      <c r="AT28" s="1">
        <v>25.75</v>
      </c>
      <c r="AU28" s="1">
        <v>25.940000534057617</v>
      </c>
      <c r="AV28" s="1">
        <v>26.559999465942383</v>
      </c>
      <c r="AW28" s="1">
        <v>27.120000839233398</v>
      </c>
      <c r="AX28" s="1">
        <v>28.620000839233398</v>
      </c>
      <c r="AY28" s="1">
        <v>27.799999237060547</v>
      </c>
      <c r="AZ28" s="1">
        <v>28.079999923706055</v>
      </c>
      <c r="BA28" s="1">
        <v>28.75</v>
      </c>
      <c r="BB28" s="1">
        <v>28.25</v>
      </c>
      <c r="BC28" s="1">
        <v>28.600000381469727</v>
      </c>
      <c r="BD28" s="1">
        <v>30.059999465942383</v>
      </c>
      <c r="BE28" s="1">
        <v>30.989999771118164</v>
      </c>
      <c r="BF28" s="1">
        <v>31.030000686645508</v>
      </c>
      <c r="BG28" s="1">
        <v>31</v>
      </c>
      <c r="BH28" s="1">
        <v>30.700000762939453</v>
      </c>
      <c r="BI28" s="1">
        <v>30.139999389648438</v>
      </c>
      <c r="BJ28" s="1">
        <v>30.639999389648438</v>
      </c>
      <c r="BK28" s="1">
        <v>30.959999084472656</v>
      </c>
      <c r="BL28" s="1">
        <v>30.129999160766602</v>
      </c>
      <c r="BM28" s="1">
        <v>29.75</v>
      </c>
      <c r="BN28" s="1">
        <v>30.959999084472656</v>
      </c>
      <c r="BO28" s="1">
        <v>30.129999160766602</v>
      </c>
      <c r="BP28" s="1">
        <v>37</v>
      </c>
      <c r="BQ28" s="1">
        <v>73.1875</v>
      </c>
      <c r="BR28" s="1">
        <v>32.533684048135953</v>
      </c>
      <c r="BS28" s="1">
        <v>32.125476600021777</v>
      </c>
    </row>
    <row r="29" spans="1:71" x14ac:dyDescent="0.2">
      <c r="A29" s="30" t="s">
        <v>362</v>
      </c>
      <c r="B29" s="5">
        <v>33.369998931884766</v>
      </c>
      <c r="C29" s="1">
        <v>33.369998931884766</v>
      </c>
      <c r="D29" s="1">
        <v>33.869998931884766</v>
      </c>
      <c r="E29" s="1">
        <v>34</v>
      </c>
      <c r="F29" s="1">
        <v>34</v>
      </c>
      <c r="G29" s="1">
        <v>34</v>
      </c>
      <c r="H29" s="1">
        <v>34</v>
      </c>
      <c r="I29" s="1">
        <v>34.189998626708984</v>
      </c>
      <c r="J29" s="1">
        <v>34.119998931884766</v>
      </c>
      <c r="K29" s="1">
        <v>34.369998931884766</v>
      </c>
      <c r="L29" s="1">
        <v>34.75</v>
      </c>
      <c r="M29" s="1">
        <v>35</v>
      </c>
      <c r="N29" s="1">
        <v>35.189998626708984</v>
      </c>
      <c r="O29" s="1">
        <v>35.119998931884766</v>
      </c>
      <c r="P29" s="1">
        <v>35.5</v>
      </c>
      <c r="Q29" s="1">
        <v>35.5</v>
      </c>
      <c r="R29" s="1">
        <v>35.5</v>
      </c>
      <c r="S29" s="1">
        <v>35.369998931884766</v>
      </c>
      <c r="T29" s="1">
        <v>35.310001373291016</v>
      </c>
      <c r="U29" s="1">
        <v>35</v>
      </c>
      <c r="V29" s="1">
        <v>35.5</v>
      </c>
      <c r="W29" s="1">
        <v>36</v>
      </c>
      <c r="X29" s="1">
        <v>35.869998931884766</v>
      </c>
      <c r="Y29" s="1">
        <v>35.75</v>
      </c>
      <c r="Z29" s="1">
        <v>36</v>
      </c>
      <c r="AA29" s="1">
        <v>36.060001373291016</v>
      </c>
      <c r="AB29" s="1">
        <v>36.369998931884766</v>
      </c>
      <c r="AC29" s="1">
        <v>36.869998931884766</v>
      </c>
      <c r="AD29" s="1">
        <v>36.369998931884766</v>
      </c>
      <c r="AE29" s="1">
        <v>37.189998626708984</v>
      </c>
      <c r="AF29" s="1">
        <v>36.939998626708984</v>
      </c>
      <c r="AG29" s="1">
        <v>36.810001373291016</v>
      </c>
      <c r="AH29" s="1">
        <v>36.439998626708984</v>
      </c>
      <c r="AI29" s="1">
        <v>35.939998626708984</v>
      </c>
      <c r="AJ29" s="1">
        <v>34.810001373291016</v>
      </c>
      <c r="AK29" s="1">
        <v>34.75</v>
      </c>
      <c r="AL29" s="1">
        <v>35.560001373291016</v>
      </c>
      <c r="AM29" s="1">
        <v>35.439998626708984</v>
      </c>
      <c r="AN29" s="1">
        <v>35.119998931884766</v>
      </c>
      <c r="AO29" s="1">
        <v>34.369998931884766</v>
      </c>
      <c r="AP29" s="1">
        <v>34.619998931884766</v>
      </c>
      <c r="AQ29" s="1">
        <v>34.369998931884766</v>
      </c>
      <c r="AR29" s="1">
        <v>34</v>
      </c>
      <c r="AS29" s="1">
        <v>34.310001373291016</v>
      </c>
      <c r="AT29" s="1">
        <v>34.060001373291016</v>
      </c>
      <c r="AU29" s="1">
        <v>30.120000839233398</v>
      </c>
      <c r="AV29" s="1">
        <v>29.25</v>
      </c>
      <c r="AW29" s="1">
        <v>31</v>
      </c>
      <c r="AX29" s="1">
        <v>31.309999465942383</v>
      </c>
      <c r="AY29" s="1">
        <v>31.959999084472656</v>
      </c>
      <c r="AZ29" s="1">
        <v>31.450000762939453</v>
      </c>
      <c r="BA29" s="1">
        <v>32.029998779296875</v>
      </c>
      <c r="BB29" s="1">
        <v>31.700000762939453</v>
      </c>
      <c r="BC29" s="1">
        <v>31.629999160766602</v>
      </c>
      <c r="BD29" s="1">
        <v>31.799999237060547</v>
      </c>
      <c r="BE29" s="1">
        <v>32</v>
      </c>
      <c r="BF29" s="1">
        <v>32.009998321533203</v>
      </c>
      <c r="BG29" s="1">
        <v>32.209999084472656</v>
      </c>
      <c r="BH29" s="1">
        <v>32.299999237060547</v>
      </c>
      <c r="BI29" s="1">
        <v>32.319999694824219</v>
      </c>
      <c r="BJ29" s="1">
        <v>32.029998779296875</v>
      </c>
      <c r="BK29" s="1">
        <v>31.780000686645508</v>
      </c>
      <c r="BL29" s="1">
        <v>31.329999923706055</v>
      </c>
      <c r="BM29" s="1">
        <v>31.370000839233398</v>
      </c>
      <c r="BN29" s="1">
        <v>31.780000686645508</v>
      </c>
      <c r="BO29" s="1">
        <v>31.329999923706055</v>
      </c>
      <c r="BP29" s="1">
        <v>61.740001678466797</v>
      </c>
      <c r="BQ29" s="1">
        <v>36.233332316080727</v>
      </c>
      <c r="BR29" s="1">
        <v>24.875</v>
      </c>
      <c r="BS29" s="1">
        <v>23.0625</v>
      </c>
    </row>
    <row r="30" spans="1:71" x14ac:dyDescent="0.2">
      <c r="A30" s="30" t="s">
        <v>47</v>
      </c>
      <c r="B30" s="5">
        <v>26.440000534057617</v>
      </c>
      <c r="C30" s="1">
        <v>26.309999465942383</v>
      </c>
      <c r="D30" s="1">
        <v>26.25</v>
      </c>
      <c r="E30" s="1">
        <v>26.190000534057617</v>
      </c>
      <c r="F30" s="1">
        <v>26.559999465942383</v>
      </c>
      <c r="G30" s="1">
        <v>26.809999465942383</v>
      </c>
      <c r="H30" s="1">
        <v>26.75</v>
      </c>
      <c r="I30" s="1">
        <v>26.690000534057617</v>
      </c>
      <c r="J30" s="1">
        <v>27.370000839233398</v>
      </c>
      <c r="K30" s="1">
        <v>27</v>
      </c>
      <c r="L30" s="1">
        <v>27.120000839233398</v>
      </c>
      <c r="M30" s="1">
        <v>27.5</v>
      </c>
      <c r="N30" s="1">
        <v>27.309999465942383</v>
      </c>
      <c r="O30" s="1">
        <v>27.190000534057617</v>
      </c>
      <c r="P30" s="1">
        <v>27</v>
      </c>
      <c r="Q30" s="1">
        <v>27.120000839233398</v>
      </c>
      <c r="R30" s="1">
        <v>26.940000534057617</v>
      </c>
      <c r="S30" s="1">
        <v>26.75</v>
      </c>
      <c r="T30" s="1">
        <v>26.940000534057617</v>
      </c>
      <c r="U30" s="1">
        <v>26.620000839233398</v>
      </c>
      <c r="V30" s="1">
        <v>26.190000534057617</v>
      </c>
      <c r="W30" s="1">
        <v>26.5</v>
      </c>
      <c r="X30" s="1">
        <v>26.370000839233398</v>
      </c>
      <c r="Y30" s="1">
        <v>26.620000839233398</v>
      </c>
      <c r="Z30" s="1">
        <v>26.75</v>
      </c>
      <c r="AA30" s="1">
        <v>26.620000839233398</v>
      </c>
      <c r="AB30" s="1">
        <v>27</v>
      </c>
      <c r="AC30" s="1">
        <v>26.870000839233398</v>
      </c>
      <c r="AD30" s="1">
        <v>26.809999465942383</v>
      </c>
      <c r="AE30" s="1">
        <v>26.870000839233398</v>
      </c>
      <c r="AF30" s="1">
        <v>27.5</v>
      </c>
      <c r="AG30" s="1">
        <v>27.690000534057617</v>
      </c>
      <c r="AH30" s="1">
        <v>27</v>
      </c>
      <c r="AI30" s="1">
        <v>27.370000839233398</v>
      </c>
      <c r="AJ30" s="1">
        <v>26.25</v>
      </c>
      <c r="AK30" s="1">
        <v>26.440000534057617</v>
      </c>
      <c r="AL30" s="1">
        <v>27.190000534057617</v>
      </c>
      <c r="AM30" s="1">
        <v>27.25</v>
      </c>
      <c r="AN30" s="1">
        <v>27.309999465942383</v>
      </c>
      <c r="AO30" s="1">
        <v>26.309999465942383</v>
      </c>
      <c r="AP30" s="1">
        <v>26.940000534057617</v>
      </c>
      <c r="AQ30" s="1">
        <v>26.620000839233398</v>
      </c>
      <c r="AR30" s="1">
        <v>26.440000534057617</v>
      </c>
      <c r="AS30" s="1">
        <v>26.940000534057617</v>
      </c>
      <c r="AT30" s="1">
        <v>26.440000534057617</v>
      </c>
      <c r="AU30" s="1">
        <v>26.940000534057617</v>
      </c>
      <c r="AV30" s="1">
        <v>27.25</v>
      </c>
      <c r="AW30" s="1">
        <v>27.309999465942383</v>
      </c>
      <c r="AX30" s="1">
        <v>27.309999465942383</v>
      </c>
      <c r="AY30" s="1">
        <v>26.899999618530273</v>
      </c>
      <c r="AZ30" s="1">
        <v>27.450000762939453</v>
      </c>
      <c r="BA30" s="1">
        <v>26.600000381469727</v>
      </c>
      <c r="BB30" s="1">
        <v>27.010000228881836</v>
      </c>
      <c r="BC30" s="1">
        <v>26.850000381469727</v>
      </c>
      <c r="BD30" s="1">
        <v>26.680000305175781</v>
      </c>
      <c r="BE30" s="1">
        <v>26.299999237060547</v>
      </c>
      <c r="BF30" s="1">
        <v>20.799999237060547</v>
      </c>
      <c r="BG30" s="1">
        <v>19.620000839233398</v>
      </c>
      <c r="BH30" s="1">
        <v>20.989999771118164</v>
      </c>
      <c r="BI30" s="1">
        <v>20.180000305175781</v>
      </c>
      <c r="BJ30" s="1">
        <v>21.75</v>
      </c>
      <c r="BK30" s="1">
        <v>22.75</v>
      </c>
      <c r="BL30" s="1">
        <v>22.889999389648437</v>
      </c>
      <c r="BM30" s="1">
        <v>23.639999389648438</v>
      </c>
      <c r="BN30" s="1">
        <v>22.75</v>
      </c>
      <c r="BO30" s="1">
        <v>22.889999389648437</v>
      </c>
      <c r="BP30" s="1">
        <v>28</v>
      </c>
      <c r="BQ30" s="1">
        <v>27.8125</v>
      </c>
      <c r="BR30" s="1">
        <v>0.75</v>
      </c>
      <c r="BS30" s="1">
        <v>0.75</v>
      </c>
    </row>
    <row r="31" spans="1:71" x14ac:dyDescent="0.2">
      <c r="A31" s="30" t="s">
        <v>51</v>
      </c>
      <c r="B31" s="5">
        <v>36.439998626708984</v>
      </c>
      <c r="C31" s="1">
        <v>37.25</v>
      </c>
      <c r="D31" s="1">
        <v>39.189998626708984</v>
      </c>
      <c r="E31" s="1">
        <v>40.619998931884766</v>
      </c>
      <c r="F31" s="1">
        <v>40.310001373291016</v>
      </c>
      <c r="G31" s="1">
        <v>39.810001373291016</v>
      </c>
      <c r="H31" s="1">
        <v>40.560001373291016</v>
      </c>
      <c r="I31" s="1">
        <v>40.560001373291016</v>
      </c>
      <c r="J31" s="1">
        <v>40.939998626708984</v>
      </c>
      <c r="K31" s="1">
        <v>40.619998931884766</v>
      </c>
      <c r="L31" s="1">
        <v>39.869998931884766</v>
      </c>
      <c r="M31" s="1">
        <v>38.75</v>
      </c>
      <c r="N31" s="1">
        <v>37.25</v>
      </c>
      <c r="O31" s="1">
        <v>38.060001373291016</v>
      </c>
      <c r="P31" s="1">
        <v>38.869998931884766</v>
      </c>
      <c r="Q31" s="1">
        <v>37.75</v>
      </c>
      <c r="R31" s="1">
        <v>38.5</v>
      </c>
      <c r="S31" s="1">
        <v>39.310001373291016</v>
      </c>
      <c r="T31" s="1">
        <v>40.189998626708984</v>
      </c>
      <c r="U31" s="1">
        <v>41.75</v>
      </c>
      <c r="V31" s="1">
        <v>41.560001373291016</v>
      </c>
      <c r="W31" s="1">
        <v>40.810001373291016</v>
      </c>
      <c r="X31" s="1">
        <v>39</v>
      </c>
      <c r="Y31" s="1">
        <v>39.689998626708984</v>
      </c>
      <c r="Z31" s="1">
        <v>41.810001373291016</v>
      </c>
      <c r="AA31" s="1">
        <v>41.310001373291016</v>
      </c>
      <c r="AB31" s="1">
        <v>40.369998931884766</v>
      </c>
      <c r="AC31" s="1">
        <v>40.439998626708984</v>
      </c>
      <c r="AD31" s="1">
        <v>41.189998626708984</v>
      </c>
      <c r="AE31" s="1">
        <v>45.939998626708984</v>
      </c>
      <c r="AF31" s="1">
        <v>47.689998626708984</v>
      </c>
      <c r="AG31" s="1">
        <v>46</v>
      </c>
      <c r="AH31" s="1">
        <v>45.75</v>
      </c>
      <c r="AI31" s="1">
        <v>42.5</v>
      </c>
      <c r="AJ31" s="1">
        <v>41.119998931884766</v>
      </c>
      <c r="AK31" s="1">
        <v>42.939998626708984</v>
      </c>
      <c r="AL31" s="1">
        <v>44.310001373291016</v>
      </c>
      <c r="AM31" s="1">
        <v>43.689998626708984</v>
      </c>
      <c r="AN31" s="1">
        <v>44.869998931884766</v>
      </c>
      <c r="AO31" s="1">
        <v>44.369998931884766</v>
      </c>
      <c r="AP31" s="1">
        <v>43.689998626708984</v>
      </c>
      <c r="AQ31" s="1">
        <v>45.310001373291016</v>
      </c>
      <c r="AR31" s="1">
        <v>42.25</v>
      </c>
      <c r="AS31" s="1">
        <v>41</v>
      </c>
      <c r="AT31" s="1">
        <v>41.119998931884766</v>
      </c>
      <c r="AU31" s="1">
        <v>41.369998931884766</v>
      </c>
      <c r="AV31" s="1">
        <v>42.25</v>
      </c>
      <c r="AW31" s="1">
        <v>42.619998931884766</v>
      </c>
      <c r="AX31" s="1">
        <v>43.619998931884766</v>
      </c>
      <c r="AY31" s="1">
        <v>43.159999847412109</v>
      </c>
      <c r="AZ31" s="1">
        <v>42.369998931884766</v>
      </c>
      <c r="BA31" s="1">
        <v>42.360000610351563</v>
      </c>
      <c r="BB31" s="1">
        <v>41.560001373291016</v>
      </c>
      <c r="BC31" s="1">
        <v>44.150001525878906</v>
      </c>
      <c r="BD31" s="1">
        <v>44.880001068115234</v>
      </c>
      <c r="BE31" s="1">
        <v>46.869998931884766</v>
      </c>
      <c r="BF31" s="1">
        <v>46.779998779296875</v>
      </c>
      <c r="BG31" s="1">
        <v>46.090000152587891</v>
      </c>
      <c r="BH31" s="1">
        <v>46.860000610351563</v>
      </c>
      <c r="BI31" s="1">
        <v>46.299999237060547</v>
      </c>
      <c r="BJ31" s="1">
        <v>46.720001220703125</v>
      </c>
      <c r="BK31" s="1">
        <v>46.349998474121094</v>
      </c>
      <c r="BL31" s="1">
        <v>44.779998779296875</v>
      </c>
      <c r="BM31" s="1">
        <v>45.159999847412109</v>
      </c>
      <c r="BN31" s="1">
        <v>66.25</v>
      </c>
      <c r="BO31" s="1">
        <v>64.970001220703125</v>
      </c>
      <c r="BP31" s="1">
        <v>22.375</v>
      </c>
      <c r="BQ31" s="1">
        <v>0.5625</v>
      </c>
      <c r="BR31" s="1">
        <v>43.125</v>
      </c>
      <c r="BS31" s="1">
        <v>42.75</v>
      </c>
    </row>
    <row r="32" spans="1:71" x14ac:dyDescent="0.2">
      <c r="A32" s="30" t="s">
        <v>55</v>
      </c>
      <c r="B32" s="5">
        <v>38</v>
      </c>
      <c r="C32" s="1">
        <v>39.060001373291016</v>
      </c>
      <c r="D32" s="1">
        <v>41</v>
      </c>
      <c r="E32" s="1">
        <v>40.939998626708984</v>
      </c>
      <c r="F32" s="1">
        <v>40.619998931884766</v>
      </c>
      <c r="G32" s="1">
        <v>39.689998626708984</v>
      </c>
      <c r="H32" s="1">
        <v>41.25</v>
      </c>
      <c r="I32" s="1">
        <v>41.560001373291016</v>
      </c>
      <c r="J32" s="1">
        <v>42.189998626708984</v>
      </c>
      <c r="K32" s="1">
        <v>41.939998626708984</v>
      </c>
      <c r="L32" s="1">
        <v>40.439998626708984</v>
      </c>
      <c r="M32" s="1">
        <v>39.310001373291016</v>
      </c>
      <c r="N32" s="1">
        <v>36.5</v>
      </c>
      <c r="O32" s="1">
        <v>38.189998626708984</v>
      </c>
      <c r="P32" s="1">
        <v>39.5</v>
      </c>
      <c r="Q32" s="1">
        <v>38.189998626708984</v>
      </c>
      <c r="R32" s="1">
        <v>38.560001373291016</v>
      </c>
      <c r="S32" s="1">
        <v>37.939998626708984</v>
      </c>
      <c r="T32" s="1">
        <v>36.75</v>
      </c>
      <c r="U32" s="1">
        <v>38.810001373291016</v>
      </c>
      <c r="V32" s="1">
        <v>40.810001373291016</v>
      </c>
      <c r="W32" s="1">
        <v>40.560001373291016</v>
      </c>
      <c r="X32" s="1">
        <v>38.119998931884766</v>
      </c>
      <c r="Y32" s="1">
        <v>38.619998931884766</v>
      </c>
      <c r="Z32" s="1">
        <v>41</v>
      </c>
      <c r="AA32" s="1">
        <v>41.689998626708984</v>
      </c>
      <c r="AB32" s="1">
        <v>39.439998626708984</v>
      </c>
      <c r="AC32" s="1">
        <v>39.119998931884766</v>
      </c>
      <c r="AD32" s="1">
        <v>40.5</v>
      </c>
      <c r="AE32" s="1">
        <v>46</v>
      </c>
      <c r="AF32" s="1">
        <v>48.439998626708984</v>
      </c>
      <c r="AG32" s="1">
        <v>47.439998626708984</v>
      </c>
      <c r="AH32" s="1">
        <v>45.810001373291016</v>
      </c>
      <c r="AI32" s="1">
        <v>43.869998931884766</v>
      </c>
      <c r="AJ32" s="1">
        <v>40.5</v>
      </c>
      <c r="AK32" s="1">
        <v>41</v>
      </c>
      <c r="AL32" s="1">
        <v>42.439998626708984</v>
      </c>
      <c r="AM32" s="1">
        <v>42.75</v>
      </c>
      <c r="AN32" s="1">
        <v>43</v>
      </c>
      <c r="AO32" s="1">
        <v>43.560001373291016</v>
      </c>
      <c r="AP32" s="1">
        <v>43.060001373291016</v>
      </c>
      <c r="AQ32" s="1">
        <v>41.689998626708984</v>
      </c>
      <c r="AR32" s="1">
        <v>38.189998626708984</v>
      </c>
      <c r="AS32" s="1">
        <v>35.439998626708984</v>
      </c>
      <c r="AT32" s="1">
        <v>35.689998626708984</v>
      </c>
      <c r="AU32" s="1">
        <v>35.75</v>
      </c>
      <c r="AV32" s="1">
        <v>35.75</v>
      </c>
      <c r="AW32" s="1">
        <v>36.119998931884766</v>
      </c>
      <c r="AX32" s="1">
        <v>37</v>
      </c>
      <c r="AY32" s="1">
        <v>35.5</v>
      </c>
      <c r="AZ32" s="1">
        <v>34.389999389648438</v>
      </c>
      <c r="BA32" s="1">
        <v>33.490001678466797</v>
      </c>
      <c r="BB32" s="1">
        <v>33.950000762939453</v>
      </c>
      <c r="BC32" s="1">
        <v>35.950000762939453</v>
      </c>
      <c r="BD32" s="1">
        <v>36.029998779296875</v>
      </c>
      <c r="BE32" s="1">
        <v>36.919998168945313</v>
      </c>
      <c r="BF32" s="1">
        <v>37.299999237060547</v>
      </c>
      <c r="BG32" s="1">
        <v>37.5</v>
      </c>
      <c r="BH32" s="1">
        <v>38.520000457763672</v>
      </c>
      <c r="BI32" s="1">
        <v>38.470001220703125</v>
      </c>
      <c r="BJ32" s="1">
        <v>39.279998779296875</v>
      </c>
      <c r="BK32" s="1">
        <v>38.509998321533203</v>
      </c>
      <c r="BL32" s="1">
        <v>36.700000762939453</v>
      </c>
      <c r="BM32" s="1">
        <v>37.259998321533203</v>
      </c>
      <c r="BN32" s="1">
        <v>46.349998474121094</v>
      </c>
      <c r="BO32" s="1">
        <v>44.779998779296875</v>
      </c>
      <c r="BP32" s="1">
        <v>24.5</v>
      </c>
      <c r="BQ32" s="1">
        <v>41.9375</v>
      </c>
      <c r="BR32" s="1">
        <v>68.300003051757813</v>
      </c>
      <c r="BS32" s="1">
        <v>67.239997863769531</v>
      </c>
    </row>
    <row r="33" spans="1:71" x14ac:dyDescent="0.2">
      <c r="A33" s="30" t="s">
        <v>497</v>
      </c>
      <c r="B33" s="5">
        <v>16.120000839233398</v>
      </c>
      <c r="C33" s="1">
        <v>16.190000534057617</v>
      </c>
      <c r="D33" s="1">
        <v>16.190000534057617</v>
      </c>
      <c r="E33" s="1">
        <v>16.25</v>
      </c>
      <c r="F33" s="1">
        <v>16.25</v>
      </c>
      <c r="G33" s="1">
        <v>16.370000839233398</v>
      </c>
      <c r="H33" s="1">
        <v>16.559999465942383</v>
      </c>
      <c r="I33" s="1">
        <v>16.620000839233398</v>
      </c>
      <c r="J33" s="1">
        <v>16.5</v>
      </c>
      <c r="K33" s="1">
        <v>16.309999465942383</v>
      </c>
      <c r="L33" s="1">
        <v>16.690000534057617</v>
      </c>
      <c r="M33" s="1">
        <v>16.559999465942383</v>
      </c>
      <c r="N33" s="1">
        <v>16.440000534057617</v>
      </c>
      <c r="O33" s="1">
        <v>16.5</v>
      </c>
      <c r="P33" s="1">
        <v>16.120000839233398</v>
      </c>
      <c r="Q33" s="1">
        <v>16.5</v>
      </c>
      <c r="R33" s="1">
        <v>16.559999465942383</v>
      </c>
      <c r="S33" s="1">
        <v>16.25</v>
      </c>
      <c r="T33" s="1">
        <v>16.5</v>
      </c>
      <c r="U33" s="1">
        <v>16.5</v>
      </c>
      <c r="V33" s="1">
        <v>16.690000534057617</v>
      </c>
      <c r="W33" s="1">
        <v>16.559999465942383</v>
      </c>
      <c r="X33" s="1">
        <v>16.559999465942383</v>
      </c>
      <c r="Y33" s="1">
        <v>16.559999465942383</v>
      </c>
      <c r="Z33" s="1">
        <v>16.620000839233398</v>
      </c>
      <c r="AA33" s="1">
        <v>16.559999465942383</v>
      </c>
      <c r="AB33" s="1">
        <v>16.620000839233398</v>
      </c>
      <c r="AC33" s="1">
        <v>16.620000839233398</v>
      </c>
      <c r="AD33" s="1">
        <v>16.559999465942383</v>
      </c>
      <c r="AE33" s="1">
        <v>16.690000534057617</v>
      </c>
      <c r="AF33" s="1">
        <v>16.690000534057617</v>
      </c>
      <c r="AG33" s="1">
        <v>16.690000534057617</v>
      </c>
      <c r="AH33" s="1">
        <v>16.75</v>
      </c>
      <c r="AI33" s="1">
        <v>16.75</v>
      </c>
      <c r="AJ33" s="1">
        <v>16.620000839233398</v>
      </c>
      <c r="AK33" s="1">
        <v>16.690000534057617</v>
      </c>
      <c r="AL33" s="1">
        <v>16.620000839233398</v>
      </c>
      <c r="AM33" s="1">
        <v>16.620000839233398</v>
      </c>
      <c r="AN33" s="1">
        <v>16.75</v>
      </c>
      <c r="AO33" s="1">
        <v>16.690000534057617</v>
      </c>
      <c r="AP33" s="1">
        <v>16.690000534057617</v>
      </c>
      <c r="AQ33" s="1">
        <v>16.75</v>
      </c>
      <c r="AR33" s="1">
        <v>16.75</v>
      </c>
      <c r="AS33" s="1">
        <v>16.809999465942383</v>
      </c>
      <c r="AT33" s="1">
        <v>17</v>
      </c>
      <c r="AU33" s="1">
        <v>17.059999465942383</v>
      </c>
      <c r="AV33" s="1">
        <v>17</v>
      </c>
      <c r="AW33" s="1">
        <v>17.120000839233398</v>
      </c>
      <c r="AX33" s="1">
        <v>17.059999465942383</v>
      </c>
      <c r="AY33" s="1">
        <v>17.159999847412109</v>
      </c>
      <c r="AZ33" s="1">
        <v>17.239999771118164</v>
      </c>
      <c r="BA33" s="1">
        <v>17.329999923706055</v>
      </c>
      <c r="BB33" s="1">
        <v>17.379999160766602</v>
      </c>
      <c r="BC33" s="1">
        <v>17.370000839233398</v>
      </c>
      <c r="BD33" s="1">
        <v>17.440000534057617</v>
      </c>
      <c r="BE33" s="1">
        <v>17.600000381469727</v>
      </c>
      <c r="BF33" s="1">
        <v>17.559999465942383</v>
      </c>
      <c r="BG33" s="1">
        <v>17.530000686645508</v>
      </c>
      <c r="BH33" s="1">
        <v>17.549999237060547</v>
      </c>
      <c r="BI33" s="1">
        <v>17.729999542236328</v>
      </c>
      <c r="BJ33" s="1">
        <v>17.590000152587891</v>
      </c>
      <c r="BK33" s="1">
        <v>17.549999237060547</v>
      </c>
      <c r="BL33" s="1">
        <v>17.5</v>
      </c>
      <c r="BM33" s="1">
        <v>17.420000076293945</v>
      </c>
      <c r="BN33" s="1">
        <v>38.509998321533203</v>
      </c>
      <c r="BO33" s="1">
        <v>36.700000762939453</v>
      </c>
      <c r="BP33" s="1">
        <v>60.6875</v>
      </c>
      <c r="BQ33" s="1">
        <v>69.360000610351563</v>
      </c>
      <c r="BR33" s="1">
        <v>30.4375</v>
      </c>
      <c r="BS33" s="1">
        <v>31</v>
      </c>
    </row>
    <row r="34" spans="1:71" x14ac:dyDescent="0.2">
      <c r="A34" s="30" t="s">
        <v>409</v>
      </c>
      <c r="B34" s="5">
        <v>0.90979987155020481</v>
      </c>
      <c r="C34" s="1">
        <v>0.88293343262693957</v>
      </c>
      <c r="D34" s="1">
        <v>0.91174326415335505</v>
      </c>
      <c r="E34" s="1">
        <v>0.95322429514823548</v>
      </c>
      <c r="F34" s="1">
        <v>0.95890415534569118</v>
      </c>
      <c r="G34" s="1">
        <v>0.95233193276021721</v>
      </c>
      <c r="H34" s="1">
        <v>0.95422769600992263</v>
      </c>
      <c r="I34" s="1">
        <v>0.98322727411190991</v>
      </c>
      <c r="J34" s="1">
        <v>0.98434475334930116</v>
      </c>
      <c r="K34" s="1">
        <v>1.0118043326821091</v>
      </c>
      <c r="L34" s="1">
        <v>0.98218481020462878</v>
      </c>
      <c r="M34" s="1">
        <v>0.98637856106718347</v>
      </c>
      <c r="N34" s="1">
        <v>0.96240283711924146</v>
      </c>
      <c r="O34" s="1">
        <v>0.99175340016027358</v>
      </c>
      <c r="P34" s="1">
        <v>0.97266749818867038</v>
      </c>
      <c r="Q34" s="1">
        <v>0.94497544007951662</v>
      </c>
      <c r="R34" s="1">
        <v>0.9490893026537931</v>
      </c>
      <c r="S34" s="1">
        <v>0.93058903993648256</v>
      </c>
      <c r="T34" s="1">
        <v>0.9173810566266577</v>
      </c>
      <c r="U34" s="1">
        <v>0.90786271753762893</v>
      </c>
      <c r="V34" s="1">
        <v>0.94830390320314084</v>
      </c>
      <c r="W34" s="1">
        <v>0.94028642053185318</v>
      </c>
      <c r="X34" s="1">
        <v>0.92511975097350574</v>
      </c>
      <c r="Y34" s="1">
        <v>0.94936707790445318</v>
      </c>
      <c r="Z34" s="1">
        <v>0.9385341687274833</v>
      </c>
      <c r="AA34" s="1">
        <v>0.93789195279106663</v>
      </c>
      <c r="AB34" s="1">
        <v>0.93525180900257721</v>
      </c>
      <c r="AC34" s="1">
        <v>0.94318689211049977</v>
      </c>
      <c r="AD34" s="1">
        <v>0.94623180600217383</v>
      </c>
      <c r="AE34" s="1">
        <v>0.94998605727615004</v>
      </c>
      <c r="AF34" s="1">
        <v>0.98039213873705633</v>
      </c>
      <c r="AG34" s="1">
        <v>1.0060362197168786</v>
      </c>
      <c r="AH34" s="1">
        <v>0.99753417680386558</v>
      </c>
      <c r="AI34" s="1">
        <v>1.0015022373712803</v>
      </c>
      <c r="AJ34" s="1">
        <v>1.0202346334508579</v>
      </c>
      <c r="AK34" s="1">
        <v>1.0101298898884967</v>
      </c>
      <c r="AL34" s="1">
        <v>0.98801882709326316</v>
      </c>
      <c r="AM34" s="1">
        <v>0.97131242036529286</v>
      </c>
      <c r="AN34" s="1">
        <v>0.9275200912836592</v>
      </c>
      <c r="AO34" s="1">
        <v>0.99282029473340727</v>
      </c>
      <c r="AP34" s="1">
        <v>0.97476744460914788</v>
      </c>
      <c r="AQ34" s="1">
        <v>0.9551310868613262</v>
      </c>
      <c r="AR34" s="1">
        <v>0.94130678464557938</v>
      </c>
      <c r="AS34" s="1">
        <v>0.93254410321069603</v>
      </c>
      <c r="AT34" s="1">
        <v>0.91804372864481931</v>
      </c>
      <c r="AU34" s="1">
        <v>0.92561610408843853</v>
      </c>
      <c r="AV34" s="1">
        <v>0.90065198877886099</v>
      </c>
      <c r="AW34" s="1">
        <v>0.91205208501059032</v>
      </c>
      <c r="AX34" s="1">
        <v>0.96737169348468488</v>
      </c>
      <c r="AY34" s="1">
        <v>0.94483061742076557</v>
      </c>
      <c r="AZ34" s="1">
        <v>0.94836091804351696</v>
      </c>
      <c r="BA34" s="1">
        <v>0.94204498968641293</v>
      </c>
      <c r="BB34" s="1">
        <v>0.97345133910342352</v>
      </c>
      <c r="BC34" s="1">
        <v>0.96238940255771188</v>
      </c>
      <c r="BD34" s="1">
        <v>0.97677747602989229</v>
      </c>
      <c r="BE34" s="1">
        <v>0.9766803735002032</v>
      </c>
      <c r="BF34" s="1">
        <v>0.93963399198989117</v>
      </c>
      <c r="BG34" s="1">
        <v>0.90046628166822207</v>
      </c>
      <c r="BH34" s="1">
        <v>0.93367675194988042</v>
      </c>
      <c r="BI34" s="1">
        <v>0.93770209639647584</v>
      </c>
      <c r="BJ34" s="1">
        <v>0.92933823787368786</v>
      </c>
      <c r="BK34" s="1">
        <v>0.89909035771613466</v>
      </c>
      <c r="BL34" s="1">
        <v>0.9112333107775249</v>
      </c>
      <c r="BM34" s="1">
        <v>0.90304185142553817</v>
      </c>
      <c r="BN34" s="1">
        <v>17.549999237060547</v>
      </c>
      <c r="BO34" s="1">
        <v>17.5</v>
      </c>
      <c r="BP34" s="1">
        <v>33.75</v>
      </c>
      <c r="BQ34" s="1">
        <v>8.0625</v>
      </c>
      <c r="BR34" s="1">
        <v>20.6875</v>
      </c>
      <c r="BS34" s="1">
        <v>21.125</v>
      </c>
    </row>
    <row r="35" spans="1:71" x14ac:dyDescent="0.2">
      <c r="A35" s="30" t="s">
        <v>414</v>
      </c>
      <c r="B35" s="5">
        <v>0.81102157003380193</v>
      </c>
      <c r="C35" s="1">
        <v>0.82060871900722576</v>
      </c>
      <c r="D35" s="1">
        <v>0.80754400912136781</v>
      </c>
      <c r="E35" s="1">
        <v>0.82300239995777569</v>
      </c>
      <c r="F35" s="1">
        <v>0.81465342737539448</v>
      </c>
      <c r="G35" s="1">
        <v>0.84422937079759031</v>
      </c>
      <c r="H35" s="1">
        <v>0.80624588064289193</v>
      </c>
      <c r="I35" s="1">
        <v>0.82549030373891819</v>
      </c>
      <c r="J35" s="1">
        <v>0.87962720116504156</v>
      </c>
      <c r="K35" s="1">
        <v>0.90113827403975932</v>
      </c>
      <c r="L35" s="1">
        <v>0.87769703926133957</v>
      </c>
      <c r="M35" s="1">
        <v>0.86634306393689153</v>
      </c>
      <c r="N35" s="1">
        <v>0.84606841646055142</v>
      </c>
      <c r="O35" s="1">
        <v>0.83544439949563665</v>
      </c>
      <c r="P35" s="1">
        <v>0.82595229620234556</v>
      </c>
      <c r="Q35" s="1">
        <v>0.85317784907404715</v>
      </c>
      <c r="R35" s="1">
        <v>0.83388191099785458</v>
      </c>
      <c r="S35" s="1">
        <v>0.83205604898726593</v>
      </c>
      <c r="T35" s="1">
        <v>0.82455085119454696</v>
      </c>
      <c r="U35" s="1">
        <v>0.79437991810795239</v>
      </c>
      <c r="V35" s="1">
        <v>0.77489973247998412</v>
      </c>
      <c r="W35" s="1">
        <v>0.78897597834558897</v>
      </c>
      <c r="X35" s="1">
        <v>0.80539835922450642</v>
      </c>
      <c r="Y35" s="1">
        <v>0.79113925326776735</v>
      </c>
      <c r="Z35" s="1">
        <v>0.74865730294170085</v>
      </c>
      <c r="AA35" s="1">
        <v>0.7743061107908622</v>
      </c>
      <c r="AB35" s="1">
        <v>0.76923074385737367</v>
      </c>
      <c r="AC35" s="1">
        <v>0.74900134771843252</v>
      </c>
      <c r="AD35" s="1">
        <v>0.7569854315311958</v>
      </c>
      <c r="AE35" s="1">
        <v>0.78234142366601844</v>
      </c>
      <c r="AF35" s="1">
        <v>0.77545140432094384</v>
      </c>
      <c r="AG35" s="1">
        <v>0.76402862915242875</v>
      </c>
      <c r="AH35" s="1">
        <v>0.77336920301066925</v>
      </c>
      <c r="AI35" s="1">
        <v>0.77894619199175952</v>
      </c>
      <c r="AJ35" s="1">
        <v>0.82695686715579664</v>
      </c>
      <c r="AK35" s="1">
        <v>0.83557489502753379</v>
      </c>
      <c r="AL35" s="1">
        <v>0.8233490451411335</v>
      </c>
      <c r="AM35" s="1">
        <v>0.80754458550637731</v>
      </c>
      <c r="AN35" s="1">
        <v>0.80533186296407455</v>
      </c>
      <c r="AO35" s="1">
        <v>0.81893654452194253</v>
      </c>
      <c r="AP35" s="1">
        <v>0.81323457503644736</v>
      </c>
      <c r="AQ35" s="1">
        <v>0.78298533615822108</v>
      </c>
      <c r="AR35" s="1">
        <v>0.74750832121768263</v>
      </c>
      <c r="AS35" s="1">
        <v>0.75385305025142924</v>
      </c>
      <c r="AT35" s="1">
        <v>0.75112671119189722</v>
      </c>
      <c r="AU35" s="1">
        <v>0.80852013376645904</v>
      </c>
      <c r="AV35" s="1">
        <v>0.7846170485616798</v>
      </c>
      <c r="AW35" s="1">
        <v>0.77090116786272889</v>
      </c>
      <c r="AX35" s="1">
        <v>0.87992568199545551</v>
      </c>
      <c r="AY35" s="1">
        <v>0.83079931591886824</v>
      </c>
      <c r="AZ35" s="1">
        <v>0.8222782435731576</v>
      </c>
      <c r="BA35" s="1">
        <v>0.83737329497778323</v>
      </c>
      <c r="BB35" s="1">
        <v>0.84623893695905406</v>
      </c>
      <c r="BC35" s="1">
        <v>0.86836287598482009</v>
      </c>
      <c r="BD35" s="1">
        <v>0.85846356460977058</v>
      </c>
      <c r="BE35" s="1">
        <v>0.85596705127170314</v>
      </c>
      <c r="BF35" s="1">
        <v>0.84676315032151339</v>
      </c>
      <c r="BG35" s="1">
        <v>0.8254274301871376</v>
      </c>
      <c r="BH35" s="1">
        <v>0.83172351325816329</v>
      </c>
      <c r="BI35" s="1">
        <v>0.83530930846855578</v>
      </c>
      <c r="BJ35" s="1">
        <v>0.82785874511197666</v>
      </c>
      <c r="BK35" s="1">
        <v>0.81975880735229034</v>
      </c>
      <c r="BL35" s="1">
        <v>0.81173079339822141</v>
      </c>
      <c r="BM35" s="1">
        <v>0.80798478129980433</v>
      </c>
      <c r="BN35" s="1">
        <v>0.89909035771613466</v>
      </c>
      <c r="BO35" s="1">
        <v>0.9112333107775249</v>
      </c>
      <c r="BP35" s="1">
        <v>28.625</v>
      </c>
      <c r="BQ35" s="1">
        <v>31.75</v>
      </c>
      <c r="BR35" s="1">
        <v>20.6875</v>
      </c>
      <c r="BS35" s="1">
        <v>21.125</v>
      </c>
    </row>
    <row r="36" spans="1:71" x14ac:dyDescent="0.2">
      <c r="A36" s="30" t="s">
        <v>424</v>
      </c>
      <c r="B36" s="5">
        <v>61.060001373291016</v>
      </c>
      <c r="C36" s="1">
        <v>61.869998931884766</v>
      </c>
      <c r="D36" s="1">
        <v>62.5</v>
      </c>
      <c r="E36" s="1">
        <v>62.619998931884766</v>
      </c>
      <c r="F36" s="1">
        <v>61.689998626708984</v>
      </c>
      <c r="G36" s="1">
        <v>60.869998931884766</v>
      </c>
      <c r="H36" s="1">
        <v>61.560001373291016</v>
      </c>
      <c r="I36" s="1">
        <v>62</v>
      </c>
      <c r="J36" s="1">
        <v>61.75</v>
      </c>
      <c r="K36" s="1">
        <v>61.939998626708984</v>
      </c>
      <c r="L36" s="1">
        <v>61.369998931884766</v>
      </c>
      <c r="M36" s="1">
        <v>59.060001373291016</v>
      </c>
      <c r="N36" s="1">
        <v>56.5</v>
      </c>
      <c r="O36" s="1">
        <v>57.310001373291016</v>
      </c>
      <c r="P36" s="1">
        <v>58.619998931884766</v>
      </c>
      <c r="Q36" s="1">
        <v>55.25</v>
      </c>
      <c r="R36" s="1">
        <v>54</v>
      </c>
      <c r="S36" s="1">
        <v>53.5</v>
      </c>
      <c r="T36" s="1">
        <v>54</v>
      </c>
      <c r="U36" s="1">
        <v>52.869998931884766</v>
      </c>
      <c r="V36" s="1">
        <v>53.189998626708984</v>
      </c>
      <c r="W36" s="1">
        <v>54.5</v>
      </c>
      <c r="X36" s="1">
        <v>52.5</v>
      </c>
      <c r="Y36" s="1">
        <v>53</v>
      </c>
      <c r="Z36" s="1">
        <v>54.119998931884766</v>
      </c>
      <c r="AA36" s="1">
        <v>53.869998931884766</v>
      </c>
      <c r="AB36" s="1">
        <v>52.939998626708984</v>
      </c>
      <c r="AC36" s="1">
        <v>53.439998626708984</v>
      </c>
      <c r="AD36" s="1">
        <v>54.619998931884766</v>
      </c>
      <c r="AE36" s="1">
        <v>57.869998931884766</v>
      </c>
      <c r="AF36" s="1">
        <v>58.189998626708984</v>
      </c>
      <c r="AG36" s="1">
        <v>56.869998931884766</v>
      </c>
      <c r="AH36" s="1">
        <v>57.060001373291016</v>
      </c>
      <c r="AI36" s="1">
        <v>55.560001373291016</v>
      </c>
      <c r="AJ36" s="1">
        <v>54.869998931884766</v>
      </c>
      <c r="AK36" s="1">
        <v>55.869998931884766</v>
      </c>
      <c r="AL36" s="1">
        <v>55.939998626708984</v>
      </c>
      <c r="AM36" s="1">
        <v>55.060001373291016</v>
      </c>
      <c r="AN36" s="1">
        <v>54.060001373291016</v>
      </c>
      <c r="AO36" s="1">
        <v>54.619998931884766</v>
      </c>
      <c r="AP36" s="1">
        <v>55.119998931884766</v>
      </c>
      <c r="AQ36" s="1">
        <v>56.810001373291016</v>
      </c>
      <c r="AR36" s="1">
        <v>55.439998626708984</v>
      </c>
      <c r="AS36" s="1">
        <v>55.119998931884766</v>
      </c>
      <c r="AT36" s="1">
        <v>55.25</v>
      </c>
      <c r="AU36" s="1">
        <v>56.439998626708984</v>
      </c>
      <c r="AV36" s="1">
        <v>57</v>
      </c>
      <c r="AW36" s="1">
        <v>56.75</v>
      </c>
      <c r="AX36" s="1">
        <v>58.060001373291016</v>
      </c>
      <c r="AY36" s="1">
        <v>57.270000457763672</v>
      </c>
      <c r="AZ36" s="1">
        <v>57.599998474121094</v>
      </c>
      <c r="BA36" s="1">
        <v>58.630001068115234</v>
      </c>
      <c r="BB36" s="1">
        <v>58.040000915527344</v>
      </c>
      <c r="BC36" s="1">
        <v>58.130001068115234</v>
      </c>
      <c r="BD36" s="1">
        <v>53.349998474121094</v>
      </c>
      <c r="BE36" s="1">
        <v>54</v>
      </c>
      <c r="BF36" s="1">
        <v>54.849998474121094</v>
      </c>
      <c r="BG36" s="1">
        <v>54.799999237060547</v>
      </c>
      <c r="BH36" s="1">
        <v>55.75</v>
      </c>
      <c r="BI36" s="1">
        <v>56.340000152587891</v>
      </c>
      <c r="BJ36" s="1">
        <v>57.159999847412109</v>
      </c>
      <c r="BK36" s="1">
        <v>56.560001373291016</v>
      </c>
      <c r="BL36" s="1">
        <v>56.099998474121094</v>
      </c>
      <c r="BM36" s="1">
        <v>55.970001220703125</v>
      </c>
      <c r="BN36" s="1">
        <v>0.81975880735229034</v>
      </c>
      <c r="BO36" s="1">
        <v>0.81173079339822141</v>
      </c>
      <c r="BP36" s="1">
        <v>46.25</v>
      </c>
      <c r="BQ36" s="1">
        <v>23</v>
      </c>
      <c r="BR36" s="1">
        <v>70.0625</v>
      </c>
      <c r="BS36" s="1">
        <v>70.875</v>
      </c>
    </row>
    <row r="37" spans="1:71" x14ac:dyDescent="0.2">
      <c r="A37" s="30" t="s">
        <v>63</v>
      </c>
      <c r="B37" s="5">
        <v>39.939998626708984</v>
      </c>
      <c r="C37" s="1">
        <v>39.119998931884766</v>
      </c>
      <c r="D37" s="1">
        <v>39.5</v>
      </c>
      <c r="E37" s="1">
        <v>39.75</v>
      </c>
      <c r="F37" s="1">
        <v>40.939998626708984</v>
      </c>
      <c r="G37" s="1">
        <v>41.369998931884766</v>
      </c>
      <c r="H37" s="1">
        <v>40.869998931884766</v>
      </c>
      <c r="I37" s="1">
        <v>41.189998626708984</v>
      </c>
      <c r="J37" s="1">
        <v>41</v>
      </c>
      <c r="K37" s="1">
        <v>40.689998626708984</v>
      </c>
      <c r="L37" s="1">
        <v>41.619998931884766</v>
      </c>
      <c r="M37" s="1">
        <v>42.189998626708984</v>
      </c>
      <c r="N37" s="1">
        <v>42.75</v>
      </c>
      <c r="O37" s="1">
        <v>42.25</v>
      </c>
      <c r="P37" s="1">
        <v>42.560001373291016</v>
      </c>
      <c r="Q37" s="1">
        <v>43.119998931884766</v>
      </c>
      <c r="R37" s="1">
        <v>44.869998931884766</v>
      </c>
      <c r="S37" s="1">
        <v>45</v>
      </c>
      <c r="T37" s="1">
        <v>44.810001373291016</v>
      </c>
      <c r="U37" s="1">
        <v>44.689998626708984</v>
      </c>
      <c r="V37" s="1">
        <v>45.189998626708984</v>
      </c>
      <c r="W37" s="1">
        <v>45.939998626708984</v>
      </c>
      <c r="X37" s="1">
        <v>45.939998626708984</v>
      </c>
      <c r="Y37" s="1">
        <v>45.869998931884766</v>
      </c>
      <c r="Z37" s="1">
        <v>45.939998626708984</v>
      </c>
      <c r="AA37" s="1">
        <v>46.060001373291016</v>
      </c>
      <c r="AB37" s="1">
        <v>48.310001373291016</v>
      </c>
      <c r="AC37" s="1">
        <v>48.25</v>
      </c>
      <c r="AD37" s="1">
        <v>49.25</v>
      </c>
      <c r="AE37" s="1">
        <v>49.619998931884766</v>
      </c>
      <c r="AF37" s="1">
        <v>49</v>
      </c>
      <c r="AG37" s="1">
        <v>48.619998931884766</v>
      </c>
      <c r="AH37" s="1">
        <v>46.689998626708984</v>
      </c>
      <c r="AI37" s="1">
        <v>43.119998931884766</v>
      </c>
      <c r="AJ37" s="1">
        <v>39.689998626708984</v>
      </c>
      <c r="AK37" s="1">
        <v>40.439998626708984</v>
      </c>
      <c r="AL37" s="1">
        <v>41.5</v>
      </c>
      <c r="AM37" s="1">
        <v>41.810001373291016</v>
      </c>
      <c r="AN37" s="1">
        <v>41.5</v>
      </c>
      <c r="AO37" s="1">
        <v>38.189998626708984</v>
      </c>
      <c r="AP37" s="1">
        <v>39.119998931884766</v>
      </c>
      <c r="AQ37" s="1">
        <v>39.060001373291016</v>
      </c>
      <c r="AR37" s="1">
        <v>39</v>
      </c>
      <c r="AS37" s="1">
        <v>39.619998931884766</v>
      </c>
      <c r="AT37" s="1">
        <v>40</v>
      </c>
      <c r="AU37" s="1">
        <v>40.689998626708984</v>
      </c>
      <c r="AV37" s="1">
        <v>41</v>
      </c>
      <c r="AW37" s="1">
        <v>41.939998626708984</v>
      </c>
      <c r="AX37" s="1">
        <v>42.310001373291016</v>
      </c>
      <c r="AY37" s="1">
        <v>42.639999389648438</v>
      </c>
      <c r="AZ37" s="1">
        <v>41.939998626708984</v>
      </c>
      <c r="BA37" s="1">
        <v>40.909999847412109</v>
      </c>
      <c r="BB37" s="1">
        <v>41.020000457763672</v>
      </c>
      <c r="BC37" s="1">
        <v>40.799999237060547</v>
      </c>
      <c r="BD37" s="1">
        <v>41.040000915527344</v>
      </c>
      <c r="BE37" s="1">
        <v>41.259998321533203</v>
      </c>
      <c r="BF37" s="1">
        <v>41.779998779296875</v>
      </c>
      <c r="BG37" s="1">
        <v>43.099998474121094</v>
      </c>
      <c r="BH37" s="1">
        <v>44.049999237060547</v>
      </c>
      <c r="BI37" s="1">
        <v>43.770000457763672</v>
      </c>
      <c r="BJ37" s="1">
        <v>43.700000762939453</v>
      </c>
      <c r="BK37" s="1">
        <v>43.529998779296875</v>
      </c>
      <c r="BL37" s="1">
        <v>43.189998626708984</v>
      </c>
      <c r="BM37" s="1">
        <v>44.049999237060547</v>
      </c>
      <c r="BN37" s="1">
        <v>56.560001373291016</v>
      </c>
      <c r="BO37" s="1">
        <v>56.099998474121094</v>
      </c>
      <c r="BP37" s="1">
        <v>59.375</v>
      </c>
      <c r="BQ37" s="1">
        <v>70.75</v>
      </c>
      <c r="BR37" s="1">
        <v>1.4375</v>
      </c>
      <c r="BS37" s="1">
        <v>1.15625</v>
      </c>
    </row>
    <row r="38" spans="1:71" x14ac:dyDescent="0.2">
      <c r="A38" s="30" t="s">
        <v>905</v>
      </c>
      <c r="B38" s="5">
        <v>40</v>
      </c>
      <c r="C38" s="1">
        <v>39.25</v>
      </c>
      <c r="D38" s="1">
        <v>39.619998931884766</v>
      </c>
      <c r="E38" s="1">
        <v>40</v>
      </c>
      <c r="F38" s="1">
        <v>40.560001373291016</v>
      </c>
      <c r="G38" s="1">
        <v>40.619998931884766</v>
      </c>
      <c r="H38" s="1">
        <v>40.5</v>
      </c>
      <c r="I38" s="1">
        <v>39.619998931884766</v>
      </c>
      <c r="J38" s="1">
        <v>39.5</v>
      </c>
      <c r="K38" s="1">
        <v>39</v>
      </c>
      <c r="L38" s="1">
        <v>40.119998931884766</v>
      </c>
      <c r="M38" s="1">
        <v>41.439998626708984</v>
      </c>
      <c r="N38" s="1">
        <v>43.189998626708984</v>
      </c>
      <c r="O38" s="1">
        <v>43.189998626708984</v>
      </c>
      <c r="P38" s="1">
        <v>44.25</v>
      </c>
      <c r="Q38" s="1">
        <v>43.869998931884766</v>
      </c>
      <c r="R38" s="1">
        <v>44.310001373291016</v>
      </c>
      <c r="S38" s="1">
        <v>44.689998626708984</v>
      </c>
      <c r="T38" s="1">
        <v>46.060001373291016</v>
      </c>
      <c r="U38" s="1">
        <v>46.369998931884766</v>
      </c>
      <c r="V38" s="1">
        <v>46.939998626708984</v>
      </c>
      <c r="W38" s="1">
        <v>47.689998626708984</v>
      </c>
      <c r="X38" s="1">
        <v>46.810001373291016</v>
      </c>
      <c r="Y38" s="1">
        <v>45.5</v>
      </c>
      <c r="Z38" s="1">
        <v>46.189998626708984</v>
      </c>
      <c r="AA38" s="1">
        <v>46.560001373291016</v>
      </c>
      <c r="AB38" s="1">
        <v>47.25</v>
      </c>
      <c r="AC38" s="1">
        <v>47.5</v>
      </c>
      <c r="AD38" s="1">
        <v>47.869998931884766</v>
      </c>
      <c r="AE38" s="1">
        <v>49.060001373291016</v>
      </c>
      <c r="AF38" s="1">
        <v>49</v>
      </c>
      <c r="AG38" s="1">
        <v>49.189998626708984</v>
      </c>
      <c r="AH38" s="1">
        <v>48.439998626708984</v>
      </c>
      <c r="AI38" s="1">
        <v>46.75</v>
      </c>
      <c r="AJ38" s="1">
        <v>43.25</v>
      </c>
      <c r="AK38" s="1">
        <v>42.619998931884766</v>
      </c>
      <c r="AL38" s="1">
        <v>42.939998626708984</v>
      </c>
      <c r="AM38" s="1">
        <v>42.369998931884766</v>
      </c>
      <c r="AN38" s="1">
        <v>42.060001373291016</v>
      </c>
      <c r="AO38" s="1">
        <v>40.619998931884766</v>
      </c>
      <c r="AP38" s="1">
        <v>41.189998626708984</v>
      </c>
      <c r="AQ38" s="1">
        <v>40.5</v>
      </c>
      <c r="AR38" s="1">
        <v>40.5</v>
      </c>
      <c r="AS38" s="1">
        <v>41.119998931884766</v>
      </c>
      <c r="AT38" s="1">
        <v>41.560001373291016</v>
      </c>
      <c r="AU38" s="1">
        <v>41.869998931884766</v>
      </c>
      <c r="AV38" s="1">
        <v>42.189998626708984</v>
      </c>
      <c r="AW38" s="1">
        <v>42.689998626708984</v>
      </c>
      <c r="AX38" s="1">
        <v>42.369998931884766</v>
      </c>
      <c r="AY38" s="1">
        <v>42.5</v>
      </c>
      <c r="AZ38" s="1">
        <v>42.220001220703125</v>
      </c>
      <c r="BA38" s="1">
        <v>41.200000762939453</v>
      </c>
      <c r="BB38" s="1">
        <v>40.950000762939453</v>
      </c>
      <c r="BC38" s="1">
        <v>41.209999084472656</v>
      </c>
      <c r="BD38" s="1">
        <v>41.75</v>
      </c>
      <c r="BE38" s="1">
        <v>41.599998474121094</v>
      </c>
      <c r="BF38" s="1">
        <v>42.159999847412109</v>
      </c>
      <c r="BG38" s="1">
        <v>43.180000305175781</v>
      </c>
      <c r="BH38" s="1">
        <v>43.919998168945313</v>
      </c>
      <c r="BI38" s="1">
        <v>43.900001525878906</v>
      </c>
      <c r="BJ38" s="1">
        <v>43.930000305175781</v>
      </c>
      <c r="BK38" s="1">
        <v>43.5</v>
      </c>
      <c r="BL38" s="1">
        <v>43</v>
      </c>
      <c r="BM38" s="1">
        <v>43.950000762939453</v>
      </c>
      <c r="BN38" s="1">
        <v>43.529998779296875</v>
      </c>
      <c r="BO38" s="1">
        <v>43.189998626708984</v>
      </c>
      <c r="BP38" s="1">
        <v>43.625</v>
      </c>
      <c r="BQ38" s="1">
        <v>0.9375</v>
      </c>
      <c r="BR38" s="1">
        <v>1.4375</v>
      </c>
      <c r="BS38" s="1">
        <v>1.15625</v>
      </c>
    </row>
    <row r="39" spans="1:71" x14ac:dyDescent="0.2">
      <c r="A39" s="30" t="s">
        <v>1096</v>
      </c>
      <c r="B39" s="5">
        <v>22.190000534057617</v>
      </c>
      <c r="C39" s="1">
        <v>21.870000839233398</v>
      </c>
      <c r="D39" s="1">
        <v>21.940000534057617</v>
      </c>
      <c r="E39" s="1">
        <v>22.120000839233398</v>
      </c>
      <c r="F39" s="1">
        <v>22.190000534057617</v>
      </c>
      <c r="G39" s="1">
        <v>22</v>
      </c>
      <c r="H39" s="1">
        <v>21.940000534057617</v>
      </c>
      <c r="I39" s="1">
        <v>21.870000839233398</v>
      </c>
      <c r="J39" s="1">
        <v>21.809999465942383</v>
      </c>
      <c r="K39" s="1">
        <v>21.870000839233398</v>
      </c>
      <c r="L39" s="1">
        <v>22.190000534057617</v>
      </c>
      <c r="M39" s="1">
        <v>22.809999465942383</v>
      </c>
      <c r="N39" s="1">
        <v>22.940000534057617</v>
      </c>
      <c r="O39" s="1">
        <v>23</v>
      </c>
      <c r="P39" s="1">
        <v>23.239999771118164</v>
      </c>
      <c r="Q39" s="1">
        <v>23.209999084472656</v>
      </c>
      <c r="R39" s="1">
        <v>23.290000915527344</v>
      </c>
      <c r="S39" s="1">
        <v>23.25</v>
      </c>
      <c r="T39" s="1">
        <v>23.600000381469727</v>
      </c>
      <c r="U39" s="1">
        <v>23.489999771118164</v>
      </c>
      <c r="V39" s="1">
        <v>23.329999923706055</v>
      </c>
      <c r="W39" s="1">
        <v>23.379999160766602</v>
      </c>
      <c r="X39" s="1">
        <v>23.020000457763672</v>
      </c>
      <c r="Y39" s="1">
        <v>22.639999389648438</v>
      </c>
      <c r="Z39" s="1">
        <v>23.25</v>
      </c>
      <c r="AA39" s="1">
        <v>22.889999389648437</v>
      </c>
      <c r="AB39" s="1">
        <v>23.620000839233398</v>
      </c>
      <c r="AC39" s="1">
        <v>23.600000381469727</v>
      </c>
      <c r="AD39" s="1">
        <v>23.879999160766602</v>
      </c>
      <c r="AE39" s="1">
        <v>24.620000839233398</v>
      </c>
      <c r="AF39" s="1">
        <v>24.350000381469727</v>
      </c>
      <c r="AG39" s="1">
        <v>24.709999084472656</v>
      </c>
      <c r="AH39" s="1">
        <v>24.270000457763672</v>
      </c>
      <c r="AI39" s="1">
        <v>23.459999084472656</v>
      </c>
      <c r="AJ39" s="1">
        <v>21.700000762939453</v>
      </c>
      <c r="AK39" s="1">
        <v>21.819999694824219</v>
      </c>
      <c r="AL39" s="1">
        <v>22.239999771118164</v>
      </c>
      <c r="AM39" s="1">
        <v>21.899999618530273</v>
      </c>
      <c r="AN39" s="1">
        <v>21.930000305175781</v>
      </c>
      <c r="AO39" s="1">
        <v>21.090000152587891</v>
      </c>
      <c r="AP39" s="1">
        <v>21.639999389648438</v>
      </c>
      <c r="AQ39" s="1">
        <v>21</v>
      </c>
      <c r="AR39" s="1">
        <v>20.979999542236328</v>
      </c>
      <c r="AS39" s="1">
        <v>21</v>
      </c>
      <c r="AT39" s="1">
        <v>20.780000686645508</v>
      </c>
      <c r="AU39" s="1">
        <v>21.549999237060547</v>
      </c>
      <c r="AV39" s="1">
        <v>21.969999313354492</v>
      </c>
      <c r="AW39" s="1">
        <v>21.870000839233398</v>
      </c>
      <c r="AX39" s="1">
        <v>21.719999313354492</v>
      </c>
      <c r="AY39" s="1">
        <v>21.5</v>
      </c>
      <c r="AZ39" s="1">
        <v>21.819999694824219</v>
      </c>
      <c r="BA39" s="1">
        <v>21.389999389648438</v>
      </c>
      <c r="BB39" s="1">
        <v>21.139999389648438</v>
      </c>
      <c r="BC39" s="1">
        <v>21.159999847412109</v>
      </c>
      <c r="BD39" s="1">
        <v>20.979999542236328</v>
      </c>
      <c r="BE39" s="1">
        <v>21.069999694824219</v>
      </c>
      <c r="BF39" s="1">
        <v>21.379999160766602</v>
      </c>
      <c r="BG39" s="1">
        <v>20.590000152587891</v>
      </c>
      <c r="BH39" s="1">
        <v>21.350000381469727</v>
      </c>
      <c r="BI39" s="1">
        <v>21.850000381469727</v>
      </c>
      <c r="BJ39" s="1">
        <v>21.770000457763672</v>
      </c>
      <c r="BK39" s="1">
        <v>21.399999618530273</v>
      </c>
      <c r="BL39" s="1">
        <v>21.110000610351563</v>
      </c>
      <c r="BM39" s="1">
        <v>21.299999237060547</v>
      </c>
      <c r="BN39" s="1">
        <v>43.5</v>
      </c>
      <c r="BO39" s="1">
        <v>43</v>
      </c>
      <c r="BP39" s="1">
        <v>37</v>
      </c>
      <c r="BQ39" s="1">
        <v>24.875</v>
      </c>
      <c r="BR39" s="1">
        <v>29.375</v>
      </c>
      <c r="BS39" s="1">
        <v>27.8125</v>
      </c>
    </row>
    <row r="40" spans="1:71" x14ac:dyDescent="0.2">
      <c r="A40" s="30" t="s">
        <v>677</v>
      </c>
      <c r="B40" s="5">
        <v>38.689998626708984</v>
      </c>
      <c r="C40" s="1">
        <v>37.939998626708984</v>
      </c>
      <c r="D40" s="1">
        <v>38.060001373291016</v>
      </c>
      <c r="E40" s="1">
        <v>38.810001373291016</v>
      </c>
      <c r="F40" s="1">
        <v>40.75</v>
      </c>
      <c r="G40" s="1">
        <v>41.310001373291016</v>
      </c>
      <c r="H40" s="1">
        <v>41.189998626708984</v>
      </c>
      <c r="I40" s="1">
        <v>41.560001373291016</v>
      </c>
      <c r="J40" s="1">
        <v>41.060001373291016</v>
      </c>
      <c r="K40" s="1">
        <v>40</v>
      </c>
      <c r="L40" s="1">
        <v>40.25</v>
      </c>
      <c r="M40" s="1">
        <v>41.560001373291016</v>
      </c>
      <c r="N40" s="1">
        <v>41.75</v>
      </c>
      <c r="O40" s="1">
        <v>42.060001373291016</v>
      </c>
      <c r="P40" s="1">
        <v>42.439998626708984</v>
      </c>
      <c r="Q40" s="1">
        <v>42.189998626708984</v>
      </c>
      <c r="R40" s="1">
        <v>42</v>
      </c>
      <c r="S40" s="1">
        <v>42.310001373291016</v>
      </c>
      <c r="T40" s="1">
        <v>42.119998931884766</v>
      </c>
      <c r="U40" s="1">
        <v>42</v>
      </c>
      <c r="V40" s="1">
        <v>42.439998626708984</v>
      </c>
      <c r="W40" s="1">
        <v>43.119998931884766</v>
      </c>
      <c r="X40" s="1">
        <v>41.560001373291016</v>
      </c>
      <c r="Y40" s="1">
        <v>41.25</v>
      </c>
      <c r="Z40" s="1">
        <v>41.75</v>
      </c>
      <c r="AA40" s="1">
        <v>41.939998626708984</v>
      </c>
      <c r="AB40" s="1">
        <v>43.619998931884766</v>
      </c>
      <c r="AC40" s="1">
        <v>44.689998626708984</v>
      </c>
      <c r="AD40" s="1">
        <v>44.939998626708984</v>
      </c>
      <c r="AE40" s="1">
        <v>45.689998626708984</v>
      </c>
      <c r="AF40" s="1">
        <v>45.119998931884766</v>
      </c>
      <c r="AG40" s="1">
        <v>45.189998626708984</v>
      </c>
      <c r="AH40" s="1">
        <v>43.310001373291016</v>
      </c>
      <c r="AI40" s="1">
        <v>41</v>
      </c>
      <c r="AJ40" s="1">
        <v>36</v>
      </c>
      <c r="AK40" s="1">
        <v>37.189998626708984</v>
      </c>
      <c r="AL40" s="1">
        <v>38.369998931884766</v>
      </c>
      <c r="AM40" s="1">
        <v>38.119998931884766</v>
      </c>
      <c r="AN40" s="1">
        <v>37.75</v>
      </c>
      <c r="AO40" s="1">
        <v>35.25</v>
      </c>
      <c r="AP40" s="1">
        <v>35.939998626708984</v>
      </c>
      <c r="AQ40" s="1">
        <v>34.810001373291016</v>
      </c>
      <c r="AR40" s="1">
        <v>35.25</v>
      </c>
      <c r="AS40" s="1">
        <v>36</v>
      </c>
      <c r="AT40" s="1">
        <v>36.060001373291016</v>
      </c>
      <c r="AU40" s="1">
        <v>37</v>
      </c>
      <c r="AV40" s="1">
        <v>38.5</v>
      </c>
      <c r="AW40" s="1">
        <v>41.75</v>
      </c>
      <c r="AX40" s="1">
        <v>43.060001373291016</v>
      </c>
      <c r="AY40" s="1">
        <v>42.400001525878906</v>
      </c>
      <c r="AZ40" s="1">
        <v>41.709999084472656</v>
      </c>
      <c r="BA40" s="1">
        <v>41.950000762939453</v>
      </c>
      <c r="BB40" s="1">
        <v>41.299999237060547</v>
      </c>
      <c r="BC40" s="1">
        <v>42.479999542236328</v>
      </c>
      <c r="BD40" s="1">
        <v>42.400001525878906</v>
      </c>
      <c r="BE40" s="1">
        <v>42.990001678466797</v>
      </c>
      <c r="BF40" s="1">
        <v>44.090000152587891</v>
      </c>
      <c r="BG40" s="1">
        <v>44.319999694824219</v>
      </c>
      <c r="BH40" s="1">
        <v>45.200000762939453</v>
      </c>
      <c r="BI40" s="1">
        <v>44.310001373291016</v>
      </c>
      <c r="BJ40" s="1">
        <v>44.599998474121094</v>
      </c>
      <c r="BK40" s="1">
        <v>44.450000762939453</v>
      </c>
      <c r="BL40" s="1">
        <v>44.040000915527344</v>
      </c>
      <c r="BM40" s="1">
        <v>44.099998474121094</v>
      </c>
      <c r="BN40" s="1">
        <v>21.399999618530273</v>
      </c>
      <c r="BO40" s="1">
        <v>21.110000610351563</v>
      </c>
      <c r="BP40" s="1">
        <v>1357.510009765625</v>
      </c>
      <c r="BQ40" s="1">
        <v>36.3125</v>
      </c>
      <c r="BR40" s="1">
        <v>14.1875</v>
      </c>
      <c r="BS40" s="1">
        <v>14.6875</v>
      </c>
    </row>
    <row r="41" spans="1:71" x14ac:dyDescent="0.2">
      <c r="A41" s="30" t="s">
        <v>66</v>
      </c>
      <c r="B41" s="5">
        <v>70.05999755859375</v>
      </c>
      <c r="C41" s="1">
        <v>75.839996337890625</v>
      </c>
      <c r="D41" s="1">
        <v>77.370002746582031</v>
      </c>
      <c r="E41" s="1">
        <v>72.870002746582031</v>
      </c>
      <c r="F41" s="1">
        <v>72.830001831054688</v>
      </c>
      <c r="G41" s="1">
        <v>69.860000610351562</v>
      </c>
      <c r="H41" s="1">
        <v>69.75</v>
      </c>
      <c r="I41" s="1">
        <v>66.620002746582031</v>
      </c>
      <c r="J41" s="1">
        <v>70.44000244140625</v>
      </c>
      <c r="K41" s="1">
        <v>69.55999755859375</v>
      </c>
      <c r="L41" s="1">
        <v>65.449996948242188</v>
      </c>
      <c r="M41" s="1">
        <v>62.939998626708984</v>
      </c>
      <c r="N41" s="1">
        <v>62.979999542236328</v>
      </c>
      <c r="O41" s="1">
        <v>64</v>
      </c>
      <c r="P41" s="1">
        <v>63.689998626708984</v>
      </c>
      <c r="Q41" s="1">
        <v>70.69000244140625</v>
      </c>
      <c r="R41" s="1">
        <v>68</v>
      </c>
      <c r="S41" s="1">
        <v>66.5</v>
      </c>
      <c r="T41" s="1">
        <v>68</v>
      </c>
      <c r="U41" s="1">
        <v>74.370002746582031</v>
      </c>
      <c r="V41" s="1">
        <v>71.660003662109375</v>
      </c>
      <c r="W41" s="1">
        <v>68.730003356933594</v>
      </c>
      <c r="X41" s="1">
        <v>65.370002746582031</v>
      </c>
      <c r="Y41" s="1">
        <v>63.869998931884766</v>
      </c>
      <c r="Z41" s="1">
        <v>64</v>
      </c>
      <c r="AA41" s="1">
        <v>59.119998931884766</v>
      </c>
      <c r="AB41" s="1">
        <v>55.729999542236328</v>
      </c>
      <c r="AC41" s="1">
        <v>56.060001373291016</v>
      </c>
      <c r="AD41" s="1">
        <v>60.5</v>
      </c>
      <c r="AE41" s="1">
        <v>61.560001373291016</v>
      </c>
      <c r="AF41" s="1">
        <v>61.439998626708984</v>
      </c>
      <c r="AG41" s="1">
        <v>58.369998931884766</v>
      </c>
      <c r="AH41" s="1">
        <v>53.439998626708984</v>
      </c>
      <c r="AI41" s="1">
        <v>62.439998626708984</v>
      </c>
      <c r="AJ41" s="1">
        <v>61.310001373291016</v>
      </c>
      <c r="AK41" s="1">
        <v>56.619998931884766</v>
      </c>
      <c r="AL41" s="1">
        <v>57.25</v>
      </c>
      <c r="AM41" s="1">
        <v>57.25</v>
      </c>
      <c r="AN41" s="1">
        <v>60.189998626708984</v>
      </c>
      <c r="AO41" s="1">
        <v>61.939998626708984</v>
      </c>
      <c r="AP41" s="1">
        <v>62.729999542236328</v>
      </c>
      <c r="AQ41" s="1">
        <v>61.979999542236328</v>
      </c>
      <c r="AR41" s="1">
        <v>63.869998931884766</v>
      </c>
      <c r="AS41" s="1">
        <v>66.55999755859375</v>
      </c>
      <c r="AT41" s="1">
        <v>66.30999755859375</v>
      </c>
      <c r="AU41" s="1">
        <v>66.370002746582031</v>
      </c>
      <c r="AV41" s="1">
        <v>67.760002136230469</v>
      </c>
      <c r="AW41" s="1">
        <v>67.120002746582031</v>
      </c>
      <c r="AX41" s="1">
        <v>64.5</v>
      </c>
      <c r="AY41" s="1">
        <v>67</v>
      </c>
      <c r="AZ41" s="1">
        <v>66.75</v>
      </c>
      <c r="BA41" s="1">
        <v>64.300003051757812</v>
      </c>
      <c r="BB41" s="1">
        <v>65.150001525878906</v>
      </c>
      <c r="BC41" s="1">
        <v>61.549999237060547</v>
      </c>
      <c r="BD41" s="1">
        <v>61.5</v>
      </c>
      <c r="BE41" s="1">
        <v>61.599998474121094</v>
      </c>
      <c r="BF41" s="1">
        <v>60.599998474121094</v>
      </c>
      <c r="BG41" s="1">
        <v>58.790000915527344</v>
      </c>
      <c r="BH41" s="1">
        <v>56.400001525878906</v>
      </c>
      <c r="BI41" s="1">
        <v>57.080001831054687</v>
      </c>
      <c r="BJ41" s="1">
        <v>55.25</v>
      </c>
      <c r="BK41" s="1">
        <v>57.450000762939453</v>
      </c>
      <c r="BL41" s="1">
        <v>58.400001525878906</v>
      </c>
      <c r="BM41" s="1">
        <v>55.130001068115234</v>
      </c>
      <c r="BN41" s="1">
        <v>44.450000762939453</v>
      </c>
      <c r="BO41" s="1">
        <v>44.040000915527344</v>
      </c>
      <c r="BP41" s="1">
        <v>17.0625</v>
      </c>
      <c r="BQ41" s="1">
        <v>30.6875</v>
      </c>
      <c r="BR41" s="1">
        <v>29.6875</v>
      </c>
      <c r="BS41" s="1">
        <v>28</v>
      </c>
    </row>
    <row r="42" spans="1:71" x14ac:dyDescent="0.2">
      <c r="A42" s="30" t="s">
        <v>66</v>
      </c>
      <c r="B42" s="5">
        <v>70.05999755859375</v>
      </c>
      <c r="C42" s="1">
        <v>75.839996337890625</v>
      </c>
      <c r="D42" s="1">
        <v>77.370002746582031</v>
      </c>
      <c r="E42" s="1">
        <v>72.870002746582031</v>
      </c>
      <c r="F42" s="1">
        <v>72.830001831054688</v>
      </c>
      <c r="G42" s="1">
        <v>69.860000610351562</v>
      </c>
      <c r="H42" s="1">
        <v>69.75</v>
      </c>
      <c r="I42" s="1">
        <v>66.620002746582031</v>
      </c>
      <c r="J42" s="1">
        <v>70.44000244140625</v>
      </c>
      <c r="K42" s="1">
        <v>69.55999755859375</v>
      </c>
      <c r="L42" s="1">
        <v>65.449996948242188</v>
      </c>
      <c r="M42" s="1">
        <v>62.939998626708984</v>
      </c>
      <c r="N42" s="1">
        <v>62.979999542236328</v>
      </c>
      <c r="O42" s="1">
        <v>64</v>
      </c>
      <c r="P42" s="1">
        <v>63.689998626708984</v>
      </c>
      <c r="Q42" s="1">
        <v>70.69000244140625</v>
      </c>
      <c r="R42" s="1">
        <v>68</v>
      </c>
      <c r="S42" s="1">
        <v>66.5</v>
      </c>
      <c r="T42" s="1">
        <v>68</v>
      </c>
      <c r="U42" s="1">
        <v>74.370002746582031</v>
      </c>
      <c r="V42" s="1">
        <v>71.660003662109375</v>
      </c>
      <c r="W42" s="1">
        <v>68.730003356933594</v>
      </c>
      <c r="X42" s="1">
        <v>65.370002746582031</v>
      </c>
      <c r="Y42" s="1">
        <v>63.869998931884766</v>
      </c>
      <c r="Z42" s="1">
        <v>64</v>
      </c>
      <c r="AA42" s="1">
        <v>59.119998931884766</v>
      </c>
      <c r="AB42" s="1">
        <v>55.729999542236328</v>
      </c>
      <c r="AC42" s="1">
        <v>56.060001373291016</v>
      </c>
      <c r="AD42" s="1">
        <v>60.5</v>
      </c>
      <c r="AE42" s="1">
        <v>61.560001373291016</v>
      </c>
      <c r="AF42" s="1">
        <v>61.439998626708984</v>
      </c>
      <c r="AG42" s="1">
        <v>58.369998931884766</v>
      </c>
      <c r="AH42" s="1">
        <v>53.439998626708984</v>
      </c>
      <c r="AI42" s="1">
        <v>62.439998626708984</v>
      </c>
      <c r="AJ42" s="1">
        <v>61.310001373291016</v>
      </c>
      <c r="AK42" s="1">
        <v>56.619998931884766</v>
      </c>
      <c r="AL42" s="1">
        <v>57.25</v>
      </c>
      <c r="AM42" s="1">
        <v>57.25</v>
      </c>
      <c r="AN42" s="1">
        <v>60.189998626708984</v>
      </c>
      <c r="AO42" s="1">
        <v>61.939998626708984</v>
      </c>
      <c r="AP42" s="1">
        <v>62.729999542236328</v>
      </c>
      <c r="AQ42" s="1">
        <v>61.979999542236328</v>
      </c>
      <c r="AR42" s="1">
        <v>63.869998931884766</v>
      </c>
      <c r="AS42" s="1">
        <v>66.55999755859375</v>
      </c>
      <c r="AT42" s="1">
        <v>66.30999755859375</v>
      </c>
      <c r="AU42" s="1">
        <v>66.370002746582031</v>
      </c>
      <c r="AV42" s="1">
        <v>67.760002136230469</v>
      </c>
      <c r="AW42" s="1">
        <v>67.120002746582031</v>
      </c>
      <c r="AX42" s="1">
        <v>64.5</v>
      </c>
      <c r="AY42" s="1">
        <v>67</v>
      </c>
      <c r="AZ42" s="1">
        <v>66.75</v>
      </c>
      <c r="BA42" s="1">
        <v>64.300003051757812</v>
      </c>
      <c r="BB42" s="1">
        <v>65.150001525878906</v>
      </c>
      <c r="BC42" s="1">
        <v>61.549999237060547</v>
      </c>
      <c r="BD42" s="1">
        <v>61.5</v>
      </c>
      <c r="BE42" s="1">
        <v>61.599998474121094</v>
      </c>
      <c r="BF42" s="1">
        <v>60.599998474121094</v>
      </c>
      <c r="BG42" s="1">
        <v>58.790000915527344</v>
      </c>
      <c r="BH42" s="1">
        <v>56.400001525878906</v>
      </c>
      <c r="BI42" s="1">
        <v>57.080001831054687</v>
      </c>
      <c r="BJ42" s="1">
        <v>55.25</v>
      </c>
      <c r="BK42" s="1">
        <v>57.450000762939453</v>
      </c>
      <c r="BL42" s="1">
        <v>58.400001525878906</v>
      </c>
      <c r="BM42" s="1">
        <v>55.130001068115234</v>
      </c>
      <c r="BN42" s="1">
        <v>57.450000762939453</v>
      </c>
      <c r="BO42" s="1">
        <v>58.400001525878906</v>
      </c>
      <c r="BP42" s="1">
        <v>0.96737169348468488</v>
      </c>
      <c r="BQ42" s="1">
        <v>10.25</v>
      </c>
      <c r="BR42" s="1">
        <v>9.9499998092651367</v>
      </c>
      <c r="BS42" s="1">
        <v>9.9899997711181641</v>
      </c>
    </row>
    <row r="43" spans="1:71" x14ac:dyDescent="0.2">
      <c r="A43" s="30" t="s">
        <v>67</v>
      </c>
      <c r="B43" s="5">
        <v>59.560001373291016</v>
      </c>
      <c r="C43" s="1">
        <v>60.25</v>
      </c>
      <c r="D43" s="1">
        <v>60.75</v>
      </c>
      <c r="E43" s="1">
        <v>61.060001373291016</v>
      </c>
      <c r="F43" s="1">
        <v>61.060001373291016</v>
      </c>
      <c r="G43" s="1">
        <v>59.810001373291016</v>
      </c>
      <c r="H43" s="1">
        <v>61.310001373291016</v>
      </c>
      <c r="I43" s="1">
        <v>60.310001373291016</v>
      </c>
      <c r="J43" s="1">
        <v>59.939998626708984</v>
      </c>
      <c r="K43" s="1">
        <v>61.060001373291016</v>
      </c>
      <c r="L43" s="1">
        <v>62</v>
      </c>
      <c r="M43" s="1">
        <v>61.060001373291016</v>
      </c>
      <c r="N43" s="1">
        <v>59.689998626708984</v>
      </c>
      <c r="O43" s="1">
        <v>59.5</v>
      </c>
      <c r="P43" s="1">
        <v>60.560001373291016</v>
      </c>
      <c r="Q43" s="1">
        <v>59.119998931884766</v>
      </c>
      <c r="R43" s="1">
        <v>57.560001373291016</v>
      </c>
      <c r="S43" s="1">
        <v>57.560001373291016</v>
      </c>
      <c r="T43" s="1">
        <v>56.810001373291016</v>
      </c>
      <c r="U43" s="1">
        <v>54.939998626708984</v>
      </c>
      <c r="V43" s="1">
        <v>56</v>
      </c>
      <c r="W43" s="1">
        <v>57.119998931884766</v>
      </c>
      <c r="X43" s="1">
        <v>55.119998931884766</v>
      </c>
      <c r="Y43" s="1">
        <v>55.869998931884766</v>
      </c>
      <c r="Z43" s="1">
        <v>56.689998626708984</v>
      </c>
      <c r="AA43" s="1">
        <v>58.310001373291016</v>
      </c>
      <c r="AB43" s="1">
        <v>57.189998626708984</v>
      </c>
      <c r="AC43" s="1">
        <v>58.619998931884766</v>
      </c>
      <c r="AD43" s="1">
        <v>59.25</v>
      </c>
      <c r="AE43" s="1">
        <v>61.369998931884766</v>
      </c>
      <c r="AF43" s="1">
        <v>61.560001373291016</v>
      </c>
      <c r="AG43" s="1">
        <v>60.560001373291016</v>
      </c>
      <c r="AH43" s="1">
        <v>62.5</v>
      </c>
      <c r="AI43" s="1">
        <v>61.439998626708984</v>
      </c>
      <c r="AJ43" s="1">
        <v>60.689998626708984</v>
      </c>
      <c r="AK43" s="1">
        <v>61.869998931884766</v>
      </c>
      <c r="AL43" s="1">
        <v>61.369998931884766</v>
      </c>
      <c r="AM43" s="1">
        <v>59.310001373291016</v>
      </c>
      <c r="AN43" s="1">
        <v>58.939998626708984</v>
      </c>
      <c r="AO43" s="1">
        <v>60.119998931884766</v>
      </c>
      <c r="AP43" s="1">
        <v>60.25</v>
      </c>
      <c r="AQ43" s="1">
        <v>60.119998931884766</v>
      </c>
      <c r="AR43" s="1">
        <v>59.369998931884766</v>
      </c>
      <c r="AS43" s="1">
        <v>59.310001373291016</v>
      </c>
      <c r="AT43" s="1">
        <v>58.689998626708984</v>
      </c>
      <c r="AU43" s="1">
        <v>58.810001373291016</v>
      </c>
      <c r="AV43" s="1">
        <v>58.119998931884766</v>
      </c>
      <c r="AW43" s="1">
        <v>58.25</v>
      </c>
      <c r="AX43" s="1">
        <v>59.869998931884766</v>
      </c>
      <c r="AY43" s="1">
        <v>58.889999389648438</v>
      </c>
      <c r="AZ43" s="1">
        <v>59.319999694824219</v>
      </c>
      <c r="BA43" s="1">
        <v>60.349998474121094</v>
      </c>
      <c r="BB43" s="1">
        <v>60.180000305175781</v>
      </c>
      <c r="BC43" s="1">
        <v>60.409999847412109</v>
      </c>
      <c r="BD43" s="1">
        <v>61.779998779296875</v>
      </c>
      <c r="BE43" s="1">
        <v>61.369998931884766</v>
      </c>
      <c r="BF43" s="1">
        <v>61.189998626708984</v>
      </c>
      <c r="BG43" s="1">
        <v>61.330001831054688</v>
      </c>
      <c r="BH43" s="1">
        <v>63.709999084472656</v>
      </c>
      <c r="BI43" s="1">
        <v>62.75</v>
      </c>
      <c r="BJ43" s="1">
        <v>61.209999084472656</v>
      </c>
      <c r="BK43" s="1">
        <v>61.009998321533203</v>
      </c>
      <c r="BL43" s="1">
        <v>60.200000762939453</v>
      </c>
      <c r="BM43" s="1">
        <v>60.650001525878906</v>
      </c>
      <c r="BN43" s="1">
        <v>57.450000762939453</v>
      </c>
      <c r="BO43" s="1">
        <v>58.400001525878906</v>
      </c>
      <c r="BP43" s="1">
        <v>17.9375</v>
      </c>
      <c r="BQ43" s="1">
        <v>17.790000915527344</v>
      </c>
      <c r="BR43" s="1">
        <v>65.875</v>
      </c>
      <c r="BS43" s="1">
        <v>68.1875</v>
      </c>
    </row>
    <row r="44" spans="1:71" x14ac:dyDescent="0.2">
      <c r="A44" s="30" t="s">
        <v>67</v>
      </c>
      <c r="B44" s="5">
        <v>59.560001373291016</v>
      </c>
      <c r="C44" s="1">
        <v>60.25</v>
      </c>
      <c r="D44" s="1">
        <v>60.75</v>
      </c>
      <c r="E44" s="1">
        <v>61.060001373291016</v>
      </c>
      <c r="F44" s="1">
        <v>61.060001373291016</v>
      </c>
      <c r="G44" s="1">
        <v>59.810001373291016</v>
      </c>
      <c r="H44" s="1">
        <v>61.310001373291016</v>
      </c>
      <c r="I44" s="1">
        <v>60.310001373291016</v>
      </c>
      <c r="J44" s="1">
        <v>59.939998626708984</v>
      </c>
      <c r="K44" s="1">
        <v>61.060001373291016</v>
      </c>
      <c r="L44" s="1">
        <v>62</v>
      </c>
      <c r="M44" s="1">
        <v>61.060001373291016</v>
      </c>
      <c r="N44" s="1">
        <v>59.689998626708984</v>
      </c>
      <c r="O44" s="1">
        <v>59.5</v>
      </c>
      <c r="P44" s="1">
        <v>60.560001373291016</v>
      </c>
      <c r="Q44" s="1">
        <v>59.119998931884766</v>
      </c>
      <c r="R44" s="1">
        <v>57.560001373291016</v>
      </c>
      <c r="S44" s="1">
        <v>57.560001373291016</v>
      </c>
      <c r="T44" s="1">
        <v>56.810001373291016</v>
      </c>
      <c r="U44" s="1">
        <v>54.939998626708984</v>
      </c>
      <c r="V44" s="1">
        <v>56</v>
      </c>
      <c r="W44" s="1">
        <v>57.119998931884766</v>
      </c>
      <c r="X44" s="1">
        <v>55.119998931884766</v>
      </c>
      <c r="Y44" s="1">
        <v>55.869998931884766</v>
      </c>
      <c r="Z44" s="1">
        <v>56.689998626708984</v>
      </c>
      <c r="AA44" s="1">
        <v>58.310001373291016</v>
      </c>
      <c r="AB44" s="1">
        <v>57.189998626708984</v>
      </c>
      <c r="AC44" s="1">
        <v>58.619998931884766</v>
      </c>
      <c r="AD44" s="1">
        <v>59.25</v>
      </c>
      <c r="AE44" s="1">
        <v>61.369998931884766</v>
      </c>
      <c r="AF44" s="1">
        <v>61.560001373291016</v>
      </c>
      <c r="AG44" s="1">
        <v>60.560001373291016</v>
      </c>
      <c r="AH44" s="1">
        <v>62.5</v>
      </c>
      <c r="AI44" s="1">
        <v>61.439998626708984</v>
      </c>
      <c r="AJ44" s="1">
        <v>60.689998626708984</v>
      </c>
      <c r="AK44" s="1">
        <v>61.869998931884766</v>
      </c>
      <c r="AL44" s="1">
        <v>61.369998931884766</v>
      </c>
      <c r="AM44" s="1">
        <v>59.310001373291016</v>
      </c>
      <c r="AN44" s="1">
        <v>58.939998626708984</v>
      </c>
      <c r="AO44" s="1">
        <v>60.119998931884766</v>
      </c>
      <c r="AP44" s="1">
        <v>60.25</v>
      </c>
      <c r="AQ44" s="1">
        <v>60.119998931884766</v>
      </c>
      <c r="AR44" s="1">
        <v>59.369998931884766</v>
      </c>
      <c r="AS44" s="1">
        <v>59.310001373291016</v>
      </c>
      <c r="AT44" s="1">
        <v>58.689998626708984</v>
      </c>
      <c r="AU44" s="1">
        <v>58.810001373291016</v>
      </c>
      <c r="AV44" s="1">
        <v>58.119998931884766</v>
      </c>
      <c r="AW44" s="1">
        <v>58.25</v>
      </c>
      <c r="AX44" s="1">
        <v>59.869998931884766</v>
      </c>
      <c r="AY44" s="1">
        <v>58.889999389648438</v>
      </c>
      <c r="AZ44" s="1">
        <v>59.319999694824219</v>
      </c>
      <c r="BA44" s="1">
        <v>60.349998474121094</v>
      </c>
      <c r="BB44" s="1">
        <v>60.180000305175781</v>
      </c>
      <c r="BC44" s="1">
        <v>60.409999847412109</v>
      </c>
      <c r="BD44" s="1">
        <v>61.779998779296875</v>
      </c>
      <c r="BE44" s="1">
        <v>61.369998931884766</v>
      </c>
      <c r="BF44" s="1">
        <v>61.189998626708984</v>
      </c>
      <c r="BG44" s="1">
        <v>61.330001831054688</v>
      </c>
      <c r="BH44" s="1">
        <v>63.709999084472656</v>
      </c>
      <c r="BI44" s="1">
        <v>62.75</v>
      </c>
      <c r="BJ44" s="1">
        <v>61.209999084472656</v>
      </c>
      <c r="BK44" s="1">
        <v>61.009998321533203</v>
      </c>
      <c r="BL44" s="1">
        <v>60.200000762939453</v>
      </c>
      <c r="BM44" s="1">
        <v>60.650001525878906</v>
      </c>
      <c r="BN44" s="1">
        <v>61.009998321533203</v>
      </c>
      <c r="BO44" s="1">
        <v>60.200000762939453</v>
      </c>
      <c r="BP44" s="1">
        <v>0.87992568199545551</v>
      </c>
      <c r="BQ44" s="1">
        <v>34.125</v>
      </c>
      <c r="BR44" s="1">
        <v>13.9375</v>
      </c>
      <c r="BS44" s="1">
        <v>13.6875</v>
      </c>
    </row>
    <row r="45" spans="1:71" x14ac:dyDescent="0.2">
      <c r="A45" s="30" t="s">
        <v>483</v>
      </c>
      <c r="B45" s="5">
        <v>42.119998931884766</v>
      </c>
      <c r="C45" s="1">
        <v>39.119998931884766</v>
      </c>
      <c r="D45" s="1">
        <v>39.810001373291016</v>
      </c>
      <c r="E45" s="1">
        <v>40.689998626708984</v>
      </c>
      <c r="F45" s="1">
        <v>41.439998626708984</v>
      </c>
      <c r="G45" s="1">
        <v>41.560001373291016</v>
      </c>
      <c r="H45" s="1">
        <v>40.060001373291016</v>
      </c>
      <c r="I45" s="1">
        <v>40.369998931884766</v>
      </c>
      <c r="J45" s="1">
        <v>39.869998931884766</v>
      </c>
      <c r="K45" s="1">
        <v>39.439998626708984</v>
      </c>
      <c r="L45" s="1">
        <v>40.119998931884766</v>
      </c>
      <c r="M45" s="1">
        <v>39.939998626708984</v>
      </c>
      <c r="N45" s="1">
        <v>39.25</v>
      </c>
      <c r="O45" s="1">
        <v>40.369998931884766</v>
      </c>
      <c r="P45" s="1">
        <v>39.619998931884766</v>
      </c>
      <c r="Q45" s="1">
        <v>39</v>
      </c>
      <c r="R45" s="1">
        <v>38.060001373291016</v>
      </c>
      <c r="S45" s="1">
        <v>38.75</v>
      </c>
      <c r="T45" s="1">
        <v>39.5</v>
      </c>
      <c r="U45" s="1">
        <v>39.869998931884766</v>
      </c>
      <c r="V45" s="1">
        <v>40.810001373291016</v>
      </c>
      <c r="W45" s="1">
        <v>41.25</v>
      </c>
      <c r="X45" s="1">
        <v>40.060001373291016</v>
      </c>
      <c r="Y45" s="1">
        <v>39.75</v>
      </c>
      <c r="Z45" s="1">
        <v>40.939998626708984</v>
      </c>
      <c r="AA45" s="1">
        <v>41.310001373291016</v>
      </c>
      <c r="AB45" s="1">
        <v>42.560001373291016</v>
      </c>
      <c r="AC45" s="1">
        <v>43.060001373291016</v>
      </c>
      <c r="AD45" s="1">
        <v>42.869998931884766</v>
      </c>
      <c r="AE45" s="1">
        <v>44.119998931884766</v>
      </c>
      <c r="AF45" s="1">
        <v>43.619998931884766</v>
      </c>
      <c r="AG45" s="1">
        <v>43.310001373291016</v>
      </c>
      <c r="AH45" s="1">
        <v>42.689998626708984</v>
      </c>
      <c r="AI45" s="1">
        <v>39.119998931884766</v>
      </c>
      <c r="AJ45" s="1">
        <v>37.5</v>
      </c>
      <c r="AK45" s="1">
        <v>36.619998931884766</v>
      </c>
      <c r="AL45" s="1">
        <v>37.25</v>
      </c>
      <c r="AM45" s="1">
        <v>36.060001373291016</v>
      </c>
      <c r="AN45" s="1">
        <v>35.5</v>
      </c>
      <c r="AO45" s="1">
        <v>32.439998626708984</v>
      </c>
      <c r="AP45" s="1">
        <v>34</v>
      </c>
      <c r="AQ45" s="1">
        <v>33.310001373291016</v>
      </c>
      <c r="AR45" s="1">
        <v>33.119998931884766</v>
      </c>
      <c r="AS45" s="1">
        <v>34.060001373291016</v>
      </c>
      <c r="AT45" s="1">
        <v>33.75</v>
      </c>
      <c r="AU45" s="1">
        <v>35.189998626708984</v>
      </c>
      <c r="AV45" s="1">
        <v>35.119998931884766</v>
      </c>
      <c r="AW45" s="1">
        <v>36.25</v>
      </c>
      <c r="AX45" s="1">
        <v>37</v>
      </c>
      <c r="AY45" s="1">
        <v>37.849998474121094</v>
      </c>
      <c r="AZ45" s="1">
        <v>37.380001068115234</v>
      </c>
      <c r="BA45" s="1">
        <v>37.700000762939453</v>
      </c>
      <c r="BB45" s="1">
        <v>37.099998474121094</v>
      </c>
      <c r="BC45" s="1">
        <v>37.639999389648438</v>
      </c>
      <c r="BD45" s="1">
        <v>37.990001678466797</v>
      </c>
      <c r="BE45" s="1">
        <v>38.349998474121094</v>
      </c>
      <c r="BF45" s="1">
        <v>39.939998626708984</v>
      </c>
      <c r="BG45" s="1">
        <v>41.119998931884766</v>
      </c>
      <c r="BH45" s="1">
        <v>41.240001678466797</v>
      </c>
      <c r="BI45" s="1">
        <v>41.069999694824219</v>
      </c>
      <c r="BJ45" s="1">
        <v>40.709999084472656</v>
      </c>
      <c r="BK45" s="1">
        <v>40.439998626708984</v>
      </c>
      <c r="BL45" s="1">
        <v>40.580001831054687</v>
      </c>
      <c r="BM45" s="1">
        <v>41.049999237060547</v>
      </c>
      <c r="BN45" s="1">
        <v>40.439998626708984</v>
      </c>
      <c r="BO45" s="1">
        <v>40.580001831054687</v>
      </c>
      <c r="BP45" s="1">
        <v>58.0625</v>
      </c>
      <c r="BQ45" s="1">
        <v>25.75</v>
      </c>
      <c r="BR45" s="1">
        <v>10.1875</v>
      </c>
      <c r="BS45" s="1">
        <v>10.375</v>
      </c>
    </row>
    <row r="46" spans="1:71" x14ac:dyDescent="0.2">
      <c r="A46" s="30" t="s">
        <v>69</v>
      </c>
      <c r="B46" s="5">
        <v>50.810001373291016</v>
      </c>
      <c r="C46" s="1">
        <v>51.75</v>
      </c>
      <c r="D46" s="1">
        <v>54.310001373291016</v>
      </c>
      <c r="E46" s="1">
        <v>54.189998626708984</v>
      </c>
      <c r="F46" s="1">
        <v>51.060001373291016</v>
      </c>
      <c r="G46" s="1">
        <v>49.310001373291016</v>
      </c>
      <c r="H46" s="1">
        <v>47.869998931884766</v>
      </c>
      <c r="I46" s="1">
        <v>46.5</v>
      </c>
      <c r="J46" s="1">
        <v>48.619998931884766</v>
      </c>
      <c r="K46" s="1">
        <v>48.189998626708984</v>
      </c>
      <c r="L46" s="1">
        <v>47.310001373291016</v>
      </c>
      <c r="M46" s="1">
        <v>42.75</v>
      </c>
      <c r="N46" s="1">
        <v>39.869998931884766</v>
      </c>
      <c r="O46" s="1">
        <v>40.060001373291016</v>
      </c>
      <c r="P46" s="1">
        <v>39</v>
      </c>
      <c r="Q46" s="1">
        <v>37</v>
      </c>
      <c r="R46" s="1">
        <v>35.689998626708984</v>
      </c>
      <c r="S46" s="1">
        <v>35</v>
      </c>
      <c r="T46" s="1">
        <v>35.5</v>
      </c>
      <c r="U46" s="1">
        <v>38.060001373291016</v>
      </c>
      <c r="V46" s="1">
        <v>39.060001373291016</v>
      </c>
      <c r="W46" s="1">
        <v>39.5</v>
      </c>
      <c r="X46" s="1">
        <v>38.369998931884766</v>
      </c>
      <c r="Y46" s="1">
        <v>39.310001373291016</v>
      </c>
      <c r="Z46" s="1">
        <v>43.75</v>
      </c>
      <c r="AA46" s="1">
        <v>44.619998931884766</v>
      </c>
      <c r="AB46" s="1">
        <v>42.119998931884766</v>
      </c>
      <c r="AC46" s="1">
        <v>42.810001373291016</v>
      </c>
      <c r="AD46" s="1">
        <v>43.119998931884766</v>
      </c>
      <c r="AE46" s="1">
        <v>45.119998931884766</v>
      </c>
      <c r="AF46" s="1">
        <v>46.5</v>
      </c>
      <c r="AG46" s="1">
        <v>46</v>
      </c>
      <c r="AH46" s="1">
        <v>47.310001373291016</v>
      </c>
      <c r="AI46" s="1">
        <v>45.619998931884766</v>
      </c>
      <c r="AJ46" s="1">
        <v>42.5</v>
      </c>
      <c r="AK46" s="1">
        <v>42.439998626708984</v>
      </c>
      <c r="AL46" s="1">
        <v>42.310001373291016</v>
      </c>
      <c r="AM46" s="1">
        <v>42.810001373291016</v>
      </c>
      <c r="AN46" s="1">
        <v>44.310001373291016</v>
      </c>
      <c r="AO46" s="1">
        <v>44.310001373291016</v>
      </c>
      <c r="AP46" s="1">
        <v>43.869998931884766</v>
      </c>
      <c r="AQ46" s="1">
        <v>45.689998626708984</v>
      </c>
      <c r="AR46" s="1">
        <v>44.189998626708984</v>
      </c>
      <c r="AS46" s="1">
        <v>42.5</v>
      </c>
      <c r="AT46" s="1">
        <v>41.75</v>
      </c>
      <c r="AU46" s="1">
        <v>42.439998626708984</v>
      </c>
      <c r="AV46" s="1">
        <v>43.810001373291016</v>
      </c>
      <c r="AW46" s="1">
        <v>45.869998931884766</v>
      </c>
      <c r="AX46" s="1">
        <v>45.689998626708984</v>
      </c>
      <c r="AY46" s="1">
        <v>41</v>
      </c>
      <c r="AZ46" s="1">
        <v>44.25</v>
      </c>
      <c r="BA46" s="1">
        <v>45.450000762939453</v>
      </c>
      <c r="BB46" s="1">
        <v>44.110000610351563</v>
      </c>
      <c r="BC46" s="1">
        <v>45.369998931884766</v>
      </c>
      <c r="BD46" s="1">
        <v>47.849998474121094</v>
      </c>
      <c r="BE46" s="1">
        <v>49</v>
      </c>
      <c r="BF46" s="1">
        <v>49.069999694824219</v>
      </c>
      <c r="BG46" s="1">
        <v>49.75</v>
      </c>
      <c r="BH46" s="1">
        <v>50.450000762939453</v>
      </c>
      <c r="BI46" s="1">
        <v>49.360000610351562</v>
      </c>
      <c r="BJ46" s="1">
        <v>48.810001373291016</v>
      </c>
      <c r="BK46" s="1">
        <v>49.299999237060547</v>
      </c>
      <c r="BL46" s="1">
        <v>48.700000762939453</v>
      </c>
      <c r="BM46" s="1">
        <v>50.060001373291016</v>
      </c>
      <c r="BN46" s="1">
        <v>49.299999237060547</v>
      </c>
      <c r="BO46" s="1">
        <v>48.700000762939453</v>
      </c>
      <c r="BP46" s="1">
        <v>42.3125</v>
      </c>
      <c r="BQ46" s="1">
        <v>5.75</v>
      </c>
      <c r="BR46" s="1">
        <v>30.625</v>
      </c>
      <c r="BS46" s="1">
        <v>25.5625</v>
      </c>
    </row>
    <row r="47" spans="1:71" x14ac:dyDescent="0.2">
      <c r="A47" s="30" t="s">
        <v>69</v>
      </c>
      <c r="B47" s="5">
        <v>50.810001373291016</v>
      </c>
      <c r="C47" s="1">
        <v>51.75</v>
      </c>
      <c r="D47" s="1">
        <v>54.310001373291016</v>
      </c>
      <c r="E47" s="1">
        <v>54.189998626708984</v>
      </c>
      <c r="F47" s="1">
        <v>51.060001373291016</v>
      </c>
      <c r="G47" s="1">
        <v>49.310001373291016</v>
      </c>
      <c r="H47" s="1">
        <v>47.869998931884766</v>
      </c>
      <c r="I47" s="1">
        <v>46.5</v>
      </c>
      <c r="J47" s="1">
        <v>48.619998931884766</v>
      </c>
      <c r="K47" s="1">
        <v>48.189998626708984</v>
      </c>
      <c r="L47" s="1">
        <v>47.310001373291016</v>
      </c>
      <c r="M47" s="1">
        <v>42.75</v>
      </c>
      <c r="N47" s="1">
        <v>39.869998931884766</v>
      </c>
      <c r="O47" s="1">
        <v>40.060001373291016</v>
      </c>
      <c r="P47" s="1">
        <v>39</v>
      </c>
      <c r="Q47" s="1">
        <v>37</v>
      </c>
      <c r="R47" s="1">
        <v>35.689998626708984</v>
      </c>
      <c r="S47" s="1">
        <v>35</v>
      </c>
      <c r="T47" s="1">
        <v>35.5</v>
      </c>
      <c r="U47" s="1">
        <v>38.060001373291016</v>
      </c>
      <c r="V47" s="1">
        <v>39.060001373291016</v>
      </c>
      <c r="W47" s="1">
        <v>39.5</v>
      </c>
      <c r="X47" s="1">
        <v>38.369998931884766</v>
      </c>
      <c r="Y47" s="1">
        <v>39.310001373291016</v>
      </c>
      <c r="Z47" s="1">
        <v>43.75</v>
      </c>
      <c r="AA47" s="1">
        <v>44.619998931884766</v>
      </c>
      <c r="AB47" s="1">
        <v>42.119998931884766</v>
      </c>
      <c r="AC47" s="1">
        <v>42.810001373291016</v>
      </c>
      <c r="AD47" s="1">
        <v>43.119998931884766</v>
      </c>
      <c r="AE47" s="1">
        <v>45.119998931884766</v>
      </c>
      <c r="AF47" s="1">
        <v>46.5</v>
      </c>
      <c r="AG47" s="1">
        <v>46</v>
      </c>
      <c r="AH47" s="1">
        <v>47.310001373291016</v>
      </c>
      <c r="AI47" s="1">
        <v>45.619998931884766</v>
      </c>
      <c r="AJ47" s="1">
        <v>42.5</v>
      </c>
      <c r="AK47" s="1">
        <v>42.439998626708984</v>
      </c>
      <c r="AL47" s="1">
        <v>42.310001373291016</v>
      </c>
      <c r="AM47" s="1">
        <v>42.810001373291016</v>
      </c>
      <c r="AN47" s="1">
        <v>44.310001373291016</v>
      </c>
      <c r="AO47" s="1">
        <v>44.310001373291016</v>
      </c>
      <c r="AP47" s="1">
        <v>43.869998931884766</v>
      </c>
      <c r="AQ47" s="1">
        <v>45.689998626708984</v>
      </c>
      <c r="AR47" s="1">
        <v>44.189998626708984</v>
      </c>
      <c r="AS47" s="1">
        <v>42.5</v>
      </c>
      <c r="AT47" s="1">
        <v>41.75</v>
      </c>
      <c r="AU47" s="1">
        <v>42.439998626708984</v>
      </c>
      <c r="AV47" s="1">
        <v>43.810001373291016</v>
      </c>
      <c r="AW47" s="1">
        <v>45.869998931884766</v>
      </c>
      <c r="AX47" s="1">
        <v>45.689998626708984</v>
      </c>
      <c r="AY47" s="1">
        <v>41</v>
      </c>
      <c r="AZ47" s="1">
        <v>44.25</v>
      </c>
      <c r="BA47" s="1">
        <v>45.450000762939453</v>
      </c>
      <c r="BB47" s="1">
        <v>44.110000610351563</v>
      </c>
      <c r="BC47" s="1">
        <v>45.369998931884766</v>
      </c>
      <c r="BD47" s="1">
        <v>47.849998474121094</v>
      </c>
      <c r="BE47" s="1">
        <v>49</v>
      </c>
      <c r="BF47" s="1">
        <v>49.069999694824219</v>
      </c>
      <c r="BG47" s="1">
        <v>49.75</v>
      </c>
      <c r="BH47" s="1">
        <v>50.450000762939453</v>
      </c>
      <c r="BI47" s="1">
        <v>49.360000610351562</v>
      </c>
      <c r="BJ47" s="1">
        <v>48.810001373291016</v>
      </c>
      <c r="BK47" s="1">
        <v>49.299999237060547</v>
      </c>
      <c r="BL47" s="1">
        <v>48.700000762939453</v>
      </c>
      <c r="BM47" s="1">
        <v>50.060001373291016</v>
      </c>
      <c r="BN47" s="1">
        <v>49.299999237060547</v>
      </c>
      <c r="BO47" s="1">
        <v>48.700000762939453</v>
      </c>
      <c r="BP47" s="1">
        <v>42.375</v>
      </c>
      <c r="BQ47" s="1">
        <v>20.8125</v>
      </c>
      <c r="BR47" s="1">
        <v>61.3125</v>
      </c>
      <c r="BS47" s="1">
        <v>58.1875</v>
      </c>
    </row>
    <row r="48" spans="1:71" x14ac:dyDescent="0.2">
      <c r="A48" s="30" t="s">
        <v>867</v>
      </c>
      <c r="B48" s="5">
        <v>16.25</v>
      </c>
      <c r="C48" s="1">
        <v>16.25</v>
      </c>
      <c r="D48" s="1">
        <v>16.375</v>
      </c>
      <c r="E48" s="1">
        <v>16</v>
      </c>
      <c r="F48" s="1">
        <v>15.125</v>
      </c>
      <c r="G48" s="1">
        <v>13.25</v>
      </c>
      <c r="H48" s="1">
        <v>12.4375</v>
      </c>
      <c r="I48" s="1">
        <v>12</v>
      </c>
      <c r="J48" s="1">
        <v>13.25</v>
      </c>
      <c r="K48" s="1">
        <v>12.75</v>
      </c>
      <c r="L48" s="1">
        <v>11.875</v>
      </c>
      <c r="M48" s="1">
        <v>11</v>
      </c>
      <c r="N48" s="1">
        <v>8.625</v>
      </c>
      <c r="O48" s="1">
        <v>10.25</v>
      </c>
      <c r="P48" s="1">
        <v>8.75</v>
      </c>
      <c r="Q48" s="1">
        <v>7.1875</v>
      </c>
      <c r="R48" s="1">
        <v>8.75</v>
      </c>
      <c r="S48" s="1">
        <v>8.5</v>
      </c>
      <c r="T48" s="1">
        <v>9.421875</v>
      </c>
      <c r="U48" s="1">
        <v>10.125</v>
      </c>
      <c r="V48" s="1">
        <v>11.25</v>
      </c>
      <c r="W48" s="1">
        <v>11.125</v>
      </c>
      <c r="X48" s="1">
        <v>10.5</v>
      </c>
      <c r="Y48" s="1">
        <v>9.875</v>
      </c>
      <c r="Z48" s="1">
        <v>7.5</v>
      </c>
      <c r="AA48" s="1">
        <v>8.5</v>
      </c>
      <c r="AB48" s="1">
        <v>8.125</v>
      </c>
      <c r="AC48" s="1">
        <v>8.125</v>
      </c>
      <c r="AD48" s="1">
        <v>9</v>
      </c>
      <c r="AE48" s="1">
        <v>7.9375</v>
      </c>
      <c r="AF48" s="1">
        <v>8.84375</v>
      </c>
      <c r="AG48" s="1">
        <v>10.25</v>
      </c>
      <c r="AH48" s="1">
        <v>8.4375</v>
      </c>
      <c r="AI48" s="1">
        <v>8.875</v>
      </c>
      <c r="AJ48" s="1">
        <v>8.25</v>
      </c>
      <c r="AK48" s="1">
        <v>7.90625</v>
      </c>
      <c r="AL48" s="1">
        <v>7.5</v>
      </c>
      <c r="AM48" s="1">
        <v>9.125</v>
      </c>
      <c r="AN48" s="1">
        <v>11.5</v>
      </c>
      <c r="AO48" s="1">
        <v>14.5</v>
      </c>
      <c r="AP48" s="1">
        <v>15.5625</v>
      </c>
      <c r="AQ48" s="1">
        <v>16.5</v>
      </c>
      <c r="AR48" s="1">
        <v>15.875</v>
      </c>
      <c r="AS48" s="1">
        <v>16.1875</v>
      </c>
      <c r="AT48" s="1">
        <v>16.9375</v>
      </c>
      <c r="AU48" s="1">
        <v>18.8125</v>
      </c>
      <c r="AV48" s="1">
        <v>19.0625</v>
      </c>
      <c r="AW48" s="1">
        <v>20.125</v>
      </c>
      <c r="AX48" s="1">
        <v>22.6875</v>
      </c>
      <c r="AY48" s="1">
        <v>20.375</v>
      </c>
      <c r="AZ48" s="1">
        <v>20.0625</v>
      </c>
      <c r="BA48" s="1">
        <v>19.875</v>
      </c>
      <c r="BB48" s="1">
        <v>19.8125</v>
      </c>
      <c r="BC48" s="1">
        <v>19.25</v>
      </c>
      <c r="BD48" s="1">
        <v>21.25</v>
      </c>
      <c r="BE48" s="1">
        <v>21.25</v>
      </c>
      <c r="BF48" s="1">
        <v>21.0625</v>
      </c>
      <c r="BG48" s="1">
        <v>21.5</v>
      </c>
      <c r="BH48" s="1">
        <v>21</v>
      </c>
      <c r="BI48" s="1">
        <v>20.9375</v>
      </c>
      <c r="BJ48" s="1">
        <v>20.625</v>
      </c>
      <c r="BK48" s="1">
        <v>19.75</v>
      </c>
      <c r="BL48" s="1">
        <v>20.859375</v>
      </c>
      <c r="BM48" s="1">
        <v>20.6875</v>
      </c>
      <c r="BN48" s="1">
        <v>19.75</v>
      </c>
      <c r="BO48" s="1">
        <v>20.859375</v>
      </c>
      <c r="BP48" s="1">
        <v>21.719999313354492</v>
      </c>
      <c r="BQ48" s="1">
        <v>23.6875</v>
      </c>
      <c r="BR48" s="1">
        <v>5.125</v>
      </c>
      <c r="BS48" s="1">
        <v>5.125</v>
      </c>
    </row>
    <row r="49" spans="1:71" x14ac:dyDescent="0.2">
      <c r="A49" s="30" t="s">
        <v>440</v>
      </c>
      <c r="B49" s="5">
        <v>26.309999465942383</v>
      </c>
      <c r="C49" s="1">
        <v>26.120000839233398</v>
      </c>
      <c r="D49" s="1">
        <v>26.559999465942383</v>
      </c>
      <c r="E49" s="1">
        <v>26.75</v>
      </c>
      <c r="F49" s="1">
        <v>27</v>
      </c>
      <c r="G49" s="1">
        <v>27.059999465942383</v>
      </c>
      <c r="H49" s="1">
        <v>27.190000534057617</v>
      </c>
      <c r="I49" s="1">
        <v>27.309999465942383</v>
      </c>
      <c r="J49" s="1">
        <v>27.620000839233398</v>
      </c>
      <c r="K49" s="1">
        <v>27.809999465942383</v>
      </c>
      <c r="L49" s="1">
        <v>28</v>
      </c>
      <c r="M49" s="1">
        <v>28.370000839233398</v>
      </c>
      <c r="N49" s="1">
        <v>28.190000534057617</v>
      </c>
      <c r="O49" s="1">
        <v>28.25</v>
      </c>
      <c r="P49" s="1">
        <v>28.440000534057617</v>
      </c>
      <c r="Q49" s="1">
        <v>28.370000839233398</v>
      </c>
      <c r="R49" s="1">
        <v>28.870000839233398</v>
      </c>
      <c r="S49" s="1">
        <v>29.5</v>
      </c>
      <c r="T49" s="1">
        <v>29.75</v>
      </c>
      <c r="U49" s="1">
        <v>29.5</v>
      </c>
      <c r="V49" s="1">
        <v>29</v>
      </c>
      <c r="W49" s="1">
        <v>29.120000839233398</v>
      </c>
      <c r="X49" s="1">
        <v>28.870000839233398</v>
      </c>
      <c r="Y49" s="1">
        <v>28.559999465942383</v>
      </c>
      <c r="Z49" s="1">
        <v>28.940000534057617</v>
      </c>
      <c r="AA49" s="1">
        <v>29.75</v>
      </c>
      <c r="AB49" s="1">
        <v>29.690000534057617</v>
      </c>
      <c r="AC49" s="1">
        <v>29.370000839233398</v>
      </c>
      <c r="AD49" s="1">
        <v>29.5</v>
      </c>
      <c r="AE49" s="1">
        <v>30.120000839233398</v>
      </c>
      <c r="AF49" s="1">
        <v>30.059999465942383</v>
      </c>
      <c r="AG49" s="1">
        <v>29.559999465942383</v>
      </c>
      <c r="AH49" s="1">
        <v>29.25</v>
      </c>
      <c r="AI49" s="1">
        <v>29.190000534057617</v>
      </c>
      <c r="AJ49" s="1">
        <v>27.059999465942383</v>
      </c>
      <c r="AK49" s="1">
        <v>26.25</v>
      </c>
      <c r="AL49" s="1">
        <v>27.190000534057617</v>
      </c>
      <c r="AM49" s="1">
        <v>26.940000534057617</v>
      </c>
      <c r="AN49" s="1">
        <v>26.940000534057617</v>
      </c>
      <c r="AO49" s="1">
        <v>26.190000534057617</v>
      </c>
      <c r="AP49" s="1">
        <v>26.370000839233398</v>
      </c>
      <c r="AQ49" s="1">
        <v>25.559999465942383</v>
      </c>
      <c r="AR49" s="1">
        <v>25.75</v>
      </c>
      <c r="AS49" s="1">
        <v>26.120000839233398</v>
      </c>
      <c r="AT49" s="1">
        <v>26.190000534057617</v>
      </c>
      <c r="AU49" s="1">
        <v>26.440000534057617</v>
      </c>
      <c r="AV49" s="1">
        <v>26.440000534057617</v>
      </c>
      <c r="AW49" s="1">
        <v>26.5</v>
      </c>
      <c r="AX49" s="1">
        <v>26.440000534057617</v>
      </c>
      <c r="AY49" s="1">
        <v>26.5</v>
      </c>
      <c r="AZ49" s="1">
        <v>26.489999771118164</v>
      </c>
      <c r="BA49" s="1">
        <v>26.450000762939453</v>
      </c>
      <c r="BB49" s="1">
        <v>26.299999237060547</v>
      </c>
      <c r="BC49" s="1">
        <v>26.450000762939453</v>
      </c>
      <c r="BD49" s="1">
        <v>26.350000381469727</v>
      </c>
      <c r="BE49" s="1">
        <v>26.559999465942383</v>
      </c>
      <c r="BF49" s="1">
        <v>26.489999771118164</v>
      </c>
      <c r="BG49" s="1">
        <v>26.860000610351562</v>
      </c>
      <c r="BH49" s="1">
        <v>27.469999313354492</v>
      </c>
      <c r="BI49" s="1">
        <v>27.979999542236328</v>
      </c>
      <c r="BJ49" s="1">
        <v>28.010000228881836</v>
      </c>
      <c r="BK49" s="1">
        <v>28.059999465942383</v>
      </c>
      <c r="BL49" s="1">
        <v>28</v>
      </c>
      <c r="BM49" s="1">
        <v>28.200000762939453</v>
      </c>
      <c r="BN49" s="1">
        <v>28.059999465942383</v>
      </c>
      <c r="BO49" s="1">
        <v>28</v>
      </c>
      <c r="BP49" s="1">
        <v>43.0625</v>
      </c>
      <c r="BQ49" s="1">
        <v>47.6875</v>
      </c>
      <c r="BR49" s="1">
        <v>18.4375</v>
      </c>
      <c r="BS49" s="1">
        <v>17.5</v>
      </c>
    </row>
    <row r="50" spans="1:71" x14ac:dyDescent="0.2">
      <c r="A50" s="30" t="s">
        <v>693</v>
      </c>
      <c r="B50" s="5">
        <v>15.560000419616699</v>
      </c>
      <c r="C50" s="1">
        <v>15.189999580383301</v>
      </c>
      <c r="D50" s="1">
        <v>15.439999580383301</v>
      </c>
      <c r="E50" s="1">
        <v>15.369999885559082</v>
      </c>
      <c r="F50" s="1">
        <v>15.75</v>
      </c>
      <c r="G50" s="1">
        <v>15.689999580383301</v>
      </c>
      <c r="H50" s="1">
        <v>15.75</v>
      </c>
      <c r="I50" s="1">
        <v>15.75</v>
      </c>
      <c r="J50" s="1">
        <v>15.869999885559082</v>
      </c>
      <c r="K50" s="1">
        <v>15.810000419616699</v>
      </c>
      <c r="L50" s="1">
        <v>15.939999580383301</v>
      </c>
      <c r="M50" s="1">
        <v>16.120000839233398</v>
      </c>
      <c r="N50" s="1">
        <v>15.810000419616699</v>
      </c>
      <c r="O50" s="1">
        <v>15.939999580383301</v>
      </c>
      <c r="P50" s="1">
        <v>16.190000534057617</v>
      </c>
      <c r="Q50" s="1">
        <v>16</v>
      </c>
      <c r="R50" s="1">
        <v>15.869999885559082</v>
      </c>
      <c r="S50" s="1">
        <v>15.869999885559082</v>
      </c>
      <c r="T50" s="1">
        <v>16.059999465942383</v>
      </c>
      <c r="U50" s="1">
        <v>15.869999885559082</v>
      </c>
      <c r="V50" s="1">
        <v>15.810000419616699</v>
      </c>
      <c r="W50" s="1">
        <v>15.619999885559082</v>
      </c>
      <c r="X50" s="1">
        <v>15.439999580383301</v>
      </c>
      <c r="Y50" s="1">
        <v>15.5</v>
      </c>
      <c r="Z50" s="1">
        <v>15.439999580383301</v>
      </c>
      <c r="AA50" s="1">
        <v>15.439999580383301</v>
      </c>
      <c r="AB50" s="1">
        <v>15.25</v>
      </c>
      <c r="AC50" s="1">
        <v>15.369999885559082</v>
      </c>
      <c r="AD50" s="1">
        <v>15.369999885559082</v>
      </c>
      <c r="AE50" s="1">
        <v>16.25</v>
      </c>
      <c r="AF50" s="1">
        <v>16.190000534057617</v>
      </c>
      <c r="AG50" s="1">
        <v>16.059999465942383</v>
      </c>
      <c r="AH50" s="1">
        <v>16</v>
      </c>
      <c r="AI50" s="1">
        <v>15.689999580383301</v>
      </c>
      <c r="AJ50" s="1">
        <v>14.369999885559082</v>
      </c>
      <c r="AK50" s="1">
        <v>14.369999885559082</v>
      </c>
      <c r="AL50" s="1">
        <v>14.369999885559082</v>
      </c>
      <c r="AM50" s="1">
        <v>14.619999885559082</v>
      </c>
      <c r="AN50" s="1">
        <v>14.939999580383301</v>
      </c>
      <c r="AO50" s="1">
        <v>14.619999885559082</v>
      </c>
      <c r="AP50" s="1">
        <v>14.75</v>
      </c>
      <c r="AQ50" s="1">
        <v>15.189999580383301</v>
      </c>
      <c r="AR50" s="1">
        <v>14.75</v>
      </c>
      <c r="AS50" s="1">
        <v>14.369999885559082</v>
      </c>
      <c r="AT50" s="1">
        <v>14.25</v>
      </c>
      <c r="AU50" s="1">
        <v>14.619999885559082</v>
      </c>
      <c r="AV50" s="1">
        <v>14.869999885559082</v>
      </c>
      <c r="AW50" s="1">
        <v>14.939999580383301</v>
      </c>
      <c r="AX50" s="1">
        <v>15.119999885559082</v>
      </c>
      <c r="AY50" s="1">
        <v>15.609999656677246</v>
      </c>
      <c r="AZ50" s="1">
        <v>15.140000343322754</v>
      </c>
      <c r="BA50" s="1">
        <v>14.609999656677246</v>
      </c>
      <c r="BB50" s="1">
        <v>14.020000457763672</v>
      </c>
      <c r="BC50" s="1">
        <v>13.850000381469727</v>
      </c>
      <c r="BD50" s="1">
        <v>13.600000381469727</v>
      </c>
      <c r="BE50" s="1">
        <v>12.25</v>
      </c>
      <c r="BF50" s="1">
        <v>10.800000190734863</v>
      </c>
      <c r="BG50" s="1">
        <v>11.489999771118164</v>
      </c>
      <c r="BH50" s="1">
        <v>11.850000381469727</v>
      </c>
      <c r="BI50" s="1">
        <v>11.899999618530273</v>
      </c>
      <c r="BJ50" s="1">
        <v>12.100000381469727</v>
      </c>
      <c r="BK50" s="1">
        <v>11.739999771118164</v>
      </c>
      <c r="BL50" s="1">
        <v>11.979999542236328</v>
      </c>
      <c r="BM50" s="1">
        <v>11.829999923706055</v>
      </c>
      <c r="BN50" s="1">
        <v>11.739999771118164</v>
      </c>
      <c r="BO50" s="1">
        <v>11.979999542236328</v>
      </c>
      <c r="BP50" s="1">
        <v>44.375</v>
      </c>
      <c r="BQ50" s="1">
        <v>16.6875</v>
      </c>
      <c r="BR50" s="1">
        <v>18.875</v>
      </c>
      <c r="BS50" s="1">
        <v>20.25</v>
      </c>
    </row>
    <row r="51" spans="1:71" x14ac:dyDescent="0.2">
      <c r="A51" s="30" t="s">
        <v>77</v>
      </c>
      <c r="B51" s="5">
        <v>28.809999465942383</v>
      </c>
      <c r="C51" s="1">
        <v>29.690000534057617</v>
      </c>
      <c r="D51" s="1">
        <v>30.370000839233398</v>
      </c>
      <c r="E51" s="1">
        <v>29.690000534057617</v>
      </c>
      <c r="F51" s="1">
        <v>29.690000534057617</v>
      </c>
      <c r="G51" s="1">
        <v>29.370000839233398</v>
      </c>
      <c r="H51" s="1">
        <v>29.5</v>
      </c>
      <c r="I51" s="1">
        <v>29.690000534057617</v>
      </c>
      <c r="J51" s="1">
        <v>29.870000839233398</v>
      </c>
      <c r="K51" s="1">
        <v>29.870000839233398</v>
      </c>
      <c r="L51" s="1">
        <v>29.190000534057617</v>
      </c>
      <c r="M51" s="1">
        <v>28.559999465942383</v>
      </c>
      <c r="N51" s="1">
        <v>27.75</v>
      </c>
      <c r="O51" s="1">
        <v>27.809999465942383</v>
      </c>
      <c r="P51" s="1">
        <v>28.190000534057617</v>
      </c>
      <c r="Q51" s="1">
        <v>27.870000839233398</v>
      </c>
      <c r="R51" s="1">
        <v>28.620000839233398</v>
      </c>
      <c r="S51" s="1">
        <v>29</v>
      </c>
      <c r="T51" s="1">
        <v>29.440000534057617</v>
      </c>
      <c r="U51" s="1">
        <v>29.809999465942383</v>
      </c>
      <c r="V51" s="1">
        <v>30.620000839233398</v>
      </c>
      <c r="W51" s="1">
        <v>30.75</v>
      </c>
      <c r="X51" s="1">
        <v>29.809999465942383</v>
      </c>
      <c r="Y51" s="1">
        <v>30.370000839233398</v>
      </c>
      <c r="Z51" s="1">
        <v>31.120000839233398</v>
      </c>
      <c r="AA51" s="1">
        <v>31.309999465942383</v>
      </c>
      <c r="AB51" s="1">
        <v>30.5</v>
      </c>
      <c r="AC51" s="1">
        <v>31.059999465942383</v>
      </c>
      <c r="AD51" s="1">
        <v>31.190000534057617</v>
      </c>
      <c r="AE51" s="1">
        <v>33.25</v>
      </c>
      <c r="AF51" s="1">
        <v>33.869998931884766</v>
      </c>
      <c r="AG51" s="1">
        <v>33.689998626708984</v>
      </c>
      <c r="AH51" s="1">
        <v>32.75</v>
      </c>
      <c r="AI51" s="1">
        <v>31.809999465942383</v>
      </c>
      <c r="AJ51" s="1">
        <v>30.190000534057617</v>
      </c>
      <c r="AK51" s="1">
        <v>30.120000839233398</v>
      </c>
      <c r="AL51" s="1">
        <v>30</v>
      </c>
      <c r="AM51" s="1">
        <v>30</v>
      </c>
      <c r="AN51" s="1">
        <v>30.120000839233398</v>
      </c>
      <c r="AO51" s="1">
        <v>30.120000839233398</v>
      </c>
      <c r="AP51" s="1">
        <v>30.440000534057617</v>
      </c>
      <c r="AQ51" s="1">
        <v>29.940000534057617</v>
      </c>
      <c r="AR51" s="1">
        <v>29.440000534057617</v>
      </c>
      <c r="AS51" s="1">
        <v>29.370000839233398</v>
      </c>
      <c r="AT51" s="1">
        <v>29.370000839233398</v>
      </c>
      <c r="AU51" s="1">
        <v>29.690000534057617</v>
      </c>
      <c r="AV51" s="1">
        <v>29.620000839233398</v>
      </c>
      <c r="AW51" s="1">
        <v>30</v>
      </c>
      <c r="AX51" s="1">
        <v>31.25</v>
      </c>
      <c r="AY51" s="1">
        <v>31.600000381469727</v>
      </c>
      <c r="AZ51" s="1">
        <v>31.510000228881836</v>
      </c>
      <c r="BA51" s="1">
        <v>32</v>
      </c>
      <c r="BB51" s="1">
        <v>32</v>
      </c>
      <c r="BC51" s="1">
        <v>32.669998168945313</v>
      </c>
      <c r="BD51" s="1">
        <v>34.599998474121094</v>
      </c>
      <c r="BE51" s="1">
        <v>34.060001373291016</v>
      </c>
      <c r="BF51" s="1">
        <v>33.880001068115234</v>
      </c>
      <c r="BG51" s="1">
        <v>33.400001525878906</v>
      </c>
      <c r="BH51" s="1">
        <v>35.110000610351562</v>
      </c>
      <c r="BI51" s="1">
        <v>35.090000152587891</v>
      </c>
      <c r="BJ51" s="1">
        <v>35.540000915527344</v>
      </c>
      <c r="BK51" s="1">
        <v>34.799999237060547</v>
      </c>
      <c r="BL51" s="1">
        <v>34.520000457763672</v>
      </c>
      <c r="BM51" s="1">
        <v>34.069999694824219</v>
      </c>
      <c r="BN51" s="1">
        <v>34.799999237060547</v>
      </c>
      <c r="BO51" s="1">
        <v>34.520000457763672</v>
      </c>
      <c r="BP51" s="1">
        <v>64.5</v>
      </c>
      <c r="BQ51" s="1">
        <v>36.0625</v>
      </c>
      <c r="BR51" s="1">
        <v>40.375</v>
      </c>
      <c r="BS51" s="1">
        <v>40.4375</v>
      </c>
    </row>
    <row r="52" spans="1:71" x14ac:dyDescent="0.2">
      <c r="A52" s="30" t="s">
        <v>456</v>
      </c>
      <c r="B52" s="5">
        <v>0.5146867894349888</v>
      </c>
      <c r="C52" s="1">
        <v>0.52456631383507557</v>
      </c>
      <c r="D52" s="1">
        <v>0.55746590883824421</v>
      </c>
      <c r="E52" s="1">
        <v>0.54693193496207571</v>
      </c>
      <c r="F52" s="1">
        <v>0.53964299687162209</v>
      </c>
      <c r="G52" s="1">
        <v>0.54051268708144662</v>
      </c>
      <c r="H52" s="1">
        <v>0.52559064015151635</v>
      </c>
      <c r="I52" s="1">
        <v>0.53630577448303263</v>
      </c>
      <c r="J52" s="1">
        <v>0.56023879807772126</v>
      </c>
      <c r="K52" s="1">
        <v>0.55860029099981823</v>
      </c>
      <c r="L52" s="1">
        <v>0.54856064175339359</v>
      </c>
      <c r="M52" s="1">
        <v>0.55320699799146567</v>
      </c>
      <c r="N52" s="1">
        <v>0.55523236481382621</v>
      </c>
      <c r="O52" s="1">
        <v>0.55516628003267154</v>
      </c>
      <c r="P52" s="1">
        <v>0.54338967537281646</v>
      </c>
      <c r="Q52" s="1">
        <v>0.55078567477550333</v>
      </c>
      <c r="R52" s="1">
        <v>0.55628705057402328</v>
      </c>
      <c r="S52" s="1">
        <v>0.53098315884912006</v>
      </c>
      <c r="T52" s="1">
        <v>0.52421775129347903</v>
      </c>
      <c r="U52" s="1">
        <v>0.51877870033721962</v>
      </c>
      <c r="V52" s="1">
        <v>0.50449767340336327</v>
      </c>
      <c r="W52" s="1">
        <v>0.51337476057485609</v>
      </c>
      <c r="X52" s="1">
        <v>0.52786244690690942</v>
      </c>
      <c r="Y52" s="1">
        <v>0.50742033586345203</v>
      </c>
      <c r="Z52" s="1">
        <v>0.49910487940641235</v>
      </c>
      <c r="AA52" s="1">
        <v>0.50166313829525844</v>
      </c>
      <c r="AB52" s="1">
        <v>0.49806306349395363</v>
      </c>
      <c r="AC52" s="1">
        <v>0.47714159879737772</v>
      </c>
      <c r="AD52" s="1">
        <v>0.50094622291473812</v>
      </c>
      <c r="AE52" s="1">
        <v>0.46940484753801343</v>
      </c>
      <c r="AF52" s="1">
        <v>0.46527083598963681</v>
      </c>
      <c r="AG52" s="1">
        <v>0.47507268522130575</v>
      </c>
      <c r="AH52" s="1">
        <v>0.50437120773628474</v>
      </c>
      <c r="AI52" s="1">
        <v>0.50075111868564015</v>
      </c>
      <c r="AJ52" s="1">
        <v>0.51011731672542893</v>
      </c>
      <c r="AK52" s="1">
        <v>0.5379728621997808</v>
      </c>
      <c r="AL52" s="1">
        <v>0.52240076576617434</v>
      </c>
      <c r="AM52" s="1">
        <v>0.50824484920341229</v>
      </c>
      <c r="AN52" s="1">
        <v>0.49430711927397342</v>
      </c>
      <c r="AO52" s="1">
        <v>0.5104330530965463</v>
      </c>
      <c r="AP52" s="1">
        <v>0.50130895823312349</v>
      </c>
      <c r="AQ52" s="1">
        <v>0.50533098816016331</v>
      </c>
      <c r="AR52" s="1">
        <v>0.50387598511032405</v>
      </c>
      <c r="AS52" s="1">
        <v>0.48581640424491052</v>
      </c>
      <c r="AT52" s="1">
        <v>0.48962332636569522</v>
      </c>
      <c r="AU52" s="1">
        <v>0.49626405780859378</v>
      </c>
      <c r="AV52" s="1">
        <v>0.4807160962113407</v>
      </c>
      <c r="AW52" s="1">
        <v>0.47231270421547861</v>
      </c>
      <c r="AX52" s="1">
        <v>0.4754877892732618</v>
      </c>
      <c r="AY52" s="1">
        <v>0.46698525289899445</v>
      </c>
      <c r="AZ52" s="1">
        <v>0.47143953415713341</v>
      </c>
      <c r="BA52" s="1">
        <v>0.47928603931923297</v>
      </c>
      <c r="BB52" s="1">
        <v>0.47566373300600007</v>
      </c>
      <c r="BC52" s="1">
        <v>0.47566373300600007</v>
      </c>
      <c r="BD52" s="1">
        <v>0.46775261355813502</v>
      </c>
      <c r="BE52" s="1">
        <v>0.47736626025837642</v>
      </c>
      <c r="BF52" s="1">
        <v>0.48074296204442662</v>
      </c>
      <c r="BG52" s="1">
        <v>0.49311251192124839</v>
      </c>
      <c r="BH52" s="1">
        <v>0.55805964430394406</v>
      </c>
      <c r="BI52" s="1">
        <v>0.53352016050982209</v>
      </c>
      <c r="BJ52" s="1">
        <v>0.53410243263223567</v>
      </c>
      <c r="BK52" s="1">
        <v>0.52358790455691195</v>
      </c>
      <c r="BL52" s="1">
        <v>0.51846033414685322</v>
      </c>
      <c r="BM52" s="1">
        <v>0.53337557952108283</v>
      </c>
      <c r="BN52" s="1">
        <v>0.52358790455691195</v>
      </c>
      <c r="BO52" s="1">
        <v>0.51846033414685322</v>
      </c>
      <c r="BP52" s="1">
        <v>59.875</v>
      </c>
      <c r="BQ52" s="1">
        <v>0.98039213873705633</v>
      </c>
      <c r="BR52" s="1">
        <v>16.625</v>
      </c>
      <c r="BS52" s="1">
        <v>16.625</v>
      </c>
    </row>
    <row r="53" spans="1:71" x14ac:dyDescent="0.2">
      <c r="A53" s="30" t="s">
        <v>735</v>
      </c>
      <c r="B53" s="5">
        <v>38.060001373291016</v>
      </c>
      <c r="C53" s="1">
        <v>38.75</v>
      </c>
      <c r="D53" s="1">
        <v>39.439998626708984</v>
      </c>
      <c r="E53" s="1">
        <v>38.939998626708984</v>
      </c>
      <c r="F53" s="1">
        <v>38.369998931884766</v>
      </c>
      <c r="G53" s="1">
        <v>37.810001373291016</v>
      </c>
      <c r="H53" s="1">
        <v>37.869998931884766</v>
      </c>
      <c r="I53" s="1">
        <v>36.75</v>
      </c>
      <c r="J53" s="1">
        <v>37.310001373291016</v>
      </c>
      <c r="K53" s="1">
        <v>37.619998931884766</v>
      </c>
      <c r="L53" s="1">
        <v>37.119998931884766</v>
      </c>
      <c r="M53" s="1">
        <v>36.119998931884766</v>
      </c>
      <c r="N53" s="1">
        <v>31.940000534057617</v>
      </c>
      <c r="O53" s="1">
        <v>33</v>
      </c>
      <c r="P53" s="1">
        <v>33.369998931884766</v>
      </c>
      <c r="Q53" s="1">
        <v>34.369998931884766</v>
      </c>
      <c r="R53" s="1">
        <v>34.5</v>
      </c>
      <c r="S53" s="1">
        <v>34.310001373291016</v>
      </c>
      <c r="T53" s="1">
        <v>35.439998626708984</v>
      </c>
      <c r="U53" s="1">
        <v>35.5</v>
      </c>
      <c r="V53" s="1">
        <v>34.939998626708984</v>
      </c>
      <c r="W53" s="1">
        <v>34.689998626708984</v>
      </c>
      <c r="X53" s="1">
        <v>33.560001373291016</v>
      </c>
      <c r="Y53" s="1">
        <v>32.119998931884766</v>
      </c>
      <c r="Z53" s="1">
        <v>33.939998626708984</v>
      </c>
      <c r="AA53" s="1">
        <v>33.560001373291016</v>
      </c>
      <c r="AB53" s="1">
        <v>33.119998931884766</v>
      </c>
      <c r="AC53" s="1">
        <v>33</v>
      </c>
      <c r="AD53" s="1">
        <v>35.25</v>
      </c>
      <c r="AE53" s="1">
        <v>37.560001373291016</v>
      </c>
      <c r="AF53" s="1">
        <v>38.25</v>
      </c>
      <c r="AG53" s="1">
        <v>38</v>
      </c>
      <c r="AH53" s="1">
        <v>39.060001373291016</v>
      </c>
      <c r="AI53" s="1">
        <v>38.310001373291016</v>
      </c>
      <c r="AJ53" s="1">
        <v>38.060001373291016</v>
      </c>
      <c r="AK53" s="1">
        <v>37.25</v>
      </c>
      <c r="AL53" s="1">
        <v>37.689998626708984</v>
      </c>
      <c r="AM53" s="1">
        <v>37.25</v>
      </c>
      <c r="AN53" s="1">
        <v>36.75</v>
      </c>
      <c r="AO53" s="1">
        <v>36.310001373291016</v>
      </c>
      <c r="AP53" s="1">
        <v>36.189998626708984</v>
      </c>
      <c r="AQ53" s="1">
        <v>37</v>
      </c>
      <c r="AR53" s="1">
        <v>36.619998931884766</v>
      </c>
      <c r="AS53" s="1">
        <v>36.369998931884766</v>
      </c>
      <c r="AT53" s="1">
        <v>34.939998626708984</v>
      </c>
      <c r="AU53" s="1">
        <v>35.439998626708984</v>
      </c>
      <c r="AV53" s="1">
        <v>35.689998626708984</v>
      </c>
      <c r="AW53" s="1">
        <v>33.25</v>
      </c>
      <c r="AX53" s="1">
        <v>34.619998931884766</v>
      </c>
      <c r="AY53" s="1">
        <v>34.169998168945313</v>
      </c>
      <c r="AZ53" s="1">
        <v>33.599998474121094</v>
      </c>
      <c r="BA53" s="1">
        <v>34.229999542236328</v>
      </c>
      <c r="BB53" s="1">
        <v>35.450000762939453</v>
      </c>
      <c r="BC53" s="1">
        <v>36.25</v>
      </c>
      <c r="BD53" s="1">
        <v>36.520000457763672</v>
      </c>
      <c r="BE53" s="1">
        <v>37.139999389648437</v>
      </c>
      <c r="BF53" s="1">
        <v>37.220001220703125</v>
      </c>
      <c r="BG53" s="1">
        <v>36.650001525878906</v>
      </c>
      <c r="BH53" s="1">
        <v>37.650001525878906</v>
      </c>
      <c r="BI53" s="1">
        <v>38.009998321533203</v>
      </c>
      <c r="BJ53" s="1">
        <v>37.909999847412109</v>
      </c>
      <c r="BK53" s="1">
        <v>38.069999694824219</v>
      </c>
      <c r="BL53" s="1">
        <v>39.009998321533203</v>
      </c>
      <c r="BM53" s="1">
        <v>39.049999237060547</v>
      </c>
      <c r="BN53" s="1">
        <v>38.069999694824219</v>
      </c>
      <c r="BO53" s="1">
        <v>39.009998321533203</v>
      </c>
      <c r="BP53" s="1">
        <v>37</v>
      </c>
      <c r="BQ53" s="1">
        <v>17.75</v>
      </c>
      <c r="BR53" s="1">
        <v>5.96875</v>
      </c>
      <c r="BS53" s="1">
        <v>5.84375</v>
      </c>
    </row>
    <row r="54" spans="1:71" x14ac:dyDescent="0.2">
      <c r="A54" s="30" t="s">
        <v>79</v>
      </c>
      <c r="B54" s="5">
        <v>28.809999465942383</v>
      </c>
      <c r="C54" s="1">
        <v>29.059999465942383</v>
      </c>
      <c r="D54" s="1">
        <v>30.25</v>
      </c>
      <c r="E54" s="1">
        <v>29.870000839233398</v>
      </c>
      <c r="F54" s="1">
        <v>29.809999465942383</v>
      </c>
      <c r="G54" s="1">
        <v>29.620000839233398</v>
      </c>
      <c r="H54" s="1">
        <v>30.5</v>
      </c>
      <c r="I54" s="1">
        <v>30.25</v>
      </c>
      <c r="J54" s="1">
        <v>30.620000839233398</v>
      </c>
      <c r="K54" s="1">
        <v>30.620000839233398</v>
      </c>
      <c r="L54" s="1">
        <v>30.870000839233398</v>
      </c>
      <c r="M54" s="1">
        <v>30</v>
      </c>
      <c r="N54" s="1">
        <v>28.690000534057617</v>
      </c>
      <c r="O54" s="1">
        <v>29.75</v>
      </c>
      <c r="P54" s="1">
        <v>29.809999465942383</v>
      </c>
      <c r="Q54" s="1">
        <v>29</v>
      </c>
      <c r="R54" s="1">
        <v>29.370000839233398</v>
      </c>
      <c r="S54" s="1">
        <v>29</v>
      </c>
      <c r="T54" s="1">
        <v>29.5</v>
      </c>
      <c r="U54" s="1">
        <v>30.559999465942383</v>
      </c>
      <c r="V54" s="1">
        <v>30.690000534057617</v>
      </c>
      <c r="W54" s="1">
        <v>30.940000534057617</v>
      </c>
      <c r="X54" s="1">
        <v>30.440000534057617</v>
      </c>
      <c r="Y54" s="1">
        <v>31.75</v>
      </c>
      <c r="Z54" s="1">
        <v>32.25</v>
      </c>
      <c r="AA54" s="1">
        <v>33.189998626708984</v>
      </c>
      <c r="AB54" s="1">
        <v>32.869998931884766</v>
      </c>
      <c r="AC54" s="1">
        <v>33.369998931884766</v>
      </c>
      <c r="AD54" s="1">
        <v>32.25</v>
      </c>
      <c r="AE54" s="1">
        <v>33.119998931884766</v>
      </c>
      <c r="AF54" s="1">
        <v>34.060001373291016</v>
      </c>
      <c r="AG54" s="1">
        <v>33.939998626708984</v>
      </c>
      <c r="AH54" s="1">
        <v>34.369998931884766</v>
      </c>
      <c r="AI54" s="1">
        <v>33.689998626708984</v>
      </c>
      <c r="AJ54" s="1">
        <v>31.940000534057617</v>
      </c>
      <c r="AK54" s="1">
        <v>32.060001373291016</v>
      </c>
      <c r="AL54" s="1">
        <v>32.189998626708984</v>
      </c>
      <c r="AM54" s="1">
        <v>32.25</v>
      </c>
      <c r="AN54" s="1">
        <v>32.310001373291016</v>
      </c>
      <c r="AO54" s="1">
        <v>31.620000839233398</v>
      </c>
      <c r="AP54" s="1">
        <v>32.75</v>
      </c>
      <c r="AQ54" s="1">
        <v>32.689998626708984</v>
      </c>
      <c r="AR54" s="1">
        <v>32.310001373291016</v>
      </c>
      <c r="AS54" s="1">
        <v>31.870000839233398</v>
      </c>
      <c r="AT54" s="1">
        <v>32</v>
      </c>
      <c r="AU54" s="1">
        <v>32.119998931884766</v>
      </c>
      <c r="AV54" s="1">
        <v>32.189998626708984</v>
      </c>
      <c r="AW54" s="1">
        <v>32.060001373291016</v>
      </c>
      <c r="AX54" s="1">
        <v>32.810001373291016</v>
      </c>
      <c r="AY54" s="1">
        <v>34</v>
      </c>
      <c r="AZ54" s="1">
        <v>33.849998474121094</v>
      </c>
      <c r="BA54" s="1">
        <v>33.790000915527344</v>
      </c>
      <c r="BB54" s="1">
        <v>33.990001678466797</v>
      </c>
      <c r="BC54" s="1">
        <v>34.610000610351562</v>
      </c>
      <c r="BD54" s="1">
        <v>40.189998626708984</v>
      </c>
      <c r="BE54" s="1">
        <v>40.799999237060547</v>
      </c>
      <c r="BF54" s="1">
        <v>41.209999084472656</v>
      </c>
      <c r="BG54" s="1">
        <v>41.150001525878906</v>
      </c>
      <c r="BH54" s="1">
        <v>42.240001678466797</v>
      </c>
      <c r="BI54" s="1">
        <v>42.450000762939453</v>
      </c>
      <c r="BJ54" s="1">
        <v>43.150001525878906</v>
      </c>
      <c r="BK54" s="1">
        <v>42.400001525878906</v>
      </c>
      <c r="BL54" s="1">
        <v>42.150001525878906</v>
      </c>
      <c r="BM54" s="1">
        <v>42.060001373291016</v>
      </c>
      <c r="BN54" s="1">
        <v>42.400001525878906</v>
      </c>
      <c r="BO54" s="1">
        <v>42.150001525878906</v>
      </c>
      <c r="BP54" s="1">
        <v>45.6875</v>
      </c>
      <c r="BQ54" s="1">
        <v>0.77545140432094384</v>
      </c>
      <c r="BR54" s="1">
        <v>31.875</v>
      </c>
      <c r="BS54" s="1">
        <v>27.875</v>
      </c>
    </row>
    <row r="55" spans="1:71" x14ac:dyDescent="0.2">
      <c r="A55" s="30" t="s">
        <v>81</v>
      </c>
      <c r="B55" s="5">
        <v>59.189998626708984</v>
      </c>
      <c r="C55" s="1">
        <v>60.369998931884766</v>
      </c>
      <c r="D55" s="1">
        <v>60.25</v>
      </c>
      <c r="E55" s="1">
        <v>60.369998931884766</v>
      </c>
      <c r="F55" s="1">
        <v>60.439998626708984</v>
      </c>
      <c r="G55" s="1">
        <v>60.869998931884766</v>
      </c>
      <c r="H55" s="1">
        <v>61.439998626708984</v>
      </c>
      <c r="I55" s="1">
        <v>60.75</v>
      </c>
      <c r="J55" s="1">
        <v>60.310001373291016</v>
      </c>
      <c r="K55" s="1">
        <v>60.939998626708984</v>
      </c>
      <c r="L55" s="1">
        <v>61.439998626708984</v>
      </c>
      <c r="M55" s="1">
        <v>58.810001373291016</v>
      </c>
      <c r="N55" s="1">
        <v>58.060001373291016</v>
      </c>
      <c r="O55" s="1">
        <v>59.310001373291016</v>
      </c>
      <c r="P55" s="1">
        <v>60.060001373291016</v>
      </c>
      <c r="Q55" s="1">
        <v>59</v>
      </c>
      <c r="R55" s="1">
        <v>57.869998931884766</v>
      </c>
      <c r="S55" s="1">
        <v>57.869998931884766</v>
      </c>
      <c r="T55" s="1">
        <v>58.75</v>
      </c>
      <c r="U55" s="1">
        <v>58.869998931884766</v>
      </c>
      <c r="V55" s="1">
        <v>59.439998626708984</v>
      </c>
      <c r="W55" s="1">
        <v>59.869998931884766</v>
      </c>
      <c r="X55" s="1">
        <v>57.119998931884766</v>
      </c>
      <c r="Y55" s="1">
        <v>57.310001373291016</v>
      </c>
      <c r="Z55" s="1">
        <v>59.189998626708984</v>
      </c>
      <c r="AA55" s="1">
        <v>59.75</v>
      </c>
      <c r="AB55" s="1">
        <v>57.619998931884766</v>
      </c>
      <c r="AC55" s="1">
        <v>57.310001373291016</v>
      </c>
      <c r="AD55" s="1">
        <v>58.869998931884766</v>
      </c>
      <c r="AE55" s="1">
        <v>60.939998626708984</v>
      </c>
      <c r="AF55" s="1">
        <v>62.189998626708984</v>
      </c>
      <c r="AG55" s="1">
        <v>62.119998931884766</v>
      </c>
      <c r="AH55" s="1">
        <v>62.810001373291016</v>
      </c>
      <c r="AI55" s="1">
        <v>60.5</v>
      </c>
      <c r="AJ55" s="1">
        <v>59.25</v>
      </c>
      <c r="AK55" s="1">
        <v>59.560001373291016</v>
      </c>
      <c r="AL55" s="1">
        <v>59.75</v>
      </c>
      <c r="AM55" s="1">
        <v>58.939998626708984</v>
      </c>
      <c r="AN55" s="1">
        <v>59.189998626708984</v>
      </c>
      <c r="AO55" s="1">
        <v>60.060001373291016</v>
      </c>
      <c r="AP55" s="1">
        <v>59</v>
      </c>
      <c r="AQ55" s="1">
        <v>59.25</v>
      </c>
      <c r="AR55" s="1">
        <v>59.75</v>
      </c>
      <c r="AS55" s="1">
        <v>58.5</v>
      </c>
      <c r="AT55" s="1">
        <v>58.560001373291016</v>
      </c>
      <c r="AU55" s="1">
        <v>58.619998931884766</v>
      </c>
      <c r="AV55" s="1">
        <v>58.75</v>
      </c>
      <c r="AW55" s="1">
        <v>59.119998931884766</v>
      </c>
      <c r="AX55" s="1">
        <v>61.560001373291016</v>
      </c>
      <c r="AY55" s="1">
        <v>60.409999847412109</v>
      </c>
      <c r="AZ55" s="1">
        <v>60.900001525878906</v>
      </c>
      <c r="BA55" s="1">
        <v>61.400001525878906</v>
      </c>
      <c r="BB55" s="1">
        <v>61.900001525878906</v>
      </c>
      <c r="BC55" s="1">
        <v>61.349998474121094</v>
      </c>
      <c r="BD55" s="1">
        <v>61.759998321533203</v>
      </c>
      <c r="BE55" s="1">
        <v>62.990001678466797</v>
      </c>
      <c r="BF55" s="1">
        <v>62.009998321533203</v>
      </c>
      <c r="BG55" s="1">
        <v>62.729999542236328</v>
      </c>
      <c r="BH55" s="1">
        <v>63.889999389648437</v>
      </c>
      <c r="BI55" s="1">
        <v>64.449996948242187</v>
      </c>
      <c r="BJ55" s="1">
        <v>63.900001525878906</v>
      </c>
      <c r="BK55" s="1">
        <v>64.199996948242188</v>
      </c>
      <c r="BL55" s="1">
        <v>63.650001525878906</v>
      </c>
      <c r="BM55" s="1">
        <v>64.900001525878906</v>
      </c>
      <c r="BN55" s="1">
        <v>64.199996948242188</v>
      </c>
      <c r="BO55" s="1">
        <v>63.650001525878906</v>
      </c>
      <c r="BP55" s="1">
        <v>26.4375</v>
      </c>
      <c r="BQ55" s="1">
        <v>58.1875</v>
      </c>
      <c r="BR55" s="1">
        <v>0.93525180900257721</v>
      </c>
      <c r="BS55" s="1">
        <v>0.94318689211049977</v>
      </c>
    </row>
    <row r="56" spans="1:71" x14ac:dyDescent="0.2">
      <c r="A56" s="30" t="s">
        <v>464</v>
      </c>
      <c r="B56" s="5">
        <v>38.189998626708984</v>
      </c>
      <c r="C56" s="1">
        <v>37.119998931884766</v>
      </c>
      <c r="D56" s="1">
        <v>37.869998931884766</v>
      </c>
      <c r="E56" s="1">
        <v>38.439998626708984</v>
      </c>
      <c r="F56" s="1">
        <v>39</v>
      </c>
      <c r="G56" s="1">
        <v>38.939998626708984</v>
      </c>
      <c r="H56" s="1">
        <v>38.810001373291016</v>
      </c>
      <c r="I56" s="1">
        <v>38.689998626708984</v>
      </c>
      <c r="J56" s="1">
        <v>38.369998931884766</v>
      </c>
      <c r="K56" s="1">
        <v>38.439998626708984</v>
      </c>
      <c r="L56" s="1">
        <v>39.439998626708984</v>
      </c>
      <c r="M56" s="1">
        <v>39.619998931884766</v>
      </c>
      <c r="N56" s="1">
        <v>39.939998626708984</v>
      </c>
      <c r="O56" s="1">
        <v>40.060001373291016</v>
      </c>
      <c r="P56" s="1">
        <v>40.25</v>
      </c>
      <c r="Q56" s="1">
        <v>39.310001373291016</v>
      </c>
      <c r="R56" s="1">
        <v>38.939998626708984</v>
      </c>
      <c r="S56" s="1">
        <v>39.060001373291016</v>
      </c>
      <c r="T56" s="1">
        <v>39.439998626708984</v>
      </c>
      <c r="U56" s="1">
        <v>39.439998626708984</v>
      </c>
      <c r="V56" s="1">
        <v>39.939998626708984</v>
      </c>
      <c r="W56" s="1">
        <v>40.310001373291016</v>
      </c>
      <c r="X56" s="1">
        <v>39.810001373291016</v>
      </c>
      <c r="Y56" s="1">
        <v>40.060001373291016</v>
      </c>
      <c r="Z56" s="1">
        <v>40.75</v>
      </c>
      <c r="AA56" s="1">
        <v>40.939998626708984</v>
      </c>
      <c r="AB56" s="1">
        <v>42.189998626708984</v>
      </c>
      <c r="AC56" s="1">
        <v>43.5</v>
      </c>
      <c r="AD56" s="1">
        <v>44</v>
      </c>
      <c r="AE56" s="1">
        <v>44.619998931884766</v>
      </c>
      <c r="AF56" s="1">
        <v>44.369998931884766</v>
      </c>
      <c r="AG56" s="1">
        <v>44.310001373291016</v>
      </c>
      <c r="AH56" s="1">
        <v>43.060001373291016</v>
      </c>
      <c r="AI56" s="1">
        <v>41.060001373291016</v>
      </c>
      <c r="AJ56" s="1">
        <v>37.810001373291016</v>
      </c>
      <c r="AK56" s="1">
        <v>37.619998931884766</v>
      </c>
      <c r="AL56" s="1">
        <v>37.369998931884766</v>
      </c>
      <c r="AM56" s="1">
        <v>36.939998626708984</v>
      </c>
      <c r="AN56" s="1">
        <v>37.5</v>
      </c>
      <c r="AO56" s="1">
        <v>36.119998931884766</v>
      </c>
      <c r="AP56" s="1">
        <v>36.619998931884766</v>
      </c>
      <c r="AQ56" s="1">
        <v>36.310001373291016</v>
      </c>
      <c r="AR56" s="1">
        <v>35.939998626708984</v>
      </c>
      <c r="AS56" s="1">
        <v>36.119998931884766</v>
      </c>
      <c r="AT56" s="1">
        <v>36.689998626708984</v>
      </c>
      <c r="AU56" s="1">
        <v>37.25</v>
      </c>
      <c r="AV56" s="1">
        <v>36.939998626708984</v>
      </c>
      <c r="AW56" s="1">
        <v>37.75</v>
      </c>
      <c r="AX56" s="1">
        <v>38.619998931884766</v>
      </c>
      <c r="AY56" s="1">
        <v>38.380001068115234</v>
      </c>
      <c r="AZ56" s="1">
        <v>38.450000762939453</v>
      </c>
      <c r="BA56" s="1">
        <v>37.729999542236328</v>
      </c>
      <c r="BB56" s="1">
        <v>37.5</v>
      </c>
      <c r="BC56" s="1">
        <v>38</v>
      </c>
      <c r="BD56" s="1">
        <v>38.799999237060547</v>
      </c>
      <c r="BE56" s="1">
        <v>39.159999847412109</v>
      </c>
      <c r="BF56" s="1">
        <v>39.650001525878906</v>
      </c>
      <c r="BG56" s="1">
        <v>40.169998168945313</v>
      </c>
      <c r="BH56" s="1">
        <v>41.009998321533203</v>
      </c>
      <c r="BI56" s="1">
        <v>40.799999237060547</v>
      </c>
      <c r="BJ56" s="1">
        <v>40.799999237060547</v>
      </c>
      <c r="BK56" s="1">
        <v>40.599998474121094</v>
      </c>
      <c r="BL56" s="1">
        <v>40.549999237060547</v>
      </c>
      <c r="BM56" s="1">
        <v>41.369998931884766</v>
      </c>
      <c r="BN56" s="1">
        <v>40.599998474121094</v>
      </c>
      <c r="BO56" s="1">
        <v>40.549999237060547</v>
      </c>
      <c r="BP56" s="1">
        <v>33.1875</v>
      </c>
      <c r="BQ56" s="1">
        <v>49</v>
      </c>
      <c r="BR56" s="1">
        <v>15.0625</v>
      </c>
      <c r="BS56" s="1">
        <v>15.5</v>
      </c>
    </row>
    <row r="57" spans="1:71" x14ac:dyDescent="0.2">
      <c r="A57" s="30" t="s">
        <v>1087</v>
      </c>
      <c r="B57" s="5">
        <v>27.559999465942383</v>
      </c>
      <c r="C57" s="1">
        <v>27.5</v>
      </c>
      <c r="D57" s="1">
        <v>28.370000839233398</v>
      </c>
      <c r="E57" s="1">
        <v>29.190000534057617</v>
      </c>
      <c r="F57" s="1">
        <v>29.370000839233398</v>
      </c>
      <c r="G57" s="1">
        <v>29.5</v>
      </c>
      <c r="H57" s="1">
        <v>28.809999465942383</v>
      </c>
      <c r="I57" s="1">
        <v>29.120000839233398</v>
      </c>
      <c r="J57" s="1">
        <v>29.059999465942383</v>
      </c>
      <c r="K57" s="1">
        <v>29.190000534057617</v>
      </c>
      <c r="L57" s="1">
        <v>29.309999465942383</v>
      </c>
      <c r="M57" s="1">
        <v>29.620000839233398</v>
      </c>
      <c r="N57" s="1">
        <v>29.5</v>
      </c>
      <c r="O57" s="1">
        <v>29.370000839233398</v>
      </c>
      <c r="P57" s="1">
        <v>29.25</v>
      </c>
      <c r="Q57" s="1">
        <v>28.940000534057617</v>
      </c>
      <c r="R57" s="1">
        <v>28.620000839233398</v>
      </c>
      <c r="S57" s="1">
        <v>28.75</v>
      </c>
      <c r="T57" s="1">
        <v>29.309999465942383</v>
      </c>
      <c r="U57" s="1">
        <v>29.440000534057617</v>
      </c>
      <c r="V57" s="1">
        <v>28.809999465942383</v>
      </c>
      <c r="W57" s="1">
        <v>28.690000534057617</v>
      </c>
      <c r="X57" s="1">
        <v>28.370000839233398</v>
      </c>
      <c r="Y57" s="1">
        <v>28.309999465942383</v>
      </c>
      <c r="Z57" s="1">
        <v>28.620000839233398</v>
      </c>
      <c r="AA57" s="1">
        <v>28.5</v>
      </c>
      <c r="AB57" s="1">
        <v>29.059999465942383</v>
      </c>
      <c r="AC57" s="1">
        <v>29.120000839233398</v>
      </c>
      <c r="AD57" s="1">
        <v>29.440000534057617</v>
      </c>
      <c r="AE57" s="1">
        <v>30.370000839233398</v>
      </c>
      <c r="AF57" s="1">
        <v>30.440000534057617</v>
      </c>
      <c r="AG57" s="1">
        <v>31</v>
      </c>
      <c r="AH57" s="1">
        <v>29.370000839233398</v>
      </c>
      <c r="AI57" s="1">
        <v>29.370000839233398</v>
      </c>
      <c r="AJ57" s="1">
        <v>26.190000534057617</v>
      </c>
      <c r="AK57" s="1">
        <v>26.309999465942383</v>
      </c>
      <c r="AL57" s="1">
        <v>26.940000534057617</v>
      </c>
      <c r="AM57" s="1">
        <v>27</v>
      </c>
      <c r="AN57" s="1">
        <v>27.75</v>
      </c>
      <c r="AO57" s="1">
        <v>26.25</v>
      </c>
      <c r="AP57" s="1">
        <v>26.5</v>
      </c>
      <c r="AQ57" s="1">
        <v>25.620000839233398</v>
      </c>
      <c r="AR57" s="1">
        <v>25</v>
      </c>
      <c r="AS57" s="1">
        <v>25.75</v>
      </c>
      <c r="AT57" s="1">
        <v>26.190000534057617</v>
      </c>
      <c r="AU57" s="1">
        <v>26.559999465942383</v>
      </c>
      <c r="AV57" s="1">
        <v>28</v>
      </c>
      <c r="AW57" s="1">
        <v>28.75</v>
      </c>
      <c r="AX57" s="1">
        <v>28.690000534057617</v>
      </c>
      <c r="AY57" s="1">
        <v>29</v>
      </c>
      <c r="AZ57" s="1">
        <v>28.510000228881836</v>
      </c>
      <c r="BA57" s="1">
        <v>28.600000381469727</v>
      </c>
      <c r="BB57" s="1">
        <v>28.100000381469727</v>
      </c>
      <c r="BC57" s="1">
        <v>28.200000762939453</v>
      </c>
      <c r="BD57" s="1">
        <v>28.520000457763672</v>
      </c>
      <c r="BE57" s="1">
        <v>28.680000305175781</v>
      </c>
      <c r="BF57" s="1">
        <v>29.399999618530273</v>
      </c>
      <c r="BG57" s="1">
        <v>29.649999618530273</v>
      </c>
      <c r="BH57" s="1">
        <v>29.920000076293945</v>
      </c>
      <c r="BI57" s="1">
        <v>30</v>
      </c>
      <c r="BJ57" s="1">
        <v>29.899999618530273</v>
      </c>
      <c r="BK57" s="1">
        <v>30.229999542236328</v>
      </c>
      <c r="BL57" s="1">
        <v>30.469999313354492</v>
      </c>
      <c r="BM57" s="1">
        <v>30.610000610351563</v>
      </c>
      <c r="BN57" s="1">
        <v>30.229999542236328</v>
      </c>
      <c r="BO57" s="1">
        <v>30.469999313354492</v>
      </c>
      <c r="BP57" s="1">
        <v>78.6875</v>
      </c>
      <c r="BQ57" s="1">
        <v>24.25</v>
      </c>
      <c r="BR57" s="1">
        <v>0.76923074385737367</v>
      </c>
      <c r="BS57" s="1">
        <v>0.74900134771843252</v>
      </c>
    </row>
    <row r="58" spans="1:71" x14ac:dyDescent="0.2">
      <c r="A58" s="30" t="s">
        <v>86</v>
      </c>
      <c r="B58" s="5">
        <v>372.75</v>
      </c>
      <c r="C58" s="1">
        <v>362.91000366210937</v>
      </c>
      <c r="D58" s="1">
        <v>367.80999755859375</v>
      </c>
      <c r="E58" s="1">
        <v>373.76998901367187</v>
      </c>
      <c r="F58" s="1">
        <v>381.94000244140625</v>
      </c>
      <c r="G58" s="1">
        <v>381.1300048828125</v>
      </c>
      <c r="H58" s="1">
        <v>373.72000122070312</v>
      </c>
      <c r="I58" s="1">
        <v>375.17001342773437</v>
      </c>
      <c r="J58" s="1">
        <v>374.510009765625</v>
      </c>
      <c r="K58" s="1">
        <v>373.04998779296875</v>
      </c>
      <c r="L58" s="1">
        <v>377.77999877929687</v>
      </c>
      <c r="M58" s="1">
        <v>381.70999145507812</v>
      </c>
      <c r="N58" s="1">
        <v>382.85000610351562</v>
      </c>
      <c r="O58" s="1">
        <v>378.73001098632812</v>
      </c>
      <c r="P58" s="1">
        <v>379.489990234375</v>
      </c>
      <c r="Q58" s="1">
        <v>375.17001342773437</v>
      </c>
      <c r="R58" s="1">
        <v>370.58999633789062</v>
      </c>
      <c r="S58" s="1">
        <v>370.02999877929687</v>
      </c>
      <c r="T58" s="1">
        <v>370.95999145507812</v>
      </c>
      <c r="U58" s="1">
        <v>368.92001342773437</v>
      </c>
      <c r="V58" s="1">
        <v>370.8900146484375</v>
      </c>
      <c r="W58" s="1">
        <v>375.16000366210937</v>
      </c>
      <c r="X58" s="1">
        <v>369.8900146484375</v>
      </c>
      <c r="Y58" s="1">
        <v>370.67999267578125</v>
      </c>
      <c r="Z58" s="1">
        <v>377.260009765625</v>
      </c>
      <c r="AA58" s="1">
        <v>379.52999877929687</v>
      </c>
      <c r="AB58" s="1">
        <v>387</v>
      </c>
      <c r="AC58" s="1">
        <v>382.1300048828125</v>
      </c>
      <c r="AD58" s="1">
        <v>387.85000610351562</v>
      </c>
      <c r="AE58" s="1">
        <v>397.44000244140625</v>
      </c>
      <c r="AF58" s="1">
        <v>393.54998779296875</v>
      </c>
      <c r="AG58" s="1">
        <v>393.260009765625</v>
      </c>
      <c r="AH58" s="1">
        <v>381.67001342773437</v>
      </c>
      <c r="AI58" s="1">
        <v>360.6300048828125</v>
      </c>
      <c r="AJ58" s="1">
        <v>338.73001098632812</v>
      </c>
      <c r="AK58" s="1">
        <v>337.8900146484375</v>
      </c>
      <c r="AL58" s="1">
        <v>345.32000732421875</v>
      </c>
      <c r="AM58" s="1">
        <v>343.25</v>
      </c>
      <c r="AN58" s="1">
        <v>338.54998779296875</v>
      </c>
      <c r="AO58" s="1">
        <v>321.33999633789062</v>
      </c>
      <c r="AP58" s="1">
        <v>329.26998901367187</v>
      </c>
      <c r="AQ58" s="1">
        <v>323.89999389648437</v>
      </c>
      <c r="AR58" s="1">
        <v>325.58999633789062</v>
      </c>
      <c r="AS58" s="1">
        <v>330.54000854492187</v>
      </c>
      <c r="AT58" s="1">
        <v>333.95999145507812</v>
      </c>
      <c r="AU58" s="1">
        <v>339.29998779296875</v>
      </c>
      <c r="AV58" s="1">
        <v>342.1199951171875</v>
      </c>
      <c r="AW58" s="1">
        <v>346.57998657226562</v>
      </c>
      <c r="AX58" s="1">
        <v>353.47000122070312</v>
      </c>
      <c r="AY58" s="1">
        <v>354.54998779296875</v>
      </c>
      <c r="AZ58" s="1">
        <v>351.32000732421875</v>
      </c>
      <c r="BA58" s="1">
        <v>348.19000244140625</v>
      </c>
      <c r="BB58" s="1">
        <v>345.8699951171875</v>
      </c>
      <c r="BC58" s="1">
        <v>348.92001342773437</v>
      </c>
      <c r="BD58" s="1">
        <v>351.8699951171875</v>
      </c>
      <c r="BE58" s="1">
        <v>352.1199951171875</v>
      </c>
      <c r="BF58" s="1">
        <v>357.05999755859375</v>
      </c>
      <c r="BG58" s="1">
        <v>363.57000732421875</v>
      </c>
      <c r="BH58" s="1">
        <v>369.54998779296875</v>
      </c>
      <c r="BI58" s="1">
        <v>365.33999633789062</v>
      </c>
      <c r="BJ58" s="1">
        <v>363.54998779296875</v>
      </c>
      <c r="BK58" s="1">
        <v>363.33999633789062</v>
      </c>
      <c r="BL58" s="1">
        <v>360.97000122070313</v>
      </c>
      <c r="BM58" s="1">
        <v>366.8900146484375</v>
      </c>
      <c r="BN58" s="1">
        <v>363.33999633789062</v>
      </c>
      <c r="BO58" s="1">
        <v>360.97000122070313</v>
      </c>
      <c r="BP58" s="1">
        <v>29.5625</v>
      </c>
      <c r="BQ58" s="1">
        <v>45.125</v>
      </c>
      <c r="BR58" s="1">
        <v>52.9375</v>
      </c>
      <c r="BS58" s="1">
        <v>53.4375</v>
      </c>
    </row>
    <row r="59" spans="1:71" x14ac:dyDescent="0.2">
      <c r="A59" s="30" t="s">
        <v>86</v>
      </c>
      <c r="B59" s="5">
        <v>372.75</v>
      </c>
      <c r="C59" s="1">
        <v>362.91000366210937</v>
      </c>
      <c r="D59" s="1">
        <v>367.80999755859375</v>
      </c>
      <c r="E59" s="1">
        <v>373.76998901367187</v>
      </c>
      <c r="F59" s="1">
        <v>381.94000244140625</v>
      </c>
      <c r="G59" s="1">
        <v>381.1300048828125</v>
      </c>
      <c r="H59" s="1">
        <v>373.72000122070312</v>
      </c>
      <c r="I59" s="1">
        <v>375.17001342773437</v>
      </c>
      <c r="J59" s="1">
        <v>374.510009765625</v>
      </c>
      <c r="K59" s="1">
        <v>373.04998779296875</v>
      </c>
      <c r="L59" s="1">
        <v>377.77999877929687</v>
      </c>
      <c r="M59" s="1">
        <v>381.70999145507812</v>
      </c>
      <c r="N59" s="1">
        <v>382.85000610351562</v>
      </c>
      <c r="O59" s="1">
        <v>378.73001098632812</v>
      </c>
      <c r="P59" s="1">
        <v>379.489990234375</v>
      </c>
      <c r="Q59" s="1">
        <v>375.17001342773437</v>
      </c>
      <c r="R59" s="1">
        <v>370.58999633789062</v>
      </c>
      <c r="S59" s="1">
        <v>370.02999877929687</v>
      </c>
      <c r="T59" s="1">
        <v>370.95999145507812</v>
      </c>
      <c r="U59" s="1">
        <v>368.92001342773437</v>
      </c>
      <c r="V59" s="1">
        <v>370.8900146484375</v>
      </c>
      <c r="W59" s="1">
        <v>375.16000366210937</v>
      </c>
      <c r="X59" s="1">
        <v>369.8900146484375</v>
      </c>
      <c r="Y59" s="1">
        <v>370.67999267578125</v>
      </c>
      <c r="Z59" s="1">
        <v>377.260009765625</v>
      </c>
      <c r="AA59" s="1">
        <v>379.52999877929687</v>
      </c>
      <c r="AB59" s="1">
        <v>387</v>
      </c>
      <c r="AC59" s="1">
        <v>382.1300048828125</v>
      </c>
      <c r="AD59" s="1">
        <v>387.85000610351562</v>
      </c>
      <c r="AE59" s="1">
        <v>397.44000244140625</v>
      </c>
      <c r="AF59" s="1">
        <v>393.54998779296875</v>
      </c>
      <c r="AG59" s="1">
        <v>393.260009765625</v>
      </c>
      <c r="AH59" s="1">
        <v>381.67001342773437</v>
      </c>
      <c r="AI59" s="1">
        <v>360.6300048828125</v>
      </c>
      <c r="AJ59" s="1">
        <v>338.73001098632812</v>
      </c>
      <c r="AK59" s="1">
        <v>337.8900146484375</v>
      </c>
      <c r="AL59" s="1">
        <v>345.32000732421875</v>
      </c>
      <c r="AM59" s="1">
        <v>343.25</v>
      </c>
      <c r="AN59" s="1">
        <v>338.54998779296875</v>
      </c>
      <c r="AO59" s="1">
        <v>321.33999633789062</v>
      </c>
      <c r="AP59" s="1">
        <v>329.26998901367187</v>
      </c>
      <c r="AQ59" s="1">
        <v>323.89999389648437</v>
      </c>
      <c r="AR59" s="1">
        <v>325.58999633789062</v>
      </c>
      <c r="AS59" s="1">
        <v>330.54000854492187</v>
      </c>
      <c r="AT59" s="1">
        <v>333.95999145507812</v>
      </c>
      <c r="AU59" s="1">
        <v>339.29998779296875</v>
      </c>
      <c r="AV59" s="1">
        <v>342.1199951171875</v>
      </c>
      <c r="AW59" s="1">
        <v>346.57998657226562</v>
      </c>
      <c r="AX59" s="1">
        <v>353.47000122070312</v>
      </c>
      <c r="AY59" s="1">
        <v>354.54998779296875</v>
      </c>
      <c r="AZ59" s="1">
        <v>351.32000732421875</v>
      </c>
      <c r="BA59" s="1">
        <v>348.19000244140625</v>
      </c>
      <c r="BB59" s="1">
        <v>345.8699951171875</v>
      </c>
      <c r="BC59" s="1">
        <v>348.92001342773437</v>
      </c>
      <c r="BD59" s="1">
        <v>351.8699951171875</v>
      </c>
      <c r="BE59" s="1">
        <v>352.1199951171875</v>
      </c>
      <c r="BF59" s="1">
        <v>357.05999755859375</v>
      </c>
      <c r="BG59" s="1">
        <v>363.57000732421875</v>
      </c>
      <c r="BH59" s="1">
        <v>369.54998779296875</v>
      </c>
      <c r="BI59" s="1">
        <v>365.33999633789062</v>
      </c>
      <c r="BJ59" s="1">
        <v>363.54998779296875</v>
      </c>
      <c r="BK59" s="1">
        <v>363.33999633789062</v>
      </c>
      <c r="BL59" s="1">
        <v>360.97000122070313</v>
      </c>
      <c r="BM59" s="1">
        <v>366.8900146484375</v>
      </c>
      <c r="BN59" s="1">
        <v>363.33999633789062</v>
      </c>
      <c r="BO59" s="1">
        <v>360.97000122070313</v>
      </c>
      <c r="BP59" s="1">
        <v>15.125</v>
      </c>
      <c r="BQ59" s="1">
        <v>41.6875</v>
      </c>
      <c r="BR59" s="1">
        <v>48.3125</v>
      </c>
      <c r="BS59" s="1">
        <v>48.25</v>
      </c>
    </row>
    <row r="60" spans="1:71" x14ac:dyDescent="0.2">
      <c r="A60" s="30" t="s">
        <v>86</v>
      </c>
      <c r="B60" s="5">
        <v>372.75</v>
      </c>
      <c r="C60" s="1">
        <v>362.91000366210937</v>
      </c>
      <c r="D60" s="1">
        <v>367.80999755859375</v>
      </c>
      <c r="E60" s="1">
        <v>373.76998901367187</v>
      </c>
      <c r="F60" s="1">
        <v>381.94000244140625</v>
      </c>
      <c r="G60" s="1">
        <v>381.1300048828125</v>
      </c>
      <c r="H60" s="1">
        <v>373.72000122070312</v>
      </c>
      <c r="I60" s="1">
        <v>375.17001342773437</v>
      </c>
      <c r="J60" s="1">
        <v>374.510009765625</v>
      </c>
      <c r="K60" s="1">
        <v>373.04998779296875</v>
      </c>
      <c r="L60" s="1">
        <v>377.77999877929687</v>
      </c>
      <c r="M60" s="1">
        <v>381.70999145507812</v>
      </c>
      <c r="N60" s="1">
        <v>382.85000610351562</v>
      </c>
      <c r="O60" s="1">
        <v>378.73001098632812</v>
      </c>
      <c r="P60" s="1">
        <v>379.489990234375</v>
      </c>
      <c r="Q60" s="1">
        <v>375.17001342773437</v>
      </c>
      <c r="R60" s="1">
        <v>370.58999633789062</v>
      </c>
      <c r="S60" s="1">
        <v>370.02999877929687</v>
      </c>
      <c r="T60" s="1">
        <v>370.95999145507812</v>
      </c>
      <c r="U60" s="1">
        <v>368.92001342773437</v>
      </c>
      <c r="V60" s="1">
        <v>370.8900146484375</v>
      </c>
      <c r="W60" s="1">
        <v>375.16000366210937</v>
      </c>
      <c r="X60" s="1">
        <v>369.8900146484375</v>
      </c>
      <c r="Y60" s="1">
        <v>370.67999267578125</v>
      </c>
      <c r="Z60" s="1">
        <v>377.260009765625</v>
      </c>
      <c r="AA60" s="1">
        <v>379.52999877929687</v>
      </c>
      <c r="AB60" s="1">
        <v>387</v>
      </c>
      <c r="AC60" s="1">
        <v>382.1300048828125</v>
      </c>
      <c r="AD60" s="1">
        <v>387.85000610351562</v>
      </c>
      <c r="AE60" s="1">
        <v>397.44000244140625</v>
      </c>
      <c r="AF60" s="1">
        <v>393.54998779296875</v>
      </c>
      <c r="AG60" s="1">
        <v>393.260009765625</v>
      </c>
      <c r="AH60" s="1">
        <v>381.67001342773437</v>
      </c>
      <c r="AI60" s="1">
        <v>360.6300048828125</v>
      </c>
      <c r="AJ60" s="1">
        <v>338.73001098632812</v>
      </c>
      <c r="AK60" s="1">
        <v>337.8900146484375</v>
      </c>
      <c r="AL60" s="1">
        <v>345.32000732421875</v>
      </c>
      <c r="AM60" s="1">
        <v>343.25</v>
      </c>
      <c r="AN60" s="1">
        <v>338.54998779296875</v>
      </c>
      <c r="AO60" s="1">
        <v>321.33999633789062</v>
      </c>
      <c r="AP60" s="1">
        <v>329.26998901367187</v>
      </c>
      <c r="AQ60" s="1">
        <v>323.89999389648437</v>
      </c>
      <c r="AR60" s="1">
        <v>325.58999633789062</v>
      </c>
      <c r="AS60" s="1">
        <v>330.54000854492187</v>
      </c>
      <c r="AT60" s="1">
        <v>333.95999145507812</v>
      </c>
      <c r="AU60" s="1">
        <v>339.29998779296875</v>
      </c>
      <c r="AV60" s="1">
        <v>342.1199951171875</v>
      </c>
      <c r="AW60" s="1">
        <v>346.57998657226562</v>
      </c>
      <c r="AX60" s="1">
        <v>353.47000122070312</v>
      </c>
      <c r="AY60" s="1">
        <v>354.54998779296875</v>
      </c>
      <c r="AZ60" s="1">
        <v>351.32000732421875</v>
      </c>
      <c r="BA60" s="1">
        <v>348.19000244140625</v>
      </c>
      <c r="BB60" s="1">
        <v>345.8699951171875</v>
      </c>
      <c r="BC60" s="1">
        <v>348.92001342773437</v>
      </c>
      <c r="BD60" s="1">
        <v>351.8699951171875</v>
      </c>
      <c r="BE60" s="1">
        <v>352.1199951171875</v>
      </c>
      <c r="BF60" s="1">
        <v>357.05999755859375</v>
      </c>
      <c r="BG60" s="1">
        <v>363.57000732421875</v>
      </c>
      <c r="BH60" s="1">
        <v>369.54998779296875</v>
      </c>
      <c r="BI60" s="1">
        <v>365.33999633789062</v>
      </c>
      <c r="BJ60" s="1">
        <v>363.54998779296875</v>
      </c>
      <c r="BK60" s="1">
        <v>363.33999633789062</v>
      </c>
      <c r="BL60" s="1">
        <v>360.97000122070313</v>
      </c>
      <c r="BM60" s="1">
        <v>366.8900146484375</v>
      </c>
      <c r="BN60" s="1">
        <v>363.33999633789062</v>
      </c>
      <c r="BO60" s="1">
        <v>360.97000122070313</v>
      </c>
      <c r="BP60" s="1">
        <v>50.625</v>
      </c>
      <c r="BQ60" s="1">
        <v>40.3125</v>
      </c>
      <c r="BR60" s="1">
        <v>12.4375</v>
      </c>
      <c r="BS60" s="1">
        <v>12.25</v>
      </c>
    </row>
    <row r="61" spans="1:71" x14ac:dyDescent="0.2">
      <c r="A61" s="30" t="s">
        <v>86</v>
      </c>
      <c r="B61" s="5">
        <v>372.75</v>
      </c>
      <c r="C61" s="1">
        <v>362.91000366210937</v>
      </c>
      <c r="D61" s="1">
        <v>367.80999755859375</v>
      </c>
      <c r="E61" s="1">
        <v>373.76998901367187</v>
      </c>
      <c r="F61" s="1">
        <v>381.94000244140625</v>
      </c>
      <c r="G61" s="1">
        <v>381.1300048828125</v>
      </c>
      <c r="H61" s="1">
        <v>373.72000122070312</v>
      </c>
      <c r="I61" s="1">
        <v>375.17001342773437</v>
      </c>
      <c r="J61" s="1">
        <v>374.510009765625</v>
      </c>
      <c r="K61" s="1">
        <v>373.04998779296875</v>
      </c>
      <c r="L61" s="1">
        <v>377.77999877929687</v>
      </c>
      <c r="M61" s="1">
        <v>381.70999145507812</v>
      </c>
      <c r="N61" s="1">
        <v>382.85000610351562</v>
      </c>
      <c r="O61" s="1">
        <v>378.73001098632812</v>
      </c>
      <c r="P61" s="1">
        <v>379.489990234375</v>
      </c>
      <c r="Q61" s="1">
        <v>375.17001342773437</v>
      </c>
      <c r="R61" s="1">
        <v>370.58999633789062</v>
      </c>
      <c r="S61" s="1">
        <v>370.02999877929687</v>
      </c>
      <c r="T61" s="1">
        <v>370.95999145507812</v>
      </c>
      <c r="U61" s="1">
        <v>368.92001342773437</v>
      </c>
      <c r="V61" s="1">
        <v>370.8900146484375</v>
      </c>
      <c r="W61" s="1">
        <v>375.16000366210937</v>
      </c>
      <c r="X61" s="1">
        <v>369.8900146484375</v>
      </c>
      <c r="Y61" s="1">
        <v>370.67999267578125</v>
      </c>
      <c r="Z61" s="1">
        <v>377.260009765625</v>
      </c>
      <c r="AA61" s="1">
        <v>379.52999877929687</v>
      </c>
      <c r="AB61" s="1">
        <v>387</v>
      </c>
      <c r="AC61" s="1">
        <v>382.1300048828125</v>
      </c>
      <c r="AD61" s="1">
        <v>387.85000610351562</v>
      </c>
      <c r="AE61" s="1">
        <v>397.44000244140625</v>
      </c>
      <c r="AF61" s="1">
        <v>393.54998779296875</v>
      </c>
      <c r="AG61" s="1">
        <v>393.260009765625</v>
      </c>
      <c r="AH61" s="1">
        <v>381.67001342773437</v>
      </c>
      <c r="AI61" s="1">
        <v>360.6300048828125</v>
      </c>
      <c r="AJ61" s="1">
        <v>338.73001098632812</v>
      </c>
      <c r="AK61" s="1">
        <v>337.8900146484375</v>
      </c>
      <c r="AL61" s="1">
        <v>345.32000732421875</v>
      </c>
      <c r="AM61" s="1">
        <v>343.25</v>
      </c>
      <c r="AN61" s="1">
        <v>338.54998779296875</v>
      </c>
      <c r="AO61" s="1">
        <v>321.33999633789062</v>
      </c>
      <c r="AP61" s="1">
        <v>329.26998901367187</v>
      </c>
      <c r="AQ61" s="1">
        <v>323.89999389648437</v>
      </c>
      <c r="AR61" s="1">
        <v>325.58999633789062</v>
      </c>
      <c r="AS61" s="1">
        <v>330.54000854492187</v>
      </c>
      <c r="AT61" s="1">
        <v>333.95999145507812</v>
      </c>
      <c r="AU61" s="1">
        <v>339.29998779296875</v>
      </c>
      <c r="AV61" s="1">
        <v>342.1199951171875</v>
      </c>
      <c r="AW61" s="1">
        <v>346.57998657226562</v>
      </c>
      <c r="AX61" s="1">
        <v>353.47000122070312</v>
      </c>
      <c r="AY61" s="1">
        <v>354.54998779296875</v>
      </c>
      <c r="AZ61" s="1">
        <v>351.32000732421875</v>
      </c>
      <c r="BA61" s="1">
        <v>348.19000244140625</v>
      </c>
      <c r="BB61" s="1">
        <v>345.8699951171875</v>
      </c>
      <c r="BC61" s="1">
        <v>348.92001342773437</v>
      </c>
      <c r="BD61" s="1">
        <v>351.8699951171875</v>
      </c>
      <c r="BE61" s="1">
        <v>352.1199951171875</v>
      </c>
      <c r="BF61" s="1">
        <v>357.05999755859375</v>
      </c>
      <c r="BG61" s="1">
        <v>363.57000732421875</v>
      </c>
      <c r="BH61" s="1">
        <v>369.54998779296875</v>
      </c>
      <c r="BI61" s="1">
        <v>365.33999633789062</v>
      </c>
      <c r="BJ61" s="1">
        <v>363.54998779296875</v>
      </c>
      <c r="BK61" s="1">
        <v>363.33999633789062</v>
      </c>
      <c r="BL61" s="1">
        <v>360.97000122070313</v>
      </c>
      <c r="BM61" s="1">
        <v>366.8900146484375</v>
      </c>
      <c r="BN61" s="1">
        <v>363.33999633789062</v>
      </c>
      <c r="BO61" s="1">
        <v>360.97000122070313</v>
      </c>
      <c r="BP61" s="1">
        <v>0.4754877892732618</v>
      </c>
      <c r="BQ61" s="1">
        <v>61.4375</v>
      </c>
      <c r="BR61" s="1">
        <v>43.625</v>
      </c>
      <c r="BS61" s="1">
        <v>44.6875</v>
      </c>
    </row>
    <row r="62" spans="1:71" x14ac:dyDescent="0.2">
      <c r="A62" s="30" t="s">
        <v>717</v>
      </c>
      <c r="B62" s="5">
        <v>23.25</v>
      </c>
      <c r="C62" s="1">
        <v>25.9375</v>
      </c>
      <c r="D62" s="1">
        <v>27.125</v>
      </c>
      <c r="E62" s="1">
        <v>24.078125</v>
      </c>
      <c r="F62" s="1">
        <v>23</v>
      </c>
      <c r="G62" s="1">
        <v>20.125</v>
      </c>
      <c r="H62" s="1">
        <v>17</v>
      </c>
      <c r="I62" s="1">
        <v>13.25</v>
      </c>
      <c r="J62" s="1">
        <v>17.625</v>
      </c>
      <c r="K62" s="1">
        <v>17.125</v>
      </c>
      <c r="L62" s="1">
        <v>14.5</v>
      </c>
      <c r="M62" s="1">
        <v>14.625</v>
      </c>
      <c r="N62" s="1">
        <v>15.625</v>
      </c>
      <c r="O62" s="1">
        <v>17</v>
      </c>
      <c r="P62" s="1">
        <v>13.5</v>
      </c>
      <c r="Q62" s="1">
        <v>11.875</v>
      </c>
      <c r="R62" s="1">
        <v>12.0625</v>
      </c>
      <c r="S62" s="1">
        <v>11.3125</v>
      </c>
      <c r="T62" s="1">
        <v>12.625</v>
      </c>
      <c r="U62" s="1">
        <v>10.8125</v>
      </c>
      <c r="V62" s="1">
        <v>9.9375</v>
      </c>
      <c r="W62" s="1">
        <v>8.0625</v>
      </c>
      <c r="X62" s="1">
        <v>8</v>
      </c>
      <c r="Y62" s="1">
        <v>7.0625</v>
      </c>
      <c r="Z62" s="1">
        <v>6.3125</v>
      </c>
      <c r="AA62" s="1">
        <v>5.75</v>
      </c>
      <c r="AB62" s="1">
        <v>4.625</v>
      </c>
      <c r="AC62" s="1">
        <v>4.84375</v>
      </c>
      <c r="AD62" s="1">
        <v>5.75</v>
      </c>
      <c r="AE62" s="1">
        <v>7.375</v>
      </c>
      <c r="AF62" s="1">
        <v>8.0625</v>
      </c>
      <c r="AG62" s="1">
        <v>7.75</v>
      </c>
      <c r="AH62" s="1">
        <v>6.3125</v>
      </c>
      <c r="AI62" s="1">
        <v>8</v>
      </c>
      <c r="AJ62" s="1">
        <v>3.96875</v>
      </c>
      <c r="AK62" s="1">
        <v>3.71875</v>
      </c>
      <c r="AL62" s="1">
        <v>3.40625</v>
      </c>
      <c r="AM62" s="1">
        <v>3.3125</v>
      </c>
      <c r="AN62" s="1">
        <v>3.75</v>
      </c>
      <c r="AO62" s="1">
        <v>4.40625</v>
      </c>
      <c r="AP62" s="1">
        <v>4.625</v>
      </c>
      <c r="AQ62" s="1">
        <v>5.125</v>
      </c>
      <c r="AR62" s="1">
        <v>5.5</v>
      </c>
      <c r="AS62" s="1">
        <v>5.3125</v>
      </c>
      <c r="AT62" s="1">
        <v>5.3125</v>
      </c>
      <c r="AU62" s="1">
        <v>5.75</v>
      </c>
      <c r="AV62" s="1">
        <v>7.40625</v>
      </c>
      <c r="AW62" s="1">
        <v>8.71875</v>
      </c>
      <c r="AX62" s="1">
        <v>7.875</v>
      </c>
      <c r="AY62" s="1">
        <v>8.75</v>
      </c>
      <c r="AZ62" s="1">
        <v>8</v>
      </c>
      <c r="BA62" s="1">
        <v>8.1875</v>
      </c>
      <c r="BB62" s="1">
        <v>8.75</v>
      </c>
      <c r="BC62" s="1">
        <v>8.125</v>
      </c>
      <c r="BD62" s="1">
        <v>7.03125</v>
      </c>
      <c r="BE62" s="1">
        <v>6.75</v>
      </c>
      <c r="BF62" s="1">
        <v>6.125</v>
      </c>
      <c r="BG62" s="1">
        <v>5.78125</v>
      </c>
      <c r="BH62" s="1">
        <v>5.375</v>
      </c>
      <c r="BI62" s="1">
        <v>5.625</v>
      </c>
      <c r="BJ62" s="1">
        <v>5.5</v>
      </c>
      <c r="BK62" s="1">
        <v>5.34375</v>
      </c>
      <c r="BL62" s="1">
        <v>6</v>
      </c>
      <c r="BM62" s="1">
        <v>5.875</v>
      </c>
      <c r="BN62" s="1">
        <v>5.34375</v>
      </c>
      <c r="BO62" s="1">
        <v>6</v>
      </c>
      <c r="BP62" s="1">
        <v>74.4375</v>
      </c>
      <c r="BQ62" s="1">
        <v>48.046875</v>
      </c>
      <c r="BR62" s="1">
        <v>32.375</v>
      </c>
      <c r="BS62" s="1">
        <v>37.5</v>
      </c>
    </row>
    <row r="63" spans="1:71" x14ac:dyDescent="0.2">
      <c r="A63" s="30" t="s">
        <v>96</v>
      </c>
      <c r="B63" s="5">
        <v>35</v>
      </c>
      <c r="C63" s="1">
        <v>35.560001373291016</v>
      </c>
      <c r="D63" s="1">
        <v>38.369998931884766</v>
      </c>
      <c r="E63" s="1">
        <v>36.939998626708984</v>
      </c>
      <c r="F63" s="1">
        <v>35.75</v>
      </c>
      <c r="G63" s="1">
        <v>35.5</v>
      </c>
      <c r="H63" s="1">
        <v>36</v>
      </c>
      <c r="I63" s="1">
        <v>36.310001373291016</v>
      </c>
      <c r="J63" s="1">
        <v>37</v>
      </c>
      <c r="K63" s="1">
        <v>36.369998931884766</v>
      </c>
      <c r="L63" s="1">
        <v>35.310001373291016</v>
      </c>
      <c r="M63" s="1">
        <v>32.619998931884766</v>
      </c>
      <c r="N63" s="1">
        <v>31.440000534057617</v>
      </c>
      <c r="O63" s="1">
        <v>31.809999465942383</v>
      </c>
      <c r="P63" s="1">
        <v>30.870000839233398</v>
      </c>
      <c r="Q63" s="1">
        <v>30.190000534057617</v>
      </c>
      <c r="R63" s="1">
        <v>31.25</v>
      </c>
      <c r="S63" s="1">
        <v>32.189998626708984</v>
      </c>
      <c r="T63" s="1">
        <v>32.25</v>
      </c>
      <c r="U63" s="1">
        <v>33.119998931884766</v>
      </c>
      <c r="V63" s="1">
        <v>32.689998626708984</v>
      </c>
      <c r="W63" s="1">
        <v>33.439998626708984</v>
      </c>
      <c r="X63" s="1">
        <v>32.75</v>
      </c>
      <c r="Y63" s="1">
        <v>32.75</v>
      </c>
      <c r="Z63" s="1">
        <v>34.310001373291016</v>
      </c>
      <c r="AA63" s="1">
        <v>35.189998626708984</v>
      </c>
      <c r="AB63" s="1">
        <v>35</v>
      </c>
      <c r="AC63" s="1">
        <v>34</v>
      </c>
      <c r="AD63" s="1">
        <v>35.119998931884766</v>
      </c>
      <c r="AE63" s="1">
        <v>36.560001373291016</v>
      </c>
      <c r="AF63" s="1">
        <v>36.869998931884766</v>
      </c>
      <c r="AG63" s="1">
        <v>37.189998626708984</v>
      </c>
      <c r="AH63" s="1">
        <v>35.75</v>
      </c>
      <c r="AI63" s="1">
        <v>36.119998931884766</v>
      </c>
      <c r="AJ63" s="1">
        <v>32.75</v>
      </c>
      <c r="AK63" s="1">
        <v>33.060001373291016</v>
      </c>
      <c r="AL63" s="1">
        <v>33.939998626708984</v>
      </c>
      <c r="AM63" s="1">
        <v>33.689998626708984</v>
      </c>
      <c r="AN63" s="1">
        <v>34.560001373291016</v>
      </c>
      <c r="AO63" s="1">
        <v>34.619998931884766</v>
      </c>
      <c r="AP63" s="1">
        <v>35.189998626708984</v>
      </c>
      <c r="AQ63" s="1">
        <v>35.25</v>
      </c>
      <c r="AR63" s="1">
        <v>34.619998931884766</v>
      </c>
      <c r="AS63" s="1">
        <v>33.560001373291016</v>
      </c>
      <c r="AT63" s="1">
        <v>33.189998626708984</v>
      </c>
      <c r="AU63" s="1">
        <v>33.869998931884766</v>
      </c>
      <c r="AV63" s="1">
        <v>34.810001373291016</v>
      </c>
      <c r="AW63" s="1">
        <v>33.689998626708984</v>
      </c>
      <c r="AX63" s="1">
        <v>34.5</v>
      </c>
      <c r="AY63" s="1">
        <v>34.75</v>
      </c>
      <c r="AZ63" s="1">
        <v>34.520000457763672</v>
      </c>
      <c r="BA63" s="1">
        <v>34.549999237060547</v>
      </c>
      <c r="BB63" s="1">
        <v>35.110000610351562</v>
      </c>
      <c r="BC63" s="1">
        <v>35.630001068115234</v>
      </c>
      <c r="BD63" s="1">
        <v>36.770000457763672</v>
      </c>
      <c r="BE63" s="1">
        <v>37.150001525878906</v>
      </c>
      <c r="BF63" s="1">
        <v>38.409999847412109</v>
      </c>
      <c r="BG63" s="1">
        <v>36.900001525878906</v>
      </c>
      <c r="BH63" s="1">
        <v>37.229999542236328</v>
      </c>
      <c r="BI63" s="1">
        <v>38.479999542236328</v>
      </c>
      <c r="BJ63" s="1">
        <v>38.990001678466797</v>
      </c>
      <c r="BK63" s="1">
        <v>38.509998321533203</v>
      </c>
      <c r="BL63" s="1">
        <v>36.880001068115234</v>
      </c>
      <c r="BM63" s="1">
        <v>36.970001220703125</v>
      </c>
      <c r="BN63" s="1">
        <v>38.509998321533203</v>
      </c>
      <c r="BO63" s="1">
        <v>36.880001068115234</v>
      </c>
      <c r="BP63" s="1">
        <v>61.5625</v>
      </c>
      <c r="BQ63" s="1">
        <v>43.625</v>
      </c>
      <c r="BR63" s="1">
        <v>55.734375</v>
      </c>
      <c r="BS63" s="1">
        <v>56.0625</v>
      </c>
    </row>
    <row r="64" spans="1:71" x14ac:dyDescent="0.2">
      <c r="A64" s="30" t="s">
        <v>88</v>
      </c>
      <c r="B64" s="5">
        <v>113.0625</v>
      </c>
      <c r="C64" s="1">
        <v>119.375</v>
      </c>
      <c r="D64" s="1">
        <v>120.0625</v>
      </c>
      <c r="E64" s="1">
        <v>116.125</v>
      </c>
      <c r="F64" s="1">
        <v>115</v>
      </c>
      <c r="G64" s="1">
        <v>110.4375</v>
      </c>
      <c r="H64" s="1">
        <v>114.0625</v>
      </c>
      <c r="I64" s="1">
        <v>110.5625</v>
      </c>
      <c r="J64" s="1">
        <v>116.6875</v>
      </c>
      <c r="K64" s="1">
        <v>116.9375</v>
      </c>
      <c r="L64" s="1">
        <v>112.71875</v>
      </c>
      <c r="M64" s="1">
        <v>113</v>
      </c>
      <c r="N64" s="1">
        <v>113.5</v>
      </c>
      <c r="O64" s="1">
        <v>108.4375</v>
      </c>
      <c r="P64" s="1">
        <v>111.6875</v>
      </c>
      <c r="Q64" s="1">
        <v>116.4375</v>
      </c>
      <c r="R64" s="1">
        <v>114.1875</v>
      </c>
      <c r="S64" s="1">
        <v>113.9375</v>
      </c>
      <c r="T64" s="1">
        <v>114.0625</v>
      </c>
      <c r="U64" s="1">
        <v>119.125</v>
      </c>
      <c r="V64" s="1">
        <v>118.1875</v>
      </c>
      <c r="W64" s="1">
        <v>114.625</v>
      </c>
      <c r="X64" s="1">
        <v>117.5625</v>
      </c>
      <c r="Y64" s="1">
        <v>115.5</v>
      </c>
      <c r="Z64" s="1">
        <v>112.078125</v>
      </c>
      <c r="AA64" s="1">
        <v>110.8125</v>
      </c>
      <c r="AB64" s="1">
        <v>106.875</v>
      </c>
      <c r="AC64" s="1">
        <v>106.0625</v>
      </c>
      <c r="AD64" s="1">
        <v>105.5</v>
      </c>
      <c r="AE64" s="1">
        <v>105.4375</v>
      </c>
      <c r="AF64" s="1">
        <v>102</v>
      </c>
      <c r="AG64" s="1">
        <v>100.625</v>
      </c>
      <c r="AH64" s="1">
        <v>101</v>
      </c>
      <c r="AI64" s="1">
        <v>112.875</v>
      </c>
      <c r="AJ64" s="1">
        <v>113.25</v>
      </c>
      <c r="AK64" s="1">
        <v>113.4375</v>
      </c>
      <c r="AL64" s="1">
        <v>115.625</v>
      </c>
      <c r="AM64" s="1">
        <v>114</v>
      </c>
      <c r="AN64" s="1">
        <v>118.25</v>
      </c>
      <c r="AO64" s="1">
        <v>122.9375</v>
      </c>
      <c r="AP64" s="1">
        <v>125.75</v>
      </c>
      <c r="AQ64" s="1">
        <v>123.6875</v>
      </c>
      <c r="AR64" s="1">
        <v>129.4375</v>
      </c>
      <c r="AS64" s="1">
        <v>133.9375</v>
      </c>
      <c r="AT64" s="1">
        <v>134</v>
      </c>
      <c r="AU64" s="1">
        <v>124.875</v>
      </c>
      <c r="AV64" s="1">
        <v>130.1875</v>
      </c>
      <c r="AW64" s="1">
        <v>122.125</v>
      </c>
      <c r="AX64" s="1">
        <v>115.75</v>
      </c>
      <c r="AY64" s="1">
        <v>123.875</v>
      </c>
      <c r="AZ64" s="1">
        <v>124.0625</v>
      </c>
      <c r="BA64" s="1">
        <v>123.9375</v>
      </c>
      <c r="BB64" s="1">
        <v>123.4375</v>
      </c>
      <c r="BC64" s="1">
        <v>118.515625</v>
      </c>
      <c r="BD64" s="1">
        <v>120.125</v>
      </c>
      <c r="BE64" s="1">
        <v>121.6875</v>
      </c>
      <c r="BF64" s="1">
        <v>118.8125</v>
      </c>
      <c r="BG64" s="1">
        <v>117.9375</v>
      </c>
      <c r="BH64" s="1">
        <v>111.9375</v>
      </c>
      <c r="BI64" s="1">
        <v>116.3125</v>
      </c>
      <c r="BJ64" s="1">
        <v>107.3125</v>
      </c>
      <c r="BK64" s="1">
        <v>104.125</v>
      </c>
      <c r="BL64" s="1">
        <v>99.375</v>
      </c>
      <c r="BM64" s="1">
        <v>94.3125</v>
      </c>
      <c r="BN64" s="1">
        <v>104.125</v>
      </c>
      <c r="BO64" s="1">
        <v>99.375</v>
      </c>
      <c r="BP64" s="1">
        <v>38.625</v>
      </c>
      <c r="BQ64" s="1">
        <v>29</v>
      </c>
      <c r="BR64" s="1">
        <v>35</v>
      </c>
      <c r="BS64" s="1">
        <v>32.4375</v>
      </c>
    </row>
    <row r="65" spans="1:71" x14ac:dyDescent="0.2">
      <c r="A65" s="30" t="s">
        <v>90</v>
      </c>
      <c r="B65" s="5">
        <v>19.559999465942383</v>
      </c>
      <c r="C65" s="1">
        <v>19.5</v>
      </c>
      <c r="D65" s="1">
        <v>19.620000839233398</v>
      </c>
      <c r="E65" s="1">
        <v>19.690000534057617</v>
      </c>
      <c r="F65" s="1">
        <v>20.25</v>
      </c>
      <c r="G65" s="1">
        <v>20.190000534057617</v>
      </c>
      <c r="H65" s="1">
        <v>20.190000534057617</v>
      </c>
      <c r="I65" s="1">
        <v>20.370000839233398</v>
      </c>
      <c r="J65" s="1">
        <v>20.370000839233398</v>
      </c>
      <c r="K65" s="1">
        <v>20.120000839233398</v>
      </c>
      <c r="L65" s="1">
        <v>20.25</v>
      </c>
      <c r="M65" s="1">
        <v>21</v>
      </c>
      <c r="N65" s="1">
        <v>21.309999465942383</v>
      </c>
      <c r="O65" s="1">
        <v>21.25</v>
      </c>
      <c r="P65" s="1">
        <v>21.940000534057617</v>
      </c>
      <c r="Q65" s="1">
        <v>21.870000839233398</v>
      </c>
      <c r="R65" s="1">
        <v>21.940000534057617</v>
      </c>
      <c r="S65" s="1">
        <v>21.940000534057617</v>
      </c>
      <c r="T65" s="1">
        <v>23</v>
      </c>
      <c r="U65" s="1">
        <v>21.75</v>
      </c>
      <c r="V65" s="1">
        <v>21.620000839233398</v>
      </c>
      <c r="W65" s="1">
        <v>21.75</v>
      </c>
      <c r="X65" s="1">
        <v>21.5</v>
      </c>
      <c r="Y65" s="1">
        <v>21.190000534057617</v>
      </c>
      <c r="Z65" s="1">
        <v>21.440000534057617</v>
      </c>
      <c r="AA65" s="1">
        <v>21.440000534057617</v>
      </c>
      <c r="AB65" s="1">
        <v>21.940000534057617</v>
      </c>
      <c r="AC65" s="1">
        <v>21.870000839233398</v>
      </c>
      <c r="AD65" s="1">
        <v>21.870000839233398</v>
      </c>
      <c r="AE65" s="1">
        <v>22.559999465942383</v>
      </c>
      <c r="AF65" s="1">
        <v>22.5</v>
      </c>
      <c r="AG65" s="1">
        <v>22.559999465942383</v>
      </c>
      <c r="AH65" s="1">
        <v>22</v>
      </c>
      <c r="AI65" s="1">
        <v>21.690000534057617</v>
      </c>
      <c r="AJ65" s="1">
        <v>20.440000534057617</v>
      </c>
      <c r="AK65" s="1">
        <v>20.120000839233398</v>
      </c>
      <c r="AL65" s="1">
        <v>20.25</v>
      </c>
      <c r="AM65" s="1">
        <v>20.190000534057617</v>
      </c>
      <c r="AN65" s="1">
        <v>20.25</v>
      </c>
      <c r="AO65" s="1">
        <v>19.559999465942383</v>
      </c>
      <c r="AP65" s="1">
        <v>20</v>
      </c>
      <c r="AQ65" s="1">
        <v>19.559999465942383</v>
      </c>
      <c r="AR65" s="1">
        <v>19.440000534057617</v>
      </c>
      <c r="AS65" s="1">
        <v>19.75</v>
      </c>
      <c r="AT65" s="1">
        <v>19.809999465942383</v>
      </c>
      <c r="AU65" s="1">
        <v>19.870000839233398</v>
      </c>
      <c r="AV65" s="1">
        <v>19.940000534057617</v>
      </c>
      <c r="AW65" s="1">
        <v>20.25</v>
      </c>
      <c r="AX65" s="1">
        <v>20</v>
      </c>
      <c r="AY65" s="1">
        <v>20.010000228881836</v>
      </c>
      <c r="AZ65" s="1">
        <v>19.989999771118164</v>
      </c>
      <c r="BA65" s="1">
        <v>20.100000381469727</v>
      </c>
      <c r="BB65" s="1">
        <v>19.889999389648437</v>
      </c>
      <c r="BC65" s="1">
        <v>19.860000610351563</v>
      </c>
      <c r="BD65" s="1">
        <v>19.899999618530273</v>
      </c>
      <c r="BE65" s="1">
        <v>20.049999237060547</v>
      </c>
      <c r="BF65" s="1">
        <v>20.479999542236328</v>
      </c>
      <c r="BG65" s="1">
        <v>20.5</v>
      </c>
      <c r="BH65" s="1">
        <v>20.950000762939453</v>
      </c>
      <c r="BI65" s="1">
        <v>20.909999847412109</v>
      </c>
      <c r="BJ65" s="1">
        <v>20.909999847412109</v>
      </c>
      <c r="BK65" s="1">
        <v>21</v>
      </c>
      <c r="BL65" s="1">
        <v>20.790000915527344</v>
      </c>
      <c r="BM65" s="1">
        <v>21.280000686645508</v>
      </c>
      <c r="BN65" s="1">
        <v>21</v>
      </c>
      <c r="BO65" s="1">
        <v>20.790000915527344</v>
      </c>
      <c r="BP65" s="1">
        <v>35</v>
      </c>
      <c r="BQ65" s="1">
        <v>46.5</v>
      </c>
      <c r="BR65" s="1">
        <v>42.5625</v>
      </c>
      <c r="BS65" s="1">
        <v>43.0625</v>
      </c>
    </row>
    <row r="66" spans="1:71" x14ac:dyDescent="0.2">
      <c r="A66" s="30" t="s">
        <v>478</v>
      </c>
      <c r="B66" s="5">
        <v>7.0444505331633316</v>
      </c>
      <c r="C66" s="1">
        <v>7.0634674610155166</v>
      </c>
      <c r="D66" s="1">
        <v>7.0699176093251799</v>
      </c>
      <c r="E66" s="1">
        <v>7.0528178236450172</v>
      </c>
      <c r="F66" s="1">
        <v>7.2130553721347042</v>
      </c>
      <c r="G66" s="1">
        <v>7.2392667763478853</v>
      </c>
      <c r="H66" s="1">
        <v>7.2102873900757061</v>
      </c>
      <c r="I66" s="1">
        <v>7.4031229460858627</v>
      </c>
      <c r="J66" s="1">
        <v>7.9847114503462304</v>
      </c>
      <c r="K66" s="1">
        <v>7.9574198702958236</v>
      </c>
      <c r="L66" s="1">
        <v>7.8365809523601921</v>
      </c>
      <c r="M66" s="1">
        <v>7.8284013375629273</v>
      </c>
      <c r="N66" s="1">
        <v>7.8948759548294447</v>
      </c>
      <c r="O66" s="1">
        <v>8.0687763021204137</v>
      </c>
      <c r="P66" s="1">
        <v>8.1399770883407374</v>
      </c>
      <c r="Q66" s="1">
        <v>8.0943895031452797</v>
      </c>
      <c r="R66" s="1">
        <v>8.2016674781591892</v>
      </c>
      <c r="S66" s="1">
        <v>8.2110795338308566</v>
      </c>
      <c r="T66" s="1">
        <v>8.1799810936789843</v>
      </c>
      <c r="U66" s="1">
        <v>8.0680899244539717</v>
      </c>
      <c r="V66" s="1">
        <v>8.0437845765244003</v>
      </c>
      <c r="W66" s="1">
        <v>7.9654146824488041</v>
      </c>
      <c r="X66" s="1">
        <v>8.0322160900624375</v>
      </c>
      <c r="Y66" s="1">
        <v>8.017786691734786</v>
      </c>
      <c r="Z66" s="1">
        <v>7.9205774973240484</v>
      </c>
      <c r="AA66" s="1">
        <v>7.9611759539278415</v>
      </c>
      <c r="AB66" s="1">
        <v>8.1018262374560592</v>
      </c>
      <c r="AC66" s="1">
        <v>8.1330450810724368</v>
      </c>
      <c r="AD66" s="1">
        <v>8.17098988897399</v>
      </c>
      <c r="AE66" s="1">
        <v>8.2145849818011811</v>
      </c>
      <c r="AF66" s="1">
        <v>8.1472247260163932</v>
      </c>
      <c r="AG66" s="1">
        <v>8.2422312578998973</v>
      </c>
      <c r="AH66" s="1">
        <v>8.2324589180895096</v>
      </c>
      <c r="AI66" s="1">
        <v>8.1789350490769124</v>
      </c>
      <c r="AJ66" s="1">
        <v>8.3319162857944598</v>
      </c>
      <c r="AK66" s="1">
        <v>8.424426271617472</v>
      </c>
      <c r="AL66" s="1">
        <v>8.386803706013696</v>
      </c>
      <c r="AM66" s="1">
        <v>8.2900385989555918</v>
      </c>
      <c r="AN66" s="1">
        <v>8.0810885340660814</v>
      </c>
      <c r="AO66" s="1">
        <v>8.133273688567396</v>
      </c>
      <c r="AP66" s="1">
        <v>8.1212052960185837</v>
      </c>
      <c r="AQ66" s="1">
        <v>8.1069526065613431</v>
      </c>
      <c r="AR66" s="1">
        <v>8.0952380575196052</v>
      </c>
      <c r="AS66" s="1">
        <v>8.1471969807058411</v>
      </c>
      <c r="AT66" s="1">
        <v>8.0954767393310743</v>
      </c>
      <c r="AU66" s="1">
        <v>8.1242329067882295</v>
      </c>
      <c r="AV66" s="1">
        <v>8.0837660965966727</v>
      </c>
      <c r="AW66" s="1">
        <v>7.953311377769448</v>
      </c>
      <c r="AX66" s="1">
        <v>8.0177078927404359</v>
      </c>
      <c r="AY66" s="1">
        <v>7.9876197368540298</v>
      </c>
      <c r="AZ66" s="1">
        <v>8.0583266824588584</v>
      </c>
      <c r="BA66" s="1">
        <v>8.0817542469459358</v>
      </c>
      <c r="BB66" s="1">
        <v>8.1139382365319381</v>
      </c>
      <c r="BC66" s="1">
        <v>8.1028760362488548</v>
      </c>
      <c r="BD66" s="1">
        <v>8.0508477622804531</v>
      </c>
      <c r="BE66" s="1">
        <v>8.0010973141574588</v>
      </c>
      <c r="BF66" s="1">
        <v>7.9475554671607229</v>
      </c>
      <c r="BG66" s="1">
        <v>7.7879614527878953</v>
      </c>
      <c r="BH66" s="1">
        <v>7.7806395569375315</v>
      </c>
      <c r="BI66" s="1">
        <v>7.4946106878104901</v>
      </c>
      <c r="BJ66" s="1">
        <v>7.3706136721968072</v>
      </c>
      <c r="BK66" s="1">
        <v>7.3672521212167066</v>
      </c>
      <c r="BL66" s="1">
        <v>7.2270228698916918</v>
      </c>
      <c r="BM66" s="1">
        <v>7.4091676325875993</v>
      </c>
      <c r="BN66" s="1">
        <v>7.3672521212167066</v>
      </c>
      <c r="BO66" s="1">
        <v>7.2270228698916918</v>
      </c>
      <c r="BP66" s="1">
        <v>28.6875</v>
      </c>
      <c r="BQ66" s="1">
        <v>74.0625</v>
      </c>
      <c r="BR66" s="1">
        <v>24</v>
      </c>
      <c r="BS66" s="1">
        <v>23.8125</v>
      </c>
    </row>
    <row r="67" spans="1:71" x14ac:dyDescent="0.2">
      <c r="A67" s="30" t="s">
        <v>98</v>
      </c>
      <c r="B67" s="5">
        <v>213.85000610351562</v>
      </c>
      <c r="C67" s="1">
        <v>217.24000549316406</v>
      </c>
      <c r="D67" s="1">
        <v>226.27000427246094</v>
      </c>
      <c r="E67" s="1">
        <v>229.50999450683594</v>
      </c>
      <c r="F67" s="1">
        <v>230.03999328613281</v>
      </c>
      <c r="G67" s="1">
        <v>229.08999633789063</v>
      </c>
      <c r="H67" s="1">
        <v>233.57000732421875</v>
      </c>
      <c r="I67" s="1">
        <v>231.33999633789062</v>
      </c>
      <c r="J67" s="1">
        <v>234.25</v>
      </c>
      <c r="K67" s="1">
        <v>234.74000549316406</v>
      </c>
      <c r="L67" s="1">
        <v>232.77999877929687</v>
      </c>
      <c r="M67" s="1">
        <v>221.17999267578125</v>
      </c>
      <c r="N67" s="1">
        <v>210.72000122070312</v>
      </c>
      <c r="O67" s="1">
        <v>218.13999938964844</v>
      </c>
      <c r="P67" s="1">
        <v>223.27000427246094</v>
      </c>
      <c r="Q67" s="1">
        <v>223.16000366210937</v>
      </c>
      <c r="R67" s="1">
        <v>226.02999877929687</v>
      </c>
      <c r="S67" s="1">
        <v>227.66999816894531</v>
      </c>
      <c r="T67" s="1">
        <v>230.52000427246094</v>
      </c>
      <c r="U67" s="1">
        <v>236.86000061035156</v>
      </c>
      <c r="V67" s="1">
        <v>236.83999633789062</v>
      </c>
      <c r="W67" s="1">
        <v>236.32000732421875</v>
      </c>
      <c r="X67" s="1">
        <v>229.44000244140625</v>
      </c>
      <c r="Y67" s="1">
        <v>235.11000061035156</v>
      </c>
      <c r="Z67" s="1">
        <v>243.1300048828125</v>
      </c>
      <c r="AA67" s="1">
        <v>242.58000183105469</v>
      </c>
      <c r="AB67" s="1">
        <v>237.80000305175781</v>
      </c>
      <c r="AC67" s="1">
        <v>238.05000305175781</v>
      </c>
      <c r="AD67" s="1">
        <v>242.72999572753906</v>
      </c>
      <c r="AE67" s="1">
        <v>265.489990234375</v>
      </c>
      <c r="AF67" s="1">
        <v>272.3900146484375</v>
      </c>
      <c r="AG67" s="1">
        <v>264.92999267578125</v>
      </c>
      <c r="AH67" s="1">
        <v>255.91000366210937</v>
      </c>
      <c r="AI67" s="1">
        <v>244.75999450683594</v>
      </c>
      <c r="AJ67" s="1">
        <v>234.66999816894531</v>
      </c>
      <c r="AK67" s="1">
        <v>240.78999328613281</v>
      </c>
      <c r="AL67" s="1">
        <v>245.24000549316406</v>
      </c>
      <c r="AM67" s="1">
        <v>240.55000305175781</v>
      </c>
      <c r="AN67" s="1">
        <v>242.58999633789062</v>
      </c>
      <c r="AO67" s="1">
        <v>241.58999633789062</v>
      </c>
      <c r="AP67" s="1">
        <v>240.17999267578125</v>
      </c>
      <c r="AQ67" s="1">
        <v>242.91000366210937</v>
      </c>
      <c r="AR67" s="1">
        <v>236.55999755859375</v>
      </c>
      <c r="AS67" s="1">
        <v>228.6199951171875</v>
      </c>
      <c r="AT67" s="1">
        <v>230</v>
      </c>
      <c r="AU67" s="1">
        <v>233.38999938964844</v>
      </c>
      <c r="AV67" s="1">
        <v>239.97000122070312</v>
      </c>
      <c r="AW67" s="1">
        <v>240.02999877929687</v>
      </c>
      <c r="AX67" s="1">
        <v>247.25999450683594</v>
      </c>
      <c r="AY67" s="1">
        <v>238.75</v>
      </c>
      <c r="AZ67" s="1">
        <v>235.41000366210937</v>
      </c>
      <c r="BA67" s="1">
        <v>234.85000610351562</v>
      </c>
      <c r="BB67" s="1">
        <v>231.61000061035156</v>
      </c>
      <c r="BC67" s="1">
        <v>237.97999572753906</v>
      </c>
      <c r="BD67" s="1">
        <v>242.53999328613281</v>
      </c>
      <c r="BE67" s="1">
        <v>246.39999389648437</v>
      </c>
      <c r="BF67" s="1">
        <v>250.22000122070313</v>
      </c>
      <c r="BG67" s="1">
        <v>248.63999938964844</v>
      </c>
      <c r="BH67" s="1">
        <v>252.96000671386719</v>
      </c>
      <c r="BI67" s="1">
        <v>253.17999267578125</v>
      </c>
      <c r="BJ67" s="1">
        <v>256.73001098632812</v>
      </c>
      <c r="BK67" s="1">
        <v>255.36000061035156</v>
      </c>
      <c r="BL67" s="1">
        <v>250.1199951171875</v>
      </c>
      <c r="BM67" s="1">
        <v>250.41999816894531</v>
      </c>
      <c r="BN67" s="1">
        <v>255.36000061035156</v>
      </c>
      <c r="BO67" s="1">
        <v>250.1199951171875</v>
      </c>
      <c r="BP67" s="1">
        <v>353.47000122070312</v>
      </c>
      <c r="BQ67" s="1">
        <v>50.0625</v>
      </c>
      <c r="BR67" s="1">
        <v>42.125</v>
      </c>
      <c r="BS67" s="1">
        <v>42.8125</v>
      </c>
    </row>
    <row r="68" spans="1:71" x14ac:dyDescent="0.2">
      <c r="A68" s="30" t="s">
        <v>98</v>
      </c>
      <c r="B68" s="5">
        <v>213.85000610351562</v>
      </c>
      <c r="C68" s="1">
        <v>217.24000549316406</v>
      </c>
      <c r="D68" s="1">
        <v>226.27000427246094</v>
      </c>
      <c r="E68" s="1">
        <v>229.50999450683594</v>
      </c>
      <c r="F68" s="1">
        <v>230.03999328613281</v>
      </c>
      <c r="G68" s="1">
        <v>229.08999633789063</v>
      </c>
      <c r="H68" s="1">
        <v>233.57000732421875</v>
      </c>
      <c r="I68" s="1">
        <v>231.33999633789062</v>
      </c>
      <c r="J68" s="1">
        <v>234.25</v>
      </c>
      <c r="K68" s="1">
        <v>234.74000549316406</v>
      </c>
      <c r="L68" s="1">
        <v>232.77999877929687</v>
      </c>
      <c r="M68" s="1">
        <v>221.17999267578125</v>
      </c>
      <c r="N68" s="1">
        <v>210.72000122070312</v>
      </c>
      <c r="O68" s="1">
        <v>218.13999938964844</v>
      </c>
      <c r="P68" s="1">
        <v>223.27000427246094</v>
      </c>
      <c r="Q68" s="1">
        <v>223.16000366210937</v>
      </c>
      <c r="R68" s="1">
        <v>226.02999877929687</v>
      </c>
      <c r="S68" s="1">
        <v>227.66999816894531</v>
      </c>
      <c r="T68" s="1">
        <v>230.52000427246094</v>
      </c>
      <c r="U68" s="1">
        <v>236.86000061035156</v>
      </c>
      <c r="V68" s="1">
        <v>236.83999633789062</v>
      </c>
      <c r="W68" s="1">
        <v>236.32000732421875</v>
      </c>
      <c r="X68" s="1">
        <v>229.44000244140625</v>
      </c>
      <c r="Y68" s="1">
        <v>235.11000061035156</v>
      </c>
      <c r="Z68" s="1">
        <v>243.1300048828125</v>
      </c>
      <c r="AA68" s="1">
        <v>242.58000183105469</v>
      </c>
      <c r="AB68" s="1">
        <v>237.80000305175781</v>
      </c>
      <c r="AC68" s="1">
        <v>238.05000305175781</v>
      </c>
      <c r="AD68" s="1">
        <v>242.72999572753906</v>
      </c>
      <c r="AE68" s="1">
        <v>265.489990234375</v>
      </c>
      <c r="AF68" s="1">
        <v>272.3900146484375</v>
      </c>
      <c r="AG68" s="1">
        <v>264.92999267578125</v>
      </c>
      <c r="AH68" s="1">
        <v>255.91000366210937</v>
      </c>
      <c r="AI68" s="1">
        <v>244.75999450683594</v>
      </c>
      <c r="AJ68" s="1">
        <v>234.66999816894531</v>
      </c>
      <c r="AK68" s="1">
        <v>240.78999328613281</v>
      </c>
      <c r="AL68" s="1">
        <v>245.24000549316406</v>
      </c>
      <c r="AM68" s="1">
        <v>240.55000305175781</v>
      </c>
      <c r="AN68" s="1">
        <v>242.58999633789062</v>
      </c>
      <c r="AO68" s="1">
        <v>241.58999633789062</v>
      </c>
      <c r="AP68" s="1">
        <v>240.17999267578125</v>
      </c>
      <c r="AQ68" s="1">
        <v>242.91000366210937</v>
      </c>
      <c r="AR68" s="1">
        <v>236.55999755859375</v>
      </c>
      <c r="AS68" s="1">
        <v>228.6199951171875</v>
      </c>
      <c r="AT68" s="1">
        <v>230</v>
      </c>
      <c r="AU68" s="1">
        <v>233.38999938964844</v>
      </c>
      <c r="AV68" s="1">
        <v>239.97000122070312</v>
      </c>
      <c r="AW68" s="1">
        <v>240.02999877929687</v>
      </c>
      <c r="AX68" s="1">
        <v>247.25999450683594</v>
      </c>
      <c r="AY68" s="1">
        <v>238.75</v>
      </c>
      <c r="AZ68" s="1">
        <v>235.41000366210937</v>
      </c>
      <c r="BA68" s="1">
        <v>234.85000610351562</v>
      </c>
      <c r="BB68" s="1">
        <v>231.61000061035156</v>
      </c>
      <c r="BC68" s="1">
        <v>237.97999572753906</v>
      </c>
      <c r="BD68" s="1">
        <v>242.53999328613281</v>
      </c>
      <c r="BE68" s="1">
        <v>246.39999389648437</v>
      </c>
      <c r="BF68" s="1">
        <v>250.22000122070313</v>
      </c>
      <c r="BG68" s="1">
        <v>248.63999938964844</v>
      </c>
      <c r="BH68" s="1">
        <v>252.96000671386719</v>
      </c>
      <c r="BI68" s="1">
        <v>253.17999267578125</v>
      </c>
      <c r="BJ68" s="1">
        <v>256.73001098632812</v>
      </c>
      <c r="BK68" s="1">
        <v>255.36000061035156</v>
      </c>
      <c r="BL68" s="1">
        <v>250.1199951171875</v>
      </c>
      <c r="BM68" s="1">
        <v>250.41999816894531</v>
      </c>
      <c r="BN68" s="1">
        <v>255.36000061035156</v>
      </c>
      <c r="BO68" s="1">
        <v>250.1199951171875</v>
      </c>
      <c r="BP68" s="1">
        <v>353.47000122070312</v>
      </c>
      <c r="BQ68" s="1">
        <v>21.921875</v>
      </c>
      <c r="BR68" s="1">
        <v>16.125</v>
      </c>
      <c r="BS68" s="1">
        <v>15.375</v>
      </c>
    </row>
    <row r="69" spans="1:71" x14ac:dyDescent="0.2">
      <c r="A69" s="30" t="s">
        <v>99</v>
      </c>
      <c r="B69" s="5">
        <v>515.0999755859375</v>
      </c>
      <c r="C69" s="1">
        <v>522.42999267578125</v>
      </c>
      <c r="D69" s="1">
        <v>527.40997314453125</v>
      </c>
      <c r="E69" s="1">
        <v>527.20001220703125</v>
      </c>
      <c r="F69" s="1">
        <v>524.45001220703125</v>
      </c>
      <c r="G69" s="1">
        <v>521.83001708984375</v>
      </c>
      <c r="H69" s="1">
        <v>530.969970703125</v>
      </c>
      <c r="I69" s="1">
        <v>529.03997802734375</v>
      </c>
      <c r="J69" s="1">
        <v>529.55999755859375</v>
      </c>
      <c r="K69" s="1">
        <v>532.95001220703125</v>
      </c>
      <c r="L69" s="1">
        <v>531.65997314453125</v>
      </c>
      <c r="M69" s="1">
        <v>514.8800048828125</v>
      </c>
      <c r="N69" s="1">
        <v>505.10000610351562</v>
      </c>
      <c r="O69" s="1">
        <v>510.98001098632813</v>
      </c>
      <c r="P69" s="1">
        <v>515.90997314453125</v>
      </c>
      <c r="Q69" s="1">
        <v>505.04998779296875</v>
      </c>
      <c r="R69" s="1">
        <v>497.20001220703125</v>
      </c>
      <c r="S69" s="1">
        <v>500.32998657226562</v>
      </c>
      <c r="T69" s="1">
        <v>501.39999389648438</v>
      </c>
      <c r="U69" s="1">
        <v>496.76998901367187</v>
      </c>
      <c r="V69" s="1">
        <v>502.51998901367187</v>
      </c>
      <c r="W69" s="1">
        <v>507.27999877929687</v>
      </c>
      <c r="X69" s="1">
        <v>490.20001220703125</v>
      </c>
      <c r="Y69" s="1">
        <v>490.32998657226562</v>
      </c>
      <c r="Z69" s="1">
        <v>506.25</v>
      </c>
      <c r="AA69" s="1">
        <v>510.85000610351562</v>
      </c>
      <c r="AB69" s="1">
        <v>498.95999145507812</v>
      </c>
      <c r="AC69" s="1">
        <v>504.97000122070313</v>
      </c>
      <c r="AD69" s="1">
        <v>514.8800048828125</v>
      </c>
      <c r="AE69" s="1">
        <v>539.16998291015625</v>
      </c>
      <c r="AF69" s="1">
        <v>545.6099853515625</v>
      </c>
      <c r="AG69" s="1">
        <v>536.25</v>
      </c>
      <c r="AH69" s="1">
        <v>543.25</v>
      </c>
      <c r="AI69" s="1">
        <v>525.04998779296875</v>
      </c>
      <c r="AJ69" s="1">
        <v>517.5</v>
      </c>
      <c r="AK69" s="1">
        <v>525.90997314453125</v>
      </c>
      <c r="AL69" s="1">
        <v>524.32000732421875</v>
      </c>
      <c r="AM69" s="1">
        <v>514.40997314453125</v>
      </c>
      <c r="AN69" s="1">
        <v>513.15997314453125</v>
      </c>
      <c r="AO69" s="1">
        <v>520.92999267578125</v>
      </c>
      <c r="AP69" s="1">
        <v>520.969970703125</v>
      </c>
      <c r="AQ69" s="1">
        <v>522.3499755859375</v>
      </c>
      <c r="AR69" s="1">
        <v>513.25</v>
      </c>
      <c r="AS69" s="1">
        <v>509.60000610351563</v>
      </c>
      <c r="AT69" s="1">
        <v>507.20001220703125</v>
      </c>
      <c r="AU69" s="1">
        <v>511.8800048828125</v>
      </c>
      <c r="AV69" s="1">
        <v>515.57000732421875</v>
      </c>
      <c r="AW69" s="1">
        <v>513.97998046875</v>
      </c>
      <c r="AX69" s="1">
        <v>528.30999755859375</v>
      </c>
      <c r="AY69" s="1">
        <v>519.760009765625</v>
      </c>
      <c r="AZ69" s="1">
        <v>521.57000732421875</v>
      </c>
      <c r="BA69" s="1">
        <v>527.97998046875</v>
      </c>
      <c r="BB69" s="1">
        <v>525.0999755859375</v>
      </c>
      <c r="BC69" s="1">
        <v>527.530029296875</v>
      </c>
      <c r="BD69" s="1">
        <v>534.1099853515625</v>
      </c>
      <c r="BE69" s="1">
        <v>536.30999755859375</v>
      </c>
      <c r="BF69" s="1">
        <v>534.15997314453125</v>
      </c>
      <c r="BG69" s="1">
        <v>535.22998046875</v>
      </c>
      <c r="BH69" s="1">
        <v>546.22998046875</v>
      </c>
      <c r="BI69" s="1">
        <v>546.989990234375</v>
      </c>
      <c r="BJ69" s="1">
        <v>541.1400146484375</v>
      </c>
      <c r="BK69" s="1">
        <v>539.29998779296875</v>
      </c>
      <c r="BL69" s="1">
        <v>532.760009765625</v>
      </c>
      <c r="BM69" s="1">
        <v>534.4000244140625</v>
      </c>
      <c r="BN69" s="1">
        <v>539.29998779296875</v>
      </c>
      <c r="BO69" s="1">
        <v>532.760009765625</v>
      </c>
      <c r="BP69" s="1">
        <v>353.47000122070312</v>
      </c>
      <c r="BQ69" s="1">
        <v>33.375</v>
      </c>
      <c r="BR69" s="1">
        <v>32.8125</v>
      </c>
      <c r="BS69" s="1">
        <v>32.5625</v>
      </c>
    </row>
    <row r="70" spans="1:71" x14ac:dyDescent="0.2">
      <c r="A70" s="30" t="s">
        <v>99</v>
      </c>
      <c r="B70" s="5">
        <v>515.0999755859375</v>
      </c>
      <c r="C70" s="1">
        <v>522.42999267578125</v>
      </c>
      <c r="D70" s="1">
        <v>527.40997314453125</v>
      </c>
      <c r="E70" s="1">
        <v>527.20001220703125</v>
      </c>
      <c r="F70" s="1">
        <v>524.45001220703125</v>
      </c>
      <c r="G70" s="1">
        <v>521.83001708984375</v>
      </c>
      <c r="H70" s="1">
        <v>530.969970703125</v>
      </c>
      <c r="I70" s="1">
        <v>529.03997802734375</v>
      </c>
      <c r="J70" s="1">
        <v>529.55999755859375</v>
      </c>
      <c r="K70" s="1">
        <v>532.95001220703125</v>
      </c>
      <c r="L70" s="1">
        <v>531.65997314453125</v>
      </c>
      <c r="M70" s="1">
        <v>514.8800048828125</v>
      </c>
      <c r="N70" s="1">
        <v>505.10000610351562</v>
      </c>
      <c r="O70" s="1">
        <v>510.98001098632813</v>
      </c>
      <c r="P70" s="1">
        <v>515.90997314453125</v>
      </c>
      <c r="Q70" s="1">
        <v>505.04998779296875</v>
      </c>
      <c r="R70" s="1">
        <v>497.20001220703125</v>
      </c>
      <c r="S70" s="1">
        <v>500.32998657226562</v>
      </c>
      <c r="T70" s="1">
        <v>501.39999389648438</v>
      </c>
      <c r="U70" s="1">
        <v>496.76998901367187</v>
      </c>
      <c r="V70" s="1">
        <v>502.51998901367187</v>
      </c>
      <c r="W70" s="1">
        <v>507.27999877929687</v>
      </c>
      <c r="X70" s="1">
        <v>490.20001220703125</v>
      </c>
      <c r="Y70" s="1">
        <v>490.32998657226562</v>
      </c>
      <c r="Z70" s="1">
        <v>506.25</v>
      </c>
      <c r="AA70" s="1">
        <v>510.85000610351562</v>
      </c>
      <c r="AB70" s="1">
        <v>498.95999145507812</v>
      </c>
      <c r="AC70" s="1">
        <v>504.97000122070313</v>
      </c>
      <c r="AD70" s="1">
        <v>514.8800048828125</v>
      </c>
      <c r="AE70" s="1">
        <v>539.16998291015625</v>
      </c>
      <c r="AF70" s="1">
        <v>545.6099853515625</v>
      </c>
      <c r="AG70" s="1">
        <v>536.25</v>
      </c>
      <c r="AH70" s="1">
        <v>543.25</v>
      </c>
      <c r="AI70" s="1">
        <v>525.04998779296875</v>
      </c>
      <c r="AJ70" s="1">
        <v>517.5</v>
      </c>
      <c r="AK70" s="1">
        <v>525.90997314453125</v>
      </c>
      <c r="AL70" s="1">
        <v>524.32000732421875</v>
      </c>
      <c r="AM70" s="1">
        <v>514.40997314453125</v>
      </c>
      <c r="AN70" s="1">
        <v>513.15997314453125</v>
      </c>
      <c r="AO70" s="1">
        <v>520.92999267578125</v>
      </c>
      <c r="AP70" s="1">
        <v>520.969970703125</v>
      </c>
      <c r="AQ70" s="1">
        <v>522.3499755859375</v>
      </c>
      <c r="AR70" s="1">
        <v>513.25</v>
      </c>
      <c r="AS70" s="1">
        <v>509.60000610351563</v>
      </c>
      <c r="AT70" s="1">
        <v>507.20001220703125</v>
      </c>
      <c r="AU70" s="1">
        <v>511.8800048828125</v>
      </c>
      <c r="AV70" s="1">
        <v>515.57000732421875</v>
      </c>
      <c r="AW70" s="1">
        <v>513.97998046875</v>
      </c>
      <c r="AX70" s="1">
        <v>528.30999755859375</v>
      </c>
      <c r="AY70" s="1">
        <v>519.760009765625</v>
      </c>
      <c r="AZ70" s="1">
        <v>521.57000732421875</v>
      </c>
      <c r="BA70" s="1">
        <v>527.97998046875</v>
      </c>
      <c r="BB70" s="1">
        <v>525.0999755859375</v>
      </c>
      <c r="BC70" s="1">
        <v>527.530029296875</v>
      </c>
      <c r="BD70" s="1">
        <v>534.1099853515625</v>
      </c>
      <c r="BE70" s="1">
        <v>536.30999755859375</v>
      </c>
      <c r="BF70" s="1">
        <v>534.15997314453125</v>
      </c>
      <c r="BG70" s="1">
        <v>535.22998046875</v>
      </c>
      <c r="BH70" s="1">
        <v>546.22998046875</v>
      </c>
      <c r="BI70" s="1">
        <v>546.989990234375</v>
      </c>
      <c r="BJ70" s="1">
        <v>541.1400146484375</v>
      </c>
      <c r="BK70" s="1">
        <v>539.29998779296875</v>
      </c>
      <c r="BL70" s="1">
        <v>532.760009765625</v>
      </c>
      <c r="BM70" s="1">
        <v>534.4000244140625</v>
      </c>
      <c r="BN70" s="1">
        <v>539.29998779296875</v>
      </c>
      <c r="BO70" s="1">
        <v>532.760009765625</v>
      </c>
      <c r="BP70" s="1">
        <v>353.47000122070312</v>
      </c>
      <c r="BQ70" s="1">
        <v>26.9375</v>
      </c>
      <c r="BR70" s="1">
        <v>15.25</v>
      </c>
      <c r="BS70" s="1">
        <v>15.375</v>
      </c>
    </row>
    <row r="71" spans="1:71" x14ac:dyDescent="0.2">
      <c r="A71" s="30" t="s">
        <v>480</v>
      </c>
      <c r="B71" s="5">
        <v>19.190000534057617</v>
      </c>
      <c r="C71" s="1">
        <v>20.559999465942383</v>
      </c>
      <c r="D71" s="1">
        <v>19.620000839233398</v>
      </c>
      <c r="E71" s="1">
        <v>19</v>
      </c>
      <c r="F71" s="1">
        <v>18.25</v>
      </c>
      <c r="G71" s="1">
        <v>18.75</v>
      </c>
      <c r="H71" s="1">
        <v>19.940000534057617</v>
      </c>
      <c r="I71" s="1">
        <v>21.059999465942383</v>
      </c>
      <c r="J71" s="1">
        <v>21.309999465942383</v>
      </c>
      <c r="K71" s="1">
        <v>20.120000839233398</v>
      </c>
      <c r="L71" s="1">
        <v>19.809999465942383</v>
      </c>
      <c r="M71" s="1">
        <v>22.190000534057617</v>
      </c>
      <c r="N71" s="1">
        <v>23.440000534057617</v>
      </c>
      <c r="O71" s="1">
        <v>23.559999465942383</v>
      </c>
      <c r="P71" s="1">
        <v>24.120000839233398</v>
      </c>
      <c r="Q71" s="1">
        <v>22.75</v>
      </c>
      <c r="R71" s="1">
        <v>20.620000839233398</v>
      </c>
      <c r="S71" s="1">
        <v>19.870000839233398</v>
      </c>
      <c r="T71" s="1">
        <v>21.120000839233398</v>
      </c>
      <c r="U71" s="1">
        <v>23.370000839233398</v>
      </c>
      <c r="V71" s="1">
        <v>22.940000534057617</v>
      </c>
      <c r="W71" s="1">
        <v>24</v>
      </c>
      <c r="X71" s="1">
        <v>23.620000839233398</v>
      </c>
      <c r="Y71" s="1">
        <v>23.5</v>
      </c>
      <c r="Z71" s="1">
        <v>24.370000839233398</v>
      </c>
      <c r="AA71" s="1">
        <v>24.5</v>
      </c>
      <c r="AB71" s="1">
        <v>23.690000534057617</v>
      </c>
      <c r="AC71" s="1">
        <v>22.75</v>
      </c>
      <c r="AD71" s="1">
        <v>23.620000839233398</v>
      </c>
      <c r="AE71" s="1">
        <v>25.309999465942383</v>
      </c>
      <c r="AF71" s="1">
        <v>26.5</v>
      </c>
      <c r="AG71" s="1">
        <v>25.25</v>
      </c>
      <c r="AH71" s="1">
        <v>25</v>
      </c>
      <c r="AI71" s="1">
        <v>26.190000534057617</v>
      </c>
      <c r="AJ71" s="1">
        <v>26.870000839233398</v>
      </c>
      <c r="AK71" s="1">
        <v>28.190000534057617</v>
      </c>
      <c r="AL71" s="1">
        <v>27.75</v>
      </c>
      <c r="AM71" s="1">
        <v>26.870000839233398</v>
      </c>
      <c r="AN71" s="1">
        <v>25.440000534057617</v>
      </c>
      <c r="AO71" s="1">
        <v>23.5</v>
      </c>
      <c r="AP71" s="1">
        <v>24.190000534057617</v>
      </c>
      <c r="AQ71" s="1">
        <v>24.870000839233398</v>
      </c>
      <c r="AR71" s="1">
        <v>23.370000839233398</v>
      </c>
      <c r="AS71" s="1">
        <v>24</v>
      </c>
      <c r="AT71" s="1">
        <v>23.75</v>
      </c>
      <c r="AU71" s="1">
        <v>22.5</v>
      </c>
      <c r="AV71" s="1">
        <v>22.059999465942383</v>
      </c>
      <c r="AW71" s="1">
        <v>21.059999465942383</v>
      </c>
      <c r="AX71" s="1">
        <v>19.5</v>
      </c>
      <c r="AY71" s="1">
        <v>20.059999465942383</v>
      </c>
      <c r="AZ71" s="1">
        <v>20</v>
      </c>
      <c r="BA71" s="1">
        <v>20.5</v>
      </c>
      <c r="BB71" s="1">
        <v>20</v>
      </c>
      <c r="BC71" s="1">
        <v>21</v>
      </c>
      <c r="BD71" s="1">
        <v>21.629999160766602</v>
      </c>
      <c r="BE71" s="1">
        <v>20.25</v>
      </c>
      <c r="BF71" s="1">
        <v>20.700000762939453</v>
      </c>
      <c r="BG71" s="1">
        <v>20.299999237060547</v>
      </c>
      <c r="BH71" s="1">
        <v>22.219999313354492</v>
      </c>
      <c r="BI71" s="1">
        <v>22.129999160766602</v>
      </c>
      <c r="BJ71" s="1">
        <v>22.709999084472656</v>
      </c>
      <c r="BK71" s="1">
        <v>24</v>
      </c>
      <c r="BL71" s="1">
        <v>23.649999618530273</v>
      </c>
      <c r="BM71" s="1">
        <v>24.639999389648438</v>
      </c>
      <c r="BN71" s="1">
        <v>24.670000076293945</v>
      </c>
      <c r="BO71" s="1">
        <v>24.680000305175781</v>
      </c>
      <c r="BP71" s="1">
        <v>115.75</v>
      </c>
      <c r="BQ71" s="1">
        <v>1334.219970703125</v>
      </c>
      <c r="BR71" s="1">
        <v>10.3125</v>
      </c>
      <c r="BS71" s="1">
        <v>10.125</v>
      </c>
    </row>
    <row r="72" spans="1:71" x14ac:dyDescent="0.2">
      <c r="A72" s="30" t="s">
        <v>480</v>
      </c>
      <c r="B72" s="5">
        <v>18.809999465942383</v>
      </c>
      <c r="C72" s="1">
        <v>19.940000534057617</v>
      </c>
      <c r="D72" s="1">
        <v>18.870000839233398</v>
      </c>
      <c r="E72" s="1">
        <v>19.620000839233398</v>
      </c>
      <c r="F72" s="1">
        <v>19.190000534057617</v>
      </c>
      <c r="G72" s="1">
        <v>20.559999465942383</v>
      </c>
      <c r="H72" s="1">
        <v>19.620000839233398</v>
      </c>
      <c r="I72" s="1">
        <v>19</v>
      </c>
      <c r="J72" s="1">
        <v>18.25</v>
      </c>
      <c r="K72" s="1">
        <v>18.75</v>
      </c>
      <c r="L72" s="1">
        <v>19.940000534057617</v>
      </c>
      <c r="M72" s="1">
        <v>21.059999465942383</v>
      </c>
      <c r="N72" s="1">
        <v>21.309999465942383</v>
      </c>
      <c r="O72" s="1">
        <v>20.120000839233398</v>
      </c>
      <c r="P72" s="1">
        <v>19.809999465942383</v>
      </c>
      <c r="Q72" s="1">
        <v>22.190000534057617</v>
      </c>
      <c r="R72" s="1">
        <v>23.440000534057617</v>
      </c>
      <c r="S72" s="1">
        <v>23.559999465942383</v>
      </c>
      <c r="T72" s="1">
        <v>24.120000839233398</v>
      </c>
      <c r="U72" s="1">
        <v>22.75</v>
      </c>
      <c r="V72" s="1">
        <v>20.620000839233398</v>
      </c>
      <c r="W72" s="1">
        <v>19.870000839233398</v>
      </c>
      <c r="X72" s="1">
        <v>21.120000839233398</v>
      </c>
      <c r="Y72" s="1">
        <v>23.370000839233398</v>
      </c>
      <c r="Z72" s="1">
        <v>22.940000534057617</v>
      </c>
      <c r="AA72" s="1">
        <v>24</v>
      </c>
      <c r="AB72" s="1">
        <v>23.620000839233398</v>
      </c>
      <c r="AC72" s="1">
        <v>23.5</v>
      </c>
      <c r="AD72" s="1">
        <v>24.370000839233398</v>
      </c>
      <c r="AE72" s="1">
        <v>24.5</v>
      </c>
      <c r="AF72" s="1">
        <v>23.690000534057617</v>
      </c>
      <c r="AG72" s="1">
        <v>22.75</v>
      </c>
      <c r="AH72" s="1">
        <v>23.620000839233398</v>
      </c>
      <c r="AI72" s="1">
        <v>25.309999465942383</v>
      </c>
      <c r="AJ72" s="1">
        <v>26.5</v>
      </c>
      <c r="AK72" s="1">
        <v>25.25</v>
      </c>
      <c r="AL72" s="1">
        <v>25</v>
      </c>
      <c r="AM72" s="1">
        <v>26.190000534057617</v>
      </c>
      <c r="AN72" s="1">
        <v>26.870000839233398</v>
      </c>
      <c r="AO72" s="1">
        <v>28.190000534057617</v>
      </c>
      <c r="AP72" s="1">
        <v>27.75</v>
      </c>
      <c r="AQ72" s="1">
        <v>26.870000839233398</v>
      </c>
      <c r="AR72" s="1">
        <v>25.440000534057617</v>
      </c>
      <c r="AS72" s="1">
        <v>23.5</v>
      </c>
      <c r="AT72" s="1">
        <v>24.190000534057617</v>
      </c>
      <c r="AU72" s="1">
        <v>24.870000839233398</v>
      </c>
      <c r="AV72" s="1">
        <v>23.370000839233398</v>
      </c>
      <c r="AW72" s="1">
        <v>24</v>
      </c>
      <c r="AX72" s="1">
        <v>23.75</v>
      </c>
      <c r="AY72" s="1">
        <v>22.5</v>
      </c>
      <c r="AZ72" s="1">
        <v>22.059999465942383</v>
      </c>
      <c r="BA72" s="1">
        <v>21.059999465942383</v>
      </c>
      <c r="BB72" s="1">
        <v>19.5</v>
      </c>
      <c r="BC72" s="1">
        <v>20.059999465942383</v>
      </c>
      <c r="BD72" s="1">
        <v>20</v>
      </c>
      <c r="BE72" s="1">
        <v>20.5</v>
      </c>
      <c r="BF72" s="1">
        <v>20</v>
      </c>
      <c r="BG72" s="1">
        <v>21</v>
      </c>
      <c r="BH72" s="1">
        <v>21.629999160766602</v>
      </c>
      <c r="BI72" s="1">
        <v>20.25</v>
      </c>
      <c r="BJ72" s="1">
        <v>20.700000762939453</v>
      </c>
      <c r="BK72" s="1">
        <v>20.299999237060547</v>
      </c>
      <c r="BL72" s="1">
        <v>22.219999313354492</v>
      </c>
      <c r="BM72" s="1">
        <v>22.129999160766602</v>
      </c>
      <c r="BN72" s="1">
        <v>22.709999084472656</v>
      </c>
      <c r="BO72" s="1">
        <v>24</v>
      </c>
      <c r="BP72" s="1">
        <v>89.875</v>
      </c>
      <c r="BQ72" s="1">
        <v>16.1875</v>
      </c>
      <c r="BR72" s="1">
        <v>0.49806306349395363</v>
      </c>
      <c r="BS72" s="1">
        <v>0.47714159879737772</v>
      </c>
    </row>
    <row r="73" spans="1:71" x14ac:dyDescent="0.2">
      <c r="A73" s="30" t="s">
        <v>90</v>
      </c>
      <c r="B73" s="5">
        <v>19.25</v>
      </c>
      <c r="C73" s="1">
        <v>19</v>
      </c>
      <c r="D73" s="1">
        <v>18.9375</v>
      </c>
      <c r="E73" s="1">
        <v>19</v>
      </c>
      <c r="F73" s="1">
        <v>18.9375</v>
      </c>
      <c r="G73" s="1">
        <v>18.5625</v>
      </c>
      <c r="H73" s="1">
        <v>18.1875</v>
      </c>
      <c r="I73" s="1">
        <v>18.6875</v>
      </c>
      <c r="J73" s="1">
        <v>18.875</v>
      </c>
      <c r="K73" s="1">
        <v>18.8125</v>
      </c>
      <c r="L73" s="1">
        <v>19.375</v>
      </c>
      <c r="M73" s="1">
        <v>19.0625</v>
      </c>
      <c r="N73" s="1">
        <v>18.875</v>
      </c>
      <c r="O73" s="1">
        <v>18.8125</v>
      </c>
      <c r="P73" s="1">
        <v>18.625</v>
      </c>
      <c r="Q73" s="1">
        <v>18.75</v>
      </c>
      <c r="R73" s="1">
        <v>19</v>
      </c>
      <c r="S73" s="1">
        <v>19.5625</v>
      </c>
      <c r="T73" s="1">
        <v>19.5625</v>
      </c>
      <c r="U73" s="1">
        <v>19.5</v>
      </c>
      <c r="V73" s="1">
        <v>19.625</v>
      </c>
      <c r="W73" s="1">
        <v>19.6875</v>
      </c>
      <c r="X73" s="1">
        <v>20.25</v>
      </c>
      <c r="Y73" s="1">
        <v>20.1875</v>
      </c>
      <c r="Z73" s="1">
        <v>20.1875</v>
      </c>
      <c r="AA73" s="1">
        <v>20.375</v>
      </c>
      <c r="AB73" s="1">
        <v>20.375</v>
      </c>
      <c r="AC73" s="1">
        <v>20.125</v>
      </c>
      <c r="AD73" s="1">
        <v>20.25</v>
      </c>
      <c r="AE73" s="1">
        <v>21</v>
      </c>
      <c r="AF73" s="1">
        <v>21.3125</v>
      </c>
      <c r="AG73" s="1">
        <v>21.25</v>
      </c>
      <c r="AH73" s="1">
        <v>21.9375</v>
      </c>
      <c r="AI73" s="1">
        <v>21.875</v>
      </c>
      <c r="AJ73" s="1">
        <v>21.9375</v>
      </c>
      <c r="AK73" s="1">
        <v>21.9375</v>
      </c>
      <c r="AL73" s="1">
        <v>23</v>
      </c>
      <c r="AM73" s="1">
        <v>21.75</v>
      </c>
      <c r="AN73" s="1">
        <v>21.625</v>
      </c>
      <c r="AO73" s="1">
        <v>21.75</v>
      </c>
      <c r="AP73" s="1">
        <v>21.5</v>
      </c>
      <c r="AQ73" s="1">
        <v>21.1875</v>
      </c>
      <c r="AR73" s="1">
        <v>21.4375</v>
      </c>
      <c r="AS73" s="1">
        <v>21.4375</v>
      </c>
      <c r="AT73" s="1">
        <v>21.9375</v>
      </c>
      <c r="AU73" s="1">
        <v>21.875</v>
      </c>
      <c r="AV73" s="1">
        <v>21.875</v>
      </c>
      <c r="AW73" s="1">
        <v>22.5625</v>
      </c>
      <c r="AX73" s="1">
        <v>22.5</v>
      </c>
      <c r="AY73" s="1">
        <v>22.5625</v>
      </c>
      <c r="AZ73" s="1">
        <v>22</v>
      </c>
      <c r="BA73" s="1">
        <v>21.6875</v>
      </c>
      <c r="BB73" s="1">
        <v>20.4375</v>
      </c>
      <c r="BC73" s="1">
        <v>20.125</v>
      </c>
      <c r="BD73" s="1">
        <v>20.25</v>
      </c>
      <c r="BE73" s="1">
        <v>20.1875</v>
      </c>
      <c r="BF73" s="1">
        <v>20.25</v>
      </c>
      <c r="BG73" s="1">
        <v>19.5625</v>
      </c>
      <c r="BH73" s="1">
        <v>20</v>
      </c>
      <c r="BI73" s="1">
        <v>19.5625</v>
      </c>
      <c r="BJ73" s="1">
        <v>19.4375</v>
      </c>
      <c r="BK73" s="1">
        <v>19.75</v>
      </c>
      <c r="BL73" s="1">
        <v>19.8125</v>
      </c>
      <c r="BM73" s="1">
        <v>19.875</v>
      </c>
      <c r="BN73" s="1">
        <v>19.9375</v>
      </c>
      <c r="BO73" s="1">
        <v>20.25</v>
      </c>
      <c r="BP73" s="1">
        <v>20</v>
      </c>
      <c r="BQ73" s="1">
        <v>16.9375</v>
      </c>
      <c r="BR73" s="1">
        <v>53.1875</v>
      </c>
      <c r="BS73" s="1">
        <v>52.75</v>
      </c>
    </row>
    <row r="74" spans="1:71" x14ac:dyDescent="0.2">
      <c r="A74" s="30" t="s">
        <v>475</v>
      </c>
      <c r="B74" s="5">
        <v>36.8125</v>
      </c>
      <c r="C74" s="1">
        <v>37.5</v>
      </c>
      <c r="D74" s="1">
        <v>39.75</v>
      </c>
      <c r="E74" s="1">
        <v>38.6875</v>
      </c>
      <c r="F74" s="1">
        <v>36.75</v>
      </c>
      <c r="G74" s="1">
        <v>36.125</v>
      </c>
      <c r="H74" s="1">
        <v>37</v>
      </c>
      <c r="I74" s="1">
        <v>35.375</v>
      </c>
      <c r="J74" s="1">
        <v>36.5625</v>
      </c>
      <c r="K74" s="1">
        <v>36.5</v>
      </c>
      <c r="L74" s="1">
        <v>38.4375</v>
      </c>
      <c r="M74" s="1">
        <v>37.0625</v>
      </c>
      <c r="N74" s="1">
        <v>37.0625</v>
      </c>
      <c r="O74" s="1">
        <v>36.5625</v>
      </c>
      <c r="P74" s="1">
        <v>37.4375</v>
      </c>
      <c r="Q74" s="1">
        <v>37.75</v>
      </c>
      <c r="R74" s="1">
        <v>37.25</v>
      </c>
      <c r="S74" s="1">
        <v>37.0625</v>
      </c>
      <c r="T74" s="1">
        <v>35.125</v>
      </c>
      <c r="U74" s="1">
        <v>36</v>
      </c>
      <c r="V74" s="1">
        <v>37.8125</v>
      </c>
      <c r="W74" s="1">
        <v>38</v>
      </c>
      <c r="X74" s="1">
        <v>36.25</v>
      </c>
      <c r="Y74" s="1">
        <v>36.0625</v>
      </c>
      <c r="Z74" s="1">
        <v>36.75</v>
      </c>
      <c r="AA74" s="1">
        <v>35.5</v>
      </c>
      <c r="AB74" s="1">
        <v>36.875</v>
      </c>
      <c r="AC74" s="1">
        <v>37.0625</v>
      </c>
      <c r="AD74" s="1">
        <v>37</v>
      </c>
      <c r="AE74" s="1">
        <v>35.375</v>
      </c>
      <c r="AF74" s="1">
        <v>33.3125</v>
      </c>
      <c r="AG74" s="1">
        <v>34.5625</v>
      </c>
      <c r="AH74" s="1">
        <v>34.8125</v>
      </c>
      <c r="AI74" s="1">
        <v>35.375</v>
      </c>
      <c r="AJ74" s="1">
        <v>36.25</v>
      </c>
      <c r="AK74" s="1">
        <v>37.6875</v>
      </c>
      <c r="AL74" s="1">
        <v>38.5</v>
      </c>
      <c r="AM74" s="1">
        <v>40.75</v>
      </c>
      <c r="AN74" s="1">
        <v>41.4375</v>
      </c>
      <c r="AO74" s="1">
        <v>41.5</v>
      </c>
      <c r="AP74" s="1">
        <v>40.0625</v>
      </c>
      <c r="AQ74" s="1">
        <v>41.4375</v>
      </c>
      <c r="AR74" s="1">
        <v>45.8125</v>
      </c>
      <c r="AS74" s="1">
        <v>45.4375</v>
      </c>
      <c r="AT74" s="1">
        <v>43.5</v>
      </c>
      <c r="AU74" s="1">
        <v>44.3125</v>
      </c>
      <c r="AV74" s="1">
        <v>45</v>
      </c>
      <c r="AW74" s="1">
        <v>47.1875</v>
      </c>
      <c r="AX74" s="1">
        <v>49.0625</v>
      </c>
      <c r="AY74" s="1">
        <v>47.25</v>
      </c>
      <c r="AZ74" s="1">
        <v>46.625</v>
      </c>
      <c r="BA74" s="1">
        <v>44.4375</v>
      </c>
      <c r="BB74" s="1">
        <v>44.3125</v>
      </c>
      <c r="BC74" s="1">
        <v>43.8125</v>
      </c>
      <c r="BD74" s="1">
        <v>44.8125</v>
      </c>
      <c r="BE74" s="1">
        <v>45.875</v>
      </c>
      <c r="BF74" s="1">
        <v>47.25</v>
      </c>
      <c r="BG74" s="1">
        <v>47.5625</v>
      </c>
      <c r="BH74" s="1">
        <v>46.875</v>
      </c>
      <c r="BI74" s="1">
        <v>47.25</v>
      </c>
      <c r="BJ74" s="1">
        <v>45.75</v>
      </c>
      <c r="BK74" s="1">
        <v>44.9375</v>
      </c>
      <c r="BL74" s="1">
        <v>45.0625</v>
      </c>
      <c r="BM74" s="1">
        <v>45.4375</v>
      </c>
      <c r="BN74" s="1">
        <v>46.75</v>
      </c>
      <c r="BO74" s="1">
        <v>47.6875</v>
      </c>
      <c r="BP74" s="1">
        <v>49.375</v>
      </c>
      <c r="BQ74" s="1">
        <v>0.46527083598963681</v>
      </c>
      <c r="BR74" s="1">
        <v>18</v>
      </c>
      <c r="BS74" s="1">
        <v>18.0625</v>
      </c>
    </row>
    <row r="75" spans="1:71" x14ac:dyDescent="0.2">
      <c r="A75" s="30" t="s">
        <v>478</v>
      </c>
      <c r="B75" s="5">
        <v>7.2116636774857756</v>
      </c>
      <c r="C75" s="1">
        <v>7.1249607442522649</v>
      </c>
      <c r="D75" s="1">
        <v>7.2884139839002779</v>
      </c>
      <c r="E75" s="1">
        <v>7.3839998242028697</v>
      </c>
      <c r="F75" s="1">
        <v>7.304256247728806</v>
      </c>
      <c r="G75" s="1">
        <v>7.2711184496550949</v>
      </c>
      <c r="H75" s="1">
        <v>7.2361912181806796</v>
      </c>
      <c r="I75" s="1">
        <v>7.2678740002822693</v>
      </c>
      <c r="J75" s="1">
        <v>7.25641001008694</v>
      </c>
      <c r="K75" s="1">
        <v>7.324675704279211</v>
      </c>
      <c r="L75" s="1">
        <v>7.3685868320939871</v>
      </c>
      <c r="M75" s="1">
        <v>7.2403371738867204</v>
      </c>
      <c r="N75" s="1">
        <v>7.2748325331349042</v>
      </c>
      <c r="O75" s="1">
        <v>7.2269438294733845</v>
      </c>
      <c r="P75" s="1">
        <v>7.2244551792489586</v>
      </c>
      <c r="Q75" s="1">
        <v>7.2022745790237588</v>
      </c>
      <c r="R75" s="1">
        <v>7.1771343967056165</v>
      </c>
      <c r="S75" s="1">
        <v>7.0664035877994751</v>
      </c>
      <c r="T75" s="1">
        <v>7.0444505331633316</v>
      </c>
      <c r="U75" s="1">
        <v>7.0634674610155166</v>
      </c>
      <c r="V75" s="1">
        <v>7.0699176093251799</v>
      </c>
      <c r="W75" s="1">
        <v>7.0528178236450172</v>
      </c>
      <c r="X75" s="1">
        <v>7.2130553721347042</v>
      </c>
      <c r="Y75" s="1">
        <v>7.2392667763478853</v>
      </c>
      <c r="Z75" s="1">
        <v>7.2102873900757061</v>
      </c>
      <c r="AA75" s="1">
        <v>7.4031229460858627</v>
      </c>
      <c r="AB75" s="1">
        <v>7.9847114503462304</v>
      </c>
      <c r="AC75" s="1">
        <v>7.9574198702958236</v>
      </c>
      <c r="AD75" s="1">
        <v>7.8365809523601921</v>
      </c>
      <c r="AE75" s="1">
        <v>7.8284013375629273</v>
      </c>
      <c r="AF75" s="1">
        <v>7.8948759548294447</v>
      </c>
      <c r="AG75" s="1">
        <v>8.0687763021204137</v>
      </c>
      <c r="AH75" s="1">
        <v>8.1399770883407374</v>
      </c>
      <c r="AI75" s="1">
        <v>8.0943895031452797</v>
      </c>
      <c r="AJ75" s="1">
        <v>8.2016674781591892</v>
      </c>
      <c r="AK75" s="1">
        <v>8.2110795338308566</v>
      </c>
      <c r="AL75" s="1">
        <v>8.1799810936789843</v>
      </c>
      <c r="AM75" s="1">
        <v>8.0680899244539717</v>
      </c>
      <c r="AN75" s="1">
        <v>8.0437845765244003</v>
      </c>
      <c r="AO75" s="1">
        <v>7.9654146824488041</v>
      </c>
      <c r="AP75" s="1">
        <v>8.0322160900624375</v>
      </c>
      <c r="AQ75" s="1">
        <v>8.017786691734786</v>
      </c>
      <c r="AR75" s="1">
        <v>7.9205774973240484</v>
      </c>
      <c r="AS75" s="1">
        <v>7.9611759539278415</v>
      </c>
      <c r="AT75" s="1">
        <v>8.1018262374560592</v>
      </c>
      <c r="AU75" s="1">
        <v>8.1330450810724368</v>
      </c>
      <c r="AV75" s="1">
        <v>8.17098988897399</v>
      </c>
      <c r="AW75" s="1">
        <v>8.2145849818011811</v>
      </c>
      <c r="AX75" s="1">
        <v>8.1472247260163932</v>
      </c>
      <c r="AY75" s="1">
        <v>8.2422312578998973</v>
      </c>
      <c r="AZ75" s="1">
        <v>8.2324589180895096</v>
      </c>
      <c r="BA75" s="1">
        <v>8.1789350490769124</v>
      </c>
      <c r="BB75" s="1">
        <v>8.3319162857944598</v>
      </c>
      <c r="BC75" s="1">
        <v>8.424426271617472</v>
      </c>
      <c r="BD75" s="1">
        <v>8.386803706013696</v>
      </c>
      <c r="BE75" s="1">
        <v>8.2900385989555918</v>
      </c>
      <c r="BF75" s="1">
        <v>8.0810885340660814</v>
      </c>
      <c r="BG75" s="1">
        <v>8.133273688567396</v>
      </c>
      <c r="BH75" s="1">
        <v>8.1212052960185837</v>
      </c>
      <c r="BI75" s="1">
        <v>8.1069526065613431</v>
      </c>
      <c r="BJ75" s="1">
        <v>8.0952380575196052</v>
      </c>
      <c r="BK75" s="1">
        <v>8.1471969807058411</v>
      </c>
      <c r="BL75" s="1">
        <v>8.0954767393310743</v>
      </c>
      <c r="BM75" s="1">
        <v>8.1242329067882295</v>
      </c>
      <c r="BN75" s="1">
        <v>8.0837660965966727</v>
      </c>
      <c r="BO75" s="1">
        <v>7.953311377769448</v>
      </c>
      <c r="BP75" s="1">
        <v>8.0177078927404359</v>
      </c>
      <c r="BQ75" s="1">
        <v>43.5</v>
      </c>
      <c r="BR75" s="1">
        <v>38.125</v>
      </c>
      <c r="BS75" s="1">
        <v>38.75</v>
      </c>
    </row>
    <row r="76" spans="1:71" x14ac:dyDescent="0.2">
      <c r="A76" s="30" t="s">
        <v>98</v>
      </c>
      <c r="B76" s="5">
        <v>230.1199951171875</v>
      </c>
      <c r="C76" s="1">
        <v>229.36000061035156</v>
      </c>
      <c r="D76" s="1">
        <v>233.8800048828125</v>
      </c>
      <c r="E76" s="1">
        <v>232.10000610351562</v>
      </c>
      <c r="F76" s="1">
        <v>223.97000122070312</v>
      </c>
      <c r="G76" s="1">
        <v>213.86000061035156</v>
      </c>
      <c r="H76" s="1">
        <v>216.61000061035156</v>
      </c>
      <c r="I76" s="1">
        <v>214.8800048828125</v>
      </c>
      <c r="J76" s="1">
        <v>216.67999267578125</v>
      </c>
      <c r="K76" s="1">
        <v>218.6199951171875</v>
      </c>
      <c r="L76" s="1">
        <v>225.1199951171875</v>
      </c>
      <c r="M76" s="1">
        <v>220.27000427246094</v>
      </c>
      <c r="N76" s="1">
        <v>216</v>
      </c>
      <c r="O76" s="1">
        <v>216.58000183105469</v>
      </c>
      <c r="P76" s="1">
        <v>218.30000305175781</v>
      </c>
      <c r="Q76" s="1">
        <v>219.63999938964844</v>
      </c>
      <c r="R76" s="1">
        <v>217.6300048828125</v>
      </c>
      <c r="S76" s="1">
        <v>217.61000061035156</v>
      </c>
      <c r="T76" s="1">
        <v>213.85000610351562</v>
      </c>
      <c r="U76" s="1">
        <v>217.24000549316406</v>
      </c>
      <c r="V76" s="1">
        <v>226.27000427246094</v>
      </c>
      <c r="W76" s="1">
        <v>229.50999450683594</v>
      </c>
      <c r="X76" s="1">
        <v>230.03999328613281</v>
      </c>
      <c r="Y76" s="1">
        <v>229.08999633789063</v>
      </c>
      <c r="Z76" s="1">
        <v>233.57000732421875</v>
      </c>
      <c r="AA76" s="1">
        <v>231.33999633789062</v>
      </c>
      <c r="AB76" s="1">
        <v>234.25</v>
      </c>
      <c r="AC76" s="1">
        <v>234.74000549316406</v>
      </c>
      <c r="AD76" s="1">
        <v>232.77999877929687</v>
      </c>
      <c r="AE76" s="1">
        <v>221.17999267578125</v>
      </c>
      <c r="AF76" s="1">
        <v>210.72000122070312</v>
      </c>
      <c r="AG76" s="1">
        <v>218.13999938964844</v>
      </c>
      <c r="AH76" s="1">
        <v>223.27000427246094</v>
      </c>
      <c r="AI76" s="1">
        <v>223.16000366210937</v>
      </c>
      <c r="AJ76" s="1">
        <v>226.02999877929687</v>
      </c>
      <c r="AK76" s="1">
        <v>227.66999816894531</v>
      </c>
      <c r="AL76" s="1">
        <v>230.52000427246094</v>
      </c>
      <c r="AM76" s="1">
        <v>236.86000061035156</v>
      </c>
      <c r="AN76" s="1">
        <v>236.83999633789062</v>
      </c>
      <c r="AO76" s="1">
        <v>236.32000732421875</v>
      </c>
      <c r="AP76" s="1">
        <v>229.44000244140625</v>
      </c>
      <c r="AQ76" s="1">
        <v>235.11000061035156</v>
      </c>
      <c r="AR76" s="1">
        <v>243.1300048828125</v>
      </c>
      <c r="AS76" s="1">
        <v>242.58000183105469</v>
      </c>
      <c r="AT76" s="1">
        <v>237.80000305175781</v>
      </c>
      <c r="AU76" s="1">
        <v>238.05000305175781</v>
      </c>
      <c r="AV76" s="1">
        <v>242.72999572753906</v>
      </c>
      <c r="AW76" s="1">
        <v>265.489990234375</v>
      </c>
      <c r="AX76" s="1">
        <v>272.3900146484375</v>
      </c>
      <c r="AY76" s="1">
        <v>264.92999267578125</v>
      </c>
      <c r="AZ76" s="1">
        <v>255.91000366210937</v>
      </c>
      <c r="BA76" s="1">
        <v>244.75999450683594</v>
      </c>
      <c r="BB76" s="1">
        <v>234.66999816894531</v>
      </c>
      <c r="BC76" s="1">
        <v>240.78999328613281</v>
      </c>
      <c r="BD76" s="1">
        <v>245.24000549316406</v>
      </c>
      <c r="BE76" s="1">
        <v>240.55000305175781</v>
      </c>
      <c r="BF76" s="1">
        <v>242.58999633789062</v>
      </c>
      <c r="BG76" s="1">
        <v>241.58999633789062</v>
      </c>
      <c r="BH76" s="1">
        <v>240.17999267578125</v>
      </c>
      <c r="BI76" s="1">
        <v>242.91000366210937</v>
      </c>
      <c r="BJ76" s="1">
        <v>236.55999755859375</v>
      </c>
      <c r="BK76" s="1">
        <v>228.6199951171875</v>
      </c>
      <c r="BL76" s="1">
        <v>230</v>
      </c>
      <c r="BM76" s="1">
        <v>233.38999938964844</v>
      </c>
      <c r="BN76" s="1">
        <v>239.97000122070312</v>
      </c>
      <c r="BO76" s="1">
        <v>240.02999877929687</v>
      </c>
      <c r="BP76" s="1">
        <v>247.25999450683594</v>
      </c>
      <c r="BQ76" s="1">
        <v>17.6875</v>
      </c>
      <c r="BR76" s="1">
        <v>57.625</v>
      </c>
      <c r="BS76" s="1">
        <v>57.3125</v>
      </c>
    </row>
    <row r="77" spans="1:71" x14ac:dyDescent="0.2">
      <c r="A77" s="30" t="s">
        <v>98</v>
      </c>
      <c r="B77" s="5">
        <v>230.1199951171875</v>
      </c>
      <c r="C77" s="1">
        <v>229.36000061035156</v>
      </c>
      <c r="D77" s="1">
        <v>233.8800048828125</v>
      </c>
      <c r="E77" s="1">
        <v>232.10000610351562</v>
      </c>
      <c r="F77" s="1">
        <v>223.97000122070312</v>
      </c>
      <c r="G77" s="1">
        <v>213.86000061035156</v>
      </c>
      <c r="H77" s="1">
        <v>216.61000061035156</v>
      </c>
      <c r="I77" s="1">
        <v>214.8800048828125</v>
      </c>
      <c r="J77" s="1">
        <v>216.67999267578125</v>
      </c>
      <c r="K77" s="1">
        <v>218.6199951171875</v>
      </c>
      <c r="L77" s="1">
        <v>225.1199951171875</v>
      </c>
      <c r="M77" s="1">
        <v>220.27000427246094</v>
      </c>
      <c r="N77" s="1">
        <v>216</v>
      </c>
      <c r="O77" s="1">
        <v>216.58000183105469</v>
      </c>
      <c r="P77" s="1">
        <v>218.30000305175781</v>
      </c>
      <c r="Q77" s="1">
        <v>219.63999938964844</v>
      </c>
      <c r="R77" s="1">
        <v>217.6300048828125</v>
      </c>
      <c r="S77" s="1">
        <v>217.61000061035156</v>
      </c>
      <c r="T77" s="1">
        <v>213.85000610351562</v>
      </c>
      <c r="U77" s="1">
        <v>217.24000549316406</v>
      </c>
      <c r="V77" s="1">
        <v>226.27000427246094</v>
      </c>
      <c r="W77" s="1">
        <v>229.50999450683594</v>
      </c>
      <c r="X77" s="1">
        <v>230.03999328613281</v>
      </c>
      <c r="Y77" s="1">
        <v>229.08999633789063</v>
      </c>
      <c r="Z77" s="1">
        <v>233.57000732421875</v>
      </c>
      <c r="AA77" s="1">
        <v>231.33999633789062</v>
      </c>
      <c r="AB77" s="1">
        <v>234.25</v>
      </c>
      <c r="AC77" s="1">
        <v>234.74000549316406</v>
      </c>
      <c r="AD77" s="1">
        <v>232.77999877929687</v>
      </c>
      <c r="AE77" s="1">
        <v>221.17999267578125</v>
      </c>
      <c r="AF77" s="1">
        <v>210.72000122070312</v>
      </c>
      <c r="AG77" s="1">
        <v>218.13999938964844</v>
      </c>
      <c r="AH77" s="1">
        <v>223.27000427246094</v>
      </c>
      <c r="AI77" s="1">
        <v>223.16000366210937</v>
      </c>
      <c r="AJ77" s="1">
        <v>226.02999877929687</v>
      </c>
      <c r="AK77" s="1">
        <v>227.66999816894531</v>
      </c>
      <c r="AL77" s="1">
        <v>230.52000427246094</v>
      </c>
      <c r="AM77" s="1">
        <v>236.86000061035156</v>
      </c>
      <c r="AN77" s="1">
        <v>236.83999633789062</v>
      </c>
      <c r="AO77" s="1">
        <v>236.32000732421875</v>
      </c>
      <c r="AP77" s="1">
        <v>229.44000244140625</v>
      </c>
      <c r="AQ77" s="1">
        <v>235.11000061035156</v>
      </c>
      <c r="AR77" s="1">
        <v>243.1300048828125</v>
      </c>
      <c r="AS77" s="1">
        <v>242.58000183105469</v>
      </c>
      <c r="AT77" s="1">
        <v>237.80000305175781</v>
      </c>
      <c r="AU77" s="1">
        <v>238.05000305175781</v>
      </c>
      <c r="AV77" s="1">
        <v>242.72999572753906</v>
      </c>
      <c r="AW77" s="1">
        <v>265.489990234375</v>
      </c>
      <c r="AX77" s="1">
        <v>272.3900146484375</v>
      </c>
      <c r="AY77" s="1">
        <v>264.92999267578125</v>
      </c>
      <c r="AZ77" s="1">
        <v>255.91000366210937</v>
      </c>
      <c r="BA77" s="1">
        <v>244.75999450683594</v>
      </c>
      <c r="BB77" s="1">
        <v>234.66999816894531</v>
      </c>
      <c r="BC77" s="1">
        <v>240.78999328613281</v>
      </c>
      <c r="BD77" s="1">
        <v>245.24000549316406</v>
      </c>
      <c r="BE77" s="1">
        <v>240.55000305175781</v>
      </c>
      <c r="BF77" s="1">
        <v>242.58999633789062</v>
      </c>
      <c r="BG77" s="1">
        <v>241.58999633789062</v>
      </c>
      <c r="BH77" s="1">
        <v>240.17999267578125</v>
      </c>
      <c r="BI77" s="1">
        <v>242.91000366210937</v>
      </c>
      <c r="BJ77" s="1">
        <v>236.55999755859375</v>
      </c>
      <c r="BK77" s="1">
        <v>228.6199951171875</v>
      </c>
      <c r="BL77" s="1">
        <v>230</v>
      </c>
      <c r="BM77" s="1">
        <v>233.38999938964844</v>
      </c>
      <c r="BN77" s="1">
        <v>239.97000122070312</v>
      </c>
      <c r="BO77" s="1">
        <v>240.02999877929687</v>
      </c>
      <c r="BP77" s="1">
        <v>247.25999450683594</v>
      </c>
      <c r="BQ77" s="1">
        <v>62.1875</v>
      </c>
      <c r="BR77" s="1">
        <v>42.1875</v>
      </c>
      <c r="BS77" s="1">
        <v>43.5</v>
      </c>
    </row>
    <row r="78" spans="1:71" x14ac:dyDescent="0.2">
      <c r="A78" s="30" t="s">
        <v>99</v>
      </c>
      <c r="B78" s="5">
        <v>524.6199951171875</v>
      </c>
      <c r="C78" s="1">
        <v>525.47998046875</v>
      </c>
      <c r="D78" s="1">
        <v>534.280029296875</v>
      </c>
      <c r="E78" s="1">
        <v>530.760009765625</v>
      </c>
      <c r="F78" s="1">
        <v>520.79998779296875</v>
      </c>
      <c r="G78" s="1">
        <v>513.34002685546875</v>
      </c>
      <c r="H78" s="1">
        <v>514.8800048828125</v>
      </c>
      <c r="I78" s="1">
        <v>507.67001342773437</v>
      </c>
      <c r="J78" s="1">
        <v>516.16998291015625</v>
      </c>
      <c r="K78" s="1">
        <v>518.8699951171875</v>
      </c>
      <c r="L78" s="1">
        <v>530.20001220703125</v>
      </c>
      <c r="M78" s="1">
        <v>513.760009765625</v>
      </c>
      <c r="N78" s="1">
        <v>512.72998046875</v>
      </c>
      <c r="O78" s="1">
        <v>514.19000244140625</v>
      </c>
      <c r="P78" s="1">
        <v>515.17999267578125</v>
      </c>
      <c r="Q78" s="1">
        <v>517.239990234375</v>
      </c>
      <c r="R78" s="1">
        <v>516.34002685546875</v>
      </c>
      <c r="S78" s="1">
        <v>516.77001953125</v>
      </c>
      <c r="T78" s="1">
        <v>515.0999755859375</v>
      </c>
      <c r="U78" s="1">
        <v>522.42999267578125</v>
      </c>
      <c r="V78" s="1">
        <v>527.40997314453125</v>
      </c>
      <c r="W78" s="1">
        <v>527.20001220703125</v>
      </c>
      <c r="X78" s="1">
        <v>524.45001220703125</v>
      </c>
      <c r="Y78" s="1">
        <v>521.83001708984375</v>
      </c>
      <c r="Z78" s="1">
        <v>530.969970703125</v>
      </c>
      <c r="AA78" s="1">
        <v>529.03997802734375</v>
      </c>
      <c r="AB78" s="1">
        <v>529.55999755859375</v>
      </c>
      <c r="AC78" s="1">
        <v>532.95001220703125</v>
      </c>
      <c r="AD78" s="1">
        <v>531.65997314453125</v>
      </c>
      <c r="AE78" s="1">
        <v>514.8800048828125</v>
      </c>
      <c r="AF78" s="1">
        <v>505.10000610351562</v>
      </c>
      <c r="AG78" s="1">
        <v>510.98001098632813</v>
      </c>
      <c r="AH78" s="1">
        <v>515.90997314453125</v>
      </c>
      <c r="AI78" s="1">
        <v>505.04998779296875</v>
      </c>
      <c r="AJ78" s="1">
        <v>497.20001220703125</v>
      </c>
      <c r="AK78" s="1">
        <v>500.32998657226562</v>
      </c>
      <c r="AL78" s="1">
        <v>501.39999389648438</v>
      </c>
      <c r="AM78" s="1">
        <v>496.76998901367187</v>
      </c>
      <c r="AN78" s="1">
        <v>502.51998901367187</v>
      </c>
      <c r="AO78" s="1">
        <v>507.27999877929687</v>
      </c>
      <c r="AP78" s="1">
        <v>490.20001220703125</v>
      </c>
      <c r="AQ78" s="1">
        <v>490.32998657226562</v>
      </c>
      <c r="AR78" s="1">
        <v>506.25</v>
      </c>
      <c r="AS78" s="1">
        <v>510.85000610351562</v>
      </c>
      <c r="AT78" s="1">
        <v>498.95999145507812</v>
      </c>
      <c r="AU78" s="1">
        <v>504.97000122070313</v>
      </c>
      <c r="AV78" s="1">
        <v>514.8800048828125</v>
      </c>
      <c r="AW78" s="1">
        <v>539.16998291015625</v>
      </c>
      <c r="AX78" s="1">
        <v>545.6099853515625</v>
      </c>
      <c r="AY78" s="1">
        <v>536.25</v>
      </c>
      <c r="AZ78" s="1">
        <v>543.25</v>
      </c>
      <c r="BA78" s="1">
        <v>525.04998779296875</v>
      </c>
      <c r="BB78" s="1">
        <v>517.5</v>
      </c>
      <c r="BC78" s="1">
        <v>525.90997314453125</v>
      </c>
      <c r="BD78" s="1">
        <v>524.32000732421875</v>
      </c>
      <c r="BE78" s="1">
        <v>514.40997314453125</v>
      </c>
      <c r="BF78" s="1">
        <v>513.15997314453125</v>
      </c>
      <c r="BG78" s="1">
        <v>520.92999267578125</v>
      </c>
      <c r="BH78" s="1">
        <v>520.969970703125</v>
      </c>
      <c r="BI78" s="1">
        <v>522.3499755859375</v>
      </c>
      <c r="BJ78" s="1">
        <v>513.25</v>
      </c>
      <c r="BK78" s="1">
        <v>509.60000610351563</v>
      </c>
      <c r="BL78" s="1">
        <v>507.20001220703125</v>
      </c>
      <c r="BM78" s="1">
        <v>511.8800048828125</v>
      </c>
      <c r="BN78" s="1">
        <v>515.57000732421875</v>
      </c>
      <c r="BO78" s="1">
        <v>513.97998046875</v>
      </c>
      <c r="BP78" s="1">
        <v>528.30999755859375</v>
      </c>
      <c r="BQ78" s="1">
        <v>44.375</v>
      </c>
      <c r="BR78" s="1">
        <v>387</v>
      </c>
      <c r="BS78" s="1">
        <v>382.1300048828125</v>
      </c>
    </row>
    <row r="79" spans="1:71" x14ac:dyDescent="0.2">
      <c r="A79" s="30" t="s">
        <v>99</v>
      </c>
      <c r="B79" s="5">
        <v>524.6199951171875</v>
      </c>
      <c r="C79" s="1">
        <v>525.47998046875</v>
      </c>
      <c r="D79" s="1">
        <v>534.280029296875</v>
      </c>
      <c r="E79" s="1">
        <v>530.760009765625</v>
      </c>
      <c r="F79" s="1">
        <v>520.79998779296875</v>
      </c>
      <c r="G79" s="1">
        <v>513.34002685546875</v>
      </c>
      <c r="H79" s="1">
        <v>514.8800048828125</v>
      </c>
      <c r="I79" s="1">
        <v>507.67001342773437</v>
      </c>
      <c r="J79" s="1">
        <v>516.16998291015625</v>
      </c>
      <c r="K79" s="1">
        <v>518.8699951171875</v>
      </c>
      <c r="L79" s="1">
        <v>530.20001220703125</v>
      </c>
      <c r="M79" s="1">
        <v>513.760009765625</v>
      </c>
      <c r="N79" s="1">
        <v>512.72998046875</v>
      </c>
      <c r="O79" s="1">
        <v>514.19000244140625</v>
      </c>
      <c r="P79" s="1">
        <v>515.17999267578125</v>
      </c>
      <c r="Q79" s="1">
        <v>517.239990234375</v>
      </c>
      <c r="R79" s="1">
        <v>516.34002685546875</v>
      </c>
      <c r="S79" s="1">
        <v>516.77001953125</v>
      </c>
      <c r="T79" s="1">
        <v>515.0999755859375</v>
      </c>
      <c r="U79" s="1">
        <v>522.42999267578125</v>
      </c>
      <c r="V79" s="1">
        <v>527.40997314453125</v>
      </c>
      <c r="W79" s="1">
        <v>527.20001220703125</v>
      </c>
      <c r="X79" s="1">
        <v>524.45001220703125</v>
      </c>
      <c r="Y79" s="1">
        <v>521.83001708984375</v>
      </c>
      <c r="Z79" s="1">
        <v>530.969970703125</v>
      </c>
      <c r="AA79" s="1">
        <v>529.03997802734375</v>
      </c>
      <c r="AB79" s="1">
        <v>529.55999755859375</v>
      </c>
      <c r="AC79" s="1">
        <v>532.95001220703125</v>
      </c>
      <c r="AD79" s="1">
        <v>531.65997314453125</v>
      </c>
      <c r="AE79" s="1">
        <v>514.8800048828125</v>
      </c>
      <c r="AF79" s="1">
        <v>505.10000610351562</v>
      </c>
      <c r="AG79" s="1">
        <v>510.98001098632813</v>
      </c>
      <c r="AH79" s="1">
        <v>515.90997314453125</v>
      </c>
      <c r="AI79" s="1">
        <v>505.04998779296875</v>
      </c>
      <c r="AJ79" s="1">
        <v>497.20001220703125</v>
      </c>
      <c r="AK79" s="1">
        <v>500.32998657226562</v>
      </c>
      <c r="AL79" s="1">
        <v>501.39999389648438</v>
      </c>
      <c r="AM79" s="1">
        <v>496.76998901367187</v>
      </c>
      <c r="AN79" s="1">
        <v>502.51998901367187</v>
      </c>
      <c r="AO79" s="1">
        <v>507.27999877929687</v>
      </c>
      <c r="AP79" s="1">
        <v>490.20001220703125</v>
      </c>
      <c r="AQ79" s="1">
        <v>490.32998657226562</v>
      </c>
      <c r="AR79" s="1">
        <v>506.25</v>
      </c>
      <c r="AS79" s="1">
        <v>510.85000610351562</v>
      </c>
      <c r="AT79" s="1">
        <v>498.95999145507812</v>
      </c>
      <c r="AU79" s="1">
        <v>504.97000122070313</v>
      </c>
      <c r="AV79" s="1">
        <v>514.8800048828125</v>
      </c>
      <c r="AW79" s="1">
        <v>539.16998291015625</v>
      </c>
      <c r="AX79" s="1">
        <v>545.6099853515625</v>
      </c>
      <c r="AY79" s="1">
        <v>536.25</v>
      </c>
      <c r="AZ79" s="1">
        <v>543.25</v>
      </c>
      <c r="BA79" s="1">
        <v>525.04998779296875</v>
      </c>
      <c r="BB79" s="1">
        <v>517.5</v>
      </c>
      <c r="BC79" s="1">
        <v>525.90997314453125</v>
      </c>
      <c r="BD79" s="1">
        <v>524.32000732421875</v>
      </c>
      <c r="BE79" s="1">
        <v>514.40997314453125</v>
      </c>
      <c r="BF79" s="1">
        <v>513.15997314453125</v>
      </c>
      <c r="BG79" s="1">
        <v>520.92999267578125</v>
      </c>
      <c r="BH79" s="1">
        <v>520.969970703125</v>
      </c>
      <c r="BI79" s="1">
        <v>522.3499755859375</v>
      </c>
      <c r="BJ79" s="1">
        <v>513.25</v>
      </c>
      <c r="BK79" s="1">
        <v>509.60000610351563</v>
      </c>
      <c r="BL79" s="1">
        <v>507.20001220703125</v>
      </c>
      <c r="BM79" s="1">
        <v>511.8800048828125</v>
      </c>
      <c r="BN79" s="1">
        <v>515.57000732421875</v>
      </c>
      <c r="BO79" s="1">
        <v>513.97998046875</v>
      </c>
      <c r="BP79" s="1">
        <v>528.30999755859375</v>
      </c>
      <c r="BQ79" s="1">
        <v>393.54998779296875</v>
      </c>
      <c r="BR79" s="1">
        <v>387</v>
      </c>
      <c r="BS79" s="1">
        <v>382.1300048828125</v>
      </c>
    </row>
    <row r="80" spans="1:71" x14ac:dyDescent="0.2">
      <c r="A80" s="30" t="s">
        <v>478</v>
      </c>
      <c r="B80" s="5">
        <v>7.2887819008172992</v>
      </c>
      <c r="C80" s="1">
        <v>7.2242750883490778</v>
      </c>
      <c r="D80" s="1">
        <v>7.2116636774857756</v>
      </c>
      <c r="E80" s="1">
        <v>7.1249607442522649</v>
      </c>
      <c r="F80" s="1">
        <v>7.2884139839002779</v>
      </c>
      <c r="G80" s="1">
        <v>7.3839998242028697</v>
      </c>
      <c r="H80" s="1">
        <v>7.304256247728806</v>
      </c>
      <c r="I80" s="1">
        <v>7.2711184496550949</v>
      </c>
      <c r="J80" s="1">
        <v>7.2361912181806796</v>
      </c>
      <c r="K80" s="1">
        <v>7.2678740002822693</v>
      </c>
      <c r="L80" s="1">
        <v>7.25641001008694</v>
      </c>
      <c r="M80" s="1">
        <v>7.324675704279211</v>
      </c>
      <c r="N80" s="1">
        <v>7.3685868320939871</v>
      </c>
      <c r="O80" s="1">
        <v>7.2403371738867204</v>
      </c>
      <c r="P80" s="1">
        <v>7.2748325331349042</v>
      </c>
      <c r="Q80" s="1">
        <v>7.2269438294733845</v>
      </c>
      <c r="R80" s="1">
        <v>7.2244551792489586</v>
      </c>
      <c r="S80" s="1">
        <v>7.2022745790237588</v>
      </c>
      <c r="T80" s="1">
        <v>7.1771343967056165</v>
      </c>
      <c r="U80" s="1">
        <v>7.0664035877994751</v>
      </c>
      <c r="V80" s="1">
        <v>7.0444505331633316</v>
      </c>
      <c r="W80" s="1">
        <v>7.0634674610155166</v>
      </c>
      <c r="X80" s="1">
        <v>7.0699176093251799</v>
      </c>
      <c r="Y80" s="1">
        <v>7.0528178236450172</v>
      </c>
      <c r="Z80" s="1">
        <v>7.2130553721347042</v>
      </c>
      <c r="AA80" s="1">
        <v>7.2392667763478853</v>
      </c>
      <c r="AB80" s="1">
        <v>7.2102873900757061</v>
      </c>
      <c r="AC80" s="1">
        <v>7.4031229460858627</v>
      </c>
      <c r="AD80" s="1">
        <v>7.9847114503462304</v>
      </c>
      <c r="AE80" s="1">
        <v>7.9574198702958236</v>
      </c>
      <c r="AF80" s="1">
        <v>7.8365809523601921</v>
      </c>
      <c r="AG80" s="1">
        <v>7.8284013375629273</v>
      </c>
      <c r="AH80" s="1">
        <v>7.8948759548294447</v>
      </c>
      <c r="AI80" s="1">
        <v>8.0687763021204137</v>
      </c>
      <c r="AJ80" s="1">
        <v>8.1399770883407374</v>
      </c>
      <c r="AK80" s="1">
        <v>8.0943895031452797</v>
      </c>
      <c r="AL80" s="1">
        <v>8.2016674781591892</v>
      </c>
      <c r="AM80" s="1">
        <v>8.2110795338308566</v>
      </c>
      <c r="AN80" s="1">
        <v>8.1799810936789843</v>
      </c>
      <c r="AO80" s="1">
        <v>8.0680899244539717</v>
      </c>
      <c r="AP80" s="1">
        <v>8.0437845765244003</v>
      </c>
      <c r="AQ80" s="1">
        <v>7.9654146824488041</v>
      </c>
      <c r="AR80" s="1">
        <v>8.0322160900624375</v>
      </c>
      <c r="AS80" s="1">
        <v>8.017786691734786</v>
      </c>
      <c r="AT80" s="1">
        <v>7.9205774973240484</v>
      </c>
      <c r="AU80" s="1">
        <v>7.9611759539278415</v>
      </c>
      <c r="AV80" s="1">
        <v>8.1018262374560592</v>
      </c>
      <c r="AW80" s="1">
        <v>8.1330450810724368</v>
      </c>
      <c r="AX80" s="1">
        <v>8.17098988897399</v>
      </c>
      <c r="AY80" s="1">
        <v>8.2145849818011811</v>
      </c>
      <c r="AZ80" s="1">
        <v>8.1472247260163932</v>
      </c>
      <c r="BA80" s="1">
        <v>8.2422312578998973</v>
      </c>
      <c r="BB80" s="1">
        <v>8.2324589180895096</v>
      </c>
      <c r="BC80" s="1">
        <v>8.1789350490769124</v>
      </c>
      <c r="BD80" s="1">
        <v>8.3319162857944598</v>
      </c>
      <c r="BE80" s="1">
        <v>8.424426271617472</v>
      </c>
      <c r="BF80" s="1">
        <v>8.386803706013696</v>
      </c>
      <c r="BG80" s="1">
        <v>8.2900385989555918</v>
      </c>
      <c r="BH80" s="1">
        <v>8.0810885340660814</v>
      </c>
      <c r="BI80" s="1">
        <v>8.133273688567396</v>
      </c>
      <c r="BJ80" s="1">
        <v>8.1212052960185837</v>
      </c>
      <c r="BK80" s="1">
        <v>8.1069526065613431</v>
      </c>
      <c r="BL80" s="1">
        <v>8.0952380575196052</v>
      </c>
      <c r="BM80" s="1">
        <v>8.1471969807058411</v>
      </c>
      <c r="BN80" s="1">
        <v>8.0954767393310743</v>
      </c>
      <c r="BO80" s="1">
        <v>8.1242329067882295</v>
      </c>
      <c r="BP80" s="1">
        <v>8.1471969807058411</v>
      </c>
      <c r="BQ80" s="1">
        <v>393.54998779296875</v>
      </c>
      <c r="BR80" s="1">
        <v>387</v>
      </c>
      <c r="BS80" s="1">
        <v>382.1300048828125</v>
      </c>
    </row>
    <row r="81" spans="1:71" x14ac:dyDescent="0.2">
      <c r="A81" s="30" t="s">
        <v>98</v>
      </c>
      <c r="B81" s="5">
        <v>232.92999267578125</v>
      </c>
      <c r="C81" s="1">
        <v>232.6199951171875</v>
      </c>
      <c r="D81" s="1">
        <v>230.1199951171875</v>
      </c>
      <c r="E81" s="1">
        <v>229.36000061035156</v>
      </c>
      <c r="F81" s="1">
        <v>233.8800048828125</v>
      </c>
      <c r="G81" s="1">
        <v>232.10000610351562</v>
      </c>
      <c r="H81" s="1">
        <v>223.97000122070312</v>
      </c>
      <c r="I81" s="1">
        <v>213.86000061035156</v>
      </c>
      <c r="J81" s="1">
        <v>216.61000061035156</v>
      </c>
      <c r="K81" s="1">
        <v>214.8800048828125</v>
      </c>
      <c r="L81" s="1">
        <v>216.67999267578125</v>
      </c>
      <c r="M81" s="1">
        <v>218.6199951171875</v>
      </c>
      <c r="N81" s="1">
        <v>225.1199951171875</v>
      </c>
      <c r="O81" s="1">
        <v>220.27000427246094</v>
      </c>
      <c r="P81" s="1">
        <v>216</v>
      </c>
      <c r="Q81" s="1">
        <v>216.58000183105469</v>
      </c>
      <c r="R81" s="1">
        <v>218.30000305175781</v>
      </c>
      <c r="S81" s="1">
        <v>219.63999938964844</v>
      </c>
      <c r="T81" s="1">
        <v>217.6300048828125</v>
      </c>
      <c r="U81" s="1">
        <v>217.61000061035156</v>
      </c>
      <c r="V81" s="1">
        <v>213.85000610351562</v>
      </c>
      <c r="W81" s="1">
        <v>217.24000549316406</v>
      </c>
      <c r="X81" s="1">
        <v>226.27000427246094</v>
      </c>
      <c r="Y81" s="1">
        <v>229.50999450683594</v>
      </c>
      <c r="Z81" s="1">
        <v>230.03999328613281</v>
      </c>
      <c r="AA81" s="1">
        <v>229.08999633789063</v>
      </c>
      <c r="AB81" s="1">
        <v>233.57000732421875</v>
      </c>
      <c r="AC81" s="1">
        <v>231.33999633789062</v>
      </c>
      <c r="AD81" s="1">
        <v>234.25</v>
      </c>
      <c r="AE81" s="1">
        <v>234.74000549316406</v>
      </c>
      <c r="AF81" s="1">
        <v>232.77999877929687</v>
      </c>
      <c r="AG81" s="1">
        <v>221.17999267578125</v>
      </c>
      <c r="AH81" s="1">
        <v>210.72000122070312</v>
      </c>
      <c r="AI81" s="1">
        <v>218.13999938964844</v>
      </c>
      <c r="AJ81" s="1">
        <v>223.27000427246094</v>
      </c>
      <c r="AK81" s="1">
        <v>223.16000366210937</v>
      </c>
      <c r="AL81" s="1">
        <v>226.02999877929687</v>
      </c>
      <c r="AM81" s="1">
        <v>227.66999816894531</v>
      </c>
      <c r="AN81" s="1">
        <v>230.52000427246094</v>
      </c>
      <c r="AO81" s="1">
        <v>236.86000061035156</v>
      </c>
      <c r="AP81" s="1">
        <v>236.83999633789062</v>
      </c>
      <c r="AQ81" s="1">
        <v>236.32000732421875</v>
      </c>
      <c r="AR81" s="1">
        <v>229.44000244140625</v>
      </c>
      <c r="AS81" s="1">
        <v>235.11000061035156</v>
      </c>
      <c r="AT81" s="1">
        <v>243.1300048828125</v>
      </c>
      <c r="AU81" s="1">
        <v>242.58000183105469</v>
      </c>
      <c r="AV81" s="1">
        <v>237.80000305175781</v>
      </c>
      <c r="AW81" s="1">
        <v>238.05000305175781</v>
      </c>
      <c r="AX81" s="1">
        <v>242.72999572753906</v>
      </c>
      <c r="AY81" s="1">
        <v>265.489990234375</v>
      </c>
      <c r="AZ81" s="1">
        <v>272.3900146484375</v>
      </c>
      <c r="BA81" s="1">
        <v>264.92999267578125</v>
      </c>
      <c r="BB81" s="1">
        <v>255.91000366210937</v>
      </c>
      <c r="BC81" s="1">
        <v>244.75999450683594</v>
      </c>
      <c r="BD81" s="1">
        <v>234.66999816894531</v>
      </c>
      <c r="BE81" s="1">
        <v>240.78999328613281</v>
      </c>
      <c r="BF81" s="1">
        <v>245.24000549316406</v>
      </c>
      <c r="BG81" s="1">
        <v>240.55000305175781</v>
      </c>
      <c r="BH81" s="1">
        <v>242.58999633789062</v>
      </c>
      <c r="BI81" s="1">
        <v>241.58999633789062</v>
      </c>
      <c r="BJ81" s="1">
        <v>240.17999267578125</v>
      </c>
      <c r="BK81" s="1">
        <v>242.91000366210937</v>
      </c>
      <c r="BL81" s="1">
        <v>236.55999755859375</v>
      </c>
      <c r="BM81" s="1">
        <v>228.6199951171875</v>
      </c>
      <c r="BN81" s="1">
        <v>230</v>
      </c>
      <c r="BO81" s="1">
        <v>233.38999938964844</v>
      </c>
      <c r="BP81" s="1">
        <v>228.6199951171875</v>
      </c>
      <c r="BQ81" s="1">
        <v>393.54998779296875</v>
      </c>
      <c r="BR81" s="1">
        <v>387</v>
      </c>
      <c r="BS81" s="1">
        <v>382.1300048828125</v>
      </c>
    </row>
    <row r="82" spans="1:71" x14ac:dyDescent="0.2">
      <c r="A82" s="30" t="s">
        <v>98</v>
      </c>
      <c r="B82" s="5">
        <v>232.92999267578125</v>
      </c>
      <c r="C82" s="1">
        <v>232.6199951171875</v>
      </c>
      <c r="D82" s="1">
        <v>230.1199951171875</v>
      </c>
      <c r="E82" s="1">
        <v>229.36000061035156</v>
      </c>
      <c r="F82" s="1">
        <v>233.8800048828125</v>
      </c>
      <c r="G82" s="1">
        <v>232.10000610351562</v>
      </c>
      <c r="H82" s="1">
        <v>223.97000122070312</v>
      </c>
      <c r="I82" s="1">
        <v>213.86000061035156</v>
      </c>
      <c r="J82" s="1">
        <v>216.61000061035156</v>
      </c>
      <c r="K82" s="1">
        <v>214.8800048828125</v>
      </c>
      <c r="L82" s="1">
        <v>216.67999267578125</v>
      </c>
      <c r="M82" s="1">
        <v>218.6199951171875</v>
      </c>
      <c r="N82" s="1">
        <v>225.1199951171875</v>
      </c>
      <c r="O82" s="1">
        <v>220.27000427246094</v>
      </c>
      <c r="P82" s="1">
        <v>216</v>
      </c>
      <c r="Q82" s="1">
        <v>216.58000183105469</v>
      </c>
      <c r="R82" s="1">
        <v>218.30000305175781</v>
      </c>
      <c r="S82" s="1">
        <v>219.63999938964844</v>
      </c>
      <c r="T82" s="1">
        <v>217.6300048828125</v>
      </c>
      <c r="U82" s="1">
        <v>217.61000061035156</v>
      </c>
      <c r="V82" s="1">
        <v>213.85000610351562</v>
      </c>
      <c r="W82" s="1">
        <v>217.24000549316406</v>
      </c>
      <c r="X82" s="1">
        <v>226.27000427246094</v>
      </c>
      <c r="Y82" s="1">
        <v>229.50999450683594</v>
      </c>
      <c r="Z82" s="1">
        <v>230.03999328613281</v>
      </c>
      <c r="AA82" s="1">
        <v>229.08999633789063</v>
      </c>
      <c r="AB82" s="1">
        <v>233.57000732421875</v>
      </c>
      <c r="AC82" s="1">
        <v>231.33999633789062</v>
      </c>
      <c r="AD82" s="1">
        <v>234.25</v>
      </c>
      <c r="AE82" s="1">
        <v>234.74000549316406</v>
      </c>
      <c r="AF82" s="1">
        <v>232.77999877929687</v>
      </c>
      <c r="AG82" s="1">
        <v>221.17999267578125</v>
      </c>
      <c r="AH82" s="1">
        <v>210.72000122070312</v>
      </c>
      <c r="AI82" s="1">
        <v>218.13999938964844</v>
      </c>
      <c r="AJ82" s="1">
        <v>223.27000427246094</v>
      </c>
      <c r="AK82" s="1">
        <v>223.16000366210937</v>
      </c>
      <c r="AL82" s="1">
        <v>226.02999877929687</v>
      </c>
      <c r="AM82" s="1">
        <v>227.66999816894531</v>
      </c>
      <c r="AN82" s="1">
        <v>230.52000427246094</v>
      </c>
      <c r="AO82" s="1">
        <v>236.86000061035156</v>
      </c>
      <c r="AP82" s="1">
        <v>236.83999633789062</v>
      </c>
      <c r="AQ82" s="1">
        <v>236.32000732421875</v>
      </c>
      <c r="AR82" s="1">
        <v>229.44000244140625</v>
      </c>
      <c r="AS82" s="1">
        <v>235.11000061035156</v>
      </c>
      <c r="AT82" s="1">
        <v>243.1300048828125</v>
      </c>
      <c r="AU82" s="1">
        <v>242.58000183105469</v>
      </c>
      <c r="AV82" s="1">
        <v>237.80000305175781</v>
      </c>
      <c r="AW82" s="1">
        <v>238.05000305175781</v>
      </c>
      <c r="AX82" s="1">
        <v>242.72999572753906</v>
      </c>
      <c r="AY82" s="1">
        <v>265.489990234375</v>
      </c>
      <c r="AZ82" s="1">
        <v>272.3900146484375</v>
      </c>
      <c r="BA82" s="1">
        <v>264.92999267578125</v>
      </c>
      <c r="BB82" s="1">
        <v>255.91000366210937</v>
      </c>
      <c r="BC82" s="1">
        <v>244.75999450683594</v>
      </c>
      <c r="BD82" s="1">
        <v>234.66999816894531</v>
      </c>
      <c r="BE82" s="1">
        <v>240.78999328613281</v>
      </c>
      <c r="BF82" s="1">
        <v>245.24000549316406</v>
      </c>
      <c r="BG82" s="1">
        <v>240.55000305175781</v>
      </c>
      <c r="BH82" s="1">
        <v>242.58999633789062</v>
      </c>
      <c r="BI82" s="1">
        <v>241.58999633789062</v>
      </c>
      <c r="BJ82" s="1">
        <v>240.17999267578125</v>
      </c>
      <c r="BK82" s="1">
        <v>242.91000366210937</v>
      </c>
      <c r="BL82" s="1">
        <v>236.55999755859375</v>
      </c>
      <c r="BM82" s="1">
        <v>228.6199951171875</v>
      </c>
      <c r="BN82" s="1">
        <v>230</v>
      </c>
      <c r="BO82" s="1">
        <v>233.38999938964844</v>
      </c>
      <c r="BP82" s="1">
        <v>228.6199951171875</v>
      </c>
      <c r="BQ82" s="1">
        <v>393.54998779296875</v>
      </c>
      <c r="BR82" s="1">
        <v>15.9375</v>
      </c>
      <c r="BS82" s="1">
        <v>17.125</v>
      </c>
    </row>
    <row r="83" spans="1:71" x14ac:dyDescent="0.2">
      <c r="A83" s="30" t="s">
        <v>99</v>
      </c>
      <c r="B83" s="5">
        <v>531.530029296875</v>
      </c>
      <c r="C83" s="1">
        <v>531.3599853515625</v>
      </c>
      <c r="D83" s="1">
        <v>524.6199951171875</v>
      </c>
      <c r="E83" s="1">
        <v>525.47998046875</v>
      </c>
      <c r="F83" s="1">
        <v>534.280029296875</v>
      </c>
      <c r="G83" s="1">
        <v>530.760009765625</v>
      </c>
      <c r="H83" s="1">
        <v>520.79998779296875</v>
      </c>
      <c r="I83" s="1">
        <v>513.34002685546875</v>
      </c>
      <c r="J83" s="1">
        <v>514.8800048828125</v>
      </c>
      <c r="K83" s="1">
        <v>507.67001342773437</v>
      </c>
      <c r="L83" s="1">
        <v>516.16998291015625</v>
      </c>
      <c r="M83" s="1">
        <v>518.8699951171875</v>
      </c>
      <c r="N83" s="1">
        <v>530.20001220703125</v>
      </c>
      <c r="O83" s="1">
        <v>513.760009765625</v>
      </c>
      <c r="P83" s="1">
        <v>512.72998046875</v>
      </c>
      <c r="Q83" s="1">
        <v>514.19000244140625</v>
      </c>
      <c r="R83" s="1">
        <v>515.17999267578125</v>
      </c>
      <c r="S83" s="1">
        <v>517.239990234375</v>
      </c>
      <c r="T83" s="1">
        <v>516.34002685546875</v>
      </c>
      <c r="U83" s="1">
        <v>516.77001953125</v>
      </c>
      <c r="V83" s="1">
        <v>515.0999755859375</v>
      </c>
      <c r="W83" s="1">
        <v>522.42999267578125</v>
      </c>
      <c r="X83" s="1">
        <v>527.40997314453125</v>
      </c>
      <c r="Y83" s="1">
        <v>527.20001220703125</v>
      </c>
      <c r="Z83" s="1">
        <v>524.45001220703125</v>
      </c>
      <c r="AA83" s="1">
        <v>521.83001708984375</v>
      </c>
      <c r="AB83" s="1">
        <v>530.969970703125</v>
      </c>
      <c r="AC83" s="1">
        <v>529.03997802734375</v>
      </c>
      <c r="AD83" s="1">
        <v>529.55999755859375</v>
      </c>
      <c r="AE83" s="1">
        <v>532.95001220703125</v>
      </c>
      <c r="AF83" s="1">
        <v>531.65997314453125</v>
      </c>
      <c r="AG83" s="1">
        <v>514.8800048828125</v>
      </c>
      <c r="AH83" s="1">
        <v>505.10000610351562</v>
      </c>
      <c r="AI83" s="1">
        <v>510.98001098632813</v>
      </c>
      <c r="AJ83" s="1">
        <v>515.90997314453125</v>
      </c>
      <c r="AK83" s="1">
        <v>505.04998779296875</v>
      </c>
      <c r="AL83" s="1">
        <v>497.20001220703125</v>
      </c>
      <c r="AM83" s="1">
        <v>500.32998657226562</v>
      </c>
      <c r="AN83" s="1">
        <v>501.39999389648438</v>
      </c>
      <c r="AO83" s="1">
        <v>496.76998901367187</v>
      </c>
      <c r="AP83" s="1">
        <v>502.51998901367187</v>
      </c>
      <c r="AQ83" s="1">
        <v>507.27999877929687</v>
      </c>
      <c r="AR83" s="1">
        <v>490.20001220703125</v>
      </c>
      <c r="AS83" s="1">
        <v>490.32998657226562</v>
      </c>
      <c r="AT83" s="1">
        <v>506.25</v>
      </c>
      <c r="AU83" s="1">
        <v>510.85000610351562</v>
      </c>
      <c r="AV83" s="1">
        <v>498.95999145507812</v>
      </c>
      <c r="AW83" s="1">
        <v>504.97000122070313</v>
      </c>
      <c r="AX83" s="1">
        <v>514.8800048828125</v>
      </c>
      <c r="AY83" s="1">
        <v>539.16998291015625</v>
      </c>
      <c r="AZ83" s="1">
        <v>545.6099853515625</v>
      </c>
      <c r="BA83" s="1">
        <v>536.25</v>
      </c>
      <c r="BB83" s="1">
        <v>543.25</v>
      </c>
      <c r="BC83" s="1">
        <v>525.04998779296875</v>
      </c>
      <c r="BD83" s="1">
        <v>517.5</v>
      </c>
      <c r="BE83" s="1">
        <v>525.90997314453125</v>
      </c>
      <c r="BF83" s="1">
        <v>524.32000732421875</v>
      </c>
      <c r="BG83" s="1">
        <v>514.40997314453125</v>
      </c>
      <c r="BH83" s="1">
        <v>513.15997314453125</v>
      </c>
      <c r="BI83" s="1">
        <v>520.92999267578125</v>
      </c>
      <c r="BJ83" s="1">
        <v>520.969970703125</v>
      </c>
      <c r="BK83" s="1">
        <v>522.3499755859375</v>
      </c>
      <c r="BL83" s="1">
        <v>513.25</v>
      </c>
      <c r="BM83" s="1">
        <v>509.60000610351563</v>
      </c>
      <c r="BN83" s="1">
        <v>507.20001220703125</v>
      </c>
      <c r="BO83" s="1">
        <v>511.8800048828125</v>
      </c>
      <c r="BP83" s="1">
        <v>509.60000610351563</v>
      </c>
      <c r="BQ83" s="1">
        <v>40.5</v>
      </c>
      <c r="BR83" s="1">
        <v>4.625</v>
      </c>
      <c r="BS83" s="1">
        <v>4.84375</v>
      </c>
    </row>
    <row r="84" spans="1:71" x14ac:dyDescent="0.2">
      <c r="A84" s="30" t="s">
        <v>99</v>
      </c>
      <c r="B84" s="5">
        <v>531.530029296875</v>
      </c>
      <c r="C84" s="1">
        <v>531.3599853515625</v>
      </c>
      <c r="D84" s="1">
        <v>524.6199951171875</v>
      </c>
      <c r="E84" s="1">
        <v>525.47998046875</v>
      </c>
      <c r="F84" s="1">
        <v>534.280029296875</v>
      </c>
      <c r="G84" s="1">
        <v>530.760009765625</v>
      </c>
      <c r="H84" s="1">
        <v>520.79998779296875</v>
      </c>
      <c r="I84" s="1">
        <v>513.34002685546875</v>
      </c>
      <c r="J84" s="1">
        <v>514.8800048828125</v>
      </c>
      <c r="K84" s="1">
        <v>507.67001342773437</v>
      </c>
      <c r="L84" s="1">
        <v>516.16998291015625</v>
      </c>
      <c r="M84" s="1">
        <v>518.8699951171875</v>
      </c>
      <c r="N84" s="1">
        <v>530.20001220703125</v>
      </c>
      <c r="O84" s="1">
        <v>513.760009765625</v>
      </c>
      <c r="P84" s="1">
        <v>512.72998046875</v>
      </c>
      <c r="Q84" s="1">
        <v>514.19000244140625</v>
      </c>
      <c r="R84" s="1">
        <v>515.17999267578125</v>
      </c>
      <c r="S84" s="1">
        <v>517.239990234375</v>
      </c>
      <c r="T84" s="1">
        <v>516.34002685546875</v>
      </c>
      <c r="U84" s="1">
        <v>516.77001953125</v>
      </c>
      <c r="V84" s="1">
        <v>515.0999755859375</v>
      </c>
      <c r="W84" s="1">
        <v>522.42999267578125</v>
      </c>
      <c r="X84" s="1">
        <v>527.40997314453125</v>
      </c>
      <c r="Y84" s="1">
        <v>527.20001220703125</v>
      </c>
      <c r="Z84" s="1">
        <v>524.45001220703125</v>
      </c>
      <c r="AA84" s="1">
        <v>521.83001708984375</v>
      </c>
      <c r="AB84" s="1">
        <v>530.969970703125</v>
      </c>
      <c r="AC84" s="1">
        <v>529.03997802734375</v>
      </c>
      <c r="AD84" s="1">
        <v>529.55999755859375</v>
      </c>
      <c r="AE84" s="1">
        <v>532.95001220703125</v>
      </c>
      <c r="AF84" s="1">
        <v>531.65997314453125</v>
      </c>
      <c r="AG84" s="1">
        <v>514.8800048828125</v>
      </c>
      <c r="AH84" s="1">
        <v>505.10000610351562</v>
      </c>
      <c r="AI84" s="1">
        <v>510.98001098632813</v>
      </c>
      <c r="AJ84" s="1">
        <v>515.90997314453125</v>
      </c>
      <c r="AK84" s="1">
        <v>505.04998779296875</v>
      </c>
      <c r="AL84" s="1">
        <v>497.20001220703125</v>
      </c>
      <c r="AM84" s="1">
        <v>500.32998657226562</v>
      </c>
      <c r="AN84" s="1">
        <v>501.39999389648438</v>
      </c>
      <c r="AO84" s="1">
        <v>496.76998901367187</v>
      </c>
      <c r="AP84" s="1">
        <v>502.51998901367187</v>
      </c>
      <c r="AQ84" s="1">
        <v>507.27999877929687</v>
      </c>
      <c r="AR84" s="1">
        <v>490.20001220703125</v>
      </c>
      <c r="AS84" s="1">
        <v>490.32998657226562</v>
      </c>
      <c r="AT84" s="1">
        <v>506.25</v>
      </c>
      <c r="AU84" s="1">
        <v>510.85000610351562</v>
      </c>
      <c r="AV84" s="1">
        <v>498.95999145507812</v>
      </c>
      <c r="AW84" s="1">
        <v>504.97000122070313</v>
      </c>
      <c r="AX84" s="1">
        <v>514.8800048828125</v>
      </c>
      <c r="AY84" s="1">
        <v>539.16998291015625</v>
      </c>
      <c r="AZ84" s="1">
        <v>545.6099853515625</v>
      </c>
      <c r="BA84" s="1">
        <v>536.25</v>
      </c>
      <c r="BB84" s="1">
        <v>543.25</v>
      </c>
      <c r="BC84" s="1">
        <v>525.04998779296875</v>
      </c>
      <c r="BD84" s="1">
        <v>517.5</v>
      </c>
      <c r="BE84" s="1">
        <v>525.90997314453125</v>
      </c>
      <c r="BF84" s="1">
        <v>524.32000732421875</v>
      </c>
      <c r="BG84" s="1">
        <v>514.40997314453125</v>
      </c>
      <c r="BH84" s="1">
        <v>513.15997314453125</v>
      </c>
      <c r="BI84" s="1">
        <v>520.92999267578125</v>
      </c>
      <c r="BJ84" s="1">
        <v>520.969970703125</v>
      </c>
      <c r="BK84" s="1">
        <v>522.3499755859375</v>
      </c>
      <c r="BL84" s="1">
        <v>513.25</v>
      </c>
      <c r="BM84" s="1">
        <v>509.60000610351563</v>
      </c>
      <c r="BN84" s="1">
        <v>507.20001220703125</v>
      </c>
      <c r="BO84" s="1">
        <v>511.8800048828125</v>
      </c>
      <c r="BP84" s="1">
        <v>509.60000610351563</v>
      </c>
      <c r="BQ84" s="1">
        <v>19.4375</v>
      </c>
      <c r="BR84" s="1">
        <v>35</v>
      </c>
      <c r="BS84" s="1">
        <v>34</v>
      </c>
    </row>
    <row r="85" spans="1:71" x14ac:dyDescent="0.2">
      <c r="A85" s="30" t="s">
        <v>1059</v>
      </c>
      <c r="B85" s="5">
        <v>19.75</v>
      </c>
      <c r="C85" s="1">
        <v>18.4375</v>
      </c>
      <c r="D85" s="1">
        <v>20.375</v>
      </c>
      <c r="E85" s="1">
        <v>26</v>
      </c>
      <c r="F85" s="1">
        <v>25.625</v>
      </c>
      <c r="G85" s="1">
        <v>22.75</v>
      </c>
      <c r="H85" s="1">
        <v>22.4375</v>
      </c>
      <c r="I85" s="1">
        <v>21</v>
      </c>
      <c r="J85" s="1">
        <v>22.265625</v>
      </c>
      <c r="K85" s="1">
        <v>22.125</v>
      </c>
      <c r="L85" s="1">
        <v>21.375</v>
      </c>
      <c r="M85" s="1">
        <v>24.4375</v>
      </c>
      <c r="N85" s="1">
        <v>25.375</v>
      </c>
      <c r="O85" s="1">
        <v>26.6875</v>
      </c>
      <c r="P85" s="1">
        <v>26.625</v>
      </c>
      <c r="Q85" s="1">
        <v>26</v>
      </c>
      <c r="R85" s="1">
        <v>26.9375</v>
      </c>
      <c r="S85" s="1">
        <v>25</v>
      </c>
      <c r="T85" s="1">
        <v>23.75</v>
      </c>
      <c r="U85" s="1">
        <v>20.0625</v>
      </c>
      <c r="V85" s="1">
        <v>19.1875</v>
      </c>
      <c r="W85" s="1">
        <v>21.5625</v>
      </c>
      <c r="X85" s="1">
        <v>20.125</v>
      </c>
      <c r="Y85" s="1">
        <v>19.0625</v>
      </c>
      <c r="Z85" s="1">
        <v>18.734375</v>
      </c>
      <c r="AA85" s="1">
        <v>17.125</v>
      </c>
      <c r="AB85" s="1">
        <v>16.75</v>
      </c>
      <c r="AC85" s="1">
        <v>16.25</v>
      </c>
      <c r="AD85" s="1">
        <v>17.875</v>
      </c>
      <c r="AE85" s="1">
        <v>17.375</v>
      </c>
      <c r="AF85" s="1">
        <v>15.625</v>
      </c>
      <c r="AG85" s="1">
        <v>14.375</v>
      </c>
      <c r="AH85" s="1">
        <v>11.3125</v>
      </c>
      <c r="AI85" s="1">
        <v>12</v>
      </c>
      <c r="AJ85" s="1">
        <v>10.75</v>
      </c>
      <c r="AK85" s="1">
        <v>13.625</v>
      </c>
      <c r="AL85" s="1">
        <v>12.25</v>
      </c>
      <c r="AM85" s="1">
        <v>11.6875</v>
      </c>
      <c r="AN85" s="1">
        <v>13</v>
      </c>
      <c r="AO85" s="1">
        <v>12.75</v>
      </c>
      <c r="AP85" s="1">
        <v>12.375</v>
      </c>
      <c r="AQ85" s="1">
        <v>11.9375</v>
      </c>
      <c r="AR85" s="1">
        <v>11.4375</v>
      </c>
      <c r="AS85" s="1">
        <v>10</v>
      </c>
      <c r="AT85" s="1">
        <v>9.28125</v>
      </c>
      <c r="AU85" s="1">
        <v>8.6875</v>
      </c>
      <c r="AV85" s="1">
        <v>7.4375</v>
      </c>
      <c r="AW85" s="1">
        <v>7</v>
      </c>
      <c r="AX85" s="1">
        <v>6.53125</v>
      </c>
      <c r="AY85" s="1">
        <v>8.90625</v>
      </c>
      <c r="AZ85" s="1">
        <v>7.75</v>
      </c>
      <c r="BA85" s="1">
        <v>8.75</v>
      </c>
      <c r="BB85" s="1">
        <v>7.9375</v>
      </c>
      <c r="BC85" s="1">
        <v>10.0625</v>
      </c>
      <c r="BD85" s="1">
        <v>9.375</v>
      </c>
      <c r="BE85" s="1">
        <v>8.46875</v>
      </c>
      <c r="BF85" s="1">
        <v>8.125</v>
      </c>
      <c r="BG85" s="1">
        <v>7.9375</v>
      </c>
      <c r="BH85" s="1">
        <v>8.375</v>
      </c>
      <c r="BI85" s="1">
        <v>10.5</v>
      </c>
      <c r="BJ85" s="1">
        <v>11.25</v>
      </c>
      <c r="BK85" s="1">
        <v>10.25</v>
      </c>
      <c r="BL85" s="1">
        <v>10.3125</v>
      </c>
      <c r="BM85" s="1">
        <v>10.4375</v>
      </c>
      <c r="BN85" s="1">
        <v>11.0625</v>
      </c>
      <c r="BO85" s="1">
        <v>11</v>
      </c>
      <c r="BP85" s="1">
        <v>10.4375</v>
      </c>
      <c r="BQ85" s="1">
        <v>36.875</v>
      </c>
      <c r="BR85" s="1">
        <v>106.875</v>
      </c>
      <c r="BS85" s="1">
        <v>106.0625</v>
      </c>
    </row>
    <row r="86" spans="1:71" x14ac:dyDescent="0.2">
      <c r="A86" s="30" t="s">
        <v>478</v>
      </c>
      <c r="B86" s="5">
        <v>7.2887819008172992</v>
      </c>
      <c r="C86" s="1">
        <v>7.2242750883490778</v>
      </c>
      <c r="D86" s="1">
        <v>7.2116636774857756</v>
      </c>
      <c r="E86" s="1">
        <v>7.1249607442522649</v>
      </c>
      <c r="F86" s="1">
        <v>7.2884139839002779</v>
      </c>
      <c r="G86" s="1">
        <v>7.3839998242028697</v>
      </c>
      <c r="H86" s="1">
        <v>7.304256247728806</v>
      </c>
      <c r="I86" s="1">
        <v>7.2711184496550949</v>
      </c>
      <c r="J86" s="1">
        <v>7.2361912181806796</v>
      </c>
      <c r="K86" s="1">
        <v>7.2678740002822693</v>
      </c>
      <c r="L86" s="1">
        <v>7.25641001008694</v>
      </c>
      <c r="M86" s="1">
        <v>7.324675704279211</v>
      </c>
      <c r="N86" s="1">
        <v>7.3685868320939871</v>
      </c>
      <c r="O86" s="1">
        <v>7.2403371738867204</v>
      </c>
      <c r="P86" s="1">
        <v>7.2748325331349042</v>
      </c>
      <c r="Q86" s="1">
        <v>7.2269438294733845</v>
      </c>
      <c r="R86" s="1">
        <v>7.2244551792489586</v>
      </c>
      <c r="S86" s="1">
        <v>7.2022745790237588</v>
      </c>
      <c r="T86" s="1">
        <v>7.1771343967056165</v>
      </c>
      <c r="U86" s="1">
        <v>7.0664035877994751</v>
      </c>
      <c r="V86" s="1">
        <v>7.0444505331633316</v>
      </c>
      <c r="W86" s="1">
        <v>7.0634674610155166</v>
      </c>
      <c r="X86" s="1">
        <v>7.0699176093251799</v>
      </c>
      <c r="Y86" s="1">
        <v>7.0528178236450172</v>
      </c>
      <c r="Z86" s="1">
        <v>7.2130553721347042</v>
      </c>
      <c r="AA86" s="1">
        <v>7.2392667763478853</v>
      </c>
      <c r="AB86" s="1">
        <v>7.2102873900757061</v>
      </c>
      <c r="AC86" s="1">
        <v>7.4031229460858627</v>
      </c>
      <c r="AD86" s="1">
        <v>7.9847114503462304</v>
      </c>
      <c r="AE86" s="1">
        <v>7.9574198702958236</v>
      </c>
      <c r="AF86" s="1">
        <v>7.8365809523601921</v>
      </c>
      <c r="AG86" s="1">
        <v>7.8284013375629273</v>
      </c>
      <c r="AH86" s="1">
        <v>7.8948759548294447</v>
      </c>
      <c r="AI86" s="1">
        <v>8.0687763021204137</v>
      </c>
      <c r="AJ86" s="1">
        <v>8.1399770883407374</v>
      </c>
      <c r="AK86" s="1">
        <v>8.0943895031452797</v>
      </c>
      <c r="AL86" s="1">
        <v>8.2016674781591892</v>
      </c>
      <c r="AM86" s="1">
        <v>8.2110795338308566</v>
      </c>
      <c r="AN86" s="1">
        <v>8.1799810936789843</v>
      </c>
      <c r="AO86" s="1">
        <v>8.0680899244539717</v>
      </c>
      <c r="AP86" s="1">
        <v>8.0437845765244003</v>
      </c>
      <c r="AQ86" s="1">
        <v>7.9654146824488041</v>
      </c>
      <c r="AR86" s="1">
        <v>8.0322160900624375</v>
      </c>
      <c r="AS86" s="1">
        <v>8.017786691734786</v>
      </c>
      <c r="AT86" s="1">
        <v>7.9205774973240484</v>
      </c>
      <c r="AU86" s="1">
        <v>7.9611759539278415</v>
      </c>
      <c r="AV86" s="1">
        <v>8.1018262374560592</v>
      </c>
      <c r="AW86" s="1">
        <v>8.1330450810724368</v>
      </c>
      <c r="AX86" s="1">
        <v>8.17098988897399</v>
      </c>
      <c r="AY86" s="1">
        <v>8.2145849818011811</v>
      </c>
      <c r="AZ86" s="1">
        <v>8.1472247260163932</v>
      </c>
      <c r="BA86" s="1">
        <v>8.2422312578998973</v>
      </c>
      <c r="BB86" s="1">
        <v>8.2324589180895096</v>
      </c>
      <c r="BC86" s="1">
        <v>8.1789350490769124</v>
      </c>
      <c r="BD86" s="1">
        <v>8.3319162857944598</v>
      </c>
      <c r="BE86" s="1">
        <v>8.424426271617472</v>
      </c>
      <c r="BF86" s="1">
        <v>8.386803706013696</v>
      </c>
      <c r="BG86" s="1">
        <v>8.2900385989555918</v>
      </c>
      <c r="BH86" s="1">
        <v>8.0810885340660814</v>
      </c>
      <c r="BI86" s="1">
        <v>8.133273688567396</v>
      </c>
      <c r="BJ86" s="1">
        <v>8.1212052960185837</v>
      </c>
      <c r="BK86" s="1">
        <v>8.1069526065613431</v>
      </c>
      <c r="BL86" s="1">
        <v>8.0952380575196052</v>
      </c>
      <c r="BM86" s="1">
        <v>8.1471969807058411</v>
      </c>
      <c r="BN86" s="1">
        <v>8.0954767393310743</v>
      </c>
      <c r="BO86" s="1">
        <v>513.15997314453125</v>
      </c>
      <c r="BP86" s="1">
        <v>520.92999267578125</v>
      </c>
      <c r="BQ86" s="1">
        <v>24.9375</v>
      </c>
      <c r="BR86" s="1">
        <v>21.9375</v>
      </c>
      <c r="BS86" s="1">
        <v>21.875</v>
      </c>
    </row>
    <row r="87" spans="1:71" x14ac:dyDescent="0.2">
      <c r="A87" s="30" t="s">
        <v>98</v>
      </c>
      <c r="B87" s="5">
        <v>232.92999267578125</v>
      </c>
      <c r="C87" s="1">
        <v>232.6199951171875</v>
      </c>
      <c r="D87" s="1">
        <v>230.1199951171875</v>
      </c>
      <c r="E87" s="1">
        <v>229.36000061035156</v>
      </c>
      <c r="F87" s="1">
        <v>233.8800048828125</v>
      </c>
      <c r="G87" s="1">
        <v>232.10000610351562</v>
      </c>
      <c r="H87" s="1">
        <v>223.97000122070312</v>
      </c>
      <c r="I87" s="1">
        <v>213.86000061035156</v>
      </c>
      <c r="J87" s="1">
        <v>216.61000061035156</v>
      </c>
      <c r="K87" s="1">
        <v>214.8800048828125</v>
      </c>
      <c r="L87" s="1">
        <v>216.67999267578125</v>
      </c>
      <c r="M87" s="1">
        <v>218.6199951171875</v>
      </c>
      <c r="N87" s="1">
        <v>225.1199951171875</v>
      </c>
      <c r="O87" s="1">
        <v>220.27000427246094</v>
      </c>
      <c r="P87" s="1">
        <v>216</v>
      </c>
      <c r="Q87" s="1">
        <v>216.58000183105469</v>
      </c>
      <c r="R87" s="1">
        <v>218.30000305175781</v>
      </c>
      <c r="S87" s="1">
        <v>219.63999938964844</v>
      </c>
      <c r="T87" s="1">
        <v>217.6300048828125</v>
      </c>
      <c r="U87" s="1">
        <v>217.61000061035156</v>
      </c>
      <c r="V87" s="1">
        <v>213.85000610351562</v>
      </c>
      <c r="W87" s="1">
        <v>217.24000549316406</v>
      </c>
      <c r="X87" s="1">
        <v>226.27000427246094</v>
      </c>
      <c r="Y87" s="1">
        <v>229.50999450683594</v>
      </c>
      <c r="Z87" s="1">
        <v>230.03999328613281</v>
      </c>
      <c r="AA87" s="1">
        <v>229.08999633789063</v>
      </c>
      <c r="AB87" s="1">
        <v>233.57000732421875</v>
      </c>
      <c r="AC87" s="1">
        <v>231.33999633789062</v>
      </c>
      <c r="AD87" s="1">
        <v>234.25</v>
      </c>
      <c r="AE87" s="1">
        <v>234.74000549316406</v>
      </c>
      <c r="AF87" s="1">
        <v>232.77999877929687</v>
      </c>
      <c r="AG87" s="1">
        <v>221.17999267578125</v>
      </c>
      <c r="AH87" s="1">
        <v>210.72000122070312</v>
      </c>
      <c r="AI87" s="1">
        <v>218.13999938964844</v>
      </c>
      <c r="AJ87" s="1">
        <v>223.27000427246094</v>
      </c>
      <c r="AK87" s="1">
        <v>223.16000366210937</v>
      </c>
      <c r="AL87" s="1">
        <v>226.02999877929687</v>
      </c>
      <c r="AM87" s="1">
        <v>227.66999816894531</v>
      </c>
      <c r="AN87" s="1">
        <v>230.52000427246094</v>
      </c>
      <c r="AO87" s="1">
        <v>236.86000061035156</v>
      </c>
      <c r="AP87" s="1">
        <v>236.83999633789062</v>
      </c>
      <c r="AQ87" s="1">
        <v>236.32000732421875</v>
      </c>
      <c r="AR87" s="1">
        <v>229.44000244140625</v>
      </c>
      <c r="AS87" s="1">
        <v>235.11000061035156</v>
      </c>
      <c r="AT87" s="1">
        <v>243.1300048828125</v>
      </c>
      <c r="AU87" s="1">
        <v>242.58000183105469</v>
      </c>
      <c r="AV87" s="1">
        <v>237.80000305175781</v>
      </c>
      <c r="AW87" s="1">
        <v>238.05000305175781</v>
      </c>
      <c r="AX87" s="1">
        <v>242.72999572753906</v>
      </c>
      <c r="AY87" s="1">
        <v>265.489990234375</v>
      </c>
      <c r="AZ87" s="1">
        <v>272.3900146484375</v>
      </c>
      <c r="BA87" s="1">
        <v>264.92999267578125</v>
      </c>
      <c r="BB87" s="1">
        <v>255.91000366210937</v>
      </c>
      <c r="BC87" s="1">
        <v>244.75999450683594</v>
      </c>
      <c r="BD87" s="1">
        <v>234.66999816894531</v>
      </c>
      <c r="BE87" s="1">
        <v>240.78999328613281</v>
      </c>
      <c r="BF87" s="1">
        <v>245.24000549316406</v>
      </c>
      <c r="BG87" s="1">
        <v>240.55000305175781</v>
      </c>
      <c r="BH87" s="1">
        <v>242.58999633789062</v>
      </c>
      <c r="BI87" s="1">
        <v>241.58999633789062</v>
      </c>
      <c r="BJ87" s="1">
        <v>240.17999267578125</v>
      </c>
      <c r="BK87" s="1">
        <v>242.91000366210937</v>
      </c>
      <c r="BL87" s="1">
        <v>236.55999755859375</v>
      </c>
      <c r="BM87" s="1">
        <v>228.6199951171875</v>
      </c>
      <c r="BN87" s="1">
        <v>230</v>
      </c>
      <c r="BO87" s="1">
        <v>513.15997314453125</v>
      </c>
      <c r="BP87" s="1">
        <v>520.92999267578125</v>
      </c>
      <c r="BQ87" s="1">
        <v>102</v>
      </c>
      <c r="BR87" s="1">
        <v>32.4375</v>
      </c>
      <c r="BS87" s="1">
        <v>28.125</v>
      </c>
    </row>
    <row r="88" spans="1:71" x14ac:dyDescent="0.2">
      <c r="A88" s="30" t="s">
        <v>98</v>
      </c>
      <c r="B88" s="5">
        <v>232.92999267578125</v>
      </c>
      <c r="C88" s="1">
        <v>232.6199951171875</v>
      </c>
      <c r="D88" s="1">
        <v>230.1199951171875</v>
      </c>
      <c r="E88" s="1">
        <v>229.36000061035156</v>
      </c>
      <c r="F88" s="1">
        <v>233.8800048828125</v>
      </c>
      <c r="G88" s="1">
        <v>232.10000610351562</v>
      </c>
      <c r="H88" s="1">
        <v>223.97000122070312</v>
      </c>
      <c r="I88" s="1">
        <v>213.86000061035156</v>
      </c>
      <c r="J88" s="1">
        <v>216.61000061035156</v>
      </c>
      <c r="K88" s="1">
        <v>214.8800048828125</v>
      </c>
      <c r="L88" s="1">
        <v>216.67999267578125</v>
      </c>
      <c r="M88" s="1">
        <v>218.6199951171875</v>
      </c>
      <c r="N88" s="1">
        <v>225.1199951171875</v>
      </c>
      <c r="O88" s="1">
        <v>220.27000427246094</v>
      </c>
      <c r="P88" s="1">
        <v>216</v>
      </c>
      <c r="Q88" s="1">
        <v>216.58000183105469</v>
      </c>
      <c r="R88" s="1">
        <v>218.30000305175781</v>
      </c>
      <c r="S88" s="1">
        <v>219.63999938964844</v>
      </c>
      <c r="T88" s="1">
        <v>217.6300048828125</v>
      </c>
      <c r="U88" s="1">
        <v>217.61000061035156</v>
      </c>
      <c r="V88" s="1">
        <v>213.85000610351562</v>
      </c>
      <c r="W88" s="1">
        <v>217.24000549316406</v>
      </c>
      <c r="X88" s="1">
        <v>226.27000427246094</v>
      </c>
      <c r="Y88" s="1">
        <v>229.50999450683594</v>
      </c>
      <c r="Z88" s="1">
        <v>230.03999328613281</v>
      </c>
      <c r="AA88" s="1">
        <v>229.08999633789063</v>
      </c>
      <c r="AB88" s="1">
        <v>233.57000732421875</v>
      </c>
      <c r="AC88" s="1">
        <v>231.33999633789062</v>
      </c>
      <c r="AD88" s="1">
        <v>234.25</v>
      </c>
      <c r="AE88" s="1">
        <v>234.74000549316406</v>
      </c>
      <c r="AF88" s="1">
        <v>232.77999877929687</v>
      </c>
      <c r="AG88" s="1">
        <v>221.17999267578125</v>
      </c>
      <c r="AH88" s="1">
        <v>210.72000122070312</v>
      </c>
      <c r="AI88" s="1">
        <v>218.13999938964844</v>
      </c>
      <c r="AJ88" s="1">
        <v>223.27000427246094</v>
      </c>
      <c r="AK88" s="1">
        <v>223.16000366210937</v>
      </c>
      <c r="AL88" s="1">
        <v>226.02999877929687</v>
      </c>
      <c r="AM88" s="1">
        <v>227.66999816894531</v>
      </c>
      <c r="AN88" s="1">
        <v>230.52000427246094</v>
      </c>
      <c r="AO88" s="1">
        <v>236.86000061035156</v>
      </c>
      <c r="AP88" s="1">
        <v>236.83999633789062</v>
      </c>
      <c r="AQ88" s="1">
        <v>236.32000732421875</v>
      </c>
      <c r="AR88" s="1">
        <v>229.44000244140625</v>
      </c>
      <c r="AS88" s="1">
        <v>235.11000061035156</v>
      </c>
      <c r="AT88" s="1">
        <v>243.1300048828125</v>
      </c>
      <c r="AU88" s="1">
        <v>242.58000183105469</v>
      </c>
      <c r="AV88" s="1">
        <v>237.80000305175781</v>
      </c>
      <c r="AW88" s="1">
        <v>238.05000305175781</v>
      </c>
      <c r="AX88" s="1">
        <v>242.72999572753906</v>
      </c>
      <c r="AY88" s="1">
        <v>265.489990234375</v>
      </c>
      <c r="AZ88" s="1">
        <v>272.3900146484375</v>
      </c>
      <c r="BA88" s="1">
        <v>264.92999267578125</v>
      </c>
      <c r="BB88" s="1">
        <v>255.91000366210937</v>
      </c>
      <c r="BC88" s="1">
        <v>244.75999450683594</v>
      </c>
      <c r="BD88" s="1">
        <v>234.66999816894531</v>
      </c>
      <c r="BE88" s="1">
        <v>240.78999328613281</v>
      </c>
      <c r="BF88" s="1">
        <v>245.24000549316406</v>
      </c>
      <c r="BG88" s="1">
        <v>240.55000305175781</v>
      </c>
      <c r="BH88" s="1">
        <v>242.58999633789062</v>
      </c>
      <c r="BI88" s="1">
        <v>241.58999633789062</v>
      </c>
      <c r="BJ88" s="1">
        <v>240.17999267578125</v>
      </c>
      <c r="BK88" s="1">
        <v>242.91000366210937</v>
      </c>
      <c r="BL88" s="1">
        <v>236.55999755859375</v>
      </c>
      <c r="BM88" s="1">
        <v>228.6199951171875</v>
      </c>
      <c r="BN88" s="1">
        <v>230</v>
      </c>
      <c r="BO88" s="1">
        <v>240.55000305175781</v>
      </c>
      <c r="BP88" s="1">
        <v>242.58999633789062</v>
      </c>
      <c r="BQ88" s="1">
        <v>13.9375</v>
      </c>
      <c r="BR88" s="1">
        <v>8.1018262374560592</v>
      </c>
      <c r="BS88" s="1">
        <v>8.1330450810724368</v>
      </c>
    </row>
    <row r="89" spans="1:71" x14ac:dyDescent="0.2">
      <c r="A89" s="30" t="s">
        <v>99</v>
      </c>
      <c r="B89" s="5">
        <v>531.530029296875</v>
      </c>
      <c r="C89" s="1">
        <v>531.3599853515625</v>
      </c>
      <c r="D89" s="1">
        <v>524.6199951171875</v>
      </c>
      <c r="E89" s="1">
        <v>525.47998046875</v>
      </c>
      <c r="F89" s="1">
        <v>534.280029296875</v>
      </c>
      <c r="G89" s="1">
        <v>530.760009765625</v>
      </c>
      <c r="H89" s="1">
        <v>520.79998779296875</v>
      </c>
      <c r="I89" s="1">
        <v>513.34002685546875</v>
      </c>
      <c r="J89" s="1">
        <v>514.8800048828125</v>
      </c>
      <c r="K89" s="1">
        <v>507.67001342773437</v>
      </c>
      <c r="L89" s="1">
        <v>516.16998291015625</v>
      </c>
      <c r="M89" s="1">
        <v>518.8699951171875</v>
      </c>
      <c r="N89" s="1">
        <v>530.20001220703125</v>
      </c>
      <c r="O89" s="1">
        <v>513.760009765625</v>
      </c>
      <c r="P89" s="1">
        <v>512.72998046875</v>
      </c>
      <c r="Q89" s="1">
        <v>514.19000244140625</v>
      </c>
      <c r="R89" s="1">
        <v>515.17999267578125</v>
      </c>
      <c r="S89" s="1">
        <v>517.239990234375</v>
      </c>
      <c r="T89" s="1">
        <v>516.34002685546875</v>
      </c>
      <c r="U89" s="1">
        <v>516.77001953125</v>
      </c>
      <c r="V89" s="1">
        <v>515.0999755859375</v>
      </c>
      <c r="W89" s="1">
        <v>522.42999267578125</v>
      </c>
      <c r="X89" s="1">
        <v>527.40997314453125</v>
      </c>
      <c r="Y89" s="1">
        <v>527.20001220703125</v>
      </c>
      <c r="Z89" s="1">
        <v>524.45001220703125</v>
      </c>
      <c r="AA89" s="1">
        <v>521.83001708984375</v>
      </c>
      <c r="AB89" s="1">
        <v>530.969970703125</v>
      </c>
      <c r="AC89" s="1">
        <v>529.03997802734375</v>
      </c>
      <c r="AD89" s="1">
        <v>529.55999755859375</v>
      </c>
      <c r="AE89" s="1">
        <v>532.95001220703125</v>
      </c>
      <c r="AF89" s="1">
        <v>531.65997314453125</v>
      </c>
      <c r="AG89" s="1">
        <v>514.8800048828125</v>
      </c>
      <c r="AH89" s="1">
        <v>505.10000610351562</v>
      </c>
      <c r="AI89" s="1">
        <v>510.98001098632813</v>
      </c>
      <c r="AJ89" s="1">
        <v>515.90997314453125</v>
      </c>
      <c r="AK89" s="1">
        <v>505.04998779296875</v>
      </c>
      <c r="AL89" s="1">
        <v>497.20001220703125</v>
      </c>
      <c r="AM89" s="1">
        <v>500.32998657226562</v>
      </c>
      <c r="AN89" s="1">
        <v>501.39999389648438</v>
      </c>
      <c r="AO89" s="1">
        <v>496.76998901367187</v>
      </c>
      <c r="AP89" s="1">
        <v>502.51998901367187</v>
      </c>
      <c r="AQ89" s="1">
        <v>507.27999877929687</v>
      </c>
      <c r="AR89" s="1">
        <v>490.20001220703125</v>
      </c>
      <c r="AS89" s="1">
        <v>490.32998657226562</v>
      </c>
      <c r="AT89" s="1">
        <v>506.25</v>
      </c>
      <c r="AU89" s="1">
        <v>510.85000610351562</v>
      </c>
      <c r="AV89" s="1">
        <v>498.95999145507812</v>
      </c>
      <c r="AW89" s="1">
        <v>504.97000122070313</v>
      </c>
      <c r="AX89" s="1">
        <v>514.8800048828125</v>
      </c>
      <c r="AY89" s="1">
        <v>539.16998291015625</v>
      </c>
      <c r="AZ89" s="1">
        <v>545.6099853515625</v>
      </c>
      <c r="BA89" s="1">
        <v>536.25</v>
      </c>
      <c r="BB89" s="1">
        <v>543.25</v>
      </c>
      <c r="BC89" s="1">
        <v>525.04998779296875</v>
      </c>
      <c r="BD89" s="1">
        <v>517.5</v>
      </c>
      <c r="BE89" s="1">
        <v>525.90997314453125</v>
      </c>
      <c r="BF89" s="1">
        <v>524.32000732421875</v>
      </c>
      <c r="BG89" s="1">
        <v>514.40997314453125</v>
      </c>
      <c r="BH89" s="1">
        <v>513.15997314453125</v>
      </c>
      <c r="BI89" s="1">
        <v>520.92999267578125</v>
      </c>
      <c r="BJ89" s="1">
        <v>520.969970703125</v>
      </c>
      <c r="BK89" s="1">
        <v>522.3499755859375</v>
      </c>
      <c r="BL89" s="1">
        <v>513.25</v>
      </c>
      <c r="BM89" s="1">
        <v>509.60000610351563</v>
      </c>
      <c r="BN89" s="1">
        <v>507.20001220703125</v>
      </c>
      <c r="BO89" s="1">
        <v>240.55000305175781</v>
      </c>
      <c r="BP89" s="1">
        <v>242.58999633789062</v>
      </c>
      <c r="BQ89" s="1">
        <v>22.5</v>
      </c>
      <c r="BR89" s="1">
        <v>237.80000305175781</v>
      </c>
      <c r="BS89" s="1">
        <v>238.05000305175781</v>
      </c>
    </row>
    <row r="90" spans="1:71" x14ac:dyDescent="0.2">
      <c r="A90" s="30" t="s">
        <v>99</v>
      </c>
      <c r="B90" s="5">
        <v>531.530029296875</v>
      </c>
      <c r="C90" s="1">
        <v>531.3599853515625</v>
      </c>
      <c r="D90" s="1">
        <v>524.6199951171875</v>
      </c>
      <c r="E90" s="1">
        <v>525.47998046875</v>
      </c>
      <c r="F90" s="1">
        <v>534.280029296875</v>
      </c>
      <c r="G90" s="1">
        <v>530.760009765625</v>
      </c>
      <c r="H90" s="1">
        <v>520.79998779296875</v>
      </c>
      <c r="I90" s="1">
        <v>513.34002685546875</v>
      </c>
      <c r="J90" s="1">
        <v>514.8800048828125</v>
      </c>
      <c r="K90" s="1">
        <v>507.67001342773437</v>
      </c>
      <c r="L90" s="1">
        <v>516.16998291015625</v>
      </c>
      <c r="M90" s="1">
        <v>518.8699951171875</v>
      </c>
      <c r="N90" s="1">
        <v>530.20001220703125</v>
      </c>
      <c r="O90" s="1">
        <v>513.760009765625</v>
      </c>
      <c r="P90" s="1">
        <v>512.72998046875</v>
      </c>
      <c r="Q90" s="1">
        <v>514.19000244140625</v>
      </c>
      <c r="R90" s="1">
        <v>515.17999267578125</v>
      </c>
      <c r="S90" s="1">
        <v>517.239990234375</v>
      </c>
      <c r="T90" s="1">
        <v>516.34002685546875</v>
      </c>
      <c r="U90" s="1">
        <v>516.77001953125</v>
      </c>
      <c r="V90" s="1">
        <v>515.0999755859375</v>
      </c>
      <c r="W90" s="1">
        <v>522.42999267578125</v>
      </c>
      <c r="X90" s="1">
        <v>527.40997314453125</v>
      </c>
      <c r="Y90" s="1">
        <v>527.20001220703125</v>
      </c>
      <c r="Z90" s="1">
        <v>524.45001220703125</v>
      </c>
      <c r="AA90" s="1">
        <v>521.83001708984375</v>
      </c>
      <c r="AB90" s="1">
        <v>530.969970703125</v>
      </c>
      <c r="AC90" s="1">
        <v>529.03997802734375</v>
      </c>
      <c r="AD90" s="1">
        <v>529.55999755859375</v>
      </c>
      <c r="AE90" s="1">
        <v>532.95001220703125</v>
      </c>
      <c r="AF90" s="1">
        <v>531.65997314453125</v>
      </c>
      <c r="AG90" s="1">
        <v>514.8800048828125</v>
      </c>
      <c r="AH90" s="1">
        <v>505.10000610351562</v>
      </c>
      <c r="AI90" s="1">
        <v>510.98001098632813</v>
      </c>
      <c r="AJ90" s="1">
        <v>515.90997314453125</v>
      </c>
      <c r="AK90" s="1">
        <v>505.04998779296875</v>
      </c>
      <c r="AL90" s="1">
        <v>497.20001220703125</v>
      </c>
      <c r="AM90" s="1">
        <v>500.32998657226562</v>
      </c>
      <c r="AN90" s="1">
        <v>501.39999389648438</v>
      </c>
      <c r="AO90" s="1">
        <v>496.76998901367187</v>
      </c>
      <c r="AP90" s="1">
        <v>502.51998901367187</v>
      </c>
      <c r="AQ90" s="1">
        <v>507.27999877929687</v>
      </c>
      <c r="AR90" s="1">
        <v>490.20001220703125</v>
      </c>
      <c r="AS90" s="1">
        <v>490.32998657226562</v>
      </c>
      <c r="AT90" s="1">
        <v>506.25</v>
      </c>
      <c r="AU90" s="1">
        <v>510.85000610351562</v>
      </c>
      <c r="AV90" s="1">
        <v>498.95999145507812</v>
      </c>
      <c r="AW90" s="1">
        <v>504.97000122070313</v>
      </c>
      <c r="AX90" s="1">
        <v>514.8800048828125</v>
      </c>
      <c r="AY90" s="1">
        <v>539.16998291015625</v>
      </c>
      <c r="AZ90" s="1">
        <v>545.6099853515625</v>
      </c>
      <c r="BA90" s="1">
        <v>536.25</v>
      </c>
      <c r="BB90" s="1">
        <v>543.25</v>
      </c>
      <c r="BC90" s="1">
        <v>525.04998779296875</v>
      </c>
      <c r="BD90" s="1">
        <v>517.5</v>
      </c>
      <c r="BE90" s="1">
        <v>525.90997314453125</v>
      </c>
      <c r="BF90" s="1">
        <v>524.32000732421875</v>
      </c>
      <c r="BG90" s="1">
        <v>514.40997314453125</v>
      </c>
      <c r="BH90" s="1">
        <v>513.15997314453125</v>
      </c>
      <c r="BI90" s="1">
        <v>520.92999267578125</v>
      </c>
      <c r="BJ90" s="1">
        <v>520.969970703125</v>
      </c>
      <c r="BK90" s="1">
        <v>522.3499755859375</v>
      </c>
      <c r="BL90" s="1">
        <v>513.25</v>
      </c>
      <c r="BM90" s="1">
        <v>509.60000610351563</v>
      </c>
      <c r="BN90" s="1">
        <v>507.20001220703125</v>
      </c>
      <c r="BO90" s="1">
        <v>240.55000305175781</v>
      </c>
      <c r="BP90" s="1">
        <v>242.58999633789062</v>
      </c>
      <c r="BQ90" s="1">
        <v>36.375</v>
      </c>
      <c r="BR90" s="1">
        <v>237.80000305175781</v>
      </c>
      <c r="BS90" s="1">
        <v>238.05000305175781</v>
      </c>
    </row>
    <row r="91" spans="1:71" x14ac:dyDescent="0.2">
      <c r="A91" s="30" t="s">
        <v>1059</v>
      </c>
      <c r="B91" s="5">
        <v>19.75</v>
      </c>
      <c r="C91" s="1">
        <v>18.4375</v>
      </c>
      <c r="D91" s="1">
        <v>20.375</v>
      </c>
      <c r="E91" s="1">
        <v>26</v>
      </c>
      <c r="F91" s="1">
        <v>25.625</v>
      </c>
      <c r="G91" s="1">
        <v>22.75</v>
      </c>
      <c r="H91" s="1">
        <v>22.4375</v>
      </c>
      <c r="I91" s="1">
        <v>21</v>
      </c>
      <c r="J91" s="1">
        <v>22.265625</v>
      </c>
      <c r="K91" s="1">
        <v>22.125</v>
      </c>
      <c r="L91" s="1">
        <v>21.375</v>
      </c>
      <c r="M91" s="1">
        <v>24.4375</v>
      </c>
      <c r="N91" s="1">
        <v>25.375</v>
      </c>
      <c r="O91" s="1">
        <v>26.6875</v>
      </c>
      <c r="P91" s="1">
        <v>26.625</v>
      </c>
      <c r="Q91" s="1">
        <v>26</v>
      </c>
      <c r="R91" s="1">
        <v>26.9375</v>
      </c>
      <c r="S91" s="1">
        <v>25</v>
      </c>
      <c r="T91" s="1">
        <v>23.75</v>
      </c>
      <c r="U91" s="1">
        <v>20.0625</v>
      </c>
      <c r="V91" s="1">
        <v>19.1875</v>
      </c>
      <c r="W91" s="1">
        <v>21.5625</v>
      </c>
      <c r="X91" s="1">
        <v>20.125</v>
      </c>
      <c r="Y91" s="1">
        <v>19.0625</v>
      </c>
      <c r="Z91" s="1">
        <v>18.734375</v>
      </c>
      <c r="AA91" s="1">
        <v>17.125</v>
      </c>
      <c r="AB91" s="1">
        <v>16.75</v>
      </c>
      <c r="AC91" s="1">
        <v>16.25</v>
      </c>
      <c r="AD91" s="1">
        <v>17.875</v>
      </c>
      <c r="AE91" s="1">
        <v>17.375</v>
      </c>
      <c r="AF91" s="1">
        <v>15.625</v>
      </c>
      <c r="AG91" s="1">
        <v>14.375</v>
      </c>
      <c r="AH91" s="1">
        <v>11.3125</v>
      </c>
      <c r="AI91" s="1">
        <v>12</v>
      </c>
      <c r="AJ91" s="1">
        <v>10.75</v>
      </c>
      <c r="AK91" s="1">
        <v>13.625</v>
      </c>
      <c r="AL91" s="1">
        <v>12.25</v>
      </c>
      <c r="AM91" s="1">
        <v>11.6875</v>
      </c>
      <c r="AN91" s="1">
        <v>13</v>
      </c>
      <c r="AO91" s="1">
        <v>12.75</v>
      </c>
      <c r="AP91" s="1">
        <v>12.375</v>
      </c>
      <c r="AQ91" s="1">
        <v>11.9375</v>
      </c>
      <c r="AR91" s="1">
        <v>11.4375</v>
      </c>
      <c r="AS91" s="1">
        <v>10</v>
      </c>
      <c r="AT91" s="1">
        <v>9.28125</v>
      </c>
      <c r="AU91" s="1">
        <v>8.6875</v>
      </c>
      <c r="AV91" s="1">
        <v>7.4375</v>
      </c>
      <c r="AW91" s="1">
        <v>7</v>
      </c>
      <c r="AX91" s="1">
        <v>6.53125</v>
      </c>
      <c r="AY91" s="1">
        <v>8.90625</v>
      </c>
      <c r="AZ91" s="1">
        <v>7.75</v>
      </c>
      <c r="BA91" s="1">
        <v>8.75</v>
      </c>
      <c r="BB91" s="1">
        <v>7.9375</v>
      </c>
      <c r="BC91" s="1">
        <v>10.0625</v>
      </c>
      <c r="BD91" s="1">
        <v>9.375</v>
      </c>
      <c r="BE91" s="1">
        <v>8.46875</v>
      </c>
      <c r="BF91" s="1">
        <v>8.125</v>
      </c>
      <c r="BG91" s="1">
        <v>7.9375</v>
      </c>
      <c r="BH91" s="1">
        <v>8.375</v>
      </c>
      <c r="BI91" s="1">
        <v>10.5</v>
      </c>
      <c r="BJ91" s="1">
        <v>11.25</v>
      </c>
      <c r="BK91" s="1">
        <v>10.25</v>
      </c>
      <c r="BL91" s="1">
        <v>10.3125</v>
      </c>
      <c r="BM91" s="1">
        <v>10.4375</v>
      </c>
      <c r="BN91" s="1">
        <v>11.0625</v>
      </c>
      <c r="BO91" s="1">
        <v>514.40997314453125</v>
      </c>
      <c r="BP91" s="1">
        <v>513.15997314453125</v>
      </c>
      <c r="BQ91" s="1">
        <v>8.1472247260163932</v>
      </c>
      <c r="BR91" s="1">
        <v>237.80000305175781</v>
      </c>
      <c r="BS91" s="1">
        <v>238.05000305175781</v>
      </c>
    </row>
    <row r="92" spans="1:71" x14ac:dyDescent="0.2">
      <c r="A92" s="30" t="s">
        <v>99</v>
      </c>
      <c r="B92" s="5">
        <v>536.08001708984375</v>
      </c>
      <c r="C92" s="1">
        <v>525.44000244140625</v>
      </c>
      <c r="D92" s="1">
        <v>524.1500244140625</v>
      </c>
      <c r="E92" s="1">
        <v>519.6400146484375</v>
      </c>
      <c r="F92" s="1">
        <v>543.67999267578125</v>
      </c>
      <c r="G92" s="1">
        <v>546.1199951171875</v>
      </c>
      <c r="H92" s="1">
        <v>555.44000244140625</v>
      </c>
      <c r="I92" s="1">
        <v>535.90997314453125</v>
      </c>
      <c r="J92" s="1">
        <v>531.530029296875</v>
      </c>
      <c r="K92" s="1">
        <v>531.3599853515625</v>
      </c>
      <c r="L92" s="1">
        <v>524.6199951171875</v>
      </c>
      <c r="M92" s="1">
        <v>525.47998046875</v>
      </c>
      <c r="N92" s="1">
        <v>534.280029296875</v>
      </c>
      <c r="O92" s="1">
        <v>530.760009765625</v>
      </c>
      <c r="P92" s="1">
        <v>520.79998779296875</v>
      </c>
      <c r="Q92" s="1">
        <v>513.34002685546875</v>
      </c>
      <c r="R92" s="1">
        <v>514.8800048828125</v>
      </c>
      <c r="S92" s="1">
        <v>507.67001342773437</v>
      </c>
      <c r="T92" s="1">
        <v>516.16998291015625</v>
      </c>
      <c r="U92" s="1">
        <v>518.8699951171875</v>
      </c>
      <c r="V92" s="1">
        <v>530.20001220703125</v>
      </c>
      <c r="W92" s="1">
        <v>513.760009765625</v>
      </c>
      <c r="X92" s="1">
        <v>512.72998046875</v>
      </c>
      <c r="Y92" s="1">
        <v>514.19000244140625</v>
      </c>
      <c r="Z92" s="1">
        <v>515.17999267578125</v>
      </c>
      <c r="AA92" s="1">
        <v>517.239990234375</v>
      </c>
      <c r="AB92" s="1">
        <v>516.34002685546875</v>
      </c>
      <c r="AC92" s="1">
        <v>516.77001953125</v>
      </c>
      <c r="AD92" s="1">
        <v>515.0999755859375</v>
      </c>
      <c r="AE92" s="1">
        <v>522.42999267578125</v>
      </c>
      <c r="AF92" s="1">
        <v>527.40997314453125</v>
      </c>
      <c r="AG92" s="1">
        <v>527.20001220703125</v>
      </c>
      <c r="AH92" s="1">
        <v>524.45001220703125</v>
      </c>
      <c r="AI92" s="1">
        <v>521.83001708984375</v>
      </c>
      <c r="AJ92" s="1">
        <v>530.969970703125</v>
      </c>
      <c r="AK92" s="1">
        <v>529.03997802734375</v>
      </c>
      <c r="AL92" s="1">
        <v>529.55999755859375</v>
      </c>
      <c r="AM92" s="1">
        <v>532.95001220703125</v>
      </c>
      <c r="AN92" s="1">
        <v>531.65997314453125</v>
      </c>
      <c r="AO92" s="1">
        <v>514.8800048828125</v>
      </c>
      <c r="AP92" s="1">
        <v>505.10000610351562</v>
      </c>
      <c r="AQ92" s="1">
        <v>510.98001098632813</v>
      </c>
      <c r="AR92" s="1">
        <v>515.90997314453125</v>
      </c>
      <c r="AS92" s="1">
        <v>505.04998779296875</v>
      </c>
      <c r="AT92" s="1">
        <v>497.20001220703125</v>
      </c>
      <c r="AU92" s="1">
        <v>500.32998657226562</v>
      </c>
      <c r="AV92" s="1">
        <v>501.39999389648438</v>
      </c>
      <c r="AW92" s="1">
        <v>496.76998901367187</v>
      </c>
      <c r="AX92" s="1">
        <v>502.51998901367187</v>
      </c>
      <c r="AY92" s="1">
        <v>507.27999877929687</v>
      </c>
      <c r="AZ92" s="1">
        <v>490.20001220703125</v>
      </c>
      <c r="BA92" s="1">
        <v>490.32998657226562</v>
      </c>
      <c r="BB92" s="1">
        <v>506.25</v>
      </c>
      <c r="BC92" s="1">
        <v>510.85000610351562</v>
      </c>
      <c r="BD92" s="1">
        <v>498.95999145507812</v>
      </c>
      <c r="BE92" s="1">
        <v>504.97000122070313</v>
      </c>
      <c r="BF92" s="1">
        <v>514.8800048828125</v>
      </c>
      <c r="BG92" s="1">
        <v>539.16998291015625</v>
      </c>
      <c r="BH92" s="1">
        <v>545.6099853515625</v>
      </c>
      <c r="BI92" s="1">
        <v>536.25</v>
      </c>
      <c r="BJ92" s="1">
        <v>543.25</v>
      </c>
      <c r="BK92" s="1">
        <v>525.04998779296875</v>
      </c>
      <c r="BL92" s="1">
        <v>517.5</v>
      </c>
      <c r="BM92" s="1">
        <v>525.90997314453125</v>
      </c>
      <c r="BN92" s="1">
        <v>524.32000732421875</v>
      </c>
      <c r="BO92" s="1">
        <v>514.40997314453125</v>
      </c>
      <c r="BP92" s="1">
        <v>513.15997314453125</v>
      </c>
      <c r="BQ92" s="1">
        <v>272.3900146484375</v>
      </c>
      <c r="BR92" s="1">
        <v>237.80000305175781</v>
      </c>
      <c r="BS92" s="1">
        <v>238.05000305175781</v>
      </c>
    </row>
    <row r="93" spans="1:71" x14ac:dyDescent="0.2">
      <c r="A93" s="30" t="s">
        <v>939</v>
      </c>
      <c r="B93" s="5">
        <v>47.875</v>
      </c>
      <c r="C93" s="1">
        <v>44.125</v>
      </c>
      <c r="D93" s="1">
        <v>42</v>
      </c>
      <c r="E93" s="1">
        <v>42.6875</v>
      </c>
      <c r="F93" s="1">
        <v>40.75</v>
      </c>
      <c r="G93" s="1">
        <v>38.8125</v>
      </c>
      <c r="H93" s="1">
        <v>38.25</v>
      </c>
      <c r="I93" s="1">
        <v>36.375</v>
      </c>
      <c r="J93" s="1">
        <v>39.0625</v>
      </c>
      <c r="K93" s="1">
        <v>41.375</v>
      </c>
      <c r="L93" s="1">
        <v>39.625</v>
      </c>
      <c r="M93" s="1">
        <v>39.0625</v>
      </c>
      <c r="N93" s="1">
        <v>41.4375</v>
      </c>
      <c r="O93" s="1">
        <v>42.375</v>
      </c>
      <c r="P93" s="1">
        <v>41</v>
      </c>
      <c r="Q93" s="1">
        <v>39.375</v>
      </c>
      <c r="R93" s="1">
        <v>38</v>
      </c>
      <c r="S93" s="1">
        <v>39.3125</v>
      </c>
      <c r="T93" s="1">
        <v>39.4375</v>
      </c>
      <c r="U93" s="1">
        <v>38</v>
      </c>
      <c r="V93" s="1">
        <v>41.0625</v>
      </c>
      <c r="W93" s="1">
        <v>40.375</v>
      </c>
      <c r="X93" s="1">
        <v>42.5625</v>
      </c>
      <c r="Y93" s="1">
        <v>43.5</v>
      </c>
      <c r="Z93" s="1">
        <v>43.875</v>
      </c>
      <c r="AA93" s="1">
        <v>46.75</v>
      </c>
      <c r="AB93" s="1">
        <v>46.8125</v>
      </c>
      <c r="AC93" s="1">
        <v>43.109375</v>
      </c>
      <c r="AD93" s="1">
        <v>41</v>
      </c>
      <c r="AE93" s="1">
        <v>39.1875</v>
      </c>
      <c r="AF93" s="1">
        <v>41.9375</v>
      </c>
      <c r="AG93" s="1">
        <v>44.5</v>
      </c>
      <c r="AH93" s="1">
        <v>42.9375</v>
      </c>
      <c r="AI93" s="1">
        <v>43.875</v>
      </c>
      <c r="AJ93" s="1">
        <v>42.125</v>
      </c>
      <c r="AK93" s="1">
        <v>41.625</v>
      </c>
      <c r="AL93" s="1">
        <v>39.5625</v>
      </c>
      <c r="AM93" s="1">
        <v>42.625</v>
      </c>
      <c r="AN93" s="1">
        <v>44.625</v>
      </c>
      <c r="AO93" s="1">
        <v>42.125</v>
      </c>
      <c r="AP93" s="1">
        <v>38.1875</v>
      </c>
      <c r="AQ93" s="1">
        <v>40</v>
      </c>
      <c r="AR93" s="1">
        <v>38.375</v>
      </c>
      <c r="AS93" s="1">
        <v>39.5</v>
      </c>
      <c r="AT93" s="1">
        <v>41.625</v>
      </c>
      <c r="AU93" s="1">
        <v>40.125</v>
      </c>
      <c r="AV93" s="1">
        <v>40.5625</v>
      </c>
      <c r="AW93" s="1">
        <v>45.125</v>
      </c>
      <c r="AX93" s="1">
        <v>45.125</v>
      </c>
      <c r="AY93" s="1">
        <v>43.625</v>
      </c>
      <c r="AZ93" s="1">
        <v>42.625</v>
      </c>
      <c r="BA93" s="1">
        <v>39.1875</v>
      </c>
      <c r="BB93" s="1">
        <v>37.4375</v>
      </c>
      <c r="BC93" s="1">
        <v>38.875</v>
      </c>
      <c r="BD93" s="1">
        <v>36</v>
      </c>
      <c r="BE93" s="1">
        <v>32.4375</v>
      </c>
      <c r="BF93" s="1">
        <v>28.125</v>
      </c>
      <c r="BG93" s="1">
        <v>35.5625</v>
      </c>
      <c r="BH93" s="1">
        <v>36</v>
      </c>
      <c r="BI93" s="1">
        <v>36.375</v>
      </c>
      <c r="BJ93" s="1">
        <v>34.125</v>
      </c>
      <c r="BK93" s="1">
        <v>31.1875</v>
      </c>
      <c r="BL93" s="1">
        <v>35.5</v>
      </c>
      <c r="BM93" s="1">
        <v>35</v>
      </c>
      <c r="BN93" s="1">
        <v>32.875</v>
      </c>
      <c r="BO93" s="1">
        <v>32.25</v>
      </c>
      <c r="BP93" s="1">
        <v>234.66999816894531</v>
      </c>
      <c r="BQ93" s="1">
        <v>272.3900146484375</v>
      </c>
      <c r="BR93" s="1">
        <v>498.95999145507812</v>
      </c>
      <c r="BS93" s="1">
        <v>504.97000122070313</v>
      </c>
    </row>
    <row r="94" spans="1:71" x14ac:dyDescent="0.2">
      <c r="A94" s="30" t="s">
        <v>478</v>
      </c>
      <c r="B94" s="5">
        <v>7.4568117889200529</v>
      </c>
      <c r="C94" s="1">
        <v>7.422318156550884</v>
      </c>
      <c r="D94" s="1">
        <v>7.3691570791921981</v>
      </c>
      <c r="E94" s="1">
        <v>7.3505827591986348</v>
      </c>
      <c r="F94" s="1">
        <v>7.3945542931477952</v>
      </c>
      <c r="G94" s="1">
        <v>7.2731164594247888</v>
      </c>
      <c r="H94" s="1">
        <v>7.2356116558439947</v>
      </c>
      <c r="I94" s="1">
        <v>7.3505181406569502</v>
      </c>
      <c r="J94" s="1">
        <v>7.3535013157911324</v>
      </c>
      <c r="K94" s="1">
        <v>7.2887819008172992</v>
      </c>
      <c r="L94" s="1">
        <v>7.2242750883490778</v>
      </c>
      <c r="M94" s="1">
        <v>7.2116636774857756</v>
      </c>
      <c r="N94" s="1">
        <v>7.1249607442522649</v>
      </c>
      <c r="O94" s="1">
        <v>7.2884139839002779</v>
      </c>
      <c r="P94" s="1">
        <v>7.3839998242028697</v>
      </c>
      <c r="Q94" s="1">
        <v>7.304256247728806</v>
      </c>
      <c r="R94" s="1">
        <v>7.2711184496550949</v>
      </c>
      <c r="S94" s="1">
        <v>7.2361912181806796</v>
      </c>
      <c r="T94" s="1">
        <v>7.2678740002822693</v>
      </c>
      <c r="U94" s="1">
        <v>7.25641001008694</v>
      </c>
      <c r="V94" s="1">
        <v>7.324675704279211</v>
      </c>
      <c r="W94" s="1">
        <v>7.3685868320939871</v>
      </c>
      <c r="X94" s="1">
        <v>7.2403371738867204</v>
      </c>
      <c r="Y94" s="1">
        <v>7.2748325331349042</v>
      </c>
      <c r="Z94" s="1">
        <v>7.2269438294733845</v>
      </c>
      <c r="AA94" s="1">
        <v>7.2244551792489586</v>
      </c>
      <c r="AB94" s="1">
        <v>7.2022745790237588</v>
      </c>
      <c r="AC94" s="1">
        <v>7.1771343967056165</v>
      </c>
      <c r="AD94" s="1">
        <v>7.0664035877994751</v>
      </c>
      <c r="AE94" s="1">
        <v>7.0444505331633316</v>
      </c>
      <c r="AF94" s="1">
        <v>7.0634674610155166</v>
      </c>
      <c r="AG94" s="1">
        <v>7.0699176093251799</v>
      </c>
      <c r="AH94" s="1">
        <v>7.0528178236450172</v>
      </c>
      <c r="AI94" s="1">
        <v>7.2130553721347042</v>
      </c>
      <c r="AJ94" s="1">
        <v>7.2392667763478853</v>
      </c>
      <c r="AK94" s="1">
        <v>7.2102873900757061</v>
      </c>
      <c r="AL94" s="1">
        <v>7.4031229460858627</v>
      </c>
      <c r="AM94" s="1">
        <v>7.9847114503462304</v>
      </c>
      <c r="AN94" s="1">
        <v>7.9574198702958236</v>
      </c>
      <c r="AO94" s="1">
        <v>7.8365809523601921</v>
      </c>
      <c r="AP94" s="1">
        <v>7.8284013375629273</v>
      </c>
      <c r="AQ94" s="1">
        <v>7.8948759548294447</v>
      </c>
      <c r="AR94" s="1">
        <v>8.0687763021204137</v>
      </c>
      <c r="AS94" s="1">
        <v>8.1399770883407374</v>
      </c>
      <c r="AT94" s="1">
        <v>8.0943895031452797</v>
      </c>
      <c r="AU94" s="1">
        <v>8.2016674781591892</v>
      </c>
      <c r="AV94" s="1">
        <v>8.2110795338308566</v>
      </c>
      <c r="AW94" s="1">
        <v>8.1799810936789843</v>
      </c>
      <c r="AX94" s="1">
        <v>8.0680899244539717</v>
      </c>
      <c r="AY94" s="1">
        <v>8.0437845765244003</v>
      </c>
      <c r="AZ94" s="1">
        <v>7.9654146824488041</v>
      </c>
      <c r="BA94" s="1">
        <v>8.0322160900624375</v>
      </c>
      <c r="BB94" s="1">
        <v>8.017786691734786</v>
      </c>
      <c r="BC94" s="1">
        <v>7.9205774973240484</v>
      </c>
      <c r="BD94" s="1">
        <v>7.9611759539278415</v>
      </c>
      <c r="BE94" s="1">
        <v>8.1018262374560592</v>
      </c>
      <c r="BF94" s="1">
        <v>8.1330450810724368</v>
      </c>
      <c r="BG94" s="1">
        <v>8.17098988897399</v>
      </c>
      <c r="BH94" s="1">
        <v>8.2145849818011811</v>
      </c>
      <c r="BI94" s="1">
        <v>8.1472247260163932</v>
      </c>
      <c r="BJ94" s="1">
        <v>8.2422312578998973</v>
      </c>
      <c r="BK94" s="1">
        <v>8.2324589180895096</v>
      </c>
      <c r="BL94" s="1">
        <v>8.1789350490769124</v>
      </c>
      <c r="BM94" s="1">
        <v>8.3319162857944598</v>
      </c>
      <c r="BN94" s="1">
        <v>8.424426271617472</v>
      </c>
      <c r="BO94" s="1">
        <v>8.386803706013696</v>
      </c>
      <c r="BP94" s="1">
        <v>517.5</v>
      </c>
      <c r="BQ94" s="1">
        <v>272.3900146484375</v>
      </c>
      <c r="BR94" s="1">
        <v>498.95999145507812</v>
      </c>
      <c r="BS94" s="1">
        <v>504.97000122070313</v>
      </c>
    </row>
    <row r="95" spans="1:71" x14ac:dyDescent="0.2">
      <c r="A95" s="30" t="s">
        <v>98</v>
      </c>
      <c r="B95" s="5">
        <v>227.3699951171875</v>
      </c>
      <c r="C95" s="1">
        <v>226.52999877929687</v>
      </c>
      <c r="D95" s="1">
        <v>221.47999572753906</v>
      </c>
      <c r="E95" s="1">
        <v>218.11000061035156</v>
      </c>
      <c r="F95" s="1">
        <v>218.17999267578125</v>
      </c>
      <c r="G95" s="1">
        <v>230.88999938964844</v>
      </c>
      <c r="H95" s="1">
        <v>235.25</v>
      </c>
      <c r="I95" s="1">
        <v>238.94999694824219</v>
      </c>
      <c r="J95" s="1">
        <v>235.39999389648437</v>
      </c>
      <c r="K95" s="1">
        <v>232.92999267578125</v>
      </c>
      <c r="L95" s="1">
        <v>232.6199951171875</v>
      </c>
      <c r="M95" s="1">
        <v>230.1199951171875</v>
      </c>
      <c r="N95" s="1">
        <v>229.36000061035156</v>
      </c>
      <c r="O95" s="1">
        <v>233.8800048828125</v>
      </c>
      <c r="P95" s="1">
        <v>232.10000610351562</v>
      </c>
      <c r="Q95" s="1">
        <v>223.97000122070312</v>
      </c>
      <c r="R95" s="1">
        <v>213.86000061035156</v>
      </c>
      <c r="S95" s="1">
        <v>216.61000061035156</v>
      </c>
      <c r="T95" s="1">
        <v>214.8800048828125</v>
      </c>
      <c r="U95" s="1">
        <v>216.67999267578125</v>
      </c>
      <c r="V95" s="1">
        <v>218.6199951171875</v>
      </c>
      <c r="W95" s="1">
        <v>225.1199951171875</v>
      </c>
      <c r="X95" s="1">
        <v>220.27000427246094</v>
      </c>
      <c r="Y95" s="1">
        <v>216</v>
      </c>
      <c r="Z95" s="1">
        <v>216.58000183105469</v>
      </c>
      <c r="AA95" s="1">
        <v>218.30000305175781</v>
      </c>
      <c r="AB95" s="1">
        <v>219.63999938964844</v>
      </c>
      <c r="AC95" s="1">
        <v>217.6300048828125</v>
      </c>
      <c r="AD95" s="1">
        <v>217.61000061035156</v>
      </c>
      <c r="AE95" s="1">
        <v>213.85000610351562</v>
      </c>
      <c r="AF95" s="1">
        <v>217.24000549316406</v>
      </c>
      <c r="AG95" s="1">
        <v>226.27000427246094</v>
      </c>
      <c r="AH95" s="1">
        <v>229.50999450683594</v>
      </c>
      <c r="AI95" s="1">
        <v>230.03999328613281</v>
      </c>
      <c r="AJ95" s="1">
        <v>229.08999633789063</v>
      </c>
      <c r="AK95" s="1">
        <v>233.57000732421875</v>
      </c>
      <c r="AL95" s="1">
        <v>231.33999633789062</v>
      </c>
      <c r="AM95" s="1">
        <v>234.25</v>
      </c>
      <c r="AN95" s="1">
        <v>234.74000549316406</v>
      </c>
      <c r="AO95" s="1">
        <v>232.77999877929687</v>
      </c>
      <c r="AP95" s="1">
        <v>221.17999267578125</v>
      </c>
      <c r="AQ95" s="1">
        <v>210.72000122070312</v>
      </c>
      <c r="AR95" s="1">
        <v>218.13999938964844</v>
      </c>
      <c r="AS95" s="1">
        <v>223.27000427246094</v>
      </c>
      <c r="AT95" s="1">
        <v>223.16000366210937</v>
      </c>
      <c r="AU95" s="1">
        <v>226.02999877929687</v>
      </c>
      <c r="AV95" s="1">
        <v>227.66999816894531</v>
      </c>
      <c r="AW95" s="1">
        <v>230.52000427246094</v>
      </c>
      <c r="AX95" s="1">
        <v>236.86000061035156</v>
      </c>
      <c r="AY95" s="1">
        <v>236.83999633789062</v>
      </c>
      <c r="AZ95" s="1">
        <v>236.32000732421875</v>
      </c>
      <c r="BA95" s="1">
        <v>229.44000244140625</v>
      </c>
      <c r="BB95" s="1">
        <v>235.11000061035156</v>
      </c>
      <c r="BC95" s="1">
        <v>243.1300048828125</v>
      </c>
      <c r="BD95" s="1">
        <v>242.58000183105469</v>
      </c>
      <c r="BE95" s="1">
        <v>237.80000305175781</v>
      </c>
      <c r="BF95" s="1">
        <v>238.05000305175781</v>
      </c>
      <c r="BG95" s="1">
        <v>242.72999572753906</v>
      </c>
      <c r="BH95" s="1">
        <v>265.489990234375</v>
      </c>
      <c r="BI95" s="1">
        <v>272.3900146484375</v>
      </c>
      <c r="BJ95" s="1">
        <v>264.92999267578125</v>
      </c>
      <c r="BK95" s="1">
        <v>255.91000366210937</v>
      </c>
      <c r="BL95" s="1">
        <v>244.75999450683594</v>
      </c>
      <c r="BM95" s="1">
        <v>234.66999816894531</v>
      </c>
      <c r="BN95" s="1">
        <v>240.78999328613281</v>
      </c>
      <c r="BO95" s="1">
        <v>245.24000549316406</v>
      </c>
      <c r="BP95" s="1">
        <v>517.5</v>
      </c>
      <c r="BQ95" s="1">
        <v>272.3900146484375</v>
      </c>
      <c r="BR95" s="1">
        <v>242.58000183105469</v>
      </c>
      <c r="BS95" s="1">
        <v>237.80000305175781</v>
      </c>
    </row>
    <row r="96" spans="1:71" x14ac:dyDescent="0.2">
      <c r="A96" s="30" t="s">
        <v>98</v>
      </c>
      <c r="B96" s="5">
        <v>227.3699951171875</v>
      </c>
      <c r="C96" s="1">
        <v>226.52999877929687</v>
      </c>
      <c r="D96" s="1">
        <v>221.47999572753906</v>
      </c>
      <c r="E96" s="1">
        <v>218.11000061035156</v>
      </c>
      <c r="F96" s="1">
        <v>218.17999267578125</v>
      </c>
      <c r="G96" s="1">
        <v>230.88999938964844</v>
      </c>
      <c r="H96" s="1">
        <v>235.25</v>
      </c>
      <c r="I96" s="1">
        <v>238.94999694824219</v>
      </c>
      <c r="J96" s="1">
        <v>235.39999389648437</v>
      </c>
      <c r="K96" s="1">
        <v>232.92999267578125</v>
      </c>
      <c r="L96" s="1">
        <v>232.6199951171875</v>
      </c>
      <c r="M96" s="1">
        <v>230.1199951171875</v>
      </c>
      <c r="N96" s="1">
        <v>229.36000061035156</v>
      </c>
      <c r="O96" s="1">
        <v>233.8800048828125</v>
      </c>
      <c r="P96" s="1">
        <v>232.10000610351562</v>
      </c>
      <c r="Q96" s="1">
        <v>223.97000122070312</v>
      </c>
      <c r="R96" s="1">
        <v>213.86000061035156</v>
      </c>
      <c r="S96" s="1">
        <v>216.61000061035156</v>
      </c>
      <c r="T96" s="1">
        <v>214.8800048828125</v>
      </c>
      <c r="U96" s="1">
        <v>216.67999267578125</v>
      </c>
      <c r="V96" s="1">
        <v>218.6199951171875</v>
      </c>
      <c r="W96" s="1">
        <v>225.1199951171875</v>
      </c>
      <c r="X96" s="1">
        <v>220.27000427246094</v>
      </c>
      <c r="Y96" s="1">
        <v>216</v>
      </c>
      <c r="Z96" s="1">
        <v>216.58000183105469</v>
      </c>
      <c r="AA96" s="1">
        <v>218.30000305175781</v>
      </c>
      <c r="AB96" s="1">
        <v>219.63999938964844</v>
      </c>
      <c r="AC96" s="1">
        <v>217.6300048828125</v>
      </c>
      <c r="AD96" s="1">
        <v>217.61000061035156</v>
      </c>
      <c r="AE96" s="1">
        <v>213.85000610351562</v>
      </c>
      <c r="AF96" s="1">
        <v>217.24000549316406</v>
      </c>
      <c r="AG96" s="1">
        <v>226.27000427246094</v>
      </c>
      <c r="AH96" s="1">
        <v>229.50999450683594</v>
      </c>
      <c r="AI96" s="1">
        <v>230.03999328613281</v>
      </c>
      <c r="AJ96" s="1">
        <v>229.08999633789063</v>
      </c>
      <c r="AK96" s="1">
        <v>233.57000732421875</v>
      </c>
      <c r="AL96" s="1">
        <v>231.33999633789062</v>
      </c>
      <c r="AM96" s="1">
        <v>234.25</v>
      </c>
      <c r="AN96" s="1">
        <v>234.74000549316406</v>
      </c>
      <c r="AO96" s="1">
        <v>232.77999877929687</v>
      </c>
      <c r="AP96" s="1">
        <v>221.17999267578125</v>
      </c>
      <c r="AQ96" s="1">
        <v>210.72000122070312</v>
      </c>
      <c r="AR96" s="1">
        <v>218.13999938964844</v>
      </c>
      <c r="AS96" s="1">
        <v>223.27000427246094</v>
      </c>
      <c r="AT96" s="1">
        <v>223.16000366210937</v>
      </c>
      <c r="AU96" s="1">
        <v>226.02999877929687</v>
      </c>
      <c r="AV96" s="1">
        <v>227.66999816894531</v>
      </c>
      <c r="AW96" s="1">
        <v>230.52000427246094</v>
      </c>
      <c r="AX96" s="1">
        <v>236.86000061035156</v>
      </c>
      <c r="AY96" s="1">
        <v>236.83999633789062</v>
      </c>
      <c r="AZ96" s="1">
        <v>236.32000732421875</v>
      </c>
      <c r="BA96" s="1">
        <v>229.44000244140625</v>
      </c>
      <c r="BB96" s="1">
        <v>235.11000061035156</v>
      </c>
      <c r="BC96" s="1">
        <v>243.1300048828125</v>
      </c>
      <c r="BD96" s="1">
        <v>242.58000183105469</v>
      </c>
      <c r="BE96" s="1">
        <v>237.80000305175781</v>
      </c>
      <c r="BF96" s="1">
        <v>238.05000305175781</v>
      </c>
      <c r="BG96" s="1">
        <v>242.72999572753906</v>
      </c>
      <c r="BH96" s="1">
        <v>265.489990234375</v>
      </c>
      <c r="BI96" s="1">
        <v>272.3900146484375</v>
      </c>
      <c r="BJ96" s="1">
        <v>264.92999267578125</v>
      </c>
      <c r="BK96" s="1">
        <v>255.91000366210937</v>
      </c>
      <c r="BL96" s="1">
        <v>244.75999450683594</v>
      </c>
      <c r="BM96" s="1">
        <v>234.66999816894531</v>
      </c>
      <c r="BN96" s="1">
        <v>240.78999328613281</v>
      </c>
      <c r="BO96" s="1">
        <v>245.24000549316406</v>
      </c>
      <c r="BP96" s="1">
        <v>539.16998291015625</v>
      </c>
      <c r="BQ96" s="1">
        <v>545.6099853515625</v>
      </c>
      <c r="BR96" s="1">
        <v>242.58000183105469</v>
      </c>
      <c r="BS96" s="1">
        <v>237.80000305175781</v>
      </c>
    </row>
    <row r="97" spans="1:71" x14ac:dyDescent="0.2">
      <c r="A97" s="30" t="s">
        <v>98</v>
      </c>
      <c r="B97" s="5">
        <v>227.3699951171875</v>
      </c>
      <c r="C97" s="1">
        <v>226.52999877929687</v>
      </c>
      <c r="D97" s="1">
        <v>221.47999572753906</v>
      </c>
      <c r="E97" s="1">
        <v>218.11000061035156</v>
      </c>
      <c r="F97" s="1">
        <v>218.17999267578125</v>
      </c>
      <c r="G97" s="1">
        <v>230.88999938964844</v>
      </c>
      <c r="H97" s="1">
        <v>235.25</v>
      </c>
      <c r="I97" s="1">
        <v>238.94999694824219</v>
      </c>
      <c r="J97" s="1">
        <v>235.39999389648437</v>
      </c>
      <c r="K97" s="1">
        <v>232.92999267578125</v>
      </c>
      <c r="L97" s="1">
        <v>232.6199951171875</v>
      </c>
      <c r="M97" s="1">
        <v>230.1199951171875</v>
      </c>
      <c r="N97" s="1">
        <v>229.36000061035156</v>
      </c>
      <c r="O97" s="1">
        <v>233.8800048828125</v>
      </c>
      <c r="P97" s="1">
        <v>232.10000610351562</v>
      </c>
      <c r="Q97" s="1">
        <v>223.97000122070312</v>
      </c>
      <c r="R97" s="1">
        <v>213.86000061035156</v>
      </c>
      <c r="S97" s="1">
        <v>216.61000061035156</v>
      </c>
      <c r="T97" s="1">
        <v>214.8800048828125</v>
      </c>
      <c r="U97" s="1">
        <v>216.67999267578125</v>
      </c>
      <c r="V97" s="1">
        <v>218.6199951171875</v>
      </c>
      <c r="W97" s="1">
        <v>225.1199951171875</v>
      </c>
      <c r="X97" s="1">
        <v>220.27000427246094</v>
      </c>
      <c r="Y97" s="1">
        <v>216</v>
      </c>
      <c r="Z97" s="1">
        <v>216.58000183105469</v>
      </c>
      <c r="AA97" s="1">
        <v>218.30000305175781</v>
      </c>
      <c r="AB97" s="1">
        <v>219.63999938964844</v>
      </c>
      <c r="AC97" s="1">
        <v>217.6300048828125</v>
      </c>
      <c r="AD97" s="1">
        <v>217.61000061035156</v>
      </c>
      <c r="AE97" s="1">
        <v>213.85000610351562</v>
      </c>
      <c r="AF97" s="1">
        <v>217.24000549316406</v>
      </c>
      <c r="AG97" s="1">
        <v>226.27000427246094</v>
      </c>
      <c r="AH97" s="1">
        <v>229.50999450683594</v>
      </c>
      <c r="AI97" s="1">
        <v>230.03999328613281</v>
      </c>
      <c r="AJ97" s="1">
        <v>229.08999633789063</v>
      </c>
      <c r="AK97" s="1">
        <v>233.57000732421875</v>
      </c>
      <c r="AL97" s="1">
        <v>231.33999633789062</v>
      </c>
      <c r="AM97" s="1">
        <v>234.25</v>
      </c>
      <c r="AN97" s="1">
        <v>234.74000549316406</v>
      </c>
      <c r="AO97" s="1">
        <v>232.77999877929687</v>
      </c>
      <c r="AP97" s="1">
        <v>221.17999267578125</v>
      </c>
      <c r="AQ97" s="1">
        <v>210.72000122070312</v>
      </c>
      <c r="AR97" s="1">
        <v>218.13999938964844</v>
      </c>
      <c r="AS97" s="1">
        <v>223.27000427246094</v>
      </c>
      <c r="AT97" s="1">
        <v>223.16000366210937</v>
      </c>
      <c r="AU97" s="1">
        <v>226.02999877929687</v>
      </c>
      <c r="AV97" s="1">
        <v>227.66999816894531</v>
      </c>
      <c r="AW97" s="1">
        <v>230.52000427246094</v>
      </c>
      <c r="AX97" s="1">
        <v>236.86000061035156</v>
      </c>
      <c r="AY97" s="1">
        <v>236.83999633789062</v>
      </c>
      <c r="AZ97" s="1">
        <v>236.32000732421875</v>
      </c>
      <c r="BA97" s="1">
        <v>229.44000244140625</v>
      </c>
      <c r="BB97" s="1">
        <v>235.11000061035156</v>
      </c>
      <c r="BC97" s="1">
        <v>243.1300048828125</v>
      </c>
      <c r="BD97" s="1">
        <v>242.58000183105469</v>
      </c>
      <c r="BE97" s="1">
        <v>237.80000305175781</v>
      </c>
      <c r="BF97" s="1">
        <v>238.05000305175781</v>
      </c>
      <c r="BG97" s="1">
        <v>242.72999572753906</v>
      </c>
      <c r="BH97" s="1">
        <v>265.489990234375</v>
      </c>
      <c r="BI97" s="1">
        <v>272.3900146484375</v>
      </c>
      <c r="BJ97" s="1">
        <v>264.92999267578125</v>
      </c>
      <c r="BK97" s="1">
        <v>255.91000366210937</v>
      </c>
      <c r="BL97" s="1">
        <v>244.75999450683594</v>
      </c>
      <c r="BM97" s="1">
        <v>234.66999816894531</v>
      </c>
      <c r="BN97" s="1">
        <v>240.78999328613281</v>
      </c>
      <c r="BO97" s="1">
        <v>245.24000549316406</v>
      </c>
      <c r="BP97" s="1">
        <v>539.16998291015625</v>
      </c>
      <c r="BQ97" s="1">
        <v>545.6099853515625</v>
      </c>
      <c r="BR97" s="1">
        <v>510.85000610351562</v>
      </c>
      <c r="BS97" s="1">
        <v>498.95999145507812</v>
      </c>
    </row>
    <row r="98" spans="1:71" x14ac:dyDescent="0.2">
      <c r="A98" s="30" t="s">
        <v>98</v>
      </c>
      <c r="B98" s="5">
        <v>227.3699951171875</v>
      </c>
      <c r="C98" s="1">
        <v>226.52999877929687</v>
      </c>
      <c r="D98" s="1">
        <v>221.47999572753906</v>
      </c>
      <c r="E98" s="1">
        <v>218.11000061035156</v>
      </c>
      <c r="F98" s="1">
        <v>218.17999267578125</v>
      </c>
      <c r="G98" s="1">
        <v>230.88999938964844</v>
      </c>
      <c r="H98" s="1">
        <v>235.25</v>
      </c>
      <c r="I98" s="1">
        <v>238.94999694824219</v>
      </c>
      <c r="J98" s="1">
        <v>235.39999389648437</v>
      </c>
      <c r="K98" s="1">
        <v>232.92999267578125</v>
      </c>
      <c r="L98" s="1">
        <v>232.6199951171875</v>
      </c>
      <c r="M98" s="1">
        <v>230.1199951171875</v>
      </c>
      <c r="N98" s="1">
        <v>229.36000061035156</v>
      </c>
      <c r="O98" s="1">
        <v>233.8800048828125</v>
      </c>
      <c r="P98" s="1">
        <v>232.10000610351562</v>
      </c>
      <c r="Q98" s="1">
        <v>223.97000122070312</v>
      </c>
      <c r="R98" s="1">
        <v>213.86000061035156</v>
      </c>
      <c r="S98" s="1">
        <v>216.61000061035156</v>
      </c>
      <c r="T98" s="1">
        <v>214.8800048828125</v>
      </c>
      <c r="U98" s="1">
        <v>216.67999267578125</v>
      </c>
      <c r="V98" s="1">
        <v>218.6199951171875</v>
      </c>
      <c r="W98" s="1">
        <v>225.1199951171875</v>
      </c>
      <c r="X98" s="1">
        <v>220.27000427246094</v>
      </c>
      <c r="Y98" s="1">
        <v>216</v>
      </c>
      <c r="Z98" s="1">
        <v>216.58000183105469</v>
      </c>
      <c r="AA98" s="1">
        <v>218.30000305175781</v>
      </c>
      <c r="AB98" s="1">
        <v>219.63999938964844</v>
      </c>
      <c r="AC98" s="1">
        <v>217.6300048828125</v>
      </c>
      <c r="AD98" s="1">
        <v>217.61000061035156</v>
      </c>
      <c r="AE98" s="1">
        <v>213.85000610351562</v>
      </c>
      <c r="AF98" s="1">
        <v>217.24000549316406</v>
      </c>
      <c r="AG98" s="1">
        <v>226.27000427246094</v>
      </c>
      <c r="AH98" s="1">
        <v>229.50999450683594</v>
      </c>
      <c r="AI98" s="1">
        <v>230.03999328613281</v>
      </c>
      <c r="AJ98" s="1">
        <v>229.08999633789063</v>
      </c>
      <c r="AK98" s="1">
        <v>233.57000732421875</v>
      </c>
      <c r="AL98" s="1">
        <v>231.33999633789062</v>
      </c>
      <c r="AM98" s="1">
        <v>234.25</v>
      </c>
      <c r="AN98" s="1">
        <v>234.74000549316406</v>
      </c>
      <c r="AO98" s="1">
        <v>232.77999877929687</v>
      </c>
      <c r="AP98" s="1">
        <v>221.17999267578125</v>
      </c>
      <c r="AQ98" s="1">
        <v>210.72000122070312</v>
      </c>
      <c r="AR98" s="1">
        <v>218.13999938964844</v>
      </c>
      <c r="AS98" s="1">
        <v>223.27000427246094</v>
      </c>
      <c r="AT98" s="1">
        <v>223.16000366210937</v>
      </c>
      <c r="AU98" s="1">
        <v>226.02999877929687</v>
      </c>
      <c r="AV98" s="1">
        <v>227.66999816894531</v>
      </c>
      <c r="AW98" s="1">
        <v>230.52000427246094</v>
      </c>
      <c r="AX98" s="1">
        <v>236.86000061035156</v>
      </c>
      <c r="AY98" s="1">
        <v>236.83999633789062</v>
      </c>
      <c r="AZ98" s="1">
        <v>236.32000732421875</v>
      </c>
      <c r="BA98" s="1">
        <v>229.44000244140625</v>
      </c>
      <c r="BB98" s="1">
        <v>235.11000061035156</v>
      </c>
      <c r="BC98" s="1">
        <v>243.1300048828125</v>
      </c>
      <c r="BD98" s="1">
        <v>242.58000183105469</v>
      </c>
      <c r="BE98" s="1">
        <v>237.80000305175781</v>
      </c>
      <c r="BF98" s="1">
        <v>238.05000305175781</v>
      </c>
      <c r="BG98" s="1">
        <v>242.72999572753906</v>
      </c>
      <c r="BH98" s="1">
        <v>265.489990234375</v>
      </c>
      <c r="BI98" s="1">
        <v>272.3900146484375</v>
      </c>
      <c r="BJ98" s="1">
        <v>264.92999267578125</v>
      </c>
      <c r="BK98" s="1">
        <v>255.91000366210937</v>
      </c>
      <c r="BL98" s="1">
        <v>244.75999450683594</v>
      </c>
      <c r="BM98" s="1">
        <v>234.66999816894531</v>
      </c>
      <c r="BN98" s="1">
        <v>240.78999328613281</v>
      </c>
      <c r="BO98" s="1">
        <v>245.24000549316406</v>
      </c>
      <c r="BP98" s="1">
        <v>514.8800048828125</v>
      </c>
      <c r="BQ98" s="1">
        <v>539.16998291015625</v>
      </c>
      <c r="BR98" s="1">
        <v>510.85000610351562</v>
      </c>
      <c r="BS98" s="1">
        <v>498.95999145507812</v>
      </c>
    </row>
    <row r="99" spans="1:71" x14ac:dyDescent="0.2">
      <c r="A99" s="30" t="s">
        <v>99</v>
      </c>
      <c r="B99" s="5">
        <v>534.969970703125</v>
      </c>
      <c r="C99" s="1">
        <v>536.08001708984375</v>
      </c>
      <c r="D99" s="1">
        <v>525.44000244140625</v>
      </c>
      <c r="E99" s="1">
        <v>524.1500244140625</v>
      </c>
      <c r="F99" s="1">
        <v>519.6400146484375</v>
      </c>
      <c r="G99" s="1">
        <v>543.67999267578125</v>
      </c>
      <c r="H99" s="1">
        <v>546.1199951171875</v>
      </c>
      <c r="I99" s="1">
        <v>555.44000244140625</v>
      </c>
      <c r="J99" s="1">
        <v>535.90997314453125</v>
      </c>
      <c r="K99" s="1">
        <v>531.530029296875</v>
      </c>
      <c r="L99" s="1">
        <v>531.3599853515625</v>
      </c>
      <c r="M99" s="1">
        <v>524.6199951171875</v>
      </c>
      <c r="N99" s="1">
        <v>525.47998046875</v>
      </c>
      <c r="O99" s="1">
        <v>534.280029296875</v>
      </c>
      <c r="P99" s="1">
        <v>530.760009765625</v>
      </c>
      <c r="Q99" s="1">
        <v>520.79998779296875</v>
      </c>
      <c r="R99" s="1">
        <v>513.34002685546875</v>
      </c>
      <c r="S99" s="1">
        <v>514.8800048828125</v>
      </c>
      <c r="T99" s="1">
        <v>507.67001342773437</v>
      </c>
      <c r="U99" s="1">
        <v>516.16998291015625</v>
      </c>
      <c r="V99" s="1">
        <v>518.8699951171875</v>
      </c>
      <c r="W99" s="1">
        <v>530.20001220703125</v>
      </c>
      <c r="X99" s="1">
        <v>513.760009765625</v>
      </c>
      <c r="Y99" s="1">
        <v>512.72998046875</v>
      </c>
      <c r="Z99" s="1">
        <v>514.19000244140625</v>
      </c>
      <c r="AA99" s="1">
        <v>515.17999267578125</v>
      </c>
      <c r="AB99" s="1">
        <v>517.239990234375</v>
      </c>
      <c r="AC99" s="1">
        <v>516.34002685546875</v>
      </c>
      <c r="AD99" s="1">
        <v>516.77001953125</v>
      </c>
      <c r="AE99" s="1">
        <v>515.0999755859375</v>
      </c>
      <c r="AF99" s="1">
        <v>522.42999267578125</v>
      </c>
      <c r="AG99" s="1">
        <v>527.40997314453125</v>
      </c>
      <c r="AH99" s="1">
        <v>527.20001220703125</v>
      </c>
      <c r="AI99" s="1">
        <v>524.45001220703125</v>
      </c>
      <c r="AJ99" s="1">
        <v>521.83001708984375</v>
      </c>
      <c r="AK99" s="1">
        <v>530.969970703125</v>
      </c>
      <c r="AL99" s="1">
        <v>529.03997802734375</v>
      </c>
      <c r="AM99" s="1">
        <v>529.55999755859375</v>
      </c>
      <c r="AN99" s="1">
        <v>532.95001220703125</v>
      </c>
      <c r="AO99" s="1">
        <v>531.65997314453125</v>
      </c>
      <c r="AP99" s="1">
        <v>514.8800048828125</v>
      </c>
      <c r="AQ99" s="1">
        <v>505.10000610351562</v>
      </c>
      <c r="AR99" s="1">
        <v>510.98001098632813</v>
      </c>
      <c r="AS99" s="1">
        <v>515.90997314453125</v>
      </c>
      <c r="AT99" s="1">
        <v>505.04998779296875</v>
      </c>
      <c r="AU99" s="1">
        <v>497.20001220703125</v>
      </c>
      <c r="AV99" s="1">
        <v>500.32998657226562</v>
      </c>
      <c r="AW99" s="1">
        <v>501.39999389648438</v>
      </c>
      <c r="AX99" s="1">
        <v>496.76998901367187</v>
      </c>
      <c r="AY99" s="1">
        <v>502.51998901367187</v>
      </c>
      <c r="AZ99" s="1">
        <v>507.27999877929687</v>
      </c>
      <c r="BA99" s="1">
        <v>490.20001220703125</v>
      </c>
      <c r="BB99" s="1">
        <v>490.32998657226562</v>
      </c>
      <c r="BC99" s="1">
        <v>506.25</v>
      </c>
      <c r="BD99" s="1">
        <v>510.85000610351562</v>
      </c>
      <c r="BE99" s="1">
        <v>498.95999145507812</v>
      </c>
      <c r="BF99" s="1">
        <v>504.97000122070313</v>
      </c>
      <c r="BG99" s="1">
        <v>514.8800048828125</v>
      </c>
      <c r="BH99" s="1">
        <v>539.16998291015625</v>
      </c>
      <c r="BI99" s="1">
        <v>545.6099853515625</v>
      </c>
      <c r="BJ99" s="1">
        <v>536.25</v>
      </c>
      <c r="BK99" s="1">
        <v>543.25</v>
      </c>
      <c r="BL99" s="1">
        <v>525.04998779296875</v>
      </c>
      <c r="BM99" s="1">
        <v>517.5</v>
      </c>
      <c r="BN99" s="1">
        <v>525.90997314453125</v>
      </c>
      <c r="BO99" s="1">
        <v>524.32000732421875</v>
      </c>
      <c r="BP99" s="1">
        <v>504.97000122070313</v>
      </c>
      <c r="BQ99" s="1">
        <v>514.8800048828125</v>
      </c>
      <c r="BR99" s="1">
        <v>243.1300048828125</v>
      </c>
      <c r="BS99" s="1">
        <v>242.58000183105469</v>
      </c>
    </row>
    <row r="100" spans="1:71" x14ac:dyDescent="0.2">
      <c r="A100" s="30" t="s">
        <v>99</v>
      </c>
      <c r="B100" s="5">
        <v>534.969970703125</v>
      </c>
      <c r="C100" s="1">
        <v>536.08001708984375</v>
      </c>
      <c r="D100" s="1">
        <v>525.44000244140625</v>
      </c>
      <c r="E100" s="1">
        <v>524.1500244140625</v>
      </c>
      <c r="F100" s="1">
        <v>519.6400146484375</v>
      </c>
      <c r="G100" s="1">
        <v>543.67999267578125</v>
      </c>
      <c r="H100" s="1">
        <v>546.1199951171875</v>
      </c>
      <c r="I100" s="1">
        <v>555.44000244140625</v>
      </c>
      <c r="J100" s="1">
        <v>535.90997314453125</v>
      </c>
      <c r="K100" s="1">
        <v>531.530029296875</v>
      </c>
      <c r="L100" s="1">
        <v>531.3599853515625</v>
      </c>
      <c r="M100" s="1">
        <v>524.6199951171875</v>
      </c>
      <c r="N100" s="1">
        <v>525.47998046875</v>
      </c>
      <c r="O100" s="1">
        <v>534.280029296875</v>
      </c>
      <c r="P100" s="1">
        <v>530.760009765625</v>
      </c>
      <c r="Q100" s="1">
        <v>520.79998779296875</v>
      </c>
      <c r="R100" s="1">
        <v>513.34002685546875</v>
      </c>
      <c r="S100" s="1">
        <v>514.8800048828125</v>
      </c>
      <c r="T100" s="1">
        <v>507.67001342773437</v>
      </c>
      <c r="U100" s="1">
        <v>516.16998291015625</v>
      </c>
      <c r="V100" s="1">
        <v>518.8699951171875</v>
      </c>
      <c r="W100" s="1">
        <v>530.20001220703125</v>
      </c>
      <c r="X100" s="1">
        <v>513.760009765625</v>
      </c>
      <c r="Y100" s="1">
        <v>512.72998046875</v>
      </c>
      <c r="Z100" s="1">
        <v>514.19000244140625</v>
      </c>
      <c r="AA100" s="1">
        <v>515.17999267578125</v>
      </c>
      <c r="AB100" s="1">
        <v>517.239990234375</v>
      </c>
      <c r="AC100" s="1">
        <v>516.34002685546875</v>
      </c>
      <c r="AD100" s="1">
        <v>516.77001953125</v>
      </c>
      <c r="AE100" s="1">
        <v>515.0999755859375</v>
      </c>
      <c r="AF100" s="1">
        <v>522.42999267578125</v>
      </c>
      <c r="AG100" s="1">
        <v>527.40997314453125</v>
      </c>
      <c r="AH100" s="1">
        <v>527.20001220703125</v>
      </c>
      <c r="AI100" s="1">
        <v>524.45001220703125</v>
      </c>
      <c r="AJ100" s="1">
        <v>521.83001708984375</v>
      </c>
      <c r="AK100" s="1">
        <v>530.969970703125</v>
      </c>
      <c r="AL100" s="1">
        <v>529.03997802734375</v>
      </c>
      <c r="AM100" s="1">
        <v>529.55999755859375</v>
      </c>
      <c r="AN100" s="1">
        <v>532.95001220703125</v>
      </c>
      <c r="AO100" s="1">
        <v>531.65997314453125</v>
      </c>
      <c r="AP100" s="1">
        <v>514.8800048828125</v>
      </c>
      <c r="AQ100" s="1">
        <v>505.10000610351562</v>
      </c>
      <c r="AR100" s="1">
        <v>510.98001098632813</v>
      </c>
      <c r="AS100" s="1">
        <v>515.90997314453125</v>
      </c>
      <c r="AT100" s="1">
        <v>505.04998779296875</v>
      </c>
      <c r="AU100" s="1">
        <v>497.20001220703125</v>
      </c>
      <c r="AV100" s="1">
        <v>500.32998657226562</v>
      </c>
      <c r="AW100" s="1">
        <v>501.39999389648438</v>
      </c>
      <c r="AX100" s="1">
        <v>496.76998901367187</v>
      </c>
      <c r="AY100" s="1">
        <v>502.51998901367187</v>
      </c>
      <c r="AZ100" s="1">
        <v>507.27999877929687</v>
      </c>
      <c r="BA100" s="1">
        <v>490.20001220703125</v>
      </c>
      <c r="BB100" s="1">
        <v>490.32998657226562</v>
      </c>
      <c r="BC100" s="1">
        <v>506.25</v>
      </c>
      <c r="BD100" s="1">
        <v>510.85000610351562</v>
      </c>
      <c r="BE100" s="1">
        <v>498.95999145507812</v>
      </c>
      <c r="BF100" s="1">
        <v>504.97000122070313</v>
      </c>
      <c r="BG100" s="1">
        <v>514.8800048828125</v>
      </c>
      <c r="BH100" s="1">
        <v>539.16998291015625</v>
      </c>
      <c r="BI100" s="1">
        <v>545.6099853515625</v>
      </c>
      <c r="BJ100" s="1">
        <v>536.25</v>
      </c>
      <c r="BK100" s="1">
        <v>543.25</v>
      </c>
      <c r="BL100" s="1">
        <v>525.04998779296875</v>
      </c>
      <c r="BM100" s="1">
        <v>517.5</v>
      </c>
      <c r="BN100" s="1">
        <v>525.90997314453125</v>
      </c>
      <c r="BO100" s="1">
        <v>524.32000732421875</v>
      </c>
      <c r="BP100" s="1">
        <v>504.97000122070313</v>
      </c>
      <c r="BQ100" s="1">
        <v>514.8800048828125</v>
      </c>
      <c r="BR100" s="1">
        <v>506.25</v>
      </c>
      <c r="BS100" s="1">
        <v>510.85000610351562</v>
      </c>
    </row>
    <row r="101" spans="1:71" x14ac:dyDescent="0.2">
      <c r="A101" s="30" t="s">
        <v>99</v>
      </c>
      <c r="B101" s="5">
        <v>550.92999267578125</v>
      </c>
      <c r="C101" s="1">
        <v>536.16998291015625</v>
      </c>
      <c r="D101" s="1">
        <v>529.52001953125</v>
      </c>
      <c r="E101" s="1">
        <v>522.55999755859375</v>
      </c>
      <c r="F101" s="1">
        <v>516.21002197265625</v>
      </c>
      <c r="G101" s="1">
        <v>508.39999389648437</v>
      </c>
      <c r="H101" s="1">
        <v>516.5999755859375</v>
      </c>
      <c r="I101" s="1">
        <v>528.4000244140625</v>
      </c>
      <c r="J101" s="1">
        <v>522.780029296875</v>
      </c>
      <c r="K101" s="1">
        <v>526.67999267578125</v>
      </c>
      <c r="L101" s="1">
        <v>534.969970703125</v>
      </c>
      <c r="M101" s="1">
        <v>536.08001708984375</v>
      </c>
      <c r="N101" s="1">
        <v>525.44000244140625</v>
      </c>
      <c r="O101" s="1">
        <v>524.1500244140625</v>
      </c>
      <c r="P101" s="1">
        <v>519.6400146484375</v>
      </c>
      <c r="Q101" s="1">
        <v>543.67999267578125</v>
      </c>
      <c r="R101" s="1">
        <v>546.1199951171875</v>
      </c>
      <c r="S101" s="1">
        <v>555.44000244140625</v>
      </c>
      <c r="T101" s="1">
        <v>535.90997314453125</v>
      </c>
      <c r="U101" s="1">
        <v>531.530029296875</v>
      </c>
      <c r="V101" s="1">
        <v>531.3599853515625</v>
      </c>
      <c r="W101" s="1">
        <v>524.6199951171875</v>
      </c>
      <c r="X101" s="1">
        <v>525.47998046875</v>
      </c>
      <c r="Y101" s="1">
        <v>534.280029296875</v>
      </c>
      <c r="Z101" s="1">
        <v>530.760009765625</v>
      </c>
      <c r="AA101" s="1">
        <v>520.79998779296875</v>
      </c>
      <c r="AB101" s="1">
        <v>513.34002685546875</v>
      </c>
      <c r="AC101" s="1">
        <v>514.8800048828125</v>
      </c>
      <c r="AD101" s="1">
        <v>507.67001342773437</v>
      </c>
      <c r="AE101" s="1">
        <v>516.16998291015625</v>
      </c>
      <c r="AF101" s="1">
        <v>518.8699951171875</v>
      </c>
      <c r="AG101" s="1">
        <v>530.20001220703125</v>
      </c>
      <c r="AH101" s="1">
        <v>513.760009765625</v>
      </c>
      <c r="AI101" s="1">
        <v>512.72998046875</v>
      </c>
      <c r="AJ101" s="1">
        <v>514.19000244140625</v>
      </c>
      <c r="AK101" s="1">
        <v>515.17999267578125</v>
      </c>
      <c r="AL101" s="1">
        <v>517.239990234375</v>
      </c>
      <c r="AM101" s="1">
        <v>516.34002685546875</v>
      </c>
      <c r="AN101" s="1">
        <v>516.77001953125</v>
      </c>
      <c r="AO101" s="1">
        <v>515.0999755859375</v>
      </c>
      <c r="AP101" s="1">
        <v>522.42999267578125</v>
      </c>
      <c r="AQ101" s="1">
        <v>527.40997314453125</v>
      </c>
      <c r="AR101" s="1">
        <v>527.20001220703125</v>
      </c>
      <c r="AS101" s="1">
        <v>524.45001220703125</v>
      </c>
      <c r="AT101" s="1">
        <v>521.83001708984375</v>
      </c>
      <c r="AU101" s="1">
        <v>530.969970703125</v>
      </c>
      <c r="AV101" s="1">
        <v>529.03997802734375</v>
      </c>
      <c r="AW101" s="1">
        <v>529.55999755859375</v>
      </c>
      <c r="AX101" s="1">
        <v>532.95001220703125</v>
      </c>
      <c r="AY101" s="1">
        <v>531.65997314453125</v>
      </c>
      <c r="AZ101" s="1">
        <v>514.8800048828125</v>
      </c>
      <c r="BA101" s="1">
        <v>505.10000610351562</v>
      </c>
      <c r="BB101" s="1">
        <v>510.98001098632813</v>
      </c>
      <c r="BC101" s="1">
        <v>515.90997314453125</v>
      </c>
      <c r="BD101" s="1">
        <v>505.04998779296875</v>
      </c>
      <c r="BE101" s="1">
        <v>497.20001220703125</v>
      </c>
      <c r="BF101" s="1">
        <v>500.32998657226562</v>
      </c>
      <c r="BG101" s="1">
        <v>501.39999389648438</v>
      </c>
      <c r="BH101" s="1">
        <v>496.76998901367187</v>
      </c>
      <c r="BI101" s="1">
        <v>502.51998901367187</v>
      </c>
      <c r="BJ101" s="1">
        <v>507.27999877929687</v>
      </c>
      <c r="BK101" s="1">
        <v>490.20001220703125</v>
      </c>
      <c r="BL101" s="1">
        <v>490.32998657226562</v>
      </c>
      <c r="BM101" s="1">
        <v>506.25</v>
      </c>
      <c r="BN101" s="1">
        <v>510.85000610351562</v>
      </c>
      <c r="BO101" s="1">
        <v>498.95999145507812</v>
      </c>
      <c r="BP101" s="1">
        <v>504.97000122070313</v>
      </c>
      <c r="BQ101" s="1">
        <v>514.8800048828125</v>
      </c>
      <c r="BR101" s="1">
        <v>506.25</v>
      </c>
      <c r="BS101" s="1">
        <v>510.85000610351562</v>
      </c>
    </row>
    <row r="102" spans="1:71" x14ac:dyDescent="0.2">
      <c r="A102" s="30" t="s">
        <v>99</v>
      </c>
      <c r="B102" s="5">
        <v>550.92999267578125</v>
      </c>
      <c r="C102" s="1">
        <v>536.16998291015625</v>
      </c>
      <c r="D102" s="1">
        <v>529.52001953125</v>
      </c>
      <c r="E102" s="1">
        <v>522.55999755859375</v>
      </c>
      <c r="F102" s="1">
        <v>516.21002197265625</v>
      </c>
      <c r="G102" s="1">
        <v>508.39999389648437</v>
      </c>
      <c r="H102" s="1">
        <v>516.5999755859375</v>
      </c>
      <c r="I102" s="1">
        <v>528.4000244140625</v>
      </c>
      <c r="J102" s="1">
        <v>522.780029296875</v>
      </c>
      <c r="K102" s="1">
        <v>526.67999267578125</v>
      </c>
      <c r="L102" s="1">
        <v>534.969970703125</v>
      </c>
      <c r="M102" s="1">
        <v>536.08001708984375</v>
      </c>
      <c r="N102" s="1">
        <v>525.44000244140625</v>
      </c>
      <c r="O102" s="1">
        <v>524.1500244140625</v>
      </c>
      <c r="P102" s="1">
        <v>519.6400146484375</v>
      </c>
      <c r="Q102" s="1">
        <v>543.67999267578125</v>
      </c>
      <c r="R102" s="1">
        <v>546.1199951171875</v>
      </c>
      <c r="S102" s="1">
        <v>555.44000244140625</v>
      </c>
      <c r="T102" s="1">
        <v>535.90997314453125</v>
      </c>
      <c r="U102" s="1">
        <v>531.530029296875</v>
      </c>
      <c r="V102" s="1">
        <v>531.3599853515625</v>
      </c>
      <c r="W102" s="1">
        <v>524.6199951171875</v>
      </c>
      <c r="X102" s="1">
        <v>525.47998046875</v>
      </c>
      <c r="Y102" s="1">
        <v>534.280029296875</v>
      </c>
      <c r="Z102" s="1">
        <v>530.760009765625</v>
      </c>
      <c r="AA102" s="1">
        <v>520.79998779296875</v>
      </c>
      <c r="AB102" s="1">
        <v>513.34002685546875</v>
      </c>
      <c r="AC102" s="1">
        <v>514.8800048828125</v>
      </c>
      <c r="AD102" s="1">
        <v>507.67001342773437</v>
      </c>
      <c r="AE102" s="1">
        <v>516.16998291015625</v>
      </c>
      <c r="AF102" s="1">
        <v>518.8699951171875</v>
      </c>
      <c r="AG102" s="1">
        <v>530.20001220703125</v>
      </c>
      <c r="AH102" s="1">
        <v>513.760009765625</v>
      </c>
      <c r="AI102" s="1">
        <v>512.72998046875</v>
      </c>
      <c r="AJ102" s="1">
        <v>514.19000244140625</v>
      </c>
      <c r="AK102" s="1">
        <v>515.17999267578125</v>
      </c>
      <c r="AL102" s="1">
        <v>517.239990234375</v>
      </c>
      <c r="AM102" s="1">
        <v>516.34002685546875</v>
      </c>
      <c r="AN102" s="1">
        <v>516.77001953125</v>
      </c>
      <c r="AO102" s="1">
        <v>515.0999755859375</v>
      </c>
      <c r="AP102" s="1">
        <v>522.42999267578125</v>
      </c>
      <c r="AQ102" s="1">
        <v>527.40997314453125</v>
      </c>
      <c r="AR102" s="1">
        <v>527.20001220703125</v>
      </c>
      <c r="AS102" s="1">
        <v>524.45001220703125</v>
      </c>
      <c r="AT102" s="1">
        <v>521.83001708984375</v>
      </c>
      <c r="AU102" s="1">
        <v>530.969970703125</v>
      </c>
      <c r="AV102" s="1">
        <v>529.03997802734375</v>
      </c>
      <c r="AW102" s="1">
        <v>529.55999755859375</v>
      </c>
      <c r="AX102" s="1">
        <v>532.95001220703125</v>
      </c>
      <c r="AY102" s="1">
        <v>531.65997314453125</v>
      </c>
      <c r="AZ102" s="1">
        <v>514.8800048828125</v>
      </c>
      <c r="BA102" s="1">
        <v>505.10000610351562</v>
      </c>
      <c r="BB102" s="1">
        <v>510.98001098632813</v>
      </c>
      <c r="BC102" s="1">
        <v>515.90997314453125</v>
      </c>
      <c r="BD102" s="1">
        <v>505.04998779296875</v>
      </c>
      <c r="BE102" s="1">
        <v>497.20001220703125</v>
      </c>
      <c r="BF102" s="1">
        <v>500.32998657226562</v>
      </c>
      <c r="BG102" s="1">
        <v>501.39999389648438</v>
      </c>
      <c r="BH102" s="1">
        <v>496.76998901367187</v>
      </c>
      <c r="BI102" s="1">
        <v>502.51998901367187</v>
      </c>
      <c r="BJ102" s="1">
        <v>507.27999877929687</v>
      </c>
      <c r="BK102" s="1">
        <v>490.20001220703125</v>
      </c>
      <c r="BL102" s="1">
        <v>490.32998657226562</v>
      </c>
      <c r="BM102" s="1">
        <v>506.25</v>
      </c>
      <c r="BN102" s="1">
        <v>510.85000610351562</v>
      </c>
      <c r="BO102" s="1">
        <v>498.95999145507812</v>
      </c>
      <c r="BP102" s="1">
        <v>504.97000122070313</v>
      </c>
      <c r="BQ102" s="1">
        <v>514.8800048828125</v>
      </c>
      <c r="BR102" s="1">
        <v>217.24000549316406</v>
      </c>
    </row>
    <row r="103" spans="1:71" x14ac:dyDescent="0.2">
      <c r="A103" s="30" t="s">
        <v>99</v>
      </c>
      <c r="B103" s="5">
        <v>492.55999755859375</v>
      </c>
      <c r="C103" s="1">
        <v>498.1400146484375</v>
      </c>
      <c r="D103" s="1">
        <v>504.41000366210937</v>
      </c>
      <c r="E103" s="1">
        <v>503.33999633789062</v>
      </c>
      <c r="F103" s="1">
        <v>509.69000244140625</v>
      </c>
      <c r="G103" s="1">
        <v>510.1199951171875</v>
      </c>
      <c r="H103" s="1">
        <v>517.15997314453125</v>
      </c>
      <c r="I103" s="1">
        <v>528.70001220703125</v>
      </c>
      <c r="J103" s="1">
        <v>519.989990234375</v>
      </c>
      <c r="K103" s="1">
        <v>524.19000244140625</v>
      </c>
      <c r="L103" s="1">
        <v>523.28997802734375</v>
      </c>
      <c r="M103" s="1">
        <v>538.57000732421875</v>
      </c>
      <c r="N103" s="1">
        <v>523.760009765625</v>
      </c>
      <c r="O103" s="1">
        <v>527.07000732421875</v>
      </c>
      <c r="P103" s="1">
        <v>527.1099853515625</v>
      </c>
      <c r="Q103" s="1">
        <v>528.22998046875</v>
      </c>
      <c r="R103" s="1">
        <v>523.25</v>
      </c>
      <c r="S103" s="1">
        <v>520.25</v>
      </c>
      <c r="T103" s="1">
        <v>528.739990234375</v>
      </c>
      <c r="U103" s="1">
        <v>531.280029296875</v>
      </c>
      <c r="V103" s="1">
        <v>541.27001953125</v>
      </c>
      <c r="W103" s="1">
        <v>540.8900146484375</v>
      </c>
      <c r="X103" s="1">
        <v>532.6500244140625</v>
      </c>
      <c r="Y103" s="1">
        <v>544.78997802734375</v>
      </c>
      <c r="Z103" s="1">
        <v>543.54998779296875</v>
      </c>
      <c r="AA103" s="1">
        <v>536.6400146484375</v>
      </c>
      <c r="AB103" s="1">
        <v>530.79998779296875</v>
      </c>
      <c r="AC103" s="1">
        <v>549.260009765625</v>
      </c>
      <c r="AD103" s="1">
        <v>550.92999267578125</v>
      </c>
      <c r="AE103" s="1">
        <v>536.16998291015625</v>
      </c>
      <c r="AF103" s="1">
        <v>529.52001953125</v>
      </c>
      <c r="AG103" s="1">
        <v>522.55999755859375</v>
      </c>
      <c r="AH103" s="1">
        <v>516.21002197265625</v>
      </c>
      <c r="AI103" s="1">
        <v>508.39999389648437</v>
      </c>
      <c r="AJ103" s="1">
        <v>516.5999755859375</v>
      </c>
      <c r="AK103" s="1">
        <v>528.4000244140625</v>
      </c>
      <c r="AL103" s="1">
        <v>522.780029296875</v>
      </c>
      <c r="AM103" s="1">
        <v>526.67999267578125</v>
      </c>
      <c r="AN103" s="1">
        <v>534.969970703125</v>
      </c>
      <c r="AO103" s="1">
        <v>536.08001708984375</v>
      </c>
      <c r="AP103" s="1">
        <v>525.44000244140625</v>
      </c>
      <c r="AQ103" s="1">
        <v>524.1500244140625</v>
      </c>
      <c r="AR103" s="1">
        <v>519.6400146484375</v>
      </c>
      <c r="AS103" s="1">
        <v>543.67999267578125</v>
      </c>
      <c r="AT103" s="1">
        <v>546.1199951171875</v>
      </c>
      <c r="AU103" s="1">
        <v>555.44000244140625</v>
      </c>
      <c r="AV103" s="1">
        <v>535.90997314453125</v>
      </c>
      <c r="AW103" s="1">
        <v>531.530029296875</v>
      </c>
      <c r="AX103" s="1">
        <v>531.3599853515625</v>
      </c>
      <c r="AY103" s="1">
        <v>524.6199951171875</v>
      </c>
      <c r="AZ103" s="1">
        <v>525.47998046875</v>
      </c>
      <c r="BA103" s="1">
        <v>534.280029296875</v>
      </c>
      <c r="BB103" s="1">
        <v>530.760009765625</v>
      </c>
      <c r="BC103" s="1">
        <v>520.79998779296875</v>
      </c>
      <c r="BD103" s="1">
        <v>513.34002685546875</v>
      </c>
      <c r="BE103" s="1">
        <v>514.8800048828125</v>
      </c>
      <c r="BF103" s="1">
        <v>507.67001342773437</v>
      </c>
      <c r="BG103" s="1">
        <v>516.16998291015625</v>
      </c>
      <c r="BH103" s="1">
        <v>518.8699951171875</v>
      </c>
      <c r="BI103" s="1">
        <v>530.20001220703125</v>
      </c>
      <c r="BJ103" s="1">
        <v>513.760009765625</v>
      </c>
      <c r="BK103" s="1">
        <v>512.72998046875</v>
      </c>
      <c r="BL103" s="1">
        <v>514.19000244140625</v>
      </c>
      <c r="BM103" s="1">
        <v>515.17999267578125</v>
      </c>
      <c r="BN103" s="1">
        <v>517.239990234375</v>
      </c>
      <c r="BO103" s="1">
        <v>516.34002685546875</v>
      </c>
      <c r="BP103" s="1">
        <v>516.77001953125</v>
      </c>
      <c r="BQ103" s="1">
        <v>515.0999755859375</v>
      </c>
      <c r="BR103" s="1">
        <v>522.42999267578125</v>
      </c>
    </row>
    <row r="104" spans="1:71" x14ac:dyDescent="0.2">
      <c r="A104" s="30" t="s">
        <v>99</v>
      </c>
      <c r="B104" s="5">
        <v>492.55999755859375</v>
      </c>
      <c r="C104" s="1">
        <v>498.1400146484375</v>
      </c>
      <c r="D104" s="1">
        <v>504.41000366210937</v>
      </c>
      <c r="E104" s="1">
        <v>503.33999633789062</v>
      </c>
      <c r="F104" s="1">
        <v>509.69000244140625</v>
      </c>
      <c r="G104" s="1">
        <v>510.1199951171875</v>
      </c>
      <c r="H104" s="1">
        <v>517.15997314453125</v>
      </c>
      <c r="I104" s="1">
        <v>528.70001220703125</v>
      </c>
      <c r="J104" s="1">
        <v>519.989990234375</v>
      </c>
      <c r="K104" s="1">
        <v>524.19000244140625</v>
      </c>
      <c r="L104" s="1">
        <v>523.28997802734375</v>
      </c>
      <c r="M104" s="1">
        <v>538.57000732421875</v>
      </c>
      <c r="N104" s="1">
        <v>523.760009765625</v>
      </c>
      <c r="O104" s="1">
        <v>527.07000732421875</v>
      </c>
      <c r="P104" s="1">
        <v>527.1099853515625</v>
      </c>
      <c r="Q104" s="1">
        <v>528.22998046875</v>
      </c>
      <c r="R104" s="1">
        <v>523.25</v>
      </c>
      <c r="S104" s="1">
        <v>520.25</v>
      </c>
      <c r="T104" s="1">
        <v>528.739990234375</v>
      </c>
      <c r="U104" s="1">
        <v>531.280029296875</v>
      </c>
      <c r="V104" s="1">
        <v>541.27001953125</v>
      </c>
      <c r="W104" s="1">
        <v>540.8900146484375</v>
      </c>
      <c r="X104" s="1">
        <v>532.6500244140625</v>
      </c>
      <c r="Y104" s="1">
        <v>544.78997802734375</v>
      </c>
      <c r="Z104" s="1">
        <v>543.54998779296875</v>
      </c>
      <c r="AA104" s="1">
        <v>536.6400146484375</v>
      </c>
      <c r="AB104" s="1">
        <v>530.79998779296875</v>
      </c>
      <c r="AC104" s="1">
        <v>549.260009765625</v>
      </c>
      <c r="AD104" s="1">
        <v>550.92999267578125</v>
      </c>
      <c r="AE104" s="1">
        <v>536.16998291015625</v>
      </c>
      <c r="AF104" s="1">
        <v>529.52001953125</v>
      </c>
      <c r="AG104" s="1">
        <v>522.55999755859375</v>
      </c>
      <c r="AH104" s="1">
        <v>516.21002197265625</v>
      </c>
      <c r="AI104" s="1">
        <v>508.39999389648437</v>
      </c>
      <c r="AJ104" s="1">
        <v>516.5999755859375</v>
      </c>
      <c r="AK104" s="1">
        <v>528.4000244140625</v>
      </c>
      <c r="AL104" s="1">
        <v>522.780029296875</v>
      </c>
      <c r="AM104" s="1">
        <v>526.67999267578125</v>
      </c>
      <c r="AN104" s="1">
        <v>534.969970703125</v>
      </c>
      <c r="AO104" s="1">
        <v>536.08001708984375</v>
      </c>
      <c r="AP104" s="1">
        <v>525.44000244140625</v>
      </c>
      <c r="AQ104" s="1">
        <v>524.1500244140625</v>
      </c>
      <c r="AR104" s="1">
        <v>519.6400146484375</v>
      </c>
      <c r="AS104" s="1">
        <v>543.67999267578125</v>
      </c>
      <c r="AT104" s="1">
        <v>546.1199951171875</v>
      </c>
      <c r="AU104" s="1">
        <v>555.44000244140625</v>
      </c>
      <c r="AV104" s="1">
        <v>535.90997314453125</v>
      </c>
      <c r="AW104" s="1">
        <v>531.530029296875</v>
      </c>
      <c r="AX104" s="1">
        <v>531.3599853515625</v>
      </c>
      <c r="AY104" s="1">
        <v>524.6199951171875</v>
      </c>
      <c r="AZ104" s="1">
        <v>525.47998046875</v>
      </c>
      <c r="BA104" s="1">
        <v>534.280029296875</v>
      </c>
      <c r="BB104" s="1">
        <v>530.760009765625</v>
      </c>
      <c r="BC104" s="1">
        <v>520.79998779296875</v>
      </c>
      <c r="BD104" s="1">
        <v>513.34002685546875</v>
      </c>
      <c r="BE104" s="1">
        <v>514.8800048828125</v>
      </c>
      <c r="BF104" s="1">
        <v>507.67001342773437</v>
      </c>
      <c r="BG104" s="1">
        <v>516.16998291015625</v>
      </c>
      <c r="BH104" s="1">
        <v>518.8699951171875</v>
      </c>
      <c r="BI104" s="1">
        <v>530.20001220703125</v>
      </c>
      <c r="BJ104" s="1">
        <v>513.760009765625</v>
      </c>
      <c r="BK104" s="1">
        <v>512.72998046875</v>
      </c>
      <c r="BL104" s="1">
        <v>514.19000244140625</v>
      </c>
      <c r="BM104" s="1">
        <v>515.17999267578125</v>
      </c>
      <c r="BN104" s="1">
        <v>517.239990234375</v>
      </c>
      <c r="BO104" s="1">
        <v>516.34002685546875</v>
      </c>
      <c r="BP104" s="1">
        <v>516.77001953125</v>
      </c>
      <c r="BQ104" s="1">
        <v>515.0999755859375</v>
      </c>
      <c r="BR104" s="1">
        <v>522.42999267578125</v>
      </c>
    </row>
    <row r="105" spans="1:71" x14ac:dyDescent="0.2">
      <c r="A105" s="30" t="s">
        <v>98</v>
      </c>
      <c r="B105" s="5">
        <v>197.03999328613281</v>
      </c>
      <c r="C105" s="1">
        <v>199.89999389648437</v>
      </c>
      <c r="D105" s="1">
        <v>201.66999816894531</v>
      </c>
      <c r="E105" s="1">
        <v>201.69999694824219</v>
      </c>
      <c r="F105" s="1">
        <v>208.47000122070312</v>
      </c>
      <c r="G105" s="1">
        <v>207.05000305175781</v>
      </c>
      <c r="H105" s="1">
        <v>210.63999938964844</v>
      </c>
      <c r="I105" s="1">
        <v>216.80999755859375</v>
      </c>
      <c r="J105" s="1">
        <v>213.27999877929687</v>
      </c>
      <c r="K105" s="1">
        <v>213.89999389648437</v>
      </c>
      <c r="L105" s="1">
        <v>216.07000732421875</v>
      </c>
      <c r="M105" s="1">
        <v>222.47000122070312</v>
      </c>
      <c r="N105" s="1">
        <v>217.30000305175781</v>
      </c>
      <c r="O105" s="1">
        <v>219.00999450683594</v>
      </c>
      <c r="P105" s="1">
        <v>220.5</v>
      </c>
      <c r="Q105" s="1">
        <v>223.74000549316406</v>
      </c>
      <c r="R105" s="1">
        <v>220.83999633789062</v>
      </c>
      <c r="S105" s="1">
        <v>221.30999755859375</v>
      </c>
      <c r="T105" s="1">
        <v>225.42999267578125</v>
      </c>
      <c r="U105" s="1">
        <v>224.16999816894531</v>
      </c>
      <c r="V105" s="1">
        <v>229.58999633789062</v>
      </c>
      <c r="W105" s="1">
        <v>231.57000732421875</v>
      </c>
      <c r="X105" s="1">
        <v>229.27999877929687</v>
      </c>
      <c r="Y105" s="1">
        <v>237.42999267578125</v>
      </c>
      <c r="Z105" s="1">
        <v>235.72999572753906</v>
      </c>
      <c r="AA105" s="1">
        <v>231.8699951171875</v>
      </c>
      <c r="AB105" s="1">
        <v>231.63999938964844</v>
      </c>
      <c r="AC105" s="1">
        <v>236.88999938964844</v>
      </c>
      <c r="AD105" s="1">
        <v>233.97000122070312</v>
      </c>
      <c r="AE105" s="1">
        <v>227.28999328613281</v>
      </c>
      <c r="AF105" s="1">
        <v>226.99000549316406</v>
      </c>
      <c r="AG105" s="1">
        <v>217.72000122070312</v>
      </c>
      <c r="AH105" s="1">
        <v>216.03999328613281</v>
      </c>
      <c r="AI105" s="1">
        <v>214.91000366210937</v>
      </c>
      <c r="AJ105" s="1">
        <v>221.28999328613281</v>
      </c>
      <c r="AK105" s="1">
        <v>223.82000732421875</v>
      </c>
      <c r="AL105" s="1">
        <v>222.42999267578125</v>
      </c>
      <c r="AM105" s="1">
        <v>224.96000671386719</v>
      </c>
      <c r="AN105" s="1">
        <v>227.3699951171875</v>
      </c>
      <c r="AO105" s="1">
        <v>226.52999877929687</v>
      </c>
      <c r="AP105" s="1">
        <v>221.47999572753906</v>
      </c>
      <c r="AQ105" s="1">
        <v>218.11000061035156</v>
      </c>
      <c r="AR105" s="1">
        <v>218.17999267578125</v>
      </c>
      <c r="AS105" s="1">
        <v>230.88999938964844</v>
      </c>
      <c r="AT105" s="1">
        <v>235.25</v>
      </c>
      <c r="AU105" s="1">
        <v>238.94999694824219</v>
      </c>
      <c r="AV105" s="1">
        <v>235.39999389648437</v>
      </c>
      <c r="AW105" s="1">
        <v>232.92999267578125</v>
      </c>
      <c r="AX105" s="1">
        <v>232.6199951171875</v>
      </c>
      <c r="AY105" s="1">
        <v>230.1199951171875</v>
      </c>
      <c r="AZ105" s="1">
        <v>229.36000061035156</v>
      </c>
      <c r="BA105" s="1">
        <v>233.8800048828125</v>
      </c>
      <c r="BB105" s="1">
        <v>232.10000610351562</v>
      </c>
      <c r="BC105" s="1">
        <v>223.97000122070312</v>
      </c>
      <c r="BD105" s="1">
        <v>213.86000061035156</v>
      </c>
      <c r="BE105" s="1">
        <v>216.61000061035156</v>
      </c>
      <c r="BF105" s="1">
        <v>214.8800048828125</v>
      </c>
      <c r="BG105" s="1">
        <v>216.67999267578125</v>
      </c>
      <c r="BH105" s="1">
        <v>218.6199951171875</v>
      </c>
      <c r="BI105" s="1">
        <v>225.1199951171875</v>
      </c>
      <c r="BJ105" s="1">
        <v>220.27000427246094</v>
      </c>
      <c r="BK105" s="1">
        <v>216</v>
      </c>
      <c r="BL105" s="1">
        <v>216.58000183105469</v>
      </c>
      <c r="BM105" s="1">
        <v>218.30000305175781</v>
      </c>
      <c r="BN105" s="1">
        <v>219.63999938964844</v>
      </c>
      <c r="BO105" s="1">
        <v>217.6300048828125</v>
      </c>
      <c r="BP105" s="1">
        <v>217.61000061035156</v>
      </c>
      <c r="BQ105" s="1">
        <v>213.85000610351562</v>
      </c>
      <c r="BR105" s="1">
        <v>370.489990234375</v>
      </c>
    </row>
    <row r="106" spans="1:71" x14ac:dyDescent="0.2">
      <c r="A106" s="30" t="s">
        <v>99</v>
      </c>
      <c r="B106" s="5">
        <v>492.55999755859375</v>
      </c>
      <c r="C106" s="1">
        <v>498.1400146484375</v>
      </c>
      <c r="D106" s="1">
        <v>504.41000366210937</v>
      </c>
      <c r="E106" s="1">
        <v>503.33999633789062</v>
      </c>
      <c r="F106" s="1">
        <v>509.69000244140625</v>
      </c>
      <c r="G106" s="1">
        <v>510.1199951171875</v>
      </c>
      <c r="H106" s="1">
        <v>517.15997314453125</v>
      </c>
      <c r="I106" s="1">
        <v>528.70001220703125</v>
      </c>
      <c r="J106" s="1">
        <v>519.989990234375</v>
      </c>
      <c r="K106" s="1">
        <v>524.19000244140625</v>
      </c>
      <c r="L106" s="1">
        <v>523.28997802734375</v>
      </c>
      <c r="M106" s="1">
        <v>538.57000732421875</v>
      </c>
      <c r="N106" s="1">
        <v>523.760009765625</v>
      </c>
      <c r="O106" s="1">
        <v>527.07000732421875</v>
      </c>
      <c r="P106" s="1">
        <v>527.1099853515625</v>
      </c>
      <c r="Q106" s="1">
        <v>528.22998046875</v>
      </c>
      <c r="R106" s="1">
        <v>523.25</v>
      </c>
      <c r="S106" s="1">
        <v>520.25</v>
      </c>
      <c r="T106" s="1">
        <v>528.739990234375</v>
      </c>
      <c r="U106" s="1">
        <v>531.280029296875</v>
      </c>
      <c r="V106" s="1">
        <v>541.27001953125</v>
      </c>
      <c r="W106" s="1">
        <v>540.8900146484375</v>
      </c>
      <c r="X106" s="1">
        <v>532.6500244140625</v>
      </c>
      <c r="Y106" s="1">
        <v>544.78997802734375</v>
      </c>
      <c r="Z106" s="1">
        <v>543.54998779296875</v>
      </c>
      <c r="AA106" s="1">
        <v>536.6400146484375</v>
      </c>
      <c r="AB106" s="1">
        <v>530.79998779296875</v>
      </c>
      <c r="AC106" s="1">
        <v>549.260009765625</v>
      </c>
      <c r="AD106" s="1">
        <v>550.92999267578125</v>
      </c>
      <c r="AE106" s="1">
        <v>536.16998291015625</v>
      </c>
      <c r="AF106" s="1">
        <v>529.52001953125</v>
      </c>
      <c r="AG106" s="1">
        <v>522.55999755859375</v>
      </c>
      <c r="AH106" s="1">
        <v>516.21002197265625</v>
      </c>
      <c r="AI106" s="1">
        <v>508.39999389648437</v>
      </c>
      <c r="AJ106" s="1">
        <v>516.5999755859375</v>
      </c>
      <c r="AK106" s="1">
        <v>528.4000244140625</v>
      </c>
      <c r="AL106" s="1">
        <v>522.780029296875</v>
      </c>
      <c r="AM106" s="1">
        <v>526.67999267578125</v>
      </c>
      <c r="AN106" s="1">
        <v>534.969970703125</v>
      </c>
      <c r="AO106" s="1">
        <v>536.08001708984375</v>
      </c>
      <c r="AP106" s="1">
        <v>525.44000244140625</v>
      </c>
      <c r="AQ106" s="1">
        <v>524.1500244140625</v>
      </c>
      <c r="AR106" s="1">
        <v>519.6400146484375</v>
      </c>
      <c r="AS106" s="1">
        <v>543.67999267578125</v>
      </c>
      <c r="AT106" s="1">
        <v>546.1199951171875</v>
      </c>
      <c r="AU106" s="1">
        <v>555.44000244140625</v>
      </c>
      <c r="AV106" s="1">
        <v>535.90997314453125</v>
      </c>
      <c r="AW106" s="1">
        <v>531.530029296875</v>
      </c>
      <c r="AX106" s="1">
        <v>531.3599853515625</v>
      </c>
      <c r="AY106" s="1">
        <v>524.6199951171875</v>
      </c>
      <c r="AZ106" s="1">
        <v>525.47998046875</v>
      </c>
      <c r="BA106" s="1">
        <v>534.280029296875</v>
      </c>
      <c r="BB106" s="1">
        <v>530.760009765625</v>
      </c>
      <c r="BC106" s="1">
        <v>520.79998779296875</v>
      </c>
      <c r="BD106" s="1">
        <v>513.34002685546875</v>
      </c>
      <c r="BE106" s="1">
        <v>514.8800048828125</v>
      </c>
      <c r="BF106" s="1">
        <v>507.67001342773437</v>
      </c>
      <c r="BG106" s="1">
        <v>516.16998291015625</v>
      </c>
      <c r="BH106" s="1">
        <v>518.8699951171875</v>
      </c>
      <c r="BI106" s="1">
        <v>530.20001220703125</v>
      </c>
      <c r="BJ106" s="1">
        <v>513.760009765625</v>
      </c>
      <c r="BK106" s="1">
        <v>512.72998046875</v>
      </c>
      <c r="BL106" s="1">
        <v>514.19000244140625</v>
      </c>
      <c r="BM106" s="1">
        <v>515.17999267578125</v>
      </c>
      <c r="BN106" s="1">
        <v>517.239990234375</v>
      </c>
      <c r="BO106" s="1">
        <v>516.34002685546875</v>
      </c>
      <c r="BP106" s="1">
        <v>516.77001953125</v>
      </c>
      <c r="BQ106" s="1">
        <v>515.0999755859375</v>
      </c>
      <c r="BR106" s="1">
        <v>370.489990234375</v>
      </c>
    </row>
    <row r="107" spans="1:71" x14ac:dyDescent="0.2">
      <c r="A107" s="30" t="s">
        <v>99</v>
      </c>
      <c r="B107" s="5">
        <v>492.55999755859375</v>
      </c>
      <c r="C107" s="1">
        <v>498.1400146484375</v>
      </c>
      <c r="D107" s="1">
        <v>504.41000366210937</v>
      </c>
      <c r="E107" s="1">
        <v>503.33999633789062</v>
      </c>
      <c r="F107" s="1">
        <v>509.69000244140625</v>
      </c>
      <c r="G107" s="1">
        <v>510.1199951171875</v>
      </c>
      <c r="H107" s="1">
        <v>517.15997314453125</v>
      </c>
      <c r="I107" s="1">
        <v>528.70001220703125</v>
      </c>
      <c r="J107" s="1">
        <v>519.989990234375</v>
      </c>
      <c r="K107" s="1">
        <v>524.19000244140625</v>
      </c>
      <c r="L107" s="1">
        <v>523.28997802734375</v>
      </c>
      <c r="M107" s="1">
        <v>538.57000732421875</v>
      </c>
      <c r="N107" s="1">
        <v>523.760009765625</v>
      </c>
      <c r="O107" s="1">
        <v>527.07000732421875</v>
      </c>
      <c r="P107" s="1">
        <v>527.1099853515625</v>
      </c>
      <c r="Q107" s="1">
        <v>528.22998046875</v>
      </c>
      <c r="R107" s="1">
        <v>523.25</v>
      </c>
      <c r="S107" s="1">
        <v>520.25</v>
      </c>
      <c r="T107" s="1">
        <v>528.739990234375</v>
      </c>
      <c r="U107" s="1">
        <v>531.280029296875</v>
      </c>
      <c r="V107" s="1">
        <v>541.27001953125</v>
      </c>
      <c r="W107" s="1">
        <v>540.8900146484375</v>
      </c>
      <c r="X107" s="1">
        <v>532.6500244140625</v>
      </c>
      <c r="Y107" s="1">
        <v>544.78997802734375</v>
      </c>
      <c r="Z107" s="1">
        <v>543.54998779296875</v>
      </c>
      <c r="AA107" s="1">
        <v>536.6400146484375</v>
      </c>
      <c r="AB107" s="1">
        <v>530.79998779296875</v>
      </c>
      <c r="AC107" s="1">
        <v>549.260009765625</v>
      </c>
      <c r="AD107" s="1">
        <v>550.92999267578125</v>
      </c>
      <c r="AE107" s="1">
        <v>536.16998291015625</v>
      </c>
      <c r="AF107" s="1">
        <v>529.52001953125</v>
      </c>
      <c r="AG107" s="1">
        <v>522.55999755859375</v>
      </c>
      <c r="AH107" s="1">
        <v>516.21002197265625</v>
      </c>
      <c r="AI107" s="1">
        <v>508.39999389648437</v>
      </c>
      <c r="AJ107" s="1">
        <v>516.5999755859375</v>
      </c>
      <c r="AK107" s="1">
        <v>528.4000244140625</v>
      </c>
      <c r="AL107" s="1">
        <v>522.780029296875</v>
      </c>
      <c r="AM107" s="1">
        <v>526.67999267578125</v>
      </c>
      <c r="AN107" s="1">
        <v>534.969970703125</v>
      </c>
      <c r="AO107" s="1">
        <v>536.08001708984375</v>
      </c>
      <c r="AP107" s="1">
        <v>525.44000244140625</v>
      </c>
      <c r="AQ107" s="1">
        <v>524.1500244140625</v>
      </c>
      <c r="AR107" s="1">
        <v>519.6400146484375</v>
      </c>
      <c r="AS107" s="1">
        <v>543.67999267578125</v>
      </c>
      <c r="AT107" s="1">
        <v>546.1199951171875</v>
      </c>
      <c r="AU107" s="1">
        <v>555.44000244140625</v>
      </c>
      <c r="AV107" s="1">
        <v>535.90997314453125</v>
      </c>
      <c r="AW107" s="1">
        <v>531.530029296875</v>
      </c>
      <c r="AX107" s="1">
        <v>531.3599853515625</v>
      </c>
      <c r="AY107" s="1">
        <v>524.6199951171875</v>
      </c>
      <c r="AZ107" s="1">
        <v>525.47998046875</v>
      </c>
      <c r="BA107" s="1">
        <v>534.280029296875</v>
      </c>
      <c r="BB107" s="1">
        <v>530.760009765625</v>
      </c>
      <c r="BC107" s="1">
        <v>520.79998779296875</v>
      </c>
      <c r="BD107" s="1">
        <v>513.34002685546875</v>
      </c>
      <c r="BE107" s="1">
        <v>514.8800048828125</v>
      </c>
      <c r="BF107" s="1">
        <v>507.67001342773437</v>
      </c>
      <c r="BG107" s="1">
        <v>516.16998291015625</v>
      </c>
      <c r="BH107" s="1">
        <v>518.8699951171875</v>
      </c>
      <c r="BI107" s="1">
        <v>530.20001220703125</v>
      </c>
      <c r="BJ107" s="1">
        <v>513.760009765625</v>
      </c>
      <c r="BK107" s="1">
        <v>512.72998046875</v>
      </c>
      <c r="BL107" s="1">
        <v>514.19000244140625</v>
      </c>
      <c r="BM107" s="1">
        <v>515.17999267578125</v>
      </c>
      <c r="BN107" s="1">
        <v>517.239990234375</v>
      </c>
      <c r="BO107" s="1">
        <v>516.34002685546875</v>
      </c>
      <c r="BP107" s="1">
        <v>516.77001953125</v>
      </c>
      <c r="BQ107" s="1">
        <v>515.0999755859375</v>
      </c>
      <c r="BR107" s="1">
        <v>370.489990234375</v>
      </c>
    </row>
    <row r="108" spans="1:71" x14ac:dyDescent="0.2">
      <c r="A108" s="30" t="s">
        <v>98</v>
      </c>
      <c r="B108" s="5">
        <v>197.03999328613281</v>
      </c>
      <c r="C108" s="1">
        <v>199.89999389648437</v>
      </c>
      <c r="D108" s="1">
        <v>201.66999816894531</v>
      </c>
      <c r="E108" s="1">
        <v>201.69999694824219</v>
      </c>
      <c r="F108" s="1">
        <v>208.47000122070312</v>
      </c>
      <c r="G108" s="1">
        <v>207.05000305175781</v>
      </c>
      <c r="H108" s="1">
        <v>210.63999938964844</v>
      </c>
      <c r="I108" s="1">
        <v>216.80999755859375</v>
      </c>
      <c r="J108" s="1">
        <v>213.27999877929687</v>
      </c>
      <c r="K108" s="1">
        <v>213.89999389648437</v>
      </c>
      <c r="L108" s="1">
        <v>216.07000732421875</v>
      </c>
      <c r="M108" s="1">
        <v>222.47000122070312</v>
      </c>
      <c r="N108" s="1">
        <v>217.30000305175781</v>
      </c>
      <c r="O108" s="1">
        <v>219.00999450683594</v>
      </c>
      <c r="P108" s="1">
        <v>220.5</v>
      </c>
      <c r="Q108" s="1">
        <v>223.74000549316406</v>
      </c>
      <c r="R108" s="1">
        <v>220.83999633789062</v>
      </c>
      <c r="S108" s="1">
        <v>221.30999755859375</v>
      </c>
      <c r="T108" s="1">
        <v>225.42999267578125</v>
      </c>
      <c r="U108" s="1">
        <v>224.16999816894531</v>
      </c>
      <c r="V108" s="1">
        <v>229.58999633789062</v>
      </c>
      <c r="W108" s="1">
        <v>231.57000732421875</v>
      </c>
      <c r="X108" s="1">
        <v>229.27999877929687</v>
      </c>
      <c r="Y108" s="1">
        <v>237.42999267578125</v>
      </c>
      <c r="Z108" s="1">
        <v>235.72999572753906</v>
      </c>
      <c r="AA108" s="1">
        <v>231.8699951171875</v>
      </c>
      <c r="AB108" s="1">
        <v>231.63999938964844</v>
      </c>
      <c r="AC108" s="1">
        <v>236.88999938964844</v>
      </c>
      <c r="AD108" s="1">
        <v>233.97000122070312</v>
      </c>
      <c r="AE108" s="1">
        <v>227.28999328613281</v>
      </c>
      <c r="AF108" s="1">
        <v>226.99000549316406</v>
      </c>
      <c r="AG108" s="1">
        <v>217.72000122070312</v>
      </c>
      <c r="AH108" s="1">
        <v>216.03999328613281</v>
      </c>
      <c r="AI108" s="1">
        <v>214.91000366210937</v>
      </c>
      <c r="AJ108" s="1">
        <v>221.28999328613281</v>
      </c>
      <c r="AK108" s="1">
        <v>223.82000732421875</v>
      </c>
      <c r="AL108" s="1">
        <v>222.42999267578125</v>
      </c>
      <c r="AM108" s="1">
        <v>224.96000671386719</v>
      </c>
      <c r="AN108" s="1">
        <v>227.3699951171875</v>
      </c>
      <c r="AO108" s="1">
        <v>226.52999877929687</v>
      </c>
      <c r="AP108" s="1">
        <v>221.47999572753906</v>
      </c>
      <c r="AQ108" s="1">
        <v>218.11000061035156</v>
      </c>
      <c r="AR108" s="1">
        <v>218.17999267578125</v>
      </c>
      <c r="AS108" s="1">
        <v>230.88999938964844</v>
      </c>
      <c r="AT108" s="1">
        <v>235.25</v>
      </c>
      <c r="AU108" s="1">
        <v>238.94999694824219</v>
      </c>
      <c r="AV108" s="1">
        <v>235.39999389648437</v>
      </c>
      <c r="AW108" s="1">
        <v>232.92999267578125</v>
      </c>
      <c r="AX108" s="1">
        <v>232.6199951171875</v>
      </c>
      <c r="AY108" s="1">
        <v>230.1199951171875</v>
      </c>
      <c r="AZ108" s="1">
        <v>229.36000061035156</v>
      </c>
      <c r="BA108" s="1">
        <v>233.8800048828125</v>
      </c>
      <c r="BB108" s="1">
        <v>232.10000610351562</v>
      </c>
      <c r="BC108" s="1">
        <v>223.97000122070312</v>
      </c>
      <c r="BD108" s="1">
        <v>213.86000061035156</v>
      </c>
      <c r="BE108" s="1">
        <v>216.61000061035156</v>
      </c>
      <c r="BF108" s="1">
        <v>214.8800048828125</v>
      </c>
      <c r="BG108" s="1">
        <v>216.67999267578125</v>
      </c>
      <c r="BH108" s="1">
        <v>218.6199951171875</v>
      </c>
      <c r="BI108" s="1">
        <v>225.1199951171875</v>
      </c>
      <c r="BJ108" s="1">
        <v>220.27000427246094</v>
      </c>
      <c r="BK108" s="1">
        <v>216</v>
      </c>
      <c r="BL108" s="1">
        <v>216.58000183105469</v>
      </c>
      <c r="BM108" s="1">
        <v>218.30000305175781</v>
      </c>
      <c r="BN108" s="1">
        <v>219.63999938964844</v>
      </c>
      <c r="BO108" s="1">
        <v>217.6300048828125</v>
      </c>
      <c r="BP108" s="1">
        <v>217.61000061035156</v>
      </c>
      <c r="BQ108" s="1">
        <v>29</v>
      </c>
      <c r="BR108" s="1">
        <v>25.6875</v>
      </c>
    </row>
    <row r="109" spans="1:71" x14ac:dyDescent="0.2">
      <c r="A109" s="30" t="s">
        <v>98</v>
      </c>
      <c r="B109" s="5">
        <v>197.03999328613281</v>
      </c>
      <c r="C109" s="1">
        <v>199.89999389648437</v>
      </c>
      <c r="D109" s="1">
        <v>201.66999816894531</v>
      </c>
      <c r="E109" s="1">
        <v>201.69999694824219</v>
      </c>
      <c r="F109" s="1">
        <v>208.47000122070312</v>
      </c>
      <c r="G109" s="1">
        <v>207.05000305175781</v>
      </c>
      <c r="H109" s="1">
        <v>210.63999938964844</v>
      </c>
      <c r="I109" s="1">
        <v>216.80999755859375</v>
      </c>
      <c r="J109" s="1">
        <v>213.27999877929687</v>
      </c>
      <c r="K109" s="1">
        <v>213.89999389648437</v>
      </c>
      <c r="L109" s="1">
        <v>216.07000732421875</v>
      </c>
      <c r="M109" s="1">
        <v>222.47000122070312</v>
      </c>
      <c r="N109" s="1">
        <v>217.30000305175781</v>
      </c>
      <c r="O109" s="1">
        <v>219.00999450683594</v>
      </c>
      <c r="P109" s="1">
        <v>220.5</v>
      </c>
      <c r="Q109" s="1">
        <v>223.74000549316406</v>
      </c>
      <c r="R109" s="1">
        <v>220.83999633789062</v>
      </c>
      <c r="S109" s="1">
        <v>221.30999755859375</v>
      </c>
      <c r="T109" s="1">
        <v>225.42999267578125</v>
      </c>
      <c r="U109" s="1">
        <v>224.16999816894531</v>
      </c>
      <c r="V109" s="1">
        <v>229.58999633789062</v>
      </c>
      <c r="W109" s="1">
        <v>231.57000732421875</v>
      </c>
      <c r="X109" s="1">
        <v>229.27999877929687</v>
      </c>
      <c r="Y109" s="1">
        <v>237.42999267578125</v>
      </c>
      <c r="Z109" s="1">
        <v>235.72999572753906</v>
      </c>
      <c r="AA109" s="1">
        <v>231.8699951171875</v>
      </c>
      <c r="AB109" s="1">
        <v>231.63999938964844</v>
      </c>
      <c r="AC109" s="1">
        <v>236.88999938964844</v>
      </c>
      <c r="AD109" s="1">
        <v>233.97000122070312</v>
      </c>
      <c r="AE109" s="1">
        <v>227.28999328613281</v>
      </c>
      <c r="AF109" s="1">
        <v>226.99000549316406</v>
      </c>
      <c r="AG109" s="1">
        <v>217.72000122070312</v>
      </c>
      <c r="AH109" s="1">
        <v>216.03999328613281</v>
      </c>
      <c r="AI109" s="1">
        <v>214.91000366210937</v>
      </c>
      <c r="AJ109" s="1">
        <v>221.28999328613281</v>
      </c>
      <c r="AK109" s="1">
        <v>223.82000732421875</v>
      </c>
      <c r="AL109" s="1">
        <v>222.42999267578125</v>
      </c>
      <c r="AM109" s="1">
        <v>224.96000671386719</v>
      </c>
      <c r="AN109" s="1">
        <v>227.3699951171875</v>
      </c>
      <c r="AO109" s="1">
        <v>226.52999877929687</v>
      </c>
      <c r="AP109" s="1">
        <v>221.47999572753906</v>
      </c>
      <c r="AQ109" s="1">
        <v>218.11000061035156</v>
      </c>
      <c r="AR109" s="1">
        <v>218.17999267578125</v>
      </c>
      <c r="AS109" s="1">
        <v>230.88999938964844</v>
      </c>
      <c r="AT109" s="1">
        <v>235.25</v>
      </c>
      <c r="AU109" s="1">
        <v>238.94999694824219</v>
      </c>
      <c r="AV109" s="1">
        <v>235.39999389648437</v>
      </c>
      <c r="AW109" s="1">
        <v>232.92999267578125</v>
      </c>
      <c r="AX109" s="1">
        <v>232.6199951171875</v>
      </c>
      <c r="AY109" s="1">
        <v>230.1199951171875</v>
      </c>
      <c r="AZ109" s="1">
        <v>229.36000061035156</v>
      </c>
      <c r="BA109" s="1">
        <v>233.8800048828125</v>
      </c>
      <c r="BB109" s="1">
        <v>232.10000610351562</v>
      </c>
      <c r="BC109" s="1">
        <v>223.97000122070312</v>
      </c>
      <c r="BD109" s="1">
        <v>213.86000061035156</v>
      </c>
      <c r="BE109" s="1">
        <v>216.61000061035156</v>
      </c>
      <c r="BF109" s="1">
        <v>214.8800048828125</v>
      </c>
      <c r="BG109" s="1">
        <v>216.67999267578125</v>
      </c>
      <c r="BH109" s="1">
        <v>218.6199951171875</v>
      </c>
      <c r="BI109" s="1">
        <v>225.1199951171875</v>
      </c>
      <c r="BJ109" s="1">
        <v>220.27000427246094</v>
      </c>
      <c r="BK109" s="1">
        <v>216</v>
      </c>
      <c r="BL109" s="1">
        <v>216.58000183105469</v>
      </c>
      <c r="BM109" s="1">
        <v>218.30000305175781</v>
      </c>
      <c r="BN109" s="1">
        <v>219.63999938964844</v>
      </c>
      <c r="BO109" s="1">
        <v>217.6300048828125</v>
      </c>
      <c r="BP109" s="1">
        <v>217.61000061035156</v>
      </c>
      <c r="BQ109" s="1">
        <v>119.5625</v>
      </c>
      <c r="BR109" s="1">
        <v>119</v>
      </c>
    </row>
    <row r="110" spans="1:71" x14ac:dyDescent="0.2">
      <c r="A110" s="30" t="s">
        <v>98</v>
      </c>
      <c r="B110" s="5">
        <v>197.03999328613281</v>
      </c>
      <c r="C110" s="1">
        <v>199.89999389648437</v>
      </c>
      <c r="D110" s="1">
        <v>201.66999816894531</v>
      </c>
      <c r="E110" s="1">
        <v>201.69999694824219</v>
      </c>
      <c r="F110" s="1">
        <v>208.47000122070312</v>
      </c>
      <c r="G110" s="1">
        <v>207.05000305175781</v>
      </c>
      <c r="H110" s="1">
        <v>210.63999938964844</v>
      </c>
      <c r="I110" s="1">
        <v>216.80999755859375</v>
      </c>
      <c r="J110" s="1">
        <v>213.27999877929687</v>
      </c>
      <c r="K110" s="1">
        <v>213.89999389648437</v>
      </c>
      <c r="L110" s="1">
        <v>216.07000732421875</v>
      </c>
      <c r="M110" s="1">
        <v>222.47000122070312</v>
      </c>
      <c r="N110" s="1">
        <v>217.30000305175781</v>
      </c>
      <c r="O110" s="1">
        <v>219.00999450683594</v>
      </c>
      <c r="P110" s="1">
        <v>220.5</v>
      </c>
      <c r="Q110" s="1">
        <v>223.74000549316406</v>
      </c>
      <c r="R110" s="1">
        <v>220.83999633789062</v>
      </c>
      <c r="S110" s="1">
        <v>221.30999755859375</v>
      </c>
      <c r="T110" s="1">
        <v>225.42999267578125</v>
      </c>
      <c r="U110" s="1">
        <v>224.16999816894531</v>
      </c>
      <c r="V110" s="1">
        <v>229.58999633789062</v>
      </c>
      <c r="W110" s="1">
        <v>231.57000732421875</v>
      </c>
      <c r="X110" s="1">
        <v>229.27999877929687</v>
      </c>
      <c r="Y110" s="1">
        <v>237.42999267578125</v>
      </c>
      <c r="Z110" s="1">
        <v>235.72999572753906</v>
      </c>
      <c r="AA110" s="1">
        <v>231.8699951171875</v>
      </c>
      <c r="AB110" s="1">
        <v>231.63999938964844</v>
      </c>
      <c r="AC110" s="1">
        <v>236.88999938964844</v>
      </c>
      <c r="AD110" s="1">
        <v>233.97000122070312</v>
      </c>
      <c r="AE110" s="1">
        <v>227.28999328613281</v>
      </c>
      <c r="AF110" s="1">
        <v>226.99000549316406</v>
      </c>
      <c r="AG110" s="1">
        <v>217.72000122070312</v>
      </c>
      <c r="AH110" s="1">
        <v>216.03999328613281</v>
      </c>
      <c r="AI110" s="1">
        <v>214.91000366210937</v>
      </c>
      <c r="AJ110" s="1">
        <v>221.28999328613281</v>
      </c>
      <c r="AK110" s="1">
        <v>223.82000732421875</v>
      </c>
      <c r="AL110" s="1">
        <v>222.42999267578125</v>
      </c>
      <c r="AM110" s="1">
        <v>224.96000671386719</v>
      </c>
      <c r="AN110" s="1">
        <v>227.3699951171875</v>
      </c>
      <c r="AO110" s="1">
        <v>226.52999877929687</v>
      </c>
      <c r="AP110" s="1">
        <v>221.47999572753906</v>
      </c>
      <c r="AQ110" s="1">
        <v>218.11000061035156</v>
      </c>
      <c r="AR110" s="1">
        <v>218.17999267578125</v>
      </c>
      <c r="AS110" s="1">
        <v>230.88999938964844</v>
      </c>
      <c r="AT110" s="1">
        <v>235.25</v>
      </c>
      <c r="AU110" s="1">
        <v>238.94999694824219</v>
      </c>
      <c r="AV110" s="1">
        <v>235.39999389648437</v>
      </c>
      <c r="AW110" s="1">
        <v>232.92999267578125</v>
      </c>
      <c r="AX110" s="1">
        <v>232.6199951171875</v>
      </c>
      <c r="AY110" s="1">
        <v>230.1199951171875</v>
      </c>
      <c r="AZ110" s="1">
        <v>229.36000061035156</v>
      </c>
      <c r="BA110" s="1">
        <v>233.8800048828125</v>
      </c>
      <c r="BB110" s="1">
        <v>232.10000610351562</v>
      </c>
      <c r="BC110" s="1">
        <v>223.97000122070312</v>
      </c>
      <c r="BD110" s="1">
        <v>213.86000061035156</v>
      </c>
      <c r="BE110" s="1">
        <v>216.61000061035156</v>
      </c>
      <c r="BF110" s="1">
        <v>214.8800048828125</v>
      </c>
      <c r="BG110" s="1">
        <v>216.67999267578125</v>
      </c>
      <c r="BH110" s="1">
        <v>218.6199951171875</v>
      </c>
      <c r="BI110" s="1">
        <v>225.1199951171875</v>
      </c>
      <c r="BJ110" s="1">
        <v>220.27000427246094</v>
      </c>
      <c r="BK110" s="1">
        <v>216</v>
      </c>
      <c r="BL110" s="1">
        <v>216.58000183105469</v>
      </c>
      <c r="BM110" s="1">
        <v>218.30000305175781</v>
      </c>
      <c r="BN110" s="1">
        <v>219.63999938964844</v>
      </c>
      <c r="BO110" s="1">
        <v>217.6300048828125</v>
      </c>
      <c r="BP110" s="1">
        <v>217.61000061035156</v>
      </c>
      <c r="BQ110" s="1">
        <v>18.5</v>
      </c>
      <c r="BR110" s="1">
        <v>17.4375</v>
      </c>
    </row>
    <row r="111" spans="1:71" x14ac:dyDescent="0.2">
      <c r="A111" s="30" t="s">
        <v>99</v>
      </c>
      <c r="B111" s="5">
        <v>492.55999755859375</v>
      </c>
      <c r="C111" s="1">
        <v>498.1400146484375</v>
      </c>
      <c r="D111" s="1">
        <v>504.41000366210937</v>
      </c>
      <c r="E111" s="1">
        <v>503.33999633789062</v>
      </c>
      <c r="F111" s="1">
        <v>509.69000244140625</v>
      </c>
      <c r="G111" s="1">
        <v>510.1199951171875</v>
      </c>
      <c r="H111" s="1">
        <v>517.15997314453125</v>
      </c>
      <c r="I111" s="1">
        <v>528.70001220703125</v>
      </c>
      <c r="J111" s="1">
        <v>519.989990234375</v>
      </c>
      <c r="K111" s="1">
        <v>524.19000244140625</v>
      </c>
      <c r="L111" s="1">
        <v>523.28997802734375</v>
      </c>
      <c r="M111" s="1">
        <v>538.57000732421875</v>
      </c>
      <c r="N111" s="1">
        <v>523.760009765625</v>
      </c>
      <c r="O111" s="1">
        <v>527.07000732421875</v>
      </c>
      <c r="P111" s="1">
        <v>527.1099853515625</v>
      </c>
      <c r="Q111" s="1">
        <v>528.22998046875</v>
      </c>
      <c r="R111" s="1">
        <v>523.25</v>
      </c>
      <c r="S111" s="1">
        <v>520.25</v>
      </c>
      <c r="T111" s="1">
        <v>528.739990234375</v>
      </c>
      <c r="U111" s="1">
        <v>531.280029296875</v>
      </c>
      <c r="V111" s="1">
        <v>541.27001953125</v>
      </c>
      <c r="W111" s="1">
        <v>540.8900146484375</v>
      </c>
      <c r="X111" s="1">
        <v>532.6500244140625</v>
      </c>
      <c r="Y111" s="1">
        <v>544.78997802734375</v>
      </c>
      <c r="Z111" s="1">
        <v>543.54998779296875</v>
      </c>
      <c r="AA111" s="1">
        <v>536.6400146484375</v>
      </c>
      <c r="AB111" s="1">
        <v>530.79998779296875</v>
      </c>
      <c r="AC111" s="1">
        <v>549.260009765625</v>
      </c>
      <c r="AD111" s="1">
        <v>550.92999267578125</v>
      </c>
      <c r="AE111" s="1">
        <v>536.16998291015625</v>
      </c>
      <c r="AF111" s="1">
        <v>529.52001953125</v>
      </c>
      <c r="AG111" s="1">
        <v>522.55999755859375</v>
      </c>
      <c r="AH111" s="1">
        <v>516.21002197265625</v>
      </c>
      <c r="AI111" s="1">
        <v>508.39999389648437</v>
      </c>
      <c r="AJ111" s="1">
        <v>516.5999755859375</v>
      </c>
      <c r="AK111" s="1">
        <v>528.4000244140625</v>
      </c>
      <c r="AL111" s="1">
        <v>522.780029296875</v>
      </c>
      <c r="AM111" s="1">
        <v>526.67999267578125</v>
      </c>
      <c r="AN111" s="1">
        <v>534.969970703125</v>
      </c>
      <c r="AO111" s="1">
        <v>536.08001708984375</v>
      </c>
      <c r="AP111" s="1">
        <v>525.44000244140625</v>
      </c>
      <c r="AQ111" s="1">
        <v>524.1500244140625</v>
      </c>
      <c r="AR111" s="1">
        <v>519.6400146484375</v>
      </c>
      <c r="AS111" s="1">
        <v>543.67999267578125</v>
      </c>
      <c r="AT111" s="1">
        <v>546.1199951171875</v>
      </c>
      <c r="AU111" s="1">
        <v>555.44000244140625</v>
      </c>
      <c r="AV111" s="1">
        <v>535.90997314453125</v>
      </c>
      <c r="AW111" s="1">
        <v>531.530029296875</v>
      </c>
      <c r="AX111" s="1">
        <v>531.3599853515625</v>
      </c>
      <c r="AY111" s="1">
        <v>524.6199951171875</v>
      </c>
      <c r="AZ111" s="1">
        <v>525.47998046875</v>
      </c>
      <c r="BA111" s="1">
        <v>534.280029296875</v>
      </c>
      <c r="BB111" s="1">
        <v>530.760009765625</v>
      </c>
      <c r="BC111" s="1">
        <v>520.79998779296875</v>
      </c>
      <c r="BD111" s="1">
        <v>513.34002685546875</v>
      </c>
      <c r="BE111" s="1">
        <v>514.8800048828125</v>
      </c>
      <c r="BF111" s="1">
        <v>507.67001342773437</v>
      </c>
      <c r="BG111" s="1">
        <v>516.16998291015625</v>
      </c>
      <c r="BH111" s="1">
        <v>518.8699951171875</v>
      </c>
      <c r="BI111" s="1">
        <v>530.20001220703125</v>
      </c>
      <c r="BJ111" s="1">
        <v>513.760009765625</v>
      </c>
      <c r="BK111" s="1">
        <v>512.72998046875</v>
      </c>
      <c r="BL111" s="1">
        <v>514.19000244140625</v>
      </c>
      <c r="BM111" s="1">
        <v>515.17999267578125</v>
      </c>
      <c r="BN111" s="1">
        <v>517.239990234375</v>
      </c>
      <c r="BO111" s="1">
        <v>516.34002685546875</v>
      </c>
      <c r="BP111" s="1">
        <v>516.77001953125</v>
      </c>
      <c r="BQ111" s="1">
        <v>18.75</v>
      </c>
      <c r="BR111" s="1">
        <v>19</v>
      </c>
    </row>
    <row r="112" spans="1:71" x14ac:dyDescent="0.2">
      <c r="A112" s="30" t="s">
        <v>99</v>
      </c>
      <c r="B112" s="5">
        <v>492.55999755859375</v>
      </c>
      <c r="C112" s="1">
        <v>498.1400146484375</v>
      </c>
      <c r="D112" s="1">
        <v>504.41000366210937</v>
      </c>
      <c r="E112" s="1">
        <v>503.33999633789062</v>
      </c>
      <c r="F112" s="1">
        <v>509.69000244140625</v>
      </c>
      <c r="G112" s="1">
        <v>510.1199951171875</v>
      </c>
      <c r="H112" s="1">
        <v>517.15997314453125</v>
      </c>
      <c r="I112" s="1">
        <v>528.70001220703125</v>
      </c>
      <c r="J112" s="1">
        <v>519.989990234375</v>
      </c>
      <c r="K112" s="1">
        <v>524.19000244140625</v>
      </c>
      <c r="L112" s="1">
        <v>523.28997802734375</v>
      </c>
      <c r="M112" s="1">
        <v>538.57000732421875</v>
      </c>
      <c r="N112" s="1">
        <v>523.760009765625</v>
      </c>
      <c r="O112" s="1">
        <v>527.07000732421875</v>
      </c>
      <c r="P112" s="1">
        <v>527.1099853515625</v>
      </c>
      <c r="Q112" s="1">
        <v>528.22998046875</v>
      </c>
      <c r="R112" s="1">
        <v>523.25</v>
      </c>
      <c r="S112" s="1">
        <v>520.25</v>
      </c>
      <c r="T112" s="1">
        <v>528.739990234375</v>
      </c>
      <c r="U112" s="1">
        <v>531.280029296875</v>
      </c>
      <c r="V112" s="1">
        <v>541.27001953125</v>
      </c>
      <c r="W112" s="1">
        <v>540.8900146484375</v>
      </c>
      <c r="X112" s="1">
        <v>532.6500244140625</v>
      </c>
      <c r="Y112" s="1">
        <v>544.78997802734375</v>
      </c>
      <c r="Z112" s="1">
        <v>543.54998779296875</v>
      </c>
      <c r="AA112" s="1">
        <v>536.6400146484375</v>
      </c>
      <c r="AB112" s="1">
        <v>530.79998779296875</v>
      </c>
      <c r="AC112" s="1">
        <v>549.260009765625</v>
      </c>
      <c r="AD112" s="1">
        <v>550.92999267578125</v>
      </c>
      <c r="AE112" s="1">
        <v>536.16998291015625</v>
      </c>
      <c r="AF112" s="1">
        <v>529.52001953125</v>
      </c>
      <c r="AG112" s="1">
        <v>522.55999755859375</v>
      </c>
      <c r="AH112" s="1">
        <v>516.21002197265625</v>
      </c>
      <c r="AI112" s="1">
        <v>508.39999389648437</v>
      </c>
      <c r="AJ112" s="1">
        <v>516.5999755859375</v>
      </c>
      <c r="AK112" s="1">
        <v>528.4000244140625</v>
      </c>
      <c r="AL112" s="1">
        <v>522.780029296875</v>
      </c>
      <c r="AM112" s="1">
        <v>526.67999267578125</v>
      </c>
      <c r="AN112" s="1">
        <v>534.969970703125</v>
      </c>
      <c r="AO112" s="1">
        <v>536.08001708984375</v>
      </c>
      <c r="AP112" s="1">
        <v>525.44000244140625</v>
      </c>
      <c r="AQ112" s="1">
        <v>524.1500244140625</v>
      </c>
      <c r="AR112" s="1">
        <v>519.6400146484375</v>
      </c>
      <c r="AS112" s="1">
        <v>543.67999267578125</v>
      </c>
      <c r="AT112" s="1">
        <v>546.1199951171875</v>
      </c>
      <c r="AU112" s="1">
        <v>555.44000244140625</v>
      </c>
      <c r="AV112" s="1">
        <v>535.90997314453125</v>
      </c>
      <c r="AW112" s="1">
        <v>531.530029296875</v>
      </c>
      <c r="AX112" s="1">
        <v>531.3599853515625</v>
      </c>
      <c r="AY112" s="1">
        <v>524.6199951171875</v>
      </c>
      <c r="AZ112" s="1">
        <v>525.47998046875</v>
      </c>
      <c r="BA112" s="1">
        <v>534.280029296875</v>
      </c>
      <c r="BB112" s="1">
        <v>530.760009765625</v>
      </c>
      <c r="BC112" s="1">
        <v>520.79998779296875</v>
      </c>
      <c r="BD112" s="1">
        <v>513.34002685546875</v>
      </c>
      <c r="BE112" s="1">
        <v>514.8800048828125</v>
      </c>
      <c r="BF112" s="1">
        <v>507.67001342773437</v>
      </c>
      <c r="BG112" s="1">
        <v>516.16998291015625</v>
      </c>
      <c r="BH112" s="1">
        <v>518.8699951171875</v>
      </c>
      <c r="BI112" s="1">
        <v>530.20001220703125</v>
      </c>
      <c r="BJ112" s="1">
        <v>513.760009765625</v>
      </c>
      <c r="BK112" s="1">
        <v>512.72998046875</v>
      </c>
      <c r="BL112" s="1">
        <v>514.19000244140625</v>
      </c>
      <c r="BM112" s="1">
        <v>515.17999267578125</v>
      </c>
      <c r="BN112" s="1">
        <v>517.239990234375</v>
      </c>
      <c r="BO112" s="1">
        <v>516.34002685546875</v>
      </c>
      <c r="BP112" s="1">
        <v>516.77001953125</v>
      </c>
      <c r="BQ112" s="1">
        <v>38.875</v>
      </c>
      <c r="BR112" s="1">
        <v>37.9375</v>
      </c>
    </row>
    <row r="113" spans="1:70" x14ac:dyDescent="0.2">
      <c r="A113" s="30" t="s">
        <v>478</v>
      </c>
      <c r="B113" s="5">
        <v>7.5182693027403014</v>
      </c>
      <c r="C113" s="1">
        <v>7.6232922078870793</v>
      </c>
      <c r="D113" s="1">
        <v>7.6255278776530062</v>
      </c>
      <c r="E113" s="1">
        <v>7.7788792477823696</v>
      </c>
      <c r="F113" s="1">
        <v>7.6125969869461203</v>
      </c>
      <c r="G113" s="1">
        <v>7.7357721553285899</v>
      </c>
      <c r="H113" s="1">
        <v>7.8629659104866816</v>
      </c>
      <c r="I113" s="1">
        <v>7.9444472095426848</v>
      </c>
      <c r="J113" s="1">
        <v>7.9277181020991607</v>
      </c>
      <c r="K113" s="1">
        <v>7.7196095999828502</v>
      </c>
      <c r="L113" s="1">
        <v>7.8551102537515449</v>
      </c>
      <c r="M113" s="1">
        <v>8.0304913179667494</v>
      </c>
      <c r="N113" s="1">
        <v>8.0428012452601703</v>
      </c>
      <c r="O113" s="1">
        <v>8.3603417817735313</v>
      </c>
      <c r="P113" s="1">
        <v>8.0968184638795364</v>
      </c>
      <c r="Q113" s="1">
        <v>8.1136829815764546</v>
      </c>
      <c r="R113" s="1">
        <v>8.0433036720460098</v>
      </c>
      <c r="S113" s="1">
        <v>8.0626715831863098</v>
      </c>
      <c r="T113" s="1">
        <v>8.0526588896762057</v>
      </c>
      <c r="U113" s="1">
        <v>8.2397005885731218</v>
      </c>
      <c r="V113" s="1">
        <v>8.2553977438324395</v>
      </c>
      <c r="W113" s="1">
        <v>8.1754146238048264</v>
      </c>
      <c r="X113" s="1">
        <v>8.0531376249130524</v>
      </c>
      <c r="Y113" s="1">
        <v>8.0133083087722863</v>
      </c>
      <c r="Z113" s="1">
        <v>8.0227628289154485</v>
      </c>
      <c r="AA113" s="1">
        <v>7.9250320017375211</v>
      </c>
      <c r="AB113" s="1">
        <v>7.8168931399553374</v>
      </c>
      <c r="AC113" s="1">
        <v>7.8782639312555327</v>
      </c>
      <c r="AD113" s="1">
        <v>7.8637547733933273</v>
      </c>
      <c r="AE113" s="1">
        <v>7.6597845972199465</v>
      </c>
      <c r="AF113" s="1">
        <v>7.5811286658643962</v>
      </c>
      <c r="AG113" s="1">
        <v>7.5364836499345751</v>
      </c>
      <c r="AH113" s="1">
        <v>7.5997605041302396</v>
      </c>
      <c r="AI113" s="1">
        <v>7.5229160035357836</v>
      </c>
      <c r="AJ113" s="1">
        <v>7.6587516251533287</v>
      </c>
      <c r="AK113" s="1">
        <v>7.5507648305532973</v>
      </c>
      <c r="AL113" s="1">
        <v>7.5474805406440337</v>
      </c>
      <c r="AM113" s="1">
        <v>7.5145458497722144</v>
      </c>
      <c r="AN113" s="1">
        <v>7.4606321203461148</v>
      </c>
      <c r="AO113" s="1">
        <v>7.4392107047886817</v>
      </c>
      <c r="AP113" s="1">
        <v>7.4348532237246419</v>
      </c>
      <c r="AQ113" s="1">
        <v>7.4568117889200529</v>
      </c>
      <c r="AR113" s="1">
        <v>7.422318156550884</v>
      </c>
      <c r="AS113" s="1">
        <v>7.3691570791921981</v>
      </c>
      <c r="AT113" s="1">
        <v>7.3505827591986348</v>
      </c>
      <c r="AU113" s="1">
        <v>7.3945542931477952</v>
      </c>
      <c r="AV113" s="1">
        <v>7.2731164594247888</v>
      </c>
      <c r="AW113" s="1">
        <v>7.2356116558439947</v>
      </c>
      <c r="AX113" s="1">
        <v>7.3505181406569502</v>
      </c>
      <c r="AY113" s="1">
        <v>7.3535013157911324</v>
      </c>
      <c r="AZ113" s="1">
        <v>7.2887819008172992</v>
      </c>
      <c r="BA113" s="1">
        <v>7.2242750883490778</v>
      </c>
      <c r="BB113" s="1">
        <v>7.2116636774857756</v>
      </c>
      <c r="BC113" s="1">
        <v>7.1249607442522649</v>
      </c>
      <c r="BD113" s="1">
        <v>7.2884139839002779</v>
      </c>
      <c r="BE113" s="1">
        <v>7.3839998242028697</v>
      </c>
      <c r="BF113" s="1">
        <v>7.304256247728806</v>
      </c>
      <c r="BG113" s="1">
        <v>7.2711184496550949</v>
      </c>
      <c r="BH113" s="1">
        <v>7.2361912181806796</v>
      </c>
      <c r="BI113" s="1">
        <v>7.2678740002822693</v>
      </c>
      <c r="BJ113" s="1">
        <v>7.25641001008694</v>
      </c>
      <c r="BK113" s="1">
        <v>7.324675704279211</v>
      </c>
      <c r="BL113" s="1">
        <v>7.3685868320939871</v>
      </c>
      <c r="BM113" s="1">
        <v>7.2403371738867204</v>
      </c>
      <c r="BN113" s="1">
        <v>7.2748325331349042</v>
      </c>
      <c r="BO113" s="1">
        <v>7.2269438294733845</v>
      </c>
      <c r="BP113" s="1">
        <v>7.2244551792489586</v>
      </c>
      <c r="BQ113" s="1">
        <v>7.2022745790237588</v>
      </c>
      <c r="BR113" s="1">
        <v>7.1771343967056165</v>
      </c>
    </row>
    <row r="114" spans="1:70" x14ac:dyDescent="0.2">
      <c r="A114" s="30" t="s">
        <v>98</v>
      </c>
      <c r="B114" s="5">
        <v>192.44999694824219</v>
      </c>
      <c r="C114" s="1">
        <v>190.94000244140625</v>
      </c>
      <c r="D114" s="1">
        <v>192.94000244140625</v>
      </c>
      <c r="E114" s="1">
        <v>197.03999328613281</v>
      </c>
      <c r="F114" s="1">
        <v>199.89999389648437</v>
      </c>
      <c r="G114" s="1">
        <v>201.66999816894531</v>
      </c>
      <c r="H114" s="1">
        <v>201.69999694824219</v>
      </c>
      <c r="I114" s="1">
        <v>208.47000122070312</v>
      </c>
      <c r="J114" s="1">
        <v>207.05000305175781</v>
      </c>
      <c r="K114" s="1">
        <v>210.63999938964844</v>
      </c>
      <c r="L114" s="1">
        <v>216.80999755859375</v>
      </c>
      <c r="M114" s="1">
        <v>213.27999877929687</v>
      </c>
      <c r="N114" s="1">
        <v>213.89999389648437</v>
      </c>
      <c r="O114" s="1">
        <v>216.07000732421875</v>
      </c>
      <c r="P114" s="1">
        <v>222.47000122070312</v>
      </c>
      <c r="Q114" s="1">
        <v>217.30000305175781</v>
      </c>
      <c r="R114" s="1">
        <v>219.00999450683594</v>
      </c>
      <c r="S114" s="1">
        <v>220.5</v>
      </c>
      <c r="T114" s="1">
        <v>223.74000549316406</v>
      </c>
      <c r="U114" s="1">
        <v>220.83999633789062</v>
      </c>
      <c r="V114" s="1">
        <v>221.30999755859375</v>
      </c>
      <c r="W114" s="1">
        <v>225.42999267578125</v>
      </c>
      <c r="X114" s="1">
        <v>224.16999816894531</v>
      </c>
      <c r="Y114" s="1">
        <v>229.58999633789062</v>
      </c>
      <c r="Z114" s="1">
        <v>231.57000732421875</v>
      </c>
      <c r="AA114" s="1">
        <v>229.27999877929687</v>
      </c>
      <c r="AB114" s="1">
        <v>237.42999267578125</v>
      </c>
      <c r="AC114" s="1">
        <v>235.72999572753906</v>
      </c>
      <c r="AD114" s="1">
        <v>231.8699951171875</v>
      </c>
      <c r="AE114" s="1">
        <v>231.63999938964844</v>
      </c>
      <c r="AF114" s="1">
        <v>236.88999938964844</v>
      </c>
      <c r="AG114" s="1">
        <v>233.97000122070312</v>
      </c>
      <c r="AH114" s="1">
        <v>227.28999328613281</v>
      </c>
      <c r="AI114" s="1">
        <v>226.99000549316406</v>
      </c>
      <c r="AJ114" s="1">
        <v>217.72000122070312</v>
      </c>
      <c r="AK114" s="1">
        <v>216.03999328613281</v>
      </c>
      <c r="AL114" s="1">
        <v>214.91000366210937</v>
      </c>
      <c r="AM114" s="1">
        <v>221.28999328613281</v>
      </c>
      <c r="AN114" s="1">
        <v>223.82000732421875</v>
      </c>
      <c r="AO114" s="1">
        <v>222.42999267578125</v>
      </c>
      <c r="AP114" s="1">
        <v>224.96000671386719</v>
      </c>
      <c r="AQ114" s="1">
        <v>227.3699951171875</v>
      </c>
      <c r="AR114" s="1">
        <v>226.52999877929687</v>
      </c>
      <c r="AS114" s="1">
        <v>221.47999572753906</v>
      </c>
      <c r="AT114" s="1">
        <v>218.11000061035156</v>
      </c>
      <c r="AU114" s="1">
        <v>218.17999267578125</v>
      </c>
      <c r="AV114" s="1">
        <v>230.88999938964844</v>
      </c>
      <c r="AW114" s="1">
        <v>235.25</v>
      </c>
      <c r="AX114" s="1">
        <v>238.94999694824219</v>
      </c>
      <c r="AY114" s="1">
        <v>235.39999389648437</v>
      </c>
      <c r="AZ114" s="1">
        <v>232.92999267578125</v>
      </c>
      <c r="BA114" s="1">
        <v>232.6199951171875</v>
      </c>
      <c r="BB114" s="1">
        <v>230.1199951171875</v>
      </c>
      <c r="BC114" s="1">
        <v>229.36000061035156</v>
      </c>
      <c r="BD114" s="1">
        <v>233.8800048828125</v>
      </c>
      <c r="BE114" s="1">
        <v>232.10000610351562</v>
      </c>
      <c r="BF114" s="1">
        <v>223.97000122070312</v>
      </c>
      <c r="BG114" s="1">
        <v>213.86000061035156</v>
      </c>
      <c r="BH114" s="1">
        <v>216.61000061035156</v>
      </c>
      <c r="BI114" s="1">
        <v>214.8800048828125</v>
      </c>
      <c r="BJ114" s="1">
        <v>216.67999267578125</v>
      </c>
      <c r="BK114" s="1">
        <v>218.6199951171875</v>
      </c>
      <c r="BL114" s="1">
        <v>225.1199951171875</v>
      </c>
      <c r="BM114" s="1">
        <v>220.27000427246094</v>
      </c>
      <c r="BN114" s="1">
        <v>216</v>
      </c>
      <c r="BO114" s="1">
        <v>216.58000183105469</v>
      </c>
      <c r="BP114" s="1">
        <v>218.30000305175781</v>
      </c>
      <c r="BQ114" s="1">
        <v>219.63999938964844</v>
      </c>
      <c r="BR114" s="1">
        <v>217.6300048828125</v>
      </c>
    </row>
    <row r="115" spans="1:70" x14ac:dyDescent="0.2">
      <c r="A115" s="30" t="s">
        <v>98</v>
      </c>
      <c r="B115" s="5">
        <v>192.44999694824219</v>
      </c>
      <c r="C115" s="1">
        <v>190.94000244140625</v>
      </c>
      <c r="D115" s="1">
        <v>192.94000244140625</v>
      </c>
      <c r="E115" s="1">
        <v>197.03999328613281</v>
      </c>
      <c r="F115" s="1">
        <v>199.89999389648437</v>
      </c>
      <c r="G115" s="1">
        <v>201.66999816894531</v>
      </c>
      <c r="H115" s="1">
        <v>201.69999694824219</v>
      </c>
      <c r="I115" s="1">
        <v>208.47000122070312</v>
      </c>
      <c r="J115" s="1">
        <v>207.05000305175781</v>
      </c>
      <c r="K115" s="1">
        <v>210.63999938964844</v>
      </c>
      <c r="L115" s="1">
        <v>216.80999755859375</v>
      </c>
      <c r="M115" s="1">
        <v>213.27999877929687</v>
      </c>
      <c r="N115" s="1">
        <v>213.89999389648437</v>
      </c>
      <c r="O115" s="1">
        <v>216.07000732421875</v>
      </c>
      <c r="P115" s="1">
        <v>222.47000122070312</v>
      </c>
      <c r="Q115" s="1">
        <v>217.30000305175781</v>
      </c>
      <c r="R115" s="1">
        <v>219.00999450683594</v>
      </c>
      <c r="S115" s="1">
        <v>220.5</v>
      </c>
      <c r="T115" s="1">
        <v>223.74000549316406</v>
      </c>
      <c r="U115" s="1">
        <v>220.83999633789062</v>
      </c>
      <c r="V115" s="1">
        <v>221.30999755859375</v>
      </c>
      <c r="W115" s="1">
        <v>225.42999267578125</v>
      </c>
      <c r="X115" s="1">
        <v>224.16999816894531</v>
      </c>
      <c r="Y115" s="1">
        <v>229.58999633789062</v>
      </c>
      <c r="Z115" s="1">
        <v>231.57000732421875</v>
      </c>
      <c r="AA115" s="1">
        <v>229.27999877929687</v>
      </c>
      <c r="AB115" s="1">
        <v>237.42999267578125</v>
      </c>
      <c r="AC115" s="1">
        <v>235.72999572753906</v>
      </c>
      <c r="AD115" s="1">
        <v>231.8699951171875</v>
      </c>
      <c r="AE115" s="1">
        <v>231.63999938964844</v>
      </c>
      <c r="AF115" s="1">
        <v>236.88999938964844</v>
      </c>
      <c r="AG115" s="1">
        <v>233.97000122070312</v>
      </c>
      <c r="AH115" s="1">
        <v>227.28999328613281</v>
      </c>
      <c r="AI115" s="1">
        <v>226.99000549316406</v>
      </c>
      <c r="AJ115" s="1">
        <v>217.72000122070312</v>
      </c>
      <c r="AK115" s="1">
        <v>216.03999328613281</v>
      </c>
      <c r="AL115" s="1">
        <v>214.91000366210937</v>
      </c>
      <c r="AM115" s="1">
        <v>221.28999328613281</v>
      </c>
      <c r="AN115" s="1">
        <v>223.82000732421875</v>
      </c>
      <c r="AO115" s="1">
        <v>222.42999267578125</v>
      </c>
      <c r="AP115" s="1">
        <v>224.96000671386719</v>
      </c>
      <c r="AQ115" s="1">
        <v>227.3699951171875</v>
      </c>
      <c r="AR115" s="1">
        <v>226.52999877929687</v>
      </c>
      <c r="AS115" s="1">
        <v>221.47999572753906</v>
      </c>
      <c r="AT115" s="1">
        <v>218.11000061035156</v>
      </c>
      <c r="AU115" s="1">
        <v>218.17999267578125</v>
      </c>
      <c r="AV115" s="1">
        <v>230.88999938964844</v>
      </c>
      <c r="AW115" s="1">
        <v>235.25</v>
      </c>
      <c r="AX115" s="1">
        <v>238.94999694824219</v>
      </c>
      <c r="AY115" s="1">
        <v>235.39999389648437</v>
      </c>
      <c r="AZ115" s="1">
        <v>232.92999267578125</v>
      </c>
      <c r="BA115" s="1">
        <v>232.6199951171875</v>
      </c>
      <c r="BB115" s="1">
        <v>230.1199951171875</v>
      </c>
      <c r="BC115" s="1">
        <v>229.36000061035156</v>
      </c>
      <c r="BD115" s="1">
        <v>233.8800048828125</v>
      </c>
      <c r="BE115" s="1">
        <v>232.10000610351562</v>
      </c>
      <c r="BF115" s="1">
        <v>223.97000122070312</v>
      </c>
      <c r="BG115" s="1">
        <v>213.86000061035156</v>
      </c>
      <c r="BH115" s="1">
        <v>216.61000061035156</v>
      </c>
      <c r="BI115" s="1">
        <v>214.8800048828125</v>
      </c>
      <c r="BJ115" s="1">
        <v>216.67999267578125</v>
      </c>
      <c r="BK115" s="1">
        <v>218.6199951171875</v>
      </c>
      <c r="BL115" s="1">
        <v>225.1199951171875</v>
      </c>
      <c r="BM115" s="1">
        <v>220.27000427246094</v>
      </c>
      <c r="BN115" s="1">
        <v>216</v>
      </c>
      <c r="BO115" s="1">
        <v>216.58000183105469</v>
      </c>
      <c r="BP115" s="1">
        <v>218.30000305175781</v>
      </c>
      <c r="BQ115" s="1">
        <v>219.63999938964844</v>
      </c>
      <c r="BR115" s="1">
        <v>217.6300048828125</v>
      </c>
    </row>
    <row r="116" spans="1:70" x14ac:dyDescent="0.2">
      <c r="A116" s="30" t="s">
        <v>98</v>
      </c>
      <c r="B116" s="5">
        <v>192.44999694824219</v>
      </c>
      <c r="C116" s="1">
        <v>190.94000244140625</v>
      </c>
      <c r="D116" s="1">
        <v>192.94000244140625</v>
      </c>
      <c r="E116" s="1">
        <v>197.03999328613281</v>
      </c>
      <c r="F116" s="1">
        <v>199.89999389648437</v>
      </c>
      <c r="G116" s="1">
        <v>201.66999816894531</v>
      </c>
      <c r="H116" s="1">
        <v>201.69999694824219</v>
      </c>
      <c r="I116" s="1">
        <v>208.47000122070312</v>
      </c>
      <c r="J116" s="1">
        <v>207.05000305175781</v>
      </c>
      <c r="K116" s="1">
        <v>210.63999938964844</v>
      </c>
      <c r="L116" s="1">
        <v>216.80999755859375</v>
      </c>
      <c r="M116" s="1">
        <v>213.27999877929687</v>
      </c>
      <c r="N116" s="1">
        <v>213.89999389648437</v>
      </c>
      <c r="O116" s="1">
        <v>216.07000732421875</v>
      </c>
      <c r="P116" s="1">
        <v>222.47000122070312</v>
      </c>
      <c r="Q116" s="1">
        <v>217.30000305175781</v>
      </c>
      <c r="R116" s="1">
        <v>219.00999450683594</v>
      </c>
      <c r="S116" s="1">
        <v>220.5</v>
      </c>
      <c r="T116" s="1">
        <v>223.74000549316406</v>
      </c>
      <c r="U116" s="1">
        <v>220.83999633789062</v>
      </c>
      <c r="V116" s="1">
        <v>221.30999755859375</v>
      </c>
      <c r="W116" s="1">
        <v>225.42999267578125</v>
      </c>
      <c r="X116" s="1">
        <v>224.16999816894531</v>
      </c>
      <c r="Y116" s="1">
        <v>229.58999633789062</v>
      </c>
      <c r="Z116" s="1">
        <v>231.57000732421875</v>
      </c>
      <c r="AA116" s="1">
        <v>229.27999877929687</v>
      </c>
      <c r="AB116" s="1">
        <v>237.42999267578125</v>
      </c>
      <c r="AC116" s="1">
        <v>235.72999572753906</v>
      </c>
      <c r="AD116" s="1">
        <v>231.8699951171875</v>
      </c>
      <c r="AE116" s="1">
        <v>231.63999938964844</v>
      </c>
      <c r="AF116" s="1">
        <v>236.88999938964844</v>
      </c>
      <c r="AG116" s="1">
        <v>233.97000122070312</v>
      </c>
      <c r="AH116" s="1">
        <v>227.28999328613281</v>
      </c>
      <c r="AI116" s="1">
        <v>226.99000549316406</v>
      </c>
      <c r="AJ116" s="1">
        <v>217.72000122070312</v>
      </c>
      <c r="AK116" s="1">
        <v>216.03999328613281</v>
      </c>
      <c r="AL116" s="1">
        <v>214.91000366210937</v>
      </c>
      <c r="AM116" s="1">
        <v>221.28999328613281</v>
      </c>
      <c r="AN116" s="1">
        <v>223.82000732421875</v>
      </c>
      <c r="AO116" s="1">
        <v>222.42999267578125</v>
      </c>
      <c r="AP116" s="1">
        <v>224.96000671386719</v>
      </c>
      <c r="AQ116" s="1">
        <v>227.3699951171875</v>
      </c>
      <c r="AR116" s="1">
        <v>226.52999877929687</v>
      </c>
      <c r="AS116" s="1">
        <v>221.47999572753906</v>
      </c>
      <c r="AT116" s="1">
        <v>218.11000061035156</v>
      </c>
      <c r="AU116" s="1">
        <v>218.17999267578125</v>
      </c>
      <c r="AV116" s="1">
        <v>230.88999938964844</v>
      </c>
      <c r="AW116" s="1">
        <v>235.25</v>
      </c>
      <c r="AX116" s="1">
        <v>238.94999694824219</v>
      </c>
      <c r="AY116" s="1">
        <v>235.39999389648437</v>
      </c>
      <c r="AZ116" s="1">
        <v>232.92999267578125</v>
      </c>
      <c r="BA116" s="1">
        <v>232.6199951171875</v>
      </c>
      <c r="BB116" s="1">
        <v>230.1199951171875</v>
      </c>
      <c r="BC116" s="1">
        <v>229.36000061035156</v>
      </c>
      <c r="BD116" s="1">
        <v>233.8800048828125</v>
      </c>
      <c r="BE116" s="1">
        <v>232.10000610351562</v>
      </c>
      <c r="BF116" s="1">
        <v>223.97000122070312</v>
      </c>
      <c r="BG116" s="1">
        <v>213.86000061035156</v>
      </c>
      <c r="BH116" s="1">
        <v>216.61000061035156</v>
      </c>
      <c r="BI116" s="1">
        <v>214.8800048828125</v>
      </c>
      <c r="BJ116" s="1">
        <v>216.67999267578125</v>
      </c>
      <c r="BK116" s="1">
        <v>218.6199951171875</v>
      </c>
      <c r="BL116" s="1">
        <v>225.1199951171875</v>
      </c>
      <c r="BM116" s="1">
        <v>220.27000427246094</v>
      </c>
      <c r="BN116" s="1">
        <v>216</v>
      </c>
      <c r="BO116" s="1">
        <v>216.58000183105469</v>
      </c>
      <c r="BP116" s="1">
        <v>218.30000305175781</v>
      </c>
      <c r="BQ116" s="1">
        <v>219.63999938964844</v>
      </c>
      <c r="BR116" s="1">
        <v>217.6300048828125</v>
      </c>
    </row>
    <row r="117" spans="1:70" x14ac:dyDescent="0.2">
      <c r="A117" s="30" t="s">
        <v>98</v>
      </c>
      <c r="B117" s="5">
        <v>192.44999694824219</v>
      </c>
      <c r="C117" s="1">
        <v>190.94000244140625</v>
      </c>
      <c r="D117" s="1">
        <v>192.94000244140625</v>
      </c>
      <c r="E117" s="1">
        <v>197.03999328613281</v>
      </c>
      <c r="F117" s="1">
        <v>199.89999389648437</v>
      </c>
      <c r="G117" s="1">
        <v>201.66999816894531</v>
      </c>
      <c r="H117" s="1">
        <v>201.69999694824219</v>
      </c>
      <c r="I117" s="1">
        <v>208.47000122070312</v>
      </c>
      <c r="J117" s="1">
        <v>207.05000305175781</v>
      </c>
      <c r="K117" s="1">
        <v>210.63999938964844</v>
      </c>
      <c r="L117" s="1">
        <v>216.80999755859375</v>
      </c>
      <c r="M117" s="1">
        <v>213.27999877929687</v>
      </c>
      <c r="N117" s="1">
        <v>213.89999389648437</v>
      </c>
      <c r="O117" s="1">
        <v>216.07000732421875</v>
      </c>
      <c r="P117" s="1">
        <v>222.47000122070312</v>
      </c>
      <c r="Q117" s="1">
        <v>217.30000305175781</v>
      </c>
      <c r="R117" s="1">
        <v>219.00999450683594</v>
      </c>
      <c r="S117" s="1">
        <v>220.5</v>
      </c>
      <c r="T117" s="1">
        <v>223.74000549316406</v>
      </c>
      <c r="U117" s="1">
        <v>220.83999633789062</v>
      </c>
      <c r="V117" s="1">
        <v>221.30999755859375</v>
      </c>
      <c r="W117" s="1">
        <v>225.42999267578125</v>
      </c>
      <c r="X117" s="1">
        <v>224.16999816894531</v>
      </c>
      <c r="Y117" s="1">
        <v>229.58999633789062</v>
      </c>
      <c r="Z117" s="1">
        <v>231.57000732421875</v>
      </c>
      <c r="AA117" s="1">
        <v>229.27999877929687</v>
      </c>
      <c r="AB117" s="1">
        <v>237.42999267578125</v>
      </c>
      <c r="AC117" s="1">
        <v>235.72999572753906</v>
      </c>
      <c r="AD117" s="1">
        <v>231.8699951171875</v>
      </c>
      <c r="AE117" s="1">
        <v>231.63999938964844</v>
      </c>
      <c r="AF117" s="1">
        <v>236.88999938964844</v>
      </c>
      <c r="AG117" s="1">
        <v>233.97000122070312</v>
      </c>
      <c r="AH117" s="1">
        <v>227.28999328613281</v>
      </c>
      <c r="AI117" s="1">
        <v>226.99000549316406</v>
      </c>
      <c r="AJ117" s="1">
        <v>217.72000122070312</v>
      </c>
      <c r="AK117" s="1">
        <v>216.03999328613281</v>
      </c>
      <c r="AL117" s="1">
        <v>214.91000366210937</v>
      </c>
      <c r="AM117" s="1">
        <v>221.28999328613281</v>
      </c>
      <c r="AN117" s="1">
        <v>223.82000732421875</v>
      </c>
      <c r="AO117" s="1">
        <v>222.42999267578125</v>
      </c>
      <c r="AP117" s="1">
        <v>224.96000671386719</v>
      </c>
      <c r="AQ117" s="1">
        <v>227.3699951171875</v>
      </c>
      <c r="AR117" s="1">
        <v>226.52999877929687</v>
      </c>
      <c r="AS117" s="1">
        <v>221.47999572753906</v>
      </c>
      <c r="AT117" s="1">
        <v>218.11000061035156</v>
      </c>
      <c r="AU117" s="1">
        <v>218.17999267578125</v>
      </c>
      <c r="AV117" s="1">
        <v>230.88999938964844</v>
      </c>
      <c r="AW117" s="1">
        <v>235.25</v>
      </c>
      <c r="AX117" s="1">
        <v>238.94999694824219</v>
      </c>
      <c r="AY117" s="1">
        <v>235.39999389648437</v>
      </c>
      <c r="AZ117" s="1">
        <v>232.92999267578125</v>
      </c>
      <c r="BA117" s="1">
        <v>232.6199951171875</v>
      </c>
      <c r="BB117" s="1">
        <v>230.1199951171875</v>
      </c>
      <c r="BC117" s="1">
        <v>229.36000061035156</v>
      </c>
      <c r="BD117" s="1">
        <v>233.8800048828125</v>
      </c>
      <c r="BE117" s="1">
        <v>232.10000610351562</v>
      </c>
      <c r="BF117" s="1">
        <v>223.97000122070312</v>
      </c>
      <c r="BG117" s="1">
        <v>213.86000061035156</v>
      </c>
      <c r="BH117" s="1">
        <v>216.61000061035156</v>
      </c>
      <c r="BI117" s="1">
        <v>214.8800048828125</v>
      </c>
      <c r="BJ117" s="1">
        <v>216.67999267578125</v>
      </c>
      <c r="BK117" s="1">
        <v>218.6199951171875</v>
      </c>
      <c r="BL117" s="1">
        <v>225.1199951171875</v>
      </c>
      <c r="BM117" s="1">
        <v>220.27000427246094</v>
      </c>
      <c r="BN117" s="1">
        <v>216</v>
      </c>
      <c r="BO117" s="1">
        <v>216.58000183105469</v>
      </c>
      <c r="BP117" s="1">
        <v>218.30000305175781</v>
      </c>
      <c r="BQ117" s="1">
        <v>219.63999938964844</v>
      </c>
      <c r="BR117" s="1">
        <v>217.6300048828125</v>
      </c>
    </row>
    <row r="118" spans="1:70" x14ac:dyDescent="0.2">
      <c r="A118" s="30" t="s">
        <v>99</v>
      </c>
      <c r="B118" s="5">
        <v>491.14999389648437</v>
      </c>
      <c r="C118" s="1">
        <v>490.54998779296875</v>
      </c>
      <c r="D118" s="1">
        <v>488.8699951171875</v>
      </c>
      <c r="E118" s="1">
        <v>492.55999755859375</v>
      </c>
      <c r="F118" s="1">
        <v>498.1400146484375</v>
      </c>
      <c r="G118" s="1">
        <v>504.41000366210937</v>
      </c>
      <c r="H118" s="1">
        <v>503.33999633789062</v>
      </c>
      <c r="I118" s="1">
        <v>509.69000244140625</v>
      </c>
      <c r="J118" s="1">
        <v>510.1199951171875</v>
      </c>
      <c r="K118" s="1">
        <v>517.15997314453125</v>
      </c>
      <c r="L118" s="1">
        <v>528.70001220703125</v>
      </c>
      <c r="M118" s="1">
        <v>519.989990234375</v>
      </c>
      <c r="N118" s="1">
        <v>524.19000244140625</v>
      </c>
      <c r="O118" s="1">
        <v>523.28997802734375</v>
      </c>
      <c r="P118" s="1">
        <v>538.57000732421875</v>
      </c>
      <c r="Q118" s="1">
        <v>523.760009765625</v>
      </c>
      <c r="R118" s="1">
        <v>527.07000732421875</v>
      </c>
      <c r="S118" s="1">
        <v>527.1099853515625</v>
      </c>
      <c r="T118" s="1">
        <v>528.22998046875</v>
      </c>
      <c r="U118" s="1">
        <v>523.25</v>
      </c>
      <c r="V118" s="1">
        <v>520.25</v>
      </c>
      <c r="W118" s="1">
        <v>528.739990234375</v>
      </c>
      <c r="X118" s="1">
        <v>531.280029296875</v>
      </c>
      <c r="Y118" s="1">
        <v>541.27001953125</v>
      </c>
      <c r="Z118" s="1">
        <v>540.8900146484375</v>
      </c>
      <c r="AA118" s="1">
        <v>532.6500244140625</v>
      </c>
      <c r="AB118" s="1">
        <v>544.78997802734375</v>
      </c>
      <c r="AC118" s="1">
        <v>543.54998779296875</v>
      </c>
      <c r="AD118" s="1">
        <v>536.6400146484375</v>
      </c>
      <c r="AE118" s="1">
        <v>530.79998779296875</v>
      </c>
      <c r="AF118" s="1">
        <v>549.260009765625</v>
      </c>
      <c r="AG118" s="1">
        <v>550.92999267578125</v>
      </c>
      <c r="AH118" s="1">
        <v>536.16998291015625</v>
      </c>
      <c r="AI118" s="1">
        <v>529.52001953125</v>
      </c>
      <c r="AJ118" s="1">
        <v>522.55999755859375</v>
      </c>
      <c r="AK118" s="1">
        <v>516.21002197265625</v>
      </c>
      <c r="AL118" s="1">
        <v>508.39999389648437</v>
      </c>
      <c r="AM118" s="1">
        <v>516.5999755859375</v>
      </c>
      <c r="AN118" s="1">
        <v>528.4000244140625</v>
      </c>
      <c r="AO118" s="1">
        <v>522.780029296875</v>
      </c>
      <c r="AP118" s="1">
        <v>526.67999267578125</v>
      </c>
      <c r="AQ118" s="1">
        <v>534.969970703125</v>
      </c>
      <c r="AR118" s="1">
        <v>536.08001708984375</v>
      </c>
      <c r="AS118" s="1">
        <v>525.44000244140625</v>
      </c>
      <c r="AT118" s="1">
        <v>524.1500244140625</v>
      </c>
      <c r="AU118" s="1">
        <v>519.6400146484375</v>
      </c>
      <c r="AV118" s="1">
        <v>543.67999267578125</v>
      </c>
      <c r="AW118" s="1">
        <v>546.1199951171875</v>
      </c>
      <c r="AX118" s="1">
        <v>555.44000244140625</v>
      </c>
      <c r="AY118" s="1">
        <v>535.90997314453125</v>
      </c>
      <c r="AZ118" s="1">
        <v>531.530029296875</v>
      </c>
      <c r="BA118" s="1">
        <v>531.3599853515625</v>
      </c>
      <c r="BB118" s="1">
        <v>524.6199951171875</v>
      </c>
      <c r="BC118" s="1">
        <v>525.47998046875</v>
      </c>
      <c r="BD118" s="1">
        <v>534.280029296875</v>
      </c>
      <c r="BE118" s="1">
        <v>530.760009765625</v>
      </c>
      <c r="BF118" s="1">
        <v>520.79998779296875</v>
      </c>
      <c r="BG118" s="1">
        <v>513.34002685546875</v>
      </c>
      <c r="BH118" s="1">
        <v>514.8800048828125</v>
      </c>
      <c r="BI118" s="1">
        <v>507.67001342773437</v>
      </c>
      <c r="BJ118" s="1">
        <v>516.16998291015625</v>
      </c>
      <c r="BK118" s="1">
        <v>518.8699951171875</v>
      </c>
      <c r="BL118" s="1">
        <v>530.20001220703125</v>
      </c>
      <c r="BM118" s="1">
        <v>513.760009765625</v>
      </c>
      <c r="BN118" s="1">
        <v>512.72998046875</v>
      </c>
      <c r="BO118" s="1">
        <v>514.19000244140625</v>
      </c>
      <c r="BP118" s="1">
        <v>515.17999267578125</v>
      </c>
      <c r="BQ118" s="1">
        <v>517.239990234375</v>
      </c>
      <c r="BR118" s="1">
        <v>516.34002685546875</v>
      </c>
    </row>
    <row r="119" spans="1:70" x14ac:dyDescent="0.2">
      <c r="A119" s="30" t="s">
        <v>99</v>
      </c>
      <c r="B119" s="5">
        <v>491.14999389648437</v>
      </c>
      <c r="C119" s="1">
        <v>490.54998779296875</v>
      </c>
      <c r="D119" s="1">
        <v>488.8699951171875</v>
      </c>
      <c r="E119" s="1">
        <v>492.55999755859375</v>
      </c>
      <c r="F119" s="1">
        <v>498.1400146484375</v>
      </c>
      <c r="G119" s="1">
        <v>504.41000366210937</v>
      </c>
      <c r="H119" s="1">
        <v>503.33999633789062</v>
      </c>
      <c r="I119" s="1">
        <v>509.69000244140625</v>
      </c>
      <c r="J119" s="1">
        <v>510.1199951171875</v>
      </c>
      <c r="K119" s="1">
        <v>517.15997314453125</v>
      </c>
      <c r="L119" s="1">
        <v>528.70001220703125</v>
      </c>
      <c r="M119" s="1">
        <v>519.989990234375</v>
      </c>
      <c r="N119" s="1">
        <v>524.19000244140625</v>
      </c>
      <c r="O119" s="1">
        <v>523.28997802734375</v>
      </c>
      <c r="P119" s="1">
        <v>538.57000732421875</v>
      </c>
      <c r="Q119" s="1">
        <v>523.760009765625</v>
      </c>
      <c r="R119" s="1">
        <v>527.07000732421875</v>
      </c>
      <c r="S119" s="1">
        <v>527.1099853515625</v>
      </c>
      <c r="T119" s="1">
        <v>528.22998046875</v>
      </c>
      <c r="U119" s="1">
        <v>523.25</v>
      </c>
      <c r="V119" s="1">
        <v>520.25</v>
      </c>
      <c r="W119" s="1">
        <v>528.739990234375</v>
      </c>
      <c r="X119" s="1">
        <v>531.280029296875</v>
      </c>
      <c r="Y119" s="1">
        <v>541.27001953125</v>
      </c>
      <c r="Z119" s="1">
        <v>540.8900146484375</v>
      </c>
      <c r="AA119" s="1">
        <v>532.6500244140625</v>
      </c>
      <c r="AB119" s="1">
        <v>544.78997802734375</v>
      </c>
      <c r="AC119" s="1">
        <v>543.54998779296875</v>
      </c>
      <c r="AD119" s="1">
        <v>536.6400146484375</v>
      </c>
      <c r="AE119" s="1">
        <v>530.79998779296875</v>
      </c>
      <c r="AF119" s="1">
        <v>549.260009765625</v>
      </c>
      <c r="AG119" s="1">
        <v>550.92999267578125</v>
      </c>
      <c r="AH119" s="1">
        <v>536.16998291015625</v>
      </c>
      <c r="AI119" s="1">
        <v>529.52001953125</v>
      </c>
      <c r="AJ119" s="1">
        <v>522.55999755859375</v>
      </c>
      <c r="AK119" s="1">
        <v>516.21002197265625</v>
      </c>
      <c r="AL119" s="1">
        <v>508.39999389648437</v>
      </c>
      <c r="AM119" s="1">
        <v>516.5999755859375</v>
      </c>
      <c r="AN119" s="1">
        <v>528.4000244140625</v>
      </c>
      <c r="AO119" s="1">
        <v>522.780029296875</v>
      </c>
      <c r="AP119" s="1">
        <v>526.67999267578125</v>
      </c>
      <c r="AQ119" s="1">
        <v>534.969970703125</v>
      </c>
      <c r="AR119" s="1">
        <v>536.08001708984375</v>
      </c>
      <c r="AS119" s="1">
        <v>525.44000244140625</v>
      </c>
      <c r="AT119" s="1">
        <v>524.1500244140625</v>
      </c>
      <c r="AU119" s="1">
        <v>519.6400146484375</v>
      </c>
      <c r="AV119" s="1">
        <v>543.67999267578125</v>
      </c>
      <c r="AW119" s="1">
        <v>546.1199951171875</v>
      </c>
      <c r="AX119" s="1">
        <v>555.44000244140625</v>
      </c>
      <c r="AY119" s="1">
        <v>535.90997314453125</v>
      </c>
      <c r="AZ119" s="1">
        <v>531.530029296875</v>
      </c>
      <c r="BA119" s="1">
        <v>531.3599853515625</v>
      </c>
      <c r="BB119" s="1">
        <v>524.6199951171875</v>
      </c>
      <c r="BC119" s="1">
        <v>525.47998046875</v>
      </c>
      <c r="BD119" s="1">
        <v>534.280029296875</v>
      </c>
      <c r="BE119" s="1">
        <v>530.760009765625</v>
      </c>
      <c r="BF119" s="1">
        <v>520.79998779296875</v>
      </c>
      <c r="BG119" s="1">
        <v>513.34002685546875</v>
      </c>
      <c r="BH119" s="1">
        <v>514.8800048828125</v>
      </c>
      <c r="BI119" s="1">
        <v>507.67001342773437</v>
      </c>
      <c r="BJ119" s="1">
        <v>516.16998291015625</v>
      </c>
      <c r="BK119" s="1">
        <v>518.8699951171875</v>
      </c>
      <c r="BL119" s="1">
        <v>530.20001220703125</v>
      </c>
      <c r="BM119" s="1">
        <v>513.760009765625</v>
      </c>
      <c r="BN119" s="1">
        <v>512.72998046875</v>
      </c>
      <c r="BO119" s="1">
        <v>514.19000244140625</v>
      </c>
      <c r="BP119" s="1">
        <v>515.17999267578125</v>
      </c>
      <c r="BQ119" s="1">
        <v>517.239990234375</v>
      </c>
      <c r="BR119" s="1">
        <v>516.34002685546875</v>
      </c>
    </row>
    <row r="120" spans="1:70" x14ac:dyDescent="0.2">
      <c r="A120" s="30" t="s">
        <v>98</v>
      </c>
      <c r="B120" s="5">
        <v>189.14999389648437</v>
      </c>
      <c r="C120" s="1">
        <v>192.44999694824219</v>
      </c>
      <c r="D120" s="1">
        <v>190.94000244140625</v>
      </c>
      <c r="E120" s="1">
        <v>192.94000244140625</v>
      </c>
      <c r="F120" s="1">
        <v>197.03999328613281</v>
      </c>
      <c r="G120" s="1">
        <v>199.89999389648437</v>
      </c>
      <c r="H120" s="1">
        <v>201.66999816894531</v>
      </c>
      <c r="I120" s="1">
        <v>201.69999694824219</v>
      </c>
      <c r="J120" s="1">
        <v>208.47000122070312</v>
      </c>
      <c r="K120" s="1">
        <v>207.05000305175781</v>
      </c>
      <c r="L120" s="1">
        <v>210.63999938964844</v>
      </c>
      <c r="M120" s="1">
        <v>216.80999755859375</v>
      </c>
      <c r="N120" s="1">
        <v>213.27999877929687</v>
      </c>
      <c r="O120" s="1">
        <v>213.89999389648437</v>
      </c>
      <c r="P120" s="1">
        <v>216.07000732421875</v>
      </c>
      <c r="Q120" s="1">
        <v>222.47000122070312</v>
      </c>
      <c r="R120" s="1">
        <v>217.30000305175781</v>
      </c>
      <c r="S120" s="1">
        <v>219.00999450683594</v>
      </c>
      <c r="T120" s="1">
        <v>220.5</v>
      </c>
      <c r="U120" s="1">
        <v>223.74000549316406</v>
      </c>
      <c r="V120" s="1">
        <v>220.83999633789062</v>
      </c>
      <c r="W120" s="1">
        <v>221.30999755859375</v>
      </c>
      <c r="X120" s="1">
        <v>225.42999267578125</v>
      </c>
      <c r="Y120" s="1">
        <v>224.16999816894531</v>
      </c>
      <c r="Z120" s="1">
        <v>229.58999633789062</v>
      </c>
      <c r="AA120" s="1">
        <v>231.57000732421875</v>
      </c>
      <c r="AB120" s="1">
        <v>229.27999877929687</v>
      </c>
      <c r="AC120" s="1">
        <v>237.42999267578125</v>
      </c>
      <c r="AD120" s="1">
        <v>235.72999572753906</v>
      </c>
      <c r="AE120" s="1">
        <v>231.8699951171875</v>
      </c>
      <c r="AF120" s="1">
        <v>231.63999938964844</v>
      </c>
      <c r="AG120" s="1">
        <v>236.88999938964844</v>
      </c>
      <c r="AH120" s="1">
        <v>233.97000122070312</v>
      </c>
      <c r="AI120" s="1">
        <v>227.28999328613281</v>
      </c>
      <c r="AJ120" s="1">
        <v>226.99000549316406</v>
      </c>
      <c r="AK120" s="1">
        <v>217.72000122070312</v>
      </c>
      <c r="AL120" s="1">
        <v>216.03999328613281</v>
      </c>
      <c r="AM120" s="1">
        <v>214.91000366210937</v>
      </c>
      <c r="AN120" s="1">
        <v>221.28999328613281</v>
      </c>
      <c r="AO120" s="1">
        <v>223.82000732421875</v>
      </c>
      <c r="AP120" s="1">
        <v>222.42999267578125</v>
      </c>
      <c r="AQ120" s="1">
        <v>224.96000671386719</v>
      </c>
      <c r="AR120" s="1">
        <v>227.3699951171875</v>
      </c>
      <c r="AS120" s="1">
        <v>226.52999877929687</v>
      </c>
      <c r="AT120" s="1">
        <v>221.47999572753906</v>
      </c>
      <c r="AU120" s="1">
        <v>218.11000061035156</v>
      </c>
      <c r="AV120" s="1">
        <v>218.17999267578125</v>
      </c>
      <c r="AW120" s="1">
        <v>230.88999938964844</v>
      </c>
      <c r="AX120" s="1">
        <v>235.25</v>
      </c>
      <c r="AY120" s="1">
        <v>238.94999694824219</v>
      </c>
      <c r="AZ120" s="1">
        <v>235.39999389648437</v>
      </c>
      <c r="BA120" s="1">
        <v>232.92999267578125</v>
      </c>
      <c r="BB120" s="1">
        <v>232.6199951171875</v>
      </c>
      <c r="BC120" s="1">
        <v>230.1199951171875</v>
      </c>
      <c r="BD120" s="1">
        <v>229.36000061035156</v>
      </c>
      <c r="BE120" s="1">
        <v>233.8800048828125</v>
      </c>
      <c r="BF120" s="1">
        <v>232.10000610351562</v>
      </c>
      <c r="BG120" s="1">
        <v>223.97000122070312</v>
      </c>
      <c r="BH120" s="1">
        <v>213.86000061035156</v>
      </c>
      <c r="BI120" s="1">
        <v>216.61000061035156</v>
      </c>
      <c r="BJ120" s="1">
        <v>214.8800048828125</v>
      </c>
      <c r="BK120" s="1">
        <v>216.67999267578125</v>
      </c>
      <c r="BL120" s="1">
        <v>218.6199951171875</v>
      </c>
      <c r="BM120" s="1">
        <v>225.1199951171875</v>
      </c>
      <c r="BN120" s="1">
        <v>220.27000427246094</v>
      </c>
      <c r="BO120" s="1">
        <v>216</v>
      </c>
      <c r="BP120" s="1">
        <v>216.58000183105469</v>
      </c>
      <c r="BQ120" s="1">
        <v>218.30000305175781</v>
      </c>
      <c r="BR120" s="1">
        <v>219.63999938964844</v>
      </c>
    </row>
    <row r="121" spans="1:70" x14ac:dyDescent="0.2">
      <c r="A121" s="30" t="s">
        <v>99</v>
      </c>
      <c r="B121" s="5">
        <v>480.45999145507812</v>
      </c>
      <c r="C121" s="1">
        <v>491.14999389648437</v>
      </c>
      <c r="D121" s="1">
        <v>490.54998779296875</v>
      </c>
      <c r="E121" s="1">
        <v>488.8699951171875</v>
      </c>
      <c r="F121" s="1">
        <v>492.55999755859375</v>
      </c>
      <c r="G121" s="1">
        <v>498.1400146484375</v>
      </c>
      <c r="H121" s="1">
        <v>504.41000366210937</v>
      </c>
      <c r="I121" s="1">
        <v>503.33999633789062</v>
      </c>
      <c r="J121" s="1">
        <v>509.69000244140625</v>
      </c>
      <c r="K121" s="1">
        <v>510.1199951171875</v>
      </c>
      <c r="L121" s="1">
        <v>517.15997314453125</v>
      </c>
      <c r="M121" s="1">
        <v>528.70001220703125</v>
      </c>
      <c r="N121" s="1">
        <v>519.989990234375</v>
      </c>
      <c r="O121" s="1">
        <v>524.19000244140625</v>
      </c>
      <c r="P121" s="1">
        <v>523.28997802734375</v>
      </c>
      <c r="Q121" s="1">
        <v>538.57000732421875</v>
      </c>
      <c r="R121" s="1">
        <v>523.760009765625</v>
      </c>
      <c r="S121" s="1">
        <v>527.07000732421875</v>
      </c>
      <c r="T121" s="1">
        <v>527.1099853515625</v>
      </c>
      <c r="U121" s="1">
        <v>528.22998046875</v>
      </c>
      <c r="V121" s="1">
        <v>523.25</v>
      </c>
      <c r="W121" s="1">
        <v>520.25</v>
      </c>
      <c r="X121" s="1">
        <v>528.739990234375</v>
      </c>
      <c r="Y121" s="1">
        <v>531.280029296875</v>
      </c>
      <c r="Z121" s="1">
        <v>541.27001953125</v>
      </c>
      <c r="AA121" s="1">
        <v>540.8900146484375</v>
      </c>
      <c r="AB121" s="1">
        <v>532.6500244140625</v>
      </c>
      <c r="AC121" s="1">
        <v>544.78997802734375</v>
      </c>
      <c r="AD121" s="1">
        <v>543.54998779296875</v>
      </c>
      <c r="AE121" s="1">
        <v>536.6400146484375</v>
      </c>
      <c r="AF121" s="1">
        <v>530.79998779296875</v>
      </c>
      <c r="AG121" s="1">
        <v>549.260009765625</v>
      </c>
      <c r="AH121" s="1">
        <v>550.92999267578125</v>
      </c>
      <c r="AI121" s="1">
        <v>536.16998291015625</v>
      </c>
      <c r="AJ121" s="1">
        <v>529.52001953125</v>
      </c>
      <c r="AK121" s="1">
        <v>522.55999755859375</v>
      </c>
      <c r="AL121" s="1">
        <v>516.21002197265625</v>
      </c>
      <c r="AM121" s="1">
        <v>508.39999389648437</v>
      </c>
      <c r="AN121" s="1">
        <v>516.5999755859375</v>
      </c>
      <c r="AO121" s="1">
        <v>528.4000244140625</v>
      </c>
      <c r="AP121" s="1">
        <v>522.780029296875</v>
      </c>
      <c r="AQ121" s="1">
        <v>526.67999267578125</v>
      </c>
      <c r="AR121" s="1">
        <v>534.969970703125</v>
      </c>
      <c r="AS121" s="1">
        <v>536.08001708984375</v>
      </c>
      <c r="AT121" s="1">
        <v>525.44000244140625</v>
      </c>
      <c r="AU121" s="1">
        <v>524.1500244140625</v>
      </c>
      <c r="AV121" s="1">
        <v>519.6400146484375</v>
      </c>
      <c r="AW121" s="1">
        <v>543.67999267578125</v>
      </c>
      <c r="AX121" s="1">
        <v>546.1199951171875</v>
      </c>
      <c r="AY121" s="1">
        <v>555.44000244140625</v>
      </c>
      <c r="AZ121" s="1">
        <v>535.90997314453125</v>
      </c>
      <c r="BA121" s="1">
        <v>531.530029296875</v>
      </c>
      <c r="BB121" s="1">
        <v>531.3599853515625</v>
      </c>
      <c r="BC121" s="1">
        <v>524.6199951171875</v>
      </c>
      <c r="BD121" s="1">
        <v>525.47998046875</v>
      </c>
      <c r="BE121" s="1">
        <v>534.280029296875</v>
      </c>
      <c r="BF121" s="1">
        <v>530.760009765625</v>
      </c>
      <c r="BG121" s="1">
        <v>520.79998779296875</v>
      </c>
      <c r="BH121" s="1">
        <v>513.34002685546875</v>
      </c>
      <c r="BI121" s="1">
        <v>514.8800048828125</v>
      </c>
      <c r="BJ121" s="1">
        <v>507.67001342773437</v>
      </c>
      <c r="BK121" s="1">
        <v>516.16998291015625</v>
      </c>
      <c r="BL121" s="1">
        <v>518.8699951171875</v>
      </c>
      <c r="BM121" s="1">
        <v>530.20001220703125</v>
      </c>
      <c r="BN121" s="1">
        <v>513.760009765625</v>
      </c>
      <c r="BO121" s="1">
        <v>512.72998046875</v>
      </c>
      <c r="BP121" s="1">
        <v>514.19000244140625</v>
      </c>
      <c r="BQ121" s="1">
        <v>515.17999267578125</v>
      </c>
      <c r="BR121" s="1">
        <v>517.239990234375</v>
      </c>
    </row>
    <row r="122" spans="1:70" x14ac:dyDescent="0.2">
      <c r="A122" s="30" t="s">
        <v>99</v>
      </c>
      <c r="B122" s="5">
        <v>480.45999145507812</v>
      </c>
      <c r="C122" s="1">
        <v>491.14999389648437</v>
      </c>
      <c r="D122" s="1">
        <v>490.54998779296875</v>
      </c>
      <c r="E122" s="1">
        <v>488.8699951171875</v>
      </c>
      <c r="F122" s="1">
        <v>492.55999755859375</v>
      </c>
      <c r="G122" s="1">
        <v>498.1400146484375</v>
      </c>
      <c r="H122" s="1">
        <v>504.41000366210937</v>
      </c>
      <c r="I122" s="1">
        <v>503.33999633789062</v>
      </c>
      <c r="J122" s="1">
        <v>509.69000244140625</v>
      </c>
      <c r="K122" s="1">
        <v>510.1199951171875</v>
      </c>
      <c r="L122" s="1">
        <v>517.15997314453125</v>
      </c>
      <c r="M122" s="1">
        <v>528.70001220703125</v>
      </c>
      <c r="N122" s="1">
        <v>519.989990234375</v>
      </c>
      <c r="O122" s="1">
        <v>524.19000244140625</v>
      </c>
      <c r="P122" s="1">
        <v>523.28997802734375</v>
      </c>
      <c r="Q122" s="1">
        <v>538.57000732421875</v>
      </c>
      <c r="R122" s="1">
        <v>523.760009765625</v>
      </c>
      <c r="S122" s="1">
        <v>527.07000732421875</v>
      </c>
      <c r="T122" s="1">
        <v>527.1099853515625</v>
      </c>
      <c r="U122" s="1">
        <v>528.22998046875</v>
      </c>
      <c r="V122" s="1">
        <v>523.25</v>
      </c>
      <c r="W122" s="1">
        <v>520.25</v>
      </c>
      <c r="X122" s="1">
        <v>528.739990234375</v>
      </c>
      <c r="Y122" s="1">
        <v>531.280029296875</v>
      </c>
      <c r="Z122" s="1">
        <v>541.27001953125</v>
      </c>
      <c r="AA122" s="1">
        <v>540.8900146484375</v>
      </c>
      <c r="AB122" s="1">
        <v>532.6500244140625</v>
      </c>
      <c r="AC122" s="1">
        <v>544.78997802734375</v>
      </c>
      <c r="AD122" s="1">
        <v>543.54998779296875</v>
      </c>
      <c r="AE122" s="1">
        <v>536.6400146484375</v>
      </c>
      <c r="AF122" s="1">
        <v>530.79998779296875</v>
      </c>
      <c r="AG122" s="1">
        <v>549.260009765625</v>
      </c>
      <c r="AH122" s="1">
        <v>550.92999267578125</v>
      </c>
      <c r="AI122" s="1">
        <v>536.16998291015625</v>
      </c>
      <c r="AJ122" s="1">
        <v>529.52001953125</v>
      </c>
      <c r="AK122" s="1">
        <v>522.55999755859375</v>
      </c>
      <c r="AL122" s="1">
        <v>516.21002197265625</v>
      </c>
      <c r="AM122" s="1">
        <v>508.39999389648437</v>
      </c>
      <c r="AN122" s="1">
        <v>516.5999755859375</v>
      </c>
      <c r="AO122" s="1">
        <v>528.4000244140625</v>
      </c>
      <c r="AP122" s="1">
        <v>522.780029296875</v>
      </c>
      <c r="AQ122" s="1">
        <v>526.67999267578125</v>
      </c>
      <c r="AR122" s="1">
        <v>534.969970703125</v>
      </c>
      <c r="AS122" s="1">
        <v>536.08001708984375</v>
      </c>
      <c r="AT122" s="1">
        <v>525.44000244140625</v>
      </c>
      <c r="AU122" s="1">
        <v>524.1500244140625</v>
      </c>
      <c r="AV122" s="1">
        <v>519.6400146484375</v>
      </c>
      <c r="AW122" s="1">
        <v>543.67999267578125</v>
      </c>
      <c r="AX122" s="1">
        <v>546.1199951171875</v>
      </c>
      <c r="AY122" s="1">
        <v>555.44000244140625</v>
      </c>
      <c r="AZ122" s="1">
        <v>535.90997314453125</v>
      </c>
      <c r="BA122" s="1">
        <v>531.530029296875</v>
      </c>
      <c r="BB122" s="1">
        <v>531.3599853515625</v>
      </c>
      <c r="BC122" s="1">
        <v>524.6199951171875</v>
      </c>
      <c r="BD122" s="1">
        <v>525.47998046875</v>
      </c>
      <c r="BE122" s="1">
        <v>534.280029296875</v>
      </c>
      <c r="BF122" s="1">
        <v>530.760009765625</v>
      </c>
      <c r="BG122" s="1">
        <v>520.79998779296875</v>
      </c>
      <c r="BH122" s="1">
        <v>513.34002685546875</v>
      </c>
      <c r="BI122" s="1">
        <v>514.8800048828125</v>
      </c>
      <c r="BJ122" s="1">
        <v>507.67001342773437</v>
      </c>
      <c r="BK122" s="1">
        <v>516.16998291015625</v>
      </c>
      <c r="BL122" s="1">
        <v>518.8699951171875</v>
      </c>
      <c r="BM122" s="1">
        <v>530.20001220703125</v>
      </c>
      <c r="BN122" s="1">
        <v>513.760009765625</v>
      </c>
      <c r="BO122" s="1">
        <v>512.72998046875</v>
      </c>
      <c r="BP122" s="1">
        <v>514.19000244140625</v>
      </c>
      <c r="BQ122" s="1">
        <v>515.17999267578125</v>
      </c>
      <c r="BR122" s="1">
        <v>517.239990234375</v>
      </c>
    </row>
    <row r="123" spans="1:70" x14ac:dyDescent="0.2">
      <c r="A123" s="30" t="s">
        <v>98</v>
      </c>
      <c r="B123" s="5">
        <v>182.83999633789062</v>
      </c>
      <c r="C123" s="1">
        <v>189.14999389648437</v>
      </c>
      <c r="D123" s="1">
        <v>192.44999694824219</v>
      </c>
      <c r="E123" s="1">
        <v>190.94000244140625</v>
      </c>
      <c r="F123" s="1">
        <v>192.94000244140625</v>
      </c>
      <c r="G123" s="1">
        <v>197.03999328613281</v>
      </c>
      <c r="H123" s="1">
        <v>199.89999389648437</v>
      </c>
      <c r="I123" s="1">
        <v>201.66999816894531</v>
      </c>
      <c r="J123" s="1">
        <v>201.69999694824219</v>
      </c>
      <c r="K123" s="1">
        <v>208.47000122070312</v>
      </c>
      <c r="L123" s="1">
        <v>207.05000305175781</v>
      </c>
      <c r="M123" s="1">
        <v>210.63999938964844</v>
      </c>
      <c r="N123" s="1">
        <v>216.80999755859375</v>
      </c>
      <c r="O123" s="1">
        <v>213.27999877929687</v>
      </c>
      <c r="P123" s="1">
        <v>213.89999389648437</v>
      </c>
      <c r="Q123" s="1">
        <v>216.07000732421875</v>
      </c>
      <c r="R123" s="1">
        <v>222.47000122070312</v>
      </c>
      <c r="S123" s="1">
        <v>217.30000305175781</v>
      </c>
      <c r="T123" s="1">
        <v>219.00999450683594</v>
      </c>
      <c r="U123" s="1">
        <v>220.5</v>
      </c>
      <c r="V123" s="1">
        <v>223.74000549316406</v>
      </c>
      <c r="W123" s="1">
        <v>220.83999633789062</v>
      </c>
      <c r="X123" s="1">
        <v>221.30999755859375</v>
      </c>
      <c r="Y123" s="1">
        <v>225.42999267578125</v>
      </c>
      <c r="Z123" s="1">
        <v>224.16999816894531</v>
      </c>
      <c r="AA123" s="1">
        <v>229.58999633789062</v>
      </c>
      <c r="AB123" s="1">
        <v>231.57000732421875</v>
      </c>
      <c r="AC123" s="1">
        <v>229.27999877929687</v>
      </c>
      <c r="AD123" s="1">
        <v>237.42999267578125</v>
      </c>
      <c r="AE123" s="1">
        <v>235.72999572753906</v>
      </c>
      <c r="AF123" s="1">
        <v>231.8699951171875</v>
      </c>
      <c r="AG123" s="1">
        <v>231.63999938964844</v>
      </c>
      <c r="AH123" s="1">
        <v>236.88999938964844</v>
      </c>
      <c r="AI123" s="1">
        <v>233.97000122070312</v>
      </c>
      <c r="AJ123" s="1">
        <v>227.28999328613281</v>
      </c>
      <c r="AK123" s="1">
        <v>226.99000549316406</v>
      </c>
      <c r="AL123" s="1">
        <v>217.72000122070312</v>
      </c>
      <c r="AM123" s="1">
        <v>216.03999328613281</v>
      </c>
      <c r="AN123" s="1">
        <v>214.91000366210937</v>
      </c>
      <c r="AO123" s="1">
        <v>221.28999328613281</v>
      </c>
      <c r="AP123" s="1">
        <v>223.82000732421875</v>
      </c>
      <c r="AQ123" s="1">
        <v>222.42999267578125</v>
      </c>
      <c r="AR123" s="1">
        <v>224.96000671386719</v>
      </c>
      <c r="AS123" s="1">
        <v>227.3699951171875</v>
      </c>
      <c r="AT123" s="1">
        <v>226.52999877929687</v>
      </c>
      <c r="AU123" s="1">
        <v>221.47999572753906</v>
      </c>
      <c r="AV123" s="1">
        <v>218.11000061035156</v>
      </c>
      <c r="AW123" s="1">
        <v>218.17999267578125</v>
      </c>
      <c r="AX123" s="1">
        <v>230.88999938964844</v>
      </c>
      <c r="AY123" s="1">
        <v>235.25</v>
      </c>
      <c r="AZ123" s="1">
        <v>238.94999694824219</v>
      </c>
      <c r="BA123" s="1">
        <v>235.39999389648437</v>
      </c>
      <c r="BB123" s="1">
        <v>232.92999267578125</v>
      </c>
      <c r="BC123" s="1">
        <v>232.6199951171875</v>
      </c>
      <c r="BD123" s="1">
        <v>230.1199951171875</v>
      </c>
      <c r="BE123" s="1">
        <v>229.36000061035156</v>
      </c>
      <c r="BF123" s="1">
        <v>233.8800048828125</v>
      </c>
      <c r="BG123" s="1">
        <v>232.10000610351562</v>
      </c>
      <c r="BH123" s="1">
        <v>223.97000122070312</v>
      </c>
      <c r="BI123" s="1">
        <v>213.86000061035156</v>
      </c>
      <c r="BJ123" s="1">
        <v>216.61000061035156</v>
      </c>
      <c r="BK123" s="1">
        <v>214.8800048828125</v>
      </c>
      <c r="BL123" s="1">
        <v>216.67999267578125</v>
      </c>
      <c r="BM123" s="1">
        <v>218.6199951171875</v>
      </c>
      <c r="BN123" s="1">
        <v>225.1199951171875</v>
      </c>
      <c r="BO123" s="1">
        <v>220.27000427246094</v>
      </c>
      <c r="BP123" s="1">
        <v>216</v>
      </c>
      <c r="BQ123" s="1">
        <v>216.58000183105469</v>
      </c>
      <c r="BR123" s="1">
        <v>218.30000305175781</v>
      </c>
    </row>
    <row r="124" spans="1:70" x14ac:dyDescent="0.2">
      <c r="A124" s="30" t="s">
        <v>99</v>
      </c>
      <c r="B124" s="5">
        <v>480.58999633789062</v>
      </c>
      <c r="C124" s="1">
        <v>480.45999145507812</v>
      </c>
      <c r="D124" s="1">
        <v>491.14999389648437</v>
      </c>
      <c r="E124" s="1">
        <v>490.54998779296875</v>
      </c>
      <c r="F124" s="1">
        <v>488.8699951171875</v>
      </c>
      <c r="G124" s="1">
        <v>492.55999755859375</v>
      </c>
      <c r="H124" s="1">
        <v>498.1400146484375</v>
      </c>
      <c r="I124" s="1">
        <v>504.41000366210937</v>
      </c>
      <c r="J124" s="1">
        <v>503.33999633789062</v>
      </c>
      <c r="K124" s="1">
        <v>509.69000244140625</v>
      </c>
      <c r="L124" s="1">
        <v>510.1199951171875</v>
      </c>
      <c r="M124" s="1">
        <v>517.15997314453125</v>
      </c>
      <c r="N124" s="1">
        <v>528.70001220703125</v>
      </c>
      <c r="O124" s="1">
        <v>519.989990234375</v>
      </c>
      <c r="P124" s="1">
        <v>524.19000244140625</v>
      </c>
      <c r="Q124" s="1">
        <v>523.28997802734375</v>
      </c>
      <c r="R124" s="1">
        <v>538.57000732421875</v>
      </c>
      <c r="S124" s="1">
        <v>523.760009765625</v>
      </c>
      <c r="T124" s="1">
        <v>527.07000732421875</v>
      </c>
      <c r="U124" s="1">
        <v>527.1099853515625</v>
      </c>
      <c r="V124" s="1">
        <v>528.22998046875</v>
      </c>
      <c r="W124" s="1">
        <v>523.25</v>
      </c>
      <c r="X124" s="1">
        <v>520.25</v>
      </c>
      <c r="Y124" s="1">
        <v>528.739990234375</v>
      </c>
      <c r="Z124" s="1">
        <v>531.280029296875</v>
      </c>
      <c r="AA124" s="1">
        <v>541.27001953125</v>
      </c>
      <c r="AB124" s="1">
        <v>540.8900146484375</v>
      </c>
      <c r="AC124" s="1">
        <v>532.6500244140625</v>
      </c>
      <c r="AD124" s="1">
        <v>544.78997802734375</v>
      </c>
      <c r="AE124" s="1">
        <v>543.54998779296875</v>
      </c>
      <c r="AF124" s="1">
        <v>536.6400146484375</v>
      </c>
      <c r="AG124" s="1">
        <v>530.79998779296875</v>
      </c>
      <c r="AH124" s="1">
        <v>549.260009765625</v>
      </c>
      <c r="AI124" s="1">
        <v>550.92999267578125</v>
      </c>
      <c r="AJ124" s="1">
        <v>536.16998291015625</v>
      </c>
      <c r="AK124" s="1">
        <v>529.52001953125</v>
      </c>
      <c r="AL124" s="1">
        <v>522.55999755859375</v>
      </c>
      <c r="AM124" s="1">
        <v>516.21002197265625</v>
      </c>
      <c r="AN124" s="1">
        <v>508.39999389648437</v>
      </c>
      <c r="AO124" s="1">
        <v>516.5999755859375</v>
      </c>
      <c r="AP124" s="1">
        <v>528.4000244140625</v>
      </c>
      <c r="AQ124" s="1">
        <v>522.780029296875</v>
      </c>
      <c r="AR124" s="1">
        <v>526.67999267578125</v>
      </c>
      <c r="AS124" s="1">
        <v>534.969970703125</v>
      </c>
      <c r="AT124" s="1">
        <v>536.08001708984375</v>
      </c>
      <c r="AU124" s="1">
        <v>525.44000244140625</v>
      </c>
      <c r="AV124" s="1">
        <v>524.1500244140625</v>
      </c>
      <c r="AW124" s="1">
        <v>519.6400146484375</v>
      </c>
      <c r="AX124" s="1">
        <v>543.67999267578125</v>
      </c>
      <c r="AY124" s="1">
        <v>546.1199951171875</v>
      </c>
      <c r="AZ124" s="1">
        <v>555.44000244140625</v>
      </c>
      <c r="BA124" s="1">
        <v>535.90997314453125</v>
      </c>
      <c r="BB124" s="1">
        <v>531.530029296875</v>
      </c>
      <c r="BC124" s="1">
        <v>531.3599853515625</v>
      </c>
      <c r="BD124" s="1">
        <v>524.6199951171875</v>
      </c>
      <c r="BE124" s="1">
        <v>525.47998046875</v>
      </c>
      <c r="BF124" s="1">
        <v>534.280029296875</v>
      </c>
      <c r="BG124" s="1">
        <v>530.760009765625</v>
      </c>
      <c r="BH124" s="1">
        <v>520.79998779296875</v>
      </c>
      <c r="BI124" s="1">
        <v>513.34002685546875</v>
      </c>
      <c r="BJ124" s="1">
        <v>514.8800048828125</v>
      </c>
      <c r="BK124" s="1">
        <v>507.67001342773437</v>
      </c>
      <c r="BL124" s="1">
        <v>516.16998291015625</v>
      </c>
      <c r="BM124" s="1">
        <v>518.8699951171875</v>
      </c>
      <c r="BN124" s="1">
        <v>530.20001220703125</v>
      </c>
      <c r="BO124" s="1">
        <v>513.760009765625</v>
      </c>
      <c r="BP124" s="1">
        <v>512.72998046875</v>
      </c>
      <c r="BQ124" s="1">
        <v>514.19000244140625</v>
      </c>
      <c r="BR124" s="1">
        <v>515.17999267578125</v>
      </c>
    </row>
    <row r="125" spans="1:70" x14ac:dyDescent="0.2">
      <c r="A125" s="30" t="s">
        <v>99</v>
      </c>
      <c r="B125" s="5">
        <v>480.58999633789062</v>
      </c>
      <c r="C125" s="1">
        <v>480.45999145507812</v>
      </c>
      <c r="D125" s="1">
        <v>491.14999389648437</v>
      </c>
      <c r="E125" s="1">
        <v>490.54998779296875</v>
      </c>
      <c r="F125" s="1">
        <v>488.8699951171875</v>
      </c>
      <c r="G125" s="1">
        <v>492.55999755859375</v>
      </c>
      <c r="H125" s="1">
        <v>498.1400146484375</v>
      </c>
      <c r="I125" s="1">
        <v>504.41000366210937</v>
      </c>
      <c r="J125" s="1">
        <v>503.33999633789062</v>
      </c>
      <c r="K125" s="1">
        <v>509.69000244140625</v>
      </c>
      <c r="L125" s="1">
        <v>510.1199951171875</v>
      </c>
      <c r="M125" s="1">
        <v>517.15997314453125</v>
      </c>
      <c r="N125" s="1">
        <v>528.70001220703125</v>
      </c>
      <c r="O125" s="1">
        <v>519.989990234375</v>
      </c>
      <c r="P125" s="1">
        <v>524.19000244140625</v>
      </c>
      <c r="Q125" s="1">
        <v>523.28997802734375</v>
      </c>
      <c r="R125" s="1">
        <v>538.57000732421875</v>
      </c>
      <c r="S125" s="1">
        <v>523.760009765625</v>
      </c>
      <c r="T125" s="1">
        <v>527.07000732421875</v>
      </c>
      <c r="U125" s="1">
        <v>527.1099853515625</v>
      </c>
      <c r="V125" s="1">
        <v>528.22998046875</v>
      </c>
      <c r="W125" s="1">
        <v>523.25</v>
      </c>
      <c r="X125" s="1">
        <v>520.25</v>
      </c>
      <c r="Y125" s="1">
        <v>528.739990234375</v>
      </c>
      <c r="Z125" s="1">
        <v>531.280029296875</v>
      </c>
      <c r="AA125" s="1">
        <v>541.27001953125</v>
      </c>
      <c r="AB125" s="1">
        <v>540.8900146484375</v>
      </c>
      <c r="AC125" s="1">
        <v>532.6500244140625</v>
      </c>
      <c r="AD125" s="1">
        <v>544.78997802734375</v>
      </c>
      <c r="AE125" s="1">
        <v>543.54998779296875</v>
      </c>
      <c r="AF125" s="1">
        <v>536.6400146484375</v>
      </c>
      <c r="AG125" s="1">
        <v>530.79998779296875</v>
      </c>
      <c r="AH125" s="1">
        <v>549.260009765625</v>
      </c>
      <c r="AI125" s="1">
        <v>550.92999267578125</v>
      </c>
      <c r="AJ125" s="1">
        <v>536.16998291015625</v>
      </c>
      <c r="AK125" s="1">
        <v>529.52001953125</v>
      </c>
      <c r="AL125" s="1">
        <v>522.55999755859375</v>
      </c>
      <c r="AM125" s="1">
        <v>516.21002197265625</v>
      </c>
      <c r="AN125" s="1">
        <v>508.39999389648437</v>
      </c>
      <c r="AO125" s="1">
        <v>516.5999755859375</v>
      </c>
      <c r="AP125" s="1">
        <v>528.4000244140625</v>
      </c>
      <c r="AQ125" s="1">
        <v>522.780029296875</v>
      </c>
      <c r="AR125" s="1">
        <v>526.67999267578125</v>
      </c>
      <c r="AS125" s="1">
        <v>534.969970703125</v>
      </c>
      <c r="AT125" s="1">
        <v>536.08001708984375</v>
      </c>
      <c r="AU125" s="1">
        <v>525.44000244140625</v>
      </c>
      <c r="AV125" s="1">
        <v>524.1500244140625</v>
      </c>
      <c r="AW125" s="1">
        <v>519.6400146484375</v>
      </c>
      <c r="AX125" s="1">
        <v>543.67999267578125</v>
      </c>
      <c r="AY125" s="1">
        <v>546.1199951171875</v>
      </c>
      <c r="AZ125" s="1">
        <v>555.44000244140625</v>
      </c>
      <c r="BA125" s="1">
        <v>535.90997314453125</v>
      </c>
      <c r="BB125" s="1">
        <v>531.530029296875</v>
      </c>
      <c r="BC125" s="1">
        <v>531.3599853515625</v>
      </c>
      <c r="BD125" s="1">
        <v>524.6199951171875</v>
      </c>
      <c r="BE125" s="1">
        <v>525.47998046875</v>
      </c>
      <c r="BF125" s="1">
        <v>534.280029296875</v>
      </c>
      <c r="BG125" s="1">
        <v>530.760009765625</v>
      </c>
      <c r="BH125" s="1">
        <v>520.79998779296875</v>
      </c>
      <c r="BI125" s="1">
        <v>513.34002685546875</v>
      </c>
      <c r="BJ125" s="1">
        <v>514.8800048828125</v>
      </c>
      <c r="BK125" s="1">
        <v>507.67001342773437</v>
      </c>
      <c r="BL125" s="1">
        <v>516.16998291015625</v>
      </c>
      <c r="BM125" s="1">
        <v>518.8699951171875</v>
      </c>
      <c r="BN125" s="1">
        <v>530.20001220703125</v>
      </c>
      <c r="BO125" s="1">
        <v>513.760009765625</v>
      </c>
      <c r="BP125" s="1">
        <v>512.72998046875</v>
      </c>
      <c r="BQ125" s="1">
        <v>514.19000244140625</v>
      </c>
      <c r="BR125" s="1">
        <v>515.17999267578125</v>
      </c>
    </row>
    <row r="126" spans="1:70" x14ac:dyDescent="0.2">
      <c r="A126" s="30" t="s">
        <v>99</v>
      </c>
      <c r="B126" s="5">
        <v>480.58999633789062</v>
      </c>
      <c r="C126" s="1">
        <v>480.45999145507812</v>
      </c>
      <c r="D126" s="1">
        <v>491.14999389648437</v>
      </c>
      <c r="E126" s="1">
        <v>490.54998779296875</v>
      </c>
      <c r="F126" s="1">
        <v>488.8699951171875</v>
      </c>
      <c r="G126" s="1">
        <v>492.55999755859375</v>
      </c>
      <c r="H126" s="1">
        <v>498.1400146484375</v>
      </c>
      <c r="I126" s="1">
        <v>504.41000366210937</v>
      </c>
      <c r="J126" s="1">
        <v>503.33999633789062</v>
      </c>
      <c r="K126" s="1">
        <v>509.69000244140625</v>
      </c>
      <c r="L126" s="1">
        <v>510.1199951171875</v>
      </c>
      <c r="M126" s="1">
        <v>517.15997314453125</v>
      </c>
      <c r="N126" s="1">
        <v>528.70001220703125</v>
      </c>
      <c r="O126" s="1">
        <v>519.989990234375</v>
      </c>
      <c r="P126" s="1">
        <v>524.19000244140625</v>
      </c>
      <c r="Q126" s="1">
        <v>523.28997802734375</v>
      </c>
      <c r="R126" s="1">
        <v>538.57000732421875</v>
      </c>
      <c r="S126" s="1">
        <v>523.760009765625</v>
      </c>
      <c r="T126" s="1">
        <v>527.07000732421875</v>
      </c>
      <c r="U126" s="1">
        <v>527.1099853515625</v>
      </c>
      <c r="V126" s="1">
        <v>528.22998046875</v>
      </c>
      <c r="W126" s="1">
        <v>523.25</v>
      </c>
      <c r="X126" s="1">
        <v>520.25</v>
      </c>
      <c r="Y126" s="1">
        <v>528.739990234375</v>
      </c>
      <c r="Z126" s="1">
        <v>531.280029296875</v>
      </c>
      <c r="AA126" s="1">
        <v>541.27001953125</v>
      </c>
      <c r="AB126" s="1">
        <v>540.8900146484375</v>
      </c>
      <c r="AC126" s="1">
        <v>532.6500244140625</v>
      </c>
      <c r="AD126" s="1">
        <v>544.78997802734375</v>
      </c>
      <c r="AE126" s="1">
        <v>543.54998779296875</v>
      </c>
      <c r="AF126" s="1">
        <v>536.6400146484375</v>
      </c>
      <c r="AG126" s="1">
        <v>530.79998779296875</v>
      </c>
      <c r="AH126" s="1">
        <v>549.260009765625</v>
      </c>
      <c r="AI126" s="1">
        <v>550.92999267578125</v>
      </c>
      <c r="AJ126" s="1">
        <v>536.16998291015625</v>
      </c>
      <c r="AK126" s="1">
        <v>529.52001953125</v>
      </c>
      <c r="AL126" s="1">
        <v>522.55999755859375</v>
      </c>
      <c r="AM126" s="1">
        <v>516.21002197265625</v>
      </c>
      <c r="AN126" s="1">
        <v>508.39999389648437</v>
      </c>
      <c r="AO126" s="1">
        <v>516.5999755859375</v>
      </c>
      <c r="AP126" s="1">
        <v>528.4000244140625</v>
      </c>
      <c r="AQ126" s="1">
        <v>522.780029296875</v>
      </c>
      <c r="AR126" s="1">
        <v>526.67999267578125</v>
      </c>
      <c r="AS126" s="1">
        <v>534.969970703125</v>
      </c>
      <c r="AT126" s="1">
        <v>536.08001708984375</v>
      </c>
      <c r="AU126" s="1">
        <v>525.44000244140625</v>
      </c>
      <c r="AV126" s="1">
        <v>524.1500244140625</v>
      </c>
      <c r="AW126" s="1">
        <v>519.6400146484375</v>
      </c>
      <c r="AX126" s="1">
        <v>543.67999267578125</v>
      </c>
      <c r="AY126" s="1">
        <v>546.1199951171875</v>
      </c>
      <c r="AZ126" s="1">
        <v>555.44000244140625</v>
      </c>
      <c r="BA126" s="1">
        <v>535.90997314453125</v>
      </c>
      <c r="BB126" s="1">
        <v>531.530029296875</v>
      </c>
      <c r="BC126" s="1">
        <v>531.3599853515625</v>
      </c>
      <c r="BD126" s="1">
        <v>524.6199951171875</v>
      </c>
      <c r="BE126" s="1">
        <v>525.47998046875</v>
      </c>
      <c r="BF126" s="1">
        <v>534.280029296875</v>
      </c>
      <c r="BG126" s="1">
        <v>530.760009765625</v>
      </c>
      <c r="BH126" s="1">
        <v>520.79998779296875</v>
      </c>
      <c r="BI126" s="1">
        <v>513.34002685546875</v>
      </c>
      <c r="BJ126" s="1">
        <v>514.8800048828125</v>
      </c>
      <c r="BK126" s="1">
        <v>507.67001342773437</v>
      </c>
      <c r="BL126" s="1">
        <v>516.16998291015625</v>
      </c>
      <c r="BM126" s="1">
        <v>518.8699951171875</v>
      </c>
      <c r="BN126" s="1">
        <v>530.20001220703125</v>
      </c>
      <c r="BO126" s="1">
        <v>513.760009765625</v>
      </c>
      <c r="BP126" s="1">
        <v>512.72998046875</v>
      </c>
      <c r="BQ126" s="1">
        <v>514.19000244140625</v>
      </c>
      <c r="BR126" s="1">
        <v>518.8699951171875</v>
      </c>
    </row>
    <row r="127" spans="1:70" x14ac:dyDescent="0.2">
      <c r="A127" s="30" t="s">
        <v>98</v>
      </c>
      <c r="B127" s="5">
        <v>180.21000671386719</v>
      </c>
      <c r="C127" s="1">
        <v>178.25999450683594</v>
      </c>
      <c r="D127" s="1">
        <v>178.69999694824219</v>
      </c>
      <c r="E127" s="1">
        <v>184.3699951171875</v>
      </c>
      <c r="F127" s="1">
        <v>183.77000427246094</v>
      </c>
      <c r="G127" s="1">
        <v>182.83999633789062</v>
      </c>
      <c r="H127" s="1">
        <v>189.14999389648437</v>
      </c>
      <c r="I127" s="1">
        <v>192.44999694824219</v>
      </c>
      <c r="J127" s="1">
        <v>190.94000244140625</v>
      </c>
      <c r="K127" s="1">
        <v>192.94000244140625</v>
      </c>
      <c r="L127" s="1">
        <v>197.03999328613281</v>
      </c>
      <c r="M127" s="1">
        <v>199.89999389648437</v>
      </c>
      <c r="N127" s="1">
        <v>201.66999816894531</v>
      </c>
      <c r="O127" s="1">
        <v>201.69999694824219</v>
      </c>
      <c r="P127" s="1">
        <v>208.47000122070312</v>
      </c>
      <c r="Q127" s="1">
        <v>207.05000305175781</v>
      </c>
      <c r="R127" s="1">
        <v>210.63999938964844</v>
      </c>
      <c r="S127" s="1">
        <v>216.80999755859375</v>
      </c>
      <c r="T127" s="1">
        <v>213.27999877929687</v>
      </c>
      <c r="U127" s="1">
        <v>213.89999389648437</v>
      </c>
      <c r="V127" s="1">
        <v>216.07000732421875</v>
      </c>
      <c r="W127" s="1">
        <v>222.47000122070312</v>
      </c>
      <c r="X127" s="1">
        <v>217.30000305175781</v>
      </c>
      <c r="Y127" s="1">
        <v>219.00999450683594</v>
      </c>
      <c r="Z127" s="1">
        <v>220.5</v>
      </c>
      <c r="AA127" s="1">
        <v>223.74000549316406</v>
      </c>
      <c r="AB127" s="1">
        <v>220.83999633789062</v>
      </c>
      <c r="AC127" s="1">
        <v>221.30999755859375</v>
      </c>
      <c r="AD127" s="1">
        <v>225.42999267578125</v>
      </c>
      <c r="AE127" s="1">
        <v>224.16999816894531</v>
      </c>
      <c r="AF127" s="1">
        <v>229.58999633789062</v>
      </c>
      <c r="AG127" s="1">
        <v>231.57000732421875</v>
      </c>
      <c r="AH127" s="1">
        <v>229.27999877929687</v>
      </c>
      <c r="AI127" s="1">
        <v>237.42999267578125</v>
      </c>
      <c r="AJ127" s="1">
        <v>235.72999572753906</v>
      </c>
      <c r="AK127" s="1">
        <v>231.8699951171875</v>
      </c>
      <c r="AL127" s="1">
        <v>231.63999938964844</v>
      </c>
      <c r="AM127" s="1">
        <v>236.88999938964844</v>
      </c>
      <c r="AN127" s="1">
        <v>233.97000122070312</v>
      </c>
      <c r="AO127" s="1">
        <v>227.28999328613281</v>
      </c>
      <c r="AP127" s="1">
        <v>226.99000549316406</v>
      </c>
      <c r="AQ127" s="1">
        <v>217.72000122070312</v>
      </c>
      <c r="AR127" s="1">
        <v>216.03999328613281</v>
      </c>
      <c r="AS127" s="1">
        <v>214.91000366210937</v>
      </c>
      <c r="AT127" s="1">
        <v>221.28999328613281</v>
      </c>
      <c r="AU127" s="1">
        <v>223.82000732421875</v>
      </c>
      <c r="AV127" s="1">
        <v>222.42999267578125</v>
      </c>
      <c r="AW127" s="1">
        <v>224.96000671386719</v>
      </c>
      <c r="AX127" s="1">
        <v>227.3699951171875</v>
      </c>
      <c r="AY127" s="1">
        <v>226.52999877929687</v>
      </c>
      <c r="AZ127" s="1">
        <v>221.47999572753906</v>
      </c>
      <c r="BA127" s="1">
        <v>218.11000061035156</v>
      </c>
      <c r="BB127" s="1">
        <v>218.17999267578125</v>
      </c>
      <c r="BC127" s="1">
        <v>230.88999938964844</v>
      </c>
      <c r="BD127" s="1">
        <v>235.25</v>
      </c>
      <c r="BE127" s="1">
        <v>238.94999694824219</v>
      </c>
      <c r="BF127" s="1">
        <v>235.39999389648437</v>
      </c>
      <c r="BG127" s="1">
        <v>232.92999267578125</v>
      </c>
      <c r="BH127" s="1">
        <v>232.6199951171875</v>
      </c>
      <c r="BI127" s="1">
        <v>230.1199951171875</v>
      </c>
      <c r="BJ127" s="1">
        <v>229.36000061035156</v>
      </c>
      <c r="BK127" s="1">
        <v>233.8800048828125</v>
      </c>
      <c r="BL127" s="1">
        <v>232.10000610351562</v>
      </c>
      <c r="BM127" s="1">
        <v>223.97000122070312</v>
      </c>
      <c r="BN127" s="1">
        <v>213.86000061035156</v>
      </c>
      <c r="BO127" s="1">
        <v>216.61000061035156</v>
      </c>
      <c r="BP127" s="1">
        <v>214.8800048828125</v>
      </c>
      <c r="BQ127" s="1">
        <v>18.5625</v>
      </c>
      <c r="BR127" s="1">
        <v>18.1875</v>
      </c>
    </row>
    <row r="128" spans="1:70" x14ac:dyDescent="0.2">
      <c r="A128" s="30" t="s">
        <v>98</v>
      </c>
      <c r="B128" s="5">
        <v>180.21000671386719</v>
      </c>
      <c r="C128" s="1">
        <v>178.25999450683594</v>
      </c>
      <c r="D128" s="1">
        <v>178.69999694824219</v>
      </c>
      <c r="E128" s="1">
        <v>184.3699951171875</v>
      </c>
      <c r="F128" s="1">
        <v>183.77000427246094</v>
      </c>
      <c r="G128" s="1">
        <v>182.83999633789062</v>
      </c>
      <c r="H128" s="1">
        <v>189.14999389648437</v>
      </c>
      <c r="I128" s="1">
        <v>192.44999694824219</v>
      </c>
      <c r="J128" s="1">
        <v>190.94000244140625</v>
      </c>
      <c r="K128" s="1">
        <v>192.94000244140625</v>
      </c>
      <c r="L128" s="1">
        <v>197.03999328613281</v>
      </c>
      <c r="M128" s="1">
        <v>199.89999389648437</v>
      </c>
      <c r="N128" s="1">
        <v>201.66999816894531</v>
      </c>
      <c r="O128" s="1">
        <v>201.69999694824219</v>
      </c>
      <c r="P128" s="1">
        <v>208.47000122070312</v>
      </c>
      <c r="Q128" s="1">
        <v>207.05000305175781</v>
      </c>
      <c r="R128" s="1">
        <v>210.63999938964844</v>
      </c>
      <c r="S128" s="1">
        <v>216.80999755859375</v>
      </c>
      <c r="T128" s="1">
        <v>213.27999877929687</v>
      </c>
      <c r="U128" s="1">
        <v>213.89999389648437</v>
      </c>
      <c r="V128" s="1">
        <v>216.07000732421875</v>
      </c>
      <c r="W128" s="1">
        <v>222.47000122070312</v>
      </c>
      <c r="X128" s="1">
        <v>217.30000305175781</v>
      </c>
      <c r="Y128" s="1">
        <v>219.00999450683594</v>
      </c>
      <c r="Z128" s="1">
        <v>220.5</v>
      </c>
      <c r="AA128" s="1">
        <v>223.74000549316406</v>
      </c>
      <c r="AB128" s="1">
        <v>220.83999633789062</v>
      </c>
      <c r="AC128" s="1">
        <v>221.30999755859375</v>
      </c>
      <c r="AD128" s="1">
        <v>225.42999267578125</v>
      </c>
      <c r="AE128" s="1">
        <v>224.16999816894531</v>
      </c>
      <c r="AF128" s="1">
        <v>229.58999633789062</v>
      </c>
      <c r="AG128" s="1">
        <v>231.57000732421875</v>
      </c>
      <c r="AH128" s="1">
        <v>229.27999877929687</v>
      </c>
      <c r="AI128" s="1">
        <v>237.42999267578125</v>
      </c>
      <c r="AJ128" s="1">
        <v>235.72999572753906</v>
      </c>
      <c r="AK128" s="1">
        <v>231.8699951171875</v>
      </c>
      <c r="AL128" s="1">
        <v>231.63999938964844</v>
      </c>
      <c r="AM128" s="1">
        <v>236.88999938964844</v>
      </c>
      <c r="AN128" s="1">
        <v>233.97000122070312</v>
      </c>
      <c r="AO128" s="1">
        <v>227.28999328613281</v>
      </c>
      <c r="AP128" s="1">
        <v>226.99000549316406</v>
      </c>
      <c r="AQ128" s="1">
        <v>217.72000122070312</v>
      </c>
      <c r="AR128" s="1">
        <v>216.03999328613281</v>
      </c>
      <c r="AS128" s="1">
        <v>214.91000366210937</v>
      </c>
      <c r="AT128" s="1">
        <v>221.28999328613281</v>
      </c>
      <c r="AU128" s="1">
        <v>223.82000732421875</v>
      </c>
      <c r="AV128" s="1">
        <v>222.42999267578125</v>
      </c>
      <c r="AW128" s="1">
        <v>224.96000671386719</v>
      </c>
      <c r="AX128" s="1">
        <v>227.3699951171875</v>
      </c>
      <c r="AY128" s="1">
        <v>226.52999877929687</v>
      </c>
      <c r="AZ128" s="1">
        <v>221.47999572753906</v>
      </c>
      <c r="BA128" s="1">
        <v>218.11000061035156</v>
      </c>
      <c r="BB128" s="1">
        <v>218.17999267578125</v>
      </c>
      <c r="BC128" s="1">
        <v>230.88999938964844</v>
      </c>
      <c r="BD128" s="1">
        <v>235.25</v>
      </c>
      <c r="BE128" s="1">
        <v>238.94999694824219</v>
      </c>
      <c r="BF128" s="1">
        <v>235.39999389648437</v>
      </c>
      <c r="BG128" s="1">
        <v>232.92999267578125</v>
      </c>
      <c r="BH128" s="1">
        <v>232.6199951171875</v>
      </c>
      <c r="BI128" s="1">
        <v>230.1199951171875</v>
      </c>
      <c r="BJ128" s="1">
        <v>229.36000061035156</v>
      </c>
      <c r="BK128" s="1">
        <v>233.8800048828125</v>
      </c>
      <c r="BL128" s="1">
        <v>232.10000610351562</v>
      </c>
      <c r="BM128" s="1">
        <v>223.97000122070312</v>
      </c>
      <c r="BN128" s="1">
        <v>213.86000061035156</v>
      </c>
      <c r="BO128" s="1">
        <v>216.61000061035156</v>
      </c>
      <c r="BP128" s="1">
        <v>214.8800048828125</v>
      </c>
      <c r="BQ128" s="1">
        <v>53.375</v>
      </c>
      <c r="BR128" s="1">
        <v>50.125</v>
      </c>
    </row>
    <row r="129" spans="1:70" x14ac:dyDescent="0.2">
      <c r="A129" s="30" t="s">
        <v>98</v>
      </c>
      <c r="B129" s="5">
        <v>180.21000671386719</v>
      </c>
      <c r="C129" s="1">
        <v>178.25999450683594</v>
      </c>
      <c r="D129" s="1">
        <v>178.69999694824219</v>
      </c>
      <c r="E129" s="1">
        <v>184.3699951171875</v>
      </c>
      <c r="F129" s="1">
        <v>183.77000427246094</v>
      </c>
      <c r="G129" s="1">
        <v>182.83999633789062</v>
      </c>
      <c r="H129" s="1">
        <v>189.14999389648437</v>
      </c>
      <c r="I129" s="1">
        <v>192.44999694824219</v>
      </c>
      <c r="J129" s="1">
        <v>190.94000244140625</v>
      </c>
      <c r="K129" s="1">
        <v>192.94000244140625</v>
      </c>
      <c r="L129" s="1">
        <v>197.03999328613281</v>
      </c>
      <c r="M129" s="1">
        <v>199.89999389648437</v>
      </c>
      <c r="N129" s="1">
        <v>201.66999816894531</v>
      </c>
      <c r="O129" s="1">
        <v>201.69999694824219</v>
      </c>
      <c r="P129" s="1">
        <v>208.47000122070312</v>
      </c>
      <c r="Q129" s="1">
        <v>207.05000305175781</v>
      </c>
      <c r="R129" s="1">
        <v>210.63999938964844</v>
      </c>
      <c r="S129" s="1">
        <v>216.80999755859375</v>
      </c>
      <c r="T129" s="1">
        <v>213.27999877929687</v>
      </c>
      <c r="U129" s="1">
        <v>213.89999389648437</v>
      </c>
      <c r="V129" s="1">
        <v>216.07000732421875</v>
      </c>
      <c r="W129" s="1">
        <v>222.47000122070312</v>
      </c>
      <c r="X129" s="1">
        <v>217.30000305175781</v>
      </c>
      <c r="Y129" s="1">
        <v>219.00999450683594</v>
      </c>
      <c r="Z129" s="1">
        <v>220.5</v>
      </c>
      <c r="AA129" s="1">
        <v>223.74000549316406</v>
      </c>
      <c r="AB129" s="1">
        <v>220.83999633789062</v>
      </c>
      <c r="AC129" s="1">
        <v>221.30999755859375</v>
      </c>
      <c r="AD129" s="1">
        <v>225.42999267578125</v>
      </c>
      <c r="AE129" s="1">
        <v>224.16999816894531</v>
      </c>
      <c r="AF129" s="1">
        <v>229.58999633789062</v>
      </c>
      <c r="AG129" s="1">
        <v>231.57000732421875</v>
      </c>
      <c r="AH129" s="1">
        <v>229.27999877929687</v>
      </c>
      <c r="AI129" s="1">
        <v>237.42999267578125</v>
      </c>
      <c r="AJ129" s="1">
        <v>235.72999572753906</v>
      </c>
      <c r="AK129" s="1">
        <v>231.8699951171875</v>
      </c>
      <c r="AL129" s="1">
        <v>231.63999938964844</v>
      </c>
      <c r="AM129" s="1">
        <v>236.88999938964844</v>
      </c>
      <c r="AN129" s="1">
        <v>233.97000122070312</v>
      </c>
      <c r="AO129" s="1">
        <v>227.28999328613281</v>
      </c>
      <c r="AP129" s="1">
        <v>226.99000549316406</v>
      </c>
      <c r="AQ129" s="1">
        <v>217.72000122070312</v>
      </c>
      <c r="AR129" s="1">
        <v>216.03999328613281</v>
      </c>
      <c r="AS129" s="1">
        <v>214.91000366210937</v>
      </c>
      <c r="AT129" s="1">
        <v>221.28999328613281</v>
      </c>
      <c r="AU129" s="1">
        <v>223.82000732421875</v>
      </c>
      <c r="AV129" s="1">
        <v>222.42999267578125</v>
      </c>
      <c r="AW129" s="1">
        <v>224.96000671386719</v>
      </c>
      <c r="AX129" s="1">
        <v>227.3699951171875</v>
      </c>
      <c r="AY129" s="1">
        <v>226.52999877929687</v>
      </c>
      <c r="AZ129" s="1">
        <v>221.47999572753906</v>
      </c>
      <c r="BA129" s="1">
        <v>218.11000061035156</v>
      </c>
      <c r="BB129" s="1">
        <v>218.17999267578125</v>
      </c>
      <c r="BC129" s="1">
        <v>230.88999938964844</v>
      </c>
      <c r="BD129" s="1">
        <v>235.25</v>
      </c>
      <c r="BE129" s="1">
        <v>238.94999694824219</v>
      </c>
      <c r="BF129" s="1">
        <v>235.39999389648437</v>
      </c>
      <c r="BG129" s="1">
        <v>232.92999267578125</v>
      </c>
      <c r="BH129" s="1">
        <v>232.6199951171875</v>
      </c>
      <c r="BI129" s="1">
        <v>230.1199951171875</v>
      </c>
      <c r="BJ129" s="1">
        <v>229.36000061035156</v>
      </c>
      <c r="BK129" s="1">
        <v>233.8800048828125</v>
      </c>
      <c r="BL129" s="1">
        <v>232.10000610351562</v>
      </c>
      <c r="BM129" s="1">
        <v>223.97000122070312</v>
      </c>
      <c r="BN129" s="1">
        <v>213.86000061035156</v>
      </c>
      <c r="BO129" s="1">
        <v>216.61000061035156</v>
      </c>
      <c r="BP129" s="1">
        <v>214.8800048828125</v>
      </c>
      <c r="BQ129" s="1">
        <v>7.2711184496550949</v>
      </c>
      <c r="BR129" s="1">
        <v>7.2361912181806796</v>
      </c>
    </row>
    <row r="130" spans="1:70" x14ac:dyDescent="0.2">
      <c r="A130" s="30" t="s">
        <v>99</v>
      </c>
      <c r="B130" s="5">
        <v>468.44000244140625</v>
      </c>
      <c r="C130" s="1">
        <v>467.92999267578125</v>
      </c>
      <c r="D130" s="1">
        <v>467.02999877929687</v>
      </c>
      <c r="E130" s="1">
        <v>484.32000732421875</v>
      </c>
      <c r="F130" s="1">
        <v>482.04998779296875</v>
      </c>
      <c r="G130" s="1">
        <v>480.58999633789062</v>
      </c>
      <c r="H130" s="1">
        <v>480.45999145507812</v>
      </c>
      <c r="I130" s="1">
        <v>491.14999389648437</v>
      </c>
      <c r="J130" s="1">
        <v>490.54998779296875</v>
      </c>
      <c r="K130" s="1">
        <v>488.8699951171875</v>
      </c>
      <c r="L130" s="1">
        <v>492.55999755859375</v>
      </c>
      <c r="M130" s="1">
        <v>498.1400146484375</v>
      </c>
      <c r="N130" s="1">
        <v>504.41000366210937</v>
      </c>
      <c r="O130" s="1">
        <v>503.33999633789062</v>
      </c>
      <c r="P130" s="1">
        <v>509.69000244140625</v>
      </c>
      <c r="Q130" s="1">
        <v>510.1199951171875</v>
      </c>
      <c r="R130" s="1">
        <v>517.15997314453125</v>
      </c>
      <c r="S130" s="1">
        <v>528.70001220703125</v>
      </c>
      <c r="T130" s="1">
        <v>519.989990234375</v>
      </c>
      <c r="U130" s="1">
        <v>524.19000244140625</v>
      </c>
      <c r="V130" s="1">
        <v>523.28997802734375</v>
      </c>
      <c r="W130" s="1">
        <v>538.57000732421875</v>
      </c>
      <c r="X130" s="1">
        <v>523.760009765625</v>
      </c>
      <c r="Y130" s="1">
        <v>527.07000732421875</v>
      </c>
      <c r="Z130" s="1">
        <v>527.1099853515625</v>
      </c>
      <c r="AA130" s="1">
        <v>528.22998046875</v>
      </c>
      <c r="AB130" s="1">
        <v>523.25</v>
      </c>
      <c r="AC130" s="1">
        <v>520.25</v>
      </c>
      <c r="AD130" s="1">
        <v>528.739990234375</v>
      </c>
      <c r="AE130" s="1">
        <v>531.280029296875</v>
      </c>
      <c r="AF130" s="1">
        <v>541.27001953125</v>
      </c>
      <c r="AG130" s="1">
        <v>540.8900146484375</v>
      </c>
      <c r="AH130" s="1">
        <v>532.6500244140625</v>
      </c>
      <c r="AI130" s="1">
        <v>544.78997802734375</v>
      </c>
      <c r="AJ130" s="1">
        <v>543.54998779296875</v>
      </c>
      <c r="AK130" s="1">
        <v>536.6400146484375</v>
      </c>
      <c r="AL130" s="1">
        <v>530.79998779296875</v>
      </c>
      <c r="AM130" s="1">
        <v>549.260009765625</v>
      </c>
      <c r="AN130" s="1">
        <v>550.92999267578125</v>
      </c>
      <c r="AO130" s="1">
        <v>536.16998291015625</v>
      </c>
      <c r="AP130" s="1">
        <v>529.52001953125</v>
      </c>
      <c r="AQ130" s="1">
        <v>522.55999755859375</v>
      </c>
      <c r="AR130" s="1">
        <v>516.21002197265625</v>
      </c>
      <c r="AS130" s="1">
        <v>508.39999389648437</v>
      </c>
      <c r="AT130" s="1">
        <v>516.5999755859375</v>
      </c>
      <c r="AU130" s="1">
        <v>528.4000244140625</v>
      </c>
      <c r="AV130" s="1">
        <v>522.780029296875</v>
      </c>
      <c r="AW130" s="1">
        <v>526.67999267578125</v>
      </c>
      <c r="AX130" s="1">
        <v>534.969970703125</v>
      </c>
      <c r="AY130" s="1">
        <v>536.08001708984375</v>
      </c>
      <c r="AZ130" s="1">
        <v>525.44000244140625</v>
      </c>
      <c r="BA130" s="1">
        <v>524.1500244140625</v>
      </c>
      <c r="BB130" s="1">
        <v>519.6400146484375</v>
      </c>
      <c r="BC130" s="1">
        <v>543.67999267578125</v>
      </c>
      <c r="BD130" s="1">
        <v>546.1199951171875</v>
      </c>
      <c r="BE130" s="1">
        <v>555.44000244140625</v>
      </c>
      <c r="BF130" s="1">
        <v>535.90997314453125</v>
      </c>
      <c r="BG130" s="1">
        <v>531.530029296875</v>
      </c>
      <c r="BH130" s="1">
        <v>531.3599853515625</v>
      </c>
      <c r="BI130" s="1">
        <v>524.6199951171875</v>
      </c>
      <c r="BJ130" s="1">
        <v>525.47998046875</v>
      </c>
      <c r="BK130" s="1">
        <v>534.280029296875</v>
      </c>
      <c r="BL130" s="1">
        <v>530.760009765625</v>
      </c>
      <c r="BM130" s="1">
        <v>520.79998779296875</v>
      </c>
      <c r="BN130" s="1">
        <v>513.34002685546875</v>
      </c>
      <c r="BO130" s="1">
        <v>514.8800048828125</v>
      </c>
      <c r="BP130" s="1">
        <v>507.67001342773437</v>
      </c>
      <c r="BQ130" s="1">
        <v>213.86000061035156</v>
      </c>
      <c r="BR130" s="1">
        <v>216.61000061035156</v>
      </c>
    </row>
    <row r="131" spans="1:70" x14ac:dyDescent="0.2">
      <c r="A131" s="30" t="s">
        <v>99</v>
      </c>
      <c r="B131" s="5">
        <v>468.44000244140625</v>
      </c>
      <c r="C131" s="1">
        <v>467.92999267578125</v>
      </c>
      <c r="D131" s="1">
        <v>467.02999877929687</v>
      </c>
      <c r="E131" s="1">
        <v>484.32000732421875</v>
      </c>
      <c r="F131" s="1">
        <v>482.04998779296875</v>
      </c>
      <c r="G131" s="1">
        <v>480.58999633789062</v>
      </c>
      <c r="H131" s="1">
        <v>480.45999145507812</v>
      </c>
      <c r="I131" s="1">
        <v>491.14999389648437</v>
      </c>
      <c r="J131" s="1">
        <v>490.54998779296875</v>
      </c>
      <c r="K131" s="1">
        <v>488.8699951171875</v>
      </c>
      <c r="L131" s="1">
        <v>492.55999755859375</v>
      </c>
      <c r="M131" s="1">
        <v>498.1400146484375</v>
      </c>
      <c r="N131" s="1">
        <v>504.41000366210937</v>
      </c>
      <c r="O131" s="1">
        <v>503.33999633789062</v>
      </c>
      <c r="P131" s="1">
        <v>509.69000244140625</v>
      </c>
      <c r="Q131" s="1">
        <v>510.1199951171875</v>
      </c>
      <c r="R131" s="1">
        <v>517.15997314453125</v>
      </c>
      <c r="S131" s="1">
        <v>528.70001220703125</v>
      </c>
      <c r="T131" s="1">
        <v>519.989990234375</v>
      </c>
      <c r="U131" s="1">
        <v>524.19000244140625</v>
      </c>
      <c r="V131" s="1">
        <v>523.28997802734375</v>
      </c>
      <c r="W131" s="1">
        <v>538.57000732421875</v>
      </c>
      <c r="X131" s="1">
        <v>523.760009765625</v>
      </c>
      <c r="Y131" s="1">
        <v>527.07000732421875</v>
      </c>
      <c r="Z131" s="1">
        <v>527.1099853515625</v>
      </c>
      <c r="AA131" s="1">
        <v>528.22998046875</v>
      </c>
      <c r="AB131" s="1">
        <v>523.25</v>
      </c>
      <c r="AC131" s="1">
        <v>520.25</v>
      </c>
      <c r="AD131" s="1">
        <v>528.739990234375</v>
      </c>
      <c r="AE131" s="1">
        <v>531.280029296875</v>
      </c>
      <c r="AF131" s="1">
        <v>541.27001953125</v>
      </c>
      <c r="AG131" s="1">
        <v>540.8900146484375</v>
      </c>
      <c r="AH131" s="1">
        <v>532.6500244140625</v>
      </c>
      <c r="AI131" s="1">
        <v>544.78997802734375</v>
      </c>
      <c r="AJ131" s="1">
        <v>543.54998779296875</v>
      </c>
      <c r="AK131" s="1">
        <v>536.6400146484375</v>
      </c>
      <c r="AL131" s="1">
        <v>530.79998779296875</v>
      </c>
      <c r="AM131" s="1">
        <v>549.260009765625</v>
      </c>
      <c r="AN131" s="1">
        <v>550.92999267578125</v>
      </c>
      <c r="AO131" s="1">
        <v>536.16998291015625</v>
      </c>
      <c r="AP131" s="1">
        <v>529.52001953125</v>
      </c>
      <c r="AQ131" s="1">
        <v>522.55999755859375</v>
      </c>
      <c r="AR131" s="1">
        <v>516.21002197265625</v>
      </c>
      <c r="AS131" s="1">
        <v>508.39999389648437</v>
      </c>
      <c r="AT131" s="1">
        <v>516.5999755859375</v>
      </c>
      <c r="AU131" s="1">
        <v>528.4000244140625</v>
      </c>
      <c r="AV131" s="1">
        <v>522.780029296875</v>
      </c>
      <c r="AW131" s="1">
        <v>526.67999267578125</v>
      </c>
      <c r="AX131" s="1">
        <v>534.969970703125</v>
      </c>
      <c r="AY131" s="1">
        <v>536.08001708984375</v>
      </c>
      <c r="AZ131" s="1">
        <v>525.44000244140625</v>
      </c>
      <c r="BA131" s="1">
        <v>524.1500244140625</v>
      </c>
      <c r="BB131" s="1">
        <v>519.6400146484375</v>
      </c>
      <c r="BC131" s="1">
        <v>543.67999267578125</v>
      </c>
      <c r="BD131" s="1">
        <v>546.1199951171875</v>
      </c>
      <c r="BE131" s="1">
        <v>555.44000244140625</v>
      </c>
      <c r="BF131" s="1">
        <v>535.90997314453125</v>
      </c>
      <c r="BG131" s="1">
        <v>531.530029296875</v>
      </c>
      <c r="BH131" s="1">
        <v>531.3599853515625</v>
      </c>
      <c r="BI131" s="1">
        <v>524.6199951171875</v>
      </c>
      <c r="BJ131" s="1">
        <v>525.47998046875</v>
      </c>
      <c r="BK131" s="1">
        <v>534.280029296875</v>
      </c>
      <c r="BL131" s="1">
        <v>530.760009765625</v>
      </c>
      <c r="BM131" s="1">
        <v>520.79998779296875</v>
      </c>
      <c r="BN131" s="1">
        <v>513.34002685546875</v>
      </c>
      <c r="BO131" s="1">
        <v>514.8800048828125</v>
      </c>
      <c r="BP131" s="1">
        <v>507.67001342773437</v>
      </c>
      <c r="BQ131" s="1">
        <v>213.86000061035156</v>
      </c>
      <c r="BR131" s="1">
        <v>216.61000061035156</v>
      </c>
    </row>
    <row r="132" spans="1:70" x14ac:dyDescent="0.2">
      <c r="A132" s="30" t="s">
        <v>98</v>
      </c>
      <c r="B132" s="5">
        <v>189.83000183105469</v>
      </c>
      <c r="C132" s="1">
        <v>187.30000305175781</v>
      </c>
      <c r="D132" s="1">
        <v>183.91999816894531</v>
      </c>
      <c r="E132" s="1">
        <v>180.21000671386719</v>
      </c>
      <c r="F132" s="1">
        <v>178.25999450683594</v>
      </c>
      <c r="G132" s="1">
        <v>178.69999694824219</v>
      </c>
      <c r="H132" s="1">
        <v>184.3699951171875</v>
      </c>
      <c r="I132" s="1">
        <v>183.77000427246094</v>
      </c>
      <c r="J132" s="1">
        <v>182.83999633789062</v>
      </c>
      <c r="K132" s="1">
        <v>189.14999389648437</v>
      </c>
      <c r="L132" s="1">
        <v>192.44999694824219</v>
      </c>
      <c r="M132" s="1">
        <v>190.94000244140625</v>
      </c>
      <c r="N132" s="1">
        <v>192.94000244140625</v>
      </c>
      <c r="O132" s="1">
        <v>197.03999328613281</v>
      </c>
      <c r="P132" s="1">
        <v>199.89999389648437</v>
      </c>
      <c r="Q132" s="1">
        <v>201.66999816894531</v>
      </c>
      <c r="R132" s="1">
        <v>201.69999694824219</v>
      </c>
      <c r="S132" s="1">
        <v>208.47000122070312</v>
      </c>
      <c r="T132" s="1">
        <v>207.05000305175781</v>
      </c>
      <c r="U132" s="1">
        <v>210.63999938964844</v>
      </c>
      <c r="V132" s="1">
        <v>216.80999755859375</v>
      </c>
      <c r="W132" s="1">
        <v>213.27999877929687</v>
      </c>
      <c r="X132" s="1">
        <v>213.89999389648437</v>
      </c>
      <c r="Y132" s="1">
        <v>216.07000732421875</v>
      </c>
      <c r="Z132" s="1">
        <v>222.47000122070312</v>
      </c>
      <c r="AA132" s="1">
        <v>217.30000305175781</v>
      </c>
      <c r="AB132" s="1">
        <v>219.00999450683594</v>
      </c>
      <c r="AC132" s="1">
        <v>220.5</v>
      </c>
      <c r="AD132" s="1">
        <v>223.74000549316406</v>
      </c>
      <c r="AE132" s="1">
        <v>220.83999633789062</v>
      </c>
      <c r="AF132" s="1">
        <v>221.30999755859375</v>
      </c>
      <c r="AG132" s="1">
        <v>225.42999267578125</v>
      </c>
      <c r="AH132" s="1">
        <v>224.16999816894531</v>
      </c>
      <c r="AI132" s="1">
        <v>229.58999633789062</v>
      </c>
      <c r="AJ132" s="1">
        <v>231.57000732421875</v>
      </c>
      <c r="AK132" s="1">
        <v>229.27999877929687</v>
      </c>
      <c r="AL132" s="1">
        <v>237.42999267578125</v>
      </c>
      <c r="AM132" s="1">
        <v>235.72999572753906</v>
      </c>
      <c r="AN132" s="1">
        <v>231.8699951171875</v>
      </c>
      <c r="AO132" s="1">
        <v>231.63999938964844</v>
      </c>
      <c r="AP132" s="1">
        <v>236.88999938964844</v>
      </c>
      <c r="AQ132" s="1">
        <v>233.97000122070312</v>
      </c>
      <c r="AR132" s="1">
        <v>227.28999328613281</v>
      </c>
      <c r="AS132" s="1">
        <v>226.99000549316406</v>
      </c>
      <c r="AT132" s="1">
        <v>217.72000122070312</v>
      </c>
      <c r="AU132" s="1">
        <v>216.03999328613281</v>
      </c>
      <c r="AV132" s="1">
        <v>214.91000366210937</v>
      </c>
      <c r="AW132" s="1">
        <v>221.28999328613281</v>
      </c>
      <c r="AX132" s="1">
        <v>223.82000732421875</v>
      </c>
      <c r="AY132" s="1">
        <v>222.42999267578125</v>
      </c>
      <c r="AZ132" s="1">
        <v>224.96000671386719</v>
      </c>
      <c r="BA132" s="1">
        <v>227.3699951171875</v>
      </c>
      <c r="BB132" s="1">
        <v>226.52999877929687</v>
      </c>
      <c r="BC132" s="1">
        <v>221.47999572753906</v>
      </c>
      <c r="BD132" s="1">
        <v>218.11000061035156</v>
      </c>
      <c r="BE132" s="1">
        <v>218.17999267578125</v>
      </c>
      <c r="BF132" s="1">
        <v>230.88999938964844</v>
      </c>
      <c r="BG132" s="1">
        <v>235.25</v>
      </c>
      <c r="BH132" s="1">
        <v>238.94999694824219</v>
      </c>
      <c r="BI132" s="1">
        <v>235.39999389648437</v>
      </c>
      <c r="BJ132" s="1">
        <v>232.92999267578125</v>
      </c>
      <c r="BK132" s="1">
        <v>232.6199951171875</v>
      </c>
      <c r="BL132" s="1">
        <v>230.1199951171875</v>
      </c>
      <c r="BM132" s="1">
        <v>229.36000061035156</v>
      </c>
      <c r="BN132" s="1">
        <v>233.8800048828125</v>
      </c>
      <c r="BO132" s="1">
        <v>232.10000610351562</v>
      </c>
      <c r="BP132" s="1">
        <v>223.97000122070312</v>
      </c>
      <c r="BQ132" s="1">
        <v>213.86000061035156</v>
      </c>
      <c r="BR132" s="1">
        <v>216.61000061035156</v>
      </c>
    </row>
    <row r="133" spans="1:70" x14ac:dyDescent="0.2">
      <c r="A133" s="30" t="s">
        <v>98</v>
      </c>
      <c r="B133" s="5">
        <v>189.83000183105469</v>
      </c>
      <c r="C133" s="1">
        <v>187.30000305175781</v>
      </c>
      <c r="D133" s="1">
        <v>183.91999816894531</v>
      </c>
      <c r="E133" s="1">
        <v>180.21000671386719</v>
      </c>
      <c r="F133" s="1">
        <v>178.25999450683594</v>
      </c>
      <c r="G133" s="1">
        <v>178.69999694824219</v>
      </c>
      <c r="H133" s="1">
        <v>184.3699951171875</v>
      </c>
      <c r="I133" s="1">
        <v>183.77000427246094</v>
      </c>
      <c r="J133" s="1">
        <v>182.83999633789062</v>
      </c>
      <c r="K133" s="1">
        <v>189.14999389648437</v>
      </c>
      <c r="L133" s="1">
        <v>192.44999694824219</v>
      </c>
      <c r="M133" s="1">
        <v>190.94000244140625</v>
      </c>
      <c r="N133" s="1">
        <v>192.94000244140625</v>
      </c>
      <c r="O133" s="1">
        <v>197.03999328613281</v>
      </c>
      <c r="P133" s="1">
        <v>199.89999389648437</v>
      </c>
      <c r="Q133" s="1">
        <v>201.66999816894531</v>
      </c>
      <c r="R133" s="1">
        <v>201.69999694824219</v>
      </c>
      <c r="S133" s="1">
        <v>208.47000122070312</v>
      </c>
      <c r="T133" s="1">
        <v>207.05000305175781</v>
      </c>
      <c r="U133" s="1">
        <v>210.63999938964844</v>
      </c>
      <c r="V133" s="1">
        <v>216.80999755859375</v>
      </c>
      <c r="W133" s="1">
        <v>213.27999877929687</v>
      </c>
      <c r="X133" s="1">
        <v>213.89999389648437</v>
      </c>
      <c r="Y133" s="1">
        <v>216.07000732421875</v>
      </c>
      <c r="Z133" s="1">
        <v>222.47000122070312</v>
      </c>
      <c r="AA133" s="1">
        <v>217.30000305175781</v>
      </c>
      <c r="AB133" s="1">
        <v>219.00999450683594</v>
      </c>
      <c r="AC133" s="1">
        <v>220.5</v>
      </c>
      <c r="AD133" s="1">
        <v>223.74000549316406</v>
      </c>
      <c r="AE133" s="1">
        <v>220.83999633789062</v>
      </c>
      <c r="AF133" s="1">
        <v>221.30999755859375</v>
      </c>
      <c r="AG133" s="1">
        <v>225.42999267578125</v>
      </c>
      <c r="AH133" s="1">
        <v>224.16999816894531</v>
      </c>
      <c r="AI133" s="1">
        <v>229.58999633789062</v>
      </c>
      <c r="AJ133" s="1">
        <v>231.57000732421875</v>
      </c>
      <c r="AK133" s="1">
        <v>229.27999877929687</v>
      </c>
      <c r="AL133" s="1">
        <v>237.42999267578125</v>
      </c>
      <c r="AM133" s="1">
        <v>235.72999572753906</v>
      </c>
      <c r="AN133" s="1">
        <v>231.8699951171875</v>
      </c>
      <c r="AO133" s="1">
        <v>231.63999938964844</v>
      </c>
      <c r="AP133" s="1">
        <v>236.88999938964844</v>
      </c>
      <c r="AQ133" s="1">
        <v>233.97000122070312</v>
      </c>
      <c r="AR133" s="1">
        <v>227.28999328613281</v>
      </c>
      <c r="AS133" s="1">
        <v>226.99000549316406</v>
      </c>
      <c r="AT133" s="1">
        <v>217.72000122070312</v>
      </c>
      <c r="AU133" s="1">
        <v>216.03999328613281</v>
      </c>
      <c r="AV133" s="1">
        <v>214.91000366210937</v>
      </c>
      <c r="AW133" s="1">
        <v>221.28999328613281</v>
      </c>
      <c r="AX133" s="1">
        <v>223.82000732421875</v>
      </c>
      <c r="AY133" s="1">
        <v>222.42999267578125</v>
      </c>
      <c r="AZ133" s="1">
        <v>224.96000671386719</v>
      </c>
      <c r="BA133" s="1">
        <v>227.3699951171875</v>
      </c>
      <c r="BB133" s="1">
        <v>226.52999877929687</v>
      </c>
      <c r="BC133" s="1">
        <v>221.47999572753906</v>
      </c>
      <c r="BD133" s="1">
        <v>218.11000061035156</v>
      </c>
      <c r="BE133" s="1">
        <v>218.17999267578125</v>
      </c>
      <c r="BF133" s="1">
        <v>230.88999938964844</v>
      </c>
      <c r="BG133" s="1">
        <v>235.25</v>
      </c>
      <c r="BH133" s="1">
        <v>238.94999694824219</v>
      </c>
      <c r="BI133" s="1">
        <v>235.39999389648437</v>
      </c>
      <c r="BJ133" s="1">
        <v>232.92999267578125</v>
      </c>
      <c r="BK133" s="1">
        <v>232.6199951171875</v>
      </c>
      <c r="BL133" s="1">
        <v>230.1199951171875</v>
      </c>
      <c r="BM133" s="1">
        <v>229.36000061035156</v>
      </c>
      <c r="BN133" s="1">
        <v>233.8800048828125</v>
      </c>
      <c r="BO133" s="1">
        <v>232.10000610351562</v>
      </c>
      <c r="BP133" s="1">
        <v>223.97000122070312</v>
      </c>
      <c r="BQ133" s="1">
        <v>213.86000061035156</v>
      </c>
      <c r="BR133" s="1">
        <v>216.61000061035156</v>
      </c>
    </row>
    <row r="134" spans="1:70" x14ac:dyDescent="0.2">
      <c r="A134" s="30" t="s">
        <v>99</v>
      </c>
      <c r="B134" s="5">
        <v>493.80999755859375</v>
      </c>
      <c r="C134" s="1">
        <v>488.30999755859375</v>
      </c>
      <c r="D134" s="1">
        <v>477.70999145507812</v>
      </c>
      <c r="E134" s="1">
        <v>468.44000244140625</v>
      </c>
      <c r="F134" s="1">
        <v>467.92999267578125</v>
      </c>
      <c r="G134" s="1">
        <v>467.02999877929687</v>
      </c>
      <c r="H134" s="1">
        <v>484.32000732421875</v>
      </c>
      <c r="I134" s="1">
        <v>482.04998779296875</v>
      </c>
      <c r="J134" s="1">
        <v>480.58999633789062</v>
      </c>
      <c r="K134" s="1">
        <v>480.45999145507812</v>
      </c>
      <c r="L134" s="1">
        <v>491.14999389648437</v>
      </c>
      <c r="M134" s="1">
        <v>490.54998779296875</v>
      </c>
      <c r="N134" s="1">
        <v>488.8699951171875</v>
      </c>
      <c r="O134" s="1">
        <v>492.55999755859375</v>
      </c>
      <c r="P134" s="1">
        <v>498.1400146484375</v>
      </c>
      <c r="Q134" s="1">
        <v>504.41000366210937</v>
      </c>
      <c r="R134" s="1">
        <v>503.33999633789062</v>
      </c>
      <c r="S134" s="1">
        <v>509.69000244140625</v>
      </c>
      <c r="T134" s="1">
        <v>510.1199951171875</v>
      </c>
      <c r="U134" s="1">
        <v>517.15997314453125</v>
      </c>
      <c r="V134" s="1">
        <v>528.70001220703125</v>
      </c>
      <c r="W134" s="1">
        <v>519.989990234375</v>
      </c>
      <c r="X134" s="1">
        <v>524.19000244140625</v>
      </c>
      <c r="Y134" s="1">
        <v>523.28997802734375</v>
      </c>
      <c r="Z134" s="1">
        <v>538.57000732421875</v>
      </c>
      <c r="AA134" s="1">
        <v>523.760009765625</v>
      </c>
      <c r="AB134" s="1">
        <v>527.07000732421875</v>
      </c>
      <c r="AC134" s="1">
        <v>527.1099853515625</v>
      </c>
      <c r="AD134" s="1">
        <v>528.22998046875</v>
      </c>
      <c r="AE134" s="1">
        <v>523.25</v>
      </c>
      <c r="AF134" s="1">
        <v>520.25</v>
      </c>
      <c r="AG134" s="1">
        <v>528.739990234375</v>
      </c>
      <c r="AH134" s="1">
        <v>531.280029296875</v>
      </c>
      <c r="AI134" s="1">
        <v>541.27001953125</v>
      </c>
      <c r="AJ134" s="1">
        <v>540.8900146484375</v>
      </c>
      <c r="AK134" s="1">
        <v>532.6500244140625</v>
      </c>
      <c r="AL134" s="1">
        <v>544.78997802734375</v>
      </c>
      <c r="AM134" s="1">
        <v>543.54998779296875</v>
      </c>
      <c r="AN134" s="1">
        <v>536.6400146484375</v>
      </c>
      <c r="AO134" s="1">
        <v>530.79998779296875</v>
      </c>
      <c r="AP134" s="1">
        <v>549.260009765625</v>
      </c>
      <c r="AQ134" s="1">
        <v>550.92999267578125</v>
      </c>
      <c r="AR134" s="1">
        <v>536.16998291015625</v>
      </c>
      <c r="AS134" s="1">
        <v>529.52001953125</v>
      </c>
      <c r="AT134" s="1">
        <v>522.55999755859375</v>
      </c>
      <c r="AU134" s="1">
        <v>516.21002197265625</v>
      </c>
      <c r="AV134" s="1">
        <v>508.39999389648437</v>
      </c>
      <c r="AW134" s="1">
        <v>516.5999755859375</v>
      </c>
      <c r="AX134" s="1">
        <v>528.4000244140625</v>
      </c>
      <c r="AY134" s="1">
        <v>522.780029296875</v>
      </c>
      <c r="AZ134" s="1">
        <v>526.67999267578125</v>
      </c>
      <c r="BA134" s="1">
        <v>534.969970703125</v>
      </c>
      <c r="BB134" s="1">
        <v>536.08001708984375</v>
      </c>
      <c r="BC134" s="1">
        <v>525.44000244140625</v>
      </c>
      <c r="BD134" s="1">
        <v>524.1500244140625</v>
      </c>
      <c r="BE134" s="1">
        <v>519.6400146484375</v>
      </c>
      <c r="BF134" s="1">
        <v>543.67999267578125</v>
      </c>
      <c r="BG134" s="1">
        <v>546.1199951171875</v>
      </c>
      <c r="BH134" s="1">
        <v>555.44000244140625</v>
      </c>
      <c r="BI134" s="1">
        <v>535.90997314453125</v>
      </c>
      <c r="BJ134" s="1">
        <v>531.530029296875</v>
      </c>
      <c r="BK134" s="1">
        <v>531.3599853515625</v>
      </c>
      <c r="BL134" s="1">
        <v>524.6199951171875</v>
      </c>
      <c r="BM134" s="1">
        <v>525.47998046875</v>
      </c>
      <c r="BN134" s="1">
        <v>534.280029296875</v>
      </c>
      <c r="BO134" s="1">
        <v>530.760009765625</v>
      </c>
      <c r="BP134" s="1">
        <v>520.79998779296875</v>
      </c>
      <c r="BQ134" s="1">
        <v>513.34002685546875</v>
      </c>
      <c r="BR134" s="1">
        <v>514.8800048828125</v>
      </c>
    </row>
    <row r="135" spans="1:70" x14ac:dyDescent="0.2">
      <c r="A135" s="30" t="s">
        <v>99</v>
      </c>
      <c r="B135" s="5">
        <v>493.80999755859375</v>
      </c>
      <c r="C135" s="1">
        <v>488.30999755859375</v>
      </c>
      <c r="D135" s="1">
        <v>477.70999145507812</v>
      </c>
      <c r="E135" s="1">
        <v>468.44000244140625</v>
      </c>
      <c r="F135" s="1">
        <v>467.92999267578125</v>
      </c>
      <c r="G135" s="1">
        <v>467.02999877929687</v>
      </c>
      <c r="H135" s="1">
        <v>484.32000732421875</v>
      </c>
      <c r="I135" s="1">
        <v>482.04998779296875</v>
      </c>
      <c r="J135" s="1">
        <v>480.58999633789062</v>
      </c>
      <c r="K135" s="1">
        <v>480.45999145507812</v>
      </c>
      <c r="L135" s="1">
        <v>491.14999389648437</v>
      </c>
      <c r="M135" s="1">
        <v>490.54998779296875</v>
      </c>
      <c r="N135" s="1">
        <v>488.8699951171875</v>
      </c>
      <c r="O135" s="1">
        <v>492.55999755859375</v>
      </c>
      <c r="P135" s="1">
        <v>498.1400146484375</v>
      </c>
      <c r="Q135" s="1">
        <v>504.41000366210937</v>
      </c>
      <c r="R135" s="1">
        <v>503.33999633789062</v>
      </c>
      <c r="S135" s="1">
        <v>509.69000244140625</v>
      </c>
      <c r="T135" s="1">
        <v>510.1199951171875</v>
      </c>
      <c r="U135" s="1">
        <v>517.15997314453125</v>
      </c>
      <c r="V135" s="1">
        <v>528.70001220703125</v>
      </c>
      <c r="W135" s="1">
        <v>519.989990234375</v>
      </c>
      <c r="X135" s="1">
        <v>524.19000244140625</v>
      </c>
      <c r="Y135" s="1">
        <v>523.28997802734375</v>
      </c>
      <c r="Z135" s="1">
        <v>538.57000732421875</v>
      </c>
      <c r="AA135" s="1">
        <v>523.760009765625</v>
      </c>
      <c r="AB135" s="1">
        <v>527.07000732421875</v>
      </c>
      <c r="AC135" s="1">
        <v>527.1099853515625</v>
      </c>
      <c r="AD135" s="1">
        <v>528.22998046875</v>
      </c>
      <c r="AE135" s="1">
        <v>523.25</v>
      </c>
      <c r="AF135" s="1">
        <v>520.25</v>
      </c>
      <c r="AG135" s="1">
        <v>528.739990234375</v>
      </c>
      <c r="AH135" s="1">
        <v>531.280029296875</v>
      </c>
      <c r="AI135" s="1">
        <v>541.27001953125</v>
      </c>
      <c r="AJ135" s="1">
        <v>540.8900146484375</v>
      </c>
      <c r="AK135" s="1">
        <v>532.6500244140625</v>
      </c>
      <c r="AL135" s="1">
        <v>544.78997802734375</v>
      </c>
      <c r="AM135" s="1">
        <v>543.54998779296875</v>
      </c>
      <c r="AN135" s="1">
        <v>536.6400146484375</v>
      </c>
      <c r="AO135" s="1">
        <v>530.79998779296875</v>
      </c>
      <c r="AP135" s="1">
        <v>549.260009765625</v>
      </c>
      <c r="AQ135" s="1">
        <v>550.92999267578125</v>
      </c>
      <c r="AR135" s="1">
        <v>536.16998291015625</v>
      </c>
      <c r="AS135" s="1">
        <v>529.52001953125</v>
      </c>
      <c r="AT135" s="1">
        <v>522.55999755859375</v>
      </c>
      <c r="AU135" s="1">
        <v>516.21002197265625</v>
      </c>
      <c r="AV135" s="1">
        <v>508.39999389648437</v>
      </c>
      <c r="AW135" s="1">
        <v>516.5999755859375</v>
      </c>
      <c r="AX135" s="1">
        <v>528.4000244140625</v>
      </c>
      <c r="AY135" s="1">
        <v>522.780029296875</v>
      </c>
      <c r="AZ135" s="1">
        <v>526.67999267578125</v>
      </c>
      <c r="BA135" s="1">
        <v>534.969970703125</v>
      </c>
      <c r="BB135" s="1">
        <v>536.08001708984375</v>
      </c>
      <c r="BC135" s="1">
        <v>525.44000244140625</v>
      </c>
      <c r="BD135" s="1">
        <v>524.1500244140625</v>
      </c>
      <c r="BE135" s="1">
        <v>519.6400146484375</v>
      </c>
      <c r="BF135" s="1">
        <v>543.67999267578125</v>
      </c>
      <c r="BG135" s="1">
        <v>546.1199951171875</v>
      </c>
      <c r="BH135" s="1">
        <v>555.44000244140625</v>
      </c>
      <c r="BI135" s="1">
        <v>535.90997314453125</v>
      </c>
      <c r="BJ135" s="1">
        <v>531.530029296875</v>
      </c>
      <c r="BK135" s="1">
        <v>531.3599853515625</v>
      </c>
      <c r="BL135" s="1">
        <v>524.6199951171875</v>
      </c>
      <c r="BM135" s="1">
        <v>525.47998046875</v>
      </c>
      <c r="BN135" s="1">
        <v>534.280029296875</v>
      </c>
      <c r="BO135" s="1">
        <v>530.760009765625</v>
      </c>
      <c r="BP135" s="1">
        <v>520.79998779296875</v>
      </c>
      <c r="BQ135" s="1">
        <v>513.34002685546875</v>
      </c>
      <c r="BR135" s="1">
        <v>514.8800048828125</v>
      </c>
    </row>
    <row r="136" spans="1:70" x14ac:dyDescent="0.2">
      <c r="A136" s="30" t="s">
        <v>98</v>
      </c>
      <c r="B136" s="5">
        <v>191.05999755859375</v>
      </c>
      <c r="C136" s="1">
        <v>189.83000183105469</v>
      </c>
      <c r="D136" s="1">
        <v>187.30000305175781</v>
      </c>
      <c r="E136" s="1">
        <v>183.91999816894531</v>
      </c>
      <c r="F136" s="1">
        <v>180.21000671386719</v>
      </c>
      <c r="G136" s="1">
        <v>178.25999450683594</v>
      </c>
      <c r="H136" s="1">
        <v>178.69999694824219</v>
      </c>
      <c r="I136" s="1">
        <v>184.3699951171875</v>
      </c>
      <c r="J136" s="1">
        <v>183.77000427246094</v>
      </c>
      <c r="K136" s="1">
        <v>182.83999633789062</v>
      </c>
      <c r="L136" s="1">
        <v>189.14999389648437</v>
      </c>
      <c r="M136" s="1">
        <v>192.44999694824219</v>
      </c>
      <c r="N136" s="1">
        <v>190.94000244140625</v>
      </c>
      <c r="O136" s="1">
        <v>192.94000244140625</v>
      </c>
      <c r="P136" s="1">
        <v>197.03999328613281</v>
      </c>
      <c r="Q136" s="1">
        <v>199.89999389648437</v>
      </c>
      <c r="R136" s="1">
        <v>201.66999816894531</v>
      </c>
      <c r="S136" s="1">
        <v>201.69999694824219</v>
      </c>
      <c r="T136" s="1">
        <v>208.47000122070312</v>
      </c>
      <c r="U136" s="1">
        <v>207.05000305175781</v>
      </c>
      <c r="V136" s="1">
        <v>210.63999938964844</v>
      </c>
      <c r="W136" s="1">
        <v>216.80999755859375</v>
      </c>
      <c r="X136" s="1">
        <v>213.27999877929687</v>
      </c>
      <c r="Y136" s="1">
        <v>213.89999389648437</v>
      </c>
      <c r="Z136" s="1">
        <v>216.07000732421875</v>
      </c>
      <c r="AA136" s="1">
        <v>222.47000122070312</v>
      </c>
      <c r="AB136" s="1">
        <v>217.30000305175781</v>
      </c>
      <c r="AC136" s="1">
        <v>219.00999450683594</v>
      </c>
      <c r="AD136" s="1">
        <v>220.5</v>
      </c>
      <c r="AE136" s="1">
        <v>223.74000549316406</v>
      </c>
      <c r="AF136" s="1">
        <v>220.83999633789062</v>
      </c>
      <c r="AG136" s="1">
        <v>221.30999755859375</v>
      </c>
      <c r="AH136" s="1">
        <v>225.42999267578125</v>
      </c>
      <c r="AI136" s="1">
        <v>224.16999816894531</v>
      </c>
      <c r="AJ136" s="1">
        <v>229.58999633789062</v>
      </c>
      <c r="AK136" s="1">
        <v>231.57000732421875</v>
      </c>
      <c r="AL136" s="1">
        <v>229.27999877929687</v>
      </c>
      <c r="AM136" s="1">
        <v>237.42999267578125</v>
      </c>
      <c r="AN136" s="1">
        <v>235.72999572753906</v>
      </c>
      <c r="AO136" s="1">
        <v>231.8699951171875</v>
      </c>
      <c r="AP136" s="1">
        <v>231.63999938964844</v>
      </c>
      <c r="AQ136" s="1">
        <v>236.88999938964844</v>
      </c>
      <c r="AR136" s="1">
        <v>233.97000122070312</v>
      </c>
      <c r="AS136" s="1">
        <v>227.28999328613281</v>
      </c>
      <c r="AT136" s="1">
        <v>226.99000549316406</v>
      </c>
      <c r="AU136" s="1">
        <v>217.72000122070312</v>
      </c>
      <c r="AV136" s="1">
        <v>216.03999328613281</v>
      </c>
      <c r="AW136" s="1">
        <v>214.91000366210937</v>
      </c>
      <c r="AX136" s="1">
        <v>221.28999328613281</v>
      </c>
      <c r="AY136" s="1">
        <v>223.82000732421875</v>
      </c>
      <c r="AZ136" s="1">
        <v>222.42999267578125</v>
      </c>
      <c r="BA136" s="1">
        <v>224.96000671386719</v>
      </c>
      <c r="BB136" s="1">
        <v>227.3699951171875</v>
      </c>
      <c r="BC136" s="1">
        <v>226.52999877929687</v>
      </c>
      <c r="BD136" s="1">
        <v>221.47999572753906</v>
      </c>
      <c r="BE136" s="1">
        <v>218.11000061035156</v>
      </c>
      <c r="BF136" s="1">
        <v>218.17999267578125</v>
      </c>
      <c r="BG136" s="1">
        <v>230.88999938964844</v>
      </c>
      <c r="BH136" s="1">
        <v>235.25</v>
      </c>
      <c r="BI136" s="1">
        <v>238.94999694824219</v>
      </c>
      <c r="BJ136" s="1">
        <v>235.39999389648437</v>
      </c>
      <c r="BK136" s="1">
        <v>232.92999267578125</v>
      </c>
      <c r="BL136" s="1">
        <v>232.6199951171875</v>
      </c>
      <c r="BM136" s="1">
        <v>230.1199951171875</v>
      </c>
      <c r="BN136" s="1">
        <v>229.36000061035156</v>
      </c>
      <c r="BO136" s="1">
        <v>233.8800048828125</v>
      </c>
      <c r="BP136" s="1">
        <v>232.10000610351562</v>
      </c>
      <c r="BQ136" s="1">
        <v>223.97000122070312</v>
      </c>
      <c r="BR136" s="1">
        <v>213.86000061035156</v>
      </c>
    </row>
    <row r="137" spans="1:70" x14ac:dyDescent="0.2">
      <c r="A137" s="30" t="s">
        <v>98</v>
      </c>
      <c r="B137" s="5">
        <v>191.05999755859375</v>
      </c>
      <c r="C137" s="1">
        <v>189.83000183105469</v>
      </c>
      <c r="D137" s="1">
        <v>187.30000305175781</v>
      </c>
      <c r="E137" s="1">
        <v>183.91999816894531</v>
      </c>
      <c r="F137" s="1">
        <v>180.21000671386719</v>
      </c>
      <c r="G137" s="1">
        <v>178.25999450683594</v>
      </c>
      <c r="H137" s="1">
        <v>178.69999694824219</v>
      </c>
      <c r="I137" s="1">
        <v>184.3699951171875</v>
      </c>
      <c r="J137" s="1">
        <v>183.77000427246094</v>
      </c>
      <c r="K137" s="1">
        <v>182.83999633789062</v>
      </c>
      <c r="L137" s="1">
        <v>189.14999389648437</v>
      </c>
      <c r="M137" s="1">
        <v>192.44999694824219</v>
      </c>
      <c r="N137" s="1">
        <v>190.94000244140625</v>
      </c>
      <c r="O137" s="1">
        <v>192.94000244140625</v>
      </c>
      <c r="P137" s="1">
        <v>197.03999328613281</v>
      </c>
      <c r="Q137" s="1">
        <v>199.89999389648437</v>
      </c>
      <c r="R137" s="1">
        <v>201.66999816894531</v>
      </c>
      <c r="S137" s="1">
        <v>201.69999694824219</v>
      </c>
      <c r="T137" s="1">
        <v>208.47000122070312</v>
      </c>
      <c r="U137" s="1">
        <v>207.05000305175781</v>
      </c>
      <c r="V137" s="1">
        <v>210.63999938964844</v>
      </c>
      <c r="W137" s="1">
        <v>216.80999755859375</v>
      </c>
      <c r="X137" s="1">
        <v>213.27999877929687</v>
      </c>
      <c r="Y137" s="1">
        <v>213.89999389648437</v>
      </c>
      <c r="Z137" s="1">
        <v>216.07000732421875</v>
      </c>
      <c r="AA137" s="1">
        <v>222.47000122070312</v>
      </c>
      <c r="AB137" s="1">
        <v>217.30000305175781</v>
      </c>
      <c r="AC137" s="1">
        <v>219.00999450683594</v>
      </c>
      <c r="AD137" s="1">
        <v>220.5</v>
      </c>
      <c r="AE137" s="1">
        <v>223.74000549316406</v>
      </c>
      <c r="AF137" s="1">
        <v>220.83999633789062</v>
      </c>
      <c r="AG137" s="1">
        <v>221.30999755859375</v>
      </c>
      <c r="AH137" s="1">
        <v>225.42999267578125</v>
      </c>
      <c r="AI137" s="1">
        <v>224.16999816894531</v>
      </c>
      <c r="AJ137" s="1">
        <v>229.58999633789062</v>
      </c>
      <c r="AK137" s="1">
        <v>231.57000732421875</v>
      </c>
      <c r="AL137" s="1">
        <v>229.27999877929687</v>
      </c>
      <c r="AM137" s="1">
        <v>237.42999267578125</v>
      </c>
      <c r="AN137" s="1">
        <v>235.72999572753906</v>
      </c>
      <c r="AO137" s="1">
        <v>231.8699951171875</v>
      </c>
      <c r="AP137" s="1">
        <v>231.63999938964844</v>
      </c>
      <c r="AQ137" s="1">
        <v>236.88999938964844</v>
      </c>
      <c r="AR137" s="1">
        <v>233.97000122070312</v>
      </c>
      <c r="AS137" s="1">
        <v>227.28999328613281</v>
      </c>
      <c r="AT137" s="1">
        <v>226.99000549316406</v>
      </c>
      <c r="AU137" s="1">
        <v>217.72000122070312</v>
      </c>
      <c r="AV137" s="1">
        <v>216.03999328613281</v>
      </c>
      <c r="AW137" s="1">
        <v>214.91000366210937</v>
      </c>
      <c r="AX137" s="1">
        <v>221.28999328613281</v>
      </c>
      <c r="AY137" s="1">
        <v>223.82000732421875</v>
      </c>
      <c r="AZ137" s="1">
        <v>222.42999267578125</v>
      </c>
      <c r="BA137" s="1">
        <v>224.96000671386719</v>
      </c>
      <c r="BB137" s="1">
        <v>227.3699951171875</v>
      </c>
      <c r="BC137" s="1">
        <v>226.52999877929687</v>
      </c>
      <c r="BD137" s="1">
        <v>221.47999572753906</v>
      </c>
      <c r="BE137" s="1">
        <v>218.11000061035156</v>
      </c>
      <c r="BF137" s="1">
        <v>218.17999267578125</v>
      </c>
      <c r="BG137" s="1">
        <v>230.88999938964844</v>
      </c>
      <c r="BH137" s="1">
        <v>235.25</v>
      </c>
      <c r="BI137" s="1">
        <v>238.94999694824219</v>
      </c>
      <c r="BJ137" s="1">
        <v>235.39999389648437</v>
      </c>
      <c r="BK137" s="1">
        <v>232.92999267578125</v>
      </c>
      <c r="BL137" s="1">
        <v>232.6199951171875</v>
      </c>
      <c r="BM137" s="1">
        <v>230.1199951171875</v>
      </c>
      <c r="BN137" s="1">
        <v>229.36000061035156</v>
      </c>
      <c r="BO137" s="1">
        <v>233.8800048828125</v>
      </c>
      <c r="BP137" s="1">
        <v>232.10000610351562</v>
      </c>
      <c r="BQ137" s="1">
        <v>223.97000122070312</v>
      </c>
      <c r="BR137" s="1">
        <v>213.86000061035156</v>
      </c>
    </row>
    <row r="138" spans="1:70" x14ac:dyDescent="0.2">
      <c r="A138" s="30" t="s">
        <v>99</v>
      </c>
      <c r="B138" s="5">
        <v>493.3800048828125</v>
      </c>
      <c r="C138" s="1">
        <v>493.80999755859375</v>
      </c>
      <c r="D138" s="1">
        <v>488.30999755859375</v>
      </c>
      <c r="E138" s="1">
        <v>477.70999145507812</v>
      </c>
      <c r="F138" s="1">
        <v>468.44000244140625</v>
      </c>
      <c r="G138" s="1">
        <v>467.92999267578125</v>
      </c>
      <c r="H138" s="1">
        <v>467.02999877929687</v>
      </c>
      <c r="I138" s="1">
        <v>484.32000732421875</v>
      </c>
      <c r="J138" s="1">
        <v>482.04998779296875</v>
      </c>
      <c r="K138" s="1">
        <v>480.58999633789062</v>
      </c>
      <c r="L138" s="1">
        <v>480.45999145507812</v>
      </c>
      <c r="M138" s="1">
        <v>491.14999389648437</v>
      </c>
      <c r="N138" s="1">
        <v>490.54998779296875</v>
      </c>
      <c r="O138" s="1">
        <v>488.8699951171875</v>
      </c>
      <c r="P138" s="1">
        <v>492.55999755859375</v>
      </c>
      <c r="Q138" s="1">
        <v>498.1400146484375</v>
      </c>
      <c r="R138" s="1">
        <v>504.41000366210937</v>
      </c>
      <c r="S138" s="1">
        <v>503.33999633789062</v>
      </c>
      <c r="T138" s="1">
        <v>509.69000244140625</v>
      </c>
      <c r="U138" s="1">
        <v>510.1199951171875</v>
      </c>
      <c r="V138" s="1">
        <v>517.15997314453125</v>
      </c>
      <c r="W138" s="1">
        <v>528.70001220703125</v>
      </c>
      <c r="X138" s="1">
        <v>519.989990234375</v>
      </c>
      <c r="Y138" s="1">
        <v>524.19000244140625</v>
      </c>
      <c r="Z138" s="1">
        <v>523.28997802734375</v>
      </c>
      <c r="AA138" s="1">
        <v>538.57000732421875</v>
      </c>
      <c r="AB138" s="1">
        <v>523.760009765625</v>
      </c>
      <c r="AC138" s="1">
        <v>527.07000732421875</v>
      </c>
      <c r="AD138" s="1">
        <v>527.1099853515625</v>
      </c>
      <c r="AE138" s="1">
        <v>528.22998046875</v>
      </c>
      <c r="AF138" s="1">
        <v>523.25</v>
      </c>
      <c r="AG138" s="1">
        <v>520.25</v>
      </c>
      <c r="AH138" s="1">
        <v>528.739990234375</v>
      </c>
      <c r="AI138" s="1">
        <v>531.280029296875</v>
      </c>
      <c r="AJ138" s="1">
        <v>541.27001953125</v>
      </c>
      <c r="AK138" s="1">
        <v>540.8900146484375</v>
      </c>
      <c r="AL138" s="1">
        <v>532.6500244140625</v>
      </c>
      <c r="AM138" s="1">
        <v>544.78997802734375</v>
      </c>
      <c r="AN138" s="1">
        <v>543.54998779296875</v>
      </c>
      <c r="AO138" s="1">
        <v>536.6400146484375</v>
      </c>
      <c r="AP138" s="1">
        <v>530.79998779296875</v>
      </c>
      <c r="AQ138" s="1">
        <v>549.260009765625</v>
      </c>
      <c r="AR138" s="1">
        <v>550.92999267578125</v>
      </c>
      <c r="AS138" s="1">
        <v>536.16998291015625</v>
      </c>
      <c r="AT138" s="1">
        <v>529.52001953125</v>
      </c>
      <c r="AU138" s="1">
        <v>522.55999755859375</v>
      </c>
      <c r="AV138" s="1">
        <v>516.21002197265625</v>
      </c>
      <c r="AW138" s="1">
        <v>508.39999389648437</v>
      </c>
      <c r="AX138" s="1">
        <v>516.5999755859375</v>
      </c>
      <c r="AY138" s="1">
        <v>528.4000244140625</v>
      </c>
      <c r="AZ138" s="1">
        <v>522.780029296875</v>
      </c>
      <c r="BA138" s="1">
        <v>526.67999267578125</v>
      </c>
      <c r="BB138" s="1">
        <v>534.969970703125</v>
      </c>
      <c r="BC138" s="1">
        <v>536.08001708984375</v>
      </c>
      <c r="BD138" s="1">
        <v>525.44000244140625</v>
      </c>
      <c r="BE138" s="1">
        <v>524.1500244140625</v>
      </c>
      <c r="BF138" s="1">
        <v>519.6400146484375</v>
      </c>
      <c r="BG138" s="1">
        <v>543.67999267578125</v>
      </c>
      <c r="BH138" s="1">
        <v>546.1199951171875</v>
      </c>
      <c r="BI138" s="1">
        <v>555.44000244140625</v>
      </c>
      <c r="BJ138" s="1">
        <v>535.90997314453125</v>
      </c>
      <c r="BK138" s="1">
        <v>531.530029296875</v>
      </c>
      <c r="BL138" s="1">
        <v>531.3599853515625</v>
      </c>
      <c r="BM138" s="1">
        <v>524.6199951171875</v>
      </c>
      <c r="BN138" s="1">
        <v>525.47998046875</v>
      </c>
      <c r="BO138" s="1">
        <v>534.280029296875</v>
      </c>
      <c r="BP138" s="1">
        <v>530.760009765625</v>
      </c>
      <c r="BQ138" s="1">
        <v>520.79998779296875</v>
      </c>
      <c r="BR138" s="1">
        <v>513.34002685546875</v>
      </c>
    </row>
    <row r="139" spans="1:70" x14ac:dyDescent="0.2">
      <c r="A139" s="30" t="s">
        <v>99</v>
      </c>
      <c r="B139" s="5">
        <v>493.3800048828125</v>
      </c>
      <c r="C139" s="1">
        <v>493.80999755859375</v>
      </c>
      <c r="D139" s="1">
        <v>488.30999755859375</v>
      </c>
      <c r="E139" s="1">
        <v>477.70999145507812</v>
      </c>
      <c r="F139" s="1">
        <v>468.44000244140625</v>
      </c>
      <c r="G139" s="1">
        <v>467.92999267578125</v>
      </c>
      <c r="H139" s="1">
        <v>467.02999877929687</v>
      </c>
      <c r="I139" s="1">
        <v>484.32000732421875</v>
      </c>
      <c r="J139" s="1">
        <v>482.04998779296875</v>
      </c>
      <c r="K139" s="1">
        <v>480.58999633789062</v>
      </c>
      <c r="L139" s="1">
        <v>480.45999145507812</v>
      </c>
      <c r="M139" s="1">
        <v>491.14999389648437</v>
      </c>
      <c r="N139" s="1">
        <v>490.54998779296875</v>
      </c>
      <c r="O139" s="1">
        <v>488.8699951171875</v>
      </c>
      <c r="P139" s="1">
        <v>492.55999755859375</v>
      </c>
      <c r="Q139" s="1">
        <v>498.1400146484375</v>
      </c>
      <c r="R139" s="1">
        <v>504.41000366210937</v>
      </c>
      <c r="S139" s="1">
        <v>503.33999633789062</v>
      </c>
      <c r="T139" s="1">
        <v>509.69000244140625</v>
      </c>
      <c r="U139" s="1">
        <v>510.1199951171875</v>
      </c>
      <c r="V139" s="1">
        <v>517.15997314453125</v>
      </c>
      <c r="W139" s="1">
        <v>528.70001220703125</v>
      </c>
      <c r="X139" s="1">
        <v>519.989990234375</v>
      </c>
      <c r="Y139" s="1">
        <v>524.19000244140625</v>
      </c>
      <c r="Z139" s="1">
        <v>523.28997802734375</v>
      </c>
      <c r="AA139" s="1">
        <v>538.57000732421875</v>
      </c>
      <c r="AB139" s="1">
        <v>523.760009765625</v>
      </c>
      <c r="AC139" s="1">
        <v>527.07000732421875</v>
      </c>
      <c r="AD139" s="1">
        <v>527.1099853515625</v>
      </c>
      <c r="AE139" s="1">
        <v>528.22998046875</v>
      </c>
      <c r="AF139" s="1">
        <v>523.25</v>
      </c>
      <c r="AG139" s="1">
        <v>520.25</v>
      </c>
      <c r="AH139" s="1">
        <v>528.739990234375</v>
      </c>
      <c r="AI139" s="1">
        <v>531.280029296875</v>
      </c>
      <c r="AJ139" s="1">
        <v>541.27001953125</v>
      </c>
      <c r="AK139" s="1">
        <v>540.8900146484375</v>
      </c>
      <c r="AL139" s="1">
        <v>532.6500244140625</v>
      </c>
      <c r="AM139" s="1">
        <v>544.78997802734375</v>
      </c>
      <c r="AN139" s="1">
        <v>543.54998779296875</v>
      </c>
      <c r="AO139" s="1">
        <v>536.6400146484375</v>
      </c>
      <c r="AP139" s="1">
        <v>530.79998779296875</v>
      </c>
      <c r="AQ139" s="1">
        <v>549.260009765625</v>
      </c>
      <c r="AR139" s="1">
        <v>550.92999267578125</v>
      </c>
      <c r="AS139" s="1">
        <v>536.16998291015625</v>
      </c>
      <c r="AT139" s="1">
        <v>529.52001953125</v>
      </c>
      <c r="AU139" s="1">
        <v>522.55999755859375</v>
      </c>
      <c r="AV139" s="1">
        <v>516.21002197265625</v>
      </c>
      <c r="AW139" s="1">
        <v>508.39999389648437</v>
      </c>
      <c r="AX139" s="1">
        <v>516.5999755859375</v>
      </c>
      <c r="AY139" s="1">
        <v>528.4000244140625</v>
      </c>
      <c r="AZ139" s="1">
        <v>522.780029296875</v>
      </c>
      <c r="BA139" s="1">
        <v>526.67999267578125</v>
      </c>
      <c r="BB139" s="1">
        <v>534.969970703125</v>
      </c>
      <c r="BC139" s="1">
        <v>536.08001708984375</v>
      </c>
      <c r="BD139" s="1">
        <v>525.44000244140625</v>
      </c>
      <c r="BE139" s="1">
        <v>524.1500244140625</v>
      </c>
      <c r="BF139" s="1">
        <v>519.6400146484375</v>
      </c>
      <c r="BG139" s="1">
        <v>543.67999267578125</v>
      </c>
      <c r="BH139" s="1">
        <v>546.1199951171875</v>
      </c>
      <c r="BI139" s="1">
        <v>555.44000244140625</v>
      </c>
      <c r="BJ139" s="1">
        <v>535.90997314453125</v>
      </c>
      <c r="BK139" s="1">
        <v>531.530029296875</v>
      </c>
      <c r="BL139" s="1">
        <v>531.3599853515625</v>
      </c>
      <c r="BM139" s="1">
        <v>524.6199951171875</v>
      </c>
      <c r="BN139" s="1">
        <v>525.47998046875</v>
      </c>
      <c r="BO139" s="1">
        <v>534.280029296875</v>
      </c>
      <c r="BP139" s="1">
        <v>530.760009765625</v>
      </c>
      <c r="BQ139" s="1">
        <v>520.79998779296875</v>
      </c>
      <c r="BR139" s="1">
        <v>513.34002685546875</v>
      </c>
    </row>
    <row r="140" spans="1:70" x14ac:dyDescent="0.2">
      <c r="A140" s="30" t="s">
        <v>99</v>
      </c>
      <c r="B140" s="5">
        <v>494.54000854492187</v>
      </c>
      <c r="C140" s="1">
        <v>493.3800048828125</v>
      </c>
      <c r="D140" s="1">
        <v>493.80999755859375</v>
      </c>
      <c r="E140" s="1">
        <v>488.30999755859375</v>
      </c>
      <c r="F140" s="1">
        <v>477.70999145507812</v>
      </c>
      <c r="G140" s="1">
        <v>468.44000244140625</v>
      </c>
      <c r="H140" s="1">
        <v>467.92999267578125</v>
      </c>
      <c r="I140" s="1">
        <v>467.02999877929687</v>
      </c>
      <c r="J140" s="1">
        <v>484.32000732421875</v>
      </c>
      <c r="K140" s="1">
        <v>482.04998779296875</v>
      </c>
      <c r="L140" s="1">
        <v>480.58999633789062</v>
      </c>
      <c r="M140" s="1">
        <v>480.45999145507812</v>
      </c>
      <c r="N140" s="1">
        <v>491.14999389648437</v>
      </c>
      <c r="O140" s="1">
        <v>490.54998779296875</v>
      </c>
      <c r="P140" s="1">
        <v>488.8699951171875</v>
      </c>
      <c r="Q140" s="1">
        <v>492.55999755859375</v>
      </c>
      <c r="R140" s="1">
        <v>498.1400146484375</v>
      </c>
      <c r="S140" s="1">
        <v>504.41000366210937</v>
      </c>
      <c r="T140" s="1">
        <v>503.33999633789062</v>
      </c>
      <c r="U140" s="1">
        <v>509.69000244140625</v>
      </c>
      <c r="V140" s="1">
        <v>510.1199951171875</v>
      </c>
      <c r="W140" s="1">
        <v>517.15997314453125</v>
      </c>
      <c r="X140" s="1">
        <v>528.70001220703125</v>
      </c>
      <c r="Y140" s="1">
        <v>519.989990234375</v>
      </c>
      <c r="Z140" s="1">
        <v>524.19000244140625</v>
      </c>
      <c r="AA140" s="1">
        <v>523.28997802734375</v>
      </c>
      <c r="AB140" s="1">
        <v>538.57000732421875</v>
      </c>
      <c r="AC140" s="1">
        <v>523.760009765625</v>
      </c>
      <c r="AD140" s="1">
        <v>527.07000732421875</v>
      </c>
      <c r="AE140" s="1">
        <v>527.1099853515625</v>
      </c>
      <c r="AF140" s="1">
        <v>528.22998046875</v>
      </c>
      <c r="AG140" s="1">
        <v>523.25</v>
      </c>
      <c r="AH140" s="1">
        <v>520.25</v>
      </c>
      <c r="AI140" s="1">
        <v>528.739990234375</v>
      </c>
      <c r="AJ140" s="1">
        <v>531.280029296875</v>
      </c>
      <c r="AK140" s="1">
        <v>541.27001953125</v>
      </c>
      <c r="AL140" s="1">
        <v>540.8900146484375</v>
      </c>
      <c r="AM140" s="1">
        <v>532.6500244140625</v>
      </c>
      <c r="AN140" s="1">
        <v>544.78997802734375</v>
      </c>
      <c r="AO140" s="1">
        <v>543.54998779296875</v>
      </c>
      <c r="AP140" s="1">
        <v>536.6400146484375</v>
      </c>
      <c r="AQ140" s="1">
        <v>530.79998779296875</v>
      </c>
      <c r="AR140" s="1">
        <v>549.260009765625</v>
      </c>
      <c r="AS140" s="1">
        <v>550.92999267578125</v>
      </c>
      <c r="AT140" s="1">
        <v>536.16998291015625</v>
      </c>
      <c r="AU140" s="1">
        <v>529.52001953125</v>
      </c>
      <c r="AV140" s="1">
        <v>522.55999755859375</v>
      </c>
      <c r="AW140" s="1">
        <v>516.21002197265625</v>
      </c>
      <c r="AX140" s="1">
        <v>508.39999389648437</v>
      </c>
      <c r="AY140" s="1">
        <v>516.5999755859375</v>
      </c>
      <c r="AZ140" s="1">
        <v>528.4000244140625</v>
      </c>
      <c r="BA140" s="1">
        <v>522.780029296875</v>
      </c>
      <c r="BB140" s="1">
        <v>526.67999267578125</v>
      </c>
      <c r="BC140" s="1">
        <v>534.969970703125</v>
      </c>
      <c r="BD140" s="1">
        <v>536.08001708984375</v>
      </c>
      <c r="BE140" s="1">
        <v>525.44000244140625</v>
      </c>
      <c r="BF140" s="1">
        <v>524.1500244140625</v>
      </c>
      <c r="BG140" s="1">
        <v>519.6400146484375</v>
      </c>
      <c r="BH140" s="1">
        <v>543.67999267578125</v>
      </c>
      <c r="BI140" s="1">
        <v>546.1199951171875</v>
      </c>
      <c r="BJ140" s="1">
        <v>555.44000244140625</v>
      </c>
      <c r="BK140" s="1">
        <v>535.90997314453125</v>
      </c>
      <c r="BL140" s="1">
        <v>531.530029296875</v>
      </c>
      <c r="BM140" s="1">
        <v>531.3599853515625</v>
      </c>
      <c r="BN140" s="1">
        <v>524.6199951171875</v>
      </c>
      <c r="BO140" s="1">
        <v>525.47998046875</v>
      </c>
      <c r="BP140" s="1">
        <v>534.280029296875</v>
      </c>
      <c r="BQ140" s="1">
        <v>530.760009765625</v>
      </c>
      <c r="BR140" s="1">
        <v>520.79998779296875</v>
      </c>
    </row>
    <row r="141" spans="1:70" x14ac:dyDescent="0.2">
      <c r="A141" s="30" t="s">
        <v>99</v>
      </c>
      <c r="B141" s="5">
        <v>494.54000854492187</v>
      </c>
      <c r="C141" s="1">
        <v>493.3800048828125</v>
      </c>
      <c r="D141" s="1">
        <v>493.80999755859375</v>
      </c>
      <c r="E141" s="1">
        <v>488.30999755859375</v>
      </c>
      <c r="F141" s="1">
        <v>477.70999145507812</v>
      </c>
      <c r="G141" s="1">
        <v>468.44000244140625</v>
      </c>
      <c r="H141" s="1">
        <v>467.92999267578125</v>
      </c>
      <c r="I141" s="1">
        <v>467.02999877929687</v>
      </c>
      <c r="J141" s="1">
        <v>484.32000732421875</v>
      </c>
      <c r="K141" s="1">
        <v>482.04998779296875</v>
      </c>
      <c r="L141" s="1">
        <v>480.58999633789062</v>
      </c>
      <c r="M141" s="1">
        <v>480.45999145507812</v>
      </c>
      <c r="N141" s="1">
        <v>491.14999389648437</v>
      </c>
      <c r="O141" s="1">
        <v>490.54998779296875</v>
      </c>
      <c r="P141" s="1">
        <v>488.8699951171875</v>
      </c>
      <c r="Q141" s="1">
        <v>492.55999755859375</v>
      </c>
      <c r="R141" s="1">
        <v>498.1400146484375</v>
      </c>
      <c r="S141" s="1">
        <v>504.41000366210937</v>
      </c>
      <c r="T141" s="1">
        <v>503.33999633789062</v>
      </c>
      <c r="U141" s="1">
        <v>509.69000244140625</v>
      </c>
      <c r="V141" s="1">
        <v>510.1199951171875</v>
      </c>
      <c r="W141" s="1">
        <v>517.15997314453125</v>
      </c>
      <c r="X141" s="1">
        <v>528.70001220703125</v>
      </c>
      <c r="Y141" s="1">
        <v>519.989990234375</v>
      </c>
      <c r="Z141" s="1">
        <v>524.19000244140625</v>
      </c>
      <c r="AA141" s="1">
        <v>523.28997802734375</v>
      </c>
      <c r="AB141" s="1">
        <v>538.57000732421875</v>
      </c>
      <c r="AC141" s="1">
        <v>523.760009765625</v>
      </c>
      <c r="AD141" s="1">
        <v>527.07000732421875</v>
      </c>
      <c r="AE141" s="1">
        <v>527.1099853515625</v>
      </c>
      <c r="AF141" s="1">
        <v>528.22998046875</v>
      </c>
      <c r="AG141" s="1">
        <v>523.25</v>
      </c>
      <c r="AH141" s="1">
        <v>520.25</v>
      </c>
      <c r="AI141" s="1">
        <v>528.739990234375</v>
      </c>
      <c r="AJ141" s="1">
        <v>531.280029296875</v>
      </c>
      <c r="AK141" s="1">
        <v>541.27001953125</v>
      </c>
      <c r="AL141" s="1">
        <v>540.8900146484375</v>
      </c>
      <c r="AM141" s="1">
        <v>532.6500244140625</v>
      </c>
      <c r="AN141" s="1">
        <v>544.78997802734375</v>
      </c>
      <c r="AO141" s="1">
        <v>543.54998779296875</v>
      </c>
      <c r="AP141" s="1">
        <v>536.6400146484375</v>
      </c>
      <c r="AQ141" s="1">
        <v>530.79998779296875</v>
      </c>
      <c r="AR141" s="1">
        <v>549.260009765625</v>
      </c>
      <c r="AS141" s="1">
        <v>550.92999267578125</v>
      </c>
      <c r="AT141" s="1">
        <v>536.16998291015625</v>
      </c>
      <c r="AU141" s="1">
        <v>529.52001953125</v>
      </c>
      <c r="AV141" s="1">
        <v>522.55999755859375</v>
      </c>
      <c r="AW141" s="1">
        <v>516.21002197265625</v>
      </c>
      <c r="AX141" s="1">
        <v>508.39999389648437</v>
      </c>
      <c r="AY141" s="1">
        <v>516.5999755859375</v>
      </c>
      <c r="AZ141" s="1">
        <v>528.4000244140625</v>
      </c>
      <c r="BA141" s="1">
        <v>522.780029296875</v>
      </c>
      <c r="BB141" s="1">
        <v>526.67999267578125</v>
      </c>
      <c r="BC141" s="1">
        <v>534.969970703125</v>
      </c>
      <c r="BD141" s="1">
        <v>536.08001708984375</v>
      </c>
      <c r="BE141" s="1">
        <v>525.44000244140625</v>
      </c>
      <c r="BF141" s="1">
        <v>524.1500244140625</v>
      </c>
      <c r="BG141" s="1">
        <v>519.6400146484375</v>
      </c>
      <c r="BH141" s="1">
        <v>543.67999267578125</v>
      </c>
      <c r="BI141" s="1">
        <v>546.1199951171875</v>
      </c>
      <c r="BJ141" s="1">
        <v>555.44000244140625</v>
      </c>
      <c r="BK141" s="1">
        <v>535.90997314453125</v>
      </c>
      <c r="BL141" s="1">
        <v>531.530029296875</v>
      </c>
      <c r="BM141" s="1">
        <v>531.3599853515625</v>
      </c>
      <c r="BN141" s="1">
        <v>524.6199951171875</v>
      </c>
      <c r="BO141" s="1">
        <v>525.47998046875</v>
      </c>
      <c r="BP141" s="1">
        <v>534.280029296875</v>
      </c>
      <c r="BQ141" s="1">
        <v>530.760009765625</v>
      </c>
      <c r="BR141" s="1">
        <v>520.79998779296875</v>
      </c>
    </row>
    <row r="142" spans="1:70" x14ac:dyDescent="0.2">
      <c r="A142" s="30" t="s">
        <v>98</v>
      </c>
      <c r="B142" s="5">
        <v>188.83999633789062</v>
      </c>
      <c r="C142" s="1">
        <v>191.05999755859375</v>
      </c>
      <c r="D142" s="1">
        <v>189.83000183105469</v>
      </c>
      <c r="E142" s="1">
        <v>187.30000305175781</v>
      </c>
      <c r="F142" s="1">
        <v>183.91999816894531</v>
      </c>
      <c r="G142" s="1">
        <v>180.21000671386719</v>
      </c>
      <c r="H142" s="1">
        <v>178.25999450683594</v>
      </c>
      <c r="I142" s="1">
        <v>178.69999694824219</v>
      </c>
      <c r="J142" s="1">
        <v>184.3699951171875</v>
      </c>
      <c r="K142" s="1">
        <v>183.77000427246094</v>
      </c>
      <c r="L142" s="1">
        <v>182.83999633789062</v>
      </c>
      <c r="M142" s="1">
        <v>189.14999389648437</v>
      </c>
      <c r="N142" s="1">
        <v>192.44999694824219</v>
      </c>
      <c r="O142" s="1">
        <v>190.94000244140625</v>
      </c>
      <c r="P142" s="1">
        <v>192.94000244140625</v>
      </c>
      <c r="Q142" s="1">
        <v>197.03999328613281</v>
      </c>
      <c r="R142" s="1">
        <v>199.89999389648437</v>
      </c>
      <c r="S142" s="1">
        <v>201.66999816894531</v>
      </c>
      <c r="T142" s="1">
        <v>201.69999694824219</v>
      </c>
      <c r="U142" s="1">
        <v>208.47000122070312</v>
      </c>
      <c r="V142" s="1">
        <v>207.05000305175781</v>
      </c>
      <c r="W142" s="1">
        <v>210.63999938964844</v>
      </c>
      <c r="X142" s="1">
        <v>216.80999755859375</v>
      </c>
      <c r="Y142" s="1">
        <v>213.27999877929687</v>
      </c>
      <c r="Z142" s="1">
        <v>213.89999389648437</v>
      </c>
      <c r="AA142" s="1">
        <v>216.07000732421875</v>
      </c>
      <c r="AB142" s="1">
        <v>222.47000122070312</v>
      </c>
      <c r="AC142" s="1">
        <v>217.30000305175781</v>
      </c>
      <c r="AD142" s="1">
        <v>219.00999450683594</v>
      </c>
      <c r="AE142" s="1">
        <v>220.5</v>
      </c>
      <c r="AF142" s="1">
        <v>223.74000549316406</v>
      </c>
      <c r="AG142" s="1">
        <v>220.83999633789062</v>
      </c>
      <c r="AH142" s="1">
        <v>221.30999755859375</v>
      </c>
      <c r="AI142" s="1">
        <v>225.42999267578125</v>
      </c>
      <c r="AJ142" s="1">
        <v>224.16999816894531</v>
      </c>
      <c r="AK142" s="1">
        <v>229.58999633789062</v>
      </c>
      <c r="AL142" s="1">
        <v>231.57000732421875</v>
      </c>
      <c r="AM142" s="1">
        <v>229.27999877929687</v>
      </c>
      <c r="AN142" s="1">
        <v>237.42999267578125</v>
      </c>
      <c r="AO142" s="1">
        <v>235.72999572753906</v>
      </c>
      <c r="AP142" s="1">
        <v>231.8699951171875</v>
      </c>
      <c r="AQ142" s="1">
        <v>231.63999938964844</v>
      </c>
      <c r="AR142" s="1">
        <v>236.88999938964844</v>
      </c>
      <c r="AS142" s="1">
        <v>233.97000122070312</v>
      </c>
      <c r="AT142" s="1">
        <v>227.28999328613281</v>
      </c>
      <c r="AU142" s="1">
        <v>226.99000549316406</v>
      </c>
      <c r="AV142" s="1">
        <v>217.72000122070312</v>
      </c>
      <c r="AW142" s="1">
        <v>216.03999328613281</v>
      </c>
      <c r="AX142" s="1">
        <v>214.91000366210937</v>
      </c>
      <c r="AY142" s="1">
        <v>221.28999328613281</v>
      </c>
      <c r="AZ142" s="1">
        <v>223.82000732421875</v>
      </c>
      <c r="BA142" s="1">
        <v>222.42999267578125</v>
      </c>
      <c r="BB142" s="1">
        <v>224.96000671386719</v>
      </c>
      <c r="BC142" s="1">
        <v>227.3699951171875</v>
      </c>
      <c r="BD142" s="1">
        <v>226.52999877929687</v>
      </c>
      <c r="BE142" s="1">
        <v>221.47999572753906</v>
      </c>
      <c r="BF142" s="1">
        <v>218.11000061035156</v>
      </c>
      <c r="BG142" s="1">
        <v>218.17999267578125</v>
      </c>
      <c r="BH142" s="1">
        <v>230.88999938964844</v>
      </c>
      <c r="BI142" s="1">
        <v>235.25</v>
      </c>
      <c r="BJ142" s="1">
        <v>238.94999694824219</v>
      </c>
      <c r="BK142" s="1">
        <v>235.39999389648437</v>
      </c>
      <c r="BL142" s="1">
        <v>232.92999267578125</v>
      </c>
      <c r="BM142" s="1">
        <v>232.6199951171875</v>
      </c>
      <c r="BN142" s="1">
        <v>230.1199951171875</v>
      </c>
      <c r="BO142" s="1">
        <v>229.36000061035156</v>
      </c>
      <c r="BP142" s="1">
        <v>233.8800048828125</v>
      </c>
      <c r="BQ142" s="1">
        <v>230.1199951171875</v>
      </c>
      <c r="BR142" s="1">
        <v>229.36000061035156</v>
      </c>
    </row>
    <row r="143" spans="1:70" x14ac:dyDescent="0.2">
      <c r="A143" s="30" t="s">
        <v>99</v>
      </c>
      <c r="B143" s="5">
        <v>494.54000854492187</v>
      </c>
      <c r="C143" s="1">
        <v>493.3800048828125</v>
      </c>
      <c r="D143" s="1">
        <v>493.80999755859375</v>
      </c>
      <c r="E143" s="1">
        <v>488.30999755859375</v>
      </c>
      <c r="F143" s="1">
        <v>477.70999145507812</v>
      </c>
      <c r="G143" s="1">
        <v>468.44000244140625</v>
      </c>
      <c r="H143" s="1">
        <v>467.92999267578125</v>
      </c>
      <c r="I143" s="1">
        <v>467.02999877929687</v>
      </c>
      <c r="J143" s="1">
        <v>484.32000732421875</v>
      </c>
      <c r="K143" s="1">
        <v>482.04998779296875</v>
      </c>
      <c r="L143" s="1">
        <v>480.58999633789062</v>
      </c>
      <c r="M143" s="1">
        <v>480.45999145507812</v>
      </c>
      <c r="N143" s="1">
        <v>491.14999389648437</v>
      </c>
      <c r="O143" s="1">
        <v>490.54998779296875</v>
      </c>
      <c r="P143" s="1">
        <v>488.8699951171875</v>
      </c>
      <c r="Q143" s="1">
        <v>492.55999755859375</v>
      </c>
      <c r="R143" s="1">
        <v>498.1400146484375</v>
      </c>
      <c r="S143" s="1">
        <v>504.41000366210937</v>
      </c>
      <c r="T143" s="1">
        <v>503.33999633789062</v>
      </c>
      <c r="U143" s="1">
        <v>509.69000244140625</v>
      </c>
      <c r="V143" s="1">
        <v>510.1199951171875</v>
      </c>
      <c r="W143" s="1">
        <v>517.15997314453125</v>
      </c>
      <c r="X143" s="1">
        <v>528.70001220703125</v>
      </c>
      <c r="Y143" s="1">
        <v>519.989990234375</v>
      </c>
      <c r="Z143" s="1">
        <v>524.19000244140625</v>
      </c>
      <c r="AA143" s="1">
        <v>523.28997802734375</v>
      </c>
      <c r="AB143" s="1">
        <v>538.57000732421875</v>
      </c>
      <c r="AC143" s="1">
        <v>523.760009765625</v>
      </c>
      <c r="AD143" s="1">
        <v>527.07000732421875</v>
      </c>
      <c r="AE143" s="1">
        <v>527.1099853515625</v>
      </c>
      <c r="AF143" s="1">
        <v>528.22998046875</v>
      </c>
      <c r="AG143" s="1">
        <v>523.25</v>
      </c>
      <c r="AH143" s="1">
        <v>520.25</v>
      </c>
      <c r="AI143" s="1">
        <v>528.739990234375</v>
      </c>
      <c r="AJ143" s="1">
        <v>531.280029296875</v>
      </c>
      <c r="AK143" s="1">
        <v>541.27001953125</v>
      </c>
      <c r="AL143" s="1">
        <v>540.8900146484375</v>
      </c>
      <c r="AM143" s="1">
        <v>532.6500244140625</v>
      </c>
      <c r="AN143" s="1">
        <v>544.78997802734375</v>
      </c>
      <c r="AO143" s="1">
        <v>543.54998779296875</v>
      </c>
      <c r="AP143" s="1">
        <v>536.6400146484375</v>
      </c>
      <c r="AQ143" s="1">
        <v>530.79998779296875</v>
      </c>
      <c r="AR143" s="1">
        <v>549.260009765625</v>
      </c>
      <c r="AS143" s="1">
        <v>550.92999267578125</v>
      </c>
      <c r="AT143" s="1">
        <v>536.16998291015625</v>
      </c>
      <c r="AU143" s="1">
        <v>529.52001953125</v>
      </c>
      <c r="AV143" s="1">
        <v>522.55999755859375</v>
      </c>
      <c r="AW143" s="1">
        <v>516.21002197265625</v>
      </c>
      <c r="AX143" s="1">
        <v>508.39999389648437</v>
      </c>
      <c r="AY143" s="1">
        <v>516.5999755859375</v>
      </c>
      <c r="AZ143" s="1">
        <v>528.4000244140625</v>
      </c>
      <c r="BA143" s="1">
        <v>522.780029296875</v>
      </c>
      <c r="BB143" s="1">
        <v>526.67999267578125</v>
      </c>
      <c r="BC143" s="1">
        <v>534.969970703125</v>
      </c>
      <c r="BD143" s="1">
        <v>536.08001708984375</v>
      </c>
      <c r="BE143" s="1">
        <v>525.44000244140625</v>
      </c>
      <c r="BF143" s="1">
        <v>524.1500244140625</v>
      </c>
      <c r="BG143" s="1">
        <v>519.6400146484375</v>
      </c>
      <c r="BH143" s="1">
        <v>543.67999267578125</v>
      </c>
      <c r="BI143" s="1">
        <v>546.1199951171875</v>
      </c>
      <c r="BJ143" s="1">
        <v>555.44000244140625</v>
      </c>
      <c r="BK143" s="1">
        <v>535.90997314453125</v>
      </c>
      <c r="BL143" s="1">
        <v>531.530029296875</v>
      </c>
      <c r="BM143" s="1">
        <v>531.3599853515625</v>
      </c>
      <c r="BN143" s="1">
        <v>524.6199951171875</v>
      </c>
      <c r="BO143" s="1">
        <v>525.47998046875</v>
      </c>
      <c r="BP143" s="1">
        <v>534.280029296875</v>
      </c>
      <c r="BQ143" s="1">
        <v>230.1199951171875</v>
      </c>
      <c r="BR143" s="1">
        <v>229.36000061035156</v>
      </c>
    </row>
    <row r="144" spans="1:70" x14ac:dyDescent="0.2">
      <c r="A144" s="30" t="s">
        <v>99</v>
      </c>
      <c r="B144" s="5">
        <v>494.54000854492187</v>
      </c>
      <c r="C144" s="1">
        <v>493.3800048828125</v>
      </c>
      <c r="D144" s="1">
        <v>493.80999755859375</v>
      </c>
      <c r="E144" s="1">
        <v>488.30999755859375</v>
      </c>
      <c r="F144" s="1">
        <v>477.70999145507812</v>
      </c>
      <c r="G144" s="1">
        <v>468.44000244140625</v>
      </c>
      <c r="H144" s="1">
        <v>467.92999267578125</v>
      </c>
      <c r="I144" s="1">
        <v>467.02999877929687</v>
      </c>
      <c r="J144" s="1">
        <v>484.32000732421875</v>
      </c>
      <c r="K144" s="1">
        <v>482.04998779296875</v>
      </c>
      <c r="L144" s="1">
        <v>480.58999633789062</v>
      </c>
      <c r="M144" s="1">
        <v>480.45999145507812</v>
      </c>
      <c r="N144" s="1">
        <v>491.14999389648437</v>
      </c>
      <c r="O144" s="1">
        <v>490.54998779296875</v>
      </c>
      <c r="P144" s="1">
        <v>488.8699951171875</v>
      </c>
      <c r="Q144" s="1">
        <v>492.55999755859375</v>
      </c>
      <c r="R144" s="1">
        <v>498.1400146484375</v>
      </c>
      <c r="S144" s="1">
        <v>504.41000366210937</v>
      </c>
      <c r="T144" s="1">
        <v>503.33999633789062</v>
      </c>
      <c r="U144" s="1">
        <v>509.69000244140625</v>
      </c>
      <c r="V144" s="1">
        <v>510.1199951171875</v>
      </c>
      <c r="W144" s="1">
        <v>517.15997314453125</v>
      </c>
      <c r="X144" s="1">
        <v>528.70001220703125</v>
      </c>
      <c r="Y144" s="1">
        <v>519.989990234375</v>
      </c>
      <c r="Z144" s="1">
        <v>524.19000244140625</v>
      </c>
      <c r="AA144" s="1">
        <v>523.28997802734375</v>
      </c>
      <c r="AB144" s="1">
        <v>538.57000732421875</v>
      </c>
      <c r="AC144" s="1">
        <v>523.760009765625</v>
      </c>
      <c r="AD144" s="1">
        <v>527.07000732421875</v>
      </c>
      <c r="AE144" s="1">
        <v>527.1099853515625</v>
      </c>
      <c r="AF144" s="1">
        <v>528.22998046875</v>
      </c>
      <c r="AG144" s="1">
        <v>523.25</v>
      </c>
      <c r="AH144" s="1">
        <v>520.25</v>
      </c>
      <c r="AI144" s="1">
        <v>528.739990234375</v>
      </c>
      <c r="AJ144" s="1">
        <v>531.280029296875</v>
      </c>
      <c r="AK144" s="1">
        <v>541.27001953125</v>
      </c>
      <c r="AL144" s="1">
        <v>540.8900146484375</v>
      </c>
      <c r="AM144" s="1">
        <v>532.6500244140625</v>
      </c>
      <c r="AN144" s="1">
        <v>544.78997802734375</v>
      </c>
      <c r="AO144" s="1">
        <v>543.54998779296875</v>
      </c>
      <c r="AP144" s="1">
        <v>536.6400146484375</v>
      </c>
      <c r="AQ144" s="1">
        <v>530.79998779296875</v>
      </c>
      <c r="AR144" s="1">
        <v>549.260009765625</v>
      </c>
      <c r="AS144" s="1">
        <v>550.92999267578125</v>
      </c>
      <c r="AT144" s="1">
        <v>536.16998291015625</v>
      </c>
      <c r="AU144" s="1">
        <v>529.52001953125</v>
      </c>
      <c r="AV144" s="1">
        <v>522.55999755859375</v>
      </c>
      <c r="AW144" s="1">
        <v>516.21002197265625</v>
      </c>
      <c r="AX144" s="1">
        <v>508.39999389648437</v>
      </c>
      <c r="AY144" s="1">
        <v>516.5999755859375</v>
      </c>
      <c r="AZ144" s="1">
        <v>528.4000244140625</v>
      </c>
      <c r="BA144" s="1">
        <v>522.780029296875</v>
      </c>
      <c r="BB144" s="1">
        <v>526.67999267578125</v>
      </c>
      <c r="BC144" s="1">
        <v>534.969970703125</v>
      </c>
      <c r="BD144" s="1">
        <v>536.08001708984375</v>
      </c>
      <c r="BE144" s="1">
        <v>525.44000244140625</v>
      </c>
      <c r="BF144" s="1">
        <v>524.1500244140625</v>
      </c>
      <c r="BG144" s="1">
        <v>519.6400146484375</v>
      </c>
      <c r="BH144" s="1">
        <v>543.67999267578125</v>
      </c>
      <c r="BI144" s="1">
        <v>546.1199951171875</v>
      </c>
      <c r="BJ144" s="1">
        <v>555.44000244140625</v>
      </c>
      <c r="BK144" s="1">
        <v>535.90997314453125</v>
      </c>
      <c r="BL144" s="1">
        <v>531.530029296875</v>
      </c>
      <c r="BM144" s="1">
        <v>531.3599853515625</v>
      </c>
      <c r="BN144" s="1">
        <v>524.6199951171875</v>
      </c>
      <c r="BO144" s="1">
        <v>525.47998046875</v>
      </c>
      <c r="BP144" s="1">
        <v>534.280029296875</v>
      </c>
      <c r="BQ144" s="1">
        <v>524.6199951171875</v>
      </c>
      <c r="BR144" s="1">
        <v>525.47998046875</v>
      </c>
    </row>
    <row r="145" spans="1:70" x14ac:dyDescent="0.2">
      <c r="A145" s="30" t="s">
        <v>99</v>
      </c>
      <c r="B145" s="5">
        <v>509.95001220703125</v>
      </c>
      <c r="C145" s="1">
        <v>502.6099853515625</v>
      </c>
      <c r="D145" s="1">
        <v>500.16000366210937</v>
      </c>
      <c r="E145" s="1">
        <v>494.54000854492187</v>
      </c>
      <c r="F145" s="1">
        <v>493.3800048828125</v>
      </c>
      <c r="G145" s="1">
        <v>493.80999755859375</v>
      </c>
      <c r="H145" s="1">
        <v>488.30999755859375</v>
      </c>
      <c r="I145" s="1">
        <v>477.70999145507812</v>
      </c>
      <c r="J145" s="1">
        <v>468.44000244140625</v>
      </c>
      <c r="K145" s="1">
        <v>467.92999267578125</v>
      </c>
      <c r="L145" s="1">
        <v>467.02999877929687</v>
      </c>
      <c r="M145" s="1">
        <v>484.32000732421875</v>
      </c>
      <c r="N145" s="1">
        <v>482.04998779296875</v>
      </c>
      <c r="O145" s="1">
        <v>480.58999633789062</v>
      </c>
      <c r="P145" s="1">
        <v>480.45999145507812</v>
      </c>
      <c r="Q145" s="1">
        <v>491.14999389648437</v>
      </c>
      <c r="R145" s="1">
        <v>490.54998779296875</v>
      </c>
      <c r="S145" s="1">
        <v>488.8699951171875</v>
      </c>
      <c r="T145" s="1">
        <v>492.55999755859375</v>
      </c>
      <c r="U145" s="1">
        <v>498.1400146484375</v>
      </c>
      <c r="V145" s="1">
        <v>504.41000366210937</v>
      </c>
      <c r="W145" s="1">
        <v>503.33999633789062</v>
      </c>
      <c r="X145" s="1">
        <v>509.69000244140625</v>
      </c>
      <c r="Y145" s="1">
        <v>510.1199951171875</v>
      </c>
      <c r="Z145" s="1">
        <v>517.15997314453125</v>
      </c>
      <c r="AA145" s="1">
        <v>528.70001220703125</v>
      </c>
      <c r="AB145" s="1">
        <v>519.989990234375</v>
      </c>
      <c r="AC145" s="1">
        <v>524.19000244140625</v>
      </c>
      <c r="AD145" s="1">
        <v>523.28997802734375</v>
      </c>
      <c r="AE145" s="1">
        <v>538.57000732421875</v>
      </c>
      <c r="AF145" s="1">
        <v>523.760009765625</v>
      </c>
      <c r="AG145" s="1">
        <v>527.07000732421875</v>
      </c>
      <c r="AH145" s="1">
        <v>527.1099853515625</v>
      </c>
      <c r="AI145" s="1">
        <v>528.22998046875</v>
      </c>
      <c r="AJ145" s="1">
        <v>523.25</v>
      </c>
      <c r="AK145" s="1">
        <v>520.25</v>
      </c>
      <c r="AL145" s="1">
        <v>528.739990234375</v>
      </c>
      <c r="AM145" s="1">
        <v>531.280029296875</v>
      </c>
      <c r="AN145" s="1">
        <v>541.27001953125</v>
      </c>
      <c r="AO145" s="1">
        <v>540.8900146484375</v>
      </c>
      <c r="AP145" s="1">
        <v>532.6500244140625</v>
      </c>
      <c r="AQ145" s="1">
        <v>544.78997802734375</v>
      </c>
      <c r="AR145" s="1">
        <v>543.54998779296875</v>
      </c>
      <c r="AS145" s="1">
        <v>536.6400146484375</v>
      </c>
      <c r="AT145" s="1">
        <v>530.79998779296875</v>
      </c>
      <c r="AU145" s="1">
        <v>549.260009765625</v>
      </c>
      <c r="AV145" s="1">
        <v>550.92999267578125</v>
      </c>
      <c r="AW145" s="1">
        <v>536.16998291015625</v>
      </c>
      <c r="AX145" s="1">
        <v>529.52001953125</v>
      </c>
      <c r="AY145" s="1">
        <v>522.55999755859375</v>
      </c>
      <c r="AZ145" s="1">
        <v>516.21002197265625</v>
      </c>
      <c r="BA145" s="1">
        <v>508.39999389648437</v>
      </c>
      <c r="BB145" s="1">
        <v>516.5999755859375</v>
      </c>
      <c r="BC145" s="1">
        <v>528.4000244140625</v>
      </c>
      <c r="BD145" s="1">
        <v>522.780029296875</v>
      </c>
      <c r="BE145" s="1">
        <v>526.67999267578125</v>
      </c>
      <c r="BF145" s="1">
        <v>534.969970703125</v>
      </c>
      <c r="BG145" s="1">
        <v>536.08001708984375</v>
      </c>
      <c r="BH145" s="1">
        <v>525.44000244140625</v>
      </c>
      <c r="BI145" s="1">
        <v>524.1500244140625</v>
      </c>
      <c r="BJ145" s="1">
        <v>519.6400146484375</v>
      </c>
      <c r="BK145" s="1">
        <v>543.67999267578125</v>
      </c>
      <c r="BL145" s="1">
        <v>546.1199951171875</v>
      </c>
      <c r="BM145" s="1">
        <v>555.44000244140625</v>
      </c>
      <c r="BN145" s="1">
        <v>535.90997314453125</v>
      </c>
      <c r="BO145" s="1">
        <v>531.530029296875</v>
      </c>
      <c r="BP145" s="1">
        <v>531.3599853515625</v>
      </c>
      <c r="BQ145" s="1">
        <v>524.6199951171875</v>
      </c>
      <c r="BR145" s="1">
        <v>525.47998046875</v>
      </c>
    </row>
    <row r="146" spans="1:70" x14ac:dyDescent="0.2">
      <c r="A146" s="30" t="s">
        <v>478</v>
      </c>
      <c r="B146" s="5">
        <v>7.6005174238124269</v>
      </c>
      <c r="C146" s="1">
        <v>7.5623823701026023</v>
      </c>
      <c r="D146" s="1">
        <v>7.455268598360945</v>
      </c>
      <c r="E146" s="1">
        <v>7.3877241370379858</v>
      </c>
      <c r="F146" s="1">
        <v>7.5107424488503103</v>
      </c>
      <c r="G146" s="1">
        <v>7.5411362151359267</v>
      </c>
      <c r="H146" s="1">
        <v>7.4836996382726255</v>
      </c>
      <c r="I146" s="1">
        <v>7.5721362825894607</v>
      </c>
      <c r="J146" s="1">
        <v>7.6039162595470691</v>
      </c>
      <c r="K146" s="1">
        <v>7.5283923564247539</v>
      </c>
      <c r="L146" s="1">
        <v>7.5922670813222437</v>
      </c>
      <c r="M146" s="1">
        <v>7.601751270777088</v>
      </c>
      <c r="N146" s="1">
        <v>7.3843263714798164</v>
      </c>
      <c r="O146" s="1">
        <v>7.3482348680991318</v>
      </c>
      <c r="P146" s="1">
        <v>7.347483041504244</v>
      </c>
      <c r="Q146" s="1">
        <v>7.3769830000812258</v>
      </c>
      <c r="R146" s="1">
        <v>7.5182693027403014</v>
      </c>
      <c r="S146" s="1">
        <v>7.6232922078870793</v>
      </c>
      <c r="T146" s="1">
        <v>7.6255278776530062</v>
      </c>
      <c r="U146" s="1">
        <v>7.7788792477823696</v>
      </c>
      <c r="V146" s="1">
        <v>7.6125969869461203</v>
      </c>
      <c r="W146" s="1">
        <v>7.7357721553285899</v>
      </c>
      <c r="X146" s="1">
        <v>7.8629659104866816</v>
      </c>
      <c r="Y146" s="1">
        <v>7.9444472095426848</v>
      </c>
      <c r="Z146" s="1">
        <v>7.9277181020991607</v>
      </c>
      <c r="AA146" s="1">
        <v>7.7196095999828502</v>
      </c>
      <c r="AB146" s="1">
        <v>7.8551102537515449</v>
      </c>
      <c r="AC146" s="1">
        <v>8.0304913179667494</v>
      </c>
      <c r="AD146" s="1">
        <v>8.0428012452601703</v>
      </c>
      <c r="AE146" s="1">
        <v>8.3603417817735313</v>
      </c>
      <c r="AF146" s="1">
        <v>8.0968184638795364</v>
      </c>
      <c r="AG146" s="1">
        <v>8.1136829815764546</v>
      </c>
      <c r="AH146" s="1">
        <v>8.0433036720460098</v>
      </c>
      <c r="AI146" s="1">
        <v>8.0626715831863098</v>
      </c>
      <c r="AJ146" s="1">
        <v>8.0526588896762057</v>
      </c>
      <c r="AK146" s="1">
        <v>8.2397005885731218</v>
      </c>
      <c r="AL146" s="1">
        <v>8.2553977438324395</v>
      </c>
      <c r="AM146" s="1">
        <v>8.1754146238048264</v>
      </c>
      <c r="AN146" s="1">
        <v>8.0531376249130524</v>
      </c>
      <c r="AO146" s="1">
        <v>8.0133083087722863</v>
      </c>
      <c r="AP146" s="1">
        <v>8.0227628289154485</v>
      </c>
      <c r="AQ146" s="1">
        <v>7.9250320017375211</v>
      </c>
      <c r="AR146" s="1">
        <v>7.8168931399553374</v>
      </c>
      <c r="AS146" s="1">
        <v>7.8782639312555327</v>
      </c>
      <c r="AT146" s="1">
        <v>7.8637547733933273</v>
      </c>
      <c r="AU146" s="1">
        <v>7.6597845972199465</v>
      </c>
      <c r="AV146" s="1">
        <v>7.5811286658643962</v>
      </c>
      <c r="AW146" s="1">
        <v>7.5364836499345751</v>
      </c>
      <c r="AX146" s="1">
        <v>7.5997605041302396</v>
      </c>
      <c r="AY146" s="1">
        <v>7.5229160035357836</v>
      </c>
      <c r="AZ146" s="1">
        <v>7.6587516251533287</v>
      </c>
      <c r="BA146" s="1">
        <v>7.5507648305532973</v>
      </c>
      <c r="BB146" s="1">
        <v>7.5474805406440337</v>
      </c>
      <c r="BC146" s="1">
        <v>7.5145458497722144</v>
      </c>
      <c r="BD146" s="1">
        <v>7.4606321203461148</v>
      </c>
      <c r="BE146" s="1">
        <v>7.4392107047886817</v>
      </c>
      <c r="BF146" s="1">
        <v>7.4348532237246419</v>
      </c>
      <c r="BG146" s="1">
        <v>7.4568117889200529</v>
      </c>
      <c r="BH146" s="1">
        <v>7.422318156550884</v>
      </c>
      <c r="BI146" s="1">
        <v>7.3691570791921981</v>
      </c>
      <c r="BJ146" s="1">
        <v>7.3505827591986348</v>
      </c>
      <c r="BK146" s="1">
        <v>7.3945542931477952</v>
      </c>
      <c r="BL146" s="1">
        <v>7.2731164594247888</v>
      </c>
      <c r="BM146" s="1">
        <v>7.2356116558439947</v>
      </c>
      <c r="BN146" s="1">
        <v>7.3505181406569502</v>
      </c>
      <c r="BO146" s="1">
        <v>7.3535013157911324</v>
      </c>
      <c r="BP146" s="1">
        <v>7.2887819008172992</v>
      </c>
      <c r="BQ146" s="1">
        <v>7.2242750883490778</v>
      </c>
      <c r="BR146" s="1">
        <v>7.2116636774857756</v>
      </c>
    </row>
    <row r="147" spans="1:70" x14ac:dyDescent="0.2">
      <c r="A147" s="30" t="s">
        <v>98</v>
      </c>
      <c r="B147" s="5">
        <v>195.02999877929687</v>
      </c>
      <c r="C147" s="1">
        <v>192.94000244140625</v>
      </c>
      <c r="D147" s="1">
        <v>189.92999267578125</v>
      </c>
      <c r="E147" s="1">
        <v>190.52000427246094</v>
      </c>
      <c r="F147" s="1">
        <v>188.83999633789062</v>
      </c>
      <c r="G147" s="1">
        <v>191.05999755859375</v>
      </c>
      <c r="H147" s="1">
        <v>189.83000183105469</v>
      </c>
      <c r="I147" s="1">
        <v>187.30000305175781</v>
      </c>
      <c r="J147" s="1">
        <v>183.91999816894531</v>
      </c>
      <c r="K147" s="1">
        <v>180.21000671386719</v>
      </c>
      <c r="L147" s="1">
        <v>178.25999450683594</v>
      </c>
      <c r="M147" s="1">
        <v>178.69999694824219</v>
      </c>
      <c r="N147" s="1">
        <v>184.3699951171875</v>
      </c>
      <c r="O147" s="1">
        <v>183.77000427246094</v>
      </c>
      <c r="P147" s="1">
        <v>182.83999633789062</v>
      </c>
      <c r="Q147" s="1">
        <v>189.14999389648437</v>
      </c>
      <c r="R147" s="1">
        <v>192.44999694824219</v>
      </c>
      <c r="S147" s="1">
        <v>190.94000244140625</v>
      </c>
      <c r="T147" s="1">
        <v>192.94000244140625</v>
      </c>
      <c r="U147" s="1">
        <v>197.03999328613281</v>
      </c>
      <c r="V147" s="1">
        <v>199.89999389648437</v>
      </c>
      <c r="W147" s="1">
        <v>201.66999816894531</v>
      </c>
      <c r="X147" s="1">
        <v>201.69999694824219</v>
      </c>
      <c r="Y147" s="1">
        <v>208.47000122070312</v>
      </c>
      <c r="Z147" s="1">
        <v>207.05000305175781</v>
      </c>
      <c r="AA147" s="1">
        <v>210.63999938964844</v>
      </c>
      <c r="AB147" s="1">
        <v>216.80999755859375</v>
      </c>
      <c r="AC147" s="1">
        <v>213.27999877929687</v>
      </c>
      <c r="AD147" s="1">
        <v>213.89999389648437</v>
      </c>
      <c r="AE147" s="1">
        <v>216.07000732421875</v>
      </c>
      <c r="AF147" s="1">
        <v>222.47000122070312</v>
      </c>
      <c r="AG147" s="1">
        <v>217.30000305175781</v>
      </c>
      <c r="AH147" s="1">
        <v>219.00999450683594</v>
      </c>
      <c r="AI147" s="1">
        <v>220.5</v>
      </c>
      <c r="AJ147" s="1">
        <v>223.74000549316406</v>
      </c>
      <c r="AK147" s="1">
        <v>220.83999633789062</v>
      </c>
      <c r="AL147" s="1">
        <v>221.30999755859375</v>
      </c>
      <c r="AM147" s="1">
        <v>225.42999267578125</v>
      </c>
      <c r="AN147" s="1">
        <v>224.16999816894531</v>
      </c>
      <c r="AO147" s="1">
        <v>229.58999633789062</v>
      </c>
      <c r="AP147" s="1">
        <v>231.57000732421875</v>
      </c>
      <c r="AQ147" s="1">
        <v>229.27999877929687</v>
      </c>
      <c r="AR147" s="1">
        <v>237.42999267578125</v>
      </c>
      <c r="AS147" s="1">
        <v>235.72999572753906</v>
      </c>
      <c r="AT147" s="1">
        <v>231.8699951171875</v>
      </c>
      <c r="AU147" s="1">
        <v>231.63999938964844</v>
      </c>
      <c r="AV147" s="1">
        <v>236.88999938964844</v>
      </c>
      <c r="AW147" s="1">
        <v>233.97000122070312</v>
      </c>
      <c r="AX147" s="1">
        <v>227.28999328613281</v>
      </c>
      <c r="AY147" s="1">
        <v>226.99000549316406</v>
      </c>
      <c r="AZ147" s="1">
        <v>217.72000122070312</v>
      </c>
      <c r="BA147" s="1">
        <v>216.03999328613281</v>
      </c>
      <c r="BB147" s="1">
        <v>214.91000366210937</v>
      </c>
      <c r="BC147" s="1">
        <v>221.28999328613281</v>
      </c>
      <c r="BD147" s="1">
        <v>223.82000732421875</v>
      </c>
      <c r="BE147" s="1">
        <v>222.42999267578125</v>
      </c>
      <c r="BF147" s="1">
        <v>224.96000671386719</v>
      </c>
      <c r="BG147" s="1">
        <v>227.3699951171875</v>
      </c>
      <c r="BH147" s="1">
        <v>226.52999877929687</v>
      </c>
      <c r="BI147" s="1">
        <v>221.47999572753906</v>
      </c>
      <c r="BJ147" s="1">
        <v>218.11000061035156</v>
      </c>
      <c r="BK147" s="1">
        <v>218.17999267578125</v>
      </c>
      <c r="BL147" s="1">
        <v>230.88999938964844</v>
      </c>
      <c r="BM147" s="1">
        <v>235.25</v>
      </c>
      <c r="BN147" s="1">
        <v>238.94999694824219</v>
      </c>
      <c r="BO147" s="1">
        <v>235.39999389648437</v>
      </c>
      <c r="BP147" s="1">
        <v>232.92999267578125</v>
      </c>
      <c r="BQ147" s="1">
        <v>232.6199951171875</v>
      </c>
      <c r="BR147" s="1">
        <v>230.1199951171875</v>
      </c>
    </row>
    <row r="148" spans="1:70" x14ac:dyDescent="0.2">
      <c r="A148" s="30" t="s">
        <v>98</v>
      </c>
      <c r="B148" s="5">
        <v>195.02999877929687</v>
      </c>
      <c r="C148" s="1">
        <v>192.94000244140625</v>
      </c>
      <c r="D148" s="1">
        <v>189.92999267578125</v>
      </c>
      <c r="E148" s="1">
        <v>190.52000427246094</v>
      </c>
      <c r="F148" s="1">
        <v>188.83999633789062</v>
      </c>
      <c r="G148" s="1">
        <v>191.05999755859375</v>
      </c>
      <c r="H148" s="1">
        <v>189.83000183105469</v>
      </c>
      <c r="I148" s="1">
        <v>187.30000305175781</v>
      </c>
      <c r="J148" s="1">
        <v>183.91999816894531</v>
      </c>
      <c r="K148" s="1">
        <v>180.21000671386719</v>
      </c>
      <c r="L148" s="1">
        <v>178.25999450683594</v>
      </c>
      <c r="M148" s="1">
        <v>178.69999694824219</v>
      </c>
      <c r="N148" s="1">
        <v>184.3699951171875</v>
      </c>
      <c r="O148" s="1">
        <v>183.77000427246094</v>
      </c>
      <c r="P148" s="1">
        <v>182.83999633789062</v>
      </c>
      <c r="Q148" s="1">
        <v>189.14999389648437</v>
      </c>
      <c r="R148" s="1">
        <v>192.44999694824219</v>
      </c>
      <c r="S148" s="1">
        <v>190.94000244140625</v>
      </c>
      <c r="T148" s="1">
        <v>192.94000244140625</v>
      </c>
      <c r="U148" s="1">
        <v>197.03999328613281</v>
      </c>
      <c r="V148" s="1">
        <v>199.89999389648437</v>
      </c>
      <c r="W148" s="1">
        <v>201.66999816894531</v>
      </c>
      <c r="X148" s="1">
        <v>201.69999694824219</v>
      </c>
      <c r="Y148" s="1">
        <v>208.47000122070312</v>
      </c>
      <c r="Z148" s="1">
        <v>207.05000305175781</v>
      </c>
      <c r="AA148" s="1">
        <v>210.63999938964844</v>
      </c>
      <c r="AB148" s="1">
        <v>216.80999755859375</v>
      </c>
      <c r="AC148" s="1">
        <v>213.27999877929687</v>
      </c>
      <c r="AD148" s="1">
        <v>213.89999389648437</v>
      </c>
      <c r="AE148" s="1">
        <v>216.07000732421875</v>
      </c>
      <c r="AF148" s="1">
        <v>222.47000122070312</v>
      </c>
      <c r="AG148" s="1">
        <v>217.30000305175781</v>
      </c>
      <c r="AH148" s="1">
        <v>219.00999450683594</v>
      </c>
      <c r="AI148" s="1">
        <v>220.5</v>
      </c>
      <c r="AJ148" s="1">
        <v>223.74000549316406</v>
      </c>
      <c r="AK148" s="1">
        <v>220.83999633789062</v>
      </c>
      <c r="AL148" s="1">
        <v>221.30999755859375</v>
      </c>
      <c r="AM148" s="1">
        <v>225.42999267578125</v>
      </c>
      <c r="AN148" s="1">
        <v>224.16999816894531</v>
      </c>
      <c r="AO148" s="1">
        <v>229.58999633789062</v>
      </c>
      <c r="AP148" s="1">
        <v>231.57000732421875</v>
      </c>
      <c r="AQ148" s="1">
        <v>229.27999877929687</v>
      </c>
      <c r="AR148" s="1">
        <v>237.42999267578125</v>
      </c>
      <c r="AS148" s="1">
        <v>235.72999572753906</v>
      </c>
      <c r="AT148" s="1">
        <v>231.8699951171875</v>
      </c>
      <c r="AU148" s="1">
        <v>231.63999938964844</v>
      </c>
      <c r="AV148" s="1">
        <v>236.88999938964844</v>
      </c>
      <c r="AW148" s="1">
        <v>233.97000122070312</v>
      </c>
      <c r="AX148" s="1">
        <v>227.28999328613281</v>
      </c>
      <c r="AY148" s="1">
        <v>226.99000549316406</v>
      </c>
      <c r="AZ148" s="1">
        <v>217.72000122070312</v>
      </c>
      <c r="BA148" s="1">
        <v>216.03999328613281</v>
      </c>
      <c r="BB148" s="1">
        <v>214.91000366210937</v>
      </c>
      <c r="BC148" s="1">
        <v>221.28999328613281</v>
      </c>
      <c r="BD148" s="1">
        <v>223.82000732421875</v>
      </c>
      <c r="BE148" s="1">
        <v>222.42999267578125</v>
      </c>
      <c r="BF148" s="1">
        <v>224.96000671386719</v>
      </c>
      <c r="BG148" s="1">
        <v>227.3699951171875</v>
      </c>
      <c r="BH148" s="1">
        <v>226.52999877929687</v>
      </c>
      <c r="BI148" s="1">
        <v>221.47999572753906</v>
      </c>
      <c r="BJ148" s="1">
        <v>218.11000061035156</v>
      </c>
      <c r="BK148" s="1">
        <v>218.17999267578125</v>
      </c>
      <c r="BL148" s="1">
        <v>230.88999938964844</v>
      </c>
      <c r="BM148" s="1">
        <v>235.25</v>
      </c>
      <c r="BN148" s="1">
        <v>238.94999694824219</v>
      </c>
      <c r="BO148" s="1">
        <v>235.39999389648437</v>
      </c>
      <c r="BP148" s="1">
        <v>232.92999267578125</v>
      </c>
      <c r="BQ148" s="1">
        <v>232.6199951171875</v>
      </c>
      <c r="BR148" s="1">
        <v>230.1199951171875</v>
      </c>
    </row>
    <row r="149" spans="1:70" x14ac:dyDescent="0.2">
      <c r="A149" s="30" t="s">
        <v>98</v>
      </c>
      <c r="B149" s="5">
        <v>195.02999877929687</v>
      </c>
      <c r="C149" s="1">
        <v>192.94000244140625</v>
      </c>
      <c r="D149" s="1">
        <v>189.92999267578125</v>
      </c>
      <c r="E149" s="1">
        <v>190.52000427246094</v>
      </c>
      <c r="F149" s="1">
        <v>188.83999633789062</v>
      </c>
      <c r="G149" s="1">
        <v>191.05999755859375</v>
      </c>
      <c r="H149" s="1">
        <v>189.83000183105469</v>
      </c>
      <c r="I149" s="1">
        <v>187.30000305175781</v>
      </c>
      <c r="J149" s="1">
        <v>183.91999816894531</v>
      </c>
      <c r="K149" s="1">
        <v>180.21000671386719</v>
      </c>
      <c r="L149" s="1">
        <v>178.25999450683594</v>
      </c>
      <c r="M149" s="1">
        <v>178.69999694824219</v>
      </c>
      <c r="N149" s="1">
        <v>184.3699951171875</v>
      </c>
      <c r="O149" s="1">
        <v>183.77000427246094</v>
      </c>
      <c r="P149" s="1">
        <v>182.83999633789062</v>
      </c>
      <c r="Q149" s="1">
        <v>189.14999389648437</v>
      </c>
      <c r="R149" s="1">
        <v>192.44999694824219</v>
      </c>
      <c r="S149" s="1">
        <v>190.94000244140625</v>
      </c>
      <c r="T149" s="1">
        <v>192.94000244140625</v>
      </c>
      <c r="U149" s="1">
        <v>197.03999328613281</v>
      </c>
      <c r="V149" s="1">
        <v>199.89999389648437</v>
      </c>
      <c r="W149" s="1">
        <v>201.66999816894531</v>
      </c>
      <c r="X149" s="1">
        <v>201.69999694824219</v>
      </c>
      <c r="Y149" s="1">
        <v>208.47000122070312</v>
      </c>
      <c r="Z149" s="1">
        <v>207.05000305175781</v>
      </c>
      <c r="AA149" s="1">
        <v>210.63999938964844</v>
      </c>
      <c r="AB149" s="1">
        <v>216.80999755859375</v>
      </c>
      <c r="AC149" s="1">
        <v>213.27999877929687</v>
      </c>
      <c r="AD149" s="1">
        <v>213.89999389648437</v>
      </c>
      <c r="AE149" s="1">
        <v>216.07000732421875</v>
      </c>
      <c r="AF149" s="1">
        <v>222.47000122070312</v>
      </c>
      <c r="AG149" s="1">
        <v>217.30000305175781</v>
      </c>
      <c r="AH149" s="1">
        <v>219.00999450683594</v>
      </c>
      <c r="AI149" s="1">
        <v>220.5</v>
      </c>
      <c r="AJ149" s="1">
        <v>223.74000549316406</v>
      </c>
      <c r="AK149" s="1">
        <v>220.83999633789062</v>
      </c>
      <c r="AL149" s="1">
        <v>221.30999755859375</v>
      </c>
      <c r="AM149" s="1">
        <v>225.42999267578125</v>
      </c>
      <c r="AN149" s="1">
        <v>224.16999816894531</v>
      </c>
      <c r="AO149" s="1">
        <v>229.58999633789062</v>
      </c>
      <c r="AP149" s="1">
        <v>231.57000732421875</v>
      </c>
      <c r="AQ149" s="1">
        <v>229.27999877929687</v>
      </c>
      <c r="AR149" s="1">
        <v>237.42999267578125</v>
      </c>
      <c r="AS149" s="1">
        <v>235.72999572753906</v>
      </c>
      <c r="AT149" s="1">
        <v>231.8699951171875</v>
      </c>
      <c r="AU149" s="1">
        <v>231.63999938964844</v>
      </c>
      <c r="AV149" s="1">
        <v>236.88999938964844</v>
      </c>
      <c r="AW149" s="1">
        <v>233.97000122070312</v>
      </c>
      <c r="AX149" s="1">
        <v>227.28999328613281</v>
      </c>
      <c r="AY149" s="1">
        <v>226.99000549316406</v>
      </c>
      <c r="AZ149" s="1">
        <v>217.72000122070312</v>
      </c>
      <c r="BA149" s="1">
        <v>216.03999328613281</v>
      </c>
      <c r="BB149" s="1">
        <v>214.91000366210937</v>
      </c>
      <c r="BC149" s="1">
        <v>221.28999328613281</v>
      </c>
      <c r="BD149" s="1">
        <v>223.82000732421875</v>
      </c>
      <c r="BE149" s="1">
        <v>222.42999267578125</v>
      </c>
      <c r="BF149" s="1">
        <v>224.96000671386719</v>
      </c>
      <c r="BG149" s="1">
        <v>227.3699951171875</v>
      </c>
      <c r="BH149" s="1">
        <v>226.52999877929687</v>
      </c>
      <c r="BI149" s="1">
        <v>221.47999572753906</v>
      </c>
      <c r="BJ149" s="1">
        <v>218.11000061035156</v>
      </c>
      <c r="BK149" s="1">
        <v>218.17999267578125</v>
      </c>
      <c r="BL149" s="1">
        <v>230.88999938964844</v>
      </c>
      <c r="BM149" s="1">
        <v>235.25</v>
      </c>
      <c r="BN149" s="1">
        <v>238.94999694824219</v>
      </c>
      <c r="BO149" s="1">
        <v>235.39999389648437</v>
      </c>
      <c r="BP149" s="1">
        <v>232.92999267578125</v>
      </c>
      <c r="BQ149" s="1">
        <v>232.6199951171875</v>
      </c>
      <c r="BR149" s="1">
        <v>230.1199951171875</v>
      </c>
    </row>
    <row r="150" spans="1:70" x14ac:dyDescent="0.2">
      <c r="A150" s="30" t="s">
        <v>98</v>
      </c>
      <c r="B150" s="5">
        <v>195.02999877929687</v>
      </c>
      <c r="C150" s="1">
        <v>192.94000244140625</v>
      </c>
      <c r="D150" s="1">
        <v>189.92999267578125</v>
      </c>
      <c r="E150" s="1">
        <v>190.52000427246094</v>
      </c>
      <c r="F150" s="1">
        <v>188.83999633789062</v>
      </c>
      <c r="G150" s="1">
        <v>191.05999755859375</v>
      </c>
      <c r="H150" s="1">
        <v>189.83000183105469</v>
      </c>
      <c r="I150" s="1">
        <v>187.30000305175781</v>
      </c>
      <c r="J150" s="1">
        <v>183.91999816894531</v>
      </c>
      <c r="K150" s="1">
        <v>180.21000671386719</v>
      </c>
      <c r="L150" s="1">
        <v>178.25999450683594</v>
      </c>
      <c r="M150" s="1">
        <v>178.69999694824219</v>
      </c>
      <c r="N150" s="1">
        <v>184.3699951171875</v>
      </c>
      <c r="O150" s="1">
        <v>183.77000427246094</v>
      </c>
      <c r="P150" s="1">
        <v>182.83999633789062</v>
      </c>
      <c r="Q150" s="1">
        <v>189.14999389648437</v>
      </c>
      <c r="R150" s="1">
        <v>192.44999694824219</v>
      </c>
      <c r="S150" s="1">
        <v>190.94000244140625</v>
      </c>
      <c r="T150" s="1">
        <v>192.94000244140625</v>
      </c>
      <c r="U150" s="1">
        <v>197.03999328613281</v>
      </c>
      <c r="V150" s="1">
        <v>199.89999389648437</v>
      </c>
      <c r="W150" s="1">
        <v>201.66999816894531</v>
      </c>
      <c r="X150" s="1">
        <v>201.69999694824219</v>
      </c>
      <c r="Y150" s="1">
        <v>208.47000122070312</v>
      </c>
      <c r="Z150" s="1">
        <v>207.05000305175781</v>
      </c>
      <c r="AA150" s="1">
        <v>210.63999938964844</v>
      </c>
      <c r="AB150" s="1">
        <v>216.80999755859375</v>
      </c>
      <c r="AC150" s="1">
        <v>213.27999877929687</v>
      </c>
      <c r="AD150" s="1">
        <v>213.89999389648437</v>
      </c>
      <c r="AE150" s="1">
        <v>216.07000732421875</v>
      </c>
      <c r="AF150" s="1">
        <v>222.47000122070312</v>
      </c>
      <c r="AG150" s="1">
        <v>217.30000305175781</v>
      </c>
      <c r="AH150" s="1">
        <v>219.00999450683594</v>
      </c>
      <c r="AI150" s="1">
        <v>220.5</v>
      </c>
      <c r="AJ150" s="1">
        <v>223.74000549316406</v>
      </c>
      <c r="AK150" s="1">
        <v>220.83999633789062</v>
      </c>
      <c r="AL150" s="1">
        <v>221.30999755859375</v>
      </c>
      <c r="AM150" s="1">
        <v>225.42999267578125</v>
      </c>
      <c r="AN150" s="1">
        <v>224.16999816894531</v>
      </c>
      <c r="AO150" s="1">
        <v>229.58999633789062</v>
      </c>
      <c r="AP150" s="1">
        <v>231.57000732421875</v>
      </c>
      <c r="AQ150" s="1">
        <v>229.27999877929687</v>
      </c>
      <c r="AR150" s="1">
        <v>237.42999267578125</v>
      </c>
      <c r="AS150" s="1">
        <v>235.72999572753906</v>
      </c>
      <c r="AT150" s="1">
        <v>231.8699951171875</v>
      </c>
      <c r="AU150" s="1">
        <v>231.63999938964844</v>
      </c>
      <c r="AV150" s="1">
        <v>236.88999938964844</v>
      </c>
      <c r="AW150" s="1">
        <v>233.97000122070312</v>
      </c>
      <c r="AX150" s="1">
        <v>227.28999328613281</v>
      </c>
      <c r="AY150" s="1">
        <v>226.99000549316406</v>
      </c>
      <c r="AZ150" s="1">
        <v>217.72000122070312</v>
      </c>
      <c r="BA150" s="1">
        <v>216.03999328613281</v>
      </c>
      <c r="BB150" s="1">
        <v>214.91000366210937</v>
      </c>
      <c r="BC150" s="1">
        <v>221.28999328613281</v>
      </c>
      <c r="BD150" s="1">
        <v>223.82000732421875</v>
      </c>
      <c r="BE150" s="1">
        <v>222.42999267578125</v>
      </c>
      <c r="BF150" s="1">
        <v>224.96000671386719</v>
      </c>
      <c r="BG150" s="1">
        <v>227.3699951171875</v>
      </c>
      <c r="BH150" s="1">
        <v>226.52999877929687</v>
      </c>
      <c r="BI150" s="1">
        <v>221.47999572753906</v>
      </c>
      <c r="BJ150" s="1">
        <v>218.11000061035156</v>
      </c>
      <c r="BK150" s="1">
        <v>218.17999267578125</v>
      </c>
      <c r="BL150" s="1">
        <v>230.88999938964844</v>
      </c>
      <c r="BM150" s="1">
        <v>235.25</v>
      </c>
      <c r="BN150" s="1">
        <v>238.94999694824219</v>
      </c>
      <c r="BO150" s="1">
        <v>235.39999389648437</v>
      </c>
      <c r="BP150" s="1">
        <v>232.92999267578125</v>
      </c>
      <c r="BQ150" s="1">
        <v>232.6199951171875</v>
      </c>
      <c r="BR150" s="1">
        <v>230.1199951171875</v>
      </c>
    </row>
    <row r="151" spans="1:70" x14ac:dyDescent="0.2">
      <c r="A151" s="30" t="s">
        <v>99</v>
      </c>
      <c r="B151" s="5">
        <v>519.72998046875</v>
      </c>
      <c r="C151" s="1">
        <v>509.95001220703125</v>
      </c>
      <c r="D151" s="1">
        <v>502.6099853515625</v>
      </c>
      <c r="E151" s="1">
        <v>500.16000366210937</v>
      </c>
      <c r="F151" s="1">
        <v>494.54000854492187</v>
      </c>
      <c r="G151" s="1">
        <v>493.3800048828125</v>
      </c>
      <c r="H151" s="1">
        <v>493.80999755859375</v>
      </c>
      <c r="I151" s="1">
        <v>488.30999755859375</v>
      </c>
      <c r="J151" s="1">
        <v>477.70999145507812</v>
      </c>
      <c r="K151" s="1">
        <v>468.44000244140625</v>
      </c>
      <c r="L151" s="1">
        <v>467.92999267578125</v>
      </c>
      <c r="M151" s="1">
        <v>467.02999877929687</v>
      </c>
      <c r="N151" s="1">
        <v>484.32000732421875</v>
      </c>
      <c r="O151" s="1">
        <v>482.04998779296875</v>
      </c>
      <c r="P151" s="1">
        <v>480.58999633789062</v>
      </c>
      <c r="Q151" s="1">
        <v>480.45999145507812</v>
      </c>
      <c r="R151" s="1">
        <v>491.14999389648437</v>
      </c>
      <c r="S151" s="1">
        <v>490.54998779296875</v>
      </c>
      <c r="T151" s="1">
        <v>488.8699951171875</v>
      </c>
      <c r="U151" s="1">
        <v>492.55999755859375</v>
      </c>
      <c r="V151" s="1">
        <v>498.1400146484375</v>
      </c>
      <c r="W151" s="1">
        <v>504.41000366210937</v>
      </c>
      <c r="X151" s="1">
        <v>503.33999633789062</v>
      </c>
      <c r="Y151" s="1">
        <v>509.69000244140625</v>
      </c>
      <c r="Z151" s="1">
        <v>510.1199951171875</v>
      </c>
      <c r="AA151" s="1">
        <v>517.15997314453125</v>
      </c>
      <c r="AB151" s="1">
        <v>528.70001220703125</v>
      </c>
      <c r="AC151" s="1">
        <v>519.989990234375</v>
      </c>
      <c r="AD151" s="1">
        <v>524.19000244140625</v>
      </c>
      <c r="AE151" s="1">
        <v>523.28997802734375</v>
      </c>
      <c r="AF151" s="1">
        <v>538.57000732421875</v>
      </c>
      <c r="AG151" s="1">
        <v>523.760009765625</v>
      </c>
      <c r="AH151" s="1">
        <v>527.07000732421875</v>
      </c>
      <c r="AI151" s="1">
        <v>527.1099853515625</v>
      </c>
      <c r="AJ151" s="1">
        <v>528.22998046875</v>
      </c>
      <c r="AK151" s="1">
        <v>523.25</v>
      </c>
      <c r="AL151" s="1">
        <v>520.25</v>
      </c>
      <c r="AM151" s="1">
        <v>528.739990234375</v>
      </c>
      <c r="AN151" s="1">
        <v>531.280029296875</v>
      </c>
      <c r="AO151" s="1">
        <v>541.27001953125</v>
      </c>
      <c r="AP151" s="1">
        <v>540.8900146484375</v>
      </c>
      <c r="AQ151" s="1">
        <v>532.6500244140625</v>
      </c>
      <c r="AR151" s="1">
        <v>544.78997802734375</v>
      </c>
      <c r="AS151" s="1">
        <v>543.54998779296875</v>
      </c>
      <c r="AT151" s="1">
        <v>536.6400146484375</v>
      </c>
      <c r="AU151" s="1">
        <v>530.79998779296875</v>
      </c>
      <c r="AV151" s="1">
        <v>549.260009765625</v>
      </c>
      <c r="AW151" s="1">
        <v>550.92999267578125</v>
      </c>
      <c r="AX151" s="1">
        <v>536.16998291015625</v>
      </c>
      <c r="AY151" s="1">
        <v>529.52001953125</v>
      </c>
      <c r="AZ151" s="1">
        <v>522.55999755859375</v>
      </c>
      <c r="BA151" s="1">
        <v>516.21002197265625</v>
      </c>
      <c r="BB151" s="1">
        <v>508.39999389648437</v>
      </c>
      <c r="BC151" s="1">
        <v>516.5999755859375</v>
      </c>
      <c r="BD151" s="1">
        <v>528.4000244140625</v>
      </c>
      <c r="BE151" s="1">
        <v>522.780029296875</v>
      </c>
      <c r="BF151" s="1">
        <v>526.67999267578125</v>
      </c>
      <c r="BG151" s="1">
        <v>534.969970703125</v>
      </c>
      <c r="BH151" s="1">
        <v>536.08001708984375</v>
      </c>
      <c r="BI151" s="1">
        <v>525.44000244140625</v>
      </c>
      <c r="BJ151" s="1">
        <v>524.1500244140625</v>
      </c>
      <c r="BK151" s="1">
        <v>519.6400146484375</v>
      </c>
      <c r="BL151" s="1">
        <v>543.67999267578125</v>
      </c>
      <c r="BM151" s="1">
        <v>546.1199951171875</v>
      </c>
      <c r="BN151" s="1">
        <v>555.44000244140625</v>
      </c>
      <c r="BO151" s="1">
        <v>535.90997314453125</v>
      </c>
      <c r="BP151" s="1">
        <v>531.530029296875</v>
      </c>
      <c r="BQ151" s="1">
        <v>531.3599853515625</v>
      </c>
      <c r="BR151" s="1">
        <v>524.6199951171875</v>
      </c>
    </row>
    <row r="152" spans="1:70" x14ac:dyDescent="0.2">
      <c r="A152" s="30" t="s">
        <v>99</v>
      </c>
      <c r="B152" s="5">
        <v>519.72998046875</v>
      </c>
      <c r="C152" s="1">
        <v>509.95001220703125</v>
      </c>
      <c r="D152" s="1">
        <v>502.6099853515625</v>
      </c>
      <c r="E152" s="1">
        <v>500.16000366210937</v>
      </c>
      <c r="F152" s="1">
        <v>494.54000854492187</v>
      </c>
      <c r="G152" s="1">
        <v>493.3800048828125</v>
      </c>
      <c r="H152" s="1">
        <v>493.80999755859375</v>
      </c>
      <c r="I152" s="1">
        <v>488.30999755859375</v>
      </c>
      <c r="J152" s="1">
        <v>477.70999145507812</v>
      </c>
      <c r="K152" s="1">
        <v>468.44000244140625</v>
      </c>
      <c r="L152" s="1">
        <v>467.92999267578125</v>
      </c>
      <c r="M152" s="1">
        <v>467.02999877929687</v>
      </c>
      <c r="N152" s="1">
        <v>484.32000732421875</v>
      </c>
      <c r="O152" s="1">
        <v>482.04998779296875</v>
      </c>
      <c r="P152" s="1">
        <v>480.58999633789062</v>
      </c>
      <c r="Q152" s="1">
        <v>480.45999145507812</v>
      </c>
      <c r="R152" s="1">
        <v>491.14999389648437</v>
      </c>
      <c r="S152" s="1">
        <v>490.54998779296875</v>
      </c>
      <c r="T152" s="1">
        <v>488.8699951171875</v>
      </c>
      <c r="U152" s="1">
        <v>492.55999755859375</v>
      </c>
      <c r="V152" s="1">
        <v>498.1400146484375</v>
      </c>
      <c r="W152" s="1">
        <v>504.41000366210937</v>
      </c>
      <c r="X152" s="1">
        <v>503.33999633789062</v>
      </c>
      <c r="Y152" s="1">
        <v>509.69000244140625</v>
      </c>
      <c r="Z152" s="1">
        <v>510.1199951171875</v>
      </c>
      <c r="AA152" s="1">
        <v>517.15997314453125</v>
      </c>
      <c r="AB152" s="1">
        <v>528.70001220703125</v>
      </c>
      <c r="AC152" s="1">
        <v>519.989990234375</v>
      </c>
      <c r="AD152" s="1">
        <v>524.19000244140625</v>
      </c>
      <c r="AE152" s="1">
        <v>523.28997802734375</v>
      </c>
      <c r="AF152" s="1">
        <v>538.57000732421875</v>
      </c>
      <c r="AG152" s="1">
        <v>523.760009765625</v>
      </c>
      <c r="AH152" s="1">
        <v>527.07000732421875</v>
      </c>
      <c r="AI152" s="1">
        <v>527.1099853515625</v>
      </c>
      <c r="AJ152" s="1">
        <v>528.22998046875</v>
      </c>
      <c r="AK152" s="1">
        <v>523.25</v>
      </c>
      <c r="AL152" s="1">
        <v>520.25</v>
      </c>
      <c r="AM152" s="1">
        <v>528.739990234375</v>
      </c>
      <c r="AN152" s="1">
        <v>531.280029296875</v>
      </c>
      <c r="AO152" s="1">
        <v>541.27001953125</v>
      </c>
      <c r="AP152" s="1">
        <v>540.8900146484375</v>
      </c>
      <c r="AQ152" s="1">
        <v>532.6500244140625</v>
      </c>
      <c r="AR152" s="1">
        <v>544.78997802734375</v>
      </c>
      <c r="AS152" s="1">
        <v>543.54998779296875</v>
      </c>
      <c r="AT152" s="1">
        <v>536.6400146484375</v>
      </c>
      <c r="AU152" s="1">
        <v>530.79998779296875</v>
      </c>
      <c r="AV152" s="1">
        <v>549.260009765625</v>
      </c>
      <c r="AW152" s="1">
        <v>550.92999267578125</v>
      </c>
      <c r="AX152" s="1">
        <v>536.16998291015625</v>
      </c>
      <c r="AY152" s="1">
        <v>529.52001953125</v>
      </c>
      <c r="AZ152" s="1">
        <v>522.55999755859375</v>
      </c>
      <c r="BA152" s="1">
        <v>516.21002197265625</v>
      </c>
      <c r="BB152" s="1">
        <v>508.39999389648437</v>
      </c>
      <c r="BC152" s="1">
        <v>516.5999755859375</v>
      </c>
      <c r="BD152" s="1">
        <v>528.4000244140625</v>
      </c>
      <c r="BE152" s="1">
        <v>522.780029296875</v>
      </c>
      <c r="BF152" s="1">
        <v>526.67999267578125</v>
      </c>
      <c r="BG152" s="1">
        <v>534.969970703125</v>
      </c>
      <c r="BH152" s="1">
        <v>536.08001708984375</v>
      </c>
      <c r="BI152" s="1">
        <v>525.44000244140625</v>
      </c>
      <c r="BJ152" s="1">
        <v>524.1500244140625</v>
      </c>
      <c r="BK152" s="1">
        <v>519.6400146484375</v>
      </c>
      <c r="BL152" s="1">
        <v>543.67999267578125</v>
      </c>
      <c r="BM152" s="1">
        <v>546.1199951171875</v>
      </c>
      <c r="BN152" s="1">
        <v>555.44000244140625</v>
      </c>
      <c r="BO152" s="1">
        <v>535.90997314453125</v>
      </c>
      <c r="BP152" s="1">
        <v>531.530029296875</v>
      </c>
      <c r="BQ152" s="1">
        <v>531.3599853515625</v>
      </c>
      <c r="BR152" s="1">
        <v>524.6199951171875</v>
      </c>
    </row>
    <row r="153" spans="1:70" x14ac:dyDescent="0.2">
      <c r="A153" s="30" t="s">
        <v>99</v>
      </c>
      <c r="B153" s="5">
        <v>519.72998046875</v>
      </c>
      <c r="C153" s="1">
        <v>509.95001220703125</v>
      </c>
      <c r="D153" s="1">
        <v>502.6099853515625</v>
      </c>
      <c r="E153" s="1">
        <v>500.16000366210937</v>
      </c>
      <c r="F153" s="1">
        <v>494.54000854492187</v>
      </c>
      <c r="G153" s="1">
        <v>493.3800048828125</v>
      </c>
      <c r="H153" s="1">
        <v>493.80999755859375</v>
      </c>
      <c r="I153" s="1">
        <v>488.30999755859375</v>
      </c>
      <c r="J153" s="1">
        <v>477.70999145507812</v>
      </c>
      <c r="K153" s="1">
        <v>468.44000244140625</v>
      </c>
      <c r="L153" s="1">
        <v>467.92999267578125</v>
      </c>
      <c r="M153" s="1">
        <v>467.02999877929687</v>
      </c>
      <c r="N153" s="1">
        <v>484.32000732421875</v>
      </c>
      <c r="O153" s="1">
        <v>482.04998779296875</v>
      </c>
      <c r="P153" s="1">
        <v>480.58999633789062</v>
      </c>
      <c r="Q153" s="1">
        <v>480.45999145507812</v>
      </c>
      <c r="R153" s="1">
        <v>491.14999389648437</v>
      </c>
      <c r="S153" s="1">
        <v>490.54998779296875</v>
      </c>
      <c r="T153" s="1">
        <v>488.8699951171875</v>
      </c>
      <c r="U153" s="1">
        <v>492.55999755859375</v>
      </c>
      <c r="V153" s="1">
        <v>498.1400146484375</v>
      </c>
      <c r="W153" s="1">
        <v>504.41000366210937</v>
      </c>
      <c r="X153" s="1">
        <v>503.33999633789062</v>
      </c>
      <c r="Y153" s="1">
        <v>509.69000244140625</v>
      </c>
      <c r="Z153" s="1">
        <v>510.1199951171875</v>
      </c>
      <c r="AA153" s="1">
        <v>517.15997314453125</v>
      </c>
      <c r="AB153" s="1">
        <v>528.70001220703125</v>
      </c>
      <c r="AC153" s="1">
        <v>519.989990234375</v>
      </c>
      <c r="AD153" s="1">
        <v>524.19000244140625</v>
      </c>
      <c r="AE153" s="1">
        <v>523.28997802734375</v>
      </c>
      <c r="AF153" s="1">
        <v>538.57000732421875</v>
      </c>
      <c r="AG153" s="1">
        <v>523.760009765625</v>
      </c>
      <c r="AH153" s="1">
        <v>527.07000732421875</v>
      </c>
      <c r="AI153" s="1">
        <v>527.1099853515625</v>
      </c>
      <c r="AJ153" s="1">
        <v>528.22998046875</v>
      </c>
      <c r="AK153" s="1">
        <v>523.25</v>
      </c>
      <c r="AL153" s="1">
        <v>520.25</v>
      </c>
      <c r="AM153" s="1">
        <v>528.739990234375</v>
      </c>
      <c r="AN153" s="1">
        <v>531.280029296875</v>
      </c>
      <c r="AO153" s="1">
        <v>541.27001953125</v>
      </c>
      <c r="AP153" s="1">
        <v>540.8900146484375</v>
      </c>
      <c r="AQ153" s="1">
        <v>532.6500244140625</v>
      </c>
      <c r="AR153" s="1">
        <v>544.78997802734375</v>
      </c>
      <c r="AS153" s="1">
        <v>543.54998779296875</v>
      </c>
      <c r="AT153" s="1">
        <v>536.6400146484375</v>
      </c>
      <c r="AU153" s="1">
        <v>530.79998779296875</v>
      </c>
      <c r="AV153" s="1">
        <v>549.260009765625</v>
      </c>
      <c r="AW153" s="1">
        <v>550.92999267578125</v>
      </c>
      <c r="AX153" s="1">
        <v>536.16998291015625</v>
      </c>
      <c r="AY153" s="1">
        <v>529.52001953125</v>
      </c>
      <c r="AZ153" s="1">
        <v>522.55999755859375</v>
      </c>
      <c r="BA153" s="1">
        <v>516.21002197265625</v>
      </c>
      <c r="BB153" s="1">
        <v>508.39999389648437</v>
      </c>
      <c r="BC153" s="1">
        <v>516.5999755859375</v>
      </c>
      <c r="BD153" s="1">
        <v>528.4000244140625</v>
      </c>
      <c r="BE153" s="1">
        <v>522.780029296875</v>
      </c>
      <c r="BF153" s="1">
        <v>526.67999267578125</v>
      </c>
      <c r="BG153" s="1">
        <v>534.969970703125</v>
      </c>
      <c r="BH153" s="1">
        <v>536.08001708984375</v>
      </c>
      <c r="BI153" s="1">
        <v>525.44000244140625</v>
      </c>
      <c r="BJ153" s="1">
        <v>524.1500244140625</v>
      </c>
      <c r="BK153" s="1">
        <v>519.6400146484375</v>
      </c>
      <c r="BL153" s="1">
        <v>543.67999267578125</v>
      </c>
      <c r="BM153" s="1">
        <v>546.1199951171875</v>
      </c>
      <c r="BN153" s="1">
        <v>555.44000244140625</v>
      </c>
      <c r="BO153" s="1">
        <v>535.90997314453125</v>
      </c>
      <c r="BP153" s="1">
        <v>531.530029296875</v>
      </c>
      <c r="BQ153" s="1">
        <v>531.3599853515625</v>
      </c>
      <c r="BR153" s="1">
        <v>524.6199951171875</v>
      </c>
    </row>
    <row r="154" spans="1:70" x14ac:dyDescent="0.2">
      <c r="A154" s="30" t="s">
        <v>99</v>
      </c>
      <c r="B154" s="5">
        <v>519.72998046875</v>
      </c>
      <c r="C154" s="1">
        <v>509.95001220703125</v>
      </c>
      <c r="D154" s="1">
        <v>502.6099853515625</v>
      </c>
      <c r="E154" s="1">
        <v>500.16000366210937</v>
      </c>
      <c r="F154" s="1">
        <v>494.54000854492187</v>
      </c>
      <c r="G154" s="1">
        <v>493.3800048828125</v>
      </c>
      <c r="H154" s="1">
        <v>493.80999755859375</v>
      </c>
      <c r="I154" s="1">
        <v>488.30999755859375</v>
      </c>
      <c r="J154" s="1">
        <v>477.70999145507812</v>
      </c>
      <c r="K154" s="1">
        <v>468.44000244140625</v>
      </c>
      <c r="L154" s="1">
        <v>467.92999267578125</v>
      </c>
      <c r="M154" s="1">
        <v>467.02999877929687</v>
      </c>
      <c r="N154" s="1">
        <v>484.32000732421875</v>
      </c>
      <c r="O154" s="1">
        <v>482.04998779296875</v>
      </c>
      <c r="P154" s="1">
        <v>480.58999633789062</v>
      </c>
      <c r="Q154" s="1">
        <v>480.45999145507812</v>
      </c>
      <c r="R154" s="1">
        <v>491.14999389648437</v>
      </c>
      <c r="S154" s="1">
        <v>490.54998779296875</v>
      </c>
      <c r="T154" s="1">
        <v>488.8699951171875</v>
      </c>
      <c r="U154" s="1">
        <v>492.55999755859375</v>
      </c>
      <c r="V154" s="1">
        <v>498.1400146484375</v>
      </c>
      <c r="W154" s="1">
        <v>504.41000366210937</v>
      </c>
      <c r="X154" s="1">
        <v>503.33999633789062</v>
      </c>
      <c r="Y154" s="1">
        <v>509.69000244140625</v>
      </c>
      <c r="Z154" s="1">
        <v>510.1199951171875</v>
      </c>
      <c r="AA154" s="1">
        <v>517.15997314453125</v>
      </c>
      <c r="AB154" s="1">
        <v>528.70001220703125</v>
      </c>
      <c r="AC154" s="1">
        <v>519.989990234375</v>
      </c>
      <c r="AD154" s="1">
        <v>524.19000244140625</v>
      </c>
      <c r="AE154" s="1">
        <v>523.28997802734375</v>
      </c>
      <c r="AF154" s="1">
        <v>538.57000732421875</v>
      </c>
      <c r="AG154" s="1">
        <v>523.760009765625</v>
      </c>
      <c r="AH154" s="1">
        <v>527.07000732421875</v>
      </c>
      <c r="AI154" s="1">
        <v>527.1099853515625</v>
      </c>
      <c r="AJ154" s="1">
        <v>528.22998046875</v>
      </c>
      <c r="AK154" s="1">
        <v>523.25</v>
      </c>
      <c r="AL154" s="1">
        <v>520.25</v>
      </c>
      <c r="AM154" s="1">
        <v>528.739990234375</v>
      </c>
      <c r="AN154" s="1">
        <v>531.280029296875</v>
      </c>
      <c r="AO154" s="1">
        <v>541.27001953125</v>
      </c>
      <c r="AP154" s="1">
        <v>540.8900146484375</v>
      </c>
      <c r="AQ154" s="1">
        <v>532.6500244140625</v>
      </c>
      <c r="AR154" s="1">
        <v>544.78997802734375</v>
      </c>
      <c r="AS154" s="1">
        <v>543.54998779296875</v>
      </c>
      <c r="AT154" s="1">
        <v>536.6400146484375</v>
      </c>
      <c r="AU154" s="1">
        <v>530.79998779296875</v>
      </c>
      <c r="AV154" s="1">
        <v>549.260009765625</v>
      </c>
      <c r="AW154" s="1">
        <v>550.92999267578125</v>
      </c>
      <c r="AX154" s="1">
        <v>536.16998291015625</v>
      </c>
      <c r="AY154" s="1">
        <v>529.52001953125</v>
      </c>
      <c r="AZ154" s="1">
        <v>522.55999755859375</v>
      </c>
      <c r="BA154" s="1">
        <v>516.21002197265625</v>
      </c>
      <c r="BB154" s="1">
        <v>508.39999389648437</v>
      </c>
      <c r="BC154" s="1">
        <v>516.5999755859375</v>
      </c>
      <c r="BD154" s="1">
        <v>528.4000244140625</v>
      </c>
      <c r="BE154" s="1">
        <v>522.780029296875</v>
      </c>
      <c r="BF154" s="1">
        <v>526.67999267578125</v>
      </c>
      <c r="BG154" s="1">
        <v>534.969970703125</v>
      </c>
      <c r="BH154" s="1">
        <v>536.08001708984375</v>
      </c>
      <c r="BI154" s="1">
        <v>525.44000244140625</v>
      </c>
      <c r="BJ154" s="1">
        <v>524.1500244140625</v>
      </c>
      <c r="BK154" s="1">
        <v>519.6400146484375</v>
      </c>
      <c r="BL154" s="1">
        <v>543.67999267578125</v>
      </c>
      <c r="BM154" s="1">
        <v>546.1199951171875</v>
      </c>
      <c r="BN154" s="1">
        <v>555.44000244140625</v>
      </c>
      <c r="BO154" s="1">
        <v>535.90997314453125</v>
      </c>
      <c r="BP154" s="1">
        <v>531.530029296875</v>
      </c>
      <c r="BQ154" s="1">
        <v>531.3599853515625</v>
      </c>
      <c r="BR154" s="1">
        <v>524.6199951171875</v>
      </c>
    </row>
    <row r="155" spans="1:70" x14ac:dyDescent="0.2">
      <c r="A155" s="30" t="s">
        <v>99</v>
      </c>
      <c r="B155" s="5">
        <v>504.19000244140625</v>
      </c>
      <c r="C155" s="1">
        <v>519.72998046875</v>
      </c>
      <c r="D155" s="1">
        <v>509.95001220703125</v>
      </c>
      <c r="E155" s="1">
        <v>502.6099853515625</v>
      </c>
      <c r="F155" s="1">
        <v>500.16000366210937</v>
      </c>
      <c r="G155" s="1">
        <v>494.54000854492187</v>
      </c>
      <c r="H155" s="1">
        <v>493.3800048828125</v>
      </c>
      <c r="I155" s="1">
        <v>493.80999755859375</v>
      </c>
      <c r="J155" s="1">
        <v>488.30999755859375</v>
      </c>
      <c r="K155" s="1">
        <v>477.70999145507812</v>
      </c>
      <c r="L155" s="1">
        <v>468.44000244140625</v>
      </c>
      <c r="M155" s="1">
        <v>467.92999267578125</v>
      </c>
      <c r="N155" s="1">
        <v>467.02999877929687</v>
      </c>
      <c r="O155" s="1">
        <v>484.32000732421875</v>
      </c>
      <c r="P155" s="1">
        <v>482.04998779296875</v>
      </c>
      <c r="Q155" s="1">
        <v>480.58999633789062</v>
      </c>
      <c r="R155" s="1">
        <v>480.45999145507812</v>
      </c>
      <c r="S155" s="1">
        <v>491.14999389648437</v>
      </c>
      <c r="T155" s="1">
        <v>490.54998779296875</v>
      </c>
      <c r="U155" s="1">
        <v>488.8699951171875</v>
      </c>
      <c r="V155" s="1">
        <v>492.55999755859375</v>
      </c>
      <c r="W155" s="1">
        <v>498.1400146484375</v>
      </c>
      <c r="X155" s="1">
        <v>504.41000366210937</v>
      </c>
      <c r="Y155" s="1">
        <v>503.33999633789062</v>
      </c>
      <c r="Z155" s="1">
        <v>509.69000244140625</v>
      </c>
      <c r="AA155" s="1">
        <v>510.1199951171875</v>
      </c>
      <c r="AB155" s="1">
        <v>517.15997314453125</v>
      </c>
      <c r="AC155" s="1">
        <v>528.70001220703125</v>
      </c>
      <c r="AD155" s="1">
        <v>519.989990234375</v>
      </c>
      <c r="AE155" s="1">
        <v>524.19000244140625</v>
      </c>
      <c r="AF155" s="1">
        <v>523.28997802734375</v>
      </c>
      <c r="AG155" s="1">
        <v>538.57000732421875</v>
      </c>
      <c r="AH155" s="1">
        <v>523.760009765625</v>
      </c>
      <c r="AI155" s="1">
        <v>527.07000732421875</v>
      </c>
      <c r="AJ155" s="1">
        <v>527.1099853515625</v>
      </c>
      <c r="AK155" s="1">
        <v>528.22998046875</v>
      </c>
      <c r="AL155" s="1">
        <v>523.25</v>
      </c>
      <c r="AM155" s="1">
        <v>520.25</v>
      </c>
      <c r="AN155" s="1">
        <v>528.739990234375</v>
      </c>
      <c r="AO155" s="1">
        <v>531.280029296875</v>
      </c>
      <c r="AP155" s="1">
        <v>541.27001953125</v>
      </c>
      <c r="AQ155" s="1">
        <v>540.8900146484375</v>
      </c>
      <c r="AR155" s="1">
        <v>532.6500244140625</v>
      </c>
      <c r="AS155" s="1">
        <v>544.78997802734375</v>
      </c>
      <c r="AT155" s="1">
        <v>543.54998779296875</v>
      </c>
      <c r="AU155" s="1">
        <v>536.6400146484375</v>
      </c>
      <c r="AV155" s="1">
        <v>530.79998779296875</v>
      </c>
      <c r="AW155" s="1">
        <v>549.260009765625</v>
      </c>
      <c r="AX155" s="1">
        <v>550.92999267578125</v>
      </c>
      <c r="AY155" s="1">
        <v>536.16998291015625</v>
      </c>
      <c r="AZ155" s="1">
        <v>529.52001953125</v>
      </c>
      <c r="BA155" s="1">
        <v>522.55999755859375</v>
      </c>
      <c r="BB155" s="1">
        <v>516.21002197265625</v>
      </c>
      <c r="BC155" s="1">
        <v>508.39999389648437</v>
      </c>
      <c r="BD155" s="1">
        <v>516.5999755859375</v>
      </c>
      <c r="BE155" s="1">
        <v>528.4000244140625</v>
      </c>
      <c r="BF155" s="1">
        <v>522.780029296875</v>
      </c>
      <c r="BG155" s="1">
        <v>526.67999267578125</v>
      </c>
      <c r="BH155" s="1">
        <v>534.969970703125</v>
      </c>
      <c r="BI155" s="1">
        <v>536.08001708984375</v>
      </c>
      <c r="BJ155" s="1">
        <v>525.44000244140625</v>
      </c>
      <c r="BK155" s="1">
        <v>524.1500244140625</v>
      </c>
      <c r="BL155" s="1">
        <v>519.6400146484375</v>
      </c>
      <c r="BM155" s="1">
        <v>543.67999267578125</v>
      </c>
      <c r="BN155" s="1">
        <v>546.1199951171875</v>
      </c>
      <c r="BO155" s="1">
        <v>555.44000244140625</v>
      </c>
      <c r="BP155" s="1">
        <v>535.90997314453125</v>
      </c>
      <c r="BQ155" s="1">
        <v>531.530029296875</v>
      </c>
      <c r="BR155" s="1">
        <v>531.3599853515625</v>
      </c>
    </row>
    <row r="156" spans="1:70" x14ac:dyDescent="0.2">
      <c r="A156" s="30" t="s">
        <v>99</v>
      </c>
      <c r="B156" s="5">
        <v>504.19000244140625</v>
      </c>
      <c r="C156" s="1">
        <v>519.72998046875</v>
      </c>
      <c r="D156" s="1">
        <v>509.95001220703125</v>
      </c>
      <c r="E156" s="1">
        <v>502.6099853515625</v>
      </c>
      <c r="F156" s="1">
        <v>500.16000366210937</v>
      </c>
      <c r="G156" s="1">
        <v>494.54000854492187</v>
      </c>
      <c r="H156" s="1">
        <v>493.3800048828125</v>
      </c>
      <c r="I156" s="1">
        <v>493.80999755859375</v>
      </c>
      <c r="J156" s="1">
        <v>488.30999755859375</v>
      </c>
      <c r="K156" s="1">
        <v>477.70999145507812</v>
      </c>
      <c r="L156" s="1">
        <v>468.44000244140625</v>
      </c>
      <c r="M156" s="1">
        <v>467.92999267578125</v>
      </c>
      <c r="N156" s="1">
        <v>467.02999877929687</v>
      </c>
      <c r="O156" s="1">
        <v>484.32000732421875</v>
      </c>
      <c r="P156" s="1">
        <v>482.04998779296875</v>
      </c>
      <c r="Q156" s="1">
        <v>480.58999633789062</v>
      </c>
      <c r="R156" s="1">
        <v>480.45999145507812</v>
      </c>
      <c r="S156" s="1">
        <v>491.14999389648437</v>
      </c>
      <c r="T156" s="1">
        <v>490.54998779296875</v>
      </c>
      <c r="U156" s="1">
        <v>488.8699951171875</v>
      </c>
      <c r="V156" s="1">
        <v>492.55999755859375</v>
      </c>
      <c r="W156" s="1">
        <v>498.1400146484375</v>
      </c>
      <c r="X156" s="1">
        <v>504.41000366210937</v>
      </c>
      <c r="Y156" s="1">
        <v>503.33999633789062</v>
      </c>
      <c r="Z156" s="1">
        <v>509.69000244140625</v>
      </c>
      <c r="AA156" s="1">
        <v>510.1199951171875</v>
      </c>
      <c r="AB156" s="1">
        <v>517.15997314453125</v>
      </c>
      <c r="AC156" s="1">
        <v>528.70001220703125</v>
      </c>
      <c r="AD156" s="1">
        <v>519.989990234375</v>
      </c>
      <c r="AE156" s="1">
        <v>524.19000244140625</v>
      </c>
      <c r="AF156" s="1">
        <v>523.28997802734375</v>
      </c>
      <c r="AG156" s="1">
        <v>538.57000732421875</v>
      </c>
      <c r="AH156" s="1">
        <v>523.760009765625</v>
      </c>
      <c r="AI156" s="1">
        <v>527.07000732421875</v>
      </c>
      <c r="AJ156" s="1">
        <v>527.1099853515625</v>
      </c>
      <c r="AK156" s="1">
        <v>528.22998046875</v>
      </c>
      <c r="AL156" s="1">
        <v>523.25</v>
      </c>
      <c r="AM156" s="1">
        <v>520.25</v>
      </c>
      <c r="AN156" s="1">
        <v>528.739990234375</v>
      </c>
      <c r="AO156" s="1">
        <v>531.280029296875</v>
      </c>
      <c r="AP156" s="1">
        <v>541.27001953125</v>
      </c>
      <c r="AQ156" s="1">
        <v>540.8900146484375</v>
      </c>
      <c r="AR156" s="1">
        <v>532.6500244140625</v>
      </c>
      <c r="AS156" s="1">
        <v>544.78997802734375</v>
      </c>
      <c r="AT156" s="1">
        <v>543.54998779296875</v>
      </c>
      <c r="AU156" s="1">
        <v>536.6400146484375</v>
      </c>
      <c r="AV156" s="1">
        <v>530.79998779296875</v>
      </c>
      <c r="AW156" s="1">
        <v>549.260009765625</v>
      </c>
      <c r="AX156" s="1">
        <v>550.92999267578125</v>
      </c>
      <c r="AY156" s="1">
        <v>536.16998291015625</v>
      </c>
      <c r="AZ156" s="1">
        <v>529.52001953125</v>
      </c>
      <c r="BA156" s="1">
        <v>522.55999755859375</v>
      </c>
      <c r="BB156" s="1">
        <v>516.21002197265625</v>
      </c>
      <c r="BC156" s="1">
        <v>508.39999389648437</v>
      </c>
      <c r="BD156" s="1">
        <v>516.5999755859375</v>
      </c>
      <c r="BE156" s="1">
        <v>528.4000244140625</v>
      </c>
      <c r="BF156" s="1">
        <v>522.780029296875</v>
      </c>
      <c r="BG156" s="1">
        <v>526.67999267578125</v>
      </c>
      <c r="BH156" s="1">
        <v>534.969970703125</v>
      </c>
      <c r="BI156" s="1">
        <v>536.08001708984375</v>
      </c>
      <c r="BJ156" s="1">
        <v>525.44000244140625</v>
      </c>
      <c r="BK156" s="1">
        <v>524.1500244140625</v>
      </c>
      <c r="BL156" s="1">
        <v>519.6400146484375</v>
      </c>
      <c r="BM156" s="1">
        <v>543.67999267578125</v>
      </c>
      <c r="BN156" s="1">
        <v>546.1199951171875</v>
      </c>
      <c r="BO156" s="1">
        <v>555.44000244140625</v>
      </c>
      <c r="BP156" s="1">
        <v>535.90997314453125</v>
      </c>
      <c r="BQ156" s="1">
        <v>531.530029296875</v>
      </c>
      <c r="BR156" s="1">
        <v>531.3599853515625</v>
      </c>
    </row>
    <row r="157" spans="1:70" x14ac:dyDescent="0.2">
      <c r="A157" s="30" t="s">
        <v>99</v>
      </c>
      <c r="B157" s="5">
        <v>535.17999267578125</v>
      </c>
      <c r="C157" s="1">
        <v>525.52001953125</v>
      </c>
      <c r="D157" s="1">
        <v>528.22998046875</v>
      </c>
      <c r="E157" s="1">
        <v>522.95001220703125</v>
      </c>
      <c r="F157" s="1">
        <v>519.77001953125</v>
      </c>
      <c r="G157" s="1">
        <v>514.66998291015625</v>
      </c>
      <c r="H157" s="1">
        <v>514.02001953125</v>
      </c>
      <c r="I157" s="1">
        <v>505.35000610351562</v>
      </c>
      <c r="J157" s="1">
        <v>490.67999267578125</v>
      </c>
      <c r="K157" s="1">
        <v>498.39999389648438</v>
      </c>
      <c r="L157" s="1">
        <v>501.66000366210937</v>
      </c>
      <c r="M157" s="1">
        <v>504.19000244140625</v>
      </c>
      <c r="N157" s="1">
        <v>519.72998046875</v>
      </c>
      <c r="O157" s="1">
        <v>509.95001220703125</v>
      </c>
      <c r="P157" s="1">
        <v>502.6099853515625</v>
      </c>
      <c r="Q157" s="1">
        <v>500.16000366210937</v>
      </c>
      <c r="R157" s="1">
        <v>494.54000854492187</v>
      </c>
      <c r="S157" s="1">
        <v>493.3800048828125</v>
      </c>
      <c r="T157" s="1">
        <v>493.80999755859375</v>
      </c>
      <c r="U157" s="1">
        <v>488.30999755859375</v>
      </c>
      <c r="V157" s="1">
        <v>477.70999145507812</v>
      </c>
      <c r="W157" s="1">
        <v>468.44000244140625</v>
      </c>
      <c r="X157" s="1">
        <v>467.92999267578125</v>
      </c>
      <c r="Y157" s="1">
        <v>467.02999877929687</v>
      </c>
      <c r="Z157" s="1">
        <v>484.32000732421875</v>
      </c>
      <c r="AA157" s="1">
        <v>482.04998779296875</v>
      </c>
      <c r="AB157" s="1">
        <v>480.58999633789062</v>
      </c>
      <c r="AC157" s="1">
        <v>480.45999145507812</v>
      </c>
      <c r="AD157" s="1">
        <v>491.14999389648437</v>
      </c>
      <c r="AE157" s="1">
        <v>490.54998779296875</v>
      </c>
      <c r="AF157" s="1">
        <v>488.8699951171875</v>
      </c>
      <c r="AG157" s="1">
        <v>492.55999755859375</v>
      </c>
      <c r="AH157" s="1">
        <v>498.1400146484375</v>
      </c>
      <c r="AI157" s="1">
        <v>504.41000366210937</v>
      </c>
      <c r="AJ157" s="1">
        <v>503.33999633789062</v>
      </c>
      <c r="AK157" s="1">
        <v>509.69000244140625</v>
      </c>
      <c r="AL157" s="1">
        <v>510.1199951171875</v>
      </c>
      <c r="AM157" s="1">
        <v>517.15997314453125</v>
      </c>
      <c r="AN157" s="1">
        <v>528.70001220703125</v>
      </c>
      <c r="AO157" s="1">
        <v>519.989990234375</v>
      </c>
      <c r="AP157" s="1">
        <v>524.19000244140625</v>
      </c>
      <c r="AQ157" s="1">
        <v>523.28997802734375</v>
      </c>
      <c r="AR157" s="1">
        <v>538.57000732421875</v>
      </c>
      <c r="AS157" s="1">
        <v>523.760009765625</v>
      </c>
      <c r="AT157" s="1">
        <v>527.07000732421875</v>
      </c>
      <c r="AU157" s="1">
        <v>527.1099853515625</v>
      </c>
      <c r="AV157" s="1">
        <v>528.22998046875</v>
      </c>
      <c r="AW157" s="1">
        <v>523.25</v>
      </c>
      <c r="AX157" s="1">
        <v>520.25</v>
      </c>
      <c r="AY157" s="1">
        <v>528.739990234375</v>
      </c>
      <c r="AZ157" s="1">
        <v>531.280029296875</v>
      </c>
      <c r="BA157" s="1">
        <v>541.27001953125</v>
      </c>
      <c r="BB157" s="1">
        <v>540.8900146484375</v>
      </c>
      <c r="BC157" s="1">
        <v>532.6500244140625</v>
      </c>
      <c r="BD157" s="1">
        <v>544.78997802734375</v>
      </c>
      <c r="BE157" s="1">
        <v>543.54998779296875</v>
      </c>
      <c r="BF157" s="1">
        <v>536.6400146484375</v>
      </c>
      <c r="BG157" s="1">
        <v>530.79998779296875</v>
      </c>
      <c r="BH157" s="1">
        <v>549.260009765625</v>
      </c>
      <c r="BI157" s="1">
        <v>550.92999267578125</v>
      </c>
      <c r="BJ157" s="1">
        <v>536.16998291015625</v>
      </c>
      <c r="BK157" s="1">
        <v>529.52001953125</v>
      </c>
      <c r="BL157" s="1">
        <v>522.55999755859375</v>
      </c>
      <c r="BM157" s="1">
        <v>516.21002197265625</v>
      </c>
      <c r="BN157" s="1">
        <v>508.39999389648437</v>
      </c>
      <c r="BO157" s="1">
        <v>516.5999755859375</v>
      </c>
      <c r="BP157" s="1">
        <v>528.4000244140625</v>
      </c>
      <c r="BQ157" s="1">
        <v>522.780029296875</v>
      </c>
    </row>
    <row r="158" spans="1:70" x14ac:dyDescent="0.2">
      <c r="A158" s="30" t="s">
        <v>99</v>
      </c>
      <c r="B158" s="5">
        <v>527.46002197265625</v>
      </c>
      <c r="C158" s="1">
        <v>535.17999267578125</v>
      </c>
      <c r="D158" s="1">
        <v>525.52001953125</v>
      </c>
      <c r="E158" s="1">
        <v>528.22998046875</v>
      </c>
      <c r="F158" s="1">
        <v>522.95001220703125</v>
      </c>
      <c r="G158" s="1">
        <v>519.77001953125</v>
      </c>
      <c r="H158" s="1">
        <v>514.66998291015625</v>
      </c>
      <c r="I158" s="1">
        <v>514.02001953125</v>
      </c>
      <c r="J158" s="1">
        <v>505.35000610351562</v>
      </c>
      <c r="K158" s="1">
        <v>490.67999267578125</v>
      </c>
      <c r="L158" s="1">
        <v>498.39999389648438</v>
      </c>
      <c r="M158" s="1">
        <v>501.66000366210937</v>
      </c>
      <c r="N158" s="1">
        <v>504.19000244140625</v>
      </c>
      <c r="O158" s="1">
        <v>519.72998046875</v>
      </c>
      <c r="P158" s="1">
        <v>509.95001220703125</v>
      </c>
      <c r="Q158" s="1">
        <v>502.6099853515625</v>
      </c>
      <c r="R158" s="1">
        <v>500.16000366210937</v>
      </c>
      <c r="S158" s="1">
        <v>494.54000854492187</v>
      </c>
      <c r="T158" s="1">
        <v>493.3800048828125</v>
      </c>
      <c r="U158" s="1">
        <v>493.80999755859375</v>
      </c>
      <c r="V158" s="1">
        <v>488.30999755859375</v>
      </c>
      <c r="W158" s="1">
        <v>477.70999145507812</v>
      </c>
      <c r="X158" s="1">
        <v>468.44000244140625</v>
      </c>
      <c r="Y158" s="1">
        <v>467.92999267578125</v>
      </c>
      <c r="Z158" s="1">
        <v>467.02999877929687</v>
      </c>
      <c r="AA158" s="1">
        <v>484.32000732421875</v>
      </c>
      <c r="AB158" s="1">
        <v>482.04998779296875</v>
      </c>
      <c r="AC158" s="1">
        <v>480.58999633789062</v>
      </c>
      <c r="AD158" s="1">
        <v>480.45999145507812</v>
      </c>
      <c r="AE158" s="1">
        <v>491.14999389648437</v>
      </c>
      <c r="AF158" s="1">
        <v>490.54998779296875</v>
      </c>
      <c r="AG158" s="1">
        <v>488.8699951171875</v>
      </c>
      <c r="AH158" s="1">
        <v>492.55999755859375</v>
      </c>
      <c r="AI158" s="1">
        <v>498.1400146484375</v>
      </c>
      <c r="AJ158" s="1">
        <v>504.41000366210937</v>
      </c>
      <c r="AK158" s="1">
        <v>503.33999633789062</v>
      </c>
      <c r="AL158" s="1">
        <v>509.69000244140625</v>
      </c>
      <c r="AM158" s="1">
        <v>510.1199951171875</v>
      </c>
      <c r="AN158" s="1">
        <v>517.15997314453125</v>
      </c>
      <c r="AO158" s="1">
        <v>528.70001220703125</v>
      </c>
      <c r="AP158" s="1">
        <v>519.989990234375</v>
      </c>
      <c r="AQ158" s="1">
        <v>524.19000244140625</v>
      </c>
      <c r="AR158" s="1">
        <v>523.28997802734375</v>
      </c>
      <c r="AS158" s="1">
        <v>538.57000732421875</v>
      </c>
      <c r="AT158" s="1">
        <v>523.760009765625</v>
      </c>
      <c r="AU158" s="1">
        <v>527.07000732421875</v>
      </c>
      <c r="AV158" s="1">
        <v>527.1099853515625</v>
      </c>
      <c r="AW158" s="1">
        <v>528.22998046875</v>
      </c>
      <c r="AX158" s="1">
        <v>523.25</v>
      </c>
      <c r="AY158" s="1">
        <v>520.25</v>
      </c>
      <c r="AZ158" s="1">
        <v>528.739990234375</v>
      </c>
      <c r="BA158" s="1">
        <v>531.280029296875</v>
      </c>
      <c r="BB158" s="1">
        <v>541.27001953125</v>
      </c>
      <c r="BC158" s="1">
        <v>540.8900146484375</v>
      </c>
      <c r="BD158" s="1">
        <v>532.6500244140625</v>
      </c>
      <c r="BE158" s="1">
        <v>544.78997802734375</v>
      </c>
      <c r="BF158" s="1">
        <v>543.54998779296875</v>
      </c>
      <c r="BG158" s="1">
        <v>536.6400146484375</v>
      </c>
      <c r="BH158" s="1">
        <v>530.79998779296875</v>
      </c>
      <c r="BI158" s="1">
        <v>549.260009765625</v>
      </c>
      <c r="BJ158" s="1">
        <v>550.92999267578125</v>
      </c>
      <c r="BK158" s="1">
        <v>536.16998291015625</v>
      </c>
      <c r="BL158" s="1">
        <v>529.52001953125</v>
      </c>
      <c r="BM158" s="1">
        <v>522.55999755859375</v>
      </c>
      <c r="BN158" s="1">
        <v>516.21002197265625</v>
      </c>
      <c r="BO158" s="1">
        <v>508.39999389648437</v>
      </c>
      <c r="BP158" s="1">
        <v>516.5999755859375</v>
      </c>
      <c r="BQ158" s="1">
        <v>528.4000244140625</v>
      </c>
    </row>
    <row r="159" spans="1:70" x14ac:dyDescent="0.2">
      <c r="A159" s="30" t="s">
        <v>99</v>
      </c>
      <c r="B159" s="5">
        <v>531.22998046875</v>
      </c>
      <c r="C159" s="1">
        <v>527.46002197265625</v>
      </c>
      <c r="D159" s="1">
        <v>535.17999267578125</v>
      </c>
      <c r="E159" s="1">
        <v>525.52001953125</v>
      </c>
      <c r="F159" s="1">
        <v>528.22998046875</v>
      </c>
      <c r="G159" s="1">
        <v>522.95001220703125</v>
      </c>
      <c r="H159" s="1">
        <v>519.77001953125</v>
      </c>
      <c r="I159" s="1">
        <v>514.66998291015625</v>
      </c>
      <c r="J159" s="1">
        <v>514.02001953125</v>
      </c>
      <c r="K159" s="1">
        <v>505.35000610351562</v>
      </c>
      <c r="L159" s="1">
        <v>490.67999267578125</v>
      </c>
      <c r="M159" s="1">
        <v>498.39999389648438</v>
      </c>
      <c r="N159" s="1">
        <v>501.66000366210937</v>
      </c>
      <c r="O159" s="1">
        <v>504.19000244140625</v>
      </c>
      <c r="P159" s="1">
        <v>519.72998046875</v>
      </c>
      <c r="Q159" s="1">
        <v>509.95001220703125</v>
      </c>
      <c r="R159" s="1">
        <v>502.6099853515625</v>
      </c>
      <c r="S159" s="1">
        <v>500.16000366210937</v>
      </c>
      <c r="T159" s="1">
        <v>494.54000854492187</v>
      </c>
      <c r="U159" s="1">
        <v>493.3800048828125</v>
      </c>
      <c r="V159" s="1">
        <v>493.80999755859375</v>
      </c>
      <c r="W159" s="1">
        <v>488.30999755859375</v>
      </c>
      <c r="X159" s="1">
        <v>477.70999145507812</v>
      </c>
      <c r="Y159" s="1">
        <v>468.44000244140625</v>
      </c>
      <c r="Z159" s="1">
        <v>467.92999267578125</v>
      </c>
      <c r="AA159" s="1">
        <v>467.02999877929687</v>
      </c>
      <c r="AB159" s="1">
        <v>484.32000732421875</v>
      </c>
      <c r="AC159" s="1">
        <v>482.04998779296875</v>
      </c>
      <c r="AD159" s="1">
        <v>480.58999633789062</v>
      </c>
      <c r="AE159" s="1">
        <v>480.45999145507812</v>
      </c>
      <c r="AF159" s="1">
        <v>491.14999389648437</v>
      </c>
      <c r="AG159" s="1">
        <v>490.54998779296875</v>
      </c>
      <c r="AH159" s="1">
        <v>488.8699951171875</v>
      </c>
      <c r="AI159" s="1">
        <v>492.55999755859375</v>
      </c>
      <c r="AJ159" s="1">
        <v>498.1400146484375</v>
      </c>
      <c r="AK159" s="1">
        <v>504.41000366210937</v>
      </c>
      <c r="AL159" s="1">
        <v>503.33999633789062</v>
      </c>
      <c r="AM159" s="1">
        <v>509.69000244140625</v>
      </c>
      <c r="AN159" s="1">
        <v>510.1199951171875</v>
      </c>
      <c r="AO159" s="1">
        <v>517.15997314453125</v>
      </c>
      <c r="AP159" s="1">
        <v>528.70001220703125</v>
      </c>
      <c r="AQ159" s="1">
        <v>519.989990234375</v>
      </c>
      <c r="AR159" s="1">
        <v>524.19000244140625</v>
      </c>
      <c r="AS159" s="1">
        <v>523.28997802734375</v>
      </c>
      <c r="AT159" s="1">
        <v>538.57000732421875</v>
      </c>
      <c r="AU159" s="1">
        <v>523.760009765625</v>
      </c>
      <c r="AV159" s="1">
        <v>527.07000732421875</v>
      </c>
      <c r="AW159" s="1">
        <v>527.1099853515625</v>
      </c>
      <c r="AX159" s="1">
        <v>528.22998046875</v>
      </c>
      <c r="AY159" s="1">
        <v>523.25</v>
      </c>
      <c r="AZ159" s="1">
        <v>520.25</v>
      </c>
      <c r="BA159" s="1">
        <v>528.739990234375</v>
      </c>
      <c r="BB159" s="1">
        <v>531.280029296875</v>
      </c>
      <c r="BC159" s="1">
        <v>541.27001953125</v>
      </c>
      <c r="BD159" s="1">
        <v>540.8900146484375</v>
      </c>
      <c r="BE159" s="1">
        <v>532.6500244140625</v>
      </c>
      <c r="BF159" s="1">
        <v>544.78997802734375</v>
      </c>
      <c r="BG159" s="1">
        <v>543.54998779296875</v>
      </c>
      <c r="BH159" s="1">
        <v>536.6400146484375</v>
      </c>
      <c r="BI159" s="1">
        <v>530.79998779296875</v>
      </c>
      <c r="BJ159" s="1">
        <v>549.260009765625</v>
      </c>
      <c r="BK159" s="1">
        <v>550.92999267578125</v>
      </c>
      <c r="BL159" s="1">
        <v>536.16998291015625</v>
      </c>
      <c r="BM159" s="1">
        <v>529.52001953125</v>
      </c>
      <c r="BN159" s="1">
        <v>522.55999755859375</v>
      </c>
      <c r="BO159" s="1">
        <v>516.21002197265625</v>
      </c>
      <c r="BP159" s="1">
        <v>508.39999389648437</v>
      </c>
      <c r="BQ159" s="1">
        <v>516.5999755859375</v>
      </c>
    </row>
    <row r="160" spans="1:70" x14ac:dyDescent="0.2">
      <c r="A160" s="30" t="s">
        <v>99</v>
      </c>
      <c r="B160" s="5">
        <v>499.17001342773437</v>
      </c>
      <c r="C160" s="1">
        <v>488.92001342773437</v>
      </c>
      <c r="D160" s="1">
        <v>495.1400146484375</v>
      </c>
      <c r="E160" s="1">
        <v>499.69000244140625</v>
      </c>
      <c r="F160" s="1">
        <v>487.3699951171875</v>
      </c>
      <c r="G160" s="1">
        <v>495.82998657226562</v>
      </c>
      <c r="H160" s="1">
        <v>503.1199951171875</v>
      </c>
      <c r="I160" s="1">
        <v>509.8599853515625</v>
      </c>
      <c r="J160" s="1">
        <v>506.20999145507812</v>
      </c>
      <c r="K160" s="1">
        <v>508.3599853515625</v>
      </c>
      <c r="L160" s="1">
        <v>523.030029296875</v>
      </c>
      <c r="M160" s="1">
        <v>526.67999267578125</v>
      </c>
      <c r="N160" s="1">
        <v>532.69000244140625</v>
      </c>
      <c r="O160" s="1">
        <v>526.42999267578125</v>
      </c>
      <c r="P160" s="1">
        <v>526.72998046875</v>
      </c>
      <c r="Q160" s="1">
        <v>527.66998291015625</v>
      </c>
      <c r="R160" s="1">
        <v>530.1199951171875</v>
      </c>
      <c r="S160" s="1">
        <v>529.29998779296875</v>
      </c>
      <c r="T160" s="1">
        <v>524.58001708984375</v>
      </c>
      <c r="U160" s="1">
        <v>518.90997314453125</v>
      </c>
      <c r="V160" s="1">
        <v>518.8699951171875</v>
      </c>
      <c r="W160" s="1">
        <v>525.3499755859375</v>
      </c>
      <c r="X160" s="1">
        <v>537.969970703125</v>
      </c>
      <c r="Y160" s="1">
        <v>535.27001953125</v>
      </c>
      <c r="Z160" s="1">
        <v>520.030029296875</v>
      </c>
      <c r="AA160" s="1">
        <v>518.30999755859375</v>
      </c>
      <c r="AB160" s="1">
        <v>534.19000244140625</v>
      </c>
      <c r="AC160" s="1">
        <v>528.739990234375</v>
      </c>
      <c r="AD160" s="1">
        <v>529.29998779296875</v>
      </c>
      <c r="AE160" s="1">
        <v>526.9000244140625</v>
      </c>
      <c r="AF160" s="1">
        <v>537.20001220703125</v>
      </c>
      <c r="AG160" s="1">
        <v>537.030029296875</v>
      </c>
      <c r="AH160" s="1">
        <v>527.5</v>
      </c>
      <c r="AI160" s="1">
        <v>542.260009765625</v>
      </c>
      <c r="AJ160" s="1">
        <v>531.22998046875</v>
      </c>
      <c r="AK160" s="1">
        <v>527.46002197265625</v>
      </c>
      <c r="AL160" s="1">
        <v>535.17999267578125</v>
      </c>
      <c r="AM160" s="1">
        <v>525.52001953125</v>
      </c>
      <c r="AN160" s="1">
        <v>528.22998046875</v>
      </c>
      <c r="AO160" s="1">
        <v>522.95001220703125</v>
      </c>
      <c r="AP160" s="1">
        <v>519.77001953125</v>
      </c>
      <c r="AQ160" s="1">
        <v>514.66998291015625</v>
      </c>
      <c r="AR160" s="1">
        <v>514.02001953125</v>
      </c>
      <c r="AS160" s="1">
        <v>505.35000610351562</v>
      </c>
      <c r="AT160" s="1">
        <v>490.67999267578125</v>
      </c>
      <c r="AU160" s="1">
        <v>498.39999389648438</v>
      </c>
      <c r="AV160" s="1">
        <v>501.66000366210937</v>
      </c>
      <c r="AW160" s="1">
        <v>504.19000244140625</v>
      </c>
      <c r="AX160" s="1">
        <v>519.72998046875</v>
      </c>
      <c r="AY160" s="1">
        <v>509.95001220703125</v>
      </c>
      <c r="AZ160" s="1">
        <v>502.6099853515625</v>
      </c>
      <c r="BA160" s="1">
        <v>500.16000366210937</v>
      </c>
      <c r="BB160" s="1">
        <v>494.54000854492187</v>
      </c>
      <c r="BC160" s="1">
        <v>493.3800048828125</v>
      </c>
      <c r="BD160" s="1">
        <v>493.80999755859375</v>
      </c>
      <c r="BE160" s="1">
        <v>498.39999389648438</v>
      </c>
      <c r="BF160" s="1">
        <v>501.66000366210937</v>
      </c>
      <c r="BG160" s="1">
        <v>504.19000244140625</v>
      </c>
      <c r="BH160" s="1">
        <v>519.72998046875</v>
      </c>
      <c r="BI160" s="1">
        <v>509.95001220703125</v>
      </c>
      <c r="BJ160" s="1">
        <v>502.6099853515625</v>
      </c>
      <c r="BK160" s="1">
        <v>500.16000366210937</v>
      </c>
      <c r="BL160" s="1">
        <v>509.95001220703125</v>
      </c>
      <c r="BM160" s="1">
        <v>502.6099853515625</v>
      </c>
      <c r="BN160" s="1">
        <v>2.7358983095305671</v>
      </c>
      <c r="BO160" s="1">
        <v>2.7370652411418215</v>
      </c>
      <c r="BP160" s="1">
        <v>2.7602992446139103</v>
      </c>
      <c r="BQ160" s="1">
        <v>59</v>
      </c>
    </row>
    <row r="161" spans="1:69" x14ac:dyDescent="0.2">
      <c r="A161" s="30" t="s">
        <v>99</v>
      </c>
      <c r="B161" s="5">
        <v>492.73001098632812</v>
      </c>
      <c r="C161" s="1">
        <v>501.1099853515625</v>
      </c>
      <c r="D161" s="1">
        <v>490.52999877929687</v>
      </c>
      <c r="E161" s="1">
        <v>485.510009765625</v>
      </c>
      <c r="F161" s="1">
        <v>494.45999145507812</v>
      </c>
      <c r="G161" s="1">
        <v>499.82998657226562</v>
      </c>
      <c r="H161" s="1">
        <v>497.58999633789062</v>
      </c>
      <c r="I161" s="1">
        <v>487.27999877929687</v>
      </c>
      <c r="J161" s="1">
        <v>473.80999755859375</v>
      </c>
      <c r="K161" s="1">
        <v>476.76998901367187</v>
      </c>
      <c r="L161" s="1">
        <v>482.69000244140625</v>
      </c>
      <c r="M161" s="1">
        <v>486.42999267578125</v>
      </c>
      <c r="N161" s="1">
        <v>496.60000610351562</v>
      </c>
      <c r="O161" s="1">
        <v>499.17001342773437</v>
      </c>
      <c r="P161" s="1">
        <v>488.92001342773437</v>
      </c>
      <c r="Q161" s="1">
        <v>495.1400146484375</v>
      </c>
      <c r="R161" s="1">
        <v>499.69000244140625</v>
      </c>
      <c r="S161" s="1">
        <v>487.3699951171875</v>
      </c>
      <c r="T161" s="1">
        <v>495.82998657226562</v>
      </c>
      <c r="U161" s="1">
        <v>503.1199951171875</v>
      </c>
      <c r="V161" s="1">
        <v>509.8599853515625</v>
      </c>
      <c r="W161" s="1">
        <v>506.20999145507812</v>
      </c>
      <c r="X161" s="1">
        <v>508.3599853515625</v>
      </c>
      <c r="Y161" s="1">
        <v>523.030029296875</v>
      </c>
      <c r="Z161" s="1">
        <v>526.67999267578125</v>
      </c>
      <c r="AA161" s="1">
        <v>532.69000244140625</v>
      </c>
      <c r="AB161" s="1">
        <v>526.42999267578125</v>
      </c>
      <c r="AC161" s="1">
        <v>526.72998046875</v>
      </c>
      <c r="AD161" s="1">
        <v>527.66998291015625</v>
      </c>
      <c r="AE161" s="1">
        <v>530.1199951171875</v>
      </c>
      <c r="AF161" s="1">
        <v>529.29998779296875</v>
      </c>
      <c r="AG161" s="1">
        <v>524.58001708984375</v>
      </c>
      <c r="AH161" s="1">
        <v>518.90997314453125</v>
      </c>
      <c r="AI161" s="1">
        <v>518.8699951171875</v>
      </c>
      <c r="AJ161" s="1">
        <v>525.3499755859375</v>
      </c>
      <c r="AK161" s="1">
        <v>537.969970703125</v>
      </c>
      <c r="AL161" s="1">
        <v>535.27001953125</v>
      </c>
      <c r="AM161" s="1">
        <v>520.030029296875</v>
      </c>
      <c r="AN161" s="1">
        <v>518.30999755859375</v>
      </c>
      <c r="AO161" s="1">
        <v>534.19000244140625</v>
      </c>
      <c r="AP161" s="1">
        <v>528.739990234375</v>
      </c>
      <c r="AQ161" s="1">
        <v>529.29998779296875</v>
      </c>
      <c r="AR161" s="1">
        <v>526.9000244140625</v>
      </c>
      <c r="AS161" s="1">
        <v>537.20001220703125</v>
      </c>
      <c r="AT161" s="1">
        <v>537.030029296875</v>
      </c>
      <c r="AU161" s="1">
        <v>527.5</v>
      </c>
      <c r="AV161" s="1">
        <v>542.260009765625</v>
      </c>
      <c r="AW161" s="1">
        <v>531.22998046875</v>
      </c>
      <c r="AX161" s="1">
        <v>527.46002197265625</v>
      </c>
      <c r="AY161" s="1">
        <v>535.17999267578125</v>
      </c>
      <c r="AZ161" s="1">
        <v>525.52001953125</v>
      </c>
      <c r="BA161" s="1">
        <v>528.22998046875</v>
      </c>
      <c r="BB161" s="1">
        <v>522.95001220703125</v>
      </c>
      <c r="BC161" s="1">
        <v>519.77001953125</v>
      </c>
      <c r="BD161" s="1">
        <v>514.66998291015625</v>
      </c>
      <c r="BE161" s="1">
        <v>514.02001953125</v>
      </c>
      <c r="BF161" s="1">
        <v>505.35000610351562</v>
      </c>
      <c r="BG161" s="1">
        <v>490.67999267578125</v>
      </c>
      <c r="BH161" s="1">
        <v>498.39999389648438</v>
      </c>
      <c r="BI161" s="1">
        <v>501.66000366210937</v>
      </c>
      <c r="BJ161" s="1">
        <v>504.19000244140625</v>
      </c>
      <c r="BK161" s="1">
        <v>519.72998046875</v>
      </c>
      <c r="BL161" s="1">
        <v>509.95001220703125</v>
      </c>
      <c r="BM161" s="1">
        <v>502.6099853515625</v>
      </c>
      <c r="BN161" s="1">
        <v>88.1875</v>
      </c>
      <c r="BO161" s="1">
        <v>83.875</v>
      </c>
      <c r="BP161" s="1">
        <v>88.3125</v>
      </c>
      <c r="BQ161" s="1">
        <v>57.6875</v>
      </c>
    </row>
    <row r="162" spans="1:69" x14ac:dyDescent="0.2">
      <c r="A162" s="30" t="s">
        <v>99</v>
      </c>
      <c r="B162" s="5">
        <v>492.73001098632812</v>
      </c>
      <c r="C162" s="1">
        <v>501.1099853515625</v>
      </c>
      <c r="D162" s="1">
        <v>490.52999877929687</v>
      </c>
      <c r="E162" s="1">
        <v>485.510009765625</v>
      </c>
      <c r="F162" s="1">
        <v>494.45999145507812</v>
      </c>
      <c r="G162" s="1">
        <v>499.82998657226562</v>
      </c>
      <c r="H162" s="1">
        <v>497.58999633789062</v>
      </c>
      <c r="I162" s="1">
        <v>487.27999877929687</v>
      </c>
      <c r="J162" s="1">
        <v>473.80999755859375</v>
      </c>
      <c r="K162" s="1">
        <v>476.76998901367187</v>
      </c>
      <c r="L162" s="1">
        <v>482.69000244140625</v>
      </c>
      <c r="M162" s="1">
        <v>486.42999267578125</v>
      </c>
      <c r="N162" s="1">
        <v>496.60000610351562</v>
      </c>
      <c r="O162" s="1">
        <v>499.17001342773437</v>
      </c>
      <c r="P162" s="1">
        <v>488.92001342773437</v>
      </c>
      <c r="Q162" s="1">
        <v>495.1400146484375</v>
      </c>
      <c r="R162" s="1">
        <v>499.69000244140625</v>
      </c>
      <c r="S162" s="1">
        <v>487.3699951171875</v>
      </c>
      <c r="T162" s="1">
        <v>495.82998657226562</v>
      </c>
      <c r="U162" s="1">
        <v>503.1199951171875</v>
      </c>
      <c r="V162" s="1">
        <v>509.8599853515625</v>
      </c>
      <c r="W162" s="1">
        <v>506.20999145507812</v>
      </c>
      <c r="X162" s="1">
        <v>508.3599853515625</v>
      </c>
      <c r="Y162" s="1">
        <v>523.030029296875</v>
      </c>
      <c r="Z162" s="1">
        <v>526.67999267578125</v>
      </c>
      <c r="AA162" s="1">
        <v>532.69000244140625</v>
      </c>
      <c r="AB162" s="1">
        <v>526.42999267578125</v>
      </c>
      <c r="AC162" s="1">
        <v>526.72998046875</v>
      </c>
      <c r="AD162" s="1">
        <v>527.66998291015625</v>
      </c>
      <c r="AE162" s="1">
        <v>530.1199951171875</v>
      </c>
      <c r="AF162" s="1">
        <v>529.29998779296875</v>
      </c>
      <c r="AG162" s="1">
        <v>524.58001708984375</v>
      </c>
      <c r="AH162" s="1">
        <v>518.90997314453125</v>
      </c>
      <c r="AI162" s="1">
        <v>518.8699951171875</v>
      </c>
      <c r="AJ162" s="1">
        <v>525.3499755859375</v>
      </c>
      <c r="AK162" s="1">
        <v>537.969970703125</v>
      </c>
      <c r="AL162" s="1">
        <v>535.27001953125</v>
      </c>
      <c r="AM162" s="1">
        <v>520.030029296875</v>
      </c>
      <c r="AN162" s="1">
        <v>518.30999755859375</v>
      </c>
      <c r="AO162" s="1">
        <v>534.19000244140625</v>
      </c>
      <c r="AP162" s="1">
        <v>528.739990234375</v>
      </c>
      <c r="AQ162" s="1">
        <v>529.29998779296875</v>
      </c>
      <c r="AR162" s="1">
        <v>526.9000244140625</v>
      </c>
      <c r="AS162" s="1">
        <v>537.20001220703125</v>
      </c>
      <c r="AT162" s="1">
        <v>537.030029296875</v>
      </c>
      <c r="AU162" s="1">
        <v>527.5</v>
      </c>
      <c r="AV162" s="1">
        <v>542.260009765625</v>
      </c>
      <c r="AW162" s="1">
        <v>531.22998046875</v>
      </c>
      <c r="AX162" s="1">
        <v>527.46002197265625</v>
      </c>
      <c r="AY162" s="1">
        <v>535.17999267578125</v>
      </c>
      <c r="AZ162" s="1">
        <v>525.52001953125</v>
      </c>
      <c r="BA162" s="1">
        <v>528.22998046875</v>
      </c>
      <c r="BB162" s="1">
        <v>522.95001220703125</v>
      </c>
      <c r="BC162" s="1">
        <v>519.77001953125</v>
      </c>
      <c r="BD162" s="1">
        <v>514.66998291015625</v>
      </c>
      <c r="BE162" s="1">
        <v>514.02001953125</v>
      </c>
      <c r="BF162" s="1">
        <v>505.35000610351562</v>
      </c>
      <c r="BG162" s="1">
        <v>490.67999267578125</v>
      </c>
      <c r="BH162" s="1">
        <v>498.39999389648438</v>
      </c>
      <c r="BI162" s="1">
        <v>501.66000366210937</v>
      </c>
      <c r="BJ162" s="1">
        <v>504.19000244140625</v>
      </c>
      <c r="BK162" s="1">
        <v>519.72998046875</v>
      </c>
      <c r="BL162" s="1">
        <v>509.95001220703125</v>
      </c>
      <c r="BM162" s="1">
        <v>502.6099853515625</v>
      </c>
      <c r="BN162" s="1">
        <v>0.41911637044187028</v>
      </c>
      <c r="BO162" s="1">
        <v>0.42968981446462196</v>
      </c>
      <c r="BP162" s="1">
        <v>0.42740118157734569</v>
      </c>
      <c r="BQ162" s="1">
        <v>33.8125</v>
      </c>
    </row>
    <row r="163" spans="1:69" x14ac:dyDescent="0.2">
      <c r="A163" s="30" t="s">
        <v>99</v>
      </c>
      <c r="B163" s="5">
        <v>492.73001098632812</v>
      </c>
      <c r="C163" s="1">
        <v>501.1099853515625</v>
      </c>
      <c r="D163" s="1">
        <v>490.52999877929687</v>
      </c>
      <c r="E163" s="1">
        <v>485.510009765625</v>
      </c>
      <c r="F163" s="1">
        <v>494.45999145507812</v>
      </c>
      <c r="G163" s="1">
        <v>499.82998657226562</v>
      </c>
      <c r="H163" s="1">
        <v>497.58999633789062</v>
      </c>
      <c r="I163" s="1">
        <v>487.27999877929687</v>
      </c>
      <c r="J163" s="1">
        <v>473.80999755859375</v>
      </c>
      <c r="K163" s="1">
        <v>476.76998901367187</v>
      </c>
      <c r="L163" s="1">
        <v>482.69000244140625</v>
      </c>
      <c r="M163" s="1">
        <v>486.42999267578125</v>
      </c>
      <c r="N163" s="1">
        <v>496.60000610351562</v>
      </c>
      <c r="O163" s="1">
        <v>499.17001342773437</v>
      </c>
      <c r="P163" s="1">
        <v>488.92001342773437</v>
      </c>
      <c r="Q163" s="1">
        <v>495.1400146484375</v>
      </c>
      <c r="R163" s="1">
        <v>499.69000244140625</v>
      </c>
      <c r="S163" s="1">
        <v>487.3699951171875</v>
      </c>
      <c r="T163" s="1">
        <v>495.82998657226562</v>
      </c>
      <c r="U163" s="1">
        <v>503.1199951171875</v>
      </c>
      <c r="V163" s="1">
        <v>509.8599853515625</v>
      </c>
      <c r="W163" s="1">
        <v>506.20999145507812</v>
      </c>
      <c r="X163" s="1">
        <v>508.3599853515625</v>
      </c>
      <c r="Y163" s="1">
        <v>523.030029296875</v>
      </c>
      <c r="Z163" s="1">
        <v>526.67999267578125</v>
      </c>
      <c r="AA163" s="1">
        <v>532.69000244140625</v>
      </c>
      <c r="AB163" s="1">
        <v>526.42999267578125</v>
      </c>
      <c r="AC163" s="1">
        <v>526.72998046875</v>
      </c>
      <c r="AD163" s="1">
        <v>527.66998291015625</v>
      </c>
      <c r="AE163" s="1">
        <v>530.1199951171875</v>
      </c>
      <c r="AF163" s="1">
        <v>529.29998779296875</v>
      </c>
      <c r="AG163" s="1">
        <v>524.58001708984375</v>
      </c>
      <c r="AH163" s="1">
        <v>518.90997314453125</v>
      </c>
      <c r="AI163" s="1">
        <v>518.8699951171875</v>
      </c>
      <c r="AJ163" s="1">
        <v>525.3499755859375</v>
      </c>
      <c r="AK163" s="1">
        <v>537.969970703125</v>
      </c>
      <c r="AL163" s="1">
        <v>535.27001953125</v>
      </c>
      <c r="AM163" s="1">
        <v>520.030029296875</v>
      </c>
      <c r="AN163" s="1">
        <v>518.30999755859375</v>
      </c>
      <c r="AO163" s="1">
        <v>534.19000244140625</v>
      </c>
      <c r="AP163" s="1">
        <v>528.739990234375</v>
      </c>
      <c r="AQ163" s="1">
        <v>529.29998779296875</v>
      </c>
      <c r="AR163" s="1">
        <v>526.9000244140625</v>
      </c>
      <c r="AS163" s="1">
        <v>537.20001220703125</v>
      </c>
      <c r="AT163" s="1">
        <v>537.030029296875</v>
      </c>
      <c r="AU163" s="1">
        <v>527.5</v>
      </c>
      <c r="AV163" s="1">
        <v>542.260009765625</v>
      </c>
      <c r="AW163" s="1">
        <v>531.22998046875</v>
      </c>
      <c r="AX163" s="1">
        <v>527.46002197265625</v>
      </c>
      <c r="AY163" s="1">
        <v>535.17999267578125</v>
      </c>
      <c r="AZ163" s="1">
        <v>525.52001953125</v>
      </c>
      <c r="BA163" s="1">
        <v>528.22998046875</v>
      </c>
      <c r="BB163" s="1">
        <v>522.95001220703125</v>
      </c>
      <c r="BC163" s="1">
        <v>519.77001953125</v>
      </c>
      <c r="BD163" s="1">
        <v>514.66998291015625</v>
      </c>
      <c r="BE163" s="1">
        <v>514.02001953125</v>
      </c>
      <c r="BF163" s="1">
        <v>505.35000610351562</v>
      </c>
      <c r="BG163" s="1">
        <v>490.67999267578125</v>
      </c>
      <c r="BH163" s="1">
        <v>498.39999389648438</v>
      </c>
      <c r="BI163" s="1">
        <v>501.66000366210937</v>
      </c>
      <c r="BJ163" s="1">
        <v>504.19000244140625</v>
      </c>
      <c r="BK163" s="1">
        <v>519.72998046875</v>
      </c>
      <c r="BL163" s="1">
        <v>509.95001220703125</v>
      </c>
      <c r="BM163" s="1">
        <v>502.6099853515625</v>
      </c>
      <c r="BN163" s="1">
        <v>35.75</v>
      </c>
      <c r="BO163" s="1">
        <v>37.6875</v>
      </c>
      <c r="BP163" s="1">
        <v>36.875</v>
      </c>
      <c r="BQ163" s="1">
        <v>37.5</v>
      </c>
    </row>
    <row r="164" spans="1:69" x14ac:dyDescent="0.2">
      <c r="A164" s="30" t="s">
        <v>99</v>
      </c>
      <c r="B164" s="5">
        <v>467.25</v>
      </c>
      <c r="C164" s="1">
        <v>466.77999877929687</v>
      </c>
      <c r="D164" s="1">
        <v>489.41000366210937</v>
      </c>
      <c r="E164" s="1">
        <v>504.16000366210937</v>
      </c>
      <c r="F164" s="1">
        <v>501.989990234375</v>
      </c>
      <c r="G164" s="1">
        <v>505.77999877929687</v>
      </c>
      <c r="H164" s="1">
        <v>503.57998657226562</v>
      </c>
      <c r="I164" s="1">
        <v>492.73001098632812</v>
      </c>
      <c r="J164" s="1">
        <v>501.1099853515625</v>
      </c>
      <c r="K164" s="1">
        <v>490.52999877929687</v>
      </c>
      <c r="L164" s="1">
        <v>485.510009765625</v>
      </c>
      <c r="M164" s="1">
        <v>494.45999145507812</v>
      </c>
      <c r="N164" s="1">
        <v>499.82998657226562</v>
      </c>
      <c r="O164" s="1">
        <v>497.58999633789062</v>
      </c>
      <c r="P164" s="1">
        <v>487.27999877929687</v>
      </c>
      <c r="Q164" s="1">
        <v>473.80999755859375</v>
      </c>
      <c r="R164" s="1">
        <v>476.76998901367187</v>
      </c>
      <c r="S164" s="1">
        <v>482.69000244140625</v>
      </c>
      <c r="T164" s="1">
        <v>486.42999267578125</v>
      </c>
      <c r="U164" s="1">
        <v>496.60000610351562</v>
      </c>
      <c r="V164" s="1">
        <v>499.17001342773437</v>
      </c>
      <c r="W164" s="1">
        <v>488.92001342773437</v>
      </c>
      <c r="X164" s="1">
        <v>495.1400146484375</v>
      </c>
      <c r="Y164" s="1">
        <v>499.69000244140625</v>
      </c>
      <c r="Z164" s="1">
        <v>487.3699951171875</v>
      </c>
      <c r="AA164" s="1">
        <v>495.82998657226562</v>
      </c>
      <c r="AB164" s="1">
        <v>503.1199951171875</v>
      </c>
      <c r="AC164" s="1">
        <v>509.8599853515625</v>
      </c>
      <c r="AD164" s="1">
        <v>506.20999145507812</v>
      </c>
      <c r="AE164" s="1">
        <v>508.3599853515625</v>
      </c>
      <c r="AF164" s="1">
        <v>523.030029296875</v>
      </c>
      <c r="AG164" s="1">
        <v>526.67999267578125</v>
      </c>
      <c r="AH164" s="1">
        <v>532.69000244140625</v>
      </c>
      <c r="AI164" s="1">
        <v>526.42999267578125</v>
      </c>
      <c r="AJ164" s="1">
        <v>526.72998046875</v>
      </c>
      <c r="AK164" s="1">
        <v>527.66998291015625</v>
      </c>
      <c r="AL164" s="1">
        <v>530.1199951171875</v>
      </c>
      <c r="AM164" s="1">
        <v>529.29998779296875</v>
      </c>
      <c r="AN164" s="1">
        <v>524.58001708984375</v>
      </c>
      <c r="AO164" s="1">
        <v>518.90997314453125</v>
      </c>
      <c r="AP164" s="1">
        <v>518.8699951171875</v>
      </c>
      <c r="AQ164" s="1">
        <v>525.3499755859375</v>
      </c>
      <c r="AR164" s="1">
        <v>537.969970703125</v>
      </c>
      <c r="AS164" s="1">
        <v>535.27001953125</v>
      </c>
      <c r="AT164" s="1">
        <v>520.030029296875</v>
      </c>
      <c r="AU164" s="1">
        <v>518.30999755859375</v>
      </c>
      <c r="AV164" s="1">
        <v>534.19000244140625</v>
      </c>
      <c r="AW164" s="1">
        <v>528.739990234375</v>
      </c>
      <c r="AX164" s="1">
        <v>529.29998779296875</v>
      </c>
      <c r="AY164" s="1">
        <v>526.9000244140625</v>
      </c>
      <c r="AZ164" s="1">
        <v>537.20001220703125</v>
      </c>
      <c r="BA164" s="1">
        <v>537.030029296875</v>
      </c>
      <c r="BB164" s="1">
        <v>527.5</v>
      </c>
      <c r="BC164" s="1">
        <v>542.260009765625</v>
      </c>
      <c r="BD164" s="1">
        <v>531.22998046875</v>
      </c>
      <c r="BE164" s="1">
        <v>527.46002197265625</v>
      </c>
      <c r="BF164" s="1">
        <v>535.17999267578125</v>
      </c>
      <c r="BG164" s="1">
        <v>525.52001953125</v>
      </c>
      <c r="BH164" s="1">
        <v>528.22998046875</v>
      </c>
      <c r="BI164" s="1">
        <v>522.95001220703125</v>
      </c>
      <c r="BJ164" s="1">
        <v>519.77001953125</v>
      </c>
      <c r="BK164" s="1">
        <v>514.66998291015625</v>
      </c>
      <c r="BL164" s="1">
        <v>514.02001953125</v>
      </c>
      <c r="BM164" s="1">
        <v>505.35000610351562</v>
      </c>
      <c r="BN164" s="1">
        <v>20.375</v>
      </c>
      <c r="BO164" s="1">
        <v>20.8125</v>
      </c>
      <c r="BP164" s="1">
        <v>20.8125</v>
      </c>
      <c r="BQ164" s="1">
        <v>40.875</v>
      </c>
    </row>
    <row r="165" spans="1:69" x14ac:dyDescent="0.2">
      <c r="A165" s="30" t="s">
        <v>99</v>
      </c>
      <c r="B165" s="5">
        <v>467.25</v>
      </c>
      <c r="C165" s="1">
        <v>466.77999877929687</v>
      </c>
      <c r="D165" s="1">
        <v>489.41000366210937</v>
      </c>
      <c r="E165" s="1">
        <v>504.16000366210937</v>
      </c>
      <c r="F165" s="1">
        <v>501.989990234375</v>
      </c>
      <c r="G165" s="1">
        <v>505.77999877929687</v>
      </c>
      <c r="H165" s="1">
        <v>503.57998657226562</v>
      </c>
      <c r="I165" s="1">
        <v>492.73001098632812</v>
      </c>
      <c r="J165" s="1">
        <v>501.1099853515625</v>
      </c>
      <c r="K165" s="1">
        <v>490.52999877929687</v>
      </c>
      <c r="L165" s="1">
        <v>485.510009765625</v>
      </c>
      <c r="M165" s="1">
        <v>494.45999145507812</v>
      </c>
      <c r="N165" s="1">
        <v>499.82998657226562</v>
      </c>
      <c r="O165" s="1">
        <v>497.58999633789062</v>
      </c>
      <c r="P165" s="1">
        <v>487.27999877929687</v>
      </c>
      <c r="Q165" s="1">
        <v>473.80999755859375</v>
      </c>
      <c r="R165" s="1">
        <v>476.76998901367187</v>
      </c>
      <c r="S165" s="1">
        <v>482.69000244140625</v>
      </c>
      <c r="T165" s="1">
        <v>486.42999267578125</v>
      </c>
      <c r="U165" s="1">
        <v>496.60000610351562</v>
      </c>
      <c r="V165" s="1">
        <v>499.17001342773437</v>
      </c>
      <c r="W165" s="1">
        <v>488.92001342773437</v>
      </c>
      <c r="X165" s="1">
        <v>495.1400146484375</v>
      </c>
      <c r="Y165" s="1">
        <v>499.69000244140625</v>
      </c>
      <c r="Z165" s="1">
        <v>487.3699951171875</v>
      </c>
      <c r="AA165" s="1">
        <v>495.82998657226562</v>
      </c>
      <c r="AB165" s="1">
        <v>503.1199951171875</v>
      </c>
      <c r="AC165" s="1">
        <v>509.8599853515625</v>
      </c>
      <c r="AD165" s="1">
        <v>506.20999145507812</v>
      </c>
      <c r="AE165" s="1">
        <v>508.3599853515625</v>
      </c>
      <c r="AF165" s="1">
        <v>523.030029296875</v>
      </c>
      <c r="AG165" s="1">
        <v>526.67999267578125</v>
      </c>
      <c r="AH165" s="1">
        <v>532.69000244140625</v>
      </c>
      <c r="AI165" s="1">
        <v>526.42999267578125</v>
      </c>
      <c r="AJ165" s="1">
        <v>526.72998046875</v>
      </c>
      <c r="AK165" s="1">
        <v>527.66998291015625</v>
      </c>
      <c r="AL165" s="1">
        <v>530.1199951171875</v>
      </c>
      <c r="AM165" s="1">
        <v>529.29998779296875</v>
      </c>
      <c r="AN165" s="1">
        <v>524.58001708984375</v>
      </c>
      <c r="AO165" s="1">
        <v>518.90997314453125</v>
      </c>
      <c r="AP165" s="1">
        <v>518.8699951171875</v>
      </c>
      <c r="AQ165" s="1">
        <v>525.3499755859375</v>
      </c>
      <c r="AR165" s="1">
        <v>537.969970703125</v>
      </c>
      <c r="AS165" s="1">
        <v>535.27001953125</v>
      </c>
      <c r="AT165" s="1">
        <v>520.030029296875</v>
      </c>
      <c r="AU165" s="1">
        <v>518.30999755859375</v>
      </c>
      <c r="AV165" s="1">
        <v>534.19000244140625</v>
      </c>
      <c r="AW165" s="1">
        <v>528.739990234375</v>
      </c>
      <c r="AX165" s="1">
        <v>529.29998779296875</v>
      </c>
      <c r="AY165" s="1">
        <v>526.9000244140625</v>
      </c>
      <c r="AZ165" s="1">
        <v>537.20001220703125</v>
      </c>
      <c r="BA165" s="1">
        <v>537.030029296875</v>
      </c>
      <c r="BB165" s="1">
        <v>527.5</v>
      </c>
      <c r="BC165" s="1">
        <v>542.260009765625</v>
      </c>
      <c r="BD165" s="1">
        <v>531.22998046875</v>
      </c>
      <c r="BE165" s="1">
        <v>527.46002197265625</v>
      </c>
      <c r="BF165" s="1">
        <v>535.17999267578125</v>
      </c>
      <c r="BG165" s="1">
        <v>525.52001953125</v>
      </c>
      <c r="BH165" s="1">
        <v>528.22998046875</v>
      </c>
      <c r="BI165" s="1">
        <v>522.95001220703125</v>
      </c>
      <c r="BJ165" s="1">
        <v>519.77001953125</v>
      </c>
      <c r="BK165" s="1">
        <v>514.66998291015625</v>
      </c>
      <c r="BL165" s="1">
        <v>514.02001953125</v>
      </c>
      <c r="BM165" s="1">
        <v>505.35000610351562</v>
      </c>
      <c r="BN165" s="1">
        <v>29.3125</v>
      </c>
      <c r="BO165" s="1">
        <v>29.9375</v>
      </c>
      <c r="BP165" s="1">
        <v>29.6875</v>
      </c>
      <c r="BQ165" s="1">
        <v>40.875</v>
      </c>
    </row>
    <row r="166" spans="1:69" x14ac:dyDescent="0.2">
      <c r="A166" s="30" t="s">
        <v>99</v>
      </c>
      <c r="B166" s="5">
        <v>467.25</v>
      </c>
      <c r="C166" s="1">
        <v>466.77999877929687</v>
      </c>
      <c r="D166" s="1">
        <v>489.41000366210937</v>
      </c>
      <c r="E166" s="1">
        <v>504.16000366210937</v>
      </c>
      <c r="F166" s="1">
        <v>501.989990234375</v>
      </c>
      <c r="G166" s="1">
        <v>505.77999877929687</v>
      </c>
      <c r="H166" s="1">
        <v>503.57998657226562</v>
      </c>
      <c r="I166" s="1">
        <v>492.73001098632812</v>
      </c>
      <c r="J166" s="1">
        <v>501.1099853515625</v>
      </c>
      <c r="K166" s="1">
        <v>490.52999877929687</v>
      </c>
      <c r="L166" s="1">
        <v>485.510009765625</v>
      </c>
      <c r="M166" s="1">
        <v>494.45999145507812</v>
      </c>
      <c r="N166" s="1">
        <v>499.82998657226562</v>
      </c>
      <c r="O166" s="1">
        <v>497.58999633789062</v>
      </c>
      <c r="P166" s="1">
        <v>487.27999877929687</v>
      </c>
      <c r="Q166" s="1">
        <v>473.80999755859375</v>
      </c>
      <c r="R166" s="1">
        <v>476.76998901367187</v>
      </c>
      <c r="S166" s="1">
        <v>482.69000244140625</v>
      </c>
      <c r="T166" s="1">
        <v>486.42999267578125</v>
      </c>
      <c r="U166" s="1">
        <v>496.60000610351562</v>
      </c>
      <c r="V166" s="1">
        <v>499.17001342773437</v>
      </c>
      <c r="W166" s="1">
        <v>488.92001342773437</v>
      </c>
      <c r="X166" s="1">
        <v>495.1400146484375</v>
      </c>
      <c r="Y166" s="1">
        <v>499.69000244140625</v>
      </c>
      <c r="Z166" s="1">
        <v>487.3699951171875</v>
      </c>
      <c r="AA166" s="1">
        <v>495.82998657226562</v>
      </c>
      <c r="AB166" s="1">
        <v>503.1199951171875</v>
      </c>
      <c r="AC166" s="1">
        <v>509.8599853515625</v>
      </c>
      <c r="AD166" s="1">
        <v>506.20999145507812</v>
      </c>
      <c r="AE166" s="1">
        <v>508.3599853515625</v>
      </c>
      <c r="AF166" s="1">
        <v>523.030029296875</v>
      </c>
      <c r="AG166" s="1">
        <v>526.67999267578125</v>
      </c>
      <c r="AH166" s="1">
        <v>532.69000244140625</v>
      </c>
      <c r="AI166" s="1">
        <v>526.42999267578125</v>
      </c>
      <c r="AJ166" s="1">
        <v>526.72998046875</v>
      </c>
      <c r="AK166" s="1">
        <v>527.66998291015625</v>
      </c>
      <c r="AL166" s="1">
        <v>530.1199951171875</v>
      </c>
      <c r="AM166" s="1">
        <v>529.29998779296875</v>
      </c>
      <c r="AN166" s="1">
        <v>524.58001708984375</v>
      </c>
      <c r="AO166" s="1">
        <v>518.90997314453125</v>
      </c>
      <c r="AP166" s="1">
        <v>518.8699951171875</v>
      </c>
      <c r="AQ166" s="1">
        <v>525.3499755859375</v>
      </c>
      <c r="AR166" s="1">
        <v>537.969970703125</v>
      </c>
      <c r="AS166" s="1">
        <v>535.27001953125</v>
      </c>
      <c r="AT166" s="1">
        <v>520.030029296875</v>
      </c>
      <c r="AU166" s="1">
        <v>518.30999755859375</v>
      </c>
      <c r="AV166" s="1">
        <v>534.19000244140625</v>
      </c>
      <c r="AW166" s="1">
        <v>528.739990234375</v>
      </c>
      <c r="AX166" s="1">
        <v>529.29998779296875</v>
      </c>
      <c r="AY166" s="1">
        <v>526.9000244140625</v>
      </c>
      <c r="AZ166" s="1">
        <v>537.20001220703125</v>
      </c>
      <c r="BA166" s="1">
        <v>537.030029296875</v>
      </c>
      <c r="BB166" s="1">
        <v>527.5</v>
      </c>
      <c r="BC166" s="1">
        <v>542.260009765625</v>
      </c>
      <c r="BD166" s="1">
        <v>531.22998046875</v>
      </c>
      <c r="BE166" s="1">
        <v>527.46002197265625</v>
      </c>
      <c r="BF166" s="1">
        <v>535.17999267578125</v>
      </c>
      <c r="BG166" s="1">
        <v>525.52001953125</v>
      </c>
      <c r="BH166" s="1">
        <v>528.22998046875</v>
      </c>
      <c r="BI166" s="1">
        <v>522.95001220703125</v>
      </c>
      <c r="BJ166" s="1">
        <v>519.77001953125</v>
      </c>
      <c r="BK166" s="1">
        <v>514.66998291015625</v>
      </c>
      <c r="BL166" s="1">
        <v>514.02001953125</v>
      </c>
      <c r="BM166" s="1">
        <v>505.35000610351562</v>
      </c>
      <c r="BN166" s="1">
        <v>29.3125</v>
      </c>
      <c r="BO166" s="1">
        <v>29.9375</v>
      </c>
      <c r="BP166" s="1">
        <v>29.6875</v>
      </c>
      <c r="BQ166" s="1">
        <v>27</v>
      </c>
    </row>
    <row r="167" spans="1:69" x14ac:dyDescent="0.2">
      <c r="A167" s="30" t="s">
        <v>99</v>
      </c>
      <c r="B167" s="5">
        <v>467.25</v>
      </c>
      <c r="C167" s="1">
        <v>466.77999877929687</v>
      </c>
      <c r="D167" s="1">
        <v>489.41000366210937</v>
      </c>
      <c r="E167" s="1">
        <v>504.16000366210937</v>
      </c>
      <c r="F167" s="1">
        <v>501.989990234375</v>
      </c>
      <c r="G167" s="1">
        <v>505.77999877929687</v>
      </c>
      <c r="H167" s="1">
        <v>503.57998657226562</v>
      </c>
      <c r="I167" s="1">
        <v>492.73001098632812</v>
      </c>
      <c r="J167" s="1">
        <v>501.1099853515625</v>
      </c>
      <c r="K167" s="1">
        <v>490.52999877929687</v>
      </c>
      <c r="L167" s="1">
        <v>485.510009765625</v>
      </c>
      <c r="M167" s="1">
        <v>494.45999145507812</v>
      </c>
      <c r="N167" s="1">
        <v>499.82998657226562</v>
      </c>
      <c r="O167" s="1">
        <v>497.58999633789062</v>
      </c>
      <c r="P167" s="1">
        <v>487.27999877929687</v>
      </c>
      <c r="Q167" s="1">
        <v>473.80999755859375</v>
      </c>
      <c r="R167" s="1">
        <v>476.76998901367187</v>
      </c>
      <c r="S167" s="1">
        <v>482.69000244140625</v>
      </c>
      <c r="T167" s="1">
        <v>486.42999267578125</v>
      </c>
      <c r="U167" s="1">
        <v>496.60000610351562</v>
      </c>
      <c r="V167" s="1">
        <v>499.17001342773437</v>
      </c>
      <c r="W167" s="1">
        <v>488.92001342773437</v>
      </c>
      <c r="X167" s="1">
        <v>495.1400146484375</v>
      </c>
      <c r="Y167" s="1">
        <v>499.69000244140625</v>
      </c>
      <c r="Z167" s="1">
        <v>487.3699951171875</v>
      </c>
      <c r="AA167" s="1">
        <v>495.82998657226562</v>
      </c>
      <c r="AB167" s="1">
        <v>503.1199951171875</v>
      </c>
      <c r="AC167" s="1">
        <v>509.8599853515625</v>
      </c>
      <c r="AD167" s="1">
        <v>506.20999145507812</v>
      </c>
      <c r="AE167" s="1">
        <v>508.3599853515625</v>
      </c>
      <c r="AF167" s="1">
        <v>523.030029296875</v>
      </c>
      <c r="AG167" s="1">
        <v>526.67999267578125</v>
      </c>
      <c r="AH167" s="1">
        <v>532.69000244140625</v>
      </c>
      <c r="AI167" s="1">
        <v>526.42999267578125</v>
      </c>
      <c r="AJ167" s="1">
        <v>526.72998046875</v>
      </c>
      <c r="AK167" s="1">
        <v>527.66998291015625</v>
      </c>
      <c r="AL167" s="1">
        <v>530.1199951171875</v>
      </c>
      <c r="AM167" s="1">
        <v>529.29998779296875</v>
      </c>
      <c r="AN167" s="1">
        <v>524.58001708984375</v>
      </c>
      <c r="AO167" s="1">
        <v>518.90997314453125</v>
      </c>
      <c r="AP167" s="1">
        <v>518.8699951171875</v>
      </c>
      <c r="AQ167" s="1">
        <v>525.3499755859375</v>
      </c>
      <c r="AR167" s="1">
        <v>537.969970703125</v>
      </c>
      <c r="AS167" s="1">
        <v>535.27001953125</v>
      </c>
      <c r="AT167" s="1">
        <v>520.030029296875</v>
      </c>
      <c r="AU167" s="1">
        <v>518.30999755859375</v>
      </c>
      <c r="AV167" s="1">
        <v>534.19000244140625</v>
      </c>
      <c r="AW167" s="1">
        <v>528.739990234375</v>
      </c>
      <c r="AX167" s="1">
        <v>529.29998779296875</v>
      </c>
      <c r="AY167" s="1">
        <v>526.9000244140625</v>
      </c>
      <c r="AZ167" s="1">
        <v>537.20001220703125</v>
      </c>
      <c r="BA167" s="1">
        <v>537.030029296875</v>
      </c>
      <c r="BB167" s="1">
        <v>527.5</v>
      </c>
      <c r="BC167" s="1">
        <v>542.260009765625</v>
      </c>
      <c r="BD167" s="1">
        <v>531.22998046875</v>
      </c>
      <c r="BE167" s="1">
        <v>527.46002197265625</v>
      </c>
      <c r="BF167" s="1">
        <v>535.17999267578125</v>
      </c>
      <c r="BG167" s="1">
        <v>525.52001953125</v>
      </c>
      <c r="BH167" s="1">
        <v>528.22998046875</v>
      </c>
      <c r="BI167" s="1">
        <v>522.95001220703125</v>
      </c>
      <c r="BJ167" s="1">
        <v>519.77001953125</v>
      </c>
      <c r="BK167" s="1">
        <v>514.66998291015625</v>
      </c>
      <c r="BL167" s="1">
        <v>514.02001953125</v>
      </c>
      <c r="BM167" s="1">
        <v>505.35000610351562</v>
      </c>
      <c r="BN167" s="1">
        <v>29.3125</v>
      </c>
      <c r="BO167" s="1">
        <v>29.9375</v>
      </c>
      <c r="BP167" s="1">
        <v>29.6875</v>
      </c>
      <c r="BQ167" s="1">
        <v>27</v>
      </c>
    </row>
    <row r="168" spans="1:69" x14ac:dyDescent="0.2">
      <c r="A168" s="30" t="s">
        <v>99</v>
      </c>
      <c r="B168" s="5">
        <v>467.25</v>
      </c>
      <c r="C168" s="1">
        <v>466.77999877929687</v>
      </c>
      <c r="D168" s="1">
        <v>489.41000366210937</v>
      </c>
      <c r="E168" s="1">
        <v>504.16000366210937</v>
      </c>
      <c r="F168" s="1">
        <v>501.989990234375</v>
      </c>
      <c r="G168" s="1">
        <v>505.77999877929687</v>
      </c>
      <c r="H168" s="1">
        <v>503.57998657226562</v>
      </c>
      <c r="I168" s="1">
        <v>492.73001098632812</v>
      </c>
      <c r="J168" s="1">
        <v>501.1099853515625</v>
      </c>
      <c r="K168" s="1">
        <v>490.52999877929687</v>
      </c>
      <c r="L168" s="1">
        <v>485.510009765625</v>
      </c>
      <c r="M168" s="1">
        <v>494.45999145507812</v>
      </c>
      <c r="N168" s="1">
        <v>499.82998657226562</v>
      </c>
      <c r="O168" s="1">
        <v>497.58999633789062</v>
      </c>
      <c r="P168" s="1">
        <v>487.27999877929687</v>
      </c>
      <c r="Q168" s="1">
        <v>473.80999755859375</v>
      </c>
      <c r="R168" s="1">
        <v>476.76998901367187</v>
      </c>
      <c r="S168" s="1">
        <v>482.69000244140625</v>
      </c>
      <c r="T168" s="1">
        <v>486.42999267578125</v>
      </c>
      <c r="U168" s="1">
        <v>496.60000610351562</v>
      </c>
      <c r="V168" s="1">
        <v>499.17001342773437</v>
      </c>
      <c r="W168" s="1">
        <v>488.92001342773437</v>
      </c>
      <c r="X168" s="1">
        <v>495.1400146484375</v>
      </c>
      <c r="Y168" s="1">
        <v>499.69000244140625</v>
      </c>
      <c r="Z168" s="1">
        <v>487.3699951171875</v>
      </c>
      <c r="AA168" s="1">
        <v>495.82998657226562</v>
      </c>
      <c r="AB168" s="1">
        <v>503.1199951171875</v>
      </c>
      <c r="AC168" s="1">
        <v>509.8599853515625</v>
      </c>
      <c r="AD168" s="1">
        <v>506.20999145507812</v>
      </c>
      <c r="AE168" s="1">
        <v>508.3599853515625</v>
      </c>
      <c r="AF168" s="1">
        <v>523.030029296875</v>
      </c>
      <c r="AG168" s="1">
        <v>526.67999267578125</v>
      </c>
      <c r="AH168" s="1">
        <v>532.69000244140625</v>
      </c>
      <c r="AI168" s="1">
        <v>526.42999267578125</v>
      </c>
      <c r="AJ168" s="1">
        <v>526.72998046875</v>
      </c>
      <c r="AK168" s="1">
        <v>527.66998291015625</v>
      </c>
      <c r="AL168" s="1">
        <v>530.1199951171875</v>
      </c>
      <c r="AM168" s="1">
        <v>529.29998779296875</v>
      </c>
      <c r="AN168" s="1">
        <v>524.58001708984375</v>
      </c>
      <c r="AO168" s="1">
        <v>518.90997314453125</v>
      </c>
      <c r="AP168" s="1">
        <v>518.8699951171875</v>
      </c>
      <c r="AQ168" s="1">
        <v>525.3499755859375</v>
      </c>
      <c r="AR168" s="1">
        <v>537.969970703125</v>
      </c>
      <c r="AS168" s="1">
        <v>535.27001953125</v>
      </c>
      <c r="AT168" s="1">
        <v>520.030029296875</v>
      </c>
      <c r="AU168" s="1">
        <v>518.30999755859375</v>
      </c>
      <c r="AV168" s="1">
        <v>534.19000244140625</v>
      </c>
      <c r="AW168" s="1">
        <v>528.739990234375</v>
      </c>
      <c r="AX168" s="1">
        <v>529.29998779296875</v>
      </c>
      <c r="AY168" s="1">
        <v>526.9000244140625</v>
      </c>
      <c r="AZ168" s="1">
        <v>537.20001220703125</v>
      </c>
      <c r="BA168" s="1">
        <v>537.030029296875</v>
      </c>
      <c r="BB168" s="1">
        <v>527.5</v>
      </c>
      <c r="BC168" s="1">
        <v>542.260009765625</v>
      </c>
      <c r="BD168" s="1">
        <v>531.22998046875</v>
      </c>
      <c r="BE168" s="1">
        <v>527.46002197265625</v>
      </c>
      <c r="BF168" s="1">
        <v>535.17999267578125</v>
      </c>
      <c r="BG168" s="1">
        <v>525.52001953125</v>
      </c>
      <c r="BH168" s="1">
        <v>528.22998046875</v>
      </c>
      <c r="BI168" s="1">
        <v>522.95001220703125</v>
      </c>
      <c r="BJ168" s="1">
        <v>519.77001953125</v>
      </c>
      <c r="BK168" s="1">
        <v>514.66998291015625</v>
      </c>
      <c r="BL168" s="1">
        <v>514.02001953125</v>
      </c>
      <c r="BM168" s="1">
        <v>505.35000610351562</v>
      </c>
      <c r="BN168" s="1">
        <v>67.375</v>
      </c>
      <c r="BO168" s="1">
        <v>66.25</v>
      </c>
      <c r="BP168" s="1">
        <v>67.125</v>
      </c>
      <c r="BQ168" s="1">
        <v>27</v>
      </c>
    </row>
    <row r="169" spans="1:69" x14ac:dyDescent="0.2">
      <c r="A169" s="30" t="s">
        <v>99</v>
      </c>
      <c r="B169" s="5">
        <v>47.4375</v>
      </c>
      <c r="C169" s="1">
        <v>48</v>
      </c>
      <c r="D169" s="1">
        <v>47.375</v>
      </c>
      <c r="E169" s="1">
        <v>47.25</v>
      </c>
      <c r="F169" s="1">
        <v>46.625</v>
      </c>
      <c r="G169" s="1">
        <v>50.25</v>
      </c>
      <c r="H169" s="1">
        <v>50</v>
      </c>
      <c r="I169" s="1">
        <v>49.375</v>
      </c>
      <c r="J169" s="1">
        <v>48.75</v>
      </c>
      <c r="K169" s="1">
        <v>48.125</v>
      </c>
      <c r="L169" s="1">
        <v>48.75</v>
      </c>
      <c r="M169" s="1">
        <v>48.8125</v>
      </c>
      <c r="N169" s="1">
        <v>51.5</v>
      </c>
      <c r="O169" s="1">
        <v>51</v>
      </c>
      <c r="P169" s="1">
        <v>51.4375</v>
      </c>
      <c r="Q169" s="1">
        <v>52.875</v>
      </c>
      <c r="R169" s="1">
        <v>51.9375</v>
      </c>
      <c r="S169" s="1">
        <v>51.8125</v>
      </c>
      <c r="T169" s="1">
        <v>51.0625</v>
      </c>
      <c r="U169" s="1">
        <v>51.3125</v>
      </c>
      <c r="V169" s="1">
        <v>51.0625</v>
      </c>
      <c r="W169" s="1">
        <v>54.5</v>
      </c>
      <c r="X169" s="1">
        <v>55.1875</v>
      </c>
      <c r="Y169" s="1">
        <v>53.75</v>
      </c>
      <c r="Z169" s="1">
        <v>54.125</v>
      </c>
      <c r="AA169" s="1">
        <v>52.625</v>
      </c>
      <c r="AB169" s="1">
        <v>51.25</v>
      </c>
      <c r="AC169" s="1">
        <v>52.4375</v>
      </c>
      <c r="AD169" s="1">
        <v>51.125</v>
      </c>
      <c r="AE169" s="1">
        <v>50.875</v>
      </c>
      <c r="AF169" s="1">
        <v>52.5625</v>
      </c>
      <c r="AG169" s="1">
        <v>52.6875</v>
      </c>
      <c r="AH169" s="1">
        <v>51.75</v>
      </c>
      <c r="AI169" s="1">
        <v>50.6875</v>
      </c>
      <c r="AJ169" s="1">
        <v>49.75</v>
      </c>
      <c r="AK169" s="1">
        <v>50.125</v>
      </c>
      <c r="AL169" s="1">
        <v>50.875</v>
      </c>
      <c r="AM169" s="1">
        <v>50.8125</v>
      </c>
      <c r="AN169" s="1">
        <v>51.75</v>
      </c>
      <c r="AO169" s="1">
        <v>52.1875</v>
      </c>
      <c r="AP169" s="1">
        <v>49.125</v>
      </c>
      <c r="AQ169" s="1">
        <v>49.875</v>
      </c>
      <c r="AR169" s="1">
        <v>50.8125</v>
      </c>
      <c r="AS169" s="1">
        <v>50</v>
      </c>
      <c r="AT169" s="1">
        <v>50.3125</v>
      </c>
      <c r="AU169" s="1">
        <v>50.9375</v>
      </c>
      <c r="AV169" s="1">
        <v>51.25</v>
      </c>
      <c r="AW169" s="1">
        <v>51.625</v>
      </c>
      <c r="AX169" s="1">
        <v>52.75</v>
      </c>
      <c r="AY169" s="1">
        <v>55</v>
      </c>
      <c r="AZ169" s="1">
        <v>56.75</v>
      </c>
      <c r="BA169" s="1">
        <v>58.125</v>
      </c>
      <c r="BB169" s="1">
        <v>57.09375</v>
      </c>
      <c r="BC169" s="1">
        <v>57.6875</v>
      </c>
      <c r="BD169" s="1">
        <v>56.9375</v>
      </c>
      <c r="BE169" s="1">
        <v>57.25</v>
      </c>
      <c r="BF169" s="1">
        <v>57.0625</v>
      </c>
      <c r="BG169" s="1">
        <v>56.125</v>
      </c>
      <c r="BH169" s="1">
        <v>54.8125</v>
      </c>
      <c r="BI169" s="1">
        <v>55.5</v>
      </c>
      <c r="BJ169" s="1">
        <v>55.8125</v>
      </c>
      <c r="BK169" s="1">
        <v>57.4375</v>
      </c>
      <c r="BL169" s="1">
        <v>56</v>
      </c>
      <c r="BM169" s="1">
        <v>54.125</v>
      </c>
      <c r="BN169" s="1">
        <v>54.625</v>
      </c>
      <c r="BO169" s="1">
        <v>58</v>
      </c>
      <c r="BP169" s="1">
        <v>57.3125</v>
      </c>
      <c r="BQ169" s="1">
        <v>22.6875</v>
      </c>
    </row>
    <row r="170" spans="1:69" x14ac:dyDescent="0.2">
      <c r="A170" s="30" t="s">
        <v>81</v>
      </c>
      <c r="B170" s="5">
        <v>47.4375</v>
      </c>
      <c r="C170" s="1">
        <v>48</v>
      </c>
      <c r="D170" s="1">
        <v>47.375</v>
      </c>
      <c r="E170" s="1">
        <v>47.25</v>
      </c>
      <c r="F170" s="1">
        <v>46.625</v>
      </c>
      <c r="G170" s="1">
        <v>50.25</v>
      </c>
      <c r="H170" s="1">
        <v>50</v>
      </c>
      <c r="I170" s="1">
        <v>49.375</v>
      </c>
      <c r="J170" s="1">
        <v>48.75</v>
      </c>
      <c r="K170" s="1">
        <v>48.125</v>
      </c>
      <c r="L170" s="1">
        <v>48.75</v>
      </c>
      <c r="M170" s="1">
        <v>48.8125</v>
      </c>
      <c r="N170" s="1">
        <v>51.5</v>
      </c>
      <c r="O170" s="1">
        <v>51</v>
      </c>
      <c r="P170" s="1">
        <v>51.4375</v>
      </c>
      <c r="Q170" s="1">
        <v>52.875</v>
      </c>
      <c r="R170" s="1">
        <v>51.9375</v>
      </c>
      <c r="S170" s="1">
        <v>51.8125</v>
      </c>
      <c r="T170" s="1">
        <v>51.0625</v>
      </c>
      <c r="U170" s="1">
        <v>51.3125</v>
      </c>
      <c r="V170" s="1">
        <v>51.0625</v>
      </c>
      <c r="W170" s="1">
        <v>54.5</v>
      </c>
      <c r="X170" s="1">
        <v>55.1875</v>
      </c>
      <c r="Y170" s="1">
        <v>53.75</v>
      </c>
      <c r="Z170" s="1">
        <v>54.125</v>
      </c>
      <c r="AA170" s="1">
        <v>52.625</v>
      </c>
      <c r="AB170" s="1">
        <v>51.25</v>
      </c>
      <c r="AC170" s="1">
        <v>52.4375</v>
      </c>
      <c r="AD170" s="1">
        <v>51.125</v>
      </c>
      <c r="AE170" s="1">
        <v>50.875</v>
      </c>
      <c r="AF170" s="1">
        <v>52.5625</v>
      </c>
      <c r="AG170" s="1">
        <v>52.6875</v>
      </c>
      <c r="AH170" s="1">
        <v>51.75</v>
      </c>
      <c r="AI170" s="1">
        <v>50.6875</v>
      </c>
      <c r="AJ170" s="1">
        <v>49.75</v>
      </c>
      <c r="AK170" s="1">
        <v>50.125</v>
      </c>
      <c r="AL170" s="1">
        <v>50.875</v>
      </c>
      <c r="AM170" s="1">
        <v>50.8125</v>
      </c>
      <c r="AN170" s="1">
        <v>51.75</v>
      </c>
      <c r="AO170" s="1">
        <v>52.1875</v>
      </c>
      <c r="AP170" s="1">
        <v>49.125</v>
      </c>
      <c r="AQ170" s="1">
        <v>49.875</v>
      </c>
      <c r="AR170" s="1">
        <v>50.8125</v>
      </c>
      <c r="AS170" s="1">
        <v>50</v>
      </c>
      <c r="AT170" s="1">
        <v>50.3125</v>
      </c>
      <c r="AU170" s="1">
        <v>50.9375</v>
      </c>
      <c r="AV170" s="1">
        <v>51.25</v>
      </c>
      <c r="AW170" s="1">
        <v>51.625</v>
      </c>
      <c r="AX170" s="1">
        <v>52.75</v>
      </c>
      <c r="AY170" s="1">
        <v>55</v>
      </c>
      <c r="AZ170" s="1">
        <v>56.75</v>
      </c>
      <c r="BA170" s="1">
        <v>58.125</v>
      </c>
      <c r="BB170" s="1">
        <v>57.09375</v>
      </c>
      <c r="BC170" s="1">
        <v>57.6875</v>
      </c>
      <c r="BD170" s="1">
        <v>56.9375</v>
      </c>
      <c r="BE170" s="1">
        <v>57.25</v>
      </c>
      <c r="BF170" s="1">
        <v>57.0625</v>
      </c>
      <c r="BG170" s="1">
        <v>56.125</v>
      </c>
      <c r="BH170" s="1">
        <v>54.8125</v>
      </c>
      <c r="BI170" s="1">
        <v>55.5</v>
      </c>
      <c r="BJ170" s="1">
        <v>55.8125</v>
      </c>
      <c r="BK170" s="1">
        <v>57.4375</v>
      </c>
      <c r="BL170" s="1">
        <v>56</v>
      </c>
      <c r="BM170" s="1">
        <v>54.125</v>
      </c>
      <c r="BN170" s="1">
        <v>54.625</v>
      </c>
      <c r="BO170" s="1">
        <v>58</v>
      </c>
      <c r="BP170" s="1">
        <v>57.3125</v>
      </c>
      <c r="BQ170" s="1">
        <v>22.6875</v>
      </c>
    </row>
    <row r="171" spans="1:69" x14ac:dyDescent="0.2">
      <c r="A171" s="30" t="s">
        <v>464</v>
      </c>
      <c r="B171" s="5">
        <v>32.625</v>
      </c>
      <c r="C171" s="1">
        <v>32</v>
      </c>
      <c r="D171" s="1">
        <v>30.6875</v>
      </c>
      <c r="E171" s="1">
        <v>29.625</v>
      </c>
      <c r="F171" s="1">
        <v>28</v>
      </c>
      <c r="G171" s="1">
        <v>27</v>
      </c>
      <c r="H171" s="1">
        <v>26.9375</v>
      </c>
      <c r="I171" s="1">
        <v>27.25</v>
      </c>
      <c r="J171" s="1">
        <v>26.625</v>
      </c>
      <c r="K171" s="1">
        <v>26.6875</v>
      </c>
      <c r="L171" s="1">
        <v>26.8125</v>
      </c>
      <c r="M171" s="1">
        <v>27.1875</v>
      </c>
      <c r="N171" s="1">
        <v>29.125</v>
      </c>
      <c r="O171" s="1">
        <v>29.875</v>
      </c>
      <c r="P171" s="1">
        <v>30.6875</v>
      </c>
      <c r="Q171" s="1">
        <v>30.6875</v>
      </c>
      <c r="R171" s="1">
        <v>29.6875</v>
      </c>
      <c r="S171" s="1">
        <v>29.875</v>
      </c>
      <c r="T171" s="1">
        <v>30</v>
      </c>
      <c r="U171" s="1">
        <v>30.1875</v>
      </c>
      <c r="V171" s="1">
        <v>29.25</v>
      </c>
      <c r="W171" s="1">
        <v>29.5</v>
      </c>
      <c r="X171" s="1">
        <v>29.5625</v>
      </c>
      <c r="Y171" s="1">
        <v>29.6875</v>
      </c>
      <c r="Z171" s="1">
        <v>29.9375</v>
      </c>
      <c r="AA171" s="1">
        <v>30.5625</v>
      </c>
      <c r="AB171" s="1">
        <v>31</v>
      </c>
      <c r="AC171" s="1">
        <v>30.375</v>
      </c>
      <c r="AD171" s="1">
        <v>30.9375</v>
      </c>
      <c r="AE171" s="1">
        <v>31.1875</v>
      </c>
      <c r="AF171" s="1">
        <v>31.375</v>
      </c>
      <c r="AG171" s="1">
        <v>32.3125</v>
      </c>
      <c r="AH171" s="1">
        <v>33.0625</v>
      </c>
      <c r="AI171" s="1">
        <v>32</v>
      </c>
      <c r="AJ171" s="1">
        <v>33.0625</v>
      </c>
      <c r="AK171" s="1">
        <v>32.3125</v>
      </c>
      <c r="AL171" s="1">
        <v>32.0625</v>
      </c>
      <c r="AM171" s="1">
        <v>31.75</v>
      </c>
      <c r="AN171" s="1">
        <v>34.5625</v>
      </c>
      <c r="AO171" s="1">
        <v>34.375</v>
      </c>
      <c r="AP171" s="1">
        <v>33.6875</v>
      </c>
      <c r="AQ171" s="1">
        <v>34.125</v>
      </c>
      <c r="AR171" s="1">
        <v>33.625</v>
      </c>
      <c r="AS171" s="1">
        <v>33.8125</v>
      </c>
      <c r="AT171" s="1">
        <v>34.25</v>
      </c>
      <c r="AU171" s="1">
        <v>33.875</v>
      </c>
      <c r="AV171" s="1">
        <v>34.3125</v>
      </c>
      <c r="AW171" s="1">
        <v>33.8125</v>
      </c>
      <c r="AX171" s="1">
        <v>34.25</v>
      </c>
      <c r="AY171" s="1">
        <v>34.875</v>
      </c>
      <c r="AZ171" s="1">
        <v>34.5625</v>
      </c>
      <c r="BA171" s="1">
        <v>34.9375</v>
      </c>
      <c r="BB171" s="1">
        <v>34.5625</v>
      </c>
      <c r="BC171" s="1">
        <v>33.8125</v>
      </c>
      <c r="BD171" s="1">
        <v>34.3125</v>
      </c>
      <c r="BE171" s="1">
        <v>34.1875</v>
      </c>
      <c r="BF171" s="1">
        <v>34.8125</v>
      </c>
      <c r="BG171" s="1">
        <v>35.25</v>
      </c>
      <c r="BH171" s="1">
        <v>35.0625</v>
      </c>
      <c r="BI171" s="1">
        <v>35.6875</v>
      </c>
      <c r="BJ171" s="1">
        <v>35.375</v>
      </c>
      <c r="BK171" s="1">
        <v>35.75</v>
      </c>
      <c r="BL171" s="1">
        <v>35.25</v>
      </c>
      <c r="BM171" s="1">
        <v>33.9375</v>
      </c>
      <c r="BN171" s="1">
        <v>33.5625</v>
      </c>
      <c r="BO171" s="1">
        <v>34.375</v>
      </c>
      <c r="BP171" s="1">
        <v>33.8125</v>
      </c>
      <c r="BQ171" s="1">
        <v>293.52999877929687</v>
      </c>
    </row>
    <row r="172" spans="1:69" x14ac:dyDescent="0.2">
      <c r="A172" s="30" t="s">
        <v>467</v>
      </c>
      <c r="B172" s="5">
        <v>37.8125</v>
      </c>
      <c r="C172" s="1">
        <v>38.0625</v>
      </c>
      <c r="D172" s="1">
        <v>38.0625</v>
      </c>
      <c r="E172" s="1">
        <v>38</v>
      </c>
      <c r="F172" s="1">
        <v>37.3125</v>
      </c>
      <c r="G172" s="1">
        <v>37</v>
      </c>
      <c r="H172" s="1">
        <v>37.1875</v>
      </c>
      <c r="I172" s="1">
        <v>37.125</v>
      </c>
      <c r="J172" s="1">
        <v>37.5625</v>
      </c>
      <c r="K172" s="1">
        <v>37.25</v>
      </c>
      <c r="L172" s="1">
        <v>37.0625</v>
      </c>
      <c r="M172" s="1">
        <v>37.5625</v>
      </c>
      <c r="N172" s="1">
        <v>39.25</v>
      </c>
      <c r="O172" s="1">
        <v>37.8125</v>
      </c>
      <c r="P172" s="1">
        <v>38</v>
      </c>
      <c r="Q172" s="1">
        <v>38.125</v>
      </c>
      <c r="R172" s="1">
        <v>37.5</v>
      </c>
      <c r="S172" s="1">
        <v>37.6875</v>
      </c>
      <c r="T172" s="1">
        <v>38</v>
      </c>
      <c r="U172" s="1">
        <v>37.8125</v>
      </c>
      <c r="V172" s="1">
        <v>36.75</v>
      </c>
      <c r="W172" s="1">
        <v>36.9375</v>
      </c>
      <c r="X172" s="1">
        <v>37</v>
      </c>
      <c r="Y172" s="1">
        <v>36.5</v>
      </c>
      <c r="Z172" s="1">
        <v>36.4375</v>
      </c>
      <c r="AA172" s="1">
        <v>37.5</v>
      </c>
      <c r="AB172" s="1">
        <v>39.125</v>
      </c>
      <c r="AC172" s="1">
        <v>38.125</v>
      </c>
      <c r="AD172" s="1">
        <v>38.25</v>
      </c>
      <c r="AE172" s="1">
        <v>39.5625</v>
      </c>
      <c r="AF172" s="1">
        <v>39.75</v>
      </c>
      <c r="AG172" s="1">
        <v>40</v>
      </c>
      <c r="AH172" s="1">
        <v>41.0625</v>
      </c>
      <c r="AI172" s="1">
        <v>39.9375</v>
      </c>
      <c r="AJ172" s="1">
        <v>40.1875</v>
      </c>
      <c r="AK172" s="1">
        <v>38.875</v>
      </c>
      <c r="AL172" s="1">
        <v>38.5625</v>
      </c>
      <c r="AM172" s="1">
        <v>39.5</v>
      </c>
      <c r="AN172" s="1">
        <v>41.4375</v>
      </c>
      <c r="AO172" s="1">
        <v>40.4375</v>
      </c>
      <c r="AP172" s="1">
        <v>39.75</v>
      </c>
      <c r="AQ172" s="1">
        <v>40</v>
      </c>
      <c r="AR172" s="1">
        <v>39.0625</v>
      </c>
      <c r="AS172" s="1">
        <v>39.375</v>
      </c>
      <c r="AT172" s="1">
        <v>40.375</v>
      </c>
      <c r="AU172" s="1">
        <v>40.0625</v>
      </c>
      <c r="AV172" s="1">
        <v>40.75</v>
      </c>
      <c r="AW172" s="1">
        <v>40.6875</v>
      </c>
      <c r="AX172" s="1">
        <v>41.5</v>
      </c>
      <c r="AY172" s="1">
        <v>42.8125</v>
      </c>
      <c r="AZ172" s="1">
        <v>42.09375</v>
      </c>
      <c r="BA172" s="1">
        <v>42.4375</v>
      </c>
      <c r="BB172" s="1">
        <v>42.1875</v>
      </c>
      <c r="BC172" s="1">
        <v>40.875</v>
      </c>
      <c r="BD172" s="1">
        <v>41.25</v>
      </c>
      <c r="BE172" s="1">
        <v>41.375</v>
      </c>
      <c r="BF172" s="1">
        <v>43</v>
      </c>
      <c r="BG172" s="1">
        <v>43.1875</v>
      </c>
      <c r="BH172" s="1">
        <v>42.875</v>
      </c>
      <c r="BI172" s="1">
        <v>42.8125</v>
      </c>
      <c r="BJ172" s="1">
        <v>42</v>
      </c>
      <c r="BK172" s="1">
        <v>41.6875</v>
      </c>
      <c r="BL172" s="1">
        <v>40.9375</v>
      </c>
      <c r="BM172" s="1">
        <v>41</v>
      </c>
      <c r="BN172" s="1">
        <v>39.75</v>
      </c>
      <c r="BO172" s="1">
        <v>40.5</v>
      </c>
      <c r="BP172" s="1">
        <v>40.0625</v>
      </c>
      <c r="BQ172" s="1">
        <v>293.52999877929687</v>
      </c>
    </row>
    <row r="173" spans="1:69" x14ac:dyDescent="0.2">
      <c r="A173" s="30" t="s">
        <v>467</v>
      </c>
      <c r="B173" s="5">
        <v>37.8125</v>
      </c>
      <c r="C173" s="1">
        <v>38.0625</v>
      </c>
      <c r="D173" s="1">
        <v>38.0625</v>
      </c>
      <c r="E173" s="1">
        <v>38</v>
      </c>
      <c r="F173" s="1">
        <v>37.3125</v>
      </c>
      <c r="G173" s="1">
        <v>37</v>
      </c>
      <c r="H173" s="1">
        <v>37.1875</v>
      </c>
      <c r="I173" s="1">
        <v>37.125</v>
      </c>
      <c r="J173" s="1">
        <v>37.5625</v>
      </c>
      <c r="K173" s="1">
        <v>37.25</v>
      </c>
      <c r="L173" s="1">
        <v>37.0625</v>
      </c>
      <c r="M173" s="1">
        <v>37.5625</v>
      </c>
      <c r="N173" s="1">
        <v>39.25</v>
      </c>
      <c r="O173" s="1">
        <v>37.8125</v>
      </c>
      <c r="P173" s="1">
        <v>38</v>
      </c>
      <c r="Q173" s="1">
        <v>38.125</v>
      </c>
      <c r="R173" s="1">
        <v>37.5</v>
      </c>
      <c r="S173" s="1">
        <v>37.6875</v>
      </c>
      <c r="T173" s="1">
        <v>38</v>
      </c>
      <c r="U173" s="1">
        <v>37.8125</v>
      </c>
      <c r="V173" s="1">
        <v>36.75</v>
      </c>
      <c r="W173" s="1">
        <v>36.9375</v>
      </c>
      <c r="X173" s="1">
        <v>37</v>
      </c>
      <c r="Y173" s="1">
        <v>36.5</v>
      </c>
      <c r="Z173" s="1">
        <v>36.4375</v>
      </c>
      <c r="AA173" s="1">
        <v>37.5</v>
      </c>
      <c r="AB173" s="1">
        <v>39.125</v>
      </c>
      <c r="AC173" s="1">
        <v>38.125</v>
      </c>
      <c r="AD173" s="1">
        <v>38.25</v>
      </c>
      <c r="AE173" s="1">
        <v>39.5625</v>
      </c>
      <c r="AF173" s="1">
        <v>39.75</v>
      </c>
      <c r="AG173" s="1">
        <v>40</v>
      </c>
      <c r="AH173" s="1">
        <v>41.0625</v>
      </c>
      <c r="AI173" s="1">
        <v>39.9375</v>
      </c>
      <c r="AJ173" s="1">
        <v>40.1875</v>
      </c>
      <c r="AK173" s="1">
        <v>38.875</v>
      </c>
      <c r="AL173" s="1">
        <v>38.5625</v>
      </c>
      <c r="AM173" s="1">
        <v>39.5</v>
      </c>
      <c r="AN173" s="1">
        <v>41.4375</v>
      </c>
      <c r="AO173" s="1">
        <v>40.4375</v>
      </c>
      <c r="AP173" s="1">
        <v>39.75</v>
      </c>
      <c r="AQ173" s="1">
        <v>40</v>
      </c>
      <c r="AR173" s="1">
        <v>39.0625</v>
      </c>
      <c r="AS173" s="1">
        <v>39.375</v>
      </c>
      <c r="AT173" s="1">
        <v>40.375</v>
      </c>
      <c r="AU173" s="1">
        <v>40.0625</v>
      </c>
      <c r="AV173" s="1">
        <v>40.75</v>
      </c>
      <c r="AW173" s="1">
        <v>40.6875</v>
      </c>
      <c r="AX173" s="1">
        <v>41.5</v>
      </c>
      <c r="AY173" s="1">
        <v>42.8125</v>
      </c>
      <c r="AZ173" s="1">
        <v>42.09375</v>
      </c>
      <c r="BA173" s="1">
        <v>42.4375</v>
      </c>
      <c r="BB173" s="1">
        <v>42.1875</v>
      </c>
      <c r="BC173" s="1">
        <v>40.875</v>
      </c>
      <c r="BD173" s="1">
        <v>41.25</v>
      </c>
      <c r="BE173" s="1">
        <v>41.375</v>
      </c>
      <c r="BF173" s="1">
        <v>43</v>
      </c>
      <c r="BG173" s="1">
        <v>43.1875</v>
      </c>
      <c r="BH173" s="1">
        <v>42.875</v>
      </c>
      <c r="BI173" s="1">
        <v>42.8125</v>
      </c>
      <c r="BJ173" s="1">
        <v>42</v>
      </c>
      <c r="BK173" s="1">
        <v>41.6875</v>
      </c>
      <c r="BL173" s="1">
        <v>40.9375</v>
      </c>
      <c r="BM173" s="1">
        <v>41</v>
      </c>
      <c r="BN173" s="1">
        <v>39.75</v>
      </c>
      <c r="BO173" s="1">
        <v>40.5</v>
      </c>
      <c r="BP173" s="1">
        <v>40.0625</v>
      </c>
      <c r="BQ173" s="1">
        <v>293.52999877929687</v>
      </c>
    </row>
    <row r="174" spans="1:69" x14ac:dyDescent="0.2">
      <c r="A174" s="30" t="s">
        <v>83</v>
      </c>
      <c r="B174" s="5">
        <v>21.6875</v>
      </c>
      <c r="C174" s="1">
        <v>22</v>
      </c>
      <c r="D174" s="1">
        <v>23.375</v>
      </c>
      <c r="E174" s="1">
        <v>23</v>
      </c>
      <c r="F174" s="1">
        <v>22.5625</v>
      </c>
      <c r="G174" s="1">
        <v>24.25</v>
      </c>
      <c r="H174" s="1">
        <v>24.625</v>
      </c>
      <c r="I174" s="1">
        <v>23.75</v>
      </c>
      <c r="J174" s="1">
        <v>24.25</v>
      </c>
      <c r="K174" s="1">
        <v>23.875</v>
      </c>
      <c r="L174" s="1">
        <v>23.3125</v>
      </c>
      <c r="M174" s="1">
        <v>23.5</v>
      </c>
      <c r="N174" s="1">
        <v>24.5</v>
      </c>
      <c r="O174" s="1">
        <v>23.75</v>
      </c>
      <c r="P174" s="1">
        <v>23.0625</v>
      </c>
      <c r="Q174" s="1">
        <v>23.5625</v>
      </c>
      <c r="R174" s="1">
        <v>24</v>
      </c>
      <c r="S174" s="1">
        <v>23.8125</v>
      </c>
      <c r="T174" s="1">
        <v>23.3125</v>
      </c>
      <c r="U174" s="1">
        <v>23.125</v>
      </c>
      <c r="V174" s="1">
        <v>23</v>
      </c>
      <c r="W174" s="1">
        <v>23.5</v>
      </c>
      <c r="X174" s="1">
        <v>24.3125</v>
      </c>
      <c r="Y174" s="1">
        <v>25.375</v>
      </c>
      <c r="Z174" s="1">
        <v>25.625</v>
      </c>
      <c r="AA174" s="1">
        <v>24.8125</v>
      </c>
      <c r="AB174" s="1">
        <v>24.125</v>
      </c>
      <c r="AC174" s="1">
        <v>24</v>
      </c>
      <c r="AD174" s="1">
        <v>24.9375</v>
      </c>
      <c r="AE174" s="1">
        <v>23.9375</v>
      </c>
      <c r="AF174" s="1">
        <v>23.9375</v>
      </c>
      <c r="AG174" s="1">
        <v>24.8125</v>
      </c>
      <c r="AH174" s="1">
        <v>24.875</v>
      </c>
      <c r="AI174" s="1">
        <v>23.3125</v>
      </c>
      <c r="AJ174" s="1">
        <v>24.9375</v>
      </c>
      <c r="AK174" s="1">
        <v>26</v>
      </c>
      <c r="AL174" s="1">
        <v>26.375</v>
      </c>
      <c r="AM174" s="1">
        <v>25.5</v>
      </c>
      <c r="AN174" s="1">
        <v>24.9375</v>
      </c>
      <c r="AO174" s="1">
        <v>24</v>
      </c>
      <c r="AP174" s="1">
        <v>24.75</v>
      </c>
      <c r="AQ174" s="1">
        <v>25.4375</v>
      </c>
      <c r="AR174" s="1">
        <v>26</v>
      </c>
      <c r="AS174" s="1">
        <v>25</v>
      </c>
      <c r="AT174" s="1">
        <v>25.875</v>
      </c>
      <c r="AU174" s="1">
        <v>25.8125</v>
      </c>
      <c r="AV174" s="1">
        <v>25.75</v>
      </c>
      <c r="AW174" s="1">
        <v>25.9375</v>
      </c>
      <c r="AX174" s="1">
        <v>25.625</v>
      </c>
      <c r="AY174" s="1">
        <v>26.1875</v>
      </c>
      <c r="AZ174" s="1">
        <v>26.5625</v>
      </c>
      <c r="BA174" s="1">
        <v>26.6875</v>
      </c>
      <c r="BB174" s="1">
        <v>26.3125</v>
      </c>
      <c r="BC174" s="1">
        <v>27</v>
      </c>
      <c r="BD174" s="1">
        <v>26.6875</v>
      </c>
      <c r="BE174" s="1">
        <v>26.125</v>
      </c>
      <c r="BF174" s="1">
        <v>27.84375</v>
      </c>
      <c r="BG174" s="1">
        <v>27.8125</v>
      </c>
      <c r="BH174" s="1">
        <v>26.9375</v>
      </c>
      <c r="BI174" s="1">
        <v>26.875</v>
      </c>
      <c r="BJ174" s="1">
        <v>26.75</v>
      </c>
      <c r="BK174" s="1">
        <v>25.9375</v>
      </c>
      <c r="BL174" s="1">
        <v>26.5</v>
      </c>
      <c r="BM174" s="1">
        <v>26.1875</v>
      </c>
      <c r="BN174" s="1">
        <v>25.9375</v>
      </c>
      <c r="BO174" s="1">
        <v>26.5</v>
      </c>
      <c r="BP174" s="1">
        <v>26.4375</v>
      </c>
      <c r="BQ174" s="1">
        <v>293.52999877929687</v>
      </c>
    </row>
    <row r="175" spans="1:69" x14ac:dyDescent="0.2">
      <c r="A175" s="30" t="s">
        <v>83</v>
      </c>
      <c r="B175" s="5">
        <v>21.6875</v>
      </c>
      <c r="C175" s="1">
        <v>22</v>
      </c>
      <c r="D175" s="1">
        <v>23.375</v>
      </c>
      <c r="E175" s="1">
        <v>23</v>
      </c>
      <c r="F175" s="1">
        <v>22.5625</v>
      </c>
      <c r="G175" s="1">
        <v>24.25</v>
      </c>
      <c r="H175" s="1">
        <v>24.625</v>
      </c>
      <c r="I175" s="1">
        <v>23.75</v>
      </c>
      <c r="J175" s="1">
        <v>24.25</v>
      </c>
      <c r="K175" s="1">
        <v>23.875</v>
      </c>
      <c r="L175" s="1">
        <v>23.3125</v>
      </c>
      <c r="M175" s="1">
        <v>23.5</v>
      </c>
      <c r="N175" s="1">
        <v>24.5</v>
      </c>
      <c r="O175" s="1">
        <v>23.75</v>
      </c>
      <c r="P175" s="1">
        <v>23.0625</v>
      </c>
      <c r="Q175" s="1">
        <v>23.5625</v>
      </c>
      <c r="R175" s="1">
        <v>24</v>
      </c>
      <c r="S175" s="1">
        <v>23.8125</v>
      </c>
      <c r="T175" s="1">
        <v>23.3125</v>
      </c>
      <c r="U175" s="1">
        <v>23.125</v>
      </c>
      <c r="V175" s="1">
        <v>23</v>
      </c>
      <c r="W175" s="1">
        <v>23.5</v>
      </c>
      <c r="X175" s="1">
        <v>24.3125</v>
      </c>
      <c r="Y175" s="1">
        <v>25.375</v>
      </c>
      <c r="Z175" s="1">
        <v>25.625</v>
      </c>
      <c r="AA175" s="1">
        <v>24.8125</v>
      </c>
      <c r="AB175" s="1">
        <v>24.125</v>
      </c>
      <c r="AC175" s="1">
        <v>24</v>
      </c>
      <c r="AD175" s="1">
        <v>24.9375</v>
      </c>
      <c r="AE175" s="1">
        <v>23.9375</v>
      </c>
      <c r="AF175" s="1">
        <v>23.9375</v>
      </c>
      <c r="AG175" s="1">
        <v>24.8125</v>
      </c>
      <c r="AH175" s="1">
        <v>24.875</v>
      </c>
      <c r="AI175" s="1">
        <v>23.3125</v>
      </c>
      <c r="AJ175" s="1">
        <v>24.9375</v>
      </c>
      <c r="AK175" s="1">
        <v>26</v>
      </c>
      <c r="AL175" s="1">
        <v>26.375</v>
      </c>
      <c r="AM175" s="1">
        <v>25.5</v>
      </c>
      <c r="AN175" s="1">
        <v>24.9375</v>
      </c>
      <c r="AO175" s="1">
        <v>24</v>
      </c>
      <c r="AP175" s="1">
        <v>24.75</v>
      </c>
      <c r="AQ175" s="1">
        <v>25.4375</v>
      </c>
      <c r="AR175" s="1">
        <v>26</v>
      </c>
      <c r="AS175" s="1">
        <v>25</v>
      </c>
      <c r="AT175" s="1">
        <v>25.875</v>
      </c>
      <c r="AU175" s="1">
        <v>25.8125</v>
      </c>
      <c r="AV175" s="1">
        <v>25.75</v>
      </c>
      <c r="AW175" s="1">
        <v>25.9375</v>
      </c>
      <c r="AX175" s="1">
        <v>25.625</v>
      </c>
      <c r="AY175" s="1">
        <v>26.1875</v>
      </c>
      <c r="AZ175" s="1">
        <v>26.5625</v>
      </c>
      <c r="BA175" s="1">
        <v>26.6875</v>
      </c>
      <c r="BB175" s="1">
        <v>26.3125</v>
      </c>
      <c r="BC175" s="1">
        <v>27</v>
      </c>
      <c r="BD175" s="1">
        <v>26.6875</v>
      </c>
      <c r="BE175" s="1">
        <v>26.125</v>
      </c>
      <c r="BF175" s="1">
        <v>27.84375</v>
      </c>
      <c r="BG175" s="1">
        <v>27.8125</v>
      </c>
      <c r="BH175" s="1">
        <v>26.9375</v>
      </c>
      <c r="BI175" s="1">
        <v>26.875</v>
      </c>
      <c r="BJ175" s="1">
        <v>26.75</v>
      </c>
      <c r="BK175" s="1">
        <v>25.9375</v>
      </c>
      <c r="BL175" s="1">
        <v>26.5</v>
      </c>
      <c r="BM175" s="1">
        <v>26.1875</v>
      </c>
      <c r="BN175" s="1">
        <v>25.9375</v>
      </c>
      <c r="BO175" s="1">
        <v>26.5</v>
      </c>
      <c r="BP175" s="1">
        <v>26.4375</v>
      </c>
      <c r="BQ175" s="1">
        <v>293.52999877929687</v>
      </c>
    </row>
    <row r="176" spans="1:69" x14ac:dyDescent="0.2">
      <c r="A176" s="30" t="s">
        <v>83</v>
      </c>
      <c r="B176" s="5">
        <v>21.6875</v>
      </c>
      <c r="C176" s="1">
        <v>22</v>
      </c>
      <c r="D176" s="1">
        <v>23.375</v>
      </c>
      <c r="E176" s="1">
        <v>23</v>
      </c>
      <c r="F176" s="1">
        <v>22.5625</v>
      </c>
      <c r="G176" s="1">
        <v>24.25</v>
      </c>
      <c r="H176" s="1">
        <v>24.625</v>
      </c>
      <c r="I176" s="1">
        <v>23.75</v>
      </c>
      <c r="J176" s="1">
        <v>24.25</v>
      </c>
      <c r="K176" s="1">
        <v>23.875</v>
      </c>
      <c r="L176" s="1">
        <v>23.3125</v>
      </c>
      <c r="M176" s="1">
        <v>23.5</v>
      </c>
      <c r="N176" s="1">
        <v>24.5</v>
      </c>
      <c r="O176" s="1">
        <v>23.75</v>
      </c>
      <c r="P176" s="1">
        <v>23.0625</v>
      </c>
      <c r="Q176" s="1">
        <v>23.5625</v>
      </c>
      <c r="R176" s="1">
        <v>24</v>
      </c>
      <c r="S176" s="1">
        <v>23.8125</v>
      </c>
      <c r="T176" s="1">
        <v>23.3125</v>
      </c>
      <c r="U176" s="1">
        <v>23.125</v>
      </c>
      <c r="V176" s="1">
        <v>23</v>
      </c>
      <c r="W176" s="1">
        <v>23.5</v>
      </c>
      <c r="X176" s="1">
        <v>24.3125</v>
      </c>
      <c r="Y176" s="1">
        <v>25.375</v>
      </c>
      <c r="Z176" s="1">
        <v>25.625</v>
      </c>
      <c r="AA176" s="1">
        <v>24.8125</v>
      </c>
      <c r="AB176" s="1">
        <v>24.125</v>
      </c>
      <c r="AC176" s="1">
        <v>24</v>
      </c>
      <c r="AD176" s="1">
        <v>24.9375</v>
      </c>
      <c r="AE176" s="1">
        <v>23.9375</v>
      </c>
      <c r="AF176" s="1">
        <v>23.9375</v>
      </c>
      <c r="AG176" s="1">
        <v>24.8125</v>
      </c>
      <c r="AH176" s="1">
        <v>24.875</v>
      </c>
      <c r="AI176" s="1">
        <v>23.3125</v>
      </c>
      <c r="AJ176" s="1">
        <v>24.9375</v>
      </c>
      <c r="AK176" s="1">
        <v>26</v>
      </c>
      <c r="AL176" s="1">
        <v>26.375</v>
      </c>
      <c r="AM176" s="1">
        <v>25.5</v>
      </c>
      <c r="AN176" s="1">
        <v>24.9375</v>
      </c>
      <c r="AO176" s="1">
        <v>24</v>
      </c>
      <c r="AP176" s="1">
        <v>24.75</v>
      </c>
      <c r="AQ176" s="1">
        <v>25.4375</v>
      </c>
      <c r="AR176" s="1">
        <v>26</v>
      </c>
      <c r="AS176" s="1">
        <v>25</v>
      </c>
      <c r="AT176" s="1">
        <v>25.875</v>
      </c>
      <c r="AU176" s="1">
        <v>25.8125</v>
      </c>
      <c r="AV176" s="1">
        <v>25.75</v>
      </c>
      <c r="AW176" s="1">
        <v>25.9375</v>
      </c>
      <c r="AX176" s="1">
        <v>25.625</v>
      </c>
      <c r="AY176" s="1">
        <v>26.1875</v>
      </c>
      <c r="AZ176" s="1">
        <v>26.5625</v>
      </c>
      <c r="BA176" s="1">
        <v>26.6875</v>
      </c>
      <c r="BB176" s="1">
        <v>26.3125</v>
      </c>
      <c r="BC176" s="1">
        <v>27</v>
      </c>
      <c r="BD176" s="1">
        <v>26.6875</v>
      </c>
      <c r="BE176" s="1">
        <v>26.125</v>
      </c>
      <c r="BF176" s="1">
        <v>27.84375</v>
      </c>
      <c r="BG176" s="1">
        <v>27.8125</v>
      </c>
      <c r="BH176" s="1">
        <v>26.9375</v>
      </c>
      <c r="BI176" s="1">
        <v>26.875</v>
      </c>
      <c r="BJ176" s="1">
        <v>26.75</v>
      </c>
      <c r="BK176" s="1">
        <v>25.9375</v>
      </c>
      <c r="BL176" s="1">
        <v>26.5</v>
      </c>
      <c r="BM176" s="1">
        <v>26.1875</v>
      </c>
      <c r="BN176" s="1">
        <v>25.9375</v>
      </c>
      <c r="BO176" s="1">
        <v>26.5</v>
      </c>
      <c r="BP176" s="1">
        <v>26.4375</v>
      </c>
      <c r="BQ176" s="1">
        <v>293.52999877929687</v>
      </c>
    </row>
    <row r="177" spans="1:69" x14ac:dyDescent="0.2">
      <c r="A177" s="30" t="s">
        <v>85</v>
      </c>
      <c r="B177" s="5">
        <v>8.9375</v>
      </c>
      <c r="C177" s="1">
        <v>9.6875</v>
      </c>
      <c r="D177" s="1">
        <v>10.375</v>
      </c>
      <c r="E177" s="1">
        <v>10</v>
      </c>
      <c r="F177" s="1">
        <v>10.0625</v>
      </c>
      <c r="G177" s="1">
        <v>11.5625</v>
      </c>
      <c r="H177" s="1">
        <v>11.875</v>
      </c>
      <c r="I177" s="1">
        <v>11.5</v>
      </c>
      <c r="J177" s="1">
        <v>11.25</v>
      </c>
      <c r="K177" s="1">
        <v>11.125</v>
      </c>
      <c r="L177" s="1">
        <v>11</v>
      </c>
      <c r="M177" s="1">
        <v>11.125</v>
      </c>
      <c r="N177" s="1">
        <v>11.75</v>
      </c>
      <c r="O177" s="1">
        <v>12.0625</v>
      </c>
      <c r="P177" s="1">
        <v>11.375</v>
      </c>
      <c r="Q177" s="1">
        <v>11.9375</v>
      </c>
      <c r="R177" s="1">
        <v>12</v>
      </c>
      <c r="S177" s="1">
        <v>11.9375</v>
      </c>
      <c r="T177" s="1">
        <v>11.9375</v>
      </c>
      <c r="U177" s="1">
        <v>12.1875</v>
      </c>
      <c r="V177" s="1">
        <v>13</v>
      </c>
      <c r="W177" s="1">
        <v>13.375</v>
      </c>
      <c r="X177" s="1">
        <v>14.375</v>
      </c>
      <c r="Y177" s="1">
        <v>14.5</v>
      </c>
      <c r="Z177" s="1">
        <v>14.6875</v>
      </c>
      <c r="AA177" s="1">
        <v>15</v>
      </c>
      <c r="AB177" s="1">
        <v>15.1875</v>
      </c>
      <c r="AC177" s="1">
        <v>15.9375</v>
      </c>
      <c r="AD177" s="1">
        <v>16.1875</v>
      </c>
      <c r="AE177" s="1">
        <v>15.34375</v>
      </c>
      <c r="AF177" s="1">
        <v>15.8125</v>
      </c>
      <c r="AG177" s="1">
        <v>16.3125</v>
      </c>
      <c r="AH177" s="1">
        <v>16.3125</v>
      </c>
      <c r="AI177" s="1">
        <v>15.75</v>
      </c>
      <c r="AJ177" s="1">
        <v>16</v>
      </c>
      <c r="AK177" s="1">
        <v>15.9375</v>
      </c>
      <c r="AL177" s="1">
        <v>16.765625</v>
      </c>
      <c r="AM177" s="1">
        <v>16.8125</v>
      </c>
      <c r="AN177" s="1">
        <v>17.5</v>
      </c>
      <c r="AO177" s="1">
        <v>18.6875</v>
      </c>
      <c r="AP177" s="1">
        <v>19.1875</v>
      </c>
      <c r="AQ177" s="1">
        <v>19.9375</v>
      </c>
      <c r="AR177" s="1">
        <v>19.6875</v>
      </c>
      <c r="AS177" s="1">
        <v>19.265625</v>
      </c>
      <c r="AT177" s="1">
        <v>19.421875</v>
      </c>
      <c r="AU177" s="1">
        <v>20.828125</v>
      </c>
      <c r="AV177" s="1">
        <v>21.25</v>
      </c>
      <c r="AW177" s="1">
        <v>21.1875</v>
      </c>
      <c r="AX177" s="1">
        <v>21.21875</v>
      </c>
      <c r="AY177" s="1">
        <v>21.71875</v>
      </c>
      <c r="AZ177" s="1">
        <v>22.4375</v>
      </c>
      <c r="BA177" s="1">
        <v>23.25</v>
      </c>
      <c r="BB177" s="1">
        <v>22.6875</v>
      </c>
      <c r="BC177" s="1">
        <v>22.6875</v>
      </c>
      <c r="BD177" s="1">
        <v>22.625</v>
      </c>
      <c r="BE177" s="1">
        <v>22.875</v>
      </c>
      <c r="BF177" s="1">
        <v>23</v>
      </c>
      <c r="BG177" s="1">
        <v>22.875</v>
      </c>
      <c r="BH177" s="1">
        <v>22.4375</v>
      </c>
      <c r="BI177" s="1">
        <v>22</v>
      </c>
      <c r="BJ177" s="1">
        <v>22.5625</v>
      </c>
      <c r="BK177" s="1">
        <v>23.6875</v>
      </c>
      <c r="BL177" s="1">
        <v>23.625</v>
      </c>
      <c r="BM177" s="1">
        <v>22.5</v>
      </c>
      <c r="BN177" s="1">
        <v>23.0625</v>
      </c>
      <c r="BO177" s="1">
        <v>23.625</v>
      </c>
      <c r="BP177" s="1">
        <v>23.1875</v>
      </c>
      <c r="BQ177" s="1">
        <v>293.52999877929687</v>
      </c>
    </row>
    <row r="178" spans="1:69" x14ac:dyDescent="0.2">
      <c r="A178" s="30" t="s">
        <v>86</v>
      </c>
      <c r="B178" s="5">
        <v>255.67999267578125</v>
      </c>
      <c r="C178" s="1">
        <v>253.02999877929687</v>
      </c>
      <c r="D178" s="1">
        <v>254.57000732421875</v>
      </c>
      <c r="E178" s="1">
        <v>255.77999877929687</v>
      </c>
      <c r="F178" s="1">
        <v>242.52000427246094</v>
      </c>
      <c r="G178" s="1">
        <v>240.35000610351562</v>
      </c>
      <c r="H178" s="1">
        <v>241.66999816894531</v>
      </c>
      <c r="I178" s="1">
        <v>242.69999694824219</v>
      </c>
      <c r="J178" s="1">
        <v>241.91000366210937</v>
      </c>
      <c r="K178" s="1">
        <v>242.08000183105469</v>
      </c>
      <c r="L178" s="1">
        <v>239.64999389648437</v>
      </c>
      <c r="M178" s="1">
        <v>250.80999755859375</v>
      </c>
      <c r="N178" s="1">
        <v>263.5</v>
      </c>
      <c r="O178" s="1">
        <v>257.1099853515625</v>
      </c>
      <c r="P178" s="1">
        <v>255.92999267578125</v>
      </c>
      <c r="Q178" s="1">
        <v>254.24000549316406</v>
      </c>
      <c r="R178" s="1">
        <v>249.52999877929687</v>
      </c>
      <c r="S178" s="1">
        <v>253.58999633789062</v>
      </c>
      <c r="T178" s="1">
        <v>254.67999267578125</v>
      </c>
      <c r="U178" s="1">
        <v>257.07000732421875</v>
      </c>
      <c r="V178" s="1">
        <v>252.94000244140625</v>
      </c>
      <c r="W178" s="1">
        <v>256.04000854492187</v>
      </c>
      <c r="X178" s="1">
        <v>257.80999755859375</v>
      </c>
      <c r="Y178" s="1">
        <v>258.69000244140625</v>
      </c>
      <c r="Z178" s="1">
        <v>261.08999633789062</v>
      </c>
      <c r="AA178" s="1">
        <v>268.27999877929687</v>
      </c>
      <c r="AB178" s="1">
        <v>269.16000366210937</v>
      </c>
      <c r="AC178" s="1">
        <v>264.07998657226562</v>
      </c>
      <c r="AD178" s="1">
        <v>262.60000610351562</v>
      </c>
      <c r="AE178" s="1">
        <v>270.42001342773437</v>
      </c>
      <c r="AF178" s="1">
        <v>273.72000122070312</v>
      </c>
      <c r="AG178" s="1">
        <v>279.91000366210937</v>
      </c>
      <c r="AH178" s="1">
        <v>288.04998779296875</v>
      </c>
      <c r="AI178" s="1">
        <v>279.8599853515625</v>
      </c>
      <c r="AJ178" s="1">
        <v>283.60000610351562</v>
      </c>
      <c r="AK178" s="1">
        <v>281.57998657226562</v>
      </c>
      <c r="AL178" s="1">
        <v>281.20001220703125</v>
      </c>
      <c r="AM178" s="1">
        <v>286.23001098632812</v>
      </c>
      <c r="AN178" s="1">
        <v>309.3900146484375</v>
      </c>
      <c r="AO178" s="1">
        <v>302.32000732421875</v>
      </c>
      <c r="AP178" s="1">
        <v>295.52999877929687</v>
      </c>
      <c r="AQ178" s="1">
        <v>295.07998657226563</v>
      </c>
      <c r="AR178" s="1">
        <v>289.79998779296875</v>
      </c>
      <c r="AS178" s="1">
        <v>289.20001220703125</v>
      </c>
      <c r="AT178" s="1">
        <v>294.20999145507812</v>
      </c>
      <c r="AU178" s="1">
        <v>290.8900146484375</v>
      </c>
      <c r="AV178" s="1">
        <v>296.32000732421875</v>
      </c>
      <c r="AW178" s="1">
        <v>295.8699951171875</v>
      </c>
      <c r="AX178" s="1">
        <v>300.6300048828125</v>
      </c>
      <c r="AY178" s="1">
        <v>306.55999755859375</v>
      </c>
      <c r="AZ178" s="1">
        <v>301.16000366210937</v>
      </c>
      <c r="BA178" s="1">
        <v>304.55999755859375</v>
      </c>
      <c r="BB178" s="1">
        <v>300.66000366210937</v>
      </c>
      <c r="BC178" s="1">
        <v>293.52999877929687</v>
      </c>
      <c r="BD178" s="1">
        <v>298.57000732421875</v>
      </c>
      <c r="BE178" s="1">
        <v>301.60000610351562</v>
      </c>
      <c r="BF178" s="1">
        <v>302.98001098632812</v>
      </c>
      <c r="BG178" s="1">
        <v>306.1099853515625</v>
      </c>
      <c r="BH178" s="1">
        <v>303.83999633789062</v>
      </c>
      <c r="BI178" s="1">
        <v>307.25</v>
      </c>
      <c r="BJ178" s="1">
        <v>303.10000610351562</v>
      </c>
      <c r="BK178" s="1">
        <v>304.89999389648438</v>
      </c>
      <c r="BL178" s="1">
        <v>304.29998779296875</v>
      </c>
      <c r="BM178" s="1">
        <v>299.739990234375</v>
      </c>
      <c r="BN178" s="1">
        <v>291.48001098632812</v>
      </c>
      <c r="BO178" s="1">
        <v>297.94000244140625</v>
      </c>
      <c r="BP178" s="1">
        <v>297.1400146484375</v>
      </c>
      <c r="BQ178" s="1">
        <v>46.875</v>
      </c>
    </row>
    <row r="179" spans="1:69" x14ac:dyDescent="0.2">
      <c r="A179" s="30" t="s">
        <v>86</v>
      </c>
      <c r="B179" s="5">
        <v>255.67999267578125</v>
      </c>
      <c r="C179" s="1">
        <v>253.02999877929687</v>
      </c>
      <c r="D179" s="1">
        <v>254.57000732421875</v>
      </c>
      <c r="E179" s="1">
        <v>255.77999877929687</v>
      </c>
      <c r="F179" s="1">
        <v>242.52000427246094</v>
      </c>
      <c r="G179" s="1">
        <v>240.35000610351562</v>
      </c>
      <c r="H179" s="1">
        <v>241.66999816894531</v>
      </c>
      <c r="I179" s="1">
        <v>242.69999694824219</v>
      </c>
      <c r="J179" s="1">
        <v>241.91000366210937</v>
      </c>
      <c r="K179" s="1">
        <v>242.08000183105469</v>
      </c>
      <c r="L179" s="1">
        <v>239.64999389648437</v>
      </c>
      <c r="M179" s="1">
        <v>250.80999755859375</v>
      </c>
      <c r="N179" s="1">
        <v>263.5</v>
      </c>
      <c r="O179" s="1">
        <v>257.1099853515625</v>
      </c>
      <c r="P179" s="1">
        <v>255.92999267578125</v>
      </c>
      <c r="Q179" s="1">
        <v>254.24000549316406</v>
      </c>
      <c r="R179" s="1">
        <v>249.52999877929687</v>
      </c>
      <c r="S179" s="1">
        <v>253.58999633789062</v>
      </c>
      <c r="T179" s="1">
        <v>254.67999267578125</v>
      </c>
      <c r="U179" s="1">
        <v>257.07000732421875</v>
      </c>
      <c r="V179" s="1">
        <v>252.94000244140625</v>
      </c>
      <c r="W179" s="1">
        <v>256.04000854492187</v>
      </c>
      <c r="X179" s="1">
        <v>257.80999755859375</v>
      </c>
      <c r="Y179" s="1">
        <v>258.69000244140625</v>
      </c>
      <c r="Z179" s="1">
        <v>261.08999633789062</v>
      </c>
      <c r="AA179" s="1">
        <v>268.27999877929687</v>
      </c>
      <c r="AB179" s="1">
        <v>269.16000366210937</v>
      </c>
      <c r="AC179" s="1">
        <v>264.07998657226562</v>
      </c>
      <c r="AD179" s="1">
        <v>262.60000610351562</v>
      </c>
      <c r="AE179" s="1">
        <v>270.42001342773437</v>
      </c>
      <c r="AF179" s="1">
        <v>273.72000122070312</v>
      </c>
      <c r="AG179" s="1">
        <v>279.91000366210937</v>
      </c>
      <c r="AH179" s="1">
        <v>288.04998779296875</v>
      </c>
      <c r="AI179" s="1">
        <v>279.8599853515625</v>
      </c>
      <c r="AJ179" s="1">
        <v>283.60000610351562</v>
      </c>
      <c r="AK179" s="1">
        <v>281.57998657226562</v>
      </c>
      <c r="AL179" s="1">
        <v>281.20001220703125</v>
      </c>
      <c r="AM179" s="1">
        <v>286.23001098632812</v>
      </c>
      <c r="AN179" s="1">
        <v>309.3900146484375</v>
      </c>
      <c r="AO179" s="1">
        <v>302.32000732421875</v>
      </c>
      <c r="AP179" s="1">
        <v>295.52999877929687</v>
      </c>
      <c r="AQ179" s="1">
        <v>295.07998657226563</v>
      </c>
      <c r="AR179" s="1">
        <v>289.79998779296875</v>
      </c>
      <c r="AS179" s="1">
        <v>289.20001220703125</v>
      </c>
      <c r="AT179" s="1">
        <v>294.20999145507812</v>
      </c>
      <c r="AU179" s="1">
        <v>290.8900146484375</v>
      </c>
      <c r="AV179" s="1">
        <v>296.32000732421875</v>
      </c>
      <c r="AW179" s="1">
        <v>295.8699951171875</v>
      </c>
      <c r="AX179" s="1">
        <v>300.6300048828125</v>
      </c>
      <c r="AY179" s="1">
        <v>306.55999755859375</v>
      </c>
      <c r="AZ179" s="1">
        <v>301.16000366210937</v>
      </c>
      <c r="BA179" s="1">
        <v>304.55999755859375</v>
      </c>
      <c r="BB179" s="1">
        <v>300.66000366210937</v>
      </c>
      <c r="BC179" s="1">
        <v>293.52999877929687</v>
      </c>
      <c r="BD179" s="1">
        <v>298.57000732421875</v>
      </c>
      <c r="BE179" s="1">
        <v>301.60000610351562</v>
      </c>
      <c r="BF179" s="1">
        <v>302.98001098632812</v>
      </c>
      <c r="BG179" s="1">
        <v>306.1099853515625</v>
      </c>
      <c r="BH179" s="1">
        <v>303.83999633789062</v>
      </c>
      <c r="BI179" s="1">
        <v>307.25</v>
      </c>
      <c r="BJ179" s="1">
        <v>303.10000610351562</v>
      </c>
      <c r="BK179" s="1">
        <v>304.89999389648438</v>
      </c>
      <c r="BL179" s="1">
        <v>304.29998779296875</v>
      </c>
      <c r="BM179" s="1">
        <v>299.739990234375</v>
      </c>
      <c r="BN179" s="1">
        <v>291.48001098632812</v>
      </c>
      <c r="BO179" s="1">
        <v>297.94000244140625</v>
      </c>
      <c r="BP179" s="1">
        <v>297.1400146484375</v>
      </c>
      <c r="BQ179" s="1">
        <v>30.375</v>
      </c>
    </row>
    <row r="180" spans="1:69" x14ac:dyDescent="0.2">
      <c r="A180" s="30" t="s">
        <v>86</v>
      </c>
      <c r="B180" s="5">
        <v>255.67999267578125</v>
      </c>
      <c r="C180" s="1">
        <v>253.02999877929687</v>
      </c>
      <c r="D180" s="1">
        <v>254.57000732421875</v>
      </c>
      <c r="E180" s="1">
        <v>255.77999877929687</v>
      </c>
      <c r="F180" s="1">
        <v>242.52000427246094</v>
      </c>
      <c r="G180" s="1">
        <v>240.35000610351562</v>
      </c>
      <c r="H180" s="1">
        <v>241.66999816894531</v>
      </c>
      <c r="I180" s="1">
        <v>242.69999694824219</v>
      </c>
      <c r="J180" s="1">
        <v>241.91000366210937</v>
      </c>
      <c r="K180" s="1">
        <v>242.08000183105469</v>
      </c>
      <c r="L180" s="1">
        <v>239.64999389648437</v>
      </c>
      <c r="M180" s="1">
        <v>250.80999755859375</v>
      </c>
      <c r="N180" s="1">
        <v>263.5</v>
      </c>
      <c r="O180" s="1">
        <v>257.1099853515625</v>
      </c>
      <c r="P180" s="1">
        <v>255.92999267578125</v>
      </c>
      <c r="Q180" s="1">
        <v>254.24000549316406</v>
      </c>
      <c r="R180" s="1">
        <v>249.52999877929687</v>
      </c>
      <c r="S180" s="1">
        <v>253.58999633789062</v>
      </c>
      <c r="T180" s="1">
        <v>254.67999267578125</v>
      </c>
      <c r="U180" s="1">
        <v>257.07000732421875</v>
      </c>
      <c r="V180" s="1">
        <v>252.94000244140625</v>
      </c>
      <c r="W180" s="1">
        <v>256.04000854492187</v>
      </c>
      <c r="X180" s="1">
        <v>257.80999755859375</v>
      </c>
      <c r="Y180" s="1">
        <v>258.69000244140625</v>
      </c>
      <c r="Z180" s="1">
        <v>261.08999633789062</v>
      </c>
      <c r="AA180" s="1">
        <v>268.27999877929687</v>
      </c>
      <c r="AB180" s="1">
        <v>269.16000366210937</v>
      </c>
      <c r="AC180" s="1">
        <v>264.07998657226562</v>
      </c>
      <c r="AD180" s="1">
        <v>262.60000610351562</v>
      </c>
      <c r="AE180" s="1">
        <v>270.42001342773437</v>
      </c>
      <c r="AF180" s="1">
        <v>273.72000122070312</v>
      </c>
      <c r="AG180" s="1">
        <v>279.91000366210937</v>
      </c>
      <c r="AH180" s="1">
        <v>288.04998779296875</v>
      </c>
      <c r="AI180" s="1">
        <v>279.8599853515625</v>
      </c>
      <c r="AJ180" s="1">
        <v>283.60000610351562</v>
      </c>
      <c r="AK180" s="1">
        <v>281.57998657226562</v>
      </c>
      <c r="AL180" s="1">
        <v>281.20001220703125</v>
      </c>
      <c r="AM180" s="1">
        <v>286.23001098632812</v>
      </c>
      <c r="AN180" s="1">
        <v>309.3900146484375</v>
      </c>
      <c r="AO180" s="1">
        <v>302.32000732421875</v>
      </c>
      <c r="AP180" s="1">
        <v>295.52999877929687</v>
      </c>
      <c r="AQ180" s="1">
        <v>295.07998657226563</v>
      </c>
      <c r="AR180" s="1">
        <v>289.79998779296875</v>
      </c>
      <c r="AS180" s="1">
        <v>289.20001220703125</v>
      </c>
      <c r="AT180" s="1">
        <v>294.20999145507812</v>
      </c>
      <c r="AU180" s="1">
        <v>290.8900146484375</v>
      </c>
      <c r="AV180" s="1">
        <v>296.32000732421875</v>
      </c>
      <c r="AW180" s="1">
        <v>295.8699951171875</v>
      </c>
      <c r="AX180" s="1">
        <v>300.6300048828125</v>
      </c>
      <c r="AY180" s="1">
        <v>306.55999755859375</v>
      </c>
      <c r="AZ180" s="1">
        <v>301.16000366210937</v>
      </c>
      <c r="BA180" s="1">
        <v>304.55999755859375</v>
      </c>
      <c r="BB180" s="1">
        <v>300.66000366210937</v>
      </c>
      <c r="BC180" s="1">
        <v>293.52999877929687</v>
      </c>
      <c r="BD180" s="1">
        <v>298.57000732421875</v>
      </c>
      <c r="BE180" s="1">
        <v>301.60000610351562</v>
      </c>
      <c r="BF180" s="1">
        <v>302.98001098632812</v>
      </c>
      <c r="BG180" s="1">
        <v>306.1099853515625</v>
      </c>
      <c r="BH180" s="1">
        <v>303.83999633789062</v>
      </c>
      <c r="BI180" s="1">
        <v>307.25</v>
      </c>
      <c r="BJ180" s="1">
        <v>303.10000610351562</v>
      </c>
      <c r="BK180" s="1">
        <v>304.89999389648438</v>
      </c>
      <c r="BL180" s="1">
        <v>304.29998779296875</v>
      </c>
      <c r="BM180" s="1">
        <v>299.739990234375</v>
      </c>
      <c r="BN180" s="1">
        <v>291.48001098632812</v>
      </c>
      <c r="BO180" s="1">
        <v>297.94000244140625</v>
      </c>
      <c r="BP180" s="1">
        <v>297.1400146484375</v>
      </c>
      <c r="BQ180" s="1">
        <v>30.375</v>
      </c>
    </row>
    <row r="181" spans="1:69" x14ac:dyDescent="0.2">
      <c r="A181" s="30" t="s">
        <v>86</v>
      </c>
      <c r="B181" s="5">
        <v>255.67999267578125</v>
      </c>
      <c r="C181" s="1">
        <v>253.02999877929687</v>
      </c>
      <c r="D181" s="1">
        <v>254.57000732421875</v>
      </c>
      <c r="E181" s="1">
        <v>255.77999877929687</v>
      </c>
      <c r="F181" s="1">
        <v>242.52000427246094</v>
      </c>
      <c r="G181" s="1">
        <v>240.35000610351562</v>
      </c>
      <c r="H181" s="1">
        <v>241.66999816894531</v>
      </c>
      <c r="I181" s="1">
        <v>242.69999694824219</v>
      </c>
      <c r="J181" s="1">
        <v>241.91000366210937</v>
      </c>
      <c r="K181" s="1">
        <v>242.08000183105469</v>
      </c>
      <c r="L181" s="1">
        <v>239.64999389648437</v>
      </c>
      <c r="M181" s="1">
        <v>250.80999755859375</v>
      </c>
      <c r="N181" s="1">
        <v>263.5</v>
      </c>
      <c r="O181" s="1">
        <v>257.1099853515625</v>
      </c>
      <c r="P181" s="1">
        <v>255.92999267578125</v>
      </c>
      <c r="Q181" s="1">
        <v>254.24000549316406</v>
      </c>
      <c r="R181" s="1">
        <v>249.52999877929687</v>
      </c>
      <c r="S181" s="1">
        <v>253.58999633789062</v>
      </c>
      <c r="T181" s="1">
        <v>254.67999267578125</v>
      </c>
      <c r="U181" s="1">
        <v>257.07000732421875</v>
      </c>
      <c r="V181" s="1">
        <v>252.94000244140625</v>
      </c>
      <c r="W181" s="1">
        <v>256.04000854492187</v>
      </c>
      <c r="X181" s="1">
        <v>257.80999755859375</v>
      </c>
      <c r="Y181" s="1">
        <v>258.69000244140625</v>
      </c>
      <c r="Z181" s="1">
        <v>261.08999633789062</v>
      </c>
      <c r="AA181" s="1">
        <v>268.27999877929687</v>
      </c>
      <c r="AB181" s="1">
        <v>269.16000366210937</v>
      </c>
      <c r="AC181" s="1">
        <v>264.07998657226562</v>
      </c>
      <c r="AD181" s="1">
        <v>262.60000610351562</v>
      </c>
      <c r="AE181" s="1">
        <v>270.42001342773437</v>
      </c>
      <c r="AF181" s="1">
        <v>273.72000122070312</v>
      </c>
      <c r="AG181" s="1">
        <v>279.91000366210937</v>
      </c>
      <c r="AH181" s="1">
        <v>288.04998779296875</v>
      </c>
      <c r="AI181" s="1">
        <v>279.8599853515625</v>
      </c>
      <c r="AJ181" s="1">
        <v>283.60000610351562</v>
      </c>
      <c r="AK181" s="1">
        <v>281.57998657226562</v>
      </c>
      <c r="AL181" s="1">
        <v>281.20001220703125</v>
      </c>
      <c r="AM181" s="1">
        <v>286.23001098632812</v>
      </c>
      <c r="AN181" s="1">
        <v>309.3900146484375</v>
      </c>
      <c r="AO181" s="1">
        <v>302.32000732421875</v>
      </c>
      <c r="AP181" s="1">
        <v>295.52999877929687</v>
      </c>
      <c r="AQ181" s="1">
        <v>295.07998657226563</v>
      </c>
      <c r="AR181" s="1">
        <v>289.79998779296875</v>
      </c>
      <c r="AS181" s="1">
        <v>289.20001220703125</v>
      </c>
      <c r="AT181" s="1">
        <v>294.20999145507812</v>
      </c>
      <c r="AU181" s="1">
        <v>290.8900146484375</v>
      </c>
      <c r="AV181" s="1">
        <v>296.32000732421875</v>
      </c>
      <c r="AW181" s="1">
        <v>295.8699951171875</v>
      </c>
      <c r="AX181" s="1">
        <v>300.6300048828125</v>
      </c>
      <c r="AY181" s="1">
        <v>306.55999755859375</v>
      </c>
      <c r="AZ181" s="1">
        <v>301.16000366210937</v>
      </c>
      <c r="BA181" s="1">
        <v>304.55999755859375</v>
      </c>
      <c r="BB181" s="1">
        <v>300.66000366210937</v>
      </c>
      <c r="BC181" s="1">
        <v>293.52999877929687</v>
      </c>
      <c r="BD181" s="1">
        <v>298.57000732421875</v>
      </c>
      <c r="BE181" s="1">
        <v>301.60000610351562</v>
      </c>
      <c r="BF181" s="1">
        <v>302.98001098632812</v>
      </c>
      <c r="BG181" s="1">
        <v>306.1099853515625</v>
      </c>
      <c r="BH181" s="1">
        <v>303.83999633789062</v>
      </c>
      <c r="BI181" s="1">
        <v>307.25</v>
      </c>
      <c r="BJ181" s="1">
        <v>303.10000610351562</v>
      </c>
      <c r="BK181" s="1">
        <v>304.89999389648438</v>
      </c>
      <c r="BL181" s="1">
        <v>304.29998779296875</v>
      </c>
      <c r="BM181" s="1">
        <v>299.739990234375</v>
      </c>
      <c r="BN181" s="1">
        <v>291.48001098632812</v>
      </c>
      <c r="BO181" s="1">
        <v>297.94000244140625</v>
      </c>
      <c r="BP181" s="1">
        <v>297.1400146484375</v>
      </c>
      <c r="BQ181" s="1">
        <v>23.875</v>
      </c>
    </row>
    <row r="182" spans="1:69" x14ac:dyDescent="0.2">
      <c r="A182" s="30" t="s">
        <v>86</v>
      </c>
      <c r="B182" s="5">
        <v>255.67999267578125</v>
      </c>
      <c r="C182" s="1">
        <v>253.02999877929687</v>
      </c>
      <c r="D182" s="1">
        <v>254.57000732421875</v>
      </c>
      <c r="E182" s="1">
        <v>255.77999877929687</v>
      </c>
      <c r="F182" s="1">
        <v>242.52000427246094</v>
      </c>
      <c r="G182" s="1">
        <v>240.35000610351562</v>
      </c>
      <c r="H182" s="1">
        <v>241.66999816894531</v>
      </c>
      <c r="I182" s="1">
        <v>242.69999694824219</v>
      </c>
      <c r="J182" s="1">
        <v>241.91000366210937</v>
      </c>
      <c r="K182" s="1">
        <v>242.08000183105469</v>
      </c>
      <c r="L182" s="1">
        <v>239.64999389648437</v>
      </c>
      <c r="M182" s="1">
        <v>250.80999755859375</v>
      </c>
      <c r="N182" s="1">
        <v>263.5</v>
      </c>
      <c r="O182" s="1">
        <v>257.1099853515625</v>
      </c>
      <c r="P182" s="1">
        <v>255.92999267578125</v>
      </c>
      <c r="Q182" s="1">
        <v>254.24000549316406</v>
      </c>
      <c r="R182" s="1">
        <v>249.52999877929687</v>
      </c>
      <c r="S182" s="1">
        <v>253.58999633789062</v>
      </c>
      <c r="T182" s="1">
        <v>254.67999267578125</v>
      </c>
      <c r="U182" s="1">
        <v>257.07000732421875</v>
      </c>
      <c r="V182" s="1">
        <v>252.94000244140625</v>
      </c>
      <c r="W182" s="1">
        <v>256.04000854492187</v>
      </c>
      <c r="X182" s="1">
        <v>257.80999755859375</v>
      </c>
      <c r="Y182" s="1">
        <v>258.69000244140625</v>
      </c>
      <c r="Z182" s="1">
        <v>261.08999633789062</v>
      </c>
      <c r="AA182" s="1">
        <v>268.27999877929687</v>
      </c>
      <c r="AB182" s="1">
        <v>269.16000366210937</v>
      </c>
      <c r="AC182" s="1">
        <v>264.07998657226562</v>
      </c>
      <c r="AD182" s="1">
        <v>262.60000610351562</v>
      </c>
      <c r="AE182" s="1">
        <v>270.42001342773437</v>
      </c>
      <c r="AF182" s="1">
        <v>273.72000122070312</v>
      </c>
      <c r="AG182" s="1">
        <v>279.91000366210937</v>
      </c>
      <c r="AH182" s="1">
        <v>288.04998779296875</v>
      </c>
      <c r="AI182" s="1">
        <v>279.8599853515625</v>
      </c>
      <c r="AJ182" s="1">
        <v>283.60000610351562</v>
      </c>
      <c r="AK182" s="1">
        <v>281.57998657226562</v>
      </c>
      <c r="AL182" s="1">
        <v>281.20001220703125</v>
      </c>
      <c r="AM182" s="1">
        <v>286.23001098632812</v>
      </c>
      <c r="AN182" s="1">
        <v>309.3900146484375</v>
      </c>
      <c r="AO182" s="1">
        <v>302.32000732421875</v>
      </c>
      <c r="AP182" s="1">
        <v>295.52999877929687</v>
      </c>
      <c r="AQ182" s="1">
        <v>295.07998657226563</v>
      </c>
      <c r="AR182" s="1">
        <v>289.79998779296875</v>
      </c>
      <c r="AS182" s="1">
        <v>289.20001220703125</v>
      </c>
      <c r="AT182" s="1">
        <v>294.20999145507812</v>
      </c>
      <c r="AU182" s="1">
        <v>290.8900146484375</v>
      </c>
      <c r="AV182" s="1">
        <v>296.32000732421875</v>
      </c>
      <c r="AW182" s="1">
        <v>295.8699951171875</v>
      </c>
      <c r="AX182" s="1">
        <v>300.6300048828125</v>
      </c>
      <c r="AY182" s="1">
        <v>306.55999755859375</v>
      </c>
      <c r="AZ182" s="1">
        <v>301.16000366210937</v>
      </c>
      <c r="BA182" s="1">
        <v>304.55999755859375</v>
      </c>
      <c r="BB182" s="1">
        <v>300.66000366210937</v>
      </c>
      <c r="BC182" s="1">
        <v>293.52999877929687</v>
      </c>
      <c r="BD182" s="1">
        <v>298.57000732421875</v>
      </c>
      <c r="BE182" s="1">
        <v>301.60000610351562</v>
      </c>
      <c r="BF182" s="1">
        <v>302.98001098632812</v>
      </c>
      <c r="BG182" s="1">
        <v>306.1099853515625</v>
      </c>
      <c r="BH182" s="1">
        <v>303.83999633789062</v>
      </c>
      <c r="BI182" s="1">
        <v>307.25</v>
      </c>
      <c r="BJ182" s="1">
        <v>303.10000610351562</v>
      </c>
      <c r="BK182" s="1">
        <v>304.89999389648438</v>
      </c>
      <c r="BL182" s="1">
        <v>304.29998779296875</v>
      </c>
      <c r="BM182" s="1">
        <v>299.739990234375</v>
      </c>
      <c r="BN182" s="1">
        <v>291.48001098632812</v>
      </c>
      <c r="BO182" s="1">
        <v>297.94000244140625</v>
      </c>
      <c r="BP182" s="1">
        <v>297.1400146484375</v>
      </c>
      <c r="BQ182" s="1">
        <v>15.3125</v>
      </c>
    </row>
    <row r="183" spans="1:69" x14ac:dyDescent="0.2">
      <c r="A183" s="30" t="s">
        <v>86</v>
      </c>
      <c r="B183" s="5">
        <v>255.67999267578125</v>
      </c>
      <c r="C183" s="1">
        <v>253.02999877929687</v>
      </c>
      <c r="D183" s="1">
        <v>254.57000732421875</v>
      </c>
      <c r="E183" s="1">
        <v>255.77999877929687</v>
      </c>
      <c r="F183" s="1">
        <v>242.52000427246094</v>
      </c>
      <c r="G183" s="1">
        <v>240.35000610351562</v>
      </c>
      <c r="H183" s="1">
        <v>241.66999816894531</v>
      </c>
      <c r="I183" s="1">
        <v>242.69999694824219</v>
      </c>
      <c r="J183" s="1">
        <v>241.91000366210937</v>
      </c>
      <c r="K183" s="1">
        <v>242.08000183105469</v>
      </c>
      <c r="L183" s="1">
        <v>239.64999389648437</v>
      </c>
      <c r="M183" s="1">
        <v>250.80999755859375</v>
      </c>
      <c r="N183" s="1">
        <v>263.5</v>
      </c>
      <c r="O183" s="1">
        <v>257.1099853515625</v>
      </c>
      <c r="P183" s="1">
        <v>255.92999267578125</v>
      </c>
      <c r="Q183" s="1">
        <v>254.24000549316406</v>
      </c>
      <c r="R183" s="1">
        <v>249.52999877929687</v>
      </c>
      <c r="S183" s="1">
        <v>253.58999633789062</v>
      </c>
      <c r="T183" s="1">
        <v>254.67999267578125</v>
      </c>
      <c r="U183" s="1">
        <v>257.07000732421875</v>
      </c>
      <c r="V183" s="1">
        <v>252.94000244140625</v>
      </c>
      <c r="W183" s="1">
        <v>256.04000854492187</v>
      </c>
      <c r="X183" s="1">
        <v>257.80999755859375</v>
      </c>
      <c r="Y183" s="1">
        <v>258.69000244140625</v>
      </c>
      <c r="Z183" s="1">
        <v>261.08999633789062</v>
      </c>
      <c r="AA183" s="1">
        <v>268.27999877929687</v>
      </c>
      <c r="AB183" s="1">
        <v>269.16000366210937</v>
      </c>
      <c r="AC183" s="1">
        <v>264.07998657226562</v>
      </c>
      <c r="AD183" s="1">
        <v>262.60000610351562</v>
      </c>
      <c r="AE183" s="1">
        <v>270.42001342773437</v>
      </c>
      <c r="AF183" s="1">
        <v>273.72000122070312</v>
      </c>
      <c r="AG183" s="1">
        <v>279.91000366210937</v>
      </c>
      <c r="AH183" s="1">
        <v>288.04998779296875</v>
      </c>
      <c r="AI183" s="1">
        <v>279.8599853515625</v>
      </c>
      <c r="AJ183" s="1">
        <v>283.60000610351562</v>
      </c>
      <c r="AK183" s="1">
        <v>281.57998657226562</v>
      </c>
      <c r="AL183" s="1">
        <v>281.20001220703125</v>
      </c>
      <c r="AM183" s="1">
        <v>286.23001098632812</v>
      </c>
      <c r="AN183" s="1">
        <v>309.3900146484375</v>
      </c>
      <c r="AO183" s="1">
        <v>302.32000732421875</v>
      </c>
      <c r="AP183" s="1">
        <v>295.52999877929687</v>
      </c>
      <c r="AQ183" s="1">
        <v>295.07998657226563</v>
      </c>
      <c r="AR183" s="1">
        <v>289.79998779296875</v>
      </c>
      <c r="AS183" s="1">
        <v>289.20001220703125</v>
      </c>
      <c r="AT183" s="1">
        <v>294.20999145507812</v>
      </c>
      <c r="AU183" s="1">
        <v>290.8900146484375</v>
      </c>
      <c r="AV183" s="1">
        <v>296.32000732421875</v>
      </c>
      <c r="AW183" s="1">
        <v>295.8699951171875</v>
      </c>
      <c r="AX183" s="1">
        <v>300.6300048828125</v>
      </c>
      <c r="AY183" s="1">
        <v>306.55999755859375</v>
      </c>
      <c r="AZ183" s="1">
        <v>301.16000366210937</v>
      </c>
      <c r="BA183" s="1">
        <v>304.55999755859375</v>
      </c>
      <c r="BB183" s="1">
        <v>300.66000366210937</v>
      </c>
      <c r="BC183" s="1">
        <v>293.52999877929687</v>
      </c>
      <c r="BD183" s="1">
        <v>298.57000732421875</v>
      </c>
      <c r="BE183" s="1">
        <v>301.60000610351562</v>
      </c>
      <c r="BF183" s="1">
        <v>302.98001098632812</v>
      </c>
      <c r="BG183" s="1">
        <v>306.1099853515625</v>
      </c>
      <c r="BH183" s="1">
        <v>303.83999633789062</v>
      </c>
      <c r="BI183" s="1">
        <v>307.25</v>
      </c>
      <c r="BJ183" s="1">
        <v>303.10000610351562</v>
      </c>
      <c r="BK183" s="1">
        <v>304.89999389648438</v>
      </c>
      <c r="BL183" s="1">
        <v>304.29998779296875</v>
      </c>
      <c r="BM183" s="1">
        <v>299.739990234375</v>
      </c>
      <c r="BN183" s="1">
        <v>291.48001098632812</v>
      </c>
      <c r="BO183" s="1">
        <v>297.94000244140625</v>
      </c>
      <c r="BP183" s="1">
        <v>297.1400146484375</v>
      </c>
      <c r="BQ183" s="1">
        <v>80.375</v>
      </c>
    </row>
    <row r="184" spans="1:69" x14ac:dyDescent="0.2">
      <c r="A184" s="30" t="s">
        <v>86</v>
      </c>
      <c r="B184" s="5">
        <v>255.67999267578125</v>
      </c>
      <c r="C184" s="1">
        <v>253.02999877929687</v>
      </c>
      <c r="D184" s="1">
        <v>254.57000732421875</v>
      </c>
      <c r="E184" s="1">
        <v>255.77999877929687</v>
      </c>
      <c r="F184" s="1">
        <v>242.52000427246094</v>
      </c>
      <c r="G184" s="1">
        <v>240.35000610351562</v>
      </c>
      <c r="H184" s="1">
        <v>241.66999816894531</v>
      </c>
      <c r="I184" s="1">
        <v>242.69999694824219</v>
      </c>
      <c r="J184" s="1">
        <v>241.91000366210937</v>
      </c>
      <c r="K184" s="1">
        <v>242.08000183105469</v>
      </c>
      <c r="L184" s="1">
        <v>239.64999389648437</v>
      </c>
      <c r="M184" s="1">
        <v>250.80999755859375</v>
      </c>
      <c r="N184" s="1">
        <v>263.5</v>
      </c>
      <c r="O184" s="1">
        <v>257.1099853515625</v>
      </c>
      <c r="P184" s="1">
        <v>255.92999267578125</v>
      </c>
      <c r="Q184" s="1">
        <v>254.24000549316406</v>
      </c>
      <c r="R184" s="1">
        <v>249.52999877929687</v>
      </c>
      <c r="S184" s="1">
        <v>253.58999633789062</v>
      </c>
      <c r="T184" s="1">
        <v>254.67999267578125</v>
      </c>
      <c r="U184" s="1">
        <v>257.07000732421875</v>
      </c>
      <c r="V184" s="1">
        <v>252.94000244140625</v>
      </c>
      <c r="W184" s="1">
        <v>256.04000854492187</v>
      </c>
      <c r="X184" s="1">
        <v>257.80999755859375</v>
      </c>
      <c r="Y184" s="1">
        <v>258.69000244140625</v>
      </c>
      <c r="Z184" s="1">
        <v>261.08999633789062</v>
      </c>
      <c r="AA184" s="1">
        <v>268.27999877929687</v>
      </c>
      <c r="AB184" s="1">
        <v>269.16000366210937</v>
      </c>
      <c r="AC184" s="1">
        <v>264.07998657226562</v>
      </c>
      <c r="AD184" s="1">
        <v>262.60000610351562</v>
      </c>
      <c r="AE184" s="1">
        <v>270.42001342773437</v>
      </c>
      <c r="AF184" s="1">
        <v>273.72000122070312</v>
      </c>
      <c r="AG184" s="1">
        <v>279.91000366210937</v>
      </c>
      <c r="AH184" s="1">
        <v>288.04998779296875</v>
      </c>
      <c r="AI184" s="1">
        <v>279.8599853515625</v>
      </c>
      <c r="AJ184" s="1">
        <v>283.60000610351562</v>
      </c>
      <c r="AK184" s="1">
        <v>281.57998657226562</v>
      </c>
      <c r="AL184" s="1">
        <v>281.20001220703125</v>
      </c>
      <c r="AM184" s="1">
        <v>286.23001098632812</v>
      </c>
      <c r="AN184" s="1">
        <v>309.3900146484375</v>
      </c>
      <c r="AO184" s="1">
        <v>302.32000732421875</v>
      </c>
      <c r="AP184" s="1">
        <v>295.52999877929687</v>
      </c>
      <c r="AQ184" s="1">
        <v>295.07998657226563</v>
      </c>
      <c r="AR184" s="1">
        <v>289.79998779296875</v>
      </c>
      <c r="AS184" s="1">
        <v>289.20001220703125</v>
      </c>
      <c r="AT184" s="1">
        <v>294.20999145507812</v>
      </c>
      <c r="AU184" s="1">
        <v>290.8900146484375</v>
      </c>
      <c r="AV184" s="1">
        <v>296.32000732421875</v>
      </c>
      <c r="AW184" s="1">
        <v>295.8699951171875</v>
      </c>
      <c r="AX184" s="1">
        <v>300.6300048828125</v>
      </c>
      <c r="AY184" s="1">
        <v>306.55999755859375</v>
      </c>
      <c r="AZ184" s="1">
        <v>301.16000366210937</v>
      </c>
      <c r="BA184" s="1">
        <v>304.55999755859375</v>
      </c>
      <c r="BB184" s="1">
        <v>300.66000366210937</v>
      </c>
      <c r="BC184" s="1">
        <v>293.52999877929687</v>
      </c>
      <c r="BD184" s="1">
        <v>298.57000732421875</v>
      </c>
      <c r="BE184" s="1">
        <v>301.60000610351562</v>
      </c>
      <c r="BF184" s="1">
        <v>302.98001098632812</v>
      </c>
      <c r="BG184" s="1">
        <v>306.1099853515625</v>
      </c>
      <c r="BH184" s="1">
        <v>303.83999633789062</v>
      </c>
      <c r="BI184" s="1">
        <v>307.25</v>
      </c>
      <c r="BJ184" s="1">
        <v>303.10000610351562</v>
      </c>
      <c r="BK184" s="1">
        <v>304.89999389648438</v>
      </c>
      <c r="BL184" s="1">
        <v>304.29998779296875</v>
      </c>
      <c r="BM184" s="1">
        <v>299.739990234375</v>
      </c>
      <c r="BN184" s="1">
        <v>291.48001098632812</v>
      </c>
      <c r="BO184" s="1">
        <v>297.94000244140625</v>
      </c>
      <c r="BP184" s="1">
        <v>297.1400146484375</v>
      </c>
      <c r="BQ184" s="1">
        <v>80.375</v>
      </c>
    </row>
    <row r="185" spans="1:69" x14ac:dyDescent="0.2">
      <c r="A185" s="30" t="s">
        <v>96</v>
      </c>
      <c r="B185" s="5">
        <v>25.5</v>
      </c>
      <c r="C185" s="1">
        <v>26.375</v>
      </c>
      <c r="D185" s="1">
        <v>27</v>
      </c>
      <c r="E185" s="1">
        <v>26.4375</v>
      </c>
      <c r="F185" s="1">
        <v>27</v>
      </c>
      <c r="G185" s="1">
        <v>28.9375</v>
      </c>
      <c r="H185" s="1">
        <v>28.5</v>
      </c>
      <c r="I185" s="1">
        <v>27.5</v>
      </c>
      <c r="J185" s="1">
        <v>28.75</v>
      </c>
      <c r="K185" s="1">
        <v>29.125</v>
      </c>
      <c r="L185" s="1">
        <v>28.125</v>
      </c>
      <c r="M185" s="1">
        <v>28.625</v>
      </c>
      <c r="N185" s="1">
        <v>30</v>
      </c>
      <c r="O185" s="1">
        <v>29.375</v>
      </c>
      <c r="P185" s="1">
        <v>30.3125</v>
      </c>
      <c r="Q185" s="1">
        <v>30.125</v>
      </c>
      <c r="R185" s="1">
        <v>31.375</v>
      </c>
      <c r="S185" s="1">
        <v>31.9375</v>
      </c>
      <c r="T185" s="1">
        <v>31</v>
      </c>
      <c r="U185" s="1">
        <v>30.5</v>
      </c>
      <c r="V185" s="1">
        <v>30.25</v>
      </c>
      <c r="W185" s="1">
        <v>29.6875</v>
      </c>
      <c r="X185" s="1">
        <v>31</v>
      </c>
      <c r="Y185" s="1">
        <v>30.6875</v>
      </c>
      <c r="Z185" s="1">
        <v>31.875</v>
      </c>
      <c r="AA185" s="1">
        <v>30.1875</v>
      </c>
      <c r="AB185" s="1">
        <v>28.9375</v>
      </c>
      <c r="AC185" s="1">
        <v>28.75</v>
      </c>
      <c r="AD185" s="1">
        <v>29.625</v>
      </c>
      <c r="AE185" s="1">
        <v>29.0625</v>
      </c>
      <c r="AF185" s="1">
        <v>29.5</v>
      </c>
      <c r="AG185" s="1">
        <v>31.25</v>
      </c>
      <c r="AH185" s="1">
        <v>30.8125</v>
      </c>
      <c r="AI185" s="1">
        <v>28.9375</v>
      </c>
      <c r="AJ185" s="1">
        <v>28.375</v>
      </c>
      <c r="AK185" s="1">
        <v>29.875</v>
      </c>
      <c r="AL185" s="1">
        <v>31.25</v>
      </c>
      <c r="AM185" s="1">
        <v>30.125</v>
      </c>
      <c r="AN185" s="1">
        <v>28.5</v>
      </c>
      <c r="AO185" s="1">
        <v>29.4375</v>
      </c>
      <c r="AP185" s="1">
        <v>29</v>
      </c>
      <c r="AQ185" s="1">
        <v>28.875</v>
      </c>
      <c r="AR185" s="1">
        <v>28.625</v>
      </c>
      <c r="AS185" s="1">
        <v>27.9375</v>
      </c>
      <c r="AT185" s="1">
        <v>28.0625</v>
      </c>
      <c r="AU185" s="1">
        <v>28.6875</v>
      </c>
      <c r="AV185" s="1">
        <v>30.25</v>
      </c>
      <c r="AW185" s="1">
        <v>30.4375</v>
      </c>
      <c r="AX185" s="1">
        <v>29.875</v>
      </c>
      <c r="AY185" s="1">
        <v>32.125</v>
      </c>
      <c r="AZ185" s="1">
        <v>31.125</v>
      </c>
      <c r="BA185" s="1">
        <v>31.875</v>
      </c>
      <c r="BB185" s="1">
        <v>31.5</v>
      </c>
      <c r="BC185" s="1">
        <v>30.375</v>
      </c>
      <c r="BD185" s="1">
        <v>30.375</v>
      </c>
      <c r="BE185" s="1">
        <v>29.5625</v>
      </c>
      <c r="BF185" s="1">
        <v>30.5</v>
      </c>
      <c r="BG185" s="1">
        <v>29.5</v>
      </c>
      <c r="BH185" s="1">
        <v>28.75</v>
      </c>
      <c r="BI185" s="1">
        <v>29.0625</v>
      </c>
      <c r="BJ185" s="1">
        <v>29.25</v>
      </c>
      <c r="BK185" s="1">
        <v>29.25</v>
      </c>
      <c r="BL185" s="1">
        <v>29.75</v>
      </c>
      <c r="BM185" s="1">
        <v>26.9375</v>
      </c>
      <c r="BN185" s="1">
        <v>28.625</v>
      </c>
      <c r="BO185" s="1">
        <v>28.875</v>
      </c>
      <c r="BP185" s="1">
        <v>28.5</v>
      </c>
      <c r="BQ185" s="1">
        <v>80.375</v>
      </c>
    </row>
    <row r="186" spans="1:69" x14ac:dyDescent="0.2">
      <c r="A186" s="30" t="s">
        <v>473</v>
      </c>
      <c r="B186" s="5">
        <v>14.5</v>
      </c>
      <c r="C186" s="1">
        <v>14.875</v>
      </c>
      <c r="D186" s="1">
        <v>16.1875</v>
      </c>
      <c r="E186" s="1">
        <v>16.0625</v>
      </c>
      <c r="F186" s="1">
        <v>16.4375</v>
      </c>
      <c r="G186" s="1">
        <v>16.875</v>
      </c>
      <c r="H186" s="1">
        <v>16.75</v>
      </c>
      <c r="I186" s="1">
        <v>16.375</v>
      </c>
      <c r="J186" s="1">
        <v>16.375</v>
      </c>
      <c r="K186" s="1">
        <v>16.25</v>
      </c>
      <c r="L186" s="1">
        <v>17.125</v>
      </c>
      <c r="M186" s="1">
        <v>16.75</v>
      </c>
      <c r="N186" s="1">
        <v>16.75</v>
      </c>
      <c r="O186" s="1">
        <v>16.625</v>
      </c>
      <c r="P186" s="1">
        <v>16.125</v>
      </c>
      <c r="Q186" s="1">
        <v>16.75</v>
      </c>
      <c r="R186" s="1">
        <v>17.6875</v>
      </c>
      <c r="S186" s="1">
        <v>17.8125</v>
      </c>
      <c r="T186" s="1">
        <v>17.75</v>
      </c>
      <c r="U186" s="1">
        <v>17.25</v>
      </c>
      <c r="V186" s="1">
        <v>17.4375</v>
      </c>
      <c r="W186" s="1">
        <v>17.5</v>
      </c>
      <c r="X186" s="1">
        <v>18.9375</v>
      </c>
      <c r="Y186" s="1">
        <v>20.125</v>
      </c>
      <c r="Z186" s="1">
        <v>21.4375</v>
      </c>
      <c r="AA186" s="1">
        <v>19.125</v>
      </c>
      <c r="AB186" s="1">
        <v>19.875</v>
      </c>
      <c r="AC186" s="1">
        <v>20.125</v>
      </c>
      <c r="AD186" s="1">
        <v>19.9375</v>
      </c>
      <c r="AE186" s="1">
        <v>19</v>
      </c>
      <c r="AF186" s="1">
        <v>19.875</v>
      </c>
      <c r="AG186" s="1">
        <v>20.3125</v>
      </c>
      <c r="AH186" s="1">
        <v>20.0625</v>
      </c>
      <c r="AI186" s="1">
        <v>19.875</v>
      </c>
      <c r="AJ186" s="1">
        <v>19.25</v>
      </c>
      <c r="AK186" s="1">
        <v>19.6875</v>
      </c>
      <c r="AL186" s="1">
        <v>19.25</v>
      </c>
      <c r="AM186" s="1">
        <v>19.5625</v>
      </c>
      <c r="AN186" s="1">
        <v>20</v>
      </c>
      <c r="AO186" s="1">
        <v>20.3125</v>
      </c>
      <c r="AP186" s="1">
        <v>19.875</v>
      </c>
      <c r="AQ186" s="1">
        <v>20.9375</v>
      </c>
      <c r="AR186" s="1">
        <v>20.5625</v>
      </c>
      <c r="AS186" s="1">
        <v>20.25</v>
      </c>
      <c r="AT186" s="1">
        <v>20.3125</v>
      </c>
      <c r="AU186" s="1">
        <v>22</v>
      </c>
      <c r="AV186" s="1">
        <v>23.125</v>
      </c>
      <c r="AW186" s="1">
        <v>22.5625</v>
      </c>
      <c r="AX186" s="1">
        <v>22</v>
      </c>
      <c r="AY186" s="1">
        <v>22.875</v>
      </c>
      <c r="AZ186" s="1">
        <v>22.5</v>
      </c>
      <c r="BA186" s="1">
        <v>24.9375</v>
      </c>
      <c r="BB186" s="1">
        <v>23.9375</v>
      </c>
      <c r="BC186" s="1">
        <v>23.875</v>
      </c>
      <c r="BD186" s="1">
        <v>24.8125</v>
      </c>
      <c r="BE186" s="1">
        <v>23.875</v>
      </c>
      <c r="BF186" s="1">
        <v>22.875</v>
      </c>
      <c r="BG186" s="1">
        <v>23.1875</v>
      </c>
      <c r="BH186" s="1">
        <v>23.125</v>
      </c>
      <c r="BI186" s="1">
        <v>23.8125</v>
      </c>
      <c r="BJ186" s="1">
        <v>24</v>
      </c>
      <c r="BK186" s="1">
        <v>23.75</v>
      </c>
      <c r="BL186" s="1">
        <v>24</v>
      </c>
      <c r="BM186" s="1">
        <v>23.375</v>
      </c>
      <c r="BN186" s="1">
        <v>21.125</v>
      </c>
      <c r="BO186" s="1">
        <v>22.25</v>
      </c>
      <c r="BP186" s="1">
        <v>21.4375</v>
      </c>
      <c r="BQ186" s="1">
        <v>38.0625</v>
      </c>
    </row>
    <row r="187" spans="1:69" x14ac:dyDescent="0.2">
      <c r="A187" s="30" t="s">
        <v>87</v>
      </c>
      <c r="B187" s="5">
        <v>16.6875</v>
      </c>
      <c r="C187" s="1">
        <v>17.0625</v>
      </c>
      <c r="D187" s="1">
        <v>16.75</v>
      </c>
      <c r="E187" s="1">
        <v>17.375</v>
      </c>
      <c r="F187" s="1">
        <v>18.3125</v>
      </c>
      <c r="G187" s="1">
        <v>19.5625</v>
      </c>
      <c r="H187" s="1">
        <v>18.625</v>
      </c>
      <c r="I187" s="1">
        <v>18.375</v>
      </c>
      <c r="J187" s="1">
        <v>18.1875</v>
      </c>
      <c r="K187" s="1">
        <v>18.0625</v>
      </c>
      <c r="L187" s="1">
        <v>17.6875</v>
      </c>
      <c r="M187" s="1">
        <v>15.75</v>
      </c>
      <c r="N187" s="1">
        <v>17.4375</v>
      </c>
      <c r="O187" s="1">
        <v>16.8125</v>
      </c>
      <c r="P187" s="1">
        <v>16.4375</v>
      </c>
      <c r="Q187" s="1">
        <v>17</v>
      </c>
      <c r="R187" s="1">
        <v>17.9375</v>
      </c>
      <c r="S187" s="1">
        <v>17</v>
      </c>
      <c r="T187" s="1">
        <v>17</v>
      </c>
      <c r="U187" s="1">
        <v>16</v>
      </c>
      <c r="V187" s="1">
        <v>16.375</v>
      </c>
      <c r="W187" s="1">
        <v>16.9375</v>
      </c>
      <c r="X187" s="1">
        <v>16.6875</v>
      </c>
      <c r="Y187" s="1">
        <v>17</v>
      </c>
      <c r="Z187" s="1">
        <v>16.875</v>
      </c>
      <c r="AA187" s="1">
        <v>14.75</v>
      </c>
      <c r="AB187" s="1">
        <v>14.5</v>
      </c>
      <c r="AC187" s="1">
        <v>15</v>
      </c>
      <c r="AD187" s="1">
        <v>15.25</v>
      </c>
      <c r="AE187" s="1">
        <v>14.375</v>
      </c>
      <c r="AF187" s="1">
        <v>15.0625</v>
      </c>
      <c r="AG187" s="1">
        <v>15.8125</v>
      </c>
      <c r="AH187" s="1">
        <v>15</v>
      </c>
      <c r="AI187" s="1">
        <v>14.5625</v>
      </c>
      <c r="AJ187" s="1">
        <v>14.1875</v>
      </c>
      <c r="AK187" s="1">
        <v>14.9375</v>
      </c>
      <c r="AL187" s="1">
        <v>14.875</v>
      </c>
      <c r="AM187" s="1">
        <v>16.5</v>
      </c>
      <c r="AN187" s="1">
        <v>17</v>
      </c>
      <c r="AO187" s="1">
        <v>17.375</v>
      </c>
      <c r="AP187" s="1">
        <v>17.375</v>
      </c>
      <c r="AQ187" s="1">
        <v>17.625</v>
      </c>
      <c r="AR187" s="1">
        <v>18.875</v>
      </c>
      <c r="AS187" s="1">
        <v>18</v>
      </c>
      <c r="AT187" s="1">
        <v>18.6875</v>
      </c>
      <c r="AU187" s="1">
        <v>19</v>
      </c>
      <c r="AV187" s="1">
        <v>19.875</v>
      </c>
      <c r="AW187" s="1">
        <v>19.9375</v>
      </c>
      <c r="AX187" s="1">
        <v>19.75</v>
      </c>
      <c r="AY187" s="1">
        <v>20.5</v>
      </c>
      <c r="AZ187" s="1">
        <v>20.8125</v>
      </c>
      <c r="BA187" s="1">
        <v>21.6875</v>
      </c>
      <c r="BB187" s="1">
        <v>21.5</v>
      </c>
      <c r="BC187" s="1">
        <v>21.5</v>
      </c>
      <c r="BD187" s="1">
        <v>21.6875</v>
      </c>
      <c r="BE187" s="1">
        <v>21</v>
      </c>
      <c r="BF187" s="1">
        <v>21</v>
      </c>
      <c r="BG187" s="1">
        <v>20.9375</v>
      </c>
      <c r="BH187" s="1">
        <v>21.25</v>
      </c>
      <c r="BI187" s="1">
        <v>21.3125</v>
      </c>
      <c r="BJ187" s="1">
        <v>22.1875</v>
      </c>
      <c r="BK187" s="1">
        <v>21.75</v>
      </c>
      <c r="BL187" s="1">
        <v>22.8125</v>
      </c>
      <c r="BM187" s="1">
        <v>21.75</v>
      </c>
      <c r="BN187" s="1">
        <v>20.8125</v>
      </c>
      <c r="BO187" s="1">
        <v>21.3125</v>
      </c>
      <c r="BP187" s="1">
        <v>21.9375</v>
      </c>
      <c r="BQ187" s="1">
        <v>20.3125</v>
      </c>
    </row>
    <row r="188" spans="1:69" x14ac:dyDescent="0.2">
      <c r="A188" s="30" t="s">
        <v>97</v>
      </c>
      <c r="B188" s="5">
        <v>53.0625</v>
      </c>
      <c r="C188" s="1">
        <v>54.75</v>
      </c>
      <c r="D188" s="1">
        <v>56.25</v>
      </c>
      <c r="E188" s="1">
        <v>55.4375</v>
      </c>
      <c r="F188" s="1">
        <v>57.0625</v>
      </c>
      <c r="G188" s="1">
        <v>61.6875</v>
      </c>
      <c r="H188" s="1">
        <v>60.0625</v>
      </c>
      <c r="I188" s="1">
        <v>60.5625</v>
      </c>
      <c r="J188" s="1">
        <v>61.5</v>
      </c>
      <c r="K188" s="1">
        <v>61.5</v>
      </c>
      <c r="L188" s="1">
        <v>62.375</v>
      </c>
      <c r="M188" s="1">
        <v>63.125</v>
      </c>
      <c r="N188" s="1">
        <v>71.4375</v>
      </c>
      <c r="O188" s="1">
        <v>71.625</v>
      </c>
      <c r="P188" s="1">
        <v>71.1875</v>
      </c>
      <c r="Q188" s="1">
        <v>71.25</v>
      </c>
      <c r="R188" s="1">
        <v>71.5625</v>
      </c>
      <c r="S188" s="1">
        <v>71.5</v>
      </c>
      <c r="T188" s="1">
        <v>71.1875</v>
      </c>
      <c r="U188" s="1">
        <v>70.9375</v>
      </c>
      <c r="V188" s="1">
        <v>72.0625</v>
      </c>
      <c r="W188" s="1">
        <v>74.25</v>
      </c>
      <c r="X188" s="1">
        <v>74.3125</v>
      </c>
      <c r="Y188" s="1">
        <v>74.3125</v>
      </c>
      <c r="Z188" s="1">
        <v>72.875</v>
      </c>
      <c r="AA188" s="1">
        <v>72.0625</v>
      </c>
      <c r="AB188" s="1">
        <v>73</v>
      </c>
      <c r="AC188" s="1">
        <v>73.9375</v>
      </c>
      <c r="AD188" s="1">
        <v>74</v>
      </c>
      <c r="AE188" s="1">
        <v>74.625</v>
      </c>
      <c r="AF188" s="1">
        <v>76.8125</v>
      </c>
      <c r="AG188" s="1">
        <v>77.875</v>
      </c>
      <c r="AH188" s="1">
        <v>78.4375</v>
      </c>
      <c r="AI188" s="1">
        <v>77.4375</v>
      </c>
      <c r="AJ188" s="1">
        <v>77.4375</v>
      </c>
      <c r="AK188" s="1">
        <v>77.8125</v>
      </c>
      <c r="AL188" s="1">
        <v>78</v>
      </c>
      <c r="AM188" s="1">
        <v>78.25</v>
      </c>
      <c r="AN188" s="1">
        <v>79.0625</v>
      </c>
      <c r="AO188" s="1">
        <v>80.25</v>
      </c>
      <c r="AP188" s="1">
        <v>80.625</v>
      </c>
      <c r="AQ188" s="1">
        <v>80.625</v>
      </c>
      <c r="AR188" s="1">
        <v>79.9375</v>
      </c>
      <c r="AS188" s="1">
        <v>79.125</v>
      </c>
      <c r="AT188" s="1">
        <v>81</v>
      </c>
      <c r="AU188" s="1">
        <v>81.25</v>
      </c>
      <c r="AV188" s="1">
        <v>80.9375</v>
      </c>
      <c r="AW188" s="1">
        <v>80.3125</v>
      </c>
      <c r="AX188" s="1">
        <v>79.8125</v>
      </c>
      <c r="AY188" s="1">
        <v>81.375</v>
      </c>
      <c r="AZ188" s="1">
        <v>82.1875</v>
      </c>
      <c r="BA188" s="1">
        <v>82.4375</v>
      </c>
      <c r="BB188" s="1">
        <v>80.8125</v>
      </c>
      <c r="BC188" s="1">
        <v>80.375</v>
      </c>
      <c r="BD188" s="1">
        <v>81.1875</v>
      </c>
      <c r="BE188" s="1">
        <v>80.5625</v>
      </c>
      <c r="BF188" s="1">
        <v>79.75</v>
      </c>
      <c r="BG188" s="1">
        <v>81.09375</v>
      </c>
      <c r="BH188" s="1">
        <v>81.09375</v>
      </c>
      <c r="BI188" s="1">
        <v>81.21875</v>
      </c>
      <c r="BJ188" s="1">
        <v>81.28125</v>
      </c>
      <c r="BK188" s="1">
        <v>81.4375</v>
      </c>
      <c r="BL188" s="1">
        <v>81.375</v>
      </c>
      <c r="BM188" s="1">
        <v>81.375</v>
      </c>
      <c r="BN188" s="1">
        <v>81.375</v>
      </c>
      <c r="BO188" s="1">
        <v>81.5625</v>
      </c>
      <c r="BP188" s="1">
        <v>81.625</v>
      </c>
      <c r="BQ188" s="1">
        <v>45.625</v>
      </c>
    </row>
    <row r="189" spans="1:69" x14ac:dyDescent="0.2">
      <c r="A189" s="30" t="s">
        <v>97</v>
      </c>
      <c r="B189" s="5">
        <v>53.0625</v>
      </c>
      <c r="C189" s="1">
        <v>54.75</v>
      </c>
      <c r="D189" s="1">
        <v>56.25</v>
      </c>
      <c r="E189" s="1">
        <v>55.4375</v>
      </c>
      <c r="F189" s="1">
        <v>57.0625</v>
      </c>
      <c r="G189" s="1">
        <v>61.6875</v>
      </c>
      <c r="H189" s="1">
        <v>60.0625</v>
      </c>
      <c r="I189" s="1">
        <v>60.5625</v>
      </c>
      <c r="J189" s="1">
        <v>61.5</v>
      </c>
      <c r="K189" s="1">
        <v>61.5</v>
      </c>
      <c r="L189" s="1">
        <v>62.375</v>
      </c>
      <c r="M189" s="1">
        <v>63.125</v>
      </c>
      <c r="N189" s="1">
        <v>71.4375</v>
      </c>
      <c r="O189" s="1">
        <v>71.625</v>
      </c>
      <c r="P189" s="1">
        <v>71.1875</v>
      </c>
      <c r="Q189" s="1">
        <v>71.25</v>
      </c>
      <c r="R189" s="1">
        <v>71.5625</v>
      </c>
      <c r="S189" s="1">
        <v>71.5</v>
      </c>
      <c r="T189" s="1">
        <v>71.1875</v>
      </c>
      <c r="U189" s="1">
        <v>70.9375</v>
      </c>
      <c r="V189" s="1">
        <v>72.0625</v>
      </c>
      <c r="W189" s="1">
        <v>74.25</v>
      </c>
      <c r="X189" s="1">
        <v>74.3125</v>
      </c>
      <c r="Y189" s="1">
        <v>74.3125</v>
      </c>
      <c r="Z189" s="1">
        <v>72.875</v>
      </c>
      <c r="AA189" s="1">
        <v>72.0625</v>
      </c>
      <c r="AB189" s="1">
        <v>73</v>
      </c>
      <c r="AC189" s="1">
        <v>73.9375</v>
      </c>
      <c r="AD189" s="1">
        <v>74</v>
      </c>
      <c r="AE189" s="1">
        <v>74.625</v>
      </c>
      <c r="AF189" s="1">
        <v>76.8125</v>
      </c>
      <c r="AG189" s="1">
        <v>77.875</v>
      </c>
      <c r="AH189" s="1">
        <v>78.4375</v>
      </c>
      <c r="AI189" s="1">
        <v>77.4375</v>
      </c>
      <c r="AJ189" s="1">
        <v>77.4375</v>
      </c>
      <c r="AK189" s="1">
        <v>77.8125</v>
      </c>
      <c r="AL189" s="1">
        <v>78</v>
      </c>
      <c r="AM189" s="1">
        <v>78.25</v>
      </c>
      <c r="AN189" s="1">
        <v>79.0625</v>
      </c>
      <c r="AO189" s="1">
        <v>80.25</v>
      </c>
      <c r="AP189" s="1">
        <v>80.625</v>
      </c>
      <c r="AQ189" s="1">
        <v>80.625</v>
      </c>
      <c r="AR189" s="1">
        <v>79.9375</v>
      </c>
      <c r="AS189" s="1">
        <v>79.125</v>
      </c>
      <c r="AT189" s="1">
        <v>81</v>
      </c>
      <c r="AU189" s="1">
        <v>81.25</v>
      </c>
      <c r="AV189" s="1">
        <v>80.9375</v>
      </c>
      <c r="AW189" s="1">
        <v>80.3125</v>
      </c>
      <c r="AX189" s="1">
        <v>79.8125</v>
      </c>
      <c r="AY189" s="1">
        <v>81.375</v>
      </c>
      <c r="AZ189" s="1">
        <v>82.1875</v>
      </c>
      <c r="BA189" s="1">
        <v>82.4375</v>
      </c>
      <c r="BB189" s="1">
        <v>80.8125</v>
      </c>
      <c r="BC189" s="1">
        <v>80.375</v>
      </c>
      <c r="BD189" s="1">
        <v>81.1875</v>
      </c>
      <c r="BE189" s="1">
        <v>80.5625</v>
      </c>
      <c r="BF189" s="1">
        <v>79.75</v>
      </c>
      <c r="BG189" s="1">
        <v>81.09375</v>
      </c>
      <c r="BH189" s="1">
        <v>81.09375</v>
      </c>
      <c r="BI189" s="1">
        <v>81.21875</v>
      </c>
      <c r="BJ189" s="1">
        <v>81.28125</v>
      </c>
      <c r="BK189" s="1">
        <v>81.4375</v>
      </c>
      <c r="BL189" s="1">
        <v>81.375</v>
      </c>
      <c r="BM189" s="1">
        <v>81.375</v>
      </c>
      <c r="BN189" s="1">
        <v>81.375</v>
      </c>
      <c r="BO189" s="1">
        <v>81.5625</v>
      </c>
      <c r="BP189" s="1">
        <v>81.625</v>
      </c>
      <c r="BQ189" s="1">
        <v>39.75</v>
      </c>
    </row>
    <row r="190" spans="1:69" x14ac:dyDescent="0.2">
      <c r="A190" s="30" t="s">
        <v>97</v>
      </c>
      <c r="B190" s="5">
        <v>53.0625</v>
      </c>
      <c r="C190" s="1">
        <v>54.75</v>
      </c>
      <c r="D190" s="1">
        <v>56.25</v>
      </c>
      <c r="E190" s="1">
        <v>55.4375</v>
      </c>
      <c r="F190" s="1">
        <v>57.0625</v>
      </c>
      <c r="G190" s="1">
        <v>61.6875</v>
      </c>
      <c r="H190" s="1">
        <v>60.0625</v>
      </c>
      <c r="I190" s="1">
        <v>60.5625</v>
      </c>
      <c r="J190" s="1">
        <v>61.5</v>
      </c>
      <c r="K190" s="1">
        <v>61.5</v>
      </c>
      <c r="L190" s="1">
        <v>62.375</v>
      </c>
      <c r="M190" s="1">
        <v>63.125</v>
      </c>
      <c r="N190" s="1">
        <v>71.4375</v>
      </c>
      <c r="O190" s="1">
        <v>71.625</v>
      </c>
      <c r="P190" s="1">
        <v>71.1875</v>
      </c>
      <c r="Q190" s="1">
        <v>71.25</v>
      </c>
      <c r="R190" s="1">
        <v>71.5625</v>
      </c>
      <c r="S190" s="1">
        <v>71.5</v>
      </c>
      <c r="T190" s="1">
        <v>71.1875</v>
      </c>
      <c r="U190" s="1">
        <v>70.9375</v>
      </c>
      <c r="V190" s="1">
        <v>72.0625</v>
      </c>
      <c r="W190" s="1">
        <v>74.25</v>
      </c>
      <c r="X190" s="1">
        <v>74.3125</v>
      </c>
      <c r="Y190" s="1">
        <v>74.3125</v>
      </c>
      <c r="Z190" s="1">
        <v>72.875</v>
      </c>
      <c r="AA190" s="1">
        <v>72.0625</v>
      </c>
      <c r="AB190" s="1">
        <v>73</v>
      </c>
      <c r="AC190" s="1">
        <v>73.9375</v>
      </c>
      <c r="AD190" s="1">
        <v>74</v>
      </c>
      <c r="AE190" s="1">
        <v>74.625</v>
      </c>
      <c r="AF190" s="1">
        <v>76.8125</v>
      </c>
      <c r="AG190" s="1">
        <v>77.875</v>
      </c>
      <c r="AH190" s="1">
        <v>78.4375</v>
      </c>
      <c r="AI190" s="1">
        <v>77.4375</v>
      </c>
      <c r="AJ190" s="1">
        <v>77.4375</v>
      </c>
      <c r="AK190" s="1">
        <v>77.8125</v>
      </c>
      <c r="AL190" s="1">
        <v>78</v>
      </c>
      <c r="AM190" s="1">
        <v>78.25</v>
      </c>
      <c r="AN190" s="1">
        <v>79.0625</v>
      </c>
      <c r="AO190" s="1">
        <v>80.25</v>
      </c>
      <c r="AP190" s="1">
        <v>80.625</v>
      </c>
      <c r="AQ190" s="1">
        <v>80.625</v>
      </c>
      <c r="AR190" s="1">
        <v>79.9375</v>
      </c>
      <c r="AS190" s="1">
        <v>79.125</v>
      </c>
      <c r="AT190" s="1">
        <v>81</v>
      </c>
      <c r="AU190" s="1">
        <v>81.25</v>
      </c>
      <c r="AV190" s="1">
        <v>80.9375</v>
      </c>
      <c r="AW190" s="1">
        <v>80.3125</v>
      </c>
      <c r="AX190" s="1">
        <v>79.8125</v>
      </c>
      <c r="AY190" s="1">
        <v>81.375</v>
      </c>
      <c r="AZ190" s="1">
        <v>82.1875</v>
      </c>
      <c r="BA190" s="1">
        <v>82.4375</v>
      </c>
      <c r="BB190" s="1">
        <v>80.8125</v>
      </c>
      <c r="BC190" s="1">
        <v>80.375</v>
      </c>
      <c r="BD190" s="1">
        <v>81.1875</v>
      </c>
      <c r="BE190" s="1">
        <v>80.5625</v>
      </c>
      <c r="BF190" s="1">
        <v>79.75</v>
      </c>
      <c r="BG190" s="1">
        <v>81.09375</v>
      </c>
      <c r="BH190" s="1">
        <v>81.09375</v>
      </c>
      <c r="BI190" s="1">
        <v>81.21875</v>
      </c>
      <c r="BJ190" s="1">
        <v>81.28125</v>
      </c>
      <c r="BK190" s="1">
        <v>81.4375</v>
      </c>
      <c r="BL190" s="1">
        <v>81.375</v>
      </c>
      <c r="BM190" s="1">
        <v>81.375</v>
      </c>
      <c r="BN190" s="1">
        <v>81.375</v>
      </c>
      <c r="BO190" s="1">
        <v>81.5625</v>
      </c>
      <c r="BP190" s="1">
        <v>81.625</v>
      </c>
      <c r="BQ190" s="1">
        <v>7.0418772845371143</v>
      </c>
    </row>
    <row r="191" spans="1:69" x14ac:dyDescent="0.2">
      <c r="A191" s="30" t="s">
        <v>89</v>
      </c>
      <c r="B191" s="5">
        <v>44.5625</v>
      </c>
      <c r="C191" s="1">
        <v>49.375</v>
      </c>
      <c r="D191" s="1">
        <v>51.625</v>
      </c>
      <c r="E191" s="1">
        <v>54.3125</v>
      </c>
      <c r="F191" s="1">
        <v>57.25</v>
      </c>
      <c r="G191" s="1">
        <v>59</v>
      </c>
      <c r="H191" s="1">
        <v>55.875</v>
      </c>
      <c r="I191" s="1">
        <v>55.375</v>
      </c>
      <c r="J191" s="1">
        <v>57.875</v>
      </c>
      <c r="K191" s="1">
        <v>54.625</v>
      </c>
      <c r="L191" s="1">
        <v>52.625</v>
      </c>
      <c r="M191" s="1">
        <v>50.625</v>
      </c>
      <c r="N191" s="1">
        <v>48.75</v>
      </c>
      <c r="O191" s="1">
        <v>48.25</v>
      </c>
      <c r="P191" s="1">
        <v>48.4375</v>
      </c>
      <c r="Q191" s="1">
        <v>49.9375</v>
      </c>
      <c r="R191" s="1">
        <v>49.8125</v>
      </c>
      <c r="S191" s="1">
        <v>49.125</v>
      </c>
      <c r="T191" s="1">
        <v>47.0625</v>
      </c>
      <c r="U191" s="1">
        <v>49.4375</v>
      </c>
      <c r="V191" s="1">
        <v>46.375</v>
      </c>
      <c r="W191" s="1">
        <v>49.5</v>
      </c>
      <c r="X191" s="1">
        <v>48.6875</v>
      </c>
      <c r="Y191" s="1">
        <v>51.875</v>
      </c>
      <c r="Z191" s="1">
        <v>48.5625</v>
      </c>
      <c r="AA191" s="1">
        <v>43.125</v>
      </c>
      <c r="AB191" s="1">
        <v>44.1875</v>
      </c>
      <c r="AC191" s="1">
        <v>44.375</v>
      </c>
      <c r="AD191" s="1">
        <v>44.625</v>
      </c>
      <c r="AE191" s="1">
        <v>43</v>
      </c>
      <c r="AF191" s="1">
        <v>39.8125</v>
      </c>
      <c r="AG191" s="1">
        <v>37.9375</v>
      </c>
      <c r="AH191" s="1">
        <v>38.6875</v>
      </c>
      <c r="AI191" s="1">
        <v>36.125</v>
      </c>
      <c r="AJ191" s="1">
        <v>35.5</v>
      </c>
      <c r="AK191" s="1">
        <v>36.875</v>
      </c>
      <c r="AL191" s="1">
        <v>39.25</v>
      </c>
      <c r="AM191" s="1">
        <v>38.75</v>
      </c>
      <c r="AN191" s="1">
        <v>36.5</v>
      </c>
      <c r="AO191" s="1">
        <v>35.625</v>
      </c>
      <c r="AP191" s="1">
        <v>37</v>
      </c>
      <c r="AQ191" s="1">
        <v>37.5</v>
      </c>
      <c r="AR191" s="1">
        <v>38.125</v>
      </c>
      <c r="AS191" s="1">
        <v>35.625</v>
      </c>
      <c r="AT191" s="1">
        <v>36.4375</v>
      </c>
      <c r="AU191" s="1">
        <v>36.125</v>
      </c>
      <c r="AV191" s="1">
        <v>36.3125</v>
      </c>
      <c r="AW191" s="1">
        <v>35.6875</v>
      </c>
      <c r="AX191" s="1">
        <v>33.75</v>
      </c>
      <c r="AY191" s="1">
        <v>35.375</v>
      </c>
      <c r="AZ191" s="1">
        <v>39.3125</v>
      </c>
      <c r="BA191" s="1">
        <v>38.625</v>
      </c>
      <c r="BB191" s="1">
        <v>38.5625</v>
      </c>
      <c r="BC191" s="1">
        <v>38.0625</v>
      </c>
      <c r="BD191" s="1">
        <v>38.5625</v>
      </c>
      <c r="BE191" s="1">
        <v>36.5625</v>
      </c>
      <c r="BF191" s="1">
        <v>35.9375</v>
      </c>
      <c r="BG191" s="1">
        <v>35.25</v>
      </c>
      <c r="BH191" s="1">
        <v>35.5</v>
      </c>
      <c r="BI191" s="1">
        <v>34.375</v>
      </c>
      <c r="BJ191" s="1">
        <v>36.0625</v>
      </c>
      <c r="BK191" s="1">
        <v>36.6875</v>
      </c>
      <c r="BL191" s="1">
        <v>38.4375</v>
      </c>
      <c r="BM191" s="1">
        <v>39.6875</v>
      </c>
      <c r="BN191" s="1">
        <v>39.5625</v>
      </c>
      <c r="BO191" s="1">
        <v>39.625</v>
      </c>
      <c r="BP191" s="1">
        <v>37.5625</v>
      </c>
      <c r="BQ191" s="1">
        <v>195.02999877929687</v>
      </c>
    </row>
    <row r="192" spans="1:69" x14ac:dyDescent="0.2">
      <c r="A192" s="30" t="s">
        <v>475</v>
      </c>
      <c r="B192" s="5">
        <v>28.53125</v>
      </c>
      <c r="C192" s="1">
        <v>31.75</v>
      </c>
      <c r="D192" s="1">
        <v>32.40625</v>
      </c>
      <c r="E192" s="1">
        <v>31.375</v>
      </c>
      <c r="F192" s="1">
        <v>33.40625</v>
      </c>
      <c r="G192" s="1">
        <v>34.6875</v>
      </c>
      <c r="H192" s="1">
        <v>31.578125</v>
      </c>
      <c r="I192" s="1">
        <v>32.984375</v>
      </c>
      <c r="J192" s="1">
        <v>33.6875</v>
      </c>
      <c r="K192" s="1">
        <v>33.484375</v>
      </c>
      <c r="L192" s="1">
        <v>34.4375</v>
      </c>
      <c r="M192" s="1">
        <v>33.40625</v>
      </c>
      <c r="N192" s="1">
        <v>36.296875</v>
      </c>
      <c r="O192" s="1">
        <v>35.3125</v>
      </c>
      <c r="P192" s="1">
        <v>34.71875</v>
      </c>
      <c r="Q192" s="1">
        <v>34.890625</v>
      </c>
      <c r="R192" s="1">
        <v>36.703125</v>
      </c>
      <c r="S192" s="1">
        <v>37.078125</v>
      </c>
      <c r="T192" s="1">
        <v>39.4375</v>
      </c>
      <c r="U192" s="1">
        <v>39.390625</v>
      </c>
      <c r="V192" s="1">
        <v>37.296875</v>
      </c>
      <c r="W192" s="1">
        <v>38.6875</v>
      </c>
      <c r="X192" s="1">
        <v>38.109375</v>
      </c>
      <c r="Y192" s="1">
        <v>38.6875</v>
      </c>
      <c r="Z192" s="1">
        <v>40.34375</v>
      </c>
      <c r="AA192" s="1">
        <v>36.875</v>
      </c>
      <c r="AB192" s="1">
        <v>36.046875</v>
      </c>
      <c r="AC192" s="1">
        <v>35.71875</v>
      </c>
      <c r="AD192" s="1">
        <v>35.59375</v>
      </c>
      <c r="AE192" s="1">
        <v>34.890625</v>
      </c>
      <c r="AF192" s="1">
        <v>37.25</v>
      </c>
      <c r="AG192" s="1">
        <v>39.0625</v>
      </c>
      <c r="AH192" s="1">
        <v>37.453125</v>
      </c>
      <c r="AI192" s="1">
        <v>37</v>
      </c>
      <c r="AJ192" s="1">
        <v>38.875</v>
      </c>
      <c r="AK192" s="1">
        <v>41.8125</v>
      </c>
      <c r="AL192" s="1">
        <v>41.5</v>
      </c>
      <c r="AM192" s="1">
        <v>42.4375</v>
      </c>
      <c r="AN192" s="1">
        <v>39.375</v>
      </c>
      <c r="AO192" s="1">
        <v>41.4375</v>
      </c>
      <c r="AP192" s="1">
        <v>40.625</v>
      </c>
      <c r="AQ192" s="1">
        <v>40</v>
      </c>
      <c r="AR192" s="1">
        <v>43</v>
      </c>
      <c r="AS192" s="1">
        <v>42.125</v>
      </c>
      <c r="AT192" s="1">
        <v>43</v>
      </c>
      <c r="AU192" s="1">
        <v>44.3125</v>
      </c>
      <c r="AV192" s="1">
        <v>43.5</v>
      </c>
      <c r="AW192" s="1">
        <v>43.25</v>
      </c>
      <c r="AX192" s="1">
        <v>42.75</v>
      </c>
      <c r="AY192" s="1">
        <v>44.875</v>
      </c>
      <c r="AZ192" s="1">
        <v>44.375</v>
      </c>
      <c r="BA192" s="1">
        <v>45.125</v>
      </c>
      <c r="BB192" s="1">
        <v>44.625</v>
      </c>
      <c r="BC192" s="1">
        <v>45.625</v>
      </c>
      <c r="BD192" s="1">
        <v>43.8125</v>
      </c>
      <c r="BE192" s="1">
        <v>42.8125</v>
      </c>
      <c r="BF192" s="1">
        <v>40.875</v>
      </c>
      <c r="BG192" s="1">
        <v>40.6875</v>
      </c>
      <c r="BH192" s="1">
        <v>40.625</v>
      </c>
      <c r="BI192" s="1">
        <v>40</v>
      </c>
      <c r="BJ192" s="1">
        <v>40.25</v>
      </c>
      <c r="BK192" s="1">
        <v>43.0625</v>
      </c>
      <c r="BL192" s="1">
        <v>41.375</v>
      </c>
      <c r="BM192" s="1">
        <v>37.25</v>
      </c>
      <c r="BN192" s="1">
        <v>35.875</v>
      </c>
      <c r="BO192" s="1">
        <v>39</v>
      </c>
      <c r="BP192" s="1">
        <v>40.0625</v>
      </c>
      <c r="BQ192" s="1">
        <v>195.02999877929687</v>
      </c>
    </row>
    <row r="193" spans="1:69" x14ac:dyDescent="0.2">
      <c r="A193" s="30" t="s">
        <v>475</v>
      </c>
      <c r="B193" s="5">
        <v>28.53125</v>
      </c>
      <c r="C193" s="1">
        <v>31.75</v>
      </c>
      <c r="D193" s="1">
        <v>32.40625</v>
      </c>
      <c r="E193" s="1">
        <v>31.375</v>
      </c>
      <c r="F193" s="1">
        <v>33.40625</v>
      </c>
      <c r="G193" s="1">
        <v>34.6875</v>
      </c>
      <c r="H193" s="1">
        <v>31.578125</v>
      </c>
      <c r="I193" s="1">
        <v>32.984375</v>
      </c>
      <c r="J193" s="1">
        <v>33.6875</v>
      </c>
      <c r="K193" s="1">
        <v>33.484375</v>
      </c>
      <c r="L193" s="1">
        <v>34.4375</v>
      </c>
      <c r="M193" s="1">
        <v>33.40625</v>
      </c>
      <c r="N193" s="1">
        <v>36.296875</v>
      </c>
      <c r="O193" s="1">
        <v>35.3125</v>
      </c>
      <c r="P193" s="1">
        <v>34.71875</v>
      </c>
      <c r="Q193" s="1">
        <v>34.890625</v>
      </c>
      <c r="R193" s="1">
        <v>36.703125</v>
      </c>
      <c r="S193" s="1">
        <v>37.078125</v>
      </c>
      <c r="T193" s="1">
        <v>39.4375</v>
      </c>
      <c r="U193" s="1">
        <v>39.390625</v>
      </c>
      <c r="V193" s="1">
        <v>37.296875</v>
      </c>
      <c r="W193" s="1">
        <v>38.6875</v>
      </c>
      <c r="X193" s="1">
        <v>38.109375</v>
      </c>
      <c r="Y193" s="1">
        <v>38.6875</v>
      </c>
      <c r="Z193" s="1">
        <v>40.34375</v>
      </c>
      <c r="AA193" s="1">
        <v>36.875</v>
      </c>
      <c r="AB193" s="1">
        <v>36.046875</v>
      </c>
      <c r="AC193" s="1">
        <v>35.71875</v>
      </c>
      <c r="AD193" s="1">
        <v>35.59375</v>
      </c>
      <c r="AE193" s="1">
        <v>34.890625</v>
      </c>
      <c r="AF193" s="1">
        <v>37.25</v>
      </c>
      <c r="AG193" s="1">
        <v>39.0625</v>
      </c>
      <c r="AH193" s="1">
        <v>37.453125</v>
      </c>
      <c r="AI193" s="1">
        <v>37</v>
      </c>
      <c r="AJ193" s="1">
        <v>38.875</v>
      </c>
      <c r="AK193" s="1">
        <v>41.8125</v>
      </c>
      <c r="AL193" s="1">
        <v>41.5</v>
      </c>
      <c r="AM193" s="1">
        <v>42.4375</v>
      </c>
      <c r="AN193" s="1">
        <v>39.375</v>
      </c>
      <c r="AO193" s="1">
        <v>41.4375</v>
      </c>
      <c r="AP193" s="1">
        <v>40.625</v>
      </c>
      <c r="AQ193" s="1">
        <v>40</v>
      </c>
      <c r="AR193" s="1">
        <v>43</v>
      </c>
      <c r="AS193" s="1">
        <v>42.125</v>
      </c>
      <c r="AT193" s="1">
        <v>43</v>
      </c>
      <c r="AU193" s="1">
        <v>44.3125</v>
      </c>
      <c r="AV193" s="1">
        <v>43.5</v>
      </c>
      <c r="AW193" s="1">
        <v>43.25</v>
      </c>
      <c r="AX193" s="1">
        <v>42.75</v>
      </c>
      <c r="AY193" s="1">
        <v>44.875</v>
      </c>
      <c r="AZ193" s="1">
        <v>44.375</v>
      </c>
      <c r="BA193" s="1">
        <v>45.125</v>
      </c>
      <c r="BB193" s="1">
        <v>44.625</v>
      </c>
      <c r="BC193" s="1">
        <v>45.625</v>
      </c>
      <c r="BD193" s="1">
        <v>43.8125</v>
      </c>
      <c r="BE193" s="1">
        <v>42.8125</v>
      </c>
      <c r="BF193" s="1">
        <v>40.875</v>
      </c>
      <c r="BG193" s="1">
        <v>40.6875</v>
      </c>
      <c r="BH193" s="1">
        <v>40.625</v>
      </c>
      <c r="BI193" s="1">
        <v>40</v>
      </c>
      <c r="BJ193" s="1">
        <v>40.25</v>
      </c>
      <c r="BK193" s="1">
        <v>43.0625</v>
      </c>
      <c r="BL193" s="1">
        <v>41.375</v>
      </c>
      <c r="BM193" s="1">
        <v>37.25</v>
      </c>
      <c r="BN193" s="1">
        <v>35.875</v>
      </c>
      <c r="BO193" s="1">
        <v>39</v>
      </c>
      <c r="BP193" s="1">
        <v>40.0625</v>
      </c>
      <c r="BQ193" s="1">
        <v>195.02999877929687</v>
      </c>
    </row>
    <row r="194" spans="1:69" x14ac:dyDescent="0.2">
      <c r="A194" s="30" t="s">
        <v>91</v>
      </c>
      <c r="B194" s="5">
        <v>41.8125</v>
      </c>
      <c r="C194" s="1">
        <v>44.6875</v>
      </c>
      <c r="D194" s="1">
        <v>45.0625</v>
      </c>
      <c r="E194" s="1">
        <v>47.1875</v>
      </c>
      <c r="F194" s="1">
        <v>48</v>
      </c>
      <c r="G194" s="1">
        <v>48.6875</v>
      </c>
      <c r="H194" s="1">
        <v>46.125</v>
      </c>
      <c r="I194" s="1">
        <v>45.5625</v>
      </c>
      <c r="J194" s="1">
        <v>48.6875</v>
      </c>
      <c r="K194" s="1">
        <v>46.3125</v>
      </c>
      <c r="L194" s="1">
        <v>45.875</v>
      </c>
      <c r="M194" s="1">
        <v>45.4375</v>
      </c>
      <c r="N194" s="1">
        <v>46.0625</v>
      </c>
      <c r="O194" s="1">
        <v>45.5</v>
      </c>
      <c r="P194" s="1">
        <v>44.125</v>
      </c>
      <c r="Q194" s="1">
        <v>45.8125</v>
      </c>
      <c r="R194" s="1">
        <v>44.8125</v>
      </c>
      <c r="S194" s="1">
        <v>44.5</v>
      </c>
      <c r="T194" s="1">
        <v>43.1875</v>
      </c>
      <c r="U194" s="1">
        <v>45</v>
      </c>
      <c r="V194" s="1">
        <v>41.5625</v>
      </c>
      <c r="W194" s="1">
        <v>43.875</v>
      </c>
      <c r="X194" s="1">
        <v>43.4375</v>
      </c>
      <c r="Y194" s="1">
        <v>43.9375</v>
      </c>
      <c r="Z194" s="1">
        <v>43.625</v>
      </c>
      <c r="AA194" s="1">
        <v>40.75</v>
      </c>
      <c r="AB194" s="1">
        <v>39.9375</v>
      </c>
      <c r="AC194" s="1">
        <v>41.375</v>
      </c>
      <c r="AD194" s="1">
        <v>42.25</v>
      </c>
      <c r="AE194" s="1">
        <v>40.75</v>
      </c>
      <c r="AF194" s="1">
        <v>39.125</v>
      </c>
      <c r="AG194" s="1">
        <v>37.4375</v>
      </c>
      <c r="AH194" s="1">
        <v>38.75</v>
      </c>
      <c r="AI194" s="1">
        <v>36.375</v>
      </c>
      <c r="AJ194" s="1">
        <v>37</v>
      </c>
      <c r="AK194" s="1">
        <v>36.6875</v>
      </c>
      <c r="AL194" s="1">
        <v>38.375</v>
      </c>
      <c r="AM194" s="1">
        <v>37.875</v>
      </c>
      <c r="AN194" s="1">
        <v>37.5</v>
      </c>
      <c r="AO194" s="1">
        <v>36.9375</v>
      </c>
      <c r="AP194" s="1">
        <v>37.5</v>
      </c>
      <c r="AQ194" s="1">
        <v>38.375</v>
      </c>
      <c r="AR194" s="1">
        <v>39.125</v>
      </c>
      <c r="AS194" s="1">
        <v>37.375</v>
      </c>
      <c r="AT194" s="1">
        <v>37.875</v>
      </c>
      <c r="AU194" s="1">
        <v>37.625</v>
      </c>
      <c r="AV194" s="1">
        <v>38.3125</v>
      </c>
      <c r="AW194" s="1">
        <v>37.5625</v>
      </c>
      <c r="AX194" s="1">
        <v>35.5</v>
      </c>
      <c r="AY194" s="1">
        <v>37.40625</v>
      </c>
      <c r="AZ194" s="1">
        <v>39.5</v>
      </c>
      <c r="BA194" s="1">
        <v>40.0625</v>
      </c>
      <c r="BB194" s="1">
        <v>39.9375</v>
      </c>
      <c r="BC194" s="1">
        <v>39.75</v>
      </c>
      <c r="BD194" s="1">
        <v>40.125</v>
      </c>
      <c r="BE194" s="1">
        <v>39.3125</v>
      </c>
      <c r="BF194" s="1">
        <v>39.375</v>
      </c>
      <c r="BG194" s="1">
        <v>38.125</v>
      </c>
      <c r="BH194" s="1">
        <v>39.125</v>
      </c>
      <c r="BI194" s="1">
        <v>38.8125</v>
      </c>
      <c r="BJ194" s="1">
        <v>40.6875</v>
      </c>
      <c r="BK194" s="1">
        <v>41.5625</v>
      </c>
      <c r="BL194" s="1">
        <v>43.5</v>
      </c>
      <c r="BM194" s="1">
        <v>43</v>
      </c>
      <c r="BN194" s="1">
        <v>42.1875</v>
      </c>
      <c r="BO194" s="1">
        <v>43</v>
      </c>
      <c r="BP194" s="1">
        <v>41.125</v>
      </c>
      <c r="BQ194" s="1">
        <v>195.02999877929687</v>
      </c>
    </row>
    <row r="195" spans="1:69" x14ac:dyDescent="0.2">
      <c r="A195" s="4" t="s">
        <v>478</v>
      </c>
      <c r="B195" s="5">
        <v>5.7485475374490917</v>
      </c>
      <c r="C195" s="1">
        <v>5.8747956407009889</v>
      </c>
      <c r="D195" s="1">
        <v>6.2522763481724555</v>
      </c>
      <c r="E195" s="1">
        <v>5.9794254399507141</v>
      </c>
      <c r="F195" s="1">
        <v>5.8968649944609535</v>
      </c>
      <c r="G195" s="1">
        <v>5.8509411160824349</v>
      </c>
      <c r="H195" s="1">
        <v>6.3050494286130467</v>
      </c>
      <c r="I195" s="1">
        <v>6.1880428404768137</v>
      </c>
      <c r="J195" s="1">
        <v>6.1846798549788895</v>
      </c>
      <c r="K195" s="1">
        <v>6.3174776671046278</v>
      </c>
      <c r="L195" s="1">
        <v>6.2064512915621064</v>
      </c>
      <c r="M195" s="1">
        <v>6.1061673010717428</v>
      </c>
      <c r="N195" s="1">
        <v>6.2102297820309502</v>
      </c>
      <c r="O195" s="1">
        <v>6.4020876781113323</v>
      </c>
      <c r="P195" s="1">
        <v>6.4241393659411852</v>
      </c>
      <c r="Q195" s="1">
        <v>6.4064214379367286</v>
      </c>
      <c r="R195" s="1">
        <v>6.4134052074505554</v>
      </c>
      <c r="S195" s="1">
        <v>6.2431813230584146</v>
      </c>
      <c r="T195" s="1">
        <v>6.2652067251439938</v>
      </c>
      <c r="U195" s="1">
        <v>6.1301178223172421</v>
      </c>
      <c r="V195" s="1">
        <v>6.1546519790247478</v>
      </c>
      <c r="W195" s="1">
        <v>6.204156104998316</v>
      </c>
      <c r="X195" s="1">
        <v>6.1078065161653337</v>
      </c>
      <c r="Y195" s="1">
        <v>6.0204327505992179</v>
      </c>
      <c r="Z195" s="1">
        <v>6.2100453837192706</v>
      </c>
      <c r="AA195" s="1">
        <v>6.210953950522252</v>
      </c>
      <c r="AB195" s="1">
        <v>6.4699814173760002</v>
      </c>
      <c r="AC195" s="1">
        <v>6.2756455173760202</v>
      </c>
      <c r="AD195" s="1">
        <v>6.1511741715111503</v>
      </c>
      <c r="AE195" s="1">
        <v>6.1008431139042996</v>
      </c>
      <c r="AF195" s="1">
        <v>5.8756864098703359</v>
      </c>
      <c r="AG195" s="1">
        <v>5.8159668266896123</v>
      </c>
      <c r="AH195" s="1">
        <v>5.8718886186261265</v>
      </c>
      <c r="AI195" s="1">
        <v>5.8865715756556867</v>
      </c>
      <c r="AJ195" s="1">
        <v>5.7495107020911824</v>
      </c>
      <c r="AK195" s="1">
        <v>6.113459224413698</v>
      </c>
      <c r="AL195" s="1">
        <v>6.2541683672140103</v>
      </c>
      <c r="AM195" s="1">
        <v>6.0128083534719314</v>
      </c>
      <c r="AN195" s="1">
        <v>6.0959104864826346</v>
      </c>
      <c r="AO195" s="1">
        <v>6.0524152420054369</v>
      </c>
      <c r="AP195" s="1">
        <v>6.1824974543886508</v>
      </c>
      <c r="AQ195" s="1">
        <v>6.1551926913159578</v>
      </c>
      <c r="AR195" s="1">
        <v>6.3442876185235715</v>
      </c>
      <c r="AS195" s="1">
        <v>6.5199433945794381</v>
      </c>
      <c r="AT195" s="1">
        <v>6.3129879892477563</v>
      </c>
      <c r="AU195" s="1">
        <v>6.4193261692092172</v>
      </c>
      <c r="AV195" s="1">
        <v>6.3711255920370196</v>
      </c>
      <c r="AW195" s="1">
        <v>6.3552492529407303</v>
      </c>
      <c r="AX195" s="1">
        <v>6.2959945303646041</v>
      </c>
      <c r="AY195" s="1">
        <v>6.3502038867221859</v>
      </c>
      <c r="AZ195" s="1">
        <v>6.5657442933418348</v>
      </c>
      <c r="BA195" s="1">
        <v>6.6345547814178421</v>
      </c>
      <c r="BB195" s="1">
        <v>6.7505918816798367</v>
      </c>
      <c r="BC195" s="1">
        <v>7.0418772845371143</v>
      </c>
      <c r="BD195" s="1">
        <v>7.4666286034687817</v>
      </c>
      <c r="BE195" s="1">
        <v>7.3737086030854133</v>
      </c>
      <c r="BF195" s="1">
        <v>7.1816559136628149</v>
      </c>
      <c r="BG195" s="1">
        <v>7.3308982946518384</v>
      </c>
      <c r="BH195" s="1">
        <v>7.3106904630396263</v>
      </c>
      <c r="BI195" s="1">
        <v>7.2198287998790445</v>
      </c>
      <c r="BJ195" s="1">
        <v>7.3694814756261167</v>
      </c>
      <c r="BK195" s="1">
        <v>7.5934845655899608</v>
      </c>
      <c r="BL195" s="1">
        <v>7.5480660857135007</v>
      </c>
      <c r="BM195" s="1">
        <v>7.7413747980285565</v>
      </c>
      <c r="BN195" s="1">
        <v>7.7955642959199318</v>
      </c>
      <c r="BO195" s="1">
        <v>7.6225792739326916</v>
      </c>
      <c r="BP195" s="1">
        <v>7.6617592435142354</v>
      </c>
      <c r="BQ195" s="1">
        <v>195.02999877929687</v>
      </c>
    </row>
    <row r="196" spans="1:69" x14ac:dyDescent="0.2">
      <c r="A196" s="4" t="s">
        <v>584</v>
      </c>
      <c r="B196" s="5">
        <v>48.5</v>
      </c>
      <c r="C196" s="1">
        <v>55.625</v>
      </c>
      <c r="D196" s="1">
        <v>54.1875</v>
      </c>
      <c r="E196" s="1">
        <v>54</v>
      </c>
      <c r="F196" s="1">
        <v>51.9375</v>
      </c>
      <c r="G196" s="1">
        <v>54.875</v>
      </c>
      <c r="H196" s="1">
        <v>54.1875</v>
      </c>
      <c r="I196" s="1">
        <v>52.75</v>
      </c>
      <c r="J196" s="1">
        <v>55</v>
      </c>
      <c r="K196" s="1">
        <v>51.5</v>
      </c>
      <c r="L196" s="1">
        <v>51</v>
      </c>
      <c r="M196" s="1">
        <v>54</v>
      </c>
      <c r="N196" s="1">
        <v>50.25</v>
      </c>
      <c r="O196" s="1">
        <v>50.125</v>
      </c>
      <c r="P196" s="1">
        <v>49.5625</v>
      </c>
      <c r="Q196" s="1">
        <v>48.625</v>
      </c>
      <c r="R196" s="1">
        <v>47.5</v>
      </c>
      <c r="S196" s="1">
        <v>48.875</v>
      </c>
      <c r="T196" s="1">
        <v>48.625</v>
      </c>
      <c r="U196" s="1">
        <v>49.75</v>
      </c>
      <c r="V196" s="1">
        <v>46.75</v>
      </c>
      <c r="W196" s="1">
        <v>44.8125</v>
      </c>
      <c r="X196" s="1">
        <v>41.4375</v>
      </c>
      <c r="Y196" s="1">
        <v>45.8125</v>
      </c>
      <c r="Z196" s="1">
        <v>44.25</v>
      </c>
      <c r="AA196" s="1">
        <v>39.25</v>
      </c>
      <c r="AB196" s="1">
        <v>45</v>
      </c>
      <c r="AC196" s="1">
        <v>45.75</v>
      </c>
      <c r="AD196" s="1">
        <v>47.4375</v>
      </c>
      <c r="AE196" s="1">
        <v>45.5</v>
      </c>
      <c r="AF196" s="1">
        <v>46.25</v>
      </c>
      <c r="AG196" s="1">
        <v>44.875</v>
      </c>
      <c r="AH196" s="1">
        <v>44.5</v>
      </c>
      <c r="AI196" s="1">
        <v>42.6875</v>
      </c>
      <c r="AJ196" s="1">
        <v>41.625</v>
      </c>
      <c r="AK196" s="1">
        <v>43.6875</v>
      </c>
      <c r="AL196" s="1">
        <v>48.375</v>
      </c>
      <c r="AM196" s="1">
        <v>46.9375</v>
      </c>
      <c r="AN196" s="1">
        <v>48.375</v>
      </c>
      <c r="AO196" s="1">
        <v>48.125</v>
      </c>
      <c r="AP196" s="1">
        <v>49.6875</v>
      </c>
      <c r="AQ196" s="1">
        <v>52</v>
      </c>
      <c r="AR196" s="1">
        <v>50</v>
      </c>
      <c r="AS196" s="1">
        <v>51.6875</v>
      </c>
      <c r="AT196" s="1">
        <v>50.4375</v>
      </c>
      <c r="AU196" s="1">
        <v>50.5625</v>
      </c>
      <c r="AV196" s="1">
        <v>50.25</v>
      </c>
      <c r="AW196" s="1">
        <v>47.875</v>
      </c>
      <c r="AX196" s="1">
        <v>43.8125</v>
      </c>
      <c r="AY196" s="1">
        <v>44</v>
      </c>
      <c r="AZ196" s="1">
        <v>45.1875</v>
      </c>
      <c r="BA196" s="1">
        <v>46</v>
      </c>
      <c r="BB196" s="1">
        <v>48.75</v>
      </c>
      <c r="BC196" s="1">
        <v>50.3125</v>
      </c>
      <c r="BD196" s="1">
        <v>49.375</v>
      </c>
      <c r="BE196" s="1">
        <v>47</v>
      </c>
      <c r="BF196" s="1">
        <v>45.25</v>
      </c>
      <c r="BG196" s="1">
        <v>43.6875</v>
      </c>
      <c r="BH196" s="1">
        <v>44.4375</v>
      </c>
      <c r="BI196" s="1">
        <v>43.9375</v>
      </c>
      <c r="BJ196" s="1">
        <v>46.625</v>
      </c>
      <c r="BK196" s="1">
        <v>47.8125</v>
      </c>
      <c r="BL196" s="1">
        <v>50.359375</v>
      </c>
      <c r="BM196" s="1">
        <v>56.625</v>
      </c>
      <c r="BN196" s="1">
        <v>56.9375</v>
      </c>
      <c r="BO196" s="1">
        <v>58.875</v>
      </c>
      <c r="BP196" s="1">
        <v>59</v>
      </c>
      <c r="BQ196" s="1">
        <v>81.375</v>
      </c>
    </row>
    <row r="197" spans="1:69" x14ac:dyDescent="0.2">
      <c r="A197" s="4" t="s">
        <v>98</v>
      </c>
      <c r="B197" s="5">
        <v>133.32000732421875</v>
      </c>
      <c r="C197" s="1">
        <v>136.91000366210937</v>
      </c>
      <c r="D197" s="1">
        <v>141.52000427246094</v>
      </c>
      <c r="E197" s="1">
        <v>138.77999877929687</v>
      </c>
      <c r="F197" s="1">
        <v>139.89999389648437</v>
      </c>
      <c r="G197" s="1">
        <v>149.44000244140625</v>
      </c>
      <c r="H197" s="1">
        <v>149.25999450683594</v>
      </c>
      <c r="I197" s="1">
        <v>147.58000183105469</v>
      </c>
      <c r="J197" s="1">
        <v>147.27000427246094</v>
      </c>
      <c r="K197" s="1">
        <v>143.82000732421875</v>
      </c>
      <c r="L197" s="1">
        <v>143.53999328613281</v>
      </c>
      <c r="M197" s="1">
        <v>143.8800048828125</v>
      </c>
      <c r="N197" s="1">
        <v>148.8800048828125</v>
      </c>
      <c r="O197" s="1">
        <v>147.57000732421875</v>
      </c>
      <c r="P197" s="1">
        <v>145.77000427246094</v>
      </c>
      <c r="Q197" s="1">
        <v>149.05000305175781</v>
      </c>
      <c r="R197" s="1">
        <v>150.36000061035156</v>
      </c>
      <c r="S197" s="1">
        <v>149.64999389648437</v>
      </c>
      <c r="T197" s="1">
        <v>150.05000305175781</v>
      </c>
      <c r="U197" s="1">
        <v>151.3699951171875</v>
      </c>
      <c r="V197" s="1">
        <v>151.3800048828125</v>
      </c>
      <c r="W197" s="1">
        <v>160.97000122070312</v>
      </c>
      <c r="X197" s="1">
        <v>167.14999389648437</v>
      </c>
      <c r="Y197" s="1">
        <v>167.83999633789063</v>
      </c>
      <c r="Z197" s="1">
        <v>169.25</v>
      </c>
      <c r="AA197" s="1">
        <v>162.55000305175781</v>
      </c>
      <c r="AB197" s="1">
        <v>161.47999572753906</v>
      </c>
      <c r="AC197" s="1">
        <v>164.75</v>
      </c>
      <c r="AD197" s="1">
        <v>164.97000122070313</v>
      </c>
      <c r="AE197" s="1">
        <v>160.11000061035156</v>
      </c>
      <c r="AF197" s="1">
        <v>161.14999389648437</v>
      </c>
      <c r="AG197" s="1">
        <v>165.21000671386719</v>
      </c>
      <c r="AH197" s="1">
        <v>166.03999328613281</v>
      </c>
      <c r="AI197" s="1">
        <v>160.97999572753906</v>
      </c>
      <c r="AJ197" s="1">
        <v>157.88999938964844</v>
      </c>
      <c r="AK197" s="1">
        <v>160.19999694824219</v>
      </c>
      <c r="AL197" s="1">
        <v>163.89999389648437</v>
      </c>
      <c r="AM197" s="1">
        <v>165.1199951171875</v>
      </c>
      <c r="AN197" s="1">
        <v>168.05999755859375</v>
      </c>
      <c r="AO197" s="1">
        <v>171.33999633789062</v>
      </c>
      <c r="AP197" s="1">
        <v>171.74000549316406</v>
      </c>
      <c r="AQ197" s="1">
        <v>176.25</v>
      </c>
      <c r="AR197" s="1">
        <v>177.53999328613281</v>
      </c>
      <c r="AS197" s="1">
        <v>173.97999572753906</v>
      </c>
      <c r="AT197" s="1">
        <v>180.97000122070312</v>
      </c>
      <c r="AU197" s="1">
        <v>184.24000549316406</v>
      </c>
      <c r="AV197" s="1">
        <v>186.42999267578125</v>
      </c>
      <c r="AW197" s="1">
        <v>185.42999267578125</v>
      </c>
      <c r="AX197" s="1">
        <v>186.58000183105469</v>
      </c>
      <c r="AY197" s="1">
        <v>193.55999755859375</v>
      </c>
      <c r="AZ197" s="1">
        <v>195.30999755859375</v>
      </c>
      <c r="BA197" s="1">
        <v>197.80999755859375</v>
      </c>
      <c r="BB197" s="1">
        <v>193.1300048828125</v>
      </c>
      <c r="BC197" s="1">
        <v>195.02999877929687</v>
      </c>
      <c r="BD197" s="1">
        <v>194.39999389648437</v>
      </c>
      <c r="BE197" s="1">
        <v>195.5</v>
      </c>
      <c r="BF197" s="1">
        <v>195.22999572753906</v>
      </c>
      <c r="BG197" s="1">
        <v>192.10000610351562</v>
      </c>
      <c r="BH197" s="1">
        <v>191.44999694824219</v>
      </c>
      <c r="BI197" s="1">
        <v>194.72000122070312</v>
      </c>
      <c r="BJ197" s="1">
        <v>199.74000549316406</v>
      </c>
      <c r="BK197" s="1">
        <v>206.07000732421875</v>
      </c>
      <c r="BL197" s="1">
        <v>205.32000732421875</v>
      </c>
      <c r="BM197" s="1">
        <v>196.97999572753906</v>
      </c>
      <c r="BN197" s="1">
        <v>194.25</v>
      </c>
      <c r="BO197" s="1">
        <v>199.17999267578125</v>
      </c>
      <c r="BP197" s="1">
        <v>197.99000549316406</v>
      </c>
      <c r="BQ197" s="1">
        <v>526.72998046875</v>
      </c>
    </row>
    <row r="198" spans="1:69" x14ac:dyDescent="0.2">
      <c r="A198" s="4" t="s">
        <v>98</v>
      </c>
      <c r="B198" s="6">
        <v>133.32000732421875</v>
      </c>
      <c r="C198" s="1">
        <v>136.91000366210937</v>
      </c>
      <c r="D198" s="1">
        <v>141.52000427246094</v>
      </c>
      <c r="E198" s="1">
        <v>138.77999877929687</v>
      </c>
      <c r="F198" s="1">
        <v>139.89999389648437</v>
      </c>
      <c r="G198" s="1">
        <v>149.44000244140625</v>
      </c>
      <c r="H198" s="1">
        <v>149.25999450683594</v>
      </c>
      <c r="I198" s="1">
        <v>147.58000183105469</v>
      </c>
      <c r="J198" s="1">
        <v>147.27000427246094</v>
      </c>
      <c r="K198" s="1">
        <v>143.82000732421875</v>
      </c>
      <c r="L198" s="1">
        <v>143.53999328613281</v>
      </c>
      <c r="M198" s="1">
        <v>143.8800048828125</v>
      </c>
      <c r="N198" s="1">
        <v>148.8800048828125</v>
      </c>
      <c r="O198" s="1">
        <v>147.57000732421875</v>
      </c>
      <c r="P198" s="1">
        <v>145.77000427246094</v>
      </c>
      <c r="Q198" s="1">
        <v>149.05000305175781</v>
      </c>
      <c r="R198" s="1">
        <v>150.36000061035156</v>
      </c>
      <c r="S198" s="1">
        <v>149.64999389648437</v>
      </c>
      <c r="T198" s="1">
        <v>150.05000305175781</v>
      </c>
      <c r="U198" s="1">
        <v>151.3699951171875</v>
      </c>
      <c r="V198" s="1">
        <v>151.3800048828125</v>
      </c>
      <c r="W198" s="1">
        <v>160.97000122070312</v>
      </c>
      <c r="X198" s="1">
        <v>167.14999389648437</v>
      </c>
      <c r="Y198" s="1">
        <v>167.83999633789063</v>
      </c>
      <c r="Z198" s="1">
        <v>169.25</v>
      </c>
      <c r="AA198" s="1">
        <v>162.55000305175781</v>
      </c>
      <c r="AB198" s="1">
        <v>161.47999572753906</v>
      </c>
      <c r="AC198" s="1">
        <v>164.75</v>
      </c>
      <c r="AD198" s="1">
        <v>164.97000122070313</v>
      </c>
      <c r="AE198" s="1">
        <v>160.11000061035156</v>
      </c>
      <c r="AF198" s="1">
        <v>161.14999389648437</v>
      </c>
      <c r="AG198" s="1">
        <v>165.21000671386719</v>
      </c>
      <c r="AH198" s="1">
        <v>166.03999328613281</v>
      </c>
      <c r="AI198" s="1">
        <v>160.97999572753906</v>
      </c>
      <c r="AJ198" s="1">
        <v>157.88999938964844</v>
      </c>
      <c r="AK198" s="1">
        <v>160.19999694824219</v>
      </c>
      <c r="AL198" s="1">
        <v>163.89999389648437</v>
      </c>
      <c r="AM198" s="1">
        <v>165.1199951171875</v>
      </c>
      <c r="AN198" s="1">
        <v>168.05999755859375</v>
      </c>
      <c r="AO198" s="1">
        <v>171.33999633789062</v>
      </c>
      <c r="AP198" s="1">
        <v>171.74000549316406</v>
      </c>
      <c r="AQ198" s="1">
        <v>176.25</v>
      </c>
      <c r="AR198" s="1">
        <v>177.53999328613281</v>
      </c>
      <c r="AS198" s="1">
        <v>173.97999572753906</v>
      </c>
      <c r="AT198" s="1">
        <v>180.97000122070312</v>
      </c>
      <c r="AU198" s="1">
        <v>184.24000549316406</v>
      </c>
      <c r="AV198" s="1">
        <v>186.42999267578125</v>
      </c>
      <c r="AW198" s="1">
        <v>185.42999267578125</v>
      </c>
      <c r="AX198" s="1">
        <v>186.58000183105469</v>
      </c>
      <c r="AY198" s="1">
        <v>193.55999755859375</v>
      </c>
      <c r="AZ198" s="1">
        <v>195.30999755859375</v>
      </c>
      <c r="BA198" s="1">
        <v>197.80999755859375</v>
      </c>
      <c r="BB198" s="1">
        <v>193.1300048828125</v>
      </c>
      <c r="BC198" s="1">
        <v>195.02999877929687</v>
      </c>
      <c r="BD198" s="1">
        <v>194.39999389648437</v>
      </c>
      <c r="BE198" s="1">
        <v>195.5</v>
      </c>
      <c r="BF198" s="1">
        <v>195.22999572753906</v>
      </c>
      <c r="BG198" s="1">
        <v>192.10000610351562</v>
      </c>
      <c r="BH198" s="1">
        <v>191.44999694824219</v>
      </c>
      <c r="BI198" s="1">
        <v>194.72000122070312</v>
      </c>
      <c r="BJ198" s="1">
        <v>199.74000549316406</v>
      </c>
      <c r="BK198" s="1">
        <v>206.07000732421875</v>
      </c>
      <c r="BL198" s="1">
        <v>205.32000732421875</v>
      </c>
      <c r="BM198" s="1">
        <v>196.97999572753906</v>
      </c>
      <c r="BN198" s="1">
        <v>194.25</v>
      </c>
      <c r="BO198" s="1">
        <v>199.17999267578125</v>
      </c>
      <c r="BP198" s="1">
        <v>197.99000549316406</v>
      </c>
      <c r="BQ198" s="1">
        <v>526.72998046875</v>
      </c>
    </row>
    <row r="199" spans="1:69" x14ac:dyDescent="0.2">
      <c r="A199" s="4" t="s">
        <v>98</v>
      </c>
      <c r="B199" s="4">
        <v>133.32000732421875</v>
      </c>
      <c r="C199" s="1">
        <v>136.91000366210937</v>
      </c>
      <c r="D199" s="1">
        <v>141.52000427246094</v>
      </c>
      <c r="E199" s="1">
        <v>138.77999877929687</v>
      </c>
      <c r="F199" s="1">
        <v>139.89999389648437</v>
      </c>
      <c r="G199" s="1">
        <v>149.44000244140625</v>
      </c>
      <c r="H199" s="1">
        <v>149.25999450683594</v>
      </c>
      <c r="I199" s="1">
        <v>147.58000183105469</v>
      </c>
      <c r="J199" s="1">
        <v>147.27000427246094</v>
      </c>
      <c r="K199" s="1">
        <v>143.82000732421875</v>
      </c>
      <c r="L199" s="1">
        <v>143.53999328613281</v>
      </c>
      <c r="M199" s="1">
        <v>143.8800048828125</v>
      </c>
      <c r="N199" s="1">
        <v>148.8800048828125</v>
      </c>
      <c r="O199" s="1">
        <v>147.57000732421875</v>
      </c>
      <c r="P199" s="1">
        <v>145.77000427246094</v>
      </c>
      <c r="Q199" s="1">
        <v>149.05000305175781</v>
      </c>
      <c r="R199" s="1">
        <v>150.36000061035156</v>
      </c>
      <c r="S199" s="1">
        <v>149.64999389648437</v>
      </c>
      <c r="T199" s="1">
        <v>150.05000305175781</v>
      </c>
      <c r="U199" s="1">
        <v>151.3699951171875</v>
      </c>
      <c r="V199" s="1">
        <v>151.3800048828125</v>
      </c>
      <c r="W199" s="1">
        <v>160.97000122070312</v>
      </c>
      <c r="X199" s="1">
        <v>167.14999389648437</v>
      </c>
      <c r="Y199" s="1">
        <v>167.83999633789063</v>
      </c>
      <c r="Z199" s="1">
        <v>169.25</v>
      </c>
      <c r="AA199" s="1">
        <v>162.55000305175781</v>
      </c>
      <c r="AB199" s="1">
        <v>161.47999572753906</v>
      </c>
      <c r="AC199" s="1">
        <v>164.75</v>
      </c>
      <c r="AD199" s="1">
        <v>164.97000122070313</v>
      </c>
      <c r="AE199" s="1">
        <v>160.11000061035156</v>
      </c>
      <c r="AF199" s="1">
        <v>161.14999389648437</v>
      </c>
      <c r="AG199" s="1">
        <v>165.21000671386719</v>
      </c>
      <c r="AH199" s="1">
        <v>166.03999328613281</v>
      </c>
      <c r="AI199" s="1">
        <v>160.97999572753906</v>
      </c>
      <c r="AJ199" s="1">
        <v>157.88999938964844</v>
      </c>
      <c r="AK199" s="1">
        <v>160.19999694824219</v>
      </c>
      <c r="AL199" s="1">
        <v>163.89999389648437</v>
      </c>
      <c r="AM199" s="1">
        <v>165.1199951171875</v>
      </c>
      <c r="AN199" s="1">
        <v>168.05999755859375</v>
      </c>
      <c r="AO199" s="1">
        <v>171.33999633789062</v>
      </c>
      <c r="AP199" s="1">
        <v>171.74000549316406</v>
      </c>
      <c r="AQ199" s="1">
        <v>176.25</v>
      </c>
      <c r="AR199" s="1">
        <v>177.53999328613281</v>
      </c>
      <c r="AS199" s="1">
        <v>173.97999572753906</v>
      </c>
      <c r="AT199" s="1">
        <v>180.97000122070312</v>
      </c>
      <c r="AU199" s="1">
        <v>184.24000549316406</v>
      </c>
      <c r="AV199" s="1">
        <v>186.42999267578125</v>
      </c>
      <c r="AW199" s="1">
        <v>185.42999267578125</v>
      </c>
      <c r="AX199" s="1">
        <v>186.58000183105469</v>
      </c>
      <c r="AY199" s="1">
        <v>193.55999755859375</v>
      </c>
      <c r="AZ199" s="1">
        <v>195.30999755859375</v>
      </c>
      <c r="BA199" s="1">
        <v>197.80999755859375</v>
      </c>
      <c r="BB199" s="1">
        <v>193.1300048828125</v>
      </c>
      <c r="BC199" s="1">
        <v>195.02999877929687</v>
      </c>
      <c r="BD199" s="1">
        <v>194.39999389648437</v>
      </c>
      <c r="BE199" s="1">
        <v>195.5</v>
      </c>
      <c r="BF199" s="1">
        <v>195.22999572753906</v>
      </c>
      <c r="BG199" s="1">
        <v>192.10000610351562</v>
      </c>
      <c r="BH199" s="1">
        <v>191.44999694824219</v>
      </c>
      <c r="BI199" s="1">
        <v>194.72000122070312</v>
      </c>
      <c r="BJ199" s="1">
        <v>199.74000549316406</v>
      </c>
      <c r="BK199" s="1">
        <v>206.07000732421875</v>
      </c>
      <c r="BL199" s="1">
        <v>205.32000732421875</v>
      </c>
      <c r="BM199" s="1">
        <v>196.97999572753906</v>
      </c>
      <c r="BN199" s="1">
        <v>194.25</v>
      </c>
      <c r="BO199" s="1">
        <v>199.17999267578125</v>
      </c>
      <c r="BP199" s="1">
        <v>197.99000549316406</v>
      </c>
      <c r="BQ199" s="1">
        <v>526.72998046875</v>
      </c>
    </row>
    <row r="200" spans="1:69" x14ac:dyDescent="0.2">
      <c r="A200" s="4" t="s">
        <v>98</v>
      </c>
      <c r="B200" s="4">
        <v>133.32000732421875</v>
      </c>
      <c r="C200" s="1">
        <v>136.91000366210937</v>
      </c>
      <c r="D200" s="1">
        <v>141.52000427246094</v>
      </c>
      <c r="E200" s="1">
        <v>138.77999877929687</v>
      </c>
      <c r="F200" s="1">
        <v>139.89999389648437</v>
      </c>
      <c r="G200" s="1">
        <v>149.44000244140625</v>
      </c>
      <c r="H200" s="1">
        <v>149.25999450683594</v>
      </c>
      <c r="I200" s="1">
        <v>147.58000183105469</v>
      </c>
      <c r="J200" s="1">
        <v>147.27000427246094</v>
      </c>
      <c r="K200" s="1">
        <v>143.82000732421875</v>
      </c>
      <c r="L200" s="1">
        <v>143.53999328613281</v>
      </c>
      <c r="M200" s="1">
        <v>143.8800048828125</v>
      </c>
      <c r="N200" s="1">
        <v>148.8800048828125</v>
      </c>
      <c r="O200" s="1">
        <v>147.57000732421875</v>
      </c>
      <c r="P200" s="1">
        <v>145.77000427246094</v>
      </c>
      <c r="Q200" s="1">
        <v>149.05000305175781</v>
      </c>
      <c r="R200" s="1">
        <v>150.36000061035156</v>
      </c>
      <c r="S200" s="1">
        <v>149.64999389648437</v>
      </c>
      <c r="T200" s="1">
        <v>150.05000305175781</v>
      </c>
      <c r="U200" s="1">
        <v>151.3699951171875</v>
      </c>
      <c r="V200" s="1">
        <v>151.3800048828125</v>
      </c>
      <c r="W200" s="1">
        <v>160.97000122070312</v>
      </c>
      <c r="X200" s="1">
        <v>167.14999389648437</v>
      </c>
      <c r="Y200" s="1">
        <v>167.83999633789063</v>
      </c>
      <c r="Z200" s="1">
        <v>169.25</v>
      </c>
      <c r="AA200" s="1">
        <v>162.55000305175781</v>
      </c>
      <c r="AB200" s="1">
        <v>161.47999572753906</v>
      </c>
      <c r="AC200" s="1">
        <v>164.75</v>
      </c>
      <c r="AD200" s="1">
        <v>164.97000122070313</v>
      </c>
      <c r="AE200" s="1">
        <v>160.11000061035156</v>
      </c>
      <c r="AF200" s="1">
        <v>161.14999389648437</v>
      </c>
      <c r="AG200" s="1">
        <v>165.21000671386719</v>
      </c>
      <c r="AH200" s="1">
        <v>166.03999328613281</v>
      </c>
      <c r="AI200" s="1">
        <v>160.97999572753906</v>
      </c>
      <c r="AJ200" s="1">
        <v>157.88999938964844</v>
      </c>
      <c r="AK200" s="1">
        <v>160.19999694824219</v>
      </c>
      <c r="AL200" s="1">
        <v>163.89999389648437</v>
      </c>
      <c r="AM200" s="1">
        <v>165.1199951171875</v>
      </c>
      <c r="AN200" s="1">
        <v>168.05999755859375</v>
      </c>
      <c r="AO200" s="1">
        <v>171.33999633789062</v>
      </c>
      <c r="AP200" s="1">
        <v>171.74000549316406</v>
      </c>
      <c r="AQ200" s="1">
        <v>176.25</v>
      </c>
      <c r="AR200" s="1">
        <v>177.53999328613281</v>
      </c>
      <c r="AS200" s="1">
        <v>173.97999572753906</v>
      </c>
      <c r="AT200" s="1">
        <v>180.97000122070312</v>
      </c>
      <c r="AU200" s="1">
        <v>184.24000549316406</v>
      </c>
      <c r="AV200" s="1">
        <v>186.42999267578125</v>
      </c>
      <c r="AW200" s="1">
        <v>185.42999267578125</v>
      </c>
      <c r="AX200" s="1">
        <v>186.58000183105469</v>
      </c>
      <c r="AY200" s="1">
        <v>193.55999755859375</v>
      </c>
      <c r="AZ200" s="1">
        <v>195.30999755859375</v>
      </c>
      <c r="BA200" s="1">
        <v>197.80999755859375</v>
      </c>
      <c r="BB200" s="1">
        <v>193.1300048828125</v>
      </c>
      <c r="BC200" s="1">
        <v>195.02999877929687</v>
      </c>
      <c r="BD200" s="1">
        <v>194.39999389648437</v>
      </c>
      <c r="BE200" s="1">
        <v>195.5</v>
      </c>
      <c r="BF200" s="1">
        <v>195.22999572753906</v>
      </c>
      <c r="BG200" s="1">
        <v>192.10000610351562</v>
      </c>
      <c r="BH200" s="1">
        <v>191.44999694824219</v>
      </c>
      <c r="BI200" s="1">
        <v>194.72000122070312</v>
      </c>
      <c r="BJ200" s="1">
        <v>199.74000549316406</v>
      </c>
      <c r="BK200" s="1">
        <v>206.07000732421875</v>
      </c>
      <c r="BL200" s="1">
        <v>205.32000732421875</v>
      </c>
      <c r="BM200" s="1">
        <v>196.97999572753906</v>
      </c>
      <c r="BN200" s="1">
        <v>194.25</v>
      </c>
      <c r="BO200" s="1">
        <v>199.17999267578125</v>
      </c>
      <c r="BP200" s="1">
        <v>197.99000549316406</v>
      </c>
      <c r="BQ200" s="1">
        <v>526.72998046875</v>
      </c>
    </row>
    <row r="201" spans="1:69" x14ac:dyDescent="0.2">
      <c r="A201" s="4" t="s">
        <v>98</v>
      </c>
      <c r="B201" s="4">
        <v>133.32000732421875</v>
      </c>
      <c r="C201" s="1">
        <v>136.91000366210937</v>
      </c>
      <c r="D201" s="1">
        <v>141.52000427246094</v>
      </c>
      <c r="E201" s="1">
        <v>138.77999877929687</v>
      </c>
      <c r="F201" s="1">
        <v>139.89999389648437</v>
      </c>
      <c r="G201" s="1">
        <v>149.44000244140625</v>
      </c>
      <c r="H201" s="1">
        <v>149.25999450683594</v>
      </c>
      <c r="I201" s="1">
        <v>147.58000183105469</v>
      </c>
      <c r="J201" s="1">
        <v>147.27000427246094</v>
      </c>
      <c r="K201" s="1">
        <v>143.82000732421875</v>
      </c>
      <c r="L201" s="1">
        <v>143.53999328613281</v>
      </c>
      <c r="M201" s="1">
        <v>143.8800048828125</v>
      </c>
      <c r="N201" s="1">
        <v>148.8800048828125</v>
      </c>
      <c r="O201" s="1">
        <v>147.57000732421875</v>
      </c>
      <c r="P201" s="1">
        <v>145.77000427246094</v>
      </c>
      <c r="Q201" s="1">
        <v>149.05000305175781</v>
      </c>
      <c r="R201" s="1">
        <v>150.36000061035156</v>
      </c>
      <c r="S201" s="1">
        <v>149.64999389648437</v>
      </c>
      <c r="T201" s="1">
        <v>150.05000305175781</v>
      </c>
      <c r="U201" s="1">
        <v>151.3699951171875</v>
      </c>
      <c r="V201" s="1">
        <v>151.3800048828125</v>
      </c>
      <c r="W201" s="1">
        <v>160.97000122070312</v>
      </c>
      <c r="X201" s="1">
        <v>167.14999389648437</v>
      </c>
      <c r="Y201" s="1">
        <v>167.83999633789063</v>
      </c>
      <c r="Z201" s="1">
        <v>169.25</v>
      </c>
      <c r="AA201" s="1">
        <v>162.55000305175781</v>
      </c>
      <c r="AB201" s="1">
        <v>161.47999572753906</v>
      </c>
      <c r="AC201" s="1">
        <v>164.75</v>
      </c>
      <c r="AD201" s="1">
        <v>164.97000122070313</v>
      </c>
      <c r="AE201" s="1">
        <v>160.11000061035156</v>
      </c>
      <c r="AF201" s="1">
        <v>161.14999389648437</v>
      </c>
      <c r="AG201" s="1">
        <v>165.21000671386719</v>
      </c>
      <c r="AH201" s="1">
        <v>166.03999328613281</v>
      </c>
      <c r="AI201" s="1">
        <v>160.97999572753906</v>
      </c>
      <c r="AJ201" s="1">
        <v>157.88999938964844</v>
      </c>
      <c r="AK201" s="1">
        <v>160.19999694824219</v>
      </c>
      <c r="AL201" s="1">
        <v>163.89999389648437</v>
      </c>
      <c r="AM201" s="1">
        <v>165.1199951171875</v>
      </c>
      <c r="AN201" s="1">
        <v>168.05999755859375</v>
      </c>
      <c r="AO201" s="1">
        <v>171.33999633789062</v>
      </c>
      <c r="AP201" s="1">
        <v>171.74000549316406</v>
      </c>
      <c r="AQ201" s="1">
        <v>176.25</v>
      </c>
      <c r="AR201" s="1">
        <v>177.53999328613281</v>
      </c>
      <c r="AS201" s="1">
        <v>173.97999572753906</v>
      </c>
      <c r="AT201" s="1">
        <v>180.97000122070312</v>
      </c>
      <c r="AU201" s="1">
        <v>184.24000549316406</v>
      </c>
      <c r="AV201" s="1">
        <v>186.42999267578125</v>
      </c>
      <c r="AW201" s="1">
        <v>185.42999267578125</v>
      </c>
      <c r="AX201" s="1">
        <v>186.58000183105469</v>
      </c>
      <c r="AY201" s="1">
        <v>193.55999755859375</v>
      </c>
      <c r="AZ201" s="1">
        <v>195.30999755859375</v>
      </c>
      <c r="BA201" s="1">
        <v>197.80999755859375</v>
      </c>
      <c r="BB201" s="1">
        <v>193.1300048828125</v>
      </c>
      <c r="BC201" s="1">
        <v>195.02999877929687</v>
      </c>
      <c r="BD201" s="1">
        <v>194.39999389648437</v>
      </c>
      <c r="BE201" s="1">
        <v>195.5</v>
      </c>
      <c r="BF201" s="1">
        <v>195.22999572753906</v>
      </c>
      <c r="BG201" s="1">
        <v>192.10000610351562</v>
      </c>
      <c r="BH201" s="1">
        <v>191.44999694824219</v>
      </c>
      <c r="BI201" s="1">
        <v>194.72000122070312</v>
      </c>
      <c r="BJ201" s="1">
        <v>199.74000549316406</v>
      </c>
      <c r="BK201" s="1">
        <v>206.07000732421875</v>
      </c>
      <c r="BL201" s="1">
        <v>205.32000732421875</v>
      </c>
      <c r="BM201" s="1">
        <v>196.97999572753906</v>
      </c>
      <c r="BN201" s="1">
        <v>194.25</v>
      </c>
      <c r="BO201" s="1">
        <v>199.17999267578125</v>
      </c>
      <c r="BP201" s="1">
        <v>197.99000549316406</v>
      </c>
      <c r="BQ201" s="1">
        <v>526.72998046875</v>
      </c>
    </row>
    <row r="202" spans="1:69" x14ac:dyDescent="0.2">
      <c r="A202" s="4" t="s">
        <v>92</v>
      </c>
      <c r="B202" s="4">
        <v>75.3125</v>
      </c>
      <c r="C202" s="1">
        <v>76.0625</v>
      </c>
      <c r="D202" s="1">
        <v>77</v>
      </c>
      <c r="E202" s="1">
        <v>75.6875</v>
      </c>
      <c r="F202" s="1">
        <v>72.9375</v>
      </c>
      <c r="G202" s="1">
        <v>80</v>
      </c>
      <c r="H202" s="1">
        <v>79.625</v>
      </c>
      <c r="I202" s="1">
        <v>80.4375</v>
      </c>
      <c r="J202" s="1">
        <v>77.03125</v>
      </c>
      <c r="K202" s="1">
        <v>75.875</v>
      </c>
      <c r="L202" s="1">
        <v>77.25</v>
      </c>
      <c r="M202" s="1">
        <v>77.75</v>
      </c>
      <c r="N202" s="1">
        <v>79.75</v>
      </c>
      <c r="O202" s="1">
        <v>77.125</v>
      </c>
      <c r="P202" s="1">
        <v>74.875</v>
      </c>
      <c r="Q202" s="1">
        <v>77</v>
      </c>
      <c r="R202" s="1">
        <v>74.9375</v>
      </c>
      <c r="S202" s="1">
        <v>75.5</v>
      </c>
      <c r="T202" s="1">
        <v>77.25</v>
      </c>
      <c r="U202" s="1">
        <v>76.515625</v>
      </c>
      <c r="V202" s="1">
        <v>79</v>
      </c>
      <c r="W202" s="1">
        <v>80.5</v>
      </c>
      <c r="X202" s="1">
        <v>78.625</v>
      </c>
      <c r="Y202" s="1">
        <v>78</v>
      </c>
      <c r="Z202" s="1">
        <v>80.5</v>
      </c>
      <c r="AA202" s="1">
        <v>82.5</v>
      </c>
      <c r="AB202" s="1">
        <v>79.75</v>
      </c>
      <c r="AC202" s="1">
        <v>81.75</v>
      </c>
      <c r="AD202" s="1">
        <v>79.5625</v>
      </c>
      <c r="AE202" s="1">
        <v>78.25</v>
      </c>
      <c r="AF202" s="1">
        <v>79.375</v>
      </c>
      <c r="AG202" s="1">
        <v>79.9375</v>
      </c>
      <c r="AH202" s="1">
        <v>80</v>
      </c>
      <c r="AI202" s="1">
        <v>78.75</v>
      </c>
      <c r="AJ202" s="1">
        <v>75.5</v>
      </c>
      <c r="AK202" s="1">
        <v>76.1875</v>
      </c>
      <c r="AL202" s="1">
        <v>77.4375</v>
      </c>
      <c r="AM202" s="1">
        <v>79</v>
      </c>
      <c r="AN202" s="1">
        <v>80.125</v>
      </c>
      <c r="AO202" s="1">
        <v>80.6875</v>
      </c>
      <c r="AP202" s="1">
        <v>77.6875</v>
      </c>
      <c r="AQ202" s="1">
        <v>78</v>
      </c>
      <c r="AR202" s="1">
        <v>78.25</v>
      </c>
      <c r="AS202" s="1">
        <v>77.5</v>
      </c>
      <c r="AT202" s="1">
        <v>79.5</v>
      </c>
      <c r="AU202" s="1">
        <v>80</v>
      </c>
      <c r="AV202" s="1">
        <v>80.4375</v>
      </c>
      <c r="AW202" s="1">
        <v>79.4375</v>
      </c>
      <c r="AX202" s="1">
        <v>81.5</v>
      </c>
      <c r="AY202" s="1">
        <v>82.9375</v>
      </c>
      <c r="AZ202" s="1">
        <v>82.03125</v>
      </c>
      <c r="BA202" s="1">
        <v>83.625</v>
      </c>
      <c r="BB202" s="1">
        <v>83.25</v>
      </c>
      <c r="BC202" s="1">
        <v>81.375</v>
      </c>
      <c r="BD202" s="1">
        <v>81.453125</v>
      </c>
      <c r="BE202" s="1">
        <v>81.75</v>
      </c>
      <c r="BF202" s="1">
        <v>83</v>
      </c>
      <c r="BG202" s="1">
        <v>82.9375</v>
      </c>
      <c r="BH202" s="1">
        <v>81.4375</v>
      </c>
      <c r="BI202" s="1">
        <v>82.375</v>
      </c>
      <c r="BJ202" s="1">
        <v>83.5</v>
      </c>
      <c r="BK202" s="1">
        <v>83.3125</v>
      </c>
      <c r="BL202" s="1">
        <v>82.9375</v>
      </c>
      <c r="BM202" s="1">
        <v>79.1875</v>
      </c>
      <c r="BN202" s="1">
        <v>79.3125</v>
      </c>
      <c r="BO202" s="1">
        <v>82.3125</v>
      </c>
      <c r="BP202" s="1">
        <v>81.125</v>
      </c>
      <c r="BQ202" s="1">
        <v>526.72998046875</v>
      </c>
    </row>
    <row r="203" spans="1:69" x14ac:dyDescent="0.2">
      <c r="A203" s="4" t="s">
        <v>99</v>
      </c>
      <c r="B203" s="4">
        <v>430.29998779296875</v>
      </c>
      <c r="C203" s="1">
        <v>438.10000610351562</v>
      </c>
      <c r="D203" s="1">
        <v>441.14999389648437</v>
      </c>
      <c r="E203" s="1">
        <v>439.82998657226563</v>
      </c>
      <c r="F203" s="1">
        <v>435.77999877929687</v>
      </c>
      <c r="G203" s="1">
        <v>466.77999877929687</v>
      </c>
      <c r="H203" s="1">
        <v>471.69000244140625</v>
      </c>
      <c r="I203" s="1">
        <v>475.8599853515625</v>
      </c>
      <c r="J203" s="1">
        <v>468.6400146484375</v>
      </c>
      <c r="K203" s="1">
        <v>461.64999389648437</v>
      </c>
      <c r="L203" s="1">
        <v>465.77999877929687</v>
      </c>
      <c r="M203" s="1">
        <v>471.1400146484375</v>
      </c>
      <c r="N203" s="1">
        <v>488.01998901367187</v>
      </c>
      <c r="O203" s="1">
        <v>472.45999145507812</v>
      </c>
      <c r="P203" s="1">
        <v>468.01998901367187</v>
      </c>
      <c r="Q203" s="1">
        <v>481.52999877929687</v>
      </c>
      <c r="R203" s="1">
        <v>473.6199951171875</v>
      </c>
      <c r="S203" s="1">
        <v>472.69000244140625</v>
      </c>
      <c r="T203" s="1">
        <v>472.5</v>
      </c>
      <c r="U203" s="1">
        <v>467.25</v>
      </c>
      <c r="V203" s="1">
        <v>466.77999877929687</v>
      </c>
      <c r="W203" s="1">
        <v>489.41000366210937</v>
      </c>
      <c r="X203" s="1">
        <v>504.16000366210937</v>
      </c>
      <c r="Y203" s="1">
        <v>501.989990234375</v>
      </c>
      <c r="Z203" s="1">
        <v>505.77999877929687</v>
      </c>
      <c r="AA203" s="1">
        <v>503.57998657226562</v>
      </c>
      <c r="AB203" s="1">
        <v>492.73001098632812</v>
      </c>
      <c r="AC203" s="1">
        <v>501.1099853515625</v>
      </c>
      <c r="AD203" s="1">
        <v>490.52999877929687</v>
      </c>
      <c r="AE203" s="1">
        <v>485.510009765625</v>
      </c>
      <c r="AF203" s="1">
        <v>494.45999145507812</v>
      </c>
      <c r="AG203" s="1">
        <v>499.82998657226562</v>
      </c>
      <c r="AH203" s="1">
        <v>497.58999633789062</v>
      </c>
      <c r="AI203" s="1">
        <v>487.27999877929687</v>
      </c>
      <c r="AJ203" s="1">
        <v>473.80999755859375</v>
      </c>
      <c r="AK203" s="1">
        <v>476.76998901367187</v>
      </c>
      <c r="AL203" s="1">
        <v>482.69000244140625</v>
      </c>
      <c r="AM203" s="1">
        <v>486.42999267578125</v>
      </c>
      <c r="AN203" s="1">
        <v>496.60000610351562</v>
      </c>
      <c r="AO203" s="1">
        <v>499.17001342773437</v>
      </c>
      <c r="AP203" s="1">
        <v>488.92001342773437</v>
      </c>
      <c r="AQ203" s="1">
        <v>495.1400146484375</v>
      </c>
      <c r="AR203" s="1">
        <v>499.69000244140625</v>
      </c>
      <c r="AS203" s="1">
        <v>487.3699951171875</v>
      </c>
      <c r="AT203" s="1">
        <v>495.82998657226562</v>
      </c>
      <c r="AU203" s="1">
        <v>503.1199951171875</v>
      </c>
      <c r="AV203" s="1">
        <v>509.8599853515625</v>
      </c>
      <c r="AW203" s="1">
        <v>506.20999145507812</v>
      </c>
      <c r="AX203" s="1">
        <v>508.3599853515625</v>
      </c>
      <c r="AY203" s="1">
        <v>523.030029296875</v>
      </c>
      <c r="AZ203" s="1">
        <v>526.67999267578125</v>
      </c>
      <c r="BA203" s="1">
        <v>532.69000244140625</v>
      </c>
      <c r="BB203" s="1">
        <v>526.42999267578125</v>
      </c>
      <c r="BC203" s="1">
        <v>526.72998046875</v>
      </c>
      <c r="BD203" s="1">
        <v>527.66998291015625</v>
      </c>
      <c r="BE203" s="1">
        <v>530.1199951171875</v>
      </c>
      <c r="BF203" s="1">
        <v>529.29998779296875</v>
      </c>
      <c r="BG203" s="1">
        <v>524.58001708984375</v>
      </c>
      <c r="BH203" s="1">
        <v>518.90997314453125</v>
      </c>
      <c r="BI203" s="1">
        <v>518.8699951171875</v>
      </c>
      <c r="BJ203" s="1">
        <v>525.3499755859375</v>
      </c>
      <c r="BK203" s="1">
        <v>537.969970703125</v>
      </c>
      <c r="BL203" s="1">
        <v>535.27001953125</v>
      </c>
      <c r="BM203" s="1">
        <v>520.030029296875</v>
      </c>
      <c r="BN203" s="1">
        <v>518.30999755859375</v>
      </c>
      <c r="BO203" s="1">
        <v>534.19000244140625</v>
      </c>
      <c r="BP203" s="1">
        <v>528.739990234375</v>
      </c>
    </row>
    <row r="204" spans="1:69" x14ac:dyDescent="0.2">
      <c r="A204" s="4" t="s">
        <v>99</v>
      </c>
      <c r="B204" s="4">
        <v>430.29998779296875</v>
      </c>
      <c r="C204" s="1">
        <v>438.10000610351562</v>
      </c>
      <c r="D204" s="1">
        <v>441.14999389648437</v>
      </c>
      <c r="E204" s="1">
        <v>439.82998657226563</v>
      </c>
      <c r="F204" s="1">
        <v>435.77999877929687</v>
      </c>
      <c r="G204" s="1">
        <v>466.77999877929687</v>
      </c>
      <c r="H204" s="1">
        <v>471.69000244140625</v>
      </c>
      <c r="I204" s="1">
        <v>475.8599853515625</v>
      </c>
      <c r="J204" s="1">
        <v>468.6400146484375</v>
      </c>
      <c r="K204" s="1">
        <v>461.64999389648437</v>
      </c>
      <c r="L204" s="1">
        <v>465.77999877929687</v>
      </c>
      <c r="M204" s="1">
        <v>471.1400146484375</v>
      </c>
      <c r="N204" s="1">
        <v>488.01998901367187</v>
      </c>
      <c r="O204" s="1">
        <v>472.45999145507812</v>
      </c>
      <c r="P204" s="1">
        <v>468.01998901367187</v>
      </c>
      <c r="Q204" s="1">
        <v>481.52999877929687</v>
      </c>
      <c r="R204" s="1">
        <v>473.6199951171875</v>
      </c>
      <c r="S204" s="1">
        <v>472.69000244140625</v>
      </c>
      <c r="T204" s="1">
        <v>472.5</v>
      </c>
      <c r="U204" s="1">
        <v>467.25</v>
      </c>
      <c r="V204" s="1">
        <v>466.77999877929687</v>
      </c>
      <c r="W204" s="1">
        <v>489.41000366210937</v>
      </c>
      <c r="X204" s="1">
        <v>504.16000366210937</v>
      </c>
      <c r="Y204" s="1">
        <v>501.989990234375</v>
      </c>
      <c r="Z204" s="1">
        <v>505.77999877929687</v>
      </c>
      <c r="AA204" s="1">
        <v>503.57998657226562</v>
      </c>
      <c r="AB204" s="1">
        <v>492.73001098632812</v>
      </c>
      <c r="AC204" s="1">
        <v>501.1099853515625</v>
      </c>
      <c r="AD204" s="1">
        <v>490.52999877929687</v>
      </c>
      <c r="AE204" s="1">
        <v>485.510009765625</v>
      </c>
      <c r="AF204" s="1">
        <v>494.45999145507812</v>
      </c>
      <c r="AG204" s="1">
        <v>499.82998657226562</v>
      </c>
      <c r="AH204" s="1">
        <v>497.58999633789062</v>
      </c>
      <c r="AI204" s="1">
        <v>487.27999877929687</v>
      </c>
      <c r="AJ204" s="1">
        <v>473.80999755859375</v>
      </c>
      <c r="AK204" s="1">
        <v>476.76998901367187</v>
      </c>
      <c r="AL204" s="1">
        <v>482.69000244140625</v>
      </c>
      <c r="AM204" s="1">
        <v>486.42999267578125</v>
      </c>
      <c r="AN204" s="1">
        <v>496.60000610351562</v>
      </c>
      <c r="AO204" s="1">
        <v>499.17001342773437</v>
      </c>
      <c r="AP204" s="1">
        <v>488.92001342773437</v>
      </c>
      <c r="AQ204" s="1">
        <v>495.1400146484375</v>
      </c>
      <c r="AR204" s="1">
        <v>499.69000244140625</v>
      </c>
      <c r="AS204" s="1">
        <v>487.3699951171875</v>
      </c>
      <c r="AT204" s="1">
        <v>495.82998657226562</v>
      </c>
      <c r="AU204" s="1">
        <v>503.1199951171875</v>
      </c>
      <c r="AV204" s="1">
        <v>509.8599853515625</v>
      </c>
      <c r="AW204" s="1">
        <v>506.20999145507812</v>
      </c>
      <c r="AX204" s="1">
        <v>508.3599853515625</v>
      </c>
      <c r="AY204" s="1">
        <v>523.030029296875</v>
      </c>
      <c r="AZ204" s="1">
        <v>526.67999267578125</v>
      </c>
      <c r="BA204" s="1">
        <v>532.69000244140625</v>
      </c>
      <c r="BB204" s="1">
        <v>526.42999267578125</v>
      </c>
      <c r="BC204" s="1">
        <v>526.72998046875</v>
      </c>
      <c r="BD204" s="1">
        <v>527.66998291015625</v>
      </c>
      <c r="BE204" s="1">
        <v>530.1199951171875</v>
      </c>
      <c r="BF204" s="1">
        <v>529.29998779296875</v>
      </c>
      <c r="BG204" s="1">
        <v>524.58001708984375</v>
      </c>
      <c r="BH204" s="1">
        <v>518.90997314453125</v>
      </c>
      <c r="BI204" s="1">
        <v>518.8699951171875</v>
      </c>
      <c r="BJ204" s="1">
        <v>525.3499755859375</v>
      </c>
      <c r="BK204" s="1">
        <v>537.969970703125</v>
      </c>
      <c r="BL204" s="1">
        <v>535.27001953125</v>
      </c>
      <c r="BM204" s="1">
        <v>520.030029296875</v>
      </c>
      <c r="BN204" s="1">
        <v>518.30999755859375</v>
      </c>
      <c r="BO204" s="1">
        <v>534.19000244140625</v>
      </c>
      <c r="BP204" s="1">
        <v>528.739990234375</v>
      </c>
    </row>
    <row r="205" spans="1:69" x14ac:dyDescent="0.2">
      <c r="A205" s="4" t="s">
        <v>99</v>
      </c>
      <c r="B205" s="4">
        <v>430.29998779296875</v>
      </c>
      <c r="C205" s="1">
        <v>438.10000610351562</v>
      </c>
      <c r="D205" s="1">
        <v>441.14999389648437</v>
      </c>
      <c r="E205" s="1">
        <v>439.82998657226563</v>
      </c>
      <c r="F205" s="1">
        <v>435.77999877929687</v>
      </c>
      <c r="G205" s="1">
        <v>466.77999877929687</v>
      </c>
      <c r="H205" s="1">
        <v>471.69000244140625</v>
      </c>
      <c r="I205" s="1">
        <v>475.8599853515625</v>
      </c>
      <c r="J205" s="1">
        <v>468.6400146484375</v>
      </c>
      <c r="K205" s="1">
        <v>461.64999389648437</v>
      </c>
      <c r="L205" s="1">
        <v>465.77999877929687</v>
      </c>
      <c r="M205" s="1">
        <v>471.1400146484375</v>
      </c>
      <c r="N205" s="1">
        <v>488.01998901367187</v>
      </c>
      <c r="O205" s="1">
        <v>472.45999145507812</v>
      </c>
      <c r="P205" s="1">
        <v>468.01998901367187</v>
      </c>
      <c r="Q205" s="1">
        <v>481.52999877929687</v>
      </c>
      <c r="R205" s="1">
        <v>473.6199951171875</v>
      </c>
      <c r="S205" s="1">
        <v>472.69000244140625</v>
      </c>
      <c r="T205" s="1">
        <v>472.5</v>
      </c>
      <c r="U205" s="1">
        <v>467.25</v>
      </c>
      <c r="V205" s="1">
        <v>466.77999877929687</v>
      </c>
      <c r="W205" s="1">
        <v>489.41000366210937</v>
      </c>
      <c r="X205" s="1">
        <v>504.16000366210937</v>
      </c>
      <c r="Y205" s="1">
        <v>501.989990234375</v>
      </c>
      <c r="Z205" s="1">
        <v>505.77999877929687</v>
      </c>
      <c r="AA205" s="1">
        <v>503.57998657226562</v>
      </c>
      <c r="AB205" s="1">
        <v>492.73001098632812</v>
      </c>
      <c r="AC205" s="1">
        <v>501.1099853515625</v>
      </c>
      <c r="AD205" s="1">
        <v>490.52999877929687</v>
      </c>
      <c r="AE205" s="1">
        <v>485.510009765625</v>
      </c>
      <c r="AF205" s="1">
        <v>494.45999145507812</v>
      </c>
      <c r="AG205" s="1">
        <v>499.82998657226562</v>
      </c>
      <c r="AH205" s="1">
        <v>497.58999633789062</v>
      </c>
      <c r="AI205" s="1">
        <v>487.27999877929687</v>
      </c>
      <c r="AJ205" s="1">
        <v>473.80999755859375</v>
      </c>
      <c r="AK205" s="1">
        <v>476.76998901367187</v>
      </c>
      <c r="AL205" s="1">
        <v>482.69000244140625</v>
      </c>
      <c r="AM205" s="1">
        <v>486.42999267578125</v>
      </c>
      <c r="AN205" s="1">
        <v>496.60000610351562</v>
      </c>
      <c r="AO205" s="1">
        <v>499.17001342773437</v>
      </c>
      <c r="AP205" s="1">
        <v>488.92001342773437</v>
      </c>
      <c r="AQ205" s="1">
        <v>495.1400146484375</v>
      </c>
      <c r="AR205" s="1">
        <v>499.69000244140625</v>
      </c>
      <c r="AS205" s="1">
        <v>487.3699951171875</v>
      </c>
      <c r="AT205" s="1">
        <v>495.82998657226562</v>
      </c>
      <c r="AU205" s="1">
        <v>503.1199951171875</v>
      </c>
      <c r="AV205" s="1">
        <v>509.8599853515625</v>
      </c>
      <c r="AW205" s="1">
        <v>506.20999145507812</v>
      </c>
      <c r="AX205" s="1">
        <v>508.3599853515625</v>
      </c>
      <c r="AY205" s="1">
        <v>523.030029296875</v>
      </c>
      <c r="AZ205" s="1">
        <v>526.67999267578125</v>
      </c>
      <c r="BA205" s="1">
        <v>532.69000244140625</v>
      </c>
      <c r="BB205" s="1">
        <v>526.42999267578125</v>
      </c>
      <c r="BC205" s="1">
        <v>526.72998046875</v>
      </c>
      <c r="BD205" s="1">
        <v>527.66998291015625</v>
      </c>
      <c r="BE205" s="1">
        <v>530.1199951171875</v>
      </c>
      <c r="BF205" s="1">
        <v>529.29998779296875</v>
      </c>
      <c r="BG205" s="1">
        <v>524.58001708984375</v>
      </c>
      <c r="BH205" s="1">
        <v>518.90997314453125</v>
      </c>
      <c r="BI205" s="1">
        <v>518.8699951171875</v>
      </c>
      <c r="BJ205" s="1">
        <v>525.3499755859375</v>
      </c>
      <c r="BK205" s="1">
        <v>537.969970703125</v>
      </c>
      <c r="BL205" s="1">
        <v>535.27001953125</v>
      </c>
      <c r="BM205" s="1">
        <v>520.030029296875</v>
      </c>
      <c r="BN205" s="1">
        <v>518.30999755859375</v>
      </c>
      <c r="BO205" s="1">
        <v>534.19000244140625</v>
      </c>
      <c r="BP205" s="1">
        <v>528.739990234375</v>
      </c>
    </row>
    <row r="206" spans="1:69" x14ac:dyDescent="0.2">
      <c r="A206" s="4" t="s">
        <v>99</v>
      </c>
      <c r="B206" s="4">
        <v>430.29998779296875</v>
      </c>
      <c r="C206" s="1">
        <v>438.10000610351562</v>
      </c>
      <c r="D206" s="1">
        <v>441.14999389648437</v>
      </c>
      <c r="E206" s="1">
        <v>439.82998657226563</v>
      </c>
      <c r="F206" s="1">
        <v>435.77999877929687</v>
      </c>
      <c r="G206" s="1">
        <v>466.77999877929687</v>
      </c>
      <c r="H206" s="1">
        <v>471.69000244140625</v>
      </c>
      <c r="I206" s="1">
        <v>475.8599853515625</v>
      </c>
      <c r="J206" s="1">
        <v>468.6400146484375</v>
      </c>
      <c r="K206" s="1">
        <v>461.64999389648437</v>
      </c>
      <c r="L206" s="1">
        <v>465.77999877929687</v>
      </c>
      <c r="M206" s="1">
        <v>471.1400146484375</v>
      </c>
      <c r="N206" s="1">
        <v>488.01998901367187</v>
      </c>
      <c r="O206" s="1">
        <v>472.45999145507812</v>
      </c>
      <c r="P206" s="1">
        <v>468.01998901367187</v>
      </c>
      <c r="Q206" s="1">
        <v>481.52999877929687</v>
      </c>
      <c r="R206" s="1">
        <v>473.6199951171875</v>
      </c>
      <c r="S206" s="1">
        <v>472.69000244140625</v>
      </c>
      <c r="T206" s="1">
        <v>472.5</v>
      </c>
      <c r="U206" s="1">
        <v>467.25</v>
      </c>
      <c r="V206" s="1">
        <v>466.77999877929687</v>
      </c>
      <c r="W206" s="1">
        <v>489.41000366210937</v>
      </c>
      <c r="X206" s="1">
        <v>504.16000366210937</v>
      </c>
      <c r="Y206" s="1">
        <v>501.989990234375</v>
      </c>
      <c r="Z206" s="1">
        <v>505.77999877929687</v>
      </c>
      <c r="AA206" s="1">
        <v>503.57998657226562</v>
      </c>
      <c r="AB206" s="1">
        <v>492.73001098632812</v>
      </c>
      <c r="AC206" s="1">
        <v>501.1099853515625</v>
      </c>
      <c r="AD206" s="1">
        <v>490.52999877929687</v>
      </c>
      <c r="AE206" s="1">
        <v>485.510009765625</v>
      </c>
      <c r="AF206" s="1">
        <v>494.45999145507812</v>
      </c>
      <c r="AG206" s="1">
        <v>499.82998657226562</v>
      </c>
      <c r="AH206" s="1">
        <v>497.58999633789062</v>
      </c>
      <c r="AI206" s="1">
        <v>487.27999877929687</v>
      </c>
      <c r="AJ206" s="1">
        <v>473.80999755859375</v>
      </c>
      <c r="AK206" s="1">
        <v>476.76998901367187</v>
      </c>
      <c r="AL206" s="1">
        <v>482.69000244140625</v>
      </c>
      <c r="AM206" s="1">
        <v>486.42999267578125</v>
      </c>
      <c r="AN206" s="1">
        <v>496.60000610351562</v>
      </c>
      <c r="AO206" s="1">
        <v>499.17001342773437</v>
      </c>
      <c r="AP206" s="1">
        <v>488.92001342773437</v>
      </c>
      <c r="AQ206" s="1">
        <v>495.1400146484375</v>
      </c>
      <c r="AR206" s="1">
        <v>499.69000244140625</v>
      </c>
      <c r="AS206" s="1">
        <v>487.3699951171875</v>
      </c>
      <c r="AT206" s="1">
        <v>495.82998657226562</v>
      </c>
      <c r="AU206" s="1">
        <v>503.1199951171875</v>
      </c>
      <c r="AV206" s="1">
        <v>509.8599853515625</v>
      </c>
      <c r="AW206" s="1">
        <v>506.20999145507812</v>
      </c>
      <c r="AX206" s="1">
        <v>508.3599853515625</v>
      </c>
      <c r="AY206" s="1">
        <v>523.030029296875</v>
      </c>
      <c r="AZ206" s="1">
        <v>526.67999267578125</v>
      </c>
      <c r="BA206" s="1">
        <v>532.69000244140625</v>
      </c>
      <c r="BB206" s="1">
        <v>526.42999267578125</v>
      </c>
      <c r="BC206" s="1">
        <v>526.72998046875</v>
      </c>
      <c r="BD206" s="1">
        <v>527.66998291015625</v>
      </c>
      <c r="BE206" s="1">
        <v>530.1199951171875</v>
      </c>
      <c r="BF206" s="1">
        <v>529.29998779296875</v>
      </c>
      <c r="BG206" s="1">
        <v>524.58001708984375</v>
      </c>
      <c r="BH206" s="1">
        <v>518.90997314453125</v>
      </c>
      <c r="BI206" s="1">
        <v>518.8699951171875</v>
      </c>
      <c r="BJ206" s="1">
        <v>525.3499755859375</v>
      </c>
      <c r="BK206" s="1">
        <v>537.969970703125</v>
      </c>
      <c r="BL206" s="1">
        <v>535.27001953125</v>
      </c>
      <c r="BM206" s="1">
        <v>520.030029296875</v>
      </c>
      <c r="BN206" s="1">
        <v>518.30999755859375</v>
      </c>
      <c r="BO206" s="1">
        <v>534.19000244140625</v>
      </c>
      <c r="BP206" s="1">
        <v>528.739990234375</v>
      </c>
    </row>
    <row r="207" spans="1:69" x14ac:dyDescent="0.2">
      <c r="A207" s="4" t="s">
        <v>99</v>
      </c>
      <c r="B207" s="4">
        <v>430.29998779296875</v>
      </c>
      <c r="C207" s="1">
        <v>438.10000610351562</v>
      </c>
      <c r="D207" s="1">
        <v>441.14999389648437</v>
      </c>
      <c r="E207" s="1">
        <v>439.82998657226563</v>
      </c>
      <c r="F207" s="1">
        <v>435.77999877929687</v>
      </c>
      <c r="G207" s="1">
        <v>466.77999877929687</v>
      </c>
      <c r="H207" s="1">
        <v>471.69000244140625</v>
      </c>
      <c r="I207" s="1">
        <v>475.8599853515625</v>
      </c>
      <c r="J207" s="1">
        <v>468.6400146484375</v>
      </c>
      <c r="K207" s="1">
        <v>461.64999389648437</v>
      </c>
      <c r="L207" s="1">
        <v>465.77999877929687</v>
      </c>
      <c r="M207" s="1">
        <v>471.1400146484375</v>
      </c>
      <c r="N207" s="1">
        <v>488.01998901367187</v>
      </c>
      <c r="O207" s="1">
        <v>472.45999145507812</v>
      </c>
      <c r="P207" s="1">
        <v>468.01998901367187</v>
      </c>
      <c r="Q207" s="1">
        <v>481.52999877929687</v>
      </c>
      <c r="R207" s="1">
        <v>473.6199951171875</v>
      </c>
      <c r="S207" s="1">
        <v>472.69000244140625</v>
      </c>
      <c r="T207" s="1">
        <v>472.5</v>
      </c>
      <c r="U207" s="1">
        <v>467.25</v>
      </c>
      <c r="V207" s="1">
        <v>466.77999877929687</v>
      </c>
      <c r="W207" s="1">
        <v>489.41000366210937</v>
      </c>
      <c r="X207" s="1">
        <v>504.16000366210937</v>
      </c>
      <c r="Y207" s="1">
        <v>501.989990234375</v>
      </c>
      <c r="Z207" s="1">
        <v>505.77999877929687</v>
      </c>
      <c r="AA207" s="1">
        <v>503.57998657226562</v>
      </c>
      <c r="AB207" s="1">
        <v>492.73001098632812</v>
      </c>
      <c r="AC207" s="1">
        <v>501.1099853515625</v>
      </c>
      <c r="AD207" s="1">
        <v>490.52999877929687</v>
      </c>
      <c r="AE207" s="1">
        <v>485.510009765625</v>
      </c>
      <c r="AF207" s="1">
        <v>494.45999145507812</v>
      </c>
      <c r="AG207" s="1">
        <v>499.82998657226562</v>
      </c>
      <c r="AH207" s="1">
        <v>497.58999633789062</v>
      </c>
      <c r="AI207" s="1">
        <v>487.27999877929687</v>
      </c>
      <c r="AJ207" s="1">
        <v>473.80999755859375</v>
      </c>
      <c r="AK207" s="1">
        <v>476.76998901367187</v>
      </c>
      <c r="AL207" s="1">
        <v>482.69000244140625</v>
      </c>
      <c r="AM207" s="1">
        <v>486.42999267578125</v>
      </c>
      <c r="AN207" s="1">
        <v>496.60000610351562</v>
      </c>
      <c r="AO207" s="1">
        <v>499.17001342773437</v>
      </c>
      <c r="AP207" s="1">
        <v>488.92001342773437</v>
      </c>
      <c r="AQ207" s="1">
        <v>495.1400146484375</v>
      </c>
      <c r="AR207" s="1">
        <v>499.69000244140625</v>
      </c>
      <c r="AS207" s="1">
        <v>487.3699951171875</v>
      </c>
      <c r="AT207" s="1">
        <v>495.82998657226562</v>
      </c>
      <c r="AU207" s="1">
        <v>503.1199951171875</v>
      </c>
      <c r="AV207" s="1">
        <v>509.8599853515625</v>
      </c>
      <c r="AW207" s="1">
        <v>506.20999145507812</v>
      </c>
      <c r="AX207" s="1">
        <v>508.3599853515625</v>
      </c>
      <c r="AY207" s="1">
        <v>523.030029296875</v>
      </c>
      <c r="AZ207" s="1">
        <v>526.67999267578125</v>
      </c>
      <c r="BA207" s="1">
        <v>532.69000244140625</v>
      </c>
      <c r="BB207" s="1">
        <v>526.42999267578125</v>
      </c>
      <c r="BC207" s="1">
        <v>526.72998046875</v>
      </c>
      <c r="BD207" s="1">
        <v>527.66998291015625</v>
      </c>
      <c r="BE207" s="1">
        <v>530.1199951171875</v>
      </c>
      <c r="BF207" s="1">
        <v>529.29998779296875</v>
      </c>
      <c r="BG207" s="1">
        <v>524.58001708984375</v>
      </c>
      <c r="BH207" s="1">
        <v>518.90997314453125</v>
      </c>
      <c r="BI207" s="1">
        <v>518.8699951171875</v>
      </c>
      <c r="BJ207" s="1">
        <v>525.3499755859375</v>
      </c>
      <c r="BK207" s="1">
        <v>537.969970703125</v>
      </c>
      <c r="BL207" s="1">
        <v>535.27001953125</v>
      </c>
      <c r="BM207" s="1">
        <v>520.030029296875</v>
      </c>
      <c r="BN207" s="1">
        <v>518.30999755859375</v>
      </c>
      <c r="BO207" s="1">
        <v>534.19000244140625</v>
      </c>
      <c r="BP207" s="1">
        <v>528.739990234375</v>
      </c>
    </row>
    <row r="208" spans="1:69" x14ac:dyDescent="0.2">
      <c r="A208" s="4" t="s">
        <v>99</v>
      </c>
      <c r="B208" s="4">
        <v>430.29998779296875</v>
      </c>
      <c r="C208" s="1">
        <v>438.10000610351562</v>
      </c>
      <c r="D208" s="1">
        <v>441.14999389648437</v>
      </c>
      <c r="E208" s="1">
        <v>439.82998657226563</v>
      </c>
      <c r="F208" s="1">
        <v>435.77999877929687</v>
      </c>
      <c r="G208" s="1">
        <v>466.77999877929687</v>
      </c>
      <c r="H208" s="1">
        <v>471.69000244140625</v>
      </c>
      <c r="I208" s="1">
        <v>475.8599853515625</v>
      </c>
      <c r="J208" s="1">
        <v>468.6400146484375</v>
      </c>
      <c r="K208" s="1">
        <v>461.64999389648437</v>
      </c>
      <c r="L208" s="1">
        <v>465.77999877929687</v>
      </c>
      <c r="M208" s="1">
        <v>471.1400146484375</v>
      </c>
      <c r="N208" s="1">
        <v>488.01998901367187</v>
      </c>
      <c r="O208" s="1">
        <v>472.45999145507812</v>
      </c>
      <c r="P208" s="1">
        <v>468.01998901367187</v>
      </c>
      <c r="Q208" s="1">
        <v>481.52999877929687</v>
      </c>
      <c r="R208" s="1">
        <v>473.6199951171875</v>
      </c>
      <c r="S208" s="1">
        <v>472.69000244140625</v>
      </c>
      <c r="T208" s="1">
        <v>472.5</v>
      </c>
      <c r="U208" s="1">
        <v>467.25</v>
      </c>
      <c r="V208" s="1">
        <v>466.77999877929687</v>
      </c>
      <c r="W208" s="1">
        <v>489.41000366210937</v>
      </c>
      <c r="X208" s="1">
        <v>504.16000366210937</v>
      </c>
      <c r="Y208" s="1">
        <v>501.989990234375</v>
      </c>
      <c r="Z208" s="1">
        <v>505.77999877929687</v>
      </c>
      <c r="AA208" s="1">
        <v>503.57998657226562</v>
      </c>
      <c r="AB208" s="1">
        <v>492.73001098632812</v>
      </c>
      <c r="AC208" s="1">
        <v>501.1099853515625</v>
      </c>
      <c r="AD208" s="1">
        <v>490.52999877929687</v>
      </c>
      <c r="AE208" s="1">
        <v>485.510009765625</v>
      </c>
      <c r="AF208" s="1">
        <v>494.45999145507812</v>
      </c>
      <c r="AG208" s="1">
        <v>499.82998657226562</v>
      </c>
      <c r="AH208" s="1">
        <v>497.58999633789062</v>
      </c>
      <c r="AI208" s="1">
        <v>487.27999877929687</v>
      </c>
      <c r="AJ208" s="1">
        <v>473.80999755859375</v>
      </c>
      <c r="AK208" s="1">
        <v>476.76998901367187</v>
      </c>
      <c r="AL208" s="1">
        <v>482.69000244140625</v>
      </c>
      <c r="AM208" s="1">
        <v>486.42999267578125</v>
      </c>
      <c r="AN208" s="1">
        <v>496.60000610351562</v>
      </c>
      <c r="AO208" s="1">
        <v>499.17001342773437</v>
      </c>
      <c r="AP208" s="1">
        <v>488.92001342773437</v>
      </c>
      <c r="AQ208" s="1">
        <v>495.1400146484375</v>
      </c>
      <c r="AR208" s="1">
        <v>499.69000244140625</v>
      </c>
      <c r="AS208" s="1">
        <v>487.3699951171875</v>
      </c>
      <c r="AT208" s="1">
        <v>495.82998657226562</v>
      </c>
      <c r="AU208" s="1">
        <v>503.1199951171875</v>
      </c>
      <c r="AV208" s="1">
        <v>509.8599853515625</v>
      </c>
      <c r="AW208" s="1">
        <v>506.20999145507812</v>
      </c>
      <c r="AX208" s="1">
        <v>508.3599853515625</v>
      </c>
      <c r="AY208" s="1">
        <v>523.030029296875</v>
      </c>
      <c r="AZ208" s="1">
        <v>526.67999267578125</v>
      </c>
      <c r="BA208" s="1">
        <v>532.69000244140625</v>
      </c>
      <c r="BB208" s="1">
        <v>526.42999267578125</v>
      </c>
      <c r="BC208" s="1">
        <v>526.72998046875</v>
      </c>
      <c r="BD208" s="1">
        <v>527.66998291015625</v>
      </c>
      <c r="BE208" s="1">
        <v>530.1199951171875</v>
      </c>
      <c r="BF208" s="1">
        <v>529.29998779296875</v>
      </c>
      <c r="BG208" s="1">
        <v>524.58001708984375</v>
      </c>
      <c r="BH208" s="1">
        <v>518.90997314453125</v>
      </c>
      <c r="BI208" s="1">
        <v>518.8699951171875</v>
      </c>
      <c r="BJ208" s="1">
        <v>525.3499755859375</v>
      </c>
      <c r="BK208" s="1">
        <v>537.969970703125</v>
      </c>
      <c r="BL208" s="1">
        <v>535.27001953125</v>
      </c>
      <c r="BM208" s="1">
        <v>520.030029296875</v>
      </c>
      <c r="BN208" s="1">
        <v>518.30999755859375</v>
      </c>
      <c r="BO208" s="1">
        <v>534.19000244140625</v>
      </c>
      <c r="BP208" s="1">
        <v>528.739990234375</v>
      </c>
    </row>
    <row r="209" spans="1:68" x14ac:dyDescent="0.2">
      <c r="A209" s="4" t="s">
        <v>92</v>
      </c>
      <c r="B209" s="4">
        <v>75.3125</v>
      </c>
      <c r="C209" s="1">
        <v>76.0625</v>
      </c>
      <c r="D209" s="1">
        <v>77</v>
      </c>
      <c r="E209" s="1">
        <v>75.6875</v>
      </c>
      <c r="F209" s="1">
        <v>72.9375</v>
      </c>
      <c r="G209" s="1">
        <v>80</v>
      </c>
      <c r="H209" s="1">
        <v>79.625</v>
      </c>
      <c r="I209" s="1">
        <v>80.4375</v>
      </c>
      <c r="J209" s="1">
        <v>77.03125</v>
      </c>
      <c r="K209" s="1">
        <v>75.875</v>
      </c>
      <c r="L209" s="1">
        <v>77.25</v>
      </c>
      <c r="M209" s="1">
        <v>77.75</v>
      </c>
      <c r="N209" s="1">
        <v>79.75</v>
      </c>
      <c r="O209" s="1">
        <v>77.125</v>
      </c>
      <c r="P209" s="1">
        <v>74.875</v>
      </c>
      <c r="Q209" s="1">
        <v>77</v>
      </c>
      <c r="R209" s="1">
        <v>74.9375</v>
      </c>
      <c r="S209" s="1">
        <v>75.5</v>
      </c>
      <c r="T209" s="1">
        <v>77.25</v>
      </c>
      <c r="U209" s="1">
        <v>76.515625</v>
      </c>
      <c r="V209" s="1">
        <v>79</v>
      </c>
      <c r="W209" s="1">
        <v>80.5</v>
      </c>
      <c r="X209" s="1">
        <v>78.625</v>
      </c>
      <c r="Y209" s="1">
        <v>78</v>
      </c>
      <c r="Z209" s="1">
        <v>80.5</v>
      </c>
      <c r="AA209" s="1">
        <v>82.5</v>
      </c>
      <c r="AB209" s="1">
        <v>79.75</v>
      </c>
      <c r="AC209" s="1">
        <v>81.75</v>
      </c>
      <c r="AD209" s="1">
        <v>79.5625</v>
      </c>
      <c r="AE209" s="1">
        <v>78.25</v>
      </c>
      <c r="AF209" s="1">
        <v>79.375</v>
      </c>
      <c r="AG209" s="1">
        <v>79.9375</v>
      </c>
      <c r="AH209" s="1">
        <v>80</v>
      </c>
      <c r="AI209" s="1">
        <v>78.75</v>
      </c>
      <c r="AJ209" s="1">
        <v>75.5</v>
      </c>
      <c r="AK209" s="1">
        <v>76.1875</v>
      </c>
      <c r="AL209" s="1">
        <v>77.4375</v>
      </c>
      <c r="AM209" s="1">
        <v>79</v>
      </c>
      <c r="AN209" s="1">
        <v>80.125</v>
      </c>
      <c r="AO209" s="1">
        <v>80.6875</v>
      </c>
      <c r="AP209" s="1">
        <v>77.6875</v>
      </c>
      <c r="AQ209" s="1">
        <v>78</v>
      </c>
      <c r="AR209" s="1">
        <v>78.25</v>
      </c>
      <c r="AS209" s="1">
        <v>77.5</v>
      </c>
      <c r="AT209" s="1">
        <v>79.5</v>
      </c>
      <c r="AU209" s="1">
        <v>80</v>
      </c>
      <c r="AV209" s="1">
        <v>80.4375</v>
      </c>
      <c r="AW209" s="1">
        <v>79.4375</v>
      </c>
      <c r="AX209" s="1">
        <v>81.5</v>
      </c>
      <c r="AY209" s="1">
        <v>82.9375</v>
      </c>
      <c r="AZ209" s="1">
        <v>82.03125</v>
      </c>
      <c r="BA209" s="1">
        <v>83.625</v>
      </c>
      <c r="BB209" s="1">
        <v>83.25</v>
      </c>
      <c r="BC209" s="1">
        <v>81.375</v>
      </c>
      <c r="BD209" s="1">
        <v>81.453125</v>
      </c>
      <c r="BE209" s="1">
        <v>81.75</v>
      </c>
      <c r="BF209" s="1">
        <v>83</v>
      </c>
      <c r="BG209" s="1">
        <v>82.9375</v>
      </c>
      <c r="BH209" s="1">
        <v>81.4375</v>
      </c>
      <c r="BI209" s="1">
        <v>82.375</v>
      </c>
      <c r="BJ209" s="1">
        <v>83.5</v>
      </c>
      <c r="BK209" s="1">
        <v>83.3125</v>
      </c>
      <c r="BL209" s="1">
        <v>82.9375</v>
      </c>
      <c r="BM209" s="1">
        <v>79.1875</v>
      </c>
      <c r="BN209" s="1">
        <v>79.3125</v>
      </c>
      <c r="BO209" s="1">
        <v>82.3125</v>
      </c>
      <c r="BP209" s="1">
        <v>81.125</v>
      </c>
    </row>
    <row r="210" spans="1:68" x14ac:dyDescent="0.2">
      <c r="A210" s="4" t="s">
        <v>99</v>
      </c>
      <c r="B210" s="4">
        <v>430.29998779296875</v>
      </c>
      <c r="C210" s="1">
        <v>438.10000610351562</v>
      </c>
      <c r="D210" s="1">
        <v>441.14999389648437</v>
      </c>
      <c r="E210" s="1">
        <v>439.82998657226563</v>
      </c>
      <c r="F210" s="1">
        <v>435.77999877929687</v>
      </c>
      <c r="G210" s="1">
        <v>466.77999877929687</v>
      </c>
      <c r="H210" s="1">
        <v>471.69000244140625</v>
      </c>
      <c r="I210" s="1">
        <v>475.8599853515625</v>
      </c>
      <c r="J210" s="1">
        <v>468.6400146484375</v>
      </c>
      <c r="K210" s="1">
        <v>461.64999389648437</v>
      </c>
      <c r="L210" s="1">
        <v>465.77999877929687</v>
      </c>
      <c r="M210" s="1">
        <v>471.1400146484375</v>
      </c>
      <c r="N210" s="1">
        <v>488.01998901367187</v>
      </c>
      <c r="O210" s="1">
        <v>472.45999145507812</v>
      </c>
      <c r="P210" s="1">
        <v>468.01998901367187</v>
      </c>
      <c r="Q210" s="1">
        <v>481.52999877929687</v>
      </c>
      <c r="R210" s="1">
        <v>473.6199951171875</v>
      </c>
      <c r="S210" s="1">
        <v>472.69000244140625</v>
      </c>
      <c r="T210" s="1">
        <v>472.5</v>
      </c>
      <c r="U210" s="1">
        <v>467.25</v>
      </c>
      <c r="V210" s="1">
        <v>466.77999877929687</v>
      </c>
      <c r="W210" s="1">
        <v>489.41000366210937</v>
      </c>
      <c r="X210" s="1">
        <v>504.16000366210937</v>
      </c>
      <c r="Y210" s="1">
        <v>501.989990234375</v>
      </c>
      <c r="Z210" s="1">
        <v>505.77999877929687</v>
      </c>
      <c r="AA210" s="1">
        <v>503.57998657226562</v>
      </c>
      <c r="AB210" s="1">
        <v>492.73001098632812</v>
      </c>
      <c r="AC210" s="1">
        <v>501.1099853515625</v>
      </c>
      <c r="AD210" s="1">
        <v>490.52999877929687</v>
      </c>
      <c r="AE210" s="1">
        <v>485.510009765625</v>
      </c>
      <c r="AF210" s="1">
        <v>494.45999145507812</v>
      </c>
      <c r="AG210" s="1">
        <v>499.82998657226562</v>
      </c>
      <c r="AH210" s="1">
        <v>497.58999633789062</v>
      </c>
      <c r="AI210" s="1">
        <v>487.27999877929687</v>
      </c>
      <c r="AJ210" s="1">
        <v>473.80999755859375</v>
      </c>
      <c r="AK210" s="1">
        <v>476.76998901367187</v>
      </c>
      <c r="AL210" s="1">
        <v>482.69000244140625</v>
      </c>
      <c r="AM210" s="1">
        <v>486.42999267578125</v>
      </c>
      <c r="AN210" s="1">
        <v>496.60000610351562</v>
      </c>
      <c r="AO210" s="1">
        <v>499.17001342773437</v>
      </c>
      <c r="AP210" s="1">
        <v>488.92001342773437</v>
      </c>
      <c r="AQ210" s="1">
        <v>495.1400146484375</v>
      </c>
      <c r="AR210" s="1">
        <v>499.69000244140625</v>
      </c>
      <c r="AS210" s="1">
        <v>487.3699951171875</v>
      </c>
      <c r="AT210" s="1">
        <v>495.82998657226562</v>
      </c>
      <c r="AU210" s="1">
        <v>503.1199951171875</v>
      </c>
      <c r="AV210" s="1">
        <v>509.8599853515625</v>
      </c>
      <c r="AW210" s="1">
        <v>506.20999145507812</v>
      </c>
      <c r="AX210" s="1">
        <v>508.3599853515625</v>
      </c>
      <c r="AY210" s="1">
        <v>523.030029296875</v>
      </c>
      <c r="AZ210" s="1">
        <v>526.67999267578125</v>
      </c>
      <c r="BA210" s="1">
        <v>532.69000244140625</v>
      </c>
      <c r="BB210" s="1">
        <v>526.42999267578125</v>
      </c>
      <c r="BC210" s="1">
        <v>526.72998046875</v>
      </c>
      <c r="BD210" s="1">
        <v>527.66998291015625</v>
      </c>
      <c r="BE210" s="1">
        <v>530.1199951171875</v>
      </c>
      <c r="BF210" s="1">
        <v>529.29998779296875</v>
      </c>
      <c r="BG210" s="1">
        <v>524.58001708984375</v>
      </c>
      <c r="BH210" s="1">
        <v>518.90997314453125</v>
      </c>
      <c r="BI210" s="1">
        <v>518.8699951171875</v>
      </c>
      <c r="BJ210" s="1">
        <v>525.3499755859375</v>
      </c>
      <c r="BK210" s="1">
        <v>537.969970703125</v>
      </c>
      <c r="BL210" s="1">
        <v>535.27001953125</v>
      </c>
      <c r="BM210" s="1">
        <v>520.030029296875</v>
      </c>
      <c r="BN210" s="1">
        <v>518.30999755859375</v>
      </c>
      <c r="BO210" s="1">
        <v>534.19000244140625</v>
      </c>
      <c r="BP210" s="1">
        <v>528.739990234375</v>
      </c>
    </row>
    <row r="211" spans="1:68" x14ac:dyDescent="0.2">
      <c r="A211" s="4" t="s">
        <v>99</v>
      </c>
      <c r="B211" s="4">
        <v>430.29998779296875</v>
      </c>
      <c r="C211" s="1">
        <v>438.10000610351562</v>
      </c>
      <c r="D211" s="1">
        <v>441.14999389648437</v>
      </c>
      <c r="E211" s="1">
        <v>439.82998657226563</v>
      </c>
      <c r="F211" s="1">
        <v>435.77999877929687</v>
      </c>
      <c r="G211" s="1">
        <v>466.77999877929687</v>
      </c>
      <c r="H211" s="1">
        <v>471.69000244140625</v>
      </c>
      <c r="I211" s="1">
        <v>475.8599853515625</v>
      </c>
      <c r="J211" s="1">
        <v>468.6400146484375</v>
      </c>
      <c r="K211" s="1">
        <v>461.64999389648437</v>
      </c>
      <c r="L211" s="1">
        <v>465.77999877929687</v>
      </c>
      <c r="M211" s="1">
        <v>471.1400146484375</v>
      </c>
      <c r="N211" s="1">
        <v>488.01998901367187</v>
      </c>
      <c r="O211" s="1">
        <v>472.45999145507812</v>
      </c>
      <c r="P211" s="1">
        <v>468.01998901367187</v>
      </c>
      <c r="Q211" s="1">
        <v>481.52999877929687</v>
      </c>
      <c r="R211" s="1">
        <v>473.6199951171875</v>
      </c>
      <c r="S211" s="1">
        <v>472.69000244140625</v>
      </c>
      <c r="T211" s="1">
        <v>472.5</v>
      </c>
      <c r="U211" s="1">
        <v>467.25</v>
      </c>
      <c r="V211" s="1">
        <v>466.77999877929687</v>
      </c>
      <c r="W211" s="1">
        <v>489.41000366210937</v>
      </c>
      <c r="X211" s="1">
        <v>504.16000366210937</v>
      </c>
      <c r="Y211" s="1">
        <v>501.989990234375</v>
      </c>
      <c r="Z211" s="1">
        <v>505.77999877929687</v>
      </c>
      <c r="AA211" s="1">
        <v>503.57998657226562</v>
      </c>
      <c r="AB211" s="1">
        <v>492.73001098632812</v>
      </c>
      <c r="AC211" s="1">
        <v>501.1099853515625</v>
      </c>
      <c r="AD211" s="1">
        <v>490.52999877929687</v>
      </c>
      <c r="AE211" s="1">
        <v>485.510009765625</v>
      </c>
      <c r="AF211" s="1">
        <v>494.45999145507812</v>
      </c>
      <c r="AG211" s="1">
        <v>499.82998657226562</v>
      </c>
      <c r="AH211" s="1">
        <v>497.58999633789062</v>
      </c>
      <c r="AI211" s="1">
        <v>487.27999877929687</v>
      </c>
      <c r="AJ211" s="1">
        <v>473.80999755859375</v>
      </c>
      <c r="AK211" s="1">
        <v>476.76998901367187</v>
      </c>
      <c r="AL211" s="1">
        <v>482.69000244140625</v>
      </c>
      <c r="AM211" s="1">
        <v>486.42999267578125</v>
      </c>
      <c r="AN211" s="1">
        <v>496.60000610351562</v>
      </c>
      <c r="AO211" s="1">
        <v>499.17001342773437</v>
      </c>
      <c r="AP211" s="1">
        <v>488.92001342773437</v>
      </c>
      <c r="AQ211" s="1">
        <v>495.1400146484375</v>
      </c>
      <c r="AR211" s="1">
        <v>499.69000244140625</v>
      </c>
      <c r="AS211" s="1">
        <v>487.3699951171875</v>
      </c>
      <c r="AT211" s="1">
        <v>495.82998657226562</v>
      </c>
      <c r="AU211" s="1">
        <v>503.1199951171875</v>
      </c>
      <c r="AV211" s="1">
        <v>509.8599853515625</v>
      </c>
      <c r="AW211" s="1">
        <v>506.20999145507812</v>
      </c>
      <c r="AX211" s="1">
        <v>508.3599853515625</v>
      </c>
      <c r="AY211" s="1">
        <v>523.030029296875</v>
      </c>
      <c r="AZ211" s="1">
        <v>526.67999267578125</v>
      </c>
      <c r="BA211" s="1">
        <v>532.69000244140625</v>
      </c>
      <c r="BB211" s="1">
        <v>526.42999267578125</v>
      </c>
      <c r="BC211" s="1">
        <v>526.72998046875</v>
      </c>
      <c r="BD211" s="1">
        <v>527.66998291015625</v>
      </c>
      <c r="BE211" s="1">
        <v>530.1199951171875</v>
      </c>
      <c r="BF211" s="1">
        <v>529.29998779296875</v>
      </c>
      <c r="BG211" s="1">
        <v>524.58001708984375</v>
      </c>
      <c r="BH211" s="1">
        <v>518.90997314453125</v>
      </c>
      <c r="BI211" s="1">
        <v>518.8699951171875</v>
      </c>
      <c r="BJ211" s="1">
        <v>525.3499755859375</v>
      </c>
      <c r="BK211" s="1">
        <v>537.969970703125</v>
      </c>
      <c r="BL211" s="1">
        <v>535.27001953125</v>
      </c>
      <c r="BM211" s="1">
        <v>520.030029296875</v>
      </c>
      <c r="BN211" s="1">
        <v>518.30999755859375</v>
      </c>
      <c r="BO211" s="1">
        <v>534.19000244140625</v>
      </c>
      <c r="BP211" s="1">
        <v>528.739990234375</v>
      </c>
    </row>
    <row r="212" spans="1:68" x14ac:dyDescent="0.2">
      <c r="A212" s="4" t="s">
        <v>99</v>
      </c>
      <c r="B212" s="4">
        <v>430.29998779296875</v>
      </c>
      <c r="C212" s="1">
        <v>438.10000610351562</v>
      </c>
      <c r="D212" s="1">
        <v>441.14999389648437</v>
      </c>
      <c r="E212" s="1">
        <v>439.82998657226563</v>
      </c>
      <c r="F212" s="1">
        <v>435.77999877929687</v>
      </c>
      <c r="G212" s="1">
        <v>466.77999877929687</v>
      </c>
      <c r="H212" s="1">
        <v>471.69000244140625</v>
      </c>
      <c r="I212" s="1">
        <v>475.8599853515625</v>
      </c>
      <c r="J212" s="1">
        <v>468.6400146484375</v>
      </c>
      <c r="K212" s="1">
        <v>461.64999389648437</v>
      </c>
      <c r="L212" s="1">
        <v>465.77999877929687</v>
      </c>
      <c r="M212" s="1">
        <v>471.1400146484375</v>
      </c>
      <c r="N212" s="1">
        <v>488.01998901367187</v>
      </c>
      <c r="O212" s="1">
        <v>472.45999145507812</v>
      </c>
      <c r="P212" s="1">
        <v>468.01998901367187</v>
      </c>
      <c r="Q212" s="1">
        <v>481.52999877929687</v>
      </c>
      <c r="R212" s="1">
        <v>473.6199951171875</v>
      </c>
      <c r="S212" s="1">
        <v>472.69000244140625</v>
      </c>
      <c r="T212" s="1">
        <v>472.5</v>
      </c>
      <c r="U212" s="1">
        <v>467.25</v>
      </c>
      <c r="V212" s="1">
        <v>466.77999877929687</v>
      </c>
      <c r="W212" s="1">
        <v>489.41000366210937</v>
      </c>
      <c r="X212" s="1">
        <v>504.16000366210937</v>
      </c>
      <c r="Y212" s="1">
        <v>501.989990234375</v>
      </c>
      <c r="Z212" s="1">
        <v>505.77999877929687</v>
      </c>
      <c r="AA212" s="1">
        <v>503.57998657226562</v>
      </c>
      <c r="AB212" s="1">
        <v>492.73001098632812</v>
      </c>
      <c r="AC212" s="1">
        <v>501.1099853515625</v>
      </c>
      <c r="AD212" s="1">
        <v>490.52999877929687</v>
      </c>
      <c r="AE212" s="1">
        <v>485.510009765625</v>
      </c>
      <c r="AF212" s="1">
        <v>494.45999145507812</v>
      </c>
      <c r="AG212" s="1">
        <v>499.82998657226562</v>
      </c>
      <c r="AH212" s="1">
        <v>497.58999633789062</v>
      </c>
      <c r="AI212" s="1">
        <v>487.27999877929687</v>
      </c>
      <c r="AJ212" s="1">
        <v>473.80999755859375</v>
      </c>
      <c r="AK212" s="1">
        <v>476.76998901367187</v>
      </c>
      <c r="AL212" s="1">
        <v>482.69000244140625</v>
      </c>
      <c r="AM212" s="1">
        <v>486.42999267578125</v>
      </c>
      <c r="AN212" s="1">
        <v>496.60000610351562</v>
      </c>
      <c r="AO212" s="1">
        <v>499.17001342773437</v>
      </c>
      <c r="AP212" s="1">
        <v>488.92001342773437</v>
      </c>
      <c r="AQ212" s="1">
        <v>495.1400146484375</v>
      </c>
      <c r="AR212" s="1">
        <v>499.69000244140625</v>
      </c>
      <c r="AS212" s="1">
        <v>487.3699951171875</v>
      </c>
      <c r="AT212" s="1">
        <v>495.82998657226562</v>
      </c>
      <c r="AU212" s="1">
        <v>503.1199951171875</v>
      </c>
      <c r="AV212" s="1">
        <v>509.8599853515625</v>
      </c>
      <c r="AW212" s="1">
        <v>506.20999145507812</v>
      </c>
      <c r="AX212" s="1">
        <v>508.3599853515625</v>
      </c>
      <c r="AY212" s="1">
        <v>523.030029296875</v>
      </c>
      <c r="AZ212" s="1">
        <v>526.67999267578125</v>
      </c>
      <c r="BA212" s="1">
        <v>532.69000244140625</v>
      </c>
      <c r="BB212" s="1">
        <v>526.42999267578125</v>
      </c>
      <c r="BC212" s="1">
        <v>526.72998046875</v>
      </c>
      <c r="BD212" s="1">
        <v>527.66998291015625</v>
      </c>
      <c r="BE212" s="1">
        <v>530.1199951171875</v>
      </c>
      <c r="BF212" s="1">
        <v>529.29998779296875</v>
      </c>
      <c r="BG212" s="1">
        <v>524.58001708984375</v>
      </c>
      <c r="BH212" s="1">
        <v>518.90997314453125</v>
      </c>
      <c r="BI212" s="1">
        <v>518.8699951171875</v>
      </c>
      <c r="BJ212" s="1">
        <v>525.3499755859375</v>
      </c>
      <c r="BK212" s="1">
        <v>537.969970703125</v>
      </c>
      <c r="BL212" s="1">
        <v>535.27001953125</v>
      </c>
      <c r="BM212" s="1">
        <v>520.030029296875</v>
      </c>
      <c r="BN212" s="1">
        <v>518.30999755859375</v>
      </c>
      <c r="BO212" s="1">
        <v>534.19000244140625</v>
      </c>
      <c r="BP212" s="1">
        <v>528.739990234375</v>
      </c>
    </row>
    <row r="213" spans="1:68" x14ac:dyDescent="0.2">
      <c r="A213" s="4" t="s">
        <v>99</v>
      </c>
      <c r="B213" s="4">
        <v>430.29998779296875</v>
      </c>
      <c r="C213" s="1">
        <v>438.10000610351562</v>
      </c>
      <c r="D213" s="1">
        <v>441.14999389648437</v>
      </c>
      <c r="E213" s="1">
        <v>439.82998657226563</v>
      </c>
      <c r="F213" s="1">
        <v>435.77999877929687</v>
      </c>
      <c r="G213" s="1">
        <v>466.77999877929687</v>
      </c>
      <c r="H213" s="1">
        <v>471.69000244140625</v>
      </c>
      <c r="I213" s="1">
        <v>475.8599853515625</v>
      </c>
      <c r="J213" s="1">
        <v>468.6400146484375</v>
      </c>
      <c r="K213" s="1">
        <v>461.64999389648437</v>
      </c>
      <c r="L213" s="1">
        <v>465.77999877929687</v>
      </c>
      <c r="M213" s="1">
        <v>471.1400146484375</v>
      </c>
      <c r="N213" s="1">
        <v>488.01998901367187</v>
      </c>
      <c r="O213" s="1">
        <v>472.45999145507812</v>
      </c>
      <c r="P213" s="1">
        <v>468.01998901367187</v>
      </c>
      <c r="Q213" s="1">
        <v>481.52999877929687</v>
      </c>
      <c r="R213" s="1">
        <v>473.6199951171875</v>
      </c>
      <c r="S213" s="1">
        <v>472.69000244140625</v>
      </c>
      <c r="T213" s="1">
        <v>472.5</v>
      </c>
      <c r="U213" s="1">
        <v>467.25</v>
      </c>
      <c r="V213" s="1">
        <v>466.77999877929687</v>
      </c>
      <c r="W213" s="1">
        <v>489.41000366210937</v>
      </c>
      <c r="X213" s="1">
        <v>504.16000366210937</v>
      </c>
      <c r="Y213" s="1">
        <v>501.989990234375</v>
      </c>
      <c r="Z213" s="1">
        <v>505.77999877929687</v>
      </c>
      <c r="AA213" s="1">
        <v>503.57998657226562</v>
      </c>
      <c r="AB213" s="1">
        <v>492.73001098632812</v>
      </c>
      <c r="AC213" s="1">
        <v>501.1099853515625</v>
      </c>
      <c r="AD213" s="1">
        <v>490.52999877929687</v>
      </c>
      <c r="AE213" s="1">
        <v>485.510009765625</v>
      </c>
      <c r="AF213" s="1">
        <v>494.45999145507812</v>
      </c>
      <c r="AG213" s="1">
        <v>499.82998657226562</v>
      </c>
      <c r="AH213" s="1">
        <v>497.58999633789062</v>
      </c>
      <c r="AI213" s="1">
        <v>487.27999877929687</v>
      </c>
      <c r="AJ213" s="1">
        <v>473.80999755859375</v>
      </c>
      <c r="AK213" s="1">
        <v>476.76998901367187</v>
      </c>
      <c r="AL213" s="1">
        <v>482.69000244140625</v>
      </c>
      <c r="AM213" s="1">
        <v>486.42999267578125</v>
      </c>
      <c r="AN213" s="1">
        <v>496.60000610351562</v>
      </c>
      <c r="AO213" s="1">
        <v>499.17001342773437</v>
      </c>
      <c r="AP213" s="1">
        <v>488.92001342773437</v>
      </c>
      <c r="AQ213" s="1">
        <v>495.1400146484375</v>
      </c>
      <c r="AR213" s="1">
        <v>499.69000244140625</v>
      </c>
      <c r="AS213" s="1">
        <v>487.3699951171875</v>
      </c>
      <c r="AT213" s="1">
        <v>495.82998657226562</v>
      </c>
      <c r="AU213" s="1">
        <v>503.1199951171875</v>
      </c>
      <c r="AV213" s="1">
        <v>509.8599853515625</v>
      </c>
      <c r="AW213" s="1">
        <v>506.20999145507812</v>
      </c>
      <c r="AX213" s="1">
        <v>508.3599853515625</v>
      </c>
      <c r="AY213" s="1">
        <v>523.030029296875</v>
      </c>
      <c r="AZ213" s="1">
        <v>526.67999267578125</v>
      </c>
      <c r="BA213" s="1">
        <v>532.69000244140625</v>
      </c>
      <c r="BB213" s="1">
        <v>526.42999267578125</v>
      </c>
      <c r="BC213" s="1">
        <v>526.72998046875</v>
      </c>
      <c r="BD213" s="1">
        <v>527.66998291015625</v>
      </c>
      <c r="BE213" s="1">
        <v>530.1199951171875</v>
      </c>
      <c r="BF213" s="1">
        <v>529.29998779296875</v>
      </c>
      <c r="BG213" s="1">
        <v>524.58001708984375</v>
      </c>
      <c r="BH213" s="1">
        <v>518.90997314453125</v>
      </c>
      <c r="BI213" s="1">
        <v>518.8699951171875</v>
      </c>
      <c r="BJ213" s="1">
        <v>525.3499755859375</v>
      </c>
      <c r="BK213" s="1">
        <v>537.969970703125</v>
      </c>
      <c r="BL213" s="1">
        <v>535.27001953125</v>
      </c>
      <c r="BM213" s="1">
        <v>520.030029296875</v>
      </c>
      <c r="BN213" s="1">
        <v>518.30999755859375</v>
      </c>
      <c r="BO213" s="1">
        <v>534.19000244140625</v>
      </c>
      <c r="BP213" s="1">
        <v>528.739990234375</v>
      </c>
    </row>
    <row r="214" spans="1:68" x14ac:dyDescent="0.2">
      <c r="A214" s="4" t="s">
        <v>99</v>
      </c>
      <c r="B214" s="4">
        <v>430.29998779296875</v>
      </c>
      <c r="C214" s="1">
        <v>438.10000610351562</v>
      </c>
      <c r="D214" s="1">
        <v>441.14999389648437</v>
      </c>
      <c r="E214" s="1">
        <v>439.82998657226563</v>
      </c>
      <c r="F214" s="1">
        <v>435.77999877929687</v>
      </c>
      <c r="G214" s="1">
        <v>466.77999877929687</v>
      </c>
      <c r="H214" s="1">
        <v>471.69000244140625</v>
      </c>
      <c r="I214" s="1">
        <v>475.8599853515625</v>
      </c>
      <c r="J214" s="1">
        <v>468.6400146484375</v>
      </c>
      <c r="K214" s="1">
        <v>461.64999389648437</v>
      </c>
      <c r="L214" s="1">
        <v>465.77999877929687</v>
      </c>
      <c r="M214" s="1">
        <v>471.1400146484375</v>
      </c>
      <c r="N214" s="1">
        <v>488.01998901367187</v>
      </c>
      <c r="O214" s="1">
        <v>472.45999145507812</v>
      </c>
      <c r="P214" s="1">
        <v>468.01998901367187</v>
      </c>
      <c r="Q214" s="1">
        <v>481.52999877929687</v>
      </c>
      <c r="R214" s="1">
        <v>473.6199951171875</v>
      </c>
      <c r="S214" s="1">
        <v>472.69000244140625</v>
      </c>
      <c r="T214" s="1">
        <v>472.5</v>
      </c>
      <c r="U214" s="1">
        <v>467.25</v>
      </c>
      <c r="V214" s="1">
        <v>466.77999877929687</v>
      </c>
      <c r="W214" s="1">
        <v>489.41000366210937</v>
      </c>
      <c r="X214" s="1">
        <v>504.16000366210937</v>
      </c>
      <c r="Y214" s="1">
        <v>501.989990234375</v>
      </c>
      <c r="Z214" s="1">
        <v>505.77999877929687</v>
      </c>
      <c r="AA214" s="1">
        <v>503.57998657226562</v>
      </c>
      <c r="AB214" s="1">
        <v>492.73001098632812</v>
      </c>
      <c r="AC214" s="1">
        <v>501.1099853515625</v>
      </c>
      <c r="AD214" s="1">
        <v>490.52999877929687</v>
      </c>
      <c r="AE214" s="1">
        <v>485.510009765625</v>
      </c>
      <c r="AF214" s="1">
        <v>494.45999145507812</v>
      </c>
      <c r="AG214" s="1">
        <v>499.82998657226562</v>
      </c>
      <c r="AH214" s="1">
        <v>497.58999633789062</v>
      </c>
      <c r="AI214" s="1">
        <v>487.27999877929687</v>
      </c>
      <c r="AJ214" s="1">
        <v>473.80999755859375</v>
      </c>
      <c r="AK214" s="1">
        <v>476.76998901367187</v>
      </c>
      <c r="AL214" s="1">
        <v>482.69000244140625</v>
      </c>
      <c r="AM214" s="1">
        <v>486.42999267578125</v>
      </c>
      <c r="AN214" s="1">
        <v>496.60000610351562</v>
      </c>
      <c r="AO214" s="1">
        <v>499.17001342773437</v>
      </c>
      <c r="AP214" s="1">
        <v>488.92001342773437</v>
      </c>
      <c r="AQ214" s="1">
        <v>495.1400146484375</v>
      </c>
      <c r="AR214" s="1">
        <v>499.69000244140625</v>
      </c>
      <c r="AS214" s="1">
        <v>487.3699951171875</v>
      </c>
      <c r="AT214" s="1">
        <v>495.82998657226562</v>
      </c>
      <c r="AU214" s="1">
        <v>503.1199951171875</v>
      </c>
      <c r="AV214" s="1">
        <v>509.8599853515625</v>
      </c>
      <c r="AW214" s="1">
        <v>506.20999145507812</v>
      </c>
      <c r="AX214" s="1">
        <v>508.3599853515625</v>
      </c>
      <c r="AY214" s="1">
        <v>523.030029296875</v>
      </c>
      <c r="AZ214" s="1">
        <v>526.67999267578125</v>
      </c>
      <c r="BA214" s="1">
        <v>532.69000244140625</v>
      </c>
      <c r="BB214" s="1">
        <v>526.42999267578125</v>
      </c>
      <c r="BC214" s="1">
        <v>526.72998046875</v>
      </c>
      <c r="BD214" s="1">
        <v>527.66998291015625</v>
      </c>
      <c r="BE214" s="1">
        <v>530.1199951171875</v>
      </c>
      <c r="BF214" s="1">
        <v>529.29998779296875</v>
      </c>
      <c r="BG214" s="1">
        <v>524.58001708984375</v>
      </c>
      <c r="BH214" s="1">
        <v>518.90997314453125</v>
      </c>
      <c r="BI214" s="1">
        <v>518.8699951171875</v>
      </c>
      <c r="BJ214" s="1">
        <v>525.3499755859375</v>
      </c>
      <c r="BK214" s="1">
        <v>537.969970703125</v>
      </c>
      <c r="BL214" s="1">
        <v>535.27001953125</v>
      </c>
      <c r="BM214" s="1">
        <v>520.030029296875</v>
      </c>
      <c r="BN214" s="1">
        <v>518.30999755859375</v>
      </c>
      <c r="BO214" s="1">
        <v>534.19000244140625</v>
      </c>
      <c r="BP214" s="1">
        <v>528.739990234375</v>
      </c>
    </row>
    <row r="215" spans="1:68" x14ac:dyDescent="0.2">
      <c r="A215" s="4" t="s">
        <v>99</v>
      </c>
      <c r="B215" s="4">
        <v>430.29998779296875</v>
      </c>
      <c r="C215" s="1">
        <v>438.10000610351562</v>
      </c>
      <c r="D215" s="1">
        <v>441.14999389648437</v>
      </c>
      <c r="E215" s="1">
        <v>439.82998657226563</v>
      </c>
      <c r="F215" s="1">
        <v>435.77999877929687</v>
      </c>
      <c r="G215" s="1">
        <v>466.77999877929687</v>
      </c>
      <c r="H215" s="1">
        <v>471.69000244140625</v>
      </c>
      <c r="I215" s="1">
        <v>475.8599853515625</v>
      </c>
      <c r="J215" s="1">
        <v>468.6400146484375</v>
      </c>
      <c r="K215" s="1">
        <v>461.64999389648437</v>
      </c>
      <c r="L215" s="1">
        <v>465.77999877929687</v>
      </c>
      <c r="M215" s="1">
        <v>471.1400146484375</v>
      </c>
      <c r="N215" s="1">
        <v>488.01998901367187</v>
      </c>
      <c r="O215" s="1">
        <v>472.45999145507812</v>
      </c>
      <c r="P215" s="1">
        <v>468.01998901367187</v>
      </c>
      <c r="Q215" s="1">
        <v>481.52999877929687</v>
      </c>
      <c r="R215" s="1">
        <v>473.6199951171875</v>
      </c>
      <c r="S215" s="1">
        <v>472.69000244140625</v>
      </c>
      <c r="T215" s="1">
        <v>472.5</v>
      </c>
      <c r="U215" s="1">
        <v>467.25</v>
      </c>
      <c r="V215" s="1">
        <v>466.77999877929687</v>
      </c>
      <c r="W215" s="1">
        <v>489.41000366210937</v>
      </c>
      <c r="X215" s="1">
        <v>504.16000366210937</v>
      </c>
      <c r="Y215" s="1">
        <v>501.989990234375</v>
      </c>
      <c r="Z215" s="1">
        <v>505.77999877929687</v>
      </c>
      <c r="AA215" s="1">
        <v>503.57998657226562</v>
      </c>
      <c r="AB215" s="1">
        <v>492.73001098632812</v>
      </c>
      <c r="AC215" s="1">
        <v>501.1099853515625</v>
      </c>
      <c r="AD215" s="1">
        <v>490.52999877929687</v>
      </c>
      <c r="AE215" s="1">
        <v>485.510009765625</v>
      </c>
      <c r="AF215" s="1">
        <v>494.45999145507812</v>
      </c>
      <c r="AG215" s="1">
        <v>499.82998657226562</v>
      </c>
      <c r="AH215" s="1">
        <v>497.58999633789062</v>
      </c>
      <c r="AI215" s="1">
        <v>487.27999877929687</v>
      </c>
      <c r="AJ215" s="1">
        <v>473.80999755859375</v>
      </c>
      <c r="AK215" s="1">
        <v>476.76998901367187</v>
      </c>
      <c r="AL215" s="1">
        <v>482.69000244140625</v>
      </c>
      <c r="AM215" s="1">
        <v>486.42999267578125</v>
      </c>
      <c r="AN215" s="1">
        <v>496.60000610351562</v>
      </c>
      <c r="AO215" s="1">
        <v>499.17001342773437</v>
      </c>
      <c r="AP215" s="1">
        <v>488.92001342773437</v>
      </c>
      <c r="AQ215" s="1">
        <v>495.1400146484375</v>
      </c>
      <c r="AR215" s="1">
        <v>499.69000244140625</v>
      </c>
      <c r="AS215" s="1">
        <v>487.3699951171875</v>
      </c>
      <c r="AT215" s="1">
        <v>495.82998657226562</v>
      </c>
      <c r="AU215" s="1">
        <v>503.1199951171875</v>
      </c>
      <c r="AV215" s="1">
        <v>509.8599853515625</v>
      </c>
      <c r="AW215" s="1">
        <v>506.20999145507812</v>
      </c>
      <c r="AX215" s="1">
        <v>508.3599853515625</v>
      </c>
      <c r="AY215" s="1">
        <v>523.030029296875</v>
      </c>
      <c r="AZ215" s="1">
        <v>526.67999267578125</v>
      </c>
      <c r="BA215" s="1">
        <v>532.69000244140625</v>
      </c>
      <c r="BB215" s="1">
        <v>526.42999267578125</v>
      </c>
      <c r="BC215" s="1">
        <v>526.72998046875</v>
      </c>
      <c r="BD215" s="1">
        <v>527.66998291015625</v>
      </c>
      <c r="BE215" s="1">
        <v>530.1199951171875</v>
      </c>
      <c r="BF215" s="1">
        <v>529.29998779296875</v>
      </c>
      <c r="BG215" s="1">
        <v>524.58001708984375</v>
      </c>
      <c r="BH215" s="1">
        <v>518.90997314453125</v>
      </c>
      <c r="BI215" s="1">
        <v>518.8699951171875</v>
      </c>
      <c r="BJ215" s="1">
        <v>525.3499755859375</v>
      </c>
      <c r="BK215" s="1">
        <v>537.969970703125</v>
      </c>
      <c r="BL215" s="1">
        <v>535.27001953125</v>
      </c>
      <c r="BM215" s="1">
        <v>520.030029296875</v>
      </c>
      <c r="BN215" s="1">
        <v>518.30999755859375</v>
      </c>
      <c r="BO215" s="1">
        <v>534.19000244140625</v>
      </c>
      <c r="BP215" s="1">
        <v>528.739990234375</v>
      </c>
    </row>
    <row r="216" spans="1:68" x14ac:dyDescent="0.2">
      <c r="A216" s="4"/>
      <c r="B216" s="4"/>
    </row>
    <row r="217" spans="1:68" x14ac:dyDescent="0.2">
      <c r="A217" s="4"/>
      <c r="B217" s="4"/>
    </row>
    <row r="218" spans="1:68" x14ac:dyDescent="0.2">
      <c r="A218" s="4"/>
      <c r="B218" s="4"/>
    </row>
    <row r="219" spans="1:68" x14ac:dyDescent="0.2">
      <c r="A219" s="4"/>
      <c r="B219" s="4"/>
    </row>
    <row r="220" spans="1:68" x14ac:dyDescent="0.2">
      <c r="A220" s="4"/>
      <c r="B220" s="4"/>
    </row>
    <row r="221" spans="1:68" x14ac:dyDescent="0.2">
      <c r="A221" s="4"/>
      <c r="B221" s="4"/>
    </row>
    <row r="222" spans="1:68" x14ac:dyDescent="0.2">
      <c r="A222" s="4"/>
      <c r="B222" s="4"/>
    </row>
    <row r="223" spans="1:68" x14ac:dyDescent="0.2">
      <c r="A223" s="4"/>
      <c r="B223" s="4"/>
    </row>
    <row r="224" spans="1:68" x14ac:dyDescent="0.2">
      <c r="A224" s="4"/>
      <c r="B224" s="4"/>
    </row>
    <row r="225" spans="1:2" x14ac:dyDescent="0.2">
      <c r="A225" s="4"/>
      <c r="B225" s="4"/>
    </row>
    <row r="226" spans="1:2" x14ac:dyDescent="0.2">
      <c r="A226" s="4"/>
      <c r="B226" s="4"/>
    </row>
    <row r="227" spans="1:2" x14ac:dyDescent="0.2">
      <c r="A227" s="4"/>
      <c r="B227" s="4"/>
    </row>
    <row r="228" spans="1:2" x14ac:dyDescent="0.2">
      <c r="A228" s="4"/>
      <c r="B228" s="4"/>
    </row>
    <row r="229" spans="1:2" x14ac:dyDescent="0.2">
      <c r="A229" s="4"/>
      <c r="B229" s="4"/>
    </row>
    <row r="230" spans="1:2" x14ac:dyDescent="0.2">
      <c r="A230" s="4"/>
      <c r="B230" s="4"/>
    </row>
    <row r="231" spans="1:2" x14ac:dyDescent="0.2">
      <c r="A231" s="4"/>
      <c r="B231" s="4"/>
    </row>
    <row r="232" spans="1:2" x14ac:dyDescent="0.2">
      <c r="A232" s="4"/>
      <c r="B232" s="4"/>
    </row>
    <row r="233" spans="1:2" x14ac:dyDescent="0.2">
      <c r="A233" s="4"/>
      <c r="B233" s="4"/>
    </row>
    <row r="234" spans="1:2" x14ac:dyDescent="0.2">
      <c r="A234" s="4"/>
      <c r="B234" s="4"/>
    </row>
    <row r="235" spans="1:2" x14ac:dyDescent="0.2">
      <c r="A235" s="4"/>
      <c r="B235" s="4"/>
    </row>
    <row r="236" spans="1:2" x14ac:dyDescent="0.2">
      <c r="A236" s="4"/>
      <c r="B236" s="4"/>
    </row>
    <row r="237" spans="1:2" x14ac:dyDescent="0.2">
      <c r="A237" s="4"/>
      <c r="B237" s="4"/>
    </row>
    <row r="238" spans="1:2" x14ac:dyDescent="0.2">
      <c r="A238" s="4"/>
      <c r="B238" s="4"/>
    </row>
    <row r="239" spans="1:2" x14ac:dyDescent="0.2">
      <c r="A239" s="4"/>
      <c r="B239" s="4"/>
    </row>
    <row r="240" spans="1:2" x14ac:dyDescent="0.2">
      <c r="A240" s="4"/>
      <c r="B240" s="4"/>
    </row>
    <row r="241" spans="1:2" x14ac:dyDescent="0.2">
      <c r="A241" s="4"/>
      <c r="B241" s="4"/>
    </row>
    <row r="242" spans="1:2" x14ac:dyDescent="0.2">
      <c r="A242" s="4"/>
      <c r="B242" s="4"/>
    </row>
    <row r="243" spans="1:2" x14ac:dyDescent="0.2">
      <c r="A243" s="4"/>
      <c r="B243" s="4"/>
    </row>
    <row r="244" spans="1:2" x14ac:dyDescent="0.2">
      <c r="A244" s="4"/>
      <c r="B244" s="4"/>
    </row>
    <row r="245" spans="1:2" x14ac:dyDescent="0.2">
      <c r="A245" s="4"/>
      <c r="B245" s="4"/>
    </row>
    <row r="246" spans="1:2" x14ac:dyDescent="0.2">
      <c r="A246" s="4"/>
      <c r="B246" s="4"/>
    </row>
    <row r="247" spans="1:2" x14ac:dyDescent="0.2">
      <c r="A247" s="4"/>
      <c r="B247" s="4"/>
    </row>
    <row r="248" spans="1:2" x14ac:dyDescent="0.2">
      <c r="A248" s="4"/>
      <c r="B248" s="4"/>
    </row>
    <row r="249" spans="1:2" x14ac:dyDescent="0.2">
      <c r="A249" s="4"/>
      <c r="B249" s="4"/>
    </row>
    <row r="250" spans="1:2" x14ac:dyDescent="0.2">
      <c r="A250" s="4"/>
      <c r="B250" s="4"/>
    </row>
    <row r="251" spans="1:2" x14ac:dyDescent="0.2">
      <c r="A251" s="4"/>
      <c r="B251" s="4"/>
    </row>
    <row r="252" spans="1:2" x14ac:dyDescent="0.2">
      <c r="A252" s="4"/>
      <c r="B252" s="4"/>
    </row>
    <row r="253" spans="1:2" x14ac:dyDescent="0.2">
      <c r="A253" s="4"/>
      <c r="B253" s="4"/>
    </row>
    <row r="254" spans="1:2" x14ac:dyDescent="0.2">
      <c r="A254" s="4"/>
      <c r="B254" s="4"/>
    </row>
    <row r="255" spans="1:2" x14ac:dyDescent="0.2">
      <c r="A255" s="4"/>
      <c r="B255" s="4"/>
    </row>
    <row r="256" spans="1:2" x14ac:dyDescent="0.2">
      <c r="A256" s="4"/>
      <c r="B256" s="4"/>
    </row>
    <row r="257" spans="1:2" x14ac:dyDescent="0.2">
      <c r="A257" s="4"/>
      <c r="B257" s="4"/>
    </row>
    <row r="258" spans="1:2" x14ac:dyDescent="0.2">
      <c r="A258" s="4"/>
      <c r="B258" s="4"/>
    </row>
    <row r="259" spans="1:2" x14ac:dyDescent="0.2">
      <c r="A259" s="4"/>
      <c r="B259" s="4"/>
    </row>
    <row r="260" spans="1:2" x14ac:dyDescent="0.2">
      <c r="A260" s="4"/>
      <c r="B260" s="4"/>
    </row>
    <row r="261" spans="1:2" x14ac:dyDescent="0.2">
      <c r="A261" s="4"/>
      <c r="B261" s="4"/>
    </row>
    <row r="262" spans="1:2" x14ac:dyDescent="0.2">
      <c r="A262" s="4"/>
      <c r="B262" s="4"/>
    </row>
    <row r="263" spans="1:2" x14ac:dyDescent="0.2">
      <c r="A263" s="4"/>
      <c r="B263" s="4"/>
    </row>
    <row r="264" spans="1:2" x14ac:dyDescent="0.2">
      <c r="A264" s="4"/>
      <c r="B264" s="4"/>
    </row>
    <row r="265" spans="1:2" x14ac:dyDescent="0.2">
      <c r="A265" s="4"/>
      <c r="B265" s="4"/>
    </row>
    <row r="266" spans="1:2" x14ac:dyDescent="0.2">
      <c r="A266" s="4"/>
      <c r="B266" s="4"/>
    </row>
    <row r="267" spans="1:2" x14ac:dyDescent="0.2">
      <c r="A267" s="4"/>
      <c r="B267" s="4"/>
    </row>
    <row r="268" spans="1:2" x14ac:dyDescent="0.2">
      <c r="A268" s="4"/>
      <c r="B268" s="4"/>
    </row>
    <row r="269" spans="1:2" x14ac:dyDescent="0.2">
      <c r="A269" s="4"/>
      <c r="B269" s="4"/>
    </row>
    <row r="270" spans="1:2" x14ac:dyDescent="0.2">
      <c r="A270" s="4"/>
      <c r="B270" s="4"/>
    </row>
    <row r="271" spans="1:2" x14ac:dyDescent="0.2">
      <c r="A271" s="4"/>
      <c r="B271" s="4"/>
    </row>
    <row r="272" spans="1:2" x14ac:dyDescent="0.2">
      <c r="A272" s="4"/>
      <c r="B272" s="4"/>
    </row>
    <row r="273" spans="1:2" x14ac:dyDescent="0.2">
      <c r="A273" s="4"/>
      <c r="B273" s="4"/>
    </row>
    <row r="274" spans="1:2" x14ac:dyDescent="0.2">
      <c r="A274" s="4"/>
      <c r="B274" s="4"/>
    </row>
    <row r="275" spans="1:2" x14ac:dyDescent="0.2">
      <c r="A275" s="4"/>
      <c r="B275" s="4"/>
    </row>
    <row r="276" spans="1:2" x14ac:dyDescent="0.2">
      <c r="A276" s="4"/>
      <c r="B276" s="4"/>
    </row>
    <row r="277" spans="1:2" x14ac:dyDescent="0.2">
      <c r="A277" s="4"/>
      <c r="B277" s="4"/>
    </row>
    <row r="278" spans="1:2" x14ac:dyDescent="0.2">
      <c r="A278" s="4"/>
      <c r="B278" s="4"/>
    </row>
    <row r="279" spans="1:2" x14ac:dyDescent="0.2">
      <c r="A279" s="4"/>
      <c r="B279" s="4"/>
    </row>
    <row r="280" spans="1:2" x14ac:dyDescent="0.2">
      <c r="A280" s="4"/>
      <c r="B280" s="4"/>
    </row>
    <row r="281" spans="1:2" x14ac:dyDescent="0.2">
      <c r="A281" s="4"/>
      <c r="B281" s="4"/>
    </row>
    <row r="282" spans="1:2" x14ac:dyDescent="0.2">
      <c r="A282" s="4"/>
      <c r="B282" s="4"/>
    </row>
    <row r="283" spans="1:2" x14ac:dyDescent="0.2">
      <c r="A283" s="4"/>
      <c r="B283" s="4"/>
    </row>
    <row r="284" spans="1:2" x14ac:dyDescent="0.2">
      <c r="A284" s="4"/>
      <c r="B284" s="4"/>
    </row>
    <row r="285" spans="1:2" x14ac:dyDescent="0.2">
      <c r="A285" s="4"/>
      <c r="B285" s="4"/>
    </row>
    <row r="286" spans="1:2" x14ac:dyDescent="0.2">
      <c r="A286" s="4"/>
      <c r="B286" s="4"/>
    </row>
    <row r="287" spans="1:2" x14ac:dyDescent="0.2">
      <c r="A287" s="4"/>
      <c r="B287" s="4"/>
    </row>
    <row r="288" spans="1:2" x14ac:dyDescent="0.2">
      <c r="A288" s="4"/>
      <c r="B288" s="4"/>
    </row>
    <row r="289" spans="1:2" x14ac:dyDescent="0.2">
      <c r="A289" s="4"/>
      <c r="B289" s="4"/>
    </row>
    <row r="290" spans="1:2" x14ac:dyDescent="0.2">
      <c r="A290" s="4"/>
      <c r="B290" s="4"/>
    </row>
    <row r="291" spans="1:2" x14ac:dyDescent="0.2">
      <c r="A291" s="4"/>
      <c r="B291" s="4"/>
    </row>
    <row r="292" spans="1:2" x14ac:dyDescent="0.2">
      <c r="A292" s="4"/>
      <c r="B292" s="4"/>
    </row>
    <row r="293" spans="1:2" x14ac:dyDescent="0.2">
      <c r="A293" s="4"/>
      <c r="B293" s="4"/>
    </row>
    <row r="294" spans="1:2" x14ac:dyDescent="0.2">
      <c r="A294" s="4"/>
      <c r="B294" s="4"/>
    </row>
    <row r="295" spans="1:2" x14ac:dyDescent="0.2">
      <c r="A295" s="4"/>
      <c r="B295" s="4"/>
    </row>
    <row r="296" spans="1:2" x14ac:dyDescent="0.2">
      <c r="A296" s="4"/>
      <c r="B296" s="4"/>
    </row>
    <row r="297" spans="1:2" x14ac:dyDescent="0.2">
      <c r="A297" s="4"/>
      <c r="B297" s="4"/>
    </row>
    <row r="298" spans="1:2" x14ac:dyDescent="0.2">
      <c r="A298" s="4"/>
      <c r="B298" s="4"/>
    </row>
    <row r="299" spans="1:2" x14ac:dyDescent="0.2">
      <c r="A299" s="4"/>
      <c r="B299" s="4"/>
    </row>
    <row r="300" spans="1:2" x14ac:dyDescent="0.2">
      <c r="A300" s="4"/>
      <c r="B300" s="4"/>
    </row>
    <row r="301" spans="1:2" x14ac:dyDescent="0.2">
      <c r="A301" s="4"/>
      <c r="B301" s="4"/>
    </row>
    <row r="302" spans="1:2" x14ac:dyDescent="0.2">
      <c r="A302" s="4"/>
      <c r="B302" s="4"/>
    </row>
    <row r="303" spans="1:2" x14ac:dyDescent="0.2">
      <c r="A303" s="4"/>
      <c r="B303" s="4"/>
    </row>
    <row r="304" spans="1:2" x14ac:dyDescent="0.2">
      <c r="A304" s="4"/>
      <c r="B304" s="4"/>
    </row>
    <row r="305" spans="1:2" x14ac:dyDescent="0.2">
      <c r="A305" s="4"/>
      <c r="B305" s="4"/>
    </row>
    <row r="306" spans="1:2" x14ac:dyDescent="0.2">
      <c r="A306" s="4"/>
      <c r="B306" s="4"/>
    </row>
    <row r="307" spans="1:2" x14ac:dyDescent="0.2">
      <c r="A307" s="4"/>
      <c r="B307" s="4"/>
    </row>
    <row r="308" spans="1:2" x14ac:dyDescent="0.2">
      <c r="A308" s="4"/>
      <c r="B308" s="4"/>
    </row>
    <row r="309" spans="1:2" x14ac:dyDescent="0.2">
      <c r="A309" s="4"/>
      <c r="B309" s="4"/>
    </row>
    <row r="310" spans="1:2" x14ac:dyDescent="0.2">
      <c r="A310" s="4"/>
      <c r="B310" s="4"/>
    </row>
    <row r="311" spans="1:2" x14ac:dyDescent="0.2">
      <c r="A311" s="4"/>
      <c r="B311" s="4"/>
    </row>
    <row r="312" spans="1:2" x14ac:dyDescent="0.2">
      <c r="A312" s="4"/>
      <c r="B312" s="4"/>
    </row>
    <row r="313" spans="1:2" x14ac:dyDescent="0.2">
      <c r="A313" s="4"/>
      <c r="B313" s="4"/>
    </row>
    <row r="314" spans="1:2" x14ac:dyDescent="0.2">
      <c r="A314" s="4"/>
      <c r="B314" s="4"/>
    </row>
    <row r="315" spans="1:2" x14ac:dyDescent="0.2">
      <c r="A315" s="4"/>
      <c r="B315" s="4"/>
    </row>
    <row r="316" spans="1:2" x14ac:dyDescent="0.2">
      <c r="A316" s="4"/>
      <c r="B316" s="4"/>
    </row>
    <row r="317" spans="1:2" x14ac:dyDescent="0.2">
      <c r="A317" s="4"/>
      <c r="B317" s="4"/>
    </row>
    <row r="318" spans="1:2" x14ac:dyDescent="0.2">
      <c r="A318" s="4"/>
      <c r="B318" s="4"/>
    </row>
    <row r="319" spans="1:2" x14ac:dyDescent="0.2">
      <c r="A319" s="4"/>
      <c r="B319" s="4"/>
    </row>
    <row r="320" spans="1:2" x14ac:dyDescent="0.2">
      <c r="A320" s="4"/>
      <c r="B320" s="4"/>
    </row>
    <row r="321" spans="1:2" x14ac:dyDescent="0.2">
      <c r="A321" s="4"/>
      <c r="B321" s="4"/>
    </row>
    <row r="322" spans="1:2" x14ac:dyDescent="0.2">
      <c r="A322" s="4"/>
      <c r="B322" s="4"/>
    </row>
    <row r="323" spans="1:2" x14ac:dyDescent="0.2">
      <c r="A323" s="4"/>
      <c r="B323" s="4"/>
    </row>
    <row r="324" spans="1:2" x14ac:dyDescent="0.2">
      <c r="A324" s="4"/>
      <c r="B324" s="4"/>
    </row>
    <row r="325" spans="1:2" x14ac:dyDescent="0.2">
      <c r="A325" s="4"/>
      <c r="B325" s="4"/>
    </row>
    <row r="326" spans="1:2" x14ac:dyDescent="0.2">
      <c r="A326" s="4"/>
      <c r="B326" s="4"/>
    </row>
    <row r="327" spans="1:2" x14ac:dyDescent="0.2">
      <c r="A327" s="4"/>
      <c r="B327" s="4"/>
    </row>
    <row r="328" spans="1:2" x14ac:dyDescent="0.2">
      <c r="A328" s="4"/>
      <c r="B328" s="4"/>
    </row>
    <row r="329" spans="1:2" x14ac:dyDescent="0.2">
      <c r="A329" s="4"/>
      <c r="B329" s="4"/>
    </row>
    <row r="330" spans="1:2" x14ac:dyDescent="0.2">
      <c r="A330" s="4"/>
      <c r="B330" s="4"/>
    </row>
    <row r="331" spans="1:2" x14ac:dyDescent="0.2">
      <c r="A331" s="4"/>
      <c r="B331" s="4"/>
    </row>
    <row r="332" spans="1:2" x14ac:dyDescent="0.2">
      <c r="A332" s="4"/>
      <c r="B332" s="4"/>
    </row>
    <row r="333" spans="1:2" x14ac:dyDescent="0.2">
      <c r="A333" s="4"/>
      <c r="B333" s="4"/>
    </row>
    <row r="334" spans="1:2" x14ac:dyDescent="0.2">
      <c r="A334" s="4"/>
      <c r="B334" s="4"/>
    </row>
    <row r="335" spans="1:2" x14ac:dyDescent="0.2">
      <c r="A335" s="4"/>
      <c r="B335" s="4"/>
    </row>
    <row r="336" spans="1:2" x14ac:dyDescent="0.2">
      <c r="A336" s="4"/>
      <c r="B336" s="4"/>
    </row>
    <row r="337" spans="1:2" x14ac:dyDescent="0.2">
      <c r="A337" s="4"/>
      <c r="B337" s="4"/>
    </row>
    <row r="338" spans="1:2" x14ac:dyDescent="0.2">
      <c r="A338" s="4"/>
      <c r="B338" s="4"/>
    </row>
    <row r="339" spans="1:2" x14ac:dyDescent="0.2">
      <c r="A339" s="4"/>
      <c r="B339" s="4"/>
    </row>
    <row r="340" spans="1:2" x14ac:dyDescent="0.2">
      <c r="A340" s="4"/>
      <c r="B340" s="4"/>
    </row>
    <row r="341" spans="1:2" x14ac:dyDescent="0.2">
      <c r="A341" s="4"/>
      <c r="B341" s="4"/>
    </row>
    <row r="342" spans="1:2" x14ac:dyDescent="0.2">
      <c r="A342" s="4"/>
      <c r="B342" s="4"/>
    </row>
    <row r="343" spans="1:2" x14ac:dyDescent="0.2">
      <c r="A343" s="4"/>
      <c r="B343" s="4"/>
    </row>
    <row r="344" spans="1:2" x14ac:dyDescent="0.2">
      <c r="A344" s="4"/>
      <c r="B344" s="4"/>
    </row>
    <row r="345" spans="1:2" x14ac:dyDescent="0.2">
      <c r="A345" s="4"/>
      <c r="B345" s="4"/>
    </row>
    <row r="346" spans="1:2" x14ac:dyDescent="0.2">
      <c r="A346" s="4"/>
      <c r="B346" s="4"/>
    </row>
    <row r="347" spans="1:2" x14ac:dyDescent="0.2">
      <c r="A347" s="4"/>
      <c r="B347" s="4"/>
    </row>
    <row r="348" spans="1:2" x14ac:dyDescent="0.2">
      <c r="A348" s="4"/>
      <c r="B348" s="4"/>
    </row>
    <row r="349" spans="1:2" x14ac:dyDescent="0.2">
      <c r="A349" s="4"/>
      <c r="B349" s="4"/>
    </row>
    <row r="350" spans="1:2" x14ac:dyDescent="0.2">
      <c r="A350" s="4"/>
      <c r="B350" s="4"/>
    </row>
    <row r="351" spans="1:2" x14ac:dyDescent="0.2">
      <c r="A351" s="4"/>
      <c r="B351" s="4"/>
    </row>
    <row r="352" spans="1:2" x14ac:dyDescent="0.2">
      <c r="A352" s="4"/>
      <c r="B352" s="4"/>
    </row>
    <row r="353" spans="1:2" x14ac:dyDescent="0.2">
      <c r="A353" s="4"/>
      <c r="B353" s="4"/>
    </row>
    <row r="354" spans="1:2" x14ac:dyDescent="0.2">
      <c r="A354" s="4"/>
      <c r="B354" s="4"/>
    </row>
    <row r="355" spans="1:2" x14ac:dyDescent="0.2">
      <c r="A355" s="4"/>
      <c r="B355" s="4"/>
    </row>
    <row r="356" spans="1:2" x14ac:dyDescent="0.2">
      <c r="A356" s="4"/>
      <c r="B356" s="4"/>
    </row>
    <row r="357" spans="1:2" x14ac:dyDescent="0.2">
      <c r="A357" s="4"/>
      <c r="B357" s="4"/>
    </row>
    <row r="358" spans="1:2" x14ac:dyDescent="0.2">
      <c r="A358" s="4"/>
      <c r="B358" s="4"/>
    </row>
    <row r="359" spans="1:2" x14ac:dyDescent="0.2">
      <c r="A359" s="4"/>
      <c r="B359" s="4"/>
    </row>
    <row r="360" spans="1:2" x14ac:dyDescent="0.2">
      <c r="A360" s="4"/>
      <c r="B360" s="4"/>
    </row>
    <row r="361" spans="1:2" x14ac:dyDescent="0.2">
      <c r="A361" s="4"/>
      <c r="B361" s="4"/>
    </row>
    <row r="362" spans="1:2" x14ac:dyDescent="0.2">
      <c r="A362" s="4"/>
      <c r="B362" s="4"/>
    </row>
    <row r="363" spans="1:2" x14ac:dyDescent="0.2">
      <c r="A363" s="4"/>
      <c r="B363" s="4"/>
    </row>
    <row r="364" spans="1:2" x14ac:dyDescent="0.2">
      <c r="A364" s="4"/>
      <c r="B364" s="4"/>
    </row>
    <row r="365" spans="1:2" x14ac:dyDescent="0.2">
      <c r="A365" s="4"/>
      <c r="B365" s="4"/>
    </row>
    <row r="366" spans="1:2" x14ac:dyDescent="0.2">
      <c r="A366" s="4"/>
      <c r="B366" s="4"/>
    </row>
    <row r="367" spans="1:2" x14ac:dyDescent="0.2">
      <c r="A367" s="4"/>
      <c r="B367" s="4"/>
    </row>
    <row r="368" spans="1:2" x14ac:dyDescent="0.2">
      <c r="A368" s="4"/>
      <c r="B368" s="4"/>
    </row>
    <row r="369" spans="1:2" x14ac:dyDescent="0.2">
      <c r="A369" s="4"/>
      <c r="B369" s="4"/>
    </row>
    <row r="370" spans="1:2" x14ac:dyDescent="0.2">
      <c r="A370" s="4"/>
      <c r="B370" s="4"/>
    </row>
    <row r="371" spans="1:2" x14ac:dyDescent="0.2">
      <c r="A371" s="4"/>
      <c r="B371" s="4"/>
    </row>
    <row r="372" spans="1:2" x14ac:dyDescent="0.2">
      <c r="A372" s="4"/>
      <c r="B372" s="4"/>
    </row>
    <row r="373" spans="1:2" x14ac:dyDescent="0.2">
      <c r="A373" s="4"/>
      <c r="B373" s="4"/>
    </row>
    <row r="374" spans="1:2" x14ac:dyDescent="0.2">
      <c r="A374" s="4"/>
      <c r="B374" s="4"/>
    </row>
    <row r="375" spans="1:2" x14ac:dyDescent="0.2">
      <c r="A375" s="4"/>
      <c r="B375" s="4"/>
    </row>
    <row r="376" spans="1:2" x14ac:dyDescent="0.2">
      <c r="A376" s="4"/>
      <c r="B376" s="4"/>
    </row>
    <row r="377" spans="1:2" x14ac:dyDescent="0.2">
      <c r="A377" s="4"/>
      <c r="B377" s="4"/>
    </row>
    <row r="378" spans="1:2" x14ac:dyDescent="0.2">
      <c r="A378" s="4"/>
      <c r="B378" s="4"/>
    </row>
    <row r="379" spans="1:2" x14ac:dyDescent="0.2">
      <c r="A379" s="4"/>
      <c r="B379" s="4"/>
    </row>
    <row r="380" spans="1:2" x14ac:dyDescent="0.2">
      <c r="A380" s="4"/>
      <c r="B380" s="4"/>
    </row>
    <row r="381" spans="1:2" x14ac:dyDescent="0.2">
      <c r="A381" s="4"/>
      <c r="B381" s="4"/>
    </row>
    <row r="382" spans="1:2" x14ac:dyDescent="0.2">
      <c r="A382" s="4"/>
      <c r="B382" s="4"/>
    </row>
    <row r="383" spans="1:2" x14ac:dyDescent="0.2">
      <c r="A383" s="4"/>
      <c r="B383" s="4"/>
    </row>
    <row r="384" spans="1:2" x14ac:dyDescent="0.2">
      <c r="A384" s="4"/>
      <c r="B384" s="4"/>
    </row>
    <row r="385" spans="1:2" x14ac:dyDescent="0.2">
      <c r="A385" s="4"/>
      <c r="B385" s="4"/>
    </row>
    <row r="386" spans="1:2" x14ac:dyDescent="0.2">
      <c r="A386" s="4"/>
      <c r="B386" s="4"/>
    </row>
    <row r="387" spans="1:2" x14ac:dyDescent="0.2">
      <c r="A387" s="4"/>
      <c r="B387" s="4"/>
    </row>
    <row r="388" spans="1:2" x14ac:dyDescent="0.2">
      <c r="A388" s="4"/>
      <c r="B388" s="4"/>
    </row>
    <row r="389" spans="1:2" x14ac:dyDescent="0.2">
      <c r="A389" s="4"/>
      <c r="B389" s="4"/>
    </row>
    <row r="390" spans="1:2" x14ac:dyDescent="0.2">
      <c r="A390" s="4"/>
      <c r="B390" s="4"/>
    </row>
    <row r="391" spans="1:2" x14ac:dyDescent="0.2">
      <c r="A391" s="4"/>
      <c r="B391" s="4"/>
    </row>
    <row r="392" spans="1:2" x14ac:dyDescent="0.2">
      <c r="A392" s="4"/>
      <c r="B392" s="4"/>
    </row>
    <row r="393" spans="1:2" x14ac:dyDescent="0.2">
      <c r="A393" s="4"/>
      <c r="B393" s="4"/>
    </row>
    <row r="394" spans="1:2" x14ac:dyDescent="0.2">
      <c r="A394" s="4"/>
      <c r="B394" s="4"/>
    </row>
    <row r="395" spans="1:2" x14ac:dyDescent="0.2">
      <c r="A395" s="4"/>
      <c r="B395" s="4"/>
    </row>
    <row r="396" spans="1:2" x14ac:dyDescent="0.2">
      <c r="A396" s="4"/>
      <c r="B396" s="4"/>
    </row>
    <row r="397" spans="1:2" x14ac:dyDescent="0.2">
      <c r="A397" s="4"/>
      <c r="B397" s="4"/>
    </row>
    <row r="398" spans="1:2" x14ac:dyDescent="0.2">
      <c r="A398" s="4"/>
      <c r="B398" s="4"/>
    </row>
    <row r="399" spans="1:2" x14ac:dyDescent="0.2">
      <c r="A399" s="4"/>
      <c r="B399" s="4"/>
    </row>
    <row r="400" spans="1:2" x14ac:dyDescent="0.2">
      <c r="A400" s="4"/>
      <c r="B400" s="4"/>
    </row>
    <row r="401" spans="1:2" x14ac:dyDescent="0.2">
      <c r="A401" s="4"/>
      <c r="B401" s="4"/>
    </row>
    <row r="402" spans="1:2" x14ac:dyDescent="0.2">
      <c r="A402" s="4"/>
      <c r="B402" s="4"/>
    </row>
    <row r="403" spans="1:2" x14ac:dyDescent="0.2">
      <c r="A403" s="4"/>
      <c r="B403" s="4"/>
    </row>
    <row r="404" spans="1:2" x14ac:dyDescent="0.2">
      <c r="A404" s="4"/>
      <c r="B404" s="4"/>
    </row>
    <row r="405" spans="1:2" x14ac:dyDescent="0.2">
      <c r="A405" s="4"/>
      <c r="B405" s="4"/>
    </row>
    <row r="406" spans="1:2" x14ac:dyDescent="0.2">
      <c r="A406" s="4"/>
      <c r="B406" s="4"/>
    </row>
    <row r="407" spans="1:2" x14ac:dyDescent="0.2">
      <c r="A407" s="4"/>
      <c r="B407" s="4"/>
    </row>
    <row r="408" spans="1:2" x14ac:dyDescent="0.2">
      <c r="A408" s="4"/>
      <c r="B408" s="4"/>
    </row>
    <row r="409" spans="1:2" x14ac:dyDescent="0.2">
      <c r="A409" s="4"/>
      <c r="B409" s="4"/>
    </row>
    <row r="410" spans="1:2" x14ac:dyDescent="0.2">
      <c r="A410" s="4"/>
      <c r="B410" s="4"/>
    </row>
    <row r="411" spans="1:2" x14ac:dyDescent="0.2">
      <c r="A411" s="4"/>
      <c r="B411" s="4"/>
    </row>
    <row r="412" spans="1:2" x14ac:dyDescent="0.2">
      <c r="A412" s="4"/>
      <c r="B412" s="4"/>
    </row>
    <row r="413" spans="1:2" x14ac:dyDescent="0.2">
      <c r="A413" s="4"/>
      <c r="B413" s="4"/>
    </row>
    <row r="414" spans="1:2" x14ac:dyDescent="0.2">
      <c r="A414" s="4"/>
      <c r="B414" s="4"/>
    </row>
    <row r="415" spans="1:2" x14ac:dyDescent="0.2">
      <c r="A415" s="4"/>
      <c r="B415" s="4"/>
    </row>
    <row r="416" spans="1:2" x14ac:dyDescent="0.2">
      <c r="A416" s="4"/>
      <c r="B416" s="4"/>
    </row>
    <row r="417" spans="1:2" x14ac:dyDescent="0.2">
      <c r="A417" s="4"/>
      <c r="B417" s="4"/>
    </row>
    <row r="418" spans="1:2" x14ac:dyDescent="0.2">
      <c r="A418" s="4"/>
      <c r="B418" s="4"/>
    </row>
    <row r="419" spans="1:2" x14ac:dyDescent="0.2">
      <c r="A419" s="4"/>
      <c r="B419" s="4"/>
    </row>
    <row r="420" spans="1:2" x14ac:dyDescent="0.2">
      <c r="A420" s="4"/>
      <c r="B420" s="4"/>
    </row>
    <row r="421" spans="1:2" x14ac:dyDescent="0.2">
      <c r="A421" s="4"/>
      <c r="B421" s="4"/>
    </row>
    <row r="422" spans="1:2" x14ac:dyDescent="0.2">
      <c r="A422" s="4"/>
      <c r="B422" s="4"/>
    </row>
    <row r="423" spans="1:2" x14ac:dyDescent="0.2">
      <c r="A423" s="4"/>
      <c r="B423" s="4"/>
    </row>
    <row r="424" spans="1:2" x14ac:dyDescent="0.2">
      <c r="A424" s="4"/>
      <c r="B424" s="4"/>
    </row>
    <row r="425" spans="1:2" x14ac:dyDescent="0.2">
      <c r="A425" s="4"/>
      <c r="B425" s="4"/>
    </row>
    <row r="426" spans="1:2" x14ac:dyDescent="0.2">
      <c r="A426" s="4"/>
      <c r="B426" s="4"/>
    </row>
    <row r="427" spans="1:2" x14ac:dyDescent="0.2">
      <c r="A427" s="4"/>
      <c r="B427" s="4"/>
    </row>
    <row r="428" spans="1:2" x14ac:dyDescent="0.2">
      <c r="A428" s="4"/>
      <c r="B428" s="4"/>
    </row>
    <row r="429" spans="1:2" x14ac:dyDescent="0.2">
      <c r="A429" s="4"/>
      <c r="B429" s="4"/>
    </row>
    <row r="430" spans="1:2" x14ac:dyDescent="0.2">
      <c r="A430" s="4"/>
      <c r="B430" s="4"/>
    </row>
    <row r="431" spans="1:2" x14ac:dyDescent="0.2">
      <c r="A431" s="4"/>
      <c r="B431" s="4"/>
    </row>
    <row r="432" spans="1:2" x14ac:dyDescent="0.2">
      <c r="A432" s="4"/>
      <c r="B432" s="4"/>
    </row>
    <row r="433" spans="1:2" x14ac:dyDescent="0.2">
      <c r="A433" s="4"/>
      <c r="B433" s="4"/>
    </row>
    <row r="434" spans="1:2" x14ac:dyDescent="0.2">
      <c r="A434" s="4"/>
      <c r="B434" s="4"/>
    </row>
    <row r="435" spans="1:2" x14ac:dyDescent="0.2">
      <c r="A435" s="4"/>
      <c r="B435" s="4"/>
    </row>
    <row r="436" spans="1:2" x14ac:dyDescent="0.2">
      <c r="A436" s="4"/>
      <c r="B436" s="4"/>
    </row>
    <row r="437" spans="1:2" x14ac:dyDescent="0.2">
      <c r="A437" s="4"/>
      <c r="B437" s="4"/>
    </row>
    <row r="438" spans="1:2" x14ac:dyDescent="0.2">
      <c r="A438" s="4"/>
      <c r="B438" s="4"/>
    </row>
    <row r="439" spans="1:2" x14ac:dyDescent="0.2">
      <c r="A439" s="4"/>
      <c r="B439" s="4"/>
    </row>
    <row r="440" spans="1:2" x14ac:dyDescent="0.2">
      <c r="A440" s="4"/>
      <c r="B440" s="4"/>
    </row>
    <row r="441" spans="1:2" x14ac:dyDescent="0.2">
      <c r="A441" s="4"/>
      <c r="B441" s="4"/>
    </row>
    <row r="442" spans="1:2" x14ac:dyDescent="0.2">
      <c r="A442" s="4"/>
      <c r="B442" s="4"/>
    </row>
    <row r="443" spans="1:2" x14ac:dyDescent="0.2">
      <c r="A443" s="4"/>
      <c r="B443" s="4"/>
    </row>
    <row r="444" spans="1:2" x14ac:dyDescent="0.2">
      <c r="A444" s="4"/>
      <c r="B444" s="4"/>
    </row>
    <row r="445" spans="1:2" x14ac:dyDescent="0.2">
      <c r="A445" s="4"/>
      <c r="B445" s="4"/>
    </row>
    <row r="446" spans="1:2" x14ac:dyDescent="0.2">
      <c r="A446" s="4"/>
      <c r="B446" s="4"/>
    </row>
    <row r="447" spans="1:2" x14ac:dyDescent="0.2">
      <c r="A447" s="4"/>
      <c r="B447" s="4"/>
    </row>
    <row r="448" spans="1:2" x14ac:dyDescent="0.2">
      <c r="A448" s="4"/>
      <c r="B448" s="4"/>
    </row>
    <row r="449" spans="1:2" x14ac:dyDescent="0.2">
      <c r="A449" s="4"/>
      <c r="B449" s="4"/>
    </row>
    <row r="450" spans="1:2" x14ac:dyDescent="0.2">
      <c r="A450" s="4"/>
      <c r="B450" s="4"/>
    </row>
    <row r="451" spans="1:2" x14ac:dyDescent="0.2">
      <c r="A451" s="4"/>
      <c r="B451" s="4"/>
    </row>
    <row r="452" spans="1:2" x14ac:dyDescent="0.2">
      <c r="A452" s="4"/>
      <c r="B452" s="4"/>
    </row>
    <row r="453" spans="1:2" x14ac:dyDescent="0.2">
      <c r="A453" s="4"/>
      <c r="B453" s="4"/>
    </row>
    <row r="454" spans="1:2" x14ac:dyDescent="0.2">
      <c r="A454" s="4"/>
      <c r="B454" s="4"/>
    </row>
    <row r="455" spans="1:2" x14ac:dyDescent="0.2">
      <c r="A455" s="4"/>
      <c r="B455" s="4"/>
    </row>
    <row r="456" spans="1:2" x14ac:dyDescent="0.2">
      <c r="A456" s="4"/>
      <c r="B456" s="4"/>
    </row>
    <row r="457" spans="1:2" x14ac:dyDescent="0.2">
      <c r="A457" s="4"/>
      <c r="B457" s="4"/>
    </row>
    <row r="458" spans="1:2" x14ac:dyDescent="0.2">
      <c r="A458" s="4"/>
      <c r="B458" s="4"/>
    </row>
    <row r="459" spans="1:2" x14ac:dyDescent="0.2">
      <c r="A459" s="4"/>
      <c r="B459" s="4"/>
    </row>
    <row r="460" spans="1:2" x14ac:dyDescent="0.2">
      <c r="A460" s="4"/>
      <c r="B460" s="4"/>
    </row>
    <row r="461" spans="1:2" x14ac:dyDescent="0.2">
      <c r="A461" s="4"/>
      <c r="B461" s="4"/>
    </row>
    <row r="462" spans="1:2" x14ac:dyDescent="0.2">
      <c r="A462" s="4"/>
      <c r="B462" s="4"/>
    </row>
    <row r="463" spans="1:2" x14ac:dyDescent="0.2">
      <c r="A463" s="4"/>
      <c r="B463" s="4"/>
    </row>
    <row r="464" spans="1:2" x14ac:dyDescent="0.2">
      <c r="A464" s="4"/>
      <c r="B464" s="4"/>
    </row>
    <row r="465" spans="1:2" x14ac:dyDescent="0.2">
      <c r="A465" s="4"/>
      <c r="B465" s="4"/>
    </row>
    <row r="466" spans="1:2" x14ac:dyDescent="0.2">
      <c r="A466" s="4"/>
      <c r="B466" s="4"/>
    </row>
    <row r="467" spans="1:2" x14ac:dyDescent="0.2">
      <c r="A467" s="4"/>
      <c r="B467" s="4"/>
    </row>
    <row r="468" spans="1:2" x14ac:dyDescent="0.2">
      <c r="A468" s="4"/>
      <c r="B468" s="4"/>
    </row>
    <row r="469" spans="1:2" x14ac:dyDescent="0.2">
      <c r="A469" s="4"/>
      <c r="B469" s="4"/>
    </row>
    <row r="470" spans="1:2" x14ac:dyDescent="0.2">
      <c r="A470" s="4"/>
      <c r="B470" s="4"/>
    </row>
    <row r="471" spans="1:2" x14ac:dyDescent="0.2">
      <c r="A471" s="4"/>
      <c r="B471" s="4"/>
    </row>
    <row r="472" spans="1:2" x14ac:dyDescent="0.2">
      <c r="A472" s="4"/>
      <c r="B472" s="4"/>
    </row>
    <row r="473" spans="1:2" x14ac:dyDescent="0.2">
      <c r="A473" s="4"/>
      <c r="B473" s="4"/>
    </row>
    <row r="474" spans="1:2" x14ac:dyDescent="0.2">
      <c r="A474" s="4"/>
      <c r="B474" s="4"/>
    </row>
    <row r="475" spans="1:2" x14ac:dyDescent="0.2">
      <c r="A475" s="4"/>
      <c r="B475" s="4"/>
    </row>
    <row r="476" spans="1:2" x14ac:dyDescent="0.2">
      <c r="A476" s="4"/>
      <c r="B476" s="4"/>
    </row>
    <row r="477" spans="1:2" x14ac:dyDescent="0.2">
      <c r="A477" s="4"/>
      <c r="B477" s="4"/>
    </row>
    <row r="478" spans="1:2" x14ac:dyDescent="0.2">
      <c r="A478" s="4"/>
      <c r="B478" s="4"/>
    </row>
    <row r="479" spans="1:2" x14ac:dyDescent="0.2">
      <c r="A479" s="4"/>
      <c r="B479" s="4"/>
    </row>
    <row r="480" spans="1:2" x14ac:dyDescent="0.2">
      <c r="A480" s="4"/>
      <c r="B480" s="4"/>
    </row>
    <row r="481" spans="1:2" x14ac:dyDescent="0.2">
      <c r="A481" s="4"/>
      <c r="B481" s="4"/>
    </row>
    <row r="482" spans="1:2" x14ac:dyDescent="0.2">
      <c r="A482" s="4"/>
      <c r="B482" s="4"/>
    </row>
    <row r="483" spans="1:2" x14ac:dyDescent="0.2">
      <c r="A483" s="4"/>
      <c r="B483" s="4"/>
    </row>
    <row r="484" spans="1:2" x14ac:dyDescent="0.2">
      <c r="A484" s="4"/>
      <c r="B484" s="4"/>
    </row>
    <row r="485" spans="1:2" x14ac:dyDescent="0.2">
      <c r="A485" s="4"/>
      <c r="B485" s="4"/>
    </row>
    <row r="486" spans="1:2" x14ac:dyDescent="0.2">
      <c r="A486" s="4"/>
      <c r="B486" s="4"/>
    </row>
    <row r="487" spans="1:2" x14ac:dyDescent="0.2">
      <c r="A487" s="4"/>
      <c r="B487" s="4"/>
    </row>
    <row r="488" spans="1:2" x14ac:dyDescent="0.2">
      <c r="A488" s="4"/>
      <c r="B488" s="4"/>
    </row>
    <row r="489" spans="1:2" x14ac:dyDescent="0.2">
      <c r="A489" s="4"/>
      <c r="B489" s="4"/>
    </row>
    <row r="490" spans="1:2" x14ac:dyDescent="0.2">
      <c r="A490" s="4"/>
      <c r="B490" s="4"/>
    </row>
    <row r="491" spans="1:2" x14ac:dyDescent="0.2">
      <c r="A491" s="4"/>
      <c r="B491" s="4"/>
    </row>
    <row r="492" spans="1:2" x14ac:dyDescent="0.2">
      <c r="A492" s="4"/>
      <c r="B492" s="4"/>
    </row>
    <row r="493" spans="1:2" x14ac:dyDescent="0.2">
      <c r="A493" s="4"/>
      <c r="B493" s="4"/>
    </row>
    <row r="494" spans="1:2" x14ac:dyDescent="0.2">
      <c r="A494" s="4"/>
      <c r="B494" s="4"/>
    </row>
    <row r="495" spans="1:2" x14ac:dyDescent="0.2">
      <c r="A495" s="4"/>
      <c r="B495" s="4"/>
    </row>
    <row r="496" spans="1:2" x14ac:dyDescent="0.2">
      <c r="A496" s="4"/>
      <c r="B496" s="4"/>
    </row>
    <row r="497" spans="1:2" x14ac:dyDescent="0.2">
      <c r="A497" s="4"/>
      <c r="B497" s="4"/>
    </row>
    <row r="498" spans="1:2" x14ac:dyDescent="0.2">
      <c r="A498" s="4"/>
      <c r="B498" s="4"/>
    </row>
    <row r="499" spans="1:2" x14ac:dyDescent="0.2">
      <c r="A499" s="4"/>
      <c r="B499" s="4"/>
    </row>
    <row r="500" spans="1:2" x14ac:dyDescent="0.2">
      <c r="A500" s="4"/>
      <c r="B500" s="4"/>
    </row>
    <row r="501" spans="1:2" x14ac:dyDescent="0.2">
      <c r="A501" s="4"/>
      <c r="B501" s="4"/>
    </row>
    <row r="502" spans="1:2" x14ac:dyDescent="0.2">
      <c r="A502" s="4"/>
      <c r="B502" s="4"/>
    </row>
    <row r="503" spans="1:2" x14ac:dyDescent="0.2">
      <c r="A503" s="4"/>
      <c r="B503" s="4"/>
    </row>
    <row r="504" spans="1:2" x14ac:dyDescent="0.2">
      <c r="A504" s="4"/>
      <c r="B504" s="4"/>
    </row>
  </sheetData>
  <conditionalFormatting sqref="A2:A194">
    <cfRule type="cellIs" dxfId="1" priority="1" stopIfTrue="1" operator="equal">
      <formula>"Missing BB Code"</formula>
    </cfRule>
  </conditionalFormatting>
  <pageMargins left="0.75" right="0.75" top="1" bottom="1" header="0.5" footer="0.5"/>
  <pageSetup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GM504"/>
  <sheetViews>
    <sheetView workbookViewId="0">
      <selection activeCell="D6" sqref="D6"/>
    </sheetView>
  </sheetViews>
  <sheetFormatPr defaultRowHeight="12.75" x14ac:dyDescent="0.2"/>
  <cols>
    <col min="1" max="2" width="9.140625" style="1"/>
    <col min="3" max="5" width="9.28515625" style="1" bestFit="1" customWidth="1"/>
    <col min="6" max="15" width="9.140625" style="1"/>
    <col min="16" max="94" width="9.28515625" style="1" bestFit="1" customWidth="1"/>
    <col min="95" max="16384" width="9.140625" style="1"/>
  </cols>
  <sheetData>
    <row r="1" spans="1:195" s="24" customFormat="1" x14ac:dyDescent="0.2">
      <c r="A1" s="11"/>
      <c r="B1" s="24">
        <v>36543</v>
      </c>
      <c r="C1" s="24">
        <v>36544</v>
      </c>
      <c r="D1" s="24">
        <v>36545</v>
      </c>
      <c r="E1" s="24">
        <v>36546</v>
      </c>
      <c r="F1" s="24">
        <v>36549</v>
      </c>
      <c r="G1" s="24">
        <v>36550</v>
      </c>
      <c r="H1" s="24">
        <v>36552</v>
      </c>
      <c r="I1" s="24">
        <v>36553</v>
      </c>
      <c r="J1" s="24">
        <v>36556</v>
      </c>
      <c r="K1" s="24">
        <v>36557</v>
      </c>
      <c r="L1" s="24">
        <v>36558</v>
      </c>
      <c r="M1" s="24">
        <v>36559</v>
      </c>
      <c r="N1" s="24">
        <v>36560</v>
      </c>
      <c r="O1" s="24">
        <v>36563</v>
      </c>
      <c r="P1" s="24">
        <v>36564</v>
      </c>
      <c r="Q1" s="24">
        <v>36565</v>
      </c>
      <c r="R1" s="24">
        <v>36566</v>
      </c>
      <c r="S1" s="24">
        <v>36567</v>
      </c>
      <c r="T1" s="24">
        <v>36570</v>
      </c>
      <c r="U1" s="24">
        <v>36571</v>
      </c>
      <c r="V1" s="24">
        <v>36572</v>
      </c>
      <c r="W1" s="24">
        <v>36573</v>
      </c>
      <c r="X1" s="24">
        <v>36574</v>
      </c>
      <c r="Y1" s="24">
        <v>36578</v>
      </c>
      <c r="Z1" s="24">
        <v>36579</v>
      </c>
      <c r="AA1" s="24">
        <v>36580</v>
      </c>
      <c r="AB1" s="24">
        <v>36581</v>
      </c>
      <c r="AC1" s="24">
        <v>36584</v>
      </c>
      <c r="AD1" s="24">
        <v>36585</v>
      </c>
      <c r="AE1" s="24">
        <v>36586</v>
      </c>
      <c r="AF1" s="24">
        <v>36587</v>
      </c>
      <c r="AG1" s="24">
        <v>36588</v>
      </c>
      <c r="AH1" s="24">
        <v>36591</v>
      </c>
      <c r="AI1" s="24">
        <v>36592</v>
      </c>
      <c r="AJ1" s="24">
        <v>36593</v>
      </c>
      <c r="AK1" s="24">
        <v>36594</v>
      </c>
      <c r="AL1" s="24">
        <v>36595</v>
      </c>
      <c r="AM1" s="24">
        <v>36598</v>
      </c>
      <c r="AN1" s="24">
        <v>36599</v>
      </c>
      <c r="AO1" s="24">
        <v>36600</v>
      </c>
      <c r="AP1" s="24">
        <v>36601</v>
      </c>
      <c r="AQ1" s="24">
        <v>36602</v>
      </c>
      <c r="AR1" s="24">
        <v>36605</v>
      </c>
      <c r="AS1" s="24">
        <v>36606</v>
      </c>
      <c r="AT1" s="24">
        <v>36607</v>
      </c>
      <c r="AU1" s="24">
        <v>36608</v>
      </c>
      <c r="AV1" s="24">
        <v>36609</v>
      </c>
      <c r="AW1" s="49">
        <v>36612</v>
      </c>
      <c r="AX1" s="49">
        <v>36613</v>
      </c>
      <c r="AY1" s="49">
        <v>36614</v>
      </c>
      <c r="AZ1" s="49">
        <v>36615</v>
      </c>
      <c r="BA1" s="49">
        <v>36616</v>
      </c>
      <c r="BB1" s="49">
        <v>36619</v>
      </c>
      <c r="BC1" s="49">
        <v>36620</v>
      </c>
      <c r="BD1" s="49">
        <v>36621</v>
      </c>
      <c r="BE1" s="49">
        <v>36622</v>
      </c>
      <c r="BF1" s="49">
        <v>36623</v>
      </c>
      <c r="BG1" s="49">
        <v>36626</v>
      </c>
      <c r="BH1" s="49">
        <v>36627</v>
      </c>
      <c r="BI1" s="49">
        <v>36628</v>
      </c>
      <c r="BJ1" s="49">
        <v>36629</v>
      </c>
      <c r="BK1" s="49">
        <v>36630</v>
      </c>
      <c r="BL1" s="49">
        <v>36628</v>
      </c>
      <c r="BM1" s="49">
        <v>36629</v>
      </c>
      <c r="BN1" s="49">
        <v>18</v>
      </c>
      <c r="BO1" s="49">
        <v>19</v>
      </c>
      <c r="BP1" s="49">
        <v>20</v>
      </c>
      <c r="BQ1" s="49">
        <v>21</v>
      </c>
      <c r="BR1" s="49">
        <v>22</v>
      </c>
      <c r="BS1" s="49">
        <v>23</v>
      </c>
      <c r="BT1" s="49">
        <v>24</v>
      </c>
      <c r="BU1" s="49">
        <v>25</v>
      </c>
      <c r="BV1" s="49">
        <v>26</v>
      </c>
      <c r="BW1" s="49">
        <v>27</v>
      </c>
      <c r="BX1" s="49">
        <v>28</v>
      </c>
      <c r="BY1" s="49">
        <v>29</v>
      </c>
      <c r="BZ1" s="49">
        <v>30</v>
      </c>
      <c r="CA1" s="49">
        <v>31</v>
      </c>
      <c r="CB1" s="49">
        <v>32</v>
      </c>
      <c r="CC1" s="49">
        <v>33</v>
      </c>
      <c r="CD1" s="49">
        <v>34</v>
      </c>
      <c r="CE1" s="49">
        <v>35</v>
      </c>
      <c r="CF1" s="49">
        <v>36</v>
      </c>
      <c r="CG1" s="49">
        <v>37</v>
      </c>
      <c r="CH1" s="49">
        <v>38</v>
      </c>
      <c r="CI1" s="49">
        <v>39</v>
      </c>
      <c r="CJ1" s="49">
        <v>40</v>
      </c>
      <c r="CK1" s="49">
        <v>41</v>
      </c>
      <c r="CL1" s="49">
        <v>42</v>
      </c>
      <c r="CM1" s="49">
        <v>43</v>
      </c>
      <c r="CN1" s="49">
        <v>44</v>
      </c>
      <c r="CO1" s="49">
        <v>45</v>
      </c>
      <c r="CT1" s="24">
        <v>50</v>
      </c>
      <c r="CU1" s="24">
        <v>51</v>
      </c>
      <c r="CV1" s="24">
        <v>52</v>
      </c>
      <c r="CW1" s="24">
        <v>53</v>
      </c>
      <c r="CX1" s="24">
        <v>54</v>
      </c>
      <c r="CY1" s="24">
        <v>55</v>
      </c>
      <c r="CZ1" s="24">
        <v>56</v>
      </c>
      <c r="DA1" s="24">
        <v>57</v>
      </c>
      <c r="DB1" s="24">
        <v>58</v>
      </c>
      <c r="DC1" s="24">
        <v>59</v>
      </c>
      <c r="DD1" s="24">
        <v>60</v>
      </c>
      <c r="DE1" s="24">
        <v>61</v>
      </c>
      <c r="DF1" s="24">
        <v>62</v>
      </c>
      <c r="DG1" s="24">
        <v>63</v>
      </c>
      <c r="DH1" s="24">
        <v>64</v>
      </c>
      <c r="DI1" s="24">
        <v>65</v>
      </c>
      <c r="DJ1" s="24">
        <v>66</v>
      </c>
      <c r="DK1" s="24">
        <v>67</v>
      </c>
      <c r="DL1" s="24">
        <v>68</v>
      </c>
      <c r="DM1" s="24">
        <v>69</v>
      </c>
      <c r="DN1" s="24">
        <v>70</v>
      </c>
      <c r="DO1" s="24">
        <v>71</v>
      </c>
      <c r="DP1" s="24">
        <v>72</v>
      </c>
      <c r="DQ1" s="24">
        <v>73</v>
      </c>
      <c r="DR1" s="24">
        <v>74</v>
      </c>
      <c r="DS1" s="24">
        <v>75</v>
      </c>
      <c r="DT1" s="24">
        <v>76</v>
      </c>
      <c r="DU1" s="24">
        <v>77</v>
      </c>
      <c r="DV1" s="24">
        <v>78</v>
      </c>
      <c r="DW1" s="24">
        <v>79</v>
      </c>
      <c r="DX1" s="24">
        <v>80</v>
      </c>
      <c r="DY1" s="24">
        <v>81</v>
      </c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</row>
    <row r="2" spans="1:195" x14ac:dyDescent="0.2">
      <c r="A2" s="1" t="s">
        <v>2</v>
      </c>
      <c r="B2" s="1">
        <v>-1.2121562448304275E-3</v>
      </c>
      <c r="C2" s="1">
        <v>4.5050066008851282E-4</v>
      </c>
      <c r="D2" s="1">
        <v>1.1380850157632755E-3</v>
      </c>
      <c r="E2" s="1">
        <v>1.6915429821414427E-3</v>
      </c>
      <c r="F2" s="1">
        <v>-7.6653326269024248E-5</v>
      </c>
      <c r="G2" s="1">
        <v>-2.1922234183982447E-4</v>
      </c>
      <c r="H2" s="1">
        <v>-2.419828273813017E-4</v>
      </c>
      <c r="I2" s="1">
        <v>-3.5248404822938828E-4</v>
      </c>
      <c r="J2" s="1">
        <v>-4.3803783875237094E-5</v>
      </c>
      <c r="K2" s="1">
        <v>8.711572274267465E-4</v>
      </c>
      <c r="L2" s="1">
        <v>1.2499085564966455E-3</v>
      </c>
      <c r="M2" s="1">
        <v>2.3264275557666942E-3</v>
      </c>
      <c r="N2" s="1">
        <v>3.76074777130779E-4</v>
      </c>
      <c r="O2" s="1">
        <v>8.827239117668795E-5</v>
      </c>
      <c r="P2" s="1">
        <v>-5.0443055749108188E-4</v>
      </c>
      <c r="Q2" s="1">
        <v>2.4916962935068375E-4</v>
      </c>
      <c r="R2" s="1">
        <v>-5.2155883798463999E-4</v>
      </c>
      <c r="S2" s="1">
        <v>-2.541895943309506E-4</v>
      </c>
      <c r="T2" s="1">
        <v>-3.1792852923924123E-4</v>
      </c>
      <c r="U2" s="1">
        <v>2.6894943006520349E-4</v>
      </c>
      <c r="V2" s="1">
        <v>2.1594084440531633E-6</v>
      </c>
      <c r="W2" s="1">
        <v>-8.4839163475689504E-4</v>
      </c>
      <c r="X2" s="1">
        <v>-7.2704182961369609E-4</v>
      </c>
      <c r="Y2" s="1">
        <v>-5.3717814455180165E-5</v>
      </c>
      <c r="Z2" s="1">
        <v>1.8149772401304871E-3</v>
      </c>
      <c r="AA2" s="1">
        <v>3.3080959120282156E-3</v>
      </c>
      <c r="AB2" s="1">
        <v>1.1932795105463838E-3</v>
      </c>
      <c r="AC2" s="1">
        <v>-4.5552239875255222E-4</v>
      </c>
      <c r="AD2" s="1">
        <v>4.8758090643946482E-4</v>
      </c>
      <c r="AE2" s="1">
        <v>-1.3701760612685166E-3</v>
      </c>
      <c r="AF2" s="1">
        <v>7.7612139905050006E-4</v>
      </c>
      <c r="AG2" s="1">
        <v>-7.1322351926891522E-4</v>
      </c>
      <c r="AH2" s="1">
        <v>-5.2076075885374978E-3</v>
      </c>
      <c r="AI2" s="1">
        <v>-9.2348135472678453E-3</v>
      </c>
      <c r="AJ2" s="1">
        <v>-1.8081469179656335E-4</v>
      </c>
      <c r="AK2" s="1">
        <v>1.2172994065040247E-3</v>
      </c>
      <c r="AL2" s="1">
        <v>-2.1189540718512611E-4</v>
      </c>
      <c r="AM2" s="1">
        <v>-1.3442070566077307E-3</v>
      </c>
      <c r="AN2" s="1">
        <v>-5.1165131028642558E-3</v>
      </c>
      <c r="AO2" s="1">
        <v>1.680572835029266E-3</v>
      </c>
      <c r="AP2" s="1">
        <v>-3.1168487299610537E-4</v>
      </c>
      <c r="AQ2" s="1">
        <v>2.1099992038671548E-4</v>
      </c>
      <c r="AR2" s="1">
        <v>1.3332590901890056E-3</v>
      </c>
      <c r="AS2" s="1">
        <v>2.6313129924289982E-3</v>
      </c>
      <c r="AT2" s="1">
        <v>1.0834903832705911E-3</v>
      </c>
      <c r="AU2" s="1">
        <v>-8.741554889069562E-4</v>
      </c>
      <c r="AV2" s="1">
        <v>2.4487715844146115E-3</v>
      </c>
      <c r="AW2" s="1">
        <v>2.172292736940001E-4</v>
      </c>
      <c r="AX2" s="1">
        <v>-3.4201400488230324E-4</v>
      </c>
      <c r="AY2" s="1">
        <v>-8.8906759413216936E-4</v>
      </c>
      <c r="AZ2" s="1">
        <v>-1.7864433291201677E-3</v>
      </c>
      <c r="BA2" s="1">
        <v>-5.4191364893491393E-4</v>
      </c>
      <c r="BB2" s="1">
        <v>-1.9096355488800484E-3</v>
      </c>
      <c r="BC2" s="1">
        <v>5.7824178012907435E-5</v>
      </c>
      <c r="BD2" s="1">
        <v>-8.2432009280186778E-4</v>
      </c>
      <c r="BE2" s="1">
        <v>1.4720654149728591E-3</v>
      </c>
      <c r="BF2" s="1">
        <v>2.7386100837262727E-3</v>
      </c>
      <c r="BG2" s="1">
        <v>2.4028728682113508E-3</v>
      </c>
      <c r="BH2" s="1">
        <v>-1.0943136386137833E-4</v>
      </c>
      <c r="BI2" s="1">
        <v>3.4897608068741104E-4</v>
      </c>
      <c r="BJ2" s="1">
        <v>5.2825793158116439E-4</v>
      </c>
      <c r="BK2" s="1">
        <v>-1.4635956318834575E-3</v>
      </c>
      <c r="BL2" s="1">
        <v>2.8833903695288285E-3</v>
      </c>
      <c r="BM2" s="1">
        <v>5.0995991320942739E-4</v>
      </c>
      <c r="BN2" s="1">
        <v>-1.5026227038015898E-3</v>
      </c>
      <c r="BO2" s="1">
        <v>1.86662166666048E-4</v>
      </c>
      <c r="BP2" s="1">
        <v>3.8137474693131779E-3</v>
      </c>
      <c r="BQ2" s="1">
        <v>5.5187018804226055E-3</v>
      </c>
      <c r="BR2" s="1">
        <v>1.9301607687076446E-3</v>
      </c>
      <c r="BS2" s="1">
        <f t="shared" ref="BS2:CO2" si="0">LN(Y2/X2)</f>
        <v>-2.6052393263525366</v>
      </c>
      <c r="BT2" s="1" t="e">
        <f t="shared" si="0"/>
        <v>#NUM!</v>
      </c>
      <c r="BU2" s="1">
        <f t="shared" si="0"/>
        <v>0.600299842938529</v>
      </c>
      <c r="BV2" s="1">
        <f t="shared" si="0"/>
        <v>-1.0196673628704669</v>
      </c>
      <c r="BW2" s="1" t="e">
        <f t="shared" si="0"/>
        <v>#NUM!</v>
      </c>
      <c r="BX2" s="1" t="e">
        <f t="shared" si="0"/>
        <v>#NUM!</v>
      </c>
      <c r="BY2" s="1" t="e">
        <f t="shared" si="0"/>
        <v>#NUM!</v>
      </c>
      <c r="BZ2" s="1" t="e">
        <f t="shared" si="0"/>
        <v>#NUM!</v>
      </c>
      <c r="CA2" s="1" t="e">
        <f t="shared" si="0"/>
        <v>#NUM!</v>
      </c>
      <c r="CB2" s="1">
        <f t="shared" si="0"/>
        <v>1.9880809706796256</v>
      </c>
      <c r="CC2" s="1">
        <f t="shared" si="0"/>
        <v>0.57285986941064082</v>
      </c>
      <c r="CD2" s="1">
        <f t="shared" si="0"/>
        <v>-3.9332629980437845</v>
      </c>
      <c r="CE2" s="1" t="e">
        <f t="shared" si="0"/>
        <v>#NUM!</v>
      </c>
      <c r="CF2" s="1" t="e">
        <f t="shared" si="0"/>
        <v>#NUM!</v>
      </c>
      <c r="CG2" s="1">
        <f t="shared" si="0"/>
        <v>1.8474667785986043</v>
      </c>
      <c r="CH2" s="1">
        <f t="shared" si="0"/>
        <v>1.3366688822342583</v>
      </c>
      <c r="CI2" s="1" t="e">
        <f t="shared" si="0"/>
        <v>#NUM!</v>
      </c>
      <c r="CJ2" s="1" t="e">
        <f t="shared" si="0"/>
        <v>#NUM!</v>
      </c>
      <c r="CK2" s="1" t="e">
        <f t="shared" si="0"/>
        <v>#NUM!</v>
      </c>
      <c r="CL2" s="1">
        <f t="shared" si="0"/>
        <v>1.8435239113635016</v>
      </c>
      <c r="CM2" s="1">
        <f t="shared" si="0"/>
        <v>0.67985656973431319</v>
      </c>
      <c r="CN2" s="1">
        <f t="shared" si="0"/>
        <v>-0.88729529193815349</v>
      </c>
      <c r="CO2" s="1" t="e">
        <f t="shared" si="0"/>
        <v>#NUM!</v>
      </c>
      <c r="CT2" s="1">
        <f t="shared" ref="CT2:DY2" si="1">LN(AZ2/AY2)</f>
        <v>0.69780868870724888</v>
      </c>
      <c r="CU2" s="1">
        <f t="shared" si="1"/>
        <v>-1.1928752857864768</v>
      </c>
      <c r="CV2" s="1">
        <f t="shared" si="1"/>
        <v>1.259561021290343</v>
      </c>
      <c r="CW2" s="1" t="e">
        <f t="shared" si="1"/>
        <v>#NUM!</v>
      </c>
      <c r="CX2" s="1" t="e">
        <f t="shared" si="1"/>
        <v>#NUM!</v>
      </c>
      <c r="CY2" s="1" t="e">
        <f t="shared" si="1"/>
        <v>#NUM!</v>
      </c>
      <c r="CZ2" s="1">
        <f t="shared" si="1"/>
        <v>0.62078406414375553</v>
      </c>
      <c r="DA2" s="1">
        <f t="shared" si="1"/>
        <v>-0.13078547307464511</v>
      </c>
      <c r="DB2" s="1" t="e">
        <f t="shared" si="1"/>
        <v>#NUM!</v>
      </c>
      <c r="DC2" s="1" t="e">
        <f t="shared" si="1"/>
        <v>#NUM!</v>
      </c>
      <c r="DD2" s="1">
        <f t="shared" si="1"/>
        <v>0.41458128806678607</v>
      </c>
      <c r="DE2" s="1" t="e">
        <f t="shared" si="1"/>
        <v>#NUM!</v>
      </c>
      <c r="DF2" s="1" t="e">
        <f t="shared" si="1"/>
        <v>#NUM!</v>
      </c>
      <c r="DG2" s="1">
        <f t="shared" si="1"/>
        <v>-1.7323899713226798</v>
      </c>
      <c r="DH2" s="1" t="e">
        <f t="shared" si="1"/>
        <v>#NUM!</v>
      </c>
      <c r="DI2" s="1" t="e">
        <f t="shared" si="1"/>
        <v>#NUM!</v>
      </c>
      <c r="DJ2" s="1">
        <f t="shared" si="1"/>
        <v>3.0170671848371837</v>
      </c>
      <c r="DK2" s="1">
        <f t="shared" si="1"/>
        <v>0.36953037256351939</v>
      </c>
      <c r="DL2" s="1">
        <f t="shared" si="1"/>
        <v>-1.0505393667468228</v>
      </c>
      <c r="DM2" s="1" t="e">
        <f t="shared" si="1"/>
        <v>#NUM!</v>
      </c>
      <c r="DN2" s="1" t="e">
        <f t="shared" si="1"/>
        <v>#NUM!</v>
      </c>
      <c r="DO2" s="1" t="e">
        <f t="shared" si="1"/>
        <v>#NUM!</v>
      </c>
      <c r="DP2" s="1" t="e">
        <f t="shared" si="1"/>
        <v>#NUM!</v>
      </c>
      <c r="DQ2" s="1" t="e">
        <f t="shared" si="1"/>
        <v>#NUM!</v>
      </c>
      <c r="DR2" s="1" t="e">
        <f t="shared" si="1"/>
        <v>#NUM!</v>
      </c>
      <c r="DS2" s="1" t="e">
        <f t="shared" si="1"/>
        <v>#NUM!</v>
      </c>
      <c r="DT2" s="1" t="e">
        <f t="shared" si="1"/>
        <v>#NUM!</v>
      </c>
      <c r="DU2" s="1" t="e">
        <f t="shared" si="1"/>
        <v>#NUM!</v>
      </c>
      <c r="DV2" s="1" t="e">
        <f t="shared" si="1"/>
        <v>#NUM!</v>
      </c>
      <c r="DW2" s="1">
        <f t="shared" si="1"/>
        <v>-1.2442839853015364</v>
      </c>
      <c r="DX2" s="1" t="e">
        <f t="shared" si="1"/>
        <v>#NUM!</v>
      </c>
      <c r="DY2" s="1" t="e">
        <f t="shared" si="1"/>
        <v>#NUM!</v>
      </c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</row>
    <row r="3" spans="1:195" ht="13.5" customHeight="1" x14ac:dyDescent="0.2">
      <c r="A3" s="1" t="s">
        <v>4</v>
      </c>
      <c r="B3" s="1">
        <v>-2.0576083263860374E-3</v>
      </c>
      <c r="C3" s="1">
        <v>1.0680114651500008E-3</v>
      </c>
      <c r="D3" s="1">
        <v>1.3880617444425999E-3</v>
      </c>
      <c r="E3" s="1">
        <v>1.2748376235256391E-3</v>
      </c>
      <c r="F3" s="1">
        <v>4.4323894686068038E-5</v>
      </c>
      <c r="G3" s="1">
        <v>1.0511765486748838E-3</v>
      </c>
      <c r="H3" s="1">
        <v>-4.1909841990633308E-4</v>
      </c>
      <c r="I3" s="1">
        <v>-7.7649941443047046E-4</v>
      </c>
      <c r="J3" s="1">
        <v>8.5715076235896287E-5</v>
      </c>
      <c r="K3" s="1">
        <v>1.5007445617378063E-3</v>
      </c>
      <c r="L3" s="1">
        <v>2.9988563119203288E-3</v>
      </c>
      <c r="M3" s="1">
        <v>7.5143738398862137E-4</v>
      </c>
      <c r="N3" s="1">
        <v>-1.0355958631523391E-3</v>
      </c>
      <c r="O3" s="1">
        <v>4.8148382326790778E-4</v>
      </c>
      <c r="P3" s="1">
        <v>-8.104786871257514E-5</v>
      </c>
      <c r="Q3" s="1">
        <v>-1.6975033581744371E-3</v>
      </c>
      <c r="R3" s="1">
        <v>-1.1105209209888894E-3</v>
      </c>
      <c r="S3" s="1">
        <v>1.8737527646480565E-4</v>
      </c>
      <c r="T3" s="1">
        <v>-3.9904533430049945E-4</v>
      </c>
      <c r="U3" s="1">
        <v>9.9492069471333378E-4</v>
      </c>
      <c r="V3" s="1">
        <v>4.2262415237315611E-5</v>
      </c>
      <c r="W3" s="1">
        <v>-3.1735231057661651E-3</v>
      </c>
      <c r="X3" s="1">
        <v>-5.3341643505596715E-4</v>
      </c>
      <c r="Y3" s="1">
        <v>5.6595240853016828E-5</v>
      </c>
      <c r="Z3" s="1">
        <v>1.6847582708136978E-3</v>
      </c>
      <c r="AA3" s="1">
        <v>4.714091331028597E-3</v>
      </c>
      <c r="AB3" s="1">
        <v>-9.8178671603213041E-4</v>
      </c>
      <c r="AC3" s="1">
        <v>4.9285897936705402E-4</v>
      </c>
      <c r="AD3" s="1">
        <v>5.2356969199325077E-4</v>
      </c>
      <c r="AE3" s="1">
        <v>-2.2034952064257872E-3</v>
      </c>
      <c r="AF3" s="1">
        <v>-1.4822320167384947E-3</v>
      </c>
      <c r="AG3" s="1">
        <v>-7.0207368423324471E-4</v>
      </c>
      <c r="AH3" s="1">
        <v>-4.9202129253048026E-3</v>
      </c>
      <c r="AI3" s="1">
        <v>-6.2995973636355163E-3</v>
      </c>
      <c r="AJ3" s="1">
        <v>-2.3391859958184638E-3</v>
      </c>
      <c r="AK3" s="1">
        <v>5.830453099504025E-4</v>
      </c>
      <c r="AL3" s="1">
        <v>2.1470489124878894E-3</v>
      </c>
      <c r="AM3" s="1">
        <v>-2.0401101994864342E-3</v>
      </c>
      <c r="AN3" s="1">
        <v>-5.9015245278541987E-3</v>
      </c>
      <c r="AO3" s="1">
        <v>2.1513678295175579E-3</v>
      </c>
      <c r="AP3" s="1">
        <v>3.6517169729708664E-5</v>
      </c>
      <c r="AQ3" s="1">
        <v>-1.2227092176827714E-4</v>
      </c>
      <c r="AR3" s="1">
        <v>1.5646243752835338E-3</v>
      </c>
      <c r="AS3" s="1">
        <v>7.8314508219632796E-5</v>
      </c>
      <c r="AT3" s="1">
        <v>2.963261318727333E-4</v>
      </c>
      <c r="AU3" s="1">
        <v>1.5985035638520087E-3</v>
      </c>
      <c r="AV3" s="1">
        <v>3.3163653647607537E-3</v>
      </c>
      <c r="AW3" s="1">
        <v>1.3809297536541414E-3</v>
      </c>
      <c r="AX3" s="1">
        <v>1.2393554300000852E-4</v>
      </c>
      <c r="AY3" s="1">
        <v>1.072011047946891E-4</v>
      </c>
      <c r="AZ3" s="1">
        <v>-2.5768511619272128E-3</v>
      </c>
      <c r="BA3" s="1">
        <v>-9.8799244585709932E-4</v>
      </c>
      <c r="BB3" s="1">
        <v>9.0005604849712232E-4</v>
      </c>
      <c r="BC3" s="1">
        <v>7.2719054189638915E-4</v>
      </c>
      <c r="BD3" s="1">
        <v>1.7639991323908115E-3</v>
      </c>
      <c r="BE3" s="1">
        <v>-6.8231030949722016E-4</v>
      </c>
      <c r="BF3" s="1">
        <v>3.0181076671852085E-3</v>
      </c>
      <c r="BG3" s="1">
        <v>3.3452248555029987E-3</v>
      </c>
      <c r="BH3" s="1">
        <v>-9.2850723205106355E-4</v>
      </c>
      <c r="BI3" s="1">
        <v>-2.7892796390282859E-4</v>
      </c>
      <c r="BJ3" s="1">
        <v>-8.4430435106002647E-4</v>
      </c>
      <c r="BK3" s="1">
        <v>-2.8784125094610898E-6</v>
      </c>
      <c r="BL3" s="1">
        <v>3.5967124417376501E-3</v>
      </c>
      <c r="BM3" s="1">
        <v>-8.8419517036882067E-4</v>
      </c>
      <c r="BN3" s="1">
        <v>-3.4645913610990312E-5</v>
      </c>
      <c r="BO3" s="1">
        <v>1.7180838123165105E-3</v>
      </c>
      <c r="BP3" s="1">
        <v>-4.3930211357010923E-3</v>
      </c>
      <c r="BQ3" s="1">
        <v>7.8135882704356251E-3</v>
      </c>
      <c r="BR3" s="1">
        <v>-1.89701163911968E-3</v>
      </c>
    </row>
    <row r="4" spans="1:195" x14ac:dyDescent="0.2">
      <c r="A4" s="1" t="s">
        <v>5</v>
      </c>
      <c r="B4" s="1">
        <v>-1.694877196841957E-3</v>
      </c>
      <c r="C4" s="1">
        <v>1.2715617206032898E-3</v>
      </c>
      <c r="D4" s="1">
        <v>6.4249745652183912E-4</v>
      </c>
      <c r="E4" s="1">
        <v>1.2314503539014471E-4</v>
      </c>
      <c r="F4" s="1">
        <v>-1.9578515984666192E-4</v>
      </c>
      <c r="G4" s="1">
        <v>-1.2789737419987015E-3</v>
      </c>
      <c r="H4" s="1">
        <v>3.0201412774652227E-3</v>
      </c>
      <c r="I4" s="1">
        <v>-2.5882054820104336E-4</v>
      </c>
      <c r="J4" s="1">
        <v>7.5478716942602668E-5</v>
      </c>
      <c r="K4" s="1">
        <v>-9.6662676237087807E-4</v>
      </c>
      <c r="L4" s="1">
        <v>-7.6034270929306136E-4</v>
      </c>
      <c r="M4" s="1">
        <v>9.9926376507536874E-4</v>
      </c>
      <c r="N4" s="1">
        <v>5.0363893601783781E-3</v>
      </c>
      <c r="O4" s="1">
        <v>5.0287196435914875E-4</v>
      </c>
      <c r="P4" s="1">
        <v>3.2477469523194049E-3</v>
      </c>
      <c r="Q4" s="1">
        <v>-6.6223723244711406E-4</v>
      </c>
      <c r="R4" s="1">
        <v>-3.7575185407518673E-4</v>
      </c>
      <c r="S4" s="1">
        <v>1.3914511195917876E-3</v>
      </c>
      <c r="T4" s="1">
        <v>1.5083027006169408E-4</v>
      </c>
      <c r="U4" s="1">
        <v>1.9467718467151826E-4</v>
      </c>
      <c r="V4" s="1">
        <v>2.3000301805357298E-3</v>
      </c>
      <c r="W4" s="1">
        <v>-5.2075991962236088E-4</v>
      </c>
      <c r="X4" s="1">
        <v>-3.2199916195188192E-5</v>
      </c>
      <c r="Y4" s="1">
        <v>-2.8594283508077571E-4</v>
      </c>
      <c r="Z4" s="1">
        <v>-9.2597668795136505E-4</v>
      </c>
      <c r="AA4" s="1">
        <v>-1.1942945497148827E-4</v>
      </c>
      <c r="AB4" s="1">
        <v>-1.643813967235311E-3</v>
      </c>
      <c r="AC4" s="1">
        <v>3.1404160518526581E-3</v>
      </c>
      <c r="AD4" s="1">
        <v>3.0496470828463273E-4</v>
      </c>
      <c r="AE4" s="1">
        <v>-5.3334284796271861E-4</v>
      </c>
      <c r="AF4" s="1">
        <v>1.7311863284767046E-3</v>
      </c>
      <c r="AG4" s="1">
        <v>2.741660848889972E-4</v>
      </c>
      <c r="AH4" s="1">
        <v>-3.1755998734639881E-3</v>
      </c>
      <c r="AI4" s="1">
        <v>-6.6059710552034427E-4</v>
      </c>
      <c r="AJ4" s="1">
        <v>-2.85613501283639E-3</v>
      </c>
      <c r="AK4" s="1">
        <v>-8.3085417579143025E-4</v>
      </c>
      <c r="AL4" s="1">
        <v>2.7877734143638209E-3</v>
      </c>
      <c r="AM4" s="1">
        <v>-2.3743891438289463E-3</v>
      </c>
      <c r="AN4" s="1">
        <v>-5.0306531986120265E-4</v>
      </c>
      <c r="AO4" s="1">
        <v>-2.1773859939630035E-3</v>
      </c>
      <c r="AP4" s="1">
        <v>6.2007313676068455E-5</v>
      </c>
      <c r="AQ4" s="1">
        <v>1.1398581780686049E-3</v>
      </c>
      <c r="AR4" s="1">
        <v>-9.1338384221785419E-4</v>
      </c>
      <c r="AS4" s="1">
        <v>9.4735874990920052E-4</v>
      </c>
      <c r="AT4" s="1">
        <v>3.8959265347146327E-4</v>
      </c>
      <c r="AU4" s="1">
        <v>-2.6119617116148624E-4</v>
      </c>
      <c r="AV4" s="1">
        <v>-3.6719765133609054E-3</v>
      </c>
      <c r="AW4" s="1">
        <v>7.7619833746118841E-4</v>
      </c>
      <c r="AX4" s="1">
        <v>-7.9594497956702833E-4</v>
      </c>
      <c r="AY4" s="1">
        <v>-2.2375350070597709E-3</v>
      </c>
      <c r="AZ4" s="1">
        <v>-9.8696301041976573E-4</v>
      </c>
      <c r="BA4" s="1">
        <v>2.1971299649175026E-3</v>
      </c>
      <c r="BB4" s="1">
        <v>-8.2008922546017719E-4</v>
      </c>
      <c r="BC4" s="1">
        <v>-9.7220889665973215E-4</v>
      </c>
      <c r="BD4" s="1">
        <v>1.1709573725327187E-3</v>
      </c>
      <c r="BE4" s="1">
        <v>4.5220898079827322E-4</v>
      </c>
      <c r="BF4" s="1">
        <v>-4.8603473233247967E-3</v>
      </c>
      <c r="BG4" s="1">
        <v>-1.0102003486238509E-3</v>
      </c>
      <c r="BH4" s="1">
        <v>1.0685573213907278E-3</v>
      </c>
      <c r="BI4" s="1">
        <v>4.6988838036542797E-4</v>
      </c>
      <c r="BJ4" s="1">
        <v>-2.8683389036263246E-3</v>
      </c>
      <c r="BK4" s="1">
        <v>-4.2295790375908027E-3</v>
      </c>
      <c r="BL4" s="1">
        <v>2.7655110747721338E-3</v>
      </c>
      <c r="BM4" s="1">
        <v>-2.8468622554835023E-3</v>
      </c>
      <c r="BN4" s="1">
        <v>-4.2212405157692071E-3</v>
      </c>
      <c r="BO4" s="1">
        <v>6.4672435381704272E-4</v>
      </c>
      <c r="BP4" s="1">
        <v>-2.5796354502767658E-3</v>
      </c>
      <c r="BQ4" s="1">
        <v>-4.8256970261427489E-4</v>
      </c>
      <c r="BR4" s="1">
        <v>-3.0873229640080721E-3</v>
      </c>
    </row>
    <row r="5" spans="1:195" x14ac:dyDescent="0.2">
      <c r="A5" s="1" t="s">
        <v>297</v>
      </c>
      <c r="B5" s="1">
        <v>3.9702793050065227E-4</v>
      </c>
      <c r="C5" s="3">
        <v>9.803436570215672E-4</v>
      </c>
      <c r="D5" s="3">
        <v>1.0204782615077941E-4</v>
      </c>
      <c r="E5" s="3">
        <v>-9.6946114311592506E-4</v>
      </c>
      <c r="F5" s="3">
        <v>-1.5915268091774913E-4</v>
      </c>
      <c r="G5" s="3">
        <v>1.0419211999378969E-3</v>
      </c>
      <c r="H5" s="3">
        <v>5.0110634276708801E-4</v>
      </c>
      <c r="I5" s="3">
        <v>-3.4086470910593328E-4</v>
      </c>
      <c r="J5" s="3">
        <v>6.4507038271136182E-4</v>
      </c>
      <c r="K5" s="3">
        <v>-1.6186583018028976E-3</v>
      </c>
      <c r="L5" s="3">
        <v>-1.6735639157084304E-3</v>
      </c>
      <c r="M5" s="3">
        <v>-1.1942625662996447E-3</v>
      </c>
      <c r="N5" s="3">
        <v>7.3473272552405521E-4</v>
      </c>
      <c r="O5" s="3">
        <v>1.4705505156688417E-4</v>
      </c>
      <c r="P5" s="3">
        <v>-3.0120114351731208E-3</v>
      </c>
      <c r="Q5" s="3">
        <v>-6.5113302177455108E-5</v>
      </c>
      <c r="R5" s="3">
        <v>-1.4353953055106883E-3</v>
      </c>
      <c r="S5" s="3">
        <v>9.302747184034315E-4</v>
      </c>
      <c r="T5" s="3">
        <v>1.9724117847532682E-4</v>
      </c>
      <c r="U5" s="3">
        <v>8.2832842943007746E-4</v>
      </c>
      <c r="V5" s="3">
        <v>-2.648433025482748E-4</v>
      </c>
      <c r="W5" s="3">
        <v>-3.644284921817099E-3</v>
      </c>
      <c r="X5" s="3">
        <v>-4.0240589023832766E-4</v>
      </c>
      <c r="Y5" s="3">
        <v>1.1581765442096744E-3</v>
      </c>
      <c r="Z5" s="3">
        <v>2.6918179586973177E-3</v>
      </c>
      <c r="AA5" s="3">
        <v>6.7450992608082759E-4</v>
      </c>
      <c r="AB5" s="3">
        <v>5.2918082230763754E-3</v>
      </c>
      <c r="AC5" s="3">
        <v>4.9087229453074668E-3</v>
      </c>
      <c r="AD5" s="3">
        <v>1.4251287295578593E-3</v>
      </c>
      <c r="AE5" s="3">
        <v>3.2335846612022304E-3</v>
      </c>
      <c r="AF5" s="3">
        <v>-4.7168028311215223E-3</v>
      </c>
      <c r="AG5" s="3">
        <v>2.6697073227977707E-4</v>
      </c>
      <c r="AH5" s="3">
        <v>-6.5864828186590974E-3</v>
      </c>
      <c r="AI5" s="3">
        <v>3.4416781047471722E-4</v>
      </c>
      <c r="AJ5" s="3">
        <v>2.703906511263174E-3</v>
      </c>
      <c r="AK5" s="3">
        <v>-5.2292133659721535E-4</v>
      </c>
      <c r="AL5" s="3">
        <v>-2.779816991532541E-3</v>
      </c>
      <c r="AM5" s="3">
        <v>-6.6287156188979163E-4</v>
      </c>
      <c r="AN5" s="3">
        <v>2.4725508874601856E-3</v>
      </c>
      <c r="AO5" s="3">
        <v>-1.6351467617071061E-3</v>
      </c>
      <c r="AP5" s="3">
        <v>1.152133526352094E-4</v>
      </c>
      <c r="AQ5" s="3">
        <v>-4.7663942624251972E-3</v>
      </c>
      <c r="AR5" s="3">
        <v>-1.2632174355074592E-3</v>
      </c>
      <c r="AS5" s="3">
        <v>-9.987177344050024E-4</v>
      </c>
      <c r="AT5" s="3">
        <v>2.5233473914722596E-4</v>
      </c>
      <c r="AU5" s="3">
        <v>1.7524101125057036E-3</v>
      </c>
      <c r="AV5" s="3">
        <v>-1.0440176473286422E-4</v>
      </c>
      <c r="AW5" s="3">
        <v>7.2252119325189835E-3</v>
      </c>
      <c r="AX5" s="3">
        <v>-1.2545119369544546E-3</v>
      </c>
      <c r="AY5" s="3">
        <v>-1.5747764178649496E-3</v>
      </c>
      <c r="AZ5" s="3">
        <v>9.0511543129523906E-4</v>
      </c>
      <c r="BA5" s="3">
        <v>-1.3054142453661601E-3</v>
      </c>
      <c r="BB5" s="3">
        <v>1.3053390647064145E-3</v>
      </c>
      <c r="BC5" s="3">
        <v>1.0246792563630084E-3</v>
      </c>
      <c r="BD5" s="3">
        <v>3.0262548649562861E-4</v>
      </c>
      <c r="BE5" s="3">
        <v>8.2531547388103377E-4</v>
      </c>
      <c r="BF5" s="3">
        <v>1.1747008235529896E-4</v>
      </c>
      <c r="BG5" s="3">
        <v>2.6437259308337373E-3</v>
      </c>
      <c r="BH5" s="3">
        <v>-4.4940299451691056E-4</v>
      </c>
      <c r="BI5" s="3">
        <v>-1.7679770328396342E-3</v>
      </c>
      <c r="BJ5" s="3">
        <v>-2.7830359536157593E-5</v>
      </c>
      <c r="BK5" s="3">
        <v>-1.8373365405694672E-3</v>
      </c>
      <c r="BL5" s="3">
        <v>-3.9708169437147999E-4</v>
      </c>
      <c r="BM5" s="3">
        <v>-4.8579237329073457E-5</v>
      </c>
      <c r="BN5" s="3">
        <v>-1.8769004512399752E-3</v>
      </c>
      <c r="BO5" s="3">
        <v>-3.2141213288167166E-2</v>
      </c>
      <c r="BP5" s="3">
        <v>-3.9529383007259975E-3</v>
      </c>
      <c r="BQ5" s="3">
        <v>2.818920191032435E-3</v>
      </c>
      <c r="BR5" s="3">
        <v>-3.2363834393287954E-3</v>
      </c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</row>
    <row r="6" spans="1:195" x14ac:dyDescent="0.2">
      <c r="A6" s="1" t="s">
        <v>299</v>
      </c>
      <c r="B6" s="1">
        <v>2.0666811295341788E-4</v>
      </c>
      <c r="C6" s="1">
        <v>6.6625311968108634E-4</v>
      </c>
      <c r="D6" s="1">
        <v>-4.2115562959718313E-4</v>
      </c>
      <c r="E6" s="1">
        <v>3.5695251621118828E-4</v>
      </c>
      <c r="F6" s="1">
        <v>-3.3982217943658895E-4</v>
      </c>
      <c r="G6" s="1">
        <v>-1.2783170078227454E-3</v>
      </c>
      <c r="H6" s="1">
        <v>2.1497546469925314E-3</v>
      </c>
      <c r="I6" s="1">
        <v>-5.3969501180014168E-4</v>
      </c>
      <c r="J6" s="1">
        <v>4.0356451712749488E-4</v>
      </c>
      <c r="K6" s="1">
        <v>-5.0451888915729393E-4</v>
      </c>
      <c r="L6" s="1">
        <v>-9.8229673047946133E-4</v>
      </c>
      <c r="M6" s="1">
        <v>7.3846932285244775E-4</v>
      </c>
      <c r="N6" s="1">
        <v>2.4319249142336383E-3</v>
      </c>
      <c r="O6" s="1">
        <v>1.6480750578808711E-4</v>
      </c>
      <c r="P6" s="1">
        <v>-3.2980443559053107E-5</v>
      </c>
      <c r="Q6" s="1">
        <v>1.8005200910672845E-3</v>
      </c>
      <c r="R6" s="1">
        <v>-1.8170630759780596E-4</v>
      </c>
      <c r="S6" s="1">
        <v>-1.1377867456245452E-3</v>
      </c>
      <c r="T6" s="1">
        <v>-1.1026439171358468E-4</v>
      </c>
      <c r="U6" s="1">
        <v>1.4769756898121901E-4</v>
      </c>
      <c r="V6" s="1">
        <v>-3.6666389409172013E-4</v>
      </c>
      <c r="W6" s="1">
        <v>-5.033244677975729E-4</v>
      </c>
      <c r="X6" s="1">
        <v>-8.7868399049739862E-4</v>
      </c>
      <c r="Y6" s="1">
        <v>-4.4408876691749108E-4</v>
      </c>
      <c r="Z6" s="1">
        <v>1.0452213518429055E-3</v>
      </c>
      <c r="AA6" s="1">
        <v>1.4745369200234793E-3</v>
      </c>
      <c r="AB6" s="1">
        <v>-1.9945469638654001E-3</v>
      </c>
      <c r="AC6" s="1">
        <v>8.2733718294261661E-4</v>
      </c>
      <c r="AD6" s="1">
        <v>2.0049891121302741E-4</v>
      </c>
      <c r="AE6" s="1">
        <v>-7.9992707716640887E-4</v>
      </c>
      <c r="AF6" s="1">
        <v>3.6035656193170222E-4</v>
      </c>
      <c r="AG6" s="1">
        <v>4.8427654640326406E-4</v>
      </c>
      <c r="AH6" s="1">
        <v>-2.1653167511084697E-3</v>
      </c>
      <c r="AI6" s="1">
        <v>4.8615867329896952E-3</v>
      </c>
      <c r="AJ6" s="1">
        <v>2.2033726568655308E-4</v>
      </c>
      <c r="AK6" s="1">
        <v>-7.4728917396889468E-4</v>
      </c>
      <c r="AL6" s="1">
        <v>-1.0075530231931468E-3</v>
      </c>
      <c r="AM6" s="1">
        <v>-2.5688981779075932E-3</v>
      </c>
      <c r="AN6" s="1">
        <v>1.1994565778467646E-3</v>
      </c>
      <c r="AO6" s="1">
        <v>-5.6505563793430235E-4</v>
      </c>
      <c r="AP6" s="1">
        <v>-1.8073078610520164E-4</v>
      </c>
      <c r="AQ6" s="1">
        <v>3.9036249198886691E-4</v>
      </c>
      <c r="AR6" s="1">
        <v>2.5011465950105054E-3</v>
      </c>
      <c r="AS6" s="1">
        <v>9.9773783294133554E-4</v>
      </c>
      <c r="AT6" s="1">
        <v>-3.1659642034836347E-4</v>
      </c>
      <c r="AU6" s="1">
        <v>-2.7658949208682333E-3</v>
      </c>
      <c r="AV6" s="1">
        <v>-1.6226254078056084E-3</v>
      </c>
      <c r="AW6" s="1">
        <v>1.485054364635673E-3</v>
      </c>
      <c r="AX6" s="1">
        <v>-3.786746182645484E-4</v>
      </c>
      <c r="AY6" s="1">
        <v>2.1900199441818109E-3</v>
      </c>
      <c r="AZ6" s="1">
        <v>5.7714109430506829E-4</v>
      </c>
      <c r="BA6" s="1">
        <v>1.5207790378890095E-3</v>
      </c>
      <c r="BB6" s="1">
        <v>-1.5273343406308536E-4</v>
      </c>
      <c r="BC6" s="1">
        <v>-1.0200862988662407E-3</v>
      </c>
      <c r="BD6" s="1">
        <v>4.5580736383429643E-4</v>
      </c>
      <c r="BE6" s="1">
        <v>-1.7602070427640709E-3</v>
      </c>
      <c r="BF6" s="1">
        <v>-2.8051098991822366E-3</v>
      </c>
      <c r="BG6" s="1">
        <v>-9.6562537890674486E-4</v>
      </c>
      <c r="BH6" s="1">
        <v>7.0413919302682044E-4</v>
      </c>
      <c r="BI6" s="1">
        <v>-1.1856356226373607E-3</v>
      </c>
      <c r="BJ6" s="1">
        <v>-1.9070078630992232E-3</v>
      </c>
      <c r="BK6" s="1">
        <v>-3.2685654768786244E-3</v>
      </c>
      <c r="BL6" s="1">
        <v>1.6146129036106775E-3</v>
      </c>
      <c r="BM6" s="1">
        <v>-1.8062522713710827E-3</v>
      </c>
      <c r="BN6" s="1">
        <v>-3.179885466625319E-3</v>
      </c>
      <c r="BO6" s="1">
        <v>1.7088117757568357E-3</v>
      </c>
      <c r="BP6" s="1">
        <v>-1.294395202395145E-3</v>
      </c>
      <c r="BQ6" s="1">
        <v>-1.0808752493230061E-2</v>
      </c>
      <c r="BR6" s="1">
        <v>-1.8368016331082153E-3</v>
      </c>
    </row>
    <row r="7" spans="1:195" x14ac:dyDescent="0.2">
      <c r="A7" s="1" t="s">
        <v>7</v>
      </c>
      <c r="B7" s="1">
        <v>1.0928778909768124E-3</v>
      </c>
      <c r="C7" s="1">
        <v>4.0259720310912954E-3</v>
      </c>
      <c r="D7" s="1">
        <v>1.7736958210224575E-3</v>
      </c>
      <c r="E7" s="1">
        <v>-4.7279738813685269E-4</v>
      </c>
      <c r="F7" s="1">
        <v>6.7015945048983525E-4</v>
      </c>
      <c r="G7" s="1">
        <v>2.3544444356481103E-3</v>
      </c>
      <c r="H7" s="1">
        <v>7.4270275999547728E-4</v>
      </c>
      <c r="I7" s="1">
        <v>3.0265004053636166E-4</v>
      </c>
      <c r="J7" s="1">
        <v>2.3861997964847397E-4</v>
      </c>
      <c r="K7" s="1">
        <v>-2.5912134492795205E-3</v>
      </c>
      <c r="L7" s="1">
        <v>-5.7375992415719147E-3</v>
      </c>
      <c r="M7" s="1">
        <v>-7.3956906755151073E-3</v>
      </c>
      <c r="N7" s="1">
        <v>4.7919868725069441E-3</v>
      </c>
      <c r="O7" s="1">
        <v>5.4908257542287059E-4</v>
      </c>
      <c r="P7" s="1">
        <v>-3.5927194204505562E-3</v>
      </c>
      <c r="Q7" s="1">
        <v>5.9993103569543028E-3</v>
      </c>
      <c r="R7" s="1">
        <v>1.5202528225334122E-3</v>
      </c>
      <c r="S7" s="1">
        <v>5.240299726941987E-4</v>
      </c>
      <c r="T7" s="1">
        <v>1.6918154479215867E-3</v>
      </c>
      <c r="U7" s="1">
        <v>2.2904346311005187E-3</v>
      </c>
      <c r="V7" s="1">
        <v>-1.3703087034643156E-3</v>
      </c>
      <c r="W7" s="1">
        <v>-5.3038653276321051E-3</v>
      </c>
      <c r="X7" s="1">
        <v>1.202816664961553E-3</v>
      </c>
      <c r="Y7" s="1">
        <v>3.0337188585444945E-3</v>
      </c>
      <c r="Z7" s="1">
        <v>-1.7924456050148719E-4</v>
      </c>
      <c r="AA7" s="1">
        <v>-3.6788434604361733E-3</v>
      </c>
      <c r="AB7" s="1">
        <v>1.3377801156371531E-3</v>
      </c>
      <c r="AC7" s="1">
        <v>2.8481334884711694E-3</v>
      </c>
      <c r="AD7" s="1">
        <v>2.6709875978806882E-3</v>
      </c>
      <c r="AE7" s="1">
        <v>2.3015184463194933E-3</v>
      </c>
      <c r="AF7" s="1">
        <v>-4.8897276908043954E-3</v>
      </c>
      <c r="AG7" s="1">
        <v>4.5792315271378232E-4</v>
      </c>
      <c r="AH7" s="1">
        <v>-7.9883586212871512E-3</v>
      </c>
      <c r="AI7" s="1">
        <v>-5.6764935628578978E-3</v>
      </c>
      <c r="AJ7" s="1">
        <v>8.3631541143604615E-3</v>
      </c>
      <c r="AK7" s="1">
        <v>5.7798382686310458E-4</v>
      </c>
      <c r="AL7" s="1">
        <v>-2.654267619740633E-3</v>
      </c>
      <c r="AM7" s="1">
        <v>-7.0582024047372041E-5</v>
      </c>
      <c r="AN7" s="1">
        <v>3.9785997461819108E-4</v>
      </c>
      <c r="AO7" s="1">
        <v>-2.8454578805828272E-3</v>
      </c>
      <c r="AP7" s="1">
        <v>1.9905382490326793E-4</v>
      </c>
      <c r="AQ7" s="1">
        <v>-6.8014551273668268E-3</v>
      </c>
      <c r="AR7" s="1">
        <v>-4.9489580982840066E-3</v>
      </c>
      <c r="AS7" s="1">
        <v>1.5118970485928666E-3</v>
      </c>
      <c r="AT7" s="1">
        <v>1.1554115037361802E-3</v>
      </c>
      <c r="AU7" s="1">
        <v>3.2272640015423311E-4</v>
      </c>
      <c r="AV7" s="1">
        <v>4.0780759496703843E-5</v>
      </c>
      <c r="AW7" s="1">
        <v>5.9749311879521748E-3</v>
      </c>
      <c r="AX7" s="1">
        <v>-1.6945533508452393E-3</v>
      </c>
      <c r="AY7" s="1">
        <v>-6.0319864167451285E-3</v>
      </c>
      <c r="AZ7" s="1">
        <v>-1.8515819564551847E-3</v>
      </c>
      <c r="BA7" s="1">
        <v>-1.1282968810606444E-3</v>
      </c>
      <c r="BB7" s="1">
        <v>8.5246186246470609E-3</v>
      </c>
      <c r="BC7" s="1">
        <v>4.2196752036698375E-4</v>
      </c>
      <c r="BD7" s="1">
        <v>4.2004882284749885E-3</v>
      </c>
      <c r="BE7" s="1">
        <v>2.6189879912642119E-3</v>
      </c>
      <c r="BF7" s="1">
        <v>-1.8432349370239628E-3</v>
      </c>
      <c r="BG7" s="1">
        <v>2.1686703438867296E-3</v>
      </c>
      <c r="BH7" s="1">
        <v>5.2097280731499407E-5</v>
      </c>
      <c r="BI7" s="1">
        <v>2.2191077490031474E-3</v>
      </c>
      <c r="BJ7" s="1">
        <v>-2.7304831902084568E-3</v>
      </c>
      <c r="BK7" s="1">
        <v>-3.275402488867327E-3</v>
      </c>
      <c r="BL7" s="1">
        <v>1.307351400526734E-3</v>
      </c>
      <c r="BM7" s="1">
        <v>-2.698489651917288E-3</v>
      </c>
      <c r="BN7" s="1">
        <v>-3.2480609815127913E-3</v>
      </c>
      <c r="BO7" s="1">
        <v>1.230455200201272E-2</v>
      </c>
      <c r="BP7" s="1">
        <v>2.3227866215832487E-3</v>
      </c>
      <c r="BQ7" s="1">
        <v>-7.3821059695211395E-3</v>
      </c>
      <c r="BR7" s="1">
        <v>-7.3525055384435255E-3</v>
      </c>
    </row>
    <row r="8" spans="1:195" x14ac:dyDescent="0.2">
      <c r="A8" s="1" t="s">
        <v>7</v>
      </c>
      <c r="B8" s="1">
        <v>3.2257968974012527E-3</v>
      </c>
      <c r="C8" s="1">
        <v>4.3899825635423245E-3</v>
      </c>
      <c r="D8" s="1">
        <v>2.5882207409684984E-3</v>
      </c>
      <c r="E8" s="1">
        <v>-1.3399711092572739E-3</v>
      </c>
      <c r="F8" s="1">
        <v>-4.7168015625418319E-4</v>
      </c>
      <c r="G8" s="1">
        <v>1.0508900462289055E-3</v>
      </c>
      <c r="H8" s="1">
        <v>-6.3217493011919271E-4</v>
      </c>
      <c r="I8" s="1">
        <v>1.0815858712260142E-3</v>
      </c>
      <c r="J8" s="1">
        <v>2.7051637056175397E-4</v>
      </c>
      <c r="K8" s="1">
        <v>-2.9515084011070083E-4</v>
      </c>
      <c r="L8" s="1">
        <v>-7.2369146531471567E-3</v>
      </c>
      <c r="M8" s="1">
        <v>-3.6428378187480094E-3</v>
      </c>
      <c r="N8" s="1">
        <v>4.3250092322780079E-3</v>
      </c>
      <c r="O8" s="1">
        <v>-4.2061772120720043E-4</v>
      </c>
      <c r="P8" s="1">
        <v>-4.0490009729316906E-3</v>
      </c>
      <c r="Q8" s="1">
        <v>5.6800543725308017E-3</v>
      </c>
      <c r="R8" s="1">
        <v>-1.4593642543922584E-3</v>
      </c>
      <c r="S8" s="1">
        <v>3.5506741920211164E-4</v>
      </c>
      <c r="T8" s="1">
        <v>1.300153408432161E-3</v>
      </c>
      <c r="U8" s="1">
        <v>1.2886347660786876E-3</v>
      </c>
      <c r="V8" s="1">
        <v>-4.6560047759605991E-4</v>
      </c>
      <c r="W8" s="1">
        <v>-6.8840194061699561E-3</v>
      </c>
      <c r="X8" s="1">
        <v>3.8881465631133375E-4</v>
      </c>
      <c r="Y8" s="1">
        <v>1.4006350874364417E-3</v>
      </c>
      <c r="Z8" s="1">
        <v>5.4410786310527858E-3</v>
      </c>
      <c r="AA8" s="1">
        <v>-4.0070733330286904E-3</v>
      </c>
      <c r="AB8" s="1">
        <v>-5.1616661374188466E-4</v>
      </c>
      <c r="AC8" s="1">
        <v>6.4982027257786919E-4</v>
      </c>
      <c r="AD8" s="1">
        <v>2.3632247515507263E-3</v>
      </c>
      <c r="AE8" s="1">
        <v>3.9947696915264494E-3</v>
      </c>
      <c r="AF8" s="1">
        <v>-5.9843517613623913E-3</v>
      </c>
      <c r="AG8" s="1">
        <v>-7.9073115751442113E-4</v>
      </c>
      <c r="AH8" s="1">
        <v>-8.3035877254806767E-3</v>
      </c>
      <c r="AI8" s="1">
        <v>-6.9465575269874848E-3</v>
      </c>
      <c r="AJ8" s="1">
        <v>5.3639840836952864E-3</v>
      </c>
      <c r="AK8" s="1">
        <v>1.4068820069058829E-4</v>
      </c>
      <c r="AL8" s="1">
        <v>-4.795475185122521E-3</v>
      </c>
      <c r="AM8" s="1">
        <v>-1.3936431548265827E-3</v>
      </c>
      <c r="AN8" s="1">
        <v>1.5538520783297081E-3</v>
      </c>
      <c r="AO8" s="1">
        <v>-8.9506373177832314E-4</v>
      </c>
      <c r="AP8" s="1">
        <v>9.696743470135427E-4</v>
      </c>
      <c r="AQ8" s="1">
        <v>-7.9536667656848539E-3</v>
      </c>
      <c r="AR8" s="1">
        <v>-6.2248919745295627E-3</v>
      </c>
      <c r="AS8" s="1">
        <v>-3.5921593969647219E-4</v>
      </c>
      <c r="AT8" s="1">
        <v>1.8351088238252884E-3</v>
      </c>
      <c r="AU8" s="1">
        <v>2.3844252134348097E-3</v>
      </c>
      <c r="AV8" s="1">
        <v>-3.5737337468785789E-3</v>
      </c>
      <c r="AW8" s="1">
        <v>9.1884135710266334E-3</v>
      </c>
      <c r="AX8" s="1">
        <v>-2.2368441010969884E-3</v>
      </c>
      <c r="AY8" s="1">
        <v>-4.4059314679061575E-3</v>
      </c>
      <c r="AZ8" s="1">
        <v>-1.2736297352804889E-3</v>
      </c>
      <c r="BA8" s="1">
        <v>-6.5003699679885727E-3</v>
      </c>
      <c r="BB8" s="1">
        <v>1.5347982122181298E-2</v>
      </c>
      <c r="BC8" s="1">
        <v>1.1119191219997313E-3</v>
      </c>
      <c r="BD8" s="1">
        <v>5.4059325278797577E-3</v>
      </c>
      <c r="BE8" s="1">
        <v>3.3197085532403504E-3</v>
      </c>
      <c r="BF8" s="1">
        <v>-1.1614268367794364E-3</v>
      </c>
      <c r="BG8" s="1">
        <v>4.9849708352269354E-3</v>
      </c>
      <c r="BH8" s="1">
        <v>-6.7400693884202745E-4</v>
      </c>
      <c r="BI8" s="1">
        <v>6.7394252031420443E-3</v>
      </c>
      <c r="BJ8" s="1">
        <v>-6.6631501390048667E-4</v>
      </c>
      <c r="BK8" s="1">
        <v>-2.243169424112154E-3</v>
      </c>
      <c r="BL8" s="1">
        <v>3.3042563320805759E-3</v>
      </c>
      <c r="BM8" s="1">
        <v>-5.6151256231195211E-4</v>
      </c>
      <c r="BN8" s="1">
        <v>-2.1527763851251699E-3</v>
      </c>
      <c r="BO8" s="1">
        <v>2.6861663733474283E-3</v>
      </c>
      <c r="BP8" s="1">
        <v>1.2554323296880524E-3</v>
      </c>
      <c r="BQ8" s="1">
        <v>-1.7530034278210822E-2</v>
      </c>
      <c r="BR8" s="1">
        <v>-1.3845811768611299E-2</v>
      </c>
    </row>
    <row r="9" spans="1:195" x14ac:dyDescent="0.2">
      <c r="A9" s="1" t="s">
        <v>7</v>
      </c>
      <c r="B9" s="1">
        <v>1.6893339498310826E-3</v>
      </c>
      <c r="C9" s="1">
        <v>1.6474159942146654E-3</v>
      </c>
      <c r="D9" s="1">
        <v>-1.7071589002757251E-3</v>
      </c>
      <c r="E9" s="1">
        <v>2.8120561301008321E-4</v>
      </c>
      <c r="F9" s="1">
        <v>-8.9973539555311818E-4</v>
      </c>
      <c r="G9" s="1">
        <v>4.4551903045586945E-4</v>
      </c>
      <c r="H9" s="1">
        <v>-1.6494443841165709E-5</v>
      </c>
      <c r="I9" s="1">
        <v>-4.7613795250412929E-6</v>
      </c>
      <c r="J9" s="1">
        <v>-4.8919290197197644E-4</v>
      </c>
      <c r="K9" s="1">
        <v>-1.4734701203908988E-3</v>
      </c>
      <c r="L9" s="1">
        <v>-1.1657436226656112E-3</v>
      </c>
      <c r="M9" s="1">
        <v>-5.3320682463618241E-4</v>
      </c>
      <c r="N9" s="1">
        <v>1.3974780124583739E-3</v>
      </c>
      <c r="O9" s="1">
        <v>-1.2640698476392993E-4</v>
      </c>
      <c r="P9" s="1">
        <v>-9.4971183257869945E-4</v>
      </c>
      <c r="Q9" s="1">
        <v>2.7336390130849365E-4</v>
      </c>
      <c r="R9" s="1">
        <v>1.3434185640699336E-3</v>
      </c>
      <c r="S9" s="1">
        <v>-1.0130839787473379E-3</v>
      </c>
      <c r="T9" s="1">
        <v>-6.7333144541356884E-5</v>
      </c>
      <c r="U9" s="1">
        <v>2.1271311774930541E-3</v>
      </c>
      <c r="V9" s="1">
        <v>1.8578652636780794E-4</v>
      </c>
      <c r="W9" s="1">
        <v>-2.4088341503259131E-3</v>
      </c>
      <c r="X9" s="1">
        <v>1.009046136925641E-3</v>
      </c>
      <c r="Y9" s="1">
        <v>9.2471532570832251E-4</v>
      </c>
      <c r="Z9" s="1">
        <v>-8.6747087864846547E-4</v>
      </c>
      <c r="AA9" s="1">
        <v>-2.6502286682983951E-3</v>
      </c>
      <c r="AB9" s="1">
        <v>2.4396819770896561E-3</v>
      </c>
      <c r="AC9" s="1">
        <v>7.1478081032542941E-4</v>
      </c>
      <c r="AD9" s="1">
        <v>5.5061846805006247E-4</v>
      </c>
      <c r="AE9" s="1">
        <v>7.277377241031931E-4</v>
      </c>
      <c r="AF9" s="1">
        <v>6.9864374939993261E-4</v>
      </c>
      <c r="AG9" s="1">
        <v>-3.9462166279269757E-4</v>
      </c>
      <c r="AH9" s="1">
        <v>6.5155802361325165E-4</v>
      </c>
      <c r="AI9" s="1">
        <v>-2.9242603846126162E-3</v>
      </c>
      <c r="AJ9" s="1">
        <v>-8.0863922029387938E-4</v>
      </c>
      <c r="AK9" s="1">
        <v>1.926692853876731E-4</v>
      </c>
      <c r="AL9" s="1">
        <v>-4.0106112935382212E-4</v>
      </c>
      <c r="AM9" s="1">
        <v>-5.1625784636194364E-4</v>
      </c>
      <c r="AN9" s="1">
        <v>-1.6003918540732391E-3</v>
      </c>
      <c r="AO9" s="1">
        <v>2.3506518640872818E-3</v>
      </c>
      <c r="AP9" s="1">
        <v>2.3904611779391099E-4</v>
      </c>
      <c r="AQ9" s="1">
        <v>-9.2023399589723123E-4</v>
      </c>
      <c r="AR9" s="1">
        <v>-2.0997265939138475E-3</v>
      </c>
      <c r="AS9" s="1">
        <v>-1.1194845623306001E-3</v>
      </c>
      <c r="AT9" s="1">
        <v>4.4216701272382323E-4</v>
      </c>
      <c r="AU9" s="1">
        <v>3.8781350055797271E-4</v>
      </c>
      <c r="AV9" s="1">
        <v>-7.4999363918010881E-4</v>
      </c>
      <c r="AW9" s="1">
        <v>3.0201229920989088E-3</v>
      </c>
      <c r="AX9" s="1">
        <v>-4.2373089694704044E-4</v>
      </c>
      <c r="AY9" s="1">
        <v>1.1475366569463079E-3</v>
      </c>
      <c r="AZ9" s="1">
        <v>-3.1978232539965065E-4</v>
      </c>
      <c r="BA9" s="1">
        <v>1.4234416152062498E-3</v>
      </c>
      <c r="BB9" s="1">
        <v>1.9361649055955425E-3</v>
      </c>
      <c r="BC9" s="1">
        <v>1.5434625383919499E-3</v>
      </c>
      <c r="BD9" s="1">
        <v>-4.2444129645324125E-4</v>
      </c>
      <c r="BE9" s="1">
        <v>2.1237595086093114E-4</v>
      </c>
      <c r="BF9" s="1">
        <v>1.2711072900718006E-4</v>
      </c>
      <c r="BG9" s="1">
        <v>9.1595100350477191E-4</v>
      </c>
      <c r="BH9" s="1">
        <v>-3.9079942098570235E-4</v>
      </c>
      <c r="BI9" s="1">
        <v>-4.1182357796896562E-4</v>
      </c>
      <c r="BJ9" s="1">
        <v>-1.5662975110166651E-3</v>
      </c>
      <c r="BK9" s="1">
        <v>8.9089003604618205E-5</v>
      </c>
      <c r="BL9" s="1">
        <v>-1.4290708149614394E-3</v>
      </c>
      <c r="BM9" s="1">
        <v>-1.5373964763079509E-3</v>
      </c>
      <c r="BN9" s="1">
        <v>1.3560453097611512E-4</v>
      </c>
      <c r="BO9" s="1">
        <v>9.2358226092750552E-3</v>
      </c>
      <c r="BP9" s="1">
        <v>-1.2492652896158643E-3</v>
      </c>
      <c r="BQ9" s="1">
        <v>-1.6097035169265844E-2</v>
      </c>
      <c r="BR9" s="1">
        <v>3.8730943937354684E-4</v>
      </c>
    </row>
    <row r="10" spans="1:195" x14ac:dyDescent="0.2">
      <c r="A10" s="1" t="s">
        <v>300</v>
      </c>
      <c r="B10" s="1">
        <v>-2.3830677017542094E-3</v>
      </c>
      <c r="C10" s="1">
        <v>-2.971504599441181E-4</v>
      </c>
      <c r="D10" s="1">
        <v>-6.4011025872610396E-4</v>
      </c>
      <c r="E10" s="1">
        <v>2.2888025280184908E-3</v>
      </c>
      <c r="F10" s="1">
        <v>9.4679550315542775E-5</v>
      </c>
      <c r="G10" s="1">
        <v>-1.4978434370152825E-3</v>
      </c>
      <c r="H10" s="1">
        <v>3.0839480710434492E-4</v>
      </c>
      <c r="I10" s="1">
        <v>-6.4323933850894089E-5</v>
      </c>
      <c r="J10" s="1">
        <v>-4.5035418442408162E-4</v>
      </c>
      <c r="K10" s="1">
        <v>7.860993888683047E-5</v>
      </c>
      <c r="L10" s="1">
        <v>2.5182779814461398E-3</v>
      </c>
      <c r="M10" s="1">
        <v>5.5664444706567328E-5</v>
      </c>
      <c r="N10" s="1">
        <v>5.6337825998408038E-5</v>
      </c>
      <c r="O10" s="1">
        <v>4.1460998654284636E-4</v>
      </c>
      <c r="P10" s="1">
        <v>1.2358171332437428E-3</v>
      </c>
      <c r="Q10" s="1">
        <v>-9.9125802649519435E-4</v>
      </c>
      <c r="R10" s="1">
        <v>-9.0586344460331729E-4</v>
      </c>
      <c r="S10" s="1">
        <v>-2.3350206621461245E-3</v>
      </c>
      <c r="T10" s="1">
        <v>-2.2348562609823943E-4</v>
      </c>
      <c r="U10" s="1">
        <v>6.7792282483682739E-4</v>
      </c>
      <c r="V10" s="1">
        <v>8.0078932823605714E-4</v>
      </c>
      <c r="W10" s="1">
        <v>-2.363230271755654E-3</v>
      </c>
      <c r="X10" s="1">
        <v>-3.8065997270503581E-4</v>
      </c>
      <c r="Y10" s="1">
        <v>3.3879452936619954E-4</v>
      </c>
      <c r="Z10" s="1">
        <v>2.2852598566901138E-3</v>
      </c>
      <c r="AA10" s="1">
        <v>3.1790763265329316E-3</v>
      </c>
      <c r="AB10" s="1">
        <v>2.6690406502764231E-3</v>
      </c>
      <c r="AC10" s="1">
        <v>1.3095171570546046E-3</v>
      </c>
      <c r="AD10" s="1">
        <v>9.9716340799229047E-4</v>
      </c>
      <c r="AE10" s="1">
        <v>-2.574321574091791E-4</v>
      </c>
      <c r="AF10" s="1">
        <v>1.8854454185542227E-3</v>
      </c>
      <c r="AG10" s="1">
        <v>-1.7335077534176115E-3</v>
      </c>
      <c r="AH10" s="1">
        <v>-6.4374372732079388E-3</v>
      </c>
      <c r="AI10" s="1">
        <v>-5.4611746313585714E-3</v>
      </c>
      <c r="AJ10" s="1">
        <v>2.1054974781752186E-3</v>
      </c>
      <c r="AK10" s="1">
        <v>3.0400123202119376E-3</v>
      </c>
      <c r="AL10" s="1">
        <v>-2.543506941970869E-3</v>
      </c>
      <c r="AM10" s="1">
        <v>-1.2004779309254881E-3</v>
      </c>
      <c r="AN10" s="1">
        <v>-8.6650144961562883E-3</v>
      </c>
      <c r="AO10" s="1">
        <v>5.0145806382121251E-4</v>
      </c>
      <c r="AP10" s="1">
        <v>-4.6373928657910925E-4</v>
      </c>
      <c r="AQ10" s="1">
        <v>9.1635910145824171E-4</v>
      </c>
      <c r="AR10" s="1">
        <v>5.2399511906373465E-4</v>
      </c>
      <c r="AS10" s="1">
        <v>4.2457885938755168E-3</v>
      </c>
      <c r="AT10" s="1">
        <v>5.146205085710037E-4</v>
      </c>
      <c r="AU10" s="1">
        <v>3.7644884371937043E-3</v>
      </c>
      <c r="AV10" s="1">
        <v>1.1387064127276985E-4</v>
      </c>
      <c r="AW10" s="1">
        <v>2.135066891496111E-3</v>
      </c>
      <c r="AX10" s="1">
        <v>-9.5063633692054134E-5</v>
      </c>
      <c r="AY10" s="1">
        <v>5.204901466994889E-4</v>
      </c>
      <c r="AZ10" s="1">
        <v>1.3165874337014834E-5</v>
      </c>
      <c r="BA10" s="1">
        <v>-1.9785343450435832E-3</v>
      </c>
      <c r="BB10" s="1">
        <v>6.559206003762685E-4</v>
      </c>
      <c r="BC10" s="1">
        <v>4.683557755138729E-4</v>
      </c>
      <c r="BD10" s="1">
        <v>-1.185581178774585E-3</v>
      </c>
      <c r="BE10" s="1">
        <v>-2.0767046916638822E-4</v>
      </c>
      <c r="BF10" s="1">
        <v>1.7714831994896034E-3</v>
      </c>
      <c r="BG10" s="1">
        <v>2.6341099051183821E-3</v>
      </c>
      <c r="BH10" s="1">
        <v>-7.9751831032661867E-4</v>
      </c>
      <c r="BI10" s="1">
        <v>1.2472401793818121E-3</v>
      </c>
      <c r="BJ10" s="1">
        <v>-1.0048949810420578E-3</v>
      </c>
      <c r="BK10" s="1">
        <v>-3.2786375173874762E-3</v>
      </c>
      <c r="BL10" s="1">
        <v>3.7579808247497591E-3</v>
      </c>
      <c r="BM10" s="1">
        <v>-9.3943721096809694E-4</v>
      </c>
      <c r="BN10" s="1">
        <v>-3.2352650377270938E-3</v>
      </c>
      <c r="BO10" s="1">
        <v>3.7954261591656531E-3</v>
      </c>
      <c r="BP10" s="1">
        <v>6.1947326271354587E-3</v>
      </c>
      <c r="BQ10" s="1">
        <v>-1.8599262077321869E-2</v>
      </c>
      <c r="BR10" s="1">
        <v>-3.368512628791838E-4</v>
      </c>
    </row>
    <row r="11" spans="1:195" x14ac:dyDescent="0.2">
      <c r="A11" s="1" t="s">
        <v>8</v>
      </c>
      <c r="B11" s="1">
        <v>2.1852664258918014E-3</v>
      </c>
      <c r="C11" s="1">
        <v>4.9880624655595064E-3</v>
      </c>
      <c r="D11" s="1">
        <v>9.4988905065631387E-4</v>
      </c>
      <c r="E11" s="1">
        <v>-2.0617431426111043E-3</v>
      </c>
      <c r="F11" s="1">
        <v>-8.1456879648888082E-4</v>
      </c>
      <c r="G11" s="1">
        <v>5.3430783256634988E-4</v>
      </c>
      <c r="H11" s="1">
        <v>-3.9302303972655484E-3</v>
      </c>
      <c r="I11" s="1">
        <v>4.515704842794677E-4</v>
      </c>
      <c r="J11" s="1">
        <v>-3.2294701236568521E-4</v>
      </c>
      <c r="K11" s="1">
        <v>-1.8451015753155569E-3</v>
      </c>
      <c r="L11" s="1">
        <v>-2.82825421143169E-3</v>
      </c>
      <c r="M11" s="1">
        <v>-4.1723045600482941E-3</v>
      </c>
      <c r="N11" s="1">
        <v>1.8147779283771252E-3</v>
      </c>
      <c r="O11" s="1">
        <v>5.4350622020655631E-5</v>
      </c>
      <c r="P11" s="1">
        <v>1.3925226388393627E-3</v>
      </c>
      <c r="Q11" s="1">
        <v>1.891223039280241E-3</v>
      </c>
      <c r="R11" s="1">
        <v>4.7674327226267825E-3</v>
      </c>
      <c r="S11" s="1">
        <v>1.291393761559817E-3</v>
      </c>
      <c r="T11" s="1">
        <v>1.8349503865113719E-3</v>
      </c>
      <c r="U11" s="1">
        <v>-3.4852312028985332E-4</v>
      </c>
      <c r="V11" s="1">
        <v>-2.1281931219372489E-3</v>
      </c>
      <c r="W11" s="1">
        <v>-3.599897650615462E-3</v>
      </c>
      <c r="X11" s="1">
        <v>8.3963035288643953E-4</v>
      </c>
      <c r="Y11" s="1">
        <v>2.6688609986865695E-3</v>
      </c>
      <c r="Z11" s="1">
        <v>3.500177089677601E-3</v>
      </c>
      <c r="AA11" s="1">
        <v>-3.9357574176377575E-3</v>
      </c>
      <c r="AB11" s="1">
        <v>-4.6344479363863659E-3</v>
      </c>
      <c r="AC11" s="1">
        <v>-1.8251784145748365E-3</v>
      </c>
      <c r="AD11" s="1">
        <v>5.634079668651339E-5</v>
      </c>
      <c r="AE11" s="1">
        <v>4.007240360535941E-3</v>
      </c>
      <c r="AF11" s="1">
        <v>-3.1063553160137346E-3</v>
      </c>
      <c r="AG11" s="1">
        <v>-5.2473217363329609E-4</v>
      </c>
      <c r="AH11" s="1">
        <v>-3.368113307412286E-3</v>
      </c>
      <c r="AI11" s="1">
        <v>-6.5642822656008419E-3</v>
      </c>
      <c r="AJ11" s="1">
        <v>1.2436722029813886E-3</v>
      </c>
      <c r="AK11" s="1">
        <v>3.1272739456437759E-4</v>
      </c>
      <c r="AL11" s="1">
        <v>8.681144381147721E-3</v>
      </c>
      <c r="AM11" s="1">
        <v>3.120019753691531E-3</v>
      </c>
      <c r="AN11" s="1">
        <v>-1.1300544074032976E-3</v>
      </c>
      <c r="AO11" s="1">
        <v>-1.5004913649043186E-3</v>
      </c>
      <c r="AP11" s="1">
        <v>3.2882386626401349E-4</v>
      </c>
      <c r="AQ11" s="1">
        <v>-6.4187463310070494E-3</v>
      </c>
      <c r="AR11" s="1">
        <v>-5.8888433491278624E-3</v>
      </c>
      <c r="AS11" s="1">
        <v>3.4689319222361999E-3</v>
      </c>
      <c r="AT11" s="1">
        <v>3.3628899434448665E-4</v>
      </c>
      <c r="AU11" s="1">
        <v>2.8960239313460972E-3</v>
      </c>
      <c r="AV11" s="1">
        <v>3.3549740707903633E-3</v>
      </c>
      <c r="AW11" s="1">
        <v>7.5042565754638961E-3</v>
      </c>
      <c r="AX11" s="1">
        <v>-1.0321614268582358E-3</v>
      </c>
      <c r="AY11" s="1">
        <v>-1.6452603201448687E-3</v>
      </c>
      <c r="AZ11" s="1">
        <v>2.0162602980473613E-3</v>
      </c>
      <c r="BA11" s="1">
        <v>-4.2151386169158745E-3</v>
      </c>
      <c r="BB11" s="1">
        <v>5.1309753688607114E-3</v>
      </c>
      <c r="BC11" s="1">
        <v>-7.8493558077187838E-5</v>
      </c>
      <c r="BD11" s="1">
        <v>5.8768851940604952E-3</v>
      </c>
      <c r="BE11" s="1">
        <v>-1.3951542758229394E-3</v>
      </c>
      <c r="BF11" s="1">
        <v>-2.8804069257970938E-3</v>
      </c>
      <c r="BG11" s="1">
        <v>-1.881058742604416E-3</v>
      </c>
      <c r="BH11" s="1">
        <v>-2.1515805388528471E-3</v>
      </c>
      <c r="BI11" s="1">
        <v>-7.4417511353463492E-6</v>
      </c>
      <c r="BJ11" s="1">
        <v>4.0126515463050289E-3</v>
      </c>
      <c r="BK11" s="1">
        <v>-2.7833443269975762E-3</v>
      </c>
      <c r="BL11" s="1">
        <v>-2.662565268012835E-3</v>
      </c>
      <c r="BM11" s="1">
        <v>4.244909106036655E-3</v>
      </c>
      <c r="BN11" s="1">
        <v>-2.6176365940993292E-3</v>
      </c>
      <c r="BO11" s="1">
        <v>-3.0884525451383843E-3</v>
      </c>
      <c r="BP11" s="1">
        <v>1.0944484855399008E-2</v>
      </c>
      <c r="BQ11" s="1">
        <v>-3.1645747393496219E-5</v>
      </c>
      <c r="BR11" s="1">
        <v>5.3540135741977012E-4</v>
      </c>
    </row>
    <row r="12" spans="1:195" x14ac:dyDescent="0.2">
      <c r="A12" s="1" t="s">
        <v>8</v>
      </c>
      <c r="B12" s="1">
        <v>1.9190932856039417E-3</v>
      </c>
      <c r="C12" s="1">
        <v>4.7757401484171632E-4</v>
      </c>
      <c r="D12" s="1">
        <v>-3.3403270747280956E-4</v>
      </c>
      <c r="E12" s="1">
        <v>-5.7404729185870161E-5</v>
      </c>
      <c r="F12" s="1">
        <v>-4.1512112034738983E-4</v>
      </c>
      <c r="G12" s="1">
        <v>1.8707894825720024E-3</v>
      </c>
      <c r="H12" s="1">
        <v>-7.453447545530329E-4</v>
      </c>
      <c r="I12" s="1">
        <v>-6.1483862457028886E-4</v>
      </c>
      <c r="J12" s="1">
        <v>2.0335434447562074E-4</v>
      </c>
      <c r="K12" s="1">
        <v>-9.9716159970791472E-4</v>
      </c>
      <c r="L12" s="1">
        <v>-2.4495739075811895E-3</v>
      </c>
      <c r="M12" s="1">
        <v>-1.8696586661236538E-3</v>
      </c>
      <c r="N12" s="1">
        <v>-3.1477845455816995E-4</v>
      </c>
      <c r="O12" s="1">
        <v>1.9356728954834682E-4</v>
      </c>
      <c r="P12" s="1">
        <v>3.7749622242513768E-5</v>
      </c>
      <c r="Q12" s="1">
        <v>-3.1621607256381206E-3</v>
      </c>
      <c r="R12" s="1">
        <v>3.6600278570727198E-3</v>
      </c>
      <c r="S12" s="1">
        <v>1.0250355460500039E-3</v>
      </c>
      <c r="T12" s="1">
        <v>-8.6217247637750656E-5</v>
      </c>
      <c r="U12" s="1">
        <v>1.290932657421391E-3</v>
      </c>
      <c r="V12" s="1">
        <v>1.9353689398928697E-3</v>
      </c>
      <c r="W12" s="1">
        <v>-3.2955528100609209E-3</v>
      </c>
      <c r="X12" s="1">
        <v>-1.3062310555033401E-3</v>
      </c>
      <c r="Y12" s="1">
        <v>5.4298550067864335E-4</v>
      </c>
      <c r="Z12" s="1">
        <v>-9.2408908161068729E-4</v>
      </c>
      <c r="AA12" s="1">
        <v>-4.400403267596077E-3</v>
      </c>
      <c r="AB12" s="1">
        <v>9.4428724383256702E-4</v>
      </c>
      <c r="AC12" s="1">
        <v>2.8563757712544587E-3</v>
      </c>
      <c r="AD12" s="1">
        <v>4.2700688386485073E-4</v>
      </c>
      <c r="AE12" s="1">
        <v>1.8062060608748426E-3</v>
      </c>
      <c r="AF12" s="1">
        <v>-2.0499620214274481E-3</v>
      </c>
      <c r="AG12" s="1">
        <v>5.0341723005490788E-4</v>
      </c>
      <c r="AH12" s="1">
        <v>-1.796293720474405E-3</v>
      </c>
      <c r="AI12" s="1">
        <v>5.0417479979063936E-5</v>
      </c>
      <c r="AJ12" s="1">
        <v>2.1303476835432965E-3</v>
      </c>
      <c r="AK12" s="1">
        <v>-7.6294845112563645E-6</v>
      </c>
      <c r="AL12" s="1">
        <v>-4.0627937150603836E-3</v>
      </c>
      <c r="AM12" s="1">
        <v>1.2460603955458845E-3</v>
      </c>
      <c r="AN12" s="1">
        <v>3.9399699002100764E-3</v>
      </c>
      <c r="AO12" s="1">
        <v>8.8936200062420152E-4</v>
      </c>
      <c r="AP12" s="1">
        <v>1.3769072273112686E-4</v>
      </c>
      <c r="AQ12" s="1">
        <v>1.7837858574545943E-3</v>
      </c>
      <c r="AR12" s="1">
        <v>3.4721926203573855E-3</v>
      </c>
      <c r="AS12" s="1">
        <v>-6.2782733263183101E-4</v>
      </c>
      <c r="AT12" s="1">
        <v>4.6780468599602761E-4</v>
      </c>
      <c r="AU12" s="1">
        <v>1.2654096603945011E-3</v>
      </c>
      <c r="AV12" s="1">
        <v>-2.078987470560424E-3</v>
      </c>
      <c r="AW12" s="1">
        <v>4.3777818671691549E-3</v>
      </c>
      <c r="AX12" s="1">
        <v>-1.0098217182435429E-3</v>
      </c>
      <c r="AY12" s="1">
        <v>-9.0107306404278134E-4</v>
      </c>
      <c r="AZ12" s="1">
        <v>2.1106456623217577E-3</v>
      </c>
      <c r="BA12" s="1">
        <v>8.3430117111291883E-4</v>
      </c>
      <c r="BB12" s="1">
        <v>8.4334656137005637E-4</v>
      </c>
      <c r="BC12" s="1">
        <v>9.4168127735488037E-4</v>
      </c>
      <c r="BD12" s="1">
        <v>-9.7056394067727698E-4</v>
      </c>
      <c r="BE12" s="1">
        <v>-1.8989771980722698E-3</v>
      </c>
      <c r="BF12" s="1">
        <v>3.351496238442939E-4</v>
      </c>
      <c r="BG12" s="1">
        <v>3.9731412834135092E-3</v>
      </c>
      <c r="BH12" s="1">
        <v>4.3772373390385636E-4</v>
      </c>
      <c r="BI12" s="1">
        <v>-8.4643585003440543E-3</v>
      </c>
      <c r="BJ12" s="1">
        <v>2.5429003222392194E-4</v>
      </c>
      <c r="BK12" s="1">
        <v>-4.3156858576295937E-3</v>
      </c>
      <c r="BL12" s="1">
        <v>-6.753877804180576E-4</v>
      </c>
      <c r="BM12" s="1">
        <v>1.7918190210197387E-4</v>
      </c>
      <c r="BN12" s="1">
        <v>-4.4387114390280124E-3</v>
      </c>
      <c r="BO12" s="1">
        <v>5.8892360004602993E-3</v>
      </c>
      <c r="BP12" s="1">
        <v>1.2528076641521649E-2</v>
      </c>
      <c r="BQ12" s="1">
        <v>-5.5658787323031953E-3</v>
      </c>
      <c r="BR12" s="1">
        <v>2.8707369174543111E-4</v>
      </c>
    </row>
    <row r="13" spans="1:195" x14ac:dyDescent="0.2">
      <c r="A13" s="1" t="s">
        <v>9</v>
      </c>
      <c r="B13" s="1">
        <v>1.9190932856039417E-3</v>
      </c>
      <c r="C13" s="1">
        <v>4.7757401484171632E-4</v>
      </c>
      <c r="D13" s="1">
        <v>-3.3403270747280956E-4</v>
      </c>
      <c r="E13" s="1">
        <v>-5.7404729185870161E-5</v>
      </c>
      <c r="F13" s="1">
        <v>-4.1512112034738983E-4</v>
      </c>
      <c r="G13" s="1">
        <v>1.8707894825720024E-3</v>
      </c>
      <c r="H13" s="1">
        <v>-7.453447545530329E-4</v>
      </c>
      <c r="I13" s="1">
        <v>-6.1483862457028886E-4</v>
      </c>
      <c r="J13" s="1">
        <v>2.0335434447562074E-4</v>
      </c>
      <c r="K13" s="1">
        <v>-9.9716159970791472E-4</v>
      </c>
      <c r="L13" s="1">
        <v>-2.4495739075811895E-3</v>
      </c>
      <c r="M13" s="1">
        <v>-1.8696586661236538E-3</v>
      </c>
      <c r="N13" s="1">
        <v>-3.1477845455816995E-4</v>
      </c>
      <c r="O13" s="1">
        <v>1.9356728954834682E-4</v>
      </c>
      <c r="P13" s="1">
        <v>3.7749622242513768E-5</v>
      </c>
      <c r="Q13" s="1">
        <v>-3.1621607256381206E-3</v>
      </c>
      <c r="R13" s="1">
        <v>3.6600278570727198E-3</v>
      </c>
      <c r="S13" s="1">
        <v>1.0250355460500039E-3</v>
      </c>
      <c r="T13" s="1">
        <v>-8.6217247637750656E-5</v>
      </c>
      <c r="U13" s="1">
        <v>1.290932657421391E-3</v>
      </c>
      <c r="V13" s="1">
        <v>1.9353689398928697E-3</v>
      </c>
      <c r="W13" s="1">
        <v>-3.2955528100609209E-3</v>
      </c>
      <c r="X13" s="1">
        <v>-1.3062310555033401E-3</v>
      </c>
      <c r="Y13" s="1">
        <v>5.4298550067864335E-4</v>
      </c>
      <c r="Z13" s="1">
        <v>-9.2408908161068729E-4</v>
      </c>
      <c r="AA13" s="1">
        <v>-4.400403267596077E-3</v>
      </c>
      <c r="AB13" s="1">
        <v>9.4428724383256702E-4</v>
      </c>
      <c r="AC13" s="1">
        <v>2.8563757712544587E-3</v>
      </c>
      <c r="AD13" s="1">
        <v>4.2700688386485073E-4</v>
      </c>
      <c r="AE13" s="1">
        <v>1.8062060608748426E-3</v>
      </c>
      <c r="AF13" s="1">
        <v>-2.0499620214274481E-3</v>
      </c>
      <c r="AG13" s="1">
        <v>5.0341723005490788E-4</v>
      </c>
      <c r="AH13" s="1">
        <v>-1.796293720474405E-3</v>
      </c>
      <c r="AI13" s="1">
        <v>5.0417479979063936E-5</v>
      </c>
      <c r="AJ13" s="1">
        <v>2.1303476835432965E-3</v>
      </c>
      <c r="AK13" s="1">
        <v>-7.6294845112563645E-6</v>
      </c>
      <c r="AL13" s="1">
        <v>-4.0627937150603836E-3</v>
      </c>
      <c r="AM13" s="1">
        <v>1.2460603955458845E-3</v>
      </c>
      <c r="AN13" s="1">
        <v>3.9399699002100764E-3</v>
      </c>
      <c r="AO13" s="1">
        <v>8.8936200062420152E-4</v>
      </c>
      <c r="AP13" s="1">
        <v>1.3769072273112686E-4</v>
      </c>
      <c r="AQ13" s="1">
        <v>1.7837858574545943E-3</v>
      </c>
      <c r="AR13" s="1">
        <v>3.4721926203573855E-3</v>
      </c>
      <c r="AS13" s="1">
        <v>-6.2782733263183101E-4</v>
      </c>
      <c r="AT13" s="1">
        <v>4.6780468599602761E-4</v>
      </c>
      <c r="AU13" s="1">
        <v>1.2654096603945011E-3</v>
      </c>
      <c r="AV13" s="1">
        <v>-2.078987470560424E-3</v>
      </c>
      <c r="AW13" s="1">
        <v>4.3777818671691549E-3</v>
      </c>
      <c r="AX13" s="1">
        <v>-1.0098217182435429E-3</v>
      </c>
      <c r="AY13" s="1">
        <v>-9.0107306404278134E-4</v>
      </c>
      <c r="AZ13" s="1">
        <v>2.1106456623217577E-3</v>
      </c>
      <c r="BA13" s="1">
        <v>8.3430117111291883E-4</v>
      </c>
      <c r="BB13" s="1">
        <v>8.4334656137005637E-4</v>
      </c>
      <c r="BC13" s="1">
        <v>9.4168127735488037E-4</v>
      </c>
      <c r="BD13" s="1">
        <v>-9.7056394067727698E-4</v>
      </c>
      <c r="BE13" s="1">
        <v>-1.8989771980722698E-3</v>
      </c>
      <c r="BF13" s="1">
        <v>3.351496238442939E-4</v>
      </c>
      <c r="BG13" s="1">
        <v>3.9731412834135092E-3</v>
      </c>
      <c r="BH13" s="1">
        <v>4.3772373390385636E-4</v>
      </c>
      <c r="BI13" s="1">
        <v>-8.4643585003440543E-3</v>
      </c>
      <c r="BJ13" s="1">
        <v>2.5429003222392194E-4</v>
      </c>
      <c r="BK13" s="1">
        <v>-4.3156858576295937E-3</v>
      </c>
      <c r="BL13" s="1">
        <v>-6.753877804180576E-4</v>
      </c>
      <c r="BM13" s="1">
        <v>3.8620690683715559E-3</v>
      </c>
      <c r="BN13" s="1">
        <v>7.2373214337676829E-3</v>
      </c>
      <c r="BO13" s="1">
        <v>7.7458547708952243E-3</v>
      </c>
      <c r="BP13" s="1">
        <v>3.0774317005498567E-3</v>
      </c>
      <c r="BQ13" s="1">
        <v>4.1489613593317758E-3</v>
      </c>
      <c r="BR13" s="1">
        <v>3.0962000529137705E-3</v>
      </c>
    </row>
    <row r="14" spans="1:195" x14ac:dyDescent="0.2">
      <c r="A14" s="1" t="s">
        <v>308</v>
      </c>
      <c r="B14" s="1">
        <v>1.0028910538084042E-3</v>
      </c>
      <c r="C14" s="1">
        <v>-2.5471266034341193E-4</v>
      </c>
      <c r="D14" s="1">
        <v>-4.4170097761508414E-5</v>
      </c>
      <c r="E14" s="1">
        <v>-9.0470621594644239E-5</v>
      </c>
      <c r="F14" s="1">
        <v>6.1776733855695914E-7</v>
      </c>
      <c r="G14" s="1">
        <v>1.2419051433848185E-3</v>
      </c>
      <c r="H14" s="1">
        <v>-1.5911096973606848E-4</v>
      </c>
      <c r="I14" s="1">
        <v>-2.1986698288861296E-4</v>
      </c>
      <c r="J14" s="1">
        <v>2.0214685984098005E-4</v>
      </c>
      <c r="K14" s="1">
        <v>9.4206229801246249E-4</v>
      </c>
      <c r="L14" s="1">
        <v>-3.7122955987963936E-3</v>
      </c>
      <c r="M14" s="1">
        <v>-2.4165266724555869E-4</v>
      </c>
      <c r="N14" s="1">
        <v>8.2011350307656622E-4</v>
      </c>
      <c r="O14" s="1">
        <v>1.5793782771778012E-4</v>
      </c>
      <c r="P14" s="1">
        <v>-1.2813319368010041E-3</v>
      </c>
      <c r="Q14" s="1">
        <v>-1.4569135580376506E-3</v>
      </c>
      <c r="R14" s="1">
        <v>2.4236787410017273E-4</v>
      </c>
      <c r="S14" s="1">
        <v>7.4658678815884595E-4</v>
      </c>
      <c r="T14" s="1">
        <v>9.832650470777852E-5</v>
      </c>
      <c r="U14" s="1">
        <v>3.9386992846419786E-4</v>
      </c>
      <c r="V14" s="1">
        <v>5.5495282871513183E-4</v>
      </c>
      <c r="W14" s="1">
        <v>-3.9477006905594128E-3</v>
      </c>
      <c r="X14" s="1">
        <v>-1.0249081490654969E-3</v>
      </c>
      <c r="Y14" s="1">
        <v>1.110888117098171E-3</v>
      </c>
      <c r="Z14" s="1">
        <v>4.2873339619573051E-4</v>
      </c>
      <c r="AA14" s="1">
        <v>-3.4804603224476128E-3</v>
      </c>
      <c r="AB14" s="1">
        <v>-7.0002401147926412E-5</v>
      </c>
      <c r="AC14" s="1">
        <v>3.1417678348683044E-3</v>
      </c>
      <c r="AD14" s="1">
        <v>6.9381950900905358E-4</v>
      </c>
      <c r="AE14" s="1">
        <v>3.6436067377979505E-3</v>
      </c>
      <c r="AF14" s="1">
        <v>-1.7447313972527652E-3</v>
      </c>
      <c r="AG14" s="1">
        <v>5.4367223182163798E-4</v>
      </c>
      <c r="AH14" s="1">
        <v>-4.6488123027676317E-3</v>
      </c>
      <c r="AI14" s="1">
        <v>-2.5513670177172293E-3</v>
      </c>
      <c r="AJ14" s="1">
        <v>9.8015612771583382E-4</v>
      </c>
      <c r="AK14" s="1">
        <v>-6.6019408970697388E-5</v>
      </c>
      <c r="AL14" s="1">
        <v>-1.6248683634504226E-3</v>
      </c>
      <c r="AM14" s="1">
        <v>-1.7610636186255076E-4</v>
      </c>
      <c r="AN14" s="1">
        <v>2.1581317014094082E-3</v>
      </c>
      <c r="AO14" s="1">
        <v>-7.8091401208948161E-4</v>
      </c>
      <c r="AP14" s="1">
        <v>5.7955774510775823E-5</v>
      </c>
      <c r="AQ14" s="1">
        <v>-1.233228792080258E-3</v>
      </c>
      <c r="AR14" s="1">
        <v>-1.3686256853695019E-3</v>
      </c>
      <c r="AS14" s="1">
        <v>-1.9529292678455997E-4</v>
      </c>
      <c r="AT14" s="1">
        <v>2.2056092151241926E-4</v>
      </c>
      <c r="AU14" s="1">
        <v>-7.3393946859360131E-5</v>
      </c>
      <c r="AV14" s="1">
        <v>6.0779455903259467E-4</v>
      </c>
      <c r="AW14" s="1">
        <v>6.1139095736709075E-3</v>
      </c>
      <c r="AX14" s="1">
        <v>-7.3998097113422826E-4</v>
      </c>
      <c r="AY14" s="1">
        <v>7.1597447241624347E-4</v>
      </c>
      <c r="AZ14" s="1">
        <v>2.7247206025534454E-3</v>
      </c>
      <c r="BA14" s="1">
        <v>2.0099673771387446E-5</v>
      </c>
      <c r="BB14" s="1">
        <v>-1.6123669021897618E-3</v>
      </c>
      <c r="BC14" s="1">
        <v>1.3945202644476105E-4</v>
      </c>
      <c r="BD14" s="1">
        <v>4.2493149748078904E-3</v>
      </c>
      <c r="BE14" s="1">
        <v>-2.646581777683045E-3</v>
      </c>
      <c r="BF14" s="1">
        <v>1.9005573707420933E-3</v>
      </c>
      <c r="BG14" s="1">
        <v>3.3721981431687827E-3</v>
      </c>
      <c r="BH14" s="1">
        <v>4.801399968017042E-4</v>
      </c>
      <c r="BI14" s="1">
        <v>-1.0563691648930638E-3</v>
      </c>
      <c r="BJ14" s="1">
        <v>-2.7262352993264643E-4</v>
      </c>
      <c r="BK14" s="1">
        <v>-9.2497121382597875E-4</v>
      </c>
      <c r="BL14" s="1">
        <v>2.5544672942413929E-3</v>
      </c>
      <c r="BM14" s="1">
        <v>-2.6561574413233894E-4</v>
      </c>
      <c r="BN14" s="1">
        <v>-9.2448292599311749E-4</v>
      </c>
      <c r="BO14" s="1">
        <v>-7.6347679220740419E-4</v>
      </c>
      <c r="BP14" s="1">
        <v>6.1315435730281212E-3</v>
      </c>
      <c r="BQ14" s="1">
        <v>-2.4801097713037837E-3</v>
      </c>
      <c r="BR14" s="1">
        <v>2.2682724447895455E-3</v>
      </c>
    </row>
    <row r="15" spans="1:195" x14ac:dyDescent="0.2">
      <c r="A15" s="1" t="s">
        <v>11</v>
      </c>
      <c r="B15" s="1">
        <v>-9.4139703547414832E-4</v>
      </c>
      <c r="C15" s="1">
        <v>5.597423463656483E-4</v>
      </c>
      <c r="D15" s="1">
        <v>1.4760057213760664E-3</v>
      </c>
      <c r="E15" s="1">
        <v>1.7527257329124028E-3</v>
      </c>
      <c r="F15" s="1">
        <v>-2.9401077884309542E-4</v>
      </c>
      <c r="G15" s="1">
        <v>-6.6359858094002715E-4</v>
      </c>
      <c r="H15" s="1">
        <v>-5.263909746057692E-4</v>
      </c>
      <c r="I15" s="1">
        <v>-2.9196388875459673E-4</v>
      </c>
      <c r="J15" s="1">
        <v>-2.1437933091177937E-4</v>
      </c>
      <c r="K15" s="1">
        <v>-4.7944870477285577E-5</v>
      </c>
      <c r="L15" s="1">
        <v>1.8139596869746698E-3</v>
      </c>
      <c r="M15" s="1">
        <v>3.0229675770505009E-4</v>
      </c>
      <c r="N15" s="1">
        <v>1.3099283111463599E-3</v>
      </c>
      <c r="O15" s="1">
        <v>-1.1497357616595463E-4</v>
      </c>
      <c r="P15" s="1">
        <v>-1.0895042572408903E-3</v>
      </c>
      <c r="Q15" s="1">
        <v>4.9006306680269478E-4</v>
      </c>
      <c r="R15" s="1">
        <v>-9.8309575260122442E-4</v>
      </c>
      <c r="S15" s="1">
        <v>8.8986834926969133E-4</v>
      </c>
      <c r="T15" s="1">
        <v>-5.4988179986393407E-5</v>
      </c>
      <c r="U15" s="1">
        <v>6.9779476785773644E-4</v>
      </c>
      <c r="V15" s="1">
        <v>-4.5384145473385118E-4</v>
      </c>
      <c r="W15" s="1">
        <v>-1.4345680145724598E-3</v>
      </c>
      <c r="X15" s="1">
        <v>-2.5059590127377642E-4</v>
      </c>
      <c r="Y15" s="1">
        <v>4.7889427686071345E-4</v>
      </c>
      <c r="Z15" s="1">
        <v>5.5610216262336209E-4</v>
      </c>
      <c r="AA15" s="1">
        <v>2.3739293922676059E-3</v>
      </c>
      <c r="AB15" s="1">
        <v>1.7479048715936826E-3</v>
      </c>
      <c r="AC15" s="1">
        <v>1.3202368057523497E-4</v>
      </c>
      <c r="AD15" s="1">
        <v>7.9025665739284039E-4</v>
      </c>
      <c r="AE15" s="1">
        <v>-6.7915460797658971E-4</v>
      </c>
      <c r="AF15" s="1">
        <v>3.2820647874729555E-4</v>
      </c>
      <c r="AG15" s="1">
        <v>-9.1158857260359048E-4</v>
      </c>
      <c r="AH15" s="1">
        <v>-6.3199855928768667E-3</v>
      </c>
      <c r="AI15" s="1">
        <v>-7.7582517180805723E-3</v>
      </c>
      <c r="AJ15" s="1">
        <v>9.3340077203659343E-4</v>
      </c>
      <c r="AK15" s="1">
        <v>1.0428704706551483E-4</v>
      </c>
      <c r="AL15" s="1">
        <v>9.4953519030462692E-4</v>
      </c>
      <c r="AM15" s="1">
        <v>-1.1109886734142374E-3</v>
      </c>
      <c r="AN15" s="1">
        <v>-4.9456392651797297E-3</v>
      </c>
      <c r="AO15" s="1">
        <v>2.7044983509828154E-3</v>
      </c>
      <c r="AP15" s="1">
        <v>-6.3574814035268325E-4</v>
      </c>
      <c r="AQ15" s="1">
        <v>4.701626528289614E-4</v>
      </c>
      <c r="AR15" s="1">
        <v>1.9427440210722804E-3</v>
      </c>
      <c r="AS15" s="1">
        <v>1.9718566027622918E-4</v>
      </c>
      <c r="AT15" s="1">
        <v>-3.6417061494383102E-4</v>
      </c>
      <c r="AU15" s="1">
        <v>5.7891395137530952E-3</v>
      </c>
      <c r="AV15" s="1">
        <v>4.7561461426979558E-4</v>
      </c>
      <c r="AW15" s="1">
        <v>-6.5395800637834637E-4</v>
      </c>
      <c r="AX15" s="1">
        <v>-4.0136415698560309E-4</v>
      </c>
      <c r="AY15" s="1">
        <v>-7.3088465934458393E-4</v>
      </c>
      <c r="AZ15" s="1">
        <v>-3.6510305533393656E-3</v>
      </c>
      <c r="BA15" s="1">
        <v>-1.2446549058701903E-3</v>
      </c>
      <c r="BB15" s="1">
        <v>-8.4222229975577045E-4</v>
      </c>
      <c r="BC15" s="1">
        <v>3.2265380105118562E-4</v>
      </c>
      <c r="BD15" s="1">
        <v>1.2444095755369735E-4</v>
      </c>
      <c r="BE15" s="1">
        <v>3.5401034600744557E-3</v>
      </c>
      <c r="BF15" s="1">
        <v>2.8105031090723013E-3</v>
      </c>
      <c r="BG15" s="1">
        <v>1.8234802732942825E-3</v>
      </c>
      <c r="BH15" s="1">
        <v>1.5722488464597466E-4</v>
      </c>
      <c r="BI15" s="1">
        <v>3.4544940814825256E-4</v>
      </c>
      <c r="BJ15" s="1">
        <v>-1.6444514711803299E-3</v>
      </c>
      <c r="BK15" s="1">
        <v>-1.0388523692689891E-3</v>
      </c>
      <c r="BL15" s="1">
        <v>1.7236417663460644E-3</v>
      </c>
      <c r="BM15" s="1">
        <v>-1.7388472394872876E-3</v>
      </c>
      <c r="BN15" s="1">
        <v>-1.1282468856774401E-3</v>
      </c>
      <c r="BO15" s="1">
        <v>3.3179669399027683E-3</v>
      </c>
      <c r="BP15" s="1">
        <v>-1.182452532708227E-3</v>
      </c>
      <c r="BQ15" s="1">
        <v>6.1637269896550927E-3</v>
      </c>
      <c r="BR15" s="1">
        <v>-1.6397313516643495E-3</v>
      </c>
    </row>
    <row r="16" spans="1:195" x14ac:dyDescent="0.2">
      <c r="A16" s="4" t="s">
        <v>12</v>
      </c>
      <c r="B16" s="5">
        <v>-2.4926835635356105E-4</v>
      </c>
      <c r="C16" s="1">
        <v>2.7731023561929124E-4</v>
      </c>
      <c r="D16" s="1">
        <v>9.2598599078328161E-5</v>
      </c>
      <c r="E16" s="1">
        <v>6.0779541628587866E-4</v>
      </c>
      <c r="F16" s="1">
        <v>-7.080582873596901E-4</v>
      </c>
      <c r="G16" s="1">
        <v>1.0039449048978423E-3</v>
      </c>
      <c r="H16" s="1">
        <v>-1.1646500912460749E-3</v>
      </c>
      <c r="I16" s="1">
        <v>2.9181123409321666E-4</v>
      </c>
      <c r="J16" s="1">
        <v>-6.9273177261896287E-4</v>
      </c>
      <c r="K16" s="1">
        <v>6.8790615996896923E-4</v>
      </c>
      <c r="L16" s="1">
        <v>8.7488832909569751E-4</v>
      </c>
      <c r="M16" s="1">
        <v>-7.8397415533991535E-5</v>
      </c>
      <c r="N16" s="1">
        <v>-4.5824744872155834E-4</v>
      </c>
      <c r="O16" s="1">
        <v>-1.6676521460972744E-5</v>
      </c>
      <c r="P16" s="1">
        <v>-2.774522209546094E-4</v>
      </c>
      <c r="Q16" s="1">
        <v>3.1302642680567841E-4</v>
      </c>
      <c r="R16" s="1">
        <v>-1.331066815467337E-3</v>
      </c>
      <c r="S16" s="1">
        <v>-3.2725385935043777E-4</v>
      </c>
      <c r="T16" s="1">
        <v>-5.2249116638302426E-4</v>
      </c>
      <c r="U16" s="1">
        <v>1.6988949984922E-3</v>
      </c>
      <c r="V16" s="1">
        <v>2.1152537991942634E-3</v>
      </c>
      <c r="W16" s="1">
        <v>1.2567243240294412E-3</v>
      </c>
      <c r="X16" s="1">
        <v>-9.9109086341952644E-4</v>
      </c>
      <c r="Y16" s="1">
        <v>7.3866936930554389E-4</v>
      </c>
      <c r="Z16" s="1">
        <v>-1.0076003393032407E-3</v>
      </c>
      <c r="AA16" s="1">
        <v>3.5598579186800171E-3</v>
      </c>
      <c r="AB16" s="1">
        <v>-1.0149109535526973E-3</v>
      </c>
      <c r="AC16" s="1">
        <v>8.3042704885675871E-4</v>
      </c>
      <c r="AD16" s="1">
        <v>4.0443234098803239E-4</v>
      </c>
      <c r="AE16" s="1">
        <v>2.0062112761108359E-3</v>
      </c>
      <c r="AF16" s="1">
        <v>2.6539872747048457E-3</v>
      </c>
      <c r="AG16" s="1">
        <v>-1.3502124888373171E-3</v>
      </c>
      <c r="AH16" s="1">
        <v>-1.0794400714009591E-4</v>
      </c>
      <c r="AI16" s="1">
        <v>-1.016411353846659E-2</v>
      </c>
      <c r="AJ16" s="1">
        <v>1.4991573377161336E-3</v>
      </c>
      <c r="AK16" s="1">
        <v>2.5127082770438349E-4</v>
      </c>
      <c r="AL16" s="1">
        <v>-6.4608771544548416E-4</v>
      </c>
      <c r="AM16" s="1">
        <v>-9.7540471124196856E-4</v>
      </c>
      <c r="AN16" s="1">
        <v>-4.2354948412711485E-3</v>
      </c>
      <c r="AO16" s="1">
        <v>2.8860936952605082E-3</v>
      </c>
      <c r="AP16" s="1">
        <v>-5.8011806825812682E-4</v>
      </c>
      <c r="AQ16" s="1">
        <v>-7.1677452951064799E-4</v>
      </c>
      <c r="AR16" s="1">
        <v>1.1256637948087898E-3</v>
      </c>
      <c r="AS16" s="1">
        <v>-4.3151714798978332E-4</v>
      </c>
      <c r="AT16" s="1">
        <v>7.2077635355902495E-4</v>
      </c>
      <c r="AU16" s="1">
        <v>1.7615688347599181E-4</v>
      </c>
      <c r="AV16" s="1">
        <v>1.4702775064392222E-3</v>
      </c>
      <c r="AW16" s="1">
        <v>2.7618399506679266E-3</v>
      </c>
      <c r="AX16" s="1">
        <v>1.0656073303098891E-3</v>
      </c>
      <c r="AY16" s="1">
        <v>-2.2005603720798082E-3</v>
      </c>
      <c r="AZ16" s="1">
        <v>-9.868370074249031E-4</v>
      </c>
      <c r="BA16" s="1">
        <v>-4.1318470357032416E-4</v>
      </c>
      <c r="BB16" s="1">
        <v>-9.6862896696479277E-4</v>
      </c>
      <c r="BC16" s="1">
        <v>6.6368506169673942E-4</v>
      </c>
      <c r="BD16" s="1">
        <v>-1.5090702558960865E-4</v>
      </c>
      <c r="BE16" s="1">
        <v>-2.3207184571132746E-3</v>
      </c>
      <c r="BF16" s="1">
        <v>1.526501725028622E-3</v>
      </c>
      <c r="BG16" s="1">
        <v>2.7478287524194062E-3</v>
      </c>
      <c r="BH16" s="1">
        <v>9.9846228012841123E-4</v>
      </c>
      <c r="BI16" s="1">
        <v>-1.6839366550279898E-3</v>
      </c>
      <c r="BJ16" s="1">
        <v>-4.0411336628784245E-4</v>
      </c>
      <c r="BK16" s="1">
        <v>-2.2415538089769131E-3</v>
      </c>
      <c r="BL16" s="1">
        <v>6.9936861660963349E-4</v>
      </c>
      <c r="BM16" s="1">
        <v>-4.9481074081184702E-4</v>
      </c>
      <c r="BN16" s="1">
        <v>-2.3523662262096377E-3</v>
      </c>
      <c r="BO16" s="1">
        <v>6.5979208006040728E-3</v>
      </c>
      <c r="BP16" s="1">
        <v>-9.1447184724827407E-4</v>
      </c>
      <c r="BQ16" s="1">
        <v>-2.5076355676372539E-3</v>
      </c>
      <c r="BR16" s="1">
        <v>1.3369359362202056E-3</v>
      </c>
    </row>
    <row r="17" spans="1:70" x14ac:dyDescent="0.2">
      <c r="A17" s="4" t="s">
        <v>12</v>
      </c>
      <c r="B17" s="5">
        <v>2.2805068818496346E-4</v>
      </c>
      <c r="C17" s="1">
        <v>1.6678653220187011E-3</v>
      </c>
      <c r="D17" s="1">
        <v>2.3760776830803974E-5</v>
      </c>
      <c r="E17" s="1">
        <v>1.1239484724447474E-3</v>
      </c>
      <c r="F17" s="1">
        <v>4.0128703699777833E-4</v>
      </c>
      <c r="G17" s="1">
        <v>-1.4887959367602375E-3</v>
      </c>
      <c r="H17" s="1">
        <v>-1.6117477774736717E-4</v>
      </c>
      <c r="I17" s="1">
        <v>6.057987055602328E-4</v>
      </c>
      <c r="J17" s="1">
        <v>-1.7492389427510824E-4</v>
      </c>
      <c r="K17" s="1">
        <v>-7.8588683942753146E-4</v>
      </c>
      <c r="L17" s="1">
        <v>-2.2579665033640299E-3</v>
      </c>
      <c r="M17" s="1">
        <v>-1.0864263706672056E-3</v>
      </c>
      <c r="N17" s="1">
        <v>-1.8598997864677298E-4</v>
      </c>
      <c r="O17" s="1">
        <v>5.5432412221964589E-4</v>
      </c>
      <c r="P17" s="1">
        <v>-1.883832571819748E-4</v>
      </c>
      <c r="Q17" s="1">
        <v>2.8963054572054846E-5</v>
      </c>
      <c r="R17" s="1">
        <v>2.314623685928822E-3</v>
      </c>
      <c r="S17" s="1">
        <v>9.4957518584928738E-4</v>
      </c>
      <c r="T17" s="1">
        <v>4.1214116147198968E-4</v>
      </c>
      <c r="U17" s="1">
        <v>5.1440552513288206E-4</v>
      </c>
      <c r="V17" s="1">
        <v>3.1254677851303668E-5</v>
      </c>
      <c r="W17" s="1">
        <v>-2.6433537447453641E-3</v>
      </c>
      <c r="X17" s="1">
        <v>1.2614793340148633E-3</v>
      </c>
      <c r="Y17" s="1">
        <v>1.5081454992575654E-3</v>
      </c>
      <c r="Z17" s="1">
        <v>3.3217852961317534E-5</v>
      </c>
      <c r="AA17" s="1">
        <v>-1.4791234934218652E-3</v>
      </c>
      <c r="AB17" s="1">
        <v>8.0499665137118484E-4</v>
      </c>
      <c r="AC17" s="1">
        <v>2.3094853574242408E-3</v>
      </c>
      <c r="AD17" s="1">
        <v>1.7098804344522923E-3</v>
      </c>
      <c r="AE17" s="1">
        <v>-1.1625226917842684E-3</v>
      </c>
      <c r="AF17" s="1">
        <v>-2.2349821099768995E-3</v>
      </c>
      <c r="AG17" s="1">
        <v>4.2258722327018103E-4</v>
      </c>
      <c r="AH17" s="1">
        <v>-5.451235130533456E-3</v>
      </c>
      <c r="AI17" s="1">
        <v>-4.3965171729258489E-3</v>
      </c>
      <c r="AJ17" s="1">
        <v>7.2520484199931319E-3</v>
      </c>
      <c r="AK17" s="1">
        <v>2.2909292677744319E-4</v>
      </c>
      <c r="AL17" s="1">
        <v>-7.6913905669118293E-3</v>
      </c>
      <c r="AM17" s="1">
        <v>3.3037864509192832E-3</v>
      </c>
      <c r="AN17" s="1">
        <v>4.6981179534398053E-3</v>
      </c>
      <c r="AO17" s="1">
        <v>-2.9174131188212872E-3</v>
      </c>
      <c r="AP17" s="1">
        <v>5.6875722345878373E-4</v>
      </c>
      <c r="AQ17" s="1">
        <v>-3.0283839840759752E-3</v>
      </c>
      <c r="AR17" s="1">
        <v>-5.5837852505124651E-4</v>
      </c>
      <c r="AS17" s="1">
        <v>-4.5217856417852321E-3</v>
      </c>
      <c r="AT17" s="1">
        <v>-6.2178555256126275E-5</v>
      </c>
      <c r="AU17" s="1">
        <v>4.7635818013291135E-3</v>
      </c>
      <c r="AV17" s="1">
        <v>-4.4121849061989253E-3</v>
      </c>
      <c r="AW17" s="1">
        <v>5.2253158119781942E-3</v>
      </c>
      <c r="AX17" s="1">
        <v>1.576617236812734E-4</v>
      </c>
      <c r="AY17" s="1">
        <v>-1.7427384041585488E-3</v>
      </c>
      <c r="AZ17" s="1">
        <v>1.3587819604366099E-3</v>
      </c>
      <c r="BA17" s="1">
        <v>1.1972336352635516E-3</v>
      </c>
      <c r="BB17" s="1">
        <v>1.9544396655444712E-3</v>
      </c>
      <c r="BC17" s="1">
        <v>4.7697363721071497E-4</v>
      </c>
      <c r="BD17" s="1">
        <v>2.6712996574775388E-3</v>
      </c>
      <c r="BE17" s="1">
        <v>-2.4011897421203406E-4</v>
      </c>
      <c r="BF17" s="1">
        <v>-1.8461041921836272E-4</v>
      </c>
      <c r="BG17" s="1">
        <v>3.5956882354548961E-3</v>
      </c>
      <c r="BH17" s="1">
        <v>-7.5403184325501806E-4</v>
      </c>
      <c r="BI17" s="1">
        <v>-1.0645581541856516E-3</v>
      </c>
      <c r="BJ17" s="1">
        <v>4.6306877708168232E-3</v>
      </c>
      <c r="BK17" s="1">
        <v>-5.9427277424451974E-3</v>
      </c>
      <c r="BL17" s="1">
        <v>-2.3944959093099164E-3</v>
      </c>
      <c r="BM17" s="1">
        <v>4.6980157961188148E-3</v>
      </c>
      <c r="BN17" s="1">
        <v>-5.9831991279785252E-3</v>
      </c>
      <c r="BO17" s="1">
        <v>3.9284572327038881E-3</v>
      </c>
      <c r="BP17" s="1">
        <v>3.184558115312141E-3</v>
      </c>
      <c r="BQ17" s="1">
        <v>-1.533635008424732E-3</v>
      </c>
      <c r="BR17" s="1">
        <v>9.947844100804174E-4</v>
      </c>
    </row>
    <row r="18" spans="1:70" x14ac:dyDescent="0.2">
      <c r="A18" s="4" t="s">
        <v>13</v>
      </c>
      <c r="B18" s="5">
        <v>2.1573558799016941E-4</v>
      </c>
      <c r="C18" s="1">
        <v>1.42135279637651E-3</v>
      </c>
      <c r="D18" s="1">
        <v>5.2657358051797507E-4</v>
      </c>
      <c r="E18" s="1">
        <v>7.285430854575847E-4</v>
      </c>
      <c r="F18" s="1">
        <v>-1.5025352751515657E-4</v>
      </c>
      <c r="G18" s="1">
        <v>-1.0959661678555798E-3</v>
      </c>
      <c r="H18" s="1">
        <v>-1.5824134047851928E-4</v>
      </c>
      <c r="I18" s="1">
        <v>2.2839965571673889E-5</v>
      </c>
      <c r="J18" s="1">
        <v>-3.9058934758724612E-5</v>
      </c>
      <c r="K18" s="1">
        <v>-7.7117863036960262E-4</v>
      </c>
      <c r="L18" s="1">
        <v>-2.2438141874376598E-3</v>
      </c>
      <c r="M18" s="1">
        <v>-1.4767656772518465E-3</v>
      </c>
      <c r="N18" s="1">
        <v>-3.9565113219028423E-4</v>
      </c>
      <c r="O18" s="1">
        <v>7.5274421911068182E-4</v>
      </c>
      <c r="P18" s="1">
        <v>2.540939794973991E-5</v>
      </c>
      <c r="Q18" s="1">
        <v>2.4070747895977912E-4</v>
      </c>
      <c r="R18" s="1">
        <v>2.4994073545429106E-3</v>
      </c>
      <c r="S18" s="1">
        <v>-4.0535810787947801E-4</v>
      </c>
      <c r="T18" s="1">
        <v>1.0018632709422225E-4</v>
      </c>
      <c r="U18" s="1">
        <v>9.5077567938351109E-4</v>
      </c>
      <c r="V18" s="1">
        <v>2.5152867590430821E-4</v>
      </c>
      <c r="W18" s="1">
        <v>-2.11178872070599E-3</v>
      </c>
      <c r="X18" s="1">
        <v>2.2015999549796668E-3</v>
      </c>
      <c r="Y18" s="1">
        <v>1.2294134298833335E-3</v>
      </c>
      <c r="Z18" s="1">
        <v>-6.9922298862871795E-4</v>
      </c>
      <c r="AA18" s="1">
        <v>-9.5151652566430236E-4</v>
      </c>
      <c r="AB18" s="1">
        <v>5.4989648426672125E-4</v>
      </c>
      <c r="AC18" s="1">
        <v>2.2742106541765311E-3</v>
      </c>
      <c r="AD18" s="1">
        <v>1.4886383875018492E-3</v>
      </c>
      <c r="AE18" s="1">
        <v>-1.8993090957869986E-3</v>
      </c>
      <c r="AF18" s="1">
        <v>-6.8174902929907819E-4</v>
      </c>
      <c r="AG18" s="1">
        <v>4.6413073567346371E-4</v>
      </c>
      <c r="AH18" s="1">
        <v>-5.6387642383776467E-3</v>
      </c>
      <c r="AI18" s="1">
        <v>-4.9325670615935884E-3</v>
      </c>
      <c r="AJ18" s="1">
        <v>9.119307984358567E-3</v>
      </c>
      <c r="AK18" s="1">
        <v>-2.3791769822086137E-4</v>
      </c>
      <c r="AL18" s="1">
        <v>-6.1722709843543659E-3</v>
      </c>
      <c r="AM18" s="1">
        <v>2.0796001397611463E-3</v>
      </c>
      <c r="AN18" s="1">
        <v>2.9510520563828246E-3</v>
      </c>
      <c r="AO18" s="1">
        <v>-2.3058975339674977E-3</v>
      </c>
      <c r="AP18" s="1">
        <v>9.960350106599711E-4</v>
      </c>
      <c r="AQ18" s="1">
        <v>-3.5614794401812723E-3</v>
      </c>
      <c r="AR18" s="1">
        <v>-1.8505125989387095E-3</v>
      </c>
      <c r="AS18" s="1">
        <v>-1.5451777192826898E-3</v>
      </c>
      <c r="AT18" s="1">
        <v>-1.6912299781515481E-4</v>
      </c>
      <c r="AU18" s="1">
        <v>3.6160265652171873E-3</v>
      </c>
      <c r="AV18" s="1">
        <v>-1.9227379344871013E-3</v>
      </c>
      <c r="AW18" s="1">
        <v>3.050044575724858E-3</v>
      </c>
      <c r="AX18" s="1">
        <v>1.3701600339305128E-4</v>
      </c>
      <c r="AY18" s="1">
        <v>-1.1645073914975559E-3</v>
      </c>
      <c r="AZ18" s="1">
        <v>1.6585067315640569E-3</v>
      </c>
      <c r="BA18" s="1">
        <v>3.8169929294511819E-4</v>
      </c>
      <c r="BB18" s="1">
        <v>1.2939977229845482E-3</v>
      </c>
      <c r="BC18" s="1">
        <v>7.6835886274882899E-4</v>
      </c>
      <c r="BD18" s="1">
        <v>3.1240830225686433E-3</v>
      </c>
      <c r="BE18" s="1">
        <v>-1.0453594037564077E-3</v>
      </c>
      <c r="BF18" s="1">
        <v>5.1624636419942175E-4</v>
      </c>
      <c r="BG18" s="1">
        <v>2.7566367087026211E-3</v>
      </c>
      <c r="BH18" s="1">
        <v>-6.66326532607986E-4</v>
      </c>
      <c r="BI18" s="1">
        <v>-2.0340073560815488E-3</v>
      </c>
      <c r="BJ18" s="1">
        <v>9.8795724895359128E-4</v>
      </c>
      <c r="BK18" s="1">
        <v>-1.4084301987298997E-3</v>
      </c>
      <c r="BL18" s="1">
        <v>-1.115908364807845E-3</v>
      </c>
      <c r="BM18" s="1">
        <v>1.0324495711101437E-3</v>
      </c>
      <c r="BN18" s="1">
        <v>-1.3879115548791517E-3</v>
      </c>
      <c r="BO18" s="1">
        <v>1.9641569736002723E-3</v>
      </c>
      <c r="BP18" s="1">
        <v>-2.0769222029692531E-3</v>
      </c>
      <c r="BQ18" s="1">
        <v>-1.0418680878292135E-2</v>
      </c>
      <c r="BR18" s="1">
        <v>-1.4252392655730703E-2</v>
      </c>
    </row>
    <row r="19" spans="1:70" x14ac:dyDescent="0.2">
      <c r="A19" s="4" t="s">
        <v>309</v>
      </c>
      <c r="B19" s="5">
        <v>-9.5923646714149435E-4</v>
      </c>
      <c r="C19" s="1">
        <v>1.4393246123845698E-3</v>
      </c>
      <c r="D19" s="1">
        <v>7.1947129178716979E-4</v>
      </c>
      <c r="E19" s="1">
        <v>5.8836370482112264E-4</v>
      </c>
      <c r="F19" s="1">
        <v>5.8896839322245096E-4</v>
      </c>
      <c r="G19" s="1">
        <v>7.2544456256872826E-4</v>
      </c>
      <c r="H19" s="1">
        <v>-1.2744002922688187E-3</v>
      </c>
      <c r="I19" s="1">
        <v>2.2026929653103606E-5</v>
      </c>
      <c r="J19" s="1">
        <v>-6.9246730016658982E-4</v>
      </c>
      <c r="K19" s="1">
        <v>1.2668139030812984E-3</v>
      </c>
      <c r="L19" s="1">
        <v>2.8105180399846199E-3</v>
      </c>
      <c r="M19" s="1">
        <v>-1.0676096526946394E-3</v>
      </c>
      <c r="N19" s="1">
        <v>-1.2523056284115528E-3</v>
      </c>
      <c r="O19" s="1">
        <v>-1.1381920969776047E-3</v>
      </c>
      <c r="P19" s="1">
        <v>-3.3453825678357108E-4</v>
      </c>
      <c r="Q19" s="1">
        <v>5.5720397521021449E-4</v>
      </c>
      <c r="R19" s="1">
        <v>5.6262319554608415E-4</v>
      </c>
      <c r="S19" s="1">
        <v>2.5650468007423224E-5</v>
      </c>
      <c r="T19" s="1">
        <v>2.6044104325219758E-5</v>
      </c>
      <c r="U19" s="1">
        <v>-2.0319714782410588E-3</v>
      </c>
      <c r="V19" s="1">
        <v>1.3646961547696867E-3</v>
      </c>
      <c r="W19" s="1">
        <v>-1.9234254844596008E-3</v>
      </c>
      <c r="X19" s="1">
        <v>-4.416956314512264E-3</v>
      </c>
      <c r="Y19" s="1">
        <v>9.253993175199186E-4</v>
      </c>
      <c r="Z19" s="1">
        <v>2.1062841921569591E-3</v>
      </c>
      <c r="AA19" s="1">
        <v>-6.0288105698809338E-4</v>
      </c>
      <c r="AB19" s="1">
        <v>2.5400800263087457E-3</v>
      </c>
      <c r="AC19" s="1">
        <v>-1.4584804706553004E-3</v>
      </c>
      <c r="AD19" s="1">
        <v>2.9159126556260132E-4</v>
      </c>
      <c r="AE19" s="1">
        <v>1.1014678179796236E-3</v>
      </c>
      <c r="AF19" s="1">
        <v>-8.4462460285055581E-4</v>
      </c>
      <c r="AG19" s="1">
        <v>-6.4558136692437554E-4</v>
      </c>
      <c r="AH19" s="1">
        <v>-4.5113268574816558E-4</v>
      </c>
      <c r="AI19" s="1">
        <v>-6.2569500973986463E-3</v>
      </c>
      <c r="AJ19" s="1">
        <v>-1.2277279214871228E-3</v>
      </c>
      <c r="AK19" s="1">
        <v>8.8292854026790816E-4</v>
      </c>
      <c r="AL19" s="1">
        <v>1.3079821831626533E-3</v>
      </c>
      <c r="AM19" s="1">
        <v>1.6024706445249286E-3</v>
      </c>
      <c r="AN19" s="1">
        <v>-5.0157968442131485E-3</v>
      </c>
      <c r="AO19" s="1">
        <v>6.059208876879658E-4</v>
      </c>
      <c r="AP19" s="1">
        <v>-1.7528815479696209E-4</v>
      </c>
      <c r="AQ19" s="1">
        <v>-1.1026612304060189E-3</v>
      </c>
      <c r="AR19" s="1">
        <v>5.9416559094150831E-4</v>
      </c>
      <c r="AS19" s="1">
        <v>3.8112088476427936E-5</v>
      </c>
      <c r="AT19" s="1">
        <v>5.4504450119355276E-4</v>
      </c>
      <c r="AU19" s="1">
        <v>3.2632238129859229E-3</v>
      </c>
      <c r="AV19" s="1">
        <v>4.1706319478866669E-3</v>
      </c>
      <c r="AW19" s="1">
        <v>9.3079062695144716E-4</v>
      </c>
      <c r="AX19" s="1">
        <v>5.2423346406794025E-4</v>
      </c>
      <c r="AY19" s="1">
        <v>-1.1516564635477423E-3</v>
      </c>
      <c r="AZ19" s="1">
        <v>-1.375080958793954E-3</v>
      </c>
      <c r="BA19" s="1">
        <v>-1.3087670119997685E-3</v>
      </c>
      <c r="BB19" s="1">
        <v>-2.1666804808199856E-3</v>
      </c>
      <c r="BC19" s="1">
        <v>2.0181383681044311E-4</v>
      </c>
      <c r="BD19" s="1">
        <v>-2.744862059393031E-4</v>
      </c>
      <c r="BE19" s="1">
        <v>1.7153807316460453E-3</v>
      </c>
      <c r="BF19" s="1">
        <v>2.2093386470486698E-3</v>
      </c>
      <c r="BG19" s="1">
        <v>4.6236678737960725E-3</v>
      </c>
      <c r="BH19" s="1">
        <v>8.5168301013423416E-4</v>
      </c>
      <c r="BI19" s="1">
        <v>-4.3837683715693203E-4</v>
      </c>
      <c r="BJ19" s="1">
        <v>-5.0163929305463797E-4</v>
      </c>
      <c r="BK19" s="1">
        <v>-5.6723773276954942E-4</v>
      </c>
      <c r="BL19" s="1">
        <v>9.0517456502771528E-4</v>
      </c>
      <c r="BM19" s="1">
        <v>-4.6482260624606994E-4</v>
      </c>
      <c r="BN19" s="1">
        <v>-5.3044804161767555E-4</v>
      </c>
      <c r="BO19" s="1">
        <v>2.6112135513464874E-3</v>
      </c>
      <c r="BP19" s="1">
        <v>-3.1563898980200202E-3</v>
      </c>
      <c r="BQ19" s="1">
        <v>-9.0653566487755282E-3</v>
      </c>
      <c r="BR19" s="1">
        <v>-9.5379332065325308E-3</v>
      </c>
    </row>
    <row r="20" spans="1:70" x14ac:dyDescent="0.2">
      <c r="A20" s="4" t="s">
        <v>14</v>
      </c>
      <c r="B20" s="5">
        <v>6.4513291352336815E-3</v>
      </c>
      <c r="C20" s="1">
        <v>-2.0407075435925899E-3</v>
      </c>
      <c r="D20" s="1">
        <v>-1.9132315088128532E-3</v>
      </c>
      <c r="E20" s="1">
        <v>-1.2775872965527034E-3</v>
      </c>
      <c r="F20" s="1">
        <v>-5.5547220899487186E-4</v>
      </c>
      <c r="G20" s="1">
        <v>2.7332730197633871E-3</v>
      </c>
      <c r="H20" s="1">
        <v>-3.2875492166339437E-3</v>
      </c>
      <c r="I20" s="1">
        <v>3.4315302229595032E-3</v>
      </c>
      <c r="J20" s="1">
        <v>6.1251996683382281E-4</v>
      </c>
      <c r="K20" s="1">
        <v>-2.9806218676500999E-3</v>
      </c>
      <c r="L20" s="1">
        <v>1.286921868129155E-3</v>
      </c>
      <c r="M20" s="1">
        <v>-8.363639562473528E-4</v>
      </c>
      <c r="N20" s="1">
        <v>-1.727690577953281E-3</v>
      </c>
      <c r="O20" s="1">
        <v>9.6977810159519062E-4</v>
      </c>
      <c r="P20" s="1">
        <v>3.9698651486893364E-3</v>
      </c>
      <c r="Q20" s="1">
        <v>-5.3490746671884244E-4</v>
      </c>
      <c r="R20" s="1">
        <v>-1.8392926340153316E-4</v>
      </c>
      <c r="S20" s="1">
        <v>-9.2490711483532515E-4</v>
      </c>
      <c r="T20" s="1">
        <v>2.8288403788428889E-3</v>
      </c>
      <c r="U20" s="1">
        <v>1.2545508002583666E-3</v>
      </c>
      <c r="V20" s="1">
        <v>-2.8867612782237893E-3</v>
      </c>
      <c r="W20" s="1">
        <v>1.3135858772187854E-3</v>
      </c>
      <c r="X20" s="1">
        <v>-3.0766274745340598E-3</v>
      </c>
      <c r="Y20" s="1">
        <v>-6.8570691072410714E-4</v>
      </c>
      <c r="Z20" s="1">
        <v>1.4273939370850527E-3</v>
      </c>
      <c r="AA20" s="1">
        <v>-2.4018908417698681E-3</v>
      </c>
      <c r="AB20" s="1">
        <v>-1.5898333263832912E-3</v>
      </c>
      <c r="AC20" s="1">
        <v>1.0591214173379716E-3</v>
      </c>
      <c r="AD20" s="1">
        <v>2.1547959179994724E-4</v>
      </c>
      <c r="AE20" s="1">
        <v>-1.2808506716159411E-3</v>
      </c>
      <c r="AF20" s="1">
        <v>6.517284377011046E-4</v>
      </c>
      <c r="AG20" s="1">
        <v>9.1055419617284636E-4</v>
      </c>
      <c r="AH20" s="1">
        <v>1.1033914112206953E-2</v>
      </c>
      <c r="AI20" s="1">
        <v>1.3544864184816289E-3</v>
      </c>
      <c r="AJ20" s="1">
        <v>1.1833060115338412E-3</v>
      </c>
      <c r="AK20" s="1">
        <v>7.0329468586283477E-4</v>
      </c>
      <c r="AL20" s="1">
        <v>-3.2299762373639036E-3</v>
      </c>
      <c r="AM20" s="1">
        <v>3.9783378894109643E-3</v>
      </c>
      <c r="AN20" s="1">
        <v>5.6746299705948133E-3</v>
      </c>
      <c r="AO20" s="1">
        <v>6.2973821143183124E-3</v>
      </c>
      <c r="AP20" s="1">
        <v>3.3472928558951794E-4</v>
      </c>
      <c r="AQ20" s="1">
        <v>3.2307598434596135E-3</v>
      </c>
      <c r="AR20" s="1">
        <v>6.0635289978316319E-3</v>
      </c>
      <c r="AS20" s="1">
        <v>-1.6892140348836874E-4</v>
      </c>
      <c r="AT20" s="1">
        <v>-2.3168186793513746E-3</v>
      </c>
      <c r="AU20" s="1">
        <v>6.0447946907547017E-3</v>
      </c>
      <c r="AV20" s="1">
        <v>-8.8616411714002915E-3</v>
      </c>
      <c r="AW20" s="1">
        <v>-5.8132418659597477E-3</v>
      </c>
      <c r="AX20" s="1">
        <v>2.7075561631002549E-3</v>
      </c>
      <c r="AY20" s="1">
        <v>2.578390271619194E-3</v>
      </c>
      <c r="AZ20" s="1">
        <v>8.9407032614025121E-5</v>
      </c>
      <c r="BA20" s="1">
        <v>4.6867149431034747E-4</v>
      </c>
      <c r="BB20" s="1">
        <v>-6.8265493765173046E-3</v>
      </c>
      <c r="BC20" s="1">
        <v>1.3704073450742488E-3</v>
      </c>
      <c r="BD20" s="1">
        <v>-1.0310192909098171E-4</v>
      </c>
      <c r="BE20" s="1">
        <v>-4.6048439873309643E-3</v>
      </c>
      <c r="BF20" s="1">
        <v>-2.0666430868128034E-3</v>
      </c>
      <c r="BG20" s="1">
        <v>-7.3306595644498521E-3</v>
      </c>
      <c r="BH20" s="1">
        <v>3.5778199254877857E-3</v>
      </c>
      <c r="BI20" s="1">
        <v>-1.5518412020738694E-2</v>
      </c>
      <c r="BJ20" s="1">
        <v>-3.4720008368552637E-3</v>
      </c>
      <c r="BK20" s="1">
        <v>-6.9289275159025807E-3</v>
      </c>
      <c r="BL20" s="1">
        <v>-6.0269762997677929E-3</v>
      </c>
      <c r="BM20" s="1">
        <v>-3.4635754027290159E-3</v>
      </c>
      <c r="BN20" s="1">
        <v>-6.9551727627289364E-3</v>
      </c>
      <c r="BO20" s="1">
        <v>1.3414447452876307E-3</v>
      </c>
      <c r="BP20" s="1">
        <v>5.3690081578764374E-3</v>
      </c>
      <c r="BQ20" s="1">
        <v>4.8093041559943229E-3</v>
      </c>
      <c r="BR20" s="1">
        <v>2.6223903838565824E-3</v>
      </c>
    </row>
    <row r="21" spans="1:70" x14ac:dyDescent="0.2">
      <c r="A21" s="4" t="s">
        <v>15</v>
      </c>
      <c r="B21" s="5">
        <v>-1.3675462011773743E-3</v>
      </c>
      <c r="C21" s="1">
        <v>9.1530755444245416E-4</v>
      </c>
      <c r="D21" s="1">
        <v>1.3242408781519979E-3</v>
      </c>
      <c r="E21" s="1">
        <v>1.1707533889038836E-3</v>
      </c>
      <c r="F21" s="1">
        <v>2.8091070847337257E-4</v>
      </c>
      <c r="G21" s="1">
        <v>5.0613411232106552E-4</v>
      </c>
      <c r="H21" s="1">
        <v>1.8493125972863182E-3</v>
      </c>
      <c r="I21" s="1">
        <v>-1.0211535167798423E-4</v>
      </c>
      <c r="J21" s="1">
        <v>-5.5085428462180186E-4</v>
      </c>
      <c r="K21" s="1">
        <v>8.2702042407155742E-4</v>
      </c>
      <c r="L21" s="1">
        <v>1.1033974346289924E-3</v>
      </c>
      <c r="M21" s="1">
        <v>-4.778863855892636E-4</v>
      </c>
      <c r="N21" s="1">
        <v>1.012006779062119E-4</v>
      </c>
      <c r="O21" s="1">
        <v>3.0710868616034458E-4</v>
      </c>
      <c r="P21" s="1">
        <v>-1.9989822963666711E-3</v>
      </c>
      <c r="Q21" s="1">
        <v>-5.1423159220333984E-4</v>
      </c>
      <c r="R21" s="1">
        <v>-4.2225254870975246E-5</v>
      </c>
      <c r="S21" s="1">
        <v>-1.9912084940145744E-3</v>
      </c>
      <c r="T21" s="1">
        <v>-1.5922567854030915E-4</v>
      </c>
      <c r="U21" s="1">
        <v>1.4571594943300878E-4</v>
      </c>
      <c r="V21" s="1">
        <v>-7.3529100929585315E-4</v>
      </c>
      <c r="W21" s="1">
        <v>-1.4624364651846214E-3</v>
      </c>
      <c r="X21" s="1">
        <v>-2.4930001116077379E-4</v>
      </c>
      <c r="Y21" s="1">
        <v>6.8225336169678501E-4</v>
      </c>
      <c r="Z21" s="1">
        <v>2.5001144890414804E-3</v>
      </c>
      <c r="AA21" s="1">
        <v>2.986600913380804E-3</v>
      </c>
      <c r="AB21" s="1">
        <v>1.9106920122670137E-3</v>
      </c>
      <c r="AC21" s="1">
        <v>-4.2210507530529307E-4</v>
      </c>
      <c r="AD21" s="1">
        <v>2.7880536668279873E-4</v>
      </c>
      <c r="AE21" s="1">
        <v>1.2318859785663007E-4</v>
      </c>
      <c r="AF21" s="1">
        <v>-1.5384629360741767E-3</v>
      </c>
      <c r="AG21" s="1">
        <v>-7.7575018374350204E-4</v>
      </c>
      <c r="AH21" s="1">
        <v>-3.648492853913055E-3</v>
      </c>
      <c r="AI21" s="1">
        <v>-6.8603242212015069E-3</v>
      </c>
      <c r="AJ21" s="1">
        <v>-9.4738531712474738E-4</v>
      </c>
      <c r="AK21" s="1">
        <v>4.6142166556286274E-4</v>
      </c>
      <c r="AL21" s="1">
        <v>-1.6345500509722837E-3</v>
      </c>
      <c r="AM21" s="1">
        <v>6.1469202150423602E-4</v>
      </c>
      <c r="AN21" s="1">
        <v>-6.1023963515462387E-3</v>
      </c>
      <c r="AO21" s="1">
        <v>1.1823136740190495E-3</v>
      </c>
      <c r="AP21" s="1">
        <v>-8.2890868598034853E-4</v>
      </c>
      <c r="AQ21" s="1">
        <v>7.3523815858394679E-4</v>
      </c>
      <c r="AR21" s="1">
        <v>3.0862102680043121E-3</v>
      </c>
      <c r="AS21" s="1">
        <v>2.5668478837055607E-3</v>
      </c>
      <c r="AT21" s="1">
        <v>1.0560290061002145E-3</v>
      </c>
      <c r="AU21" s="1">
        <v>9.7188816953083009E-4</v>
      </c>
      <c r="AV21" s="1">
        <v>9.7930476248429647E-4</v>
      </c>
      <c r="AW21" s="1">
        <v>7.3441330595408005E-4</v>
      </c>
      <c r="AX21" s="1">
        <v>-3.1535455103387825E-4</v>
      </c>
      <c r="AY21" s="1">
        <v>-1.562456721720644E-3</v>
      </c>
      <c r="AZ21" s="1">
        <v>2.4236282574968839E-4</v>
      </c>
      <c r="BA21" s="1">
        <v>-9.3668819161307282E-4</v>
      </c>
      <c r="BB21" s="1">
        <v>-3.0490958448930973E-4</v>
      </c>
      <c r="BC21" s="1">
        <v>8.4464604001348016E-4</v>
      </c>
      <c r="BD21" s="1">
        <v>-1.2081284618824151E-3</v>
      </c>
      <c r="BE21" s="1">
        <v>1.3600295491194214E-3</v>
      </c>
      <c r="BF21" s="1">
        <v>3.1830964292928875E-3</v>
      </c>
      <c r="BG21" s="1">
        <v>3.4065443742290319E-3</v>
      </c>
      <c r="BH21" s="1">
        <v>-1.0804011762741914E-3</v>
      </c>
      <c r="BI21" s="1">
        <v>4.6313617964316558E-4</v>
      </c>
      <c r="BJ21" s="1">
        <v>-2.3545493230777569E-3</v>
      </c>
      <c r="BK21" s="1">
        <v>-3.4189767071622781E-4</v>
      </c>
      <c r="BL21" s="1">
        <v>1.741753946976629E-3</v>
      </c>
      <c r="BM21" s="1">
        <v>-2.3838816065584428E-3</v>
      </c>
      <c r="BN21" s="1">
        <v>-3.5073264383111226E-4</v>
      </c>
      <c r="BO21" s="1">
        <v>-8.3296398980585284E-3</v>
      </c>
      <c r="BP21" s="1">
        <v>-5.0440616110695689E-3</v>
      </c>
      <c r="BQ21" s="1">
        <v>-1.8917093419612546E-2</v>
      </c>
      <c r="BR21" s="1">
        <v>8.7614791325671339E-4</v>
      </c>
    </row>
    <row r="22" spans="1:70" x14ac:dyDescent="0.2">
      <c r="A22" s="4" t="s">
        <v>16</v>
      </c>
      <c r="B22" s="5">
        <v>3.599678595789801E-3</v>
      </c>
      <c r="C22" s="1">
        <v>3.7759772311280523E-3</v>
      </c>
      <c r="D22" s="1">
        <v>9.5542241211848771E-4</v>
      </c>
      <c r="E22" s="1">
        <v>-9.6514749524059112E-4</v>
      </c>
      <c r="F22" s="1">
        <v>5.5934613525501623E-4</v>
      </c>
      <c r="G22" s="1">
        <v>-1.1769251499824608E-3</v>
      </c>
      <c r="H22" s="1">
        <v>-2.0620343400622153E-3</v>
      </c>
      <c r="I22" s="1">
        <v>3.922303240639864E-4</v>
      </c>
      <c r="J22" s="1">
        <v>2.3057071162216011E-4</v>
      </c>
      <c r="K22" s="1">
        <v>-2.1971491214764147E-4</v>
      </c>
      <c r="L22" s="1">
        <v>-4.6044997105544388E-4</v>
      </c>
      <c r="M22" s="1">
        <v>-1.7637906670743139E-3</v>
      </c>
      <c r="N22" s="1">
        <v>3.4137609068797694E-4</v>
      </c>
      <c r="O22" s="1">
        <v>5.5251104440783396E-4</v>
      </c>
      <c r="P22" s="1">
        <v>8.3857664897872195E-4</v>
      </c>
      <c r="Q22" s="1">
        <v>-1.3256881228593271E-3</v>
      </c>
      <c r="R22" s="1">
        <v>1.1212957681595046E-3</v>
      </c>
      <c r="S22" s="1">
        <v>-4.4591443981691217E-4</v>
      </c>
      <c r="T22" s="1">
        <v>8.3775080239607738E-4</v>
      </c>
      <c r="U22" s="1">
        <v>-1.1590154059197119E-3</v>
      </c>
      <c r="V22" s="1">
        <v>6.3855508661264425E-3</v>
      </c>
      <c r="W22" s="1">
        <v>-5.3165624535906654E-3</v>
      </c>
      <c r="X22" s="1">
        <v>2.9217027356572191E-3</v>
      </c>
      <c r="Y22" s="1">
        <v>2.3122150548751945E-4</v>
      </c>
      <c r="Z22" s="1">
        <v>1.9670822766211572E-3</v>
      </c>
      <c r="AA22" s="1">
        <v>-2.7395396592136668E-3</v>
      </c>
      <c r="AB22" s="1">
        <v>-1.5754047634365701E-3</v>
      </c>
      <c r="AC22" s="1">
        <v>2.5371567751976722E-3</v>
      </c>
      <c r="AD22" s="1">
        <v>1.4912136461495131E-3</v>
      </c>
      <c r="AE22" s="1">
        <v>1.9469374416641095E-3</v>
      </c>
      <c r="AF22" s="1">
        <v>2.2914960366987622E-3</v>
      </c>
      <c r="AG22" s="1">
        <v>1.6000136572147971E-4</v>
      </c>
      <c r="AH22" s="1">
        <v>-6.3882151139681449E-3</v>
      </c>
      <c r="AI22" s="1">
        <v>-5.7258986696467869E-3</v>
      </c>
      <c r="AJ22" s="1">
        <v>4.3011811165251585E-4</v>
      </c>
      <c r="AK22" s="1">
        <v>-3.5877692754000248E-4</v>
      </c>
      <c r="AL22" s="1">
        <v>4.064393365329746E-3</v>
      </c>
      <c r="AM22" s="1">
        <v>-7.0343945672160274E-4</v>
      </c>
      <c r="AN22" s="1">
        <v>4.3741619315225091E-4</v>
      </c>
      <c r="AO22" s="1">
        <v>-2.8706927483939486E-3</v>
      </c>
      <c r="AP22" s="1">
        <v>9.6744293511196854E-5</v>
      </c>
      <c r="AQ22" s="1">
        <v>-2.8650029347745704E-3</v>
      </c>
      <c r="AR22" s="1">
        <v>-1.6979497830182821E-2</v>
      </c>
      <c r="AS22" s="1">
        <v>2.7101627813517198E-3</v>
      </c>
      <c r="AT22" s="1">
        <v>1.5438958646412063E-3</v>
      </c>
      <c r="AU22" s="1">
        <v>-1.671671063092384E-3</v>
      </c>
      <c r="AV22" s="1">
        <v>1.5455976407008356E-3</v>
      </c>
      <c r="AW22" s="1">
        <v>4.6004455062804749E-3</v>
      </c>
      <c r="AX22" s="1">
        <v>9.8996484774244186E-4</v>
      </c>
      <c r="AY22" s="1">
        <v>-6.9670855536239961E-4</v>
      </c>
      <c r="AZ22" s="1">
        <v>-2.0977597512180312E-3</v>
      </c>
      <c r="BA22" s="1">
        <v>1.1390001784933102E-3</v>
      </c>
      <c r="BB22" s="1">
        <v>9.2514751481357802E-4</v>
      </c>
      <c r="BC22" s="1">
        <v>-9.6218162347670624E-4</v>
      </c>
      <c r="BD22" s="1">
        <v>5.7766052649789283E-3</v>
      </c>
      <c r="BE22" s="1">
        <v>3.6310511237002681E-3</v>
      </c>
      <c r="BF22" s="1">
        <v>-1.8236205285530112E-3</v>
      </c>
      <c r="BG22" s="1">
        <v>1.6112467695514987E-3</v>
      </c>
      <c r="BH22" s="1">
        <v>-9.617446956733638E-4</v>
      </c>
      <c r="BI22" s="1">
        <v>-3.6577604502264517E-4</v>
      </c>
      <c r="BJ22" s="1">
        <v>-5.3043593021184689E-3</v>
      </c>
      <c r="BK22" s="1">
        <v>-6.5757912697012397E-3</v>
      </c>
      <c r="BL22" s="1">
        <v>8.6700948742203798E-3</v>
      </c>
      <c r="BM22" s="1">
        <v>-5.1561259777346182E-3</v>
      </c>
      <c r="BN22" s="1">
        <v>-6.4374503927672484E-3</v>
      </c>
      <c r="BO22" s="1">
        <v>8.5221204790989478E-4</v>
      </c>
      <c r="BP22" s="1">
        <v>-8.2246819671880403E-4</v>
      </c>
      <c r="BQ22" s="1">
        <v>-1.221813900400168E-2</v>
      </c>
      <c r="BR22" s="1">
        <v>-2.021525625664897E-2</v>
      </c>
    </row>
    <row r="23" spans="1:70" x14ac:dyDescent="0.2">
      <c r="A23" s="4" t="s">
        <v>324</v>
      </c>
      <c r="B23" s="5">
        <v>-5.1735164856486484E-3</v>
      </c>
      <c r="C23" s="2">
        <v>3.3511184224137439E-3</v>
      </c>
      <c r="D23" s="2">
        <v>1.1213615280985318E-2</v>
      </c>
      <c r="E23" s="2">
        <v>-9.0106758951065714E-3</v>
      </c>
      <c r="F23" s="2">
        <v>-6.1660859206044269E-3</v>
      </c>
      <c r="G23" s="2">
        <v>2.3712914497632845E-3</v>
      </c>
      <c r="H23" s="2">
        <v>4.8189802799425695E-4</v>
      </c>
      <c r="I23" s="1">
        <v>-1.490186118328305E-3</v>
      </c>
      <c r="J23" s="1">
        <v>1.1749253345565078E-3</v>
      </c>
      <c r="K23" s="1">
        <v>-3.6790518360895513E-3</v>
      </c>
      <c r="L23" s="1">
        <v>-1.1141128683863894E-2</v>
      </c>
      <c r="M23" s="1">
        <v>-2.0544718512856279E-3</v>
      </c>
      <c r="N23" s="1">
        <v>5.680243100266079E-3</v>
      </c>
      <c r="O23" s="1">
        <v>-3.2294992516136749E-4</v>
      </c>
      <c r="P23" s="1">
        <v>5.4433744694510396E-4</v>
      </c>
      <c r="Q23" s="1">
        <v>-2.1835177503301394E-3</v>
      </c>
      <c r="R23" s="1">
        <v>3.3393716257320944E-3</v>
      </c>
      <c r="S23" s="1">
        <v>5.6978447349931554E-4</v>
      </c>
      <c r="T23" s="1">
        <v>5.7852848012020827E-4</v>
      </c>
      <c r="U23" s="1">
        <v>-5.3182384583900268E-3</v>
      </c>
      <c r="V23" s="1">
        <v>3.6399914567883918E-3</v>
      </c>
      <c r="W23" s="1">
        <v>-2.4847035859225566E-3</v>
      </c>
      <c r="X23" s="1">
        <v>-5.9659483346915856E-3</v>
      </c>
      <c r="Y23" s="1">
        <v>-7.0765338556437237E-3</v>
      </c>
      <c r="Z23" s="1">
        <v>-8.5128284799750858E-3</v>
      </c>
      <c r="AA23" s="1">
        <v>9.93069039038268E-3</v>
      </c>
      <c r="AB23" s="1">
        <v>6.534882849892436E-4</v>
      </c>
      <c r="AC23" s="1">
        <v>-1.4029627540420352E-2</v>
      </c>
      <c r="AD23" s="1">
        <v>-1.5626405763635588E-3</v>
      </c>
      <c r="AE23" s="1">
        <v>-5.4492546240910407E-3</v>
      </c>
      <c r="AF23" s="1">
        <v>-1.2871611382885215E-2</v>
      </c>
      <c r="AG23" s="1">
        <v>1.0015720458885905E-2</v>
      </c>
      <c r="AH23" s="1">
        <v>6.8697725385851532E-2</v>
      </c>
      <c r="AI23" s="1">
        <v>7.270038930959655E-4</v>
      </c>
      <c r="AJ23" s="1">
        <v>7.3816061489220017E-4</v>
      </c>
      <c r="AK23" s="1">
        <v>-3.7338853487993216E-3</v>
      </c>
      <c r="AL23" s="1">
        <v>1.7612621350861106E-2</v>
      </c>
      <c r="AM23" s="1">
        <v>2.1436996930483732E-2</v>
      </c>
      <c r="AN23" s="1">
        <v>8.8346928221885602E-3</v>
      </c>
      <c r="AO23" s="1">
        <v>1.810532507260959E-2</v>
      </c>
      <c r="AP23" s="1">
        <v>4.6928232987404816E-3</v>
      </c>
      <c r="AQ23" s="1">
        <v>-1.323488134398256E-3</v>
      </c>
      <c r="AR23" s="1">
        <v>-1.3786417171554172E-3</v>
      </c>
      <c r="AS23" s="1">
        <v>9.624263406458727E-3</v>
      </c>
      <c r="AT23" s="1">
        <v>2.971812675493513E-3</v>
      </c>
      <c r="AU23" s="1">
        <v>7.0328218481327497E-3</v>
      </c>
      <c r="AV23" s="1">
        <v>1.07529859292122E-2</v>
      </c>
      <c r="AW23" s="1">
        <v>-1.764737322460604E-2</v>
      </c>
      <c r="AX23" s="1">
        <v>2.0115267208259779E-3</v>
      </c>
      <c r="AY23" s="1">
        <v>-1.0472457644438663E-2</v>
      </c>
      <c r="AZ23" s="1">
        <v>-1.957168152733952E-2</v>
      </c>
      <c r="BA23" s="1">
        <v>-1.8506487122101256E-3</v>
      </c>
      <c r="BB23" s="1">
        <v>-1.408876585024481E-2</v>
      </c>
      <c r="BC23" s="1">
        <v>-4.6374262794752511E-3</v>
      </c>
      <c r="BD23" s="1">
        <v>-3.0714525973249526E-2</v>
      </c>
      <c r="BE23" s="1">
        <v>-3.4785555465915502E-3</v>
      </c>
      <c r="BF23" s="1">
        <v>1.4373979008934385E-2</v>
      </c>
      <c r="BG23" s="1">
        <v>-2.7191855730188522E-2</v>
      </c>
      <c r="BH23" s="1">
        <v>1.0621547031622837E-2</v>
      </c>
      <c r="BI23" s="1">
        <v>-3.455138602947536E-3</v>
      </c>
      <c r="BJ23" s="1">
        <v>1.0967769732873629E-3</v>
      </c>
      <c r="BK23" s="1">
        <v>1.4799617079484774E-2</v>
      </c>
      <c r="BL23" s="1">
        <v>-3.8492014744415562E-2</v>
      </c>
      <c r="BM23" s="1">
        <v>9.0231671583851716E-4</v>
      </c>
      <c r="BN23" s="1">
        <v>1.47421028392995E-2</v>
      </c>
      <c r="BO23" s="1">
        <v>-6.2527212516176652E-3</v>
      </c>
      <c r="BP23" s="1">
        <v>5.2805647095203597E-3</v>
      </c>
      <c r="BQ23" s="1">
        <v>-4.8994220301026012E-4</v>
      </c>
      <c r="BR23" s="1">
        <v>4.8656037547618646E-3</v>
      </c>
    </row>
    <row r="24" spans="1:70" x14ac:dyDescent="0.2">
      <c r="A24" s="4" t="s">
        <v>20</v>
      </c>
      <c r="B24" s="5">
        <v>-1.1188735670062766E-3</v>
      </c>
      <c r="C24" s="1">
        <v>1.4573806778873162E-3</v>
      </c>
      <c r="D24" s="1">
        <v>1.0999850369578217E-3</v>
      </c>
      <c r="E24" s="1">
        <v>1.1208281057948804E-3</v>
      </c>
      <c r="F24" s="1">
        <v>4.0222041953643511E-4</v>
      </c>
      <c r="G24" s="1">
        <v>-6.1927546564948877E-5</v>
      </c>
      <c r="H24" s="1">
        <v>5.3342100936114452E-4</v>
      </c>
      <c r="I24" s="1">
        <v>-5.0497188606181225E-4</v>
      </c>
      <c r="J24" s="1">
        <v>-3.2219144409246706E-4</v>
      </c>
      <c r="K24" s="1">
        <v>2.4741891159753599E-3</v>
      </c>
      <c r="L24" s="1">
        <v>-6.6090995291691931E-5</v>
      </c>
      <c r="M24" s="1">
        <v>-1.1303040312276031E-3</v>
      </c>
      <c r="N24" s="1">
        <v>-7.3366122877416252E-4</v>
      </c>
      <c r="O24" s="1">
        <v>5.8683987428605102E-5</v>
      </c>
      <c r="P24" s="1">
        <v>-1.0548848097405802E-3</v>
      </c>
      <c r="Q24" s="1">
        <v>6.0498956111964031E-5</v>
      </c>
      <c r="R24" s="1">
        <v>-1.1018722035442546E-3</v>
      </c>
      <c r="S24" s="1">
        <v>-1.5922490021033843E-3</v>
      </c>
      <c r="T24" s="1">
        <v>-9.2613606207741833E-4</v>
      </c>
      <c r="U24" s="1">
        <v>2.4527533064604046E-3</v>
      </c>
      <c r="V24" s="1">
        <v>-2.4101794241041444E-4</v>
      </c>
      <c r="W24" s="1">
        <v>-3.2318577341457454E-3</v>
      </c>
      <c r="X24" s="1">
        <v>3.731841221646865E-3</v>
      </c>
      <c r="Y24" s="1">
        <v>9.4629620428158905E-4</v>
      </c>
      <c r="Z24" s="1">
        <v>4.1099999269534285E-3</v>
      </c>
      <c r="AA24" s="1">
        <v>4.4925452665109493E-3</v>
      </c>
      <c r="AB24" s="1">
        <v>-8.6238590737125833E-4</v>
      </c>
      <c r="AC24" s="1">
        <v>7.2630239376557178E-5</v>
      </c>
      <c r="AD24" s="1">
        <v>2.0403529039433535E-4</v>
      </c>
      <c r="AE24" s="1">
        <v>-2.7565568830244494E-3</v>
      </c>
      <c r="AF24" s="1">
        <v>1.0877019403007823E-3</v>
      </c>
      <c r="AG24" s="1">
        <v>-3.1235842974942945E-4</v>
      </c>
      <c r="AH24" s="1">
        <v>-3.5310609779235437E-3</v>
      </c>
      <c r="AI24" s="1">
        <v>-1.0817447061310131E-2</v>
      </c>
      <c r="AJ24" s="1">
        <v>1.5279401638047E-3</v>
      </c>
      <c r="AK24" s="1">
        <v>4.8947290344711271E-4</v>
      </c>
      <c r="AL24" s="1">
        <v>-9.5566759053343129E-4</v>
      </c>
      <c r="AM24" s="1">
        <v>-7.7252494070617248E-4</v>
      </c>
      <c r="AN24" s="1">
        <v>-1.2021199596223511E-2</v>
      </c>
      <c r="AO24" s="1">
        <v>4.6018929624185535E-3</v>
      </c>
      <c r="AP24" s="1">
        <v>-6.353050595059868E-4</v>
      </c>
      <c r="AQ24" s="1">
        <v>4.7252721959307924E-3</v>
      </c>
      <c r="AR24" s="1">
        <v>8.281123457109837E-4</v>
      </c>
      <c r="AS24" s="1">
        <v>-1.8847827541192458E-3</v>
      </c>
      <c r="AT24" s="1">
        <v>1.9966166011129599E-3</v>
      </c>
      <c r="AU24" s="1">
        <v>8.0388748034326591E-4</v>
      </c>
      <c r="AV24" s="1">
        <v>-3.8208101083714508E-4</v>
      </c>
      <c r="AW24" s="1">
        <v>1.1101263972587692E-3</v>
      </c>
      <c r="AX24" s="1">
        <v>-4.1532920797461505E-4</v>
      </c>
      <c r="AY24" s="1">
        <v>-2.4944868226149284E-5</v>
      </c>
      <c r="AZ24" s="1">
        <v>-4.4597873808835233E-3</v>
      </c>
      <c r="BA24" s="1">
        <v>-2.5136782780988717E-3</v>
      </c>
      <c r="BB24" s="1">
        <v>3.8070542034112855E-3</v>
      </c>
      <c r="BC24" s="1">
        <v>3.2151161905779306E-4</v>
      </c>
      <c r="BD24" s="1">
        <v>2.0921214262564413E-3</v>
      </c>
      <c r="BE24" s="1">
        <v>1.0393767651887531E-3</v>
      </c>
      <c r="BF24" s="1">
        <v>2.5854718040693508E-3</v>
      </c>
      <c r="BG24" s="1">
        <v>2.2645457475048429E-3</v>
      </c>
      <c r="BH24" s="1">
        <v>-5.316352249481296E-4</v>
      </c>
      <c r="BI24" s="1">
        <v>-9.0136993250199853E-4</v>
      </c>
      <c r="BJ24" s="1">
        <v>1.7442532122587081E-3</v>
      </c>
      <c r="BK24" s="1">
        <v>-5.7593273537867682E-4</v>
      </c>
      <c r="BL24" s="1">
        <v>2.9919595495134454E-3</v>
      </c>
      <c r="BM24" s="1">
        <v>1.6384713725792286E-3</v>
      </c>
      <c r="BN24" s="1">
        <v>-7.0733394239886542E-4</v>
      </c>
      <c r="BO24" s="1">
        <v>2.808976467579593E-3</v>
      </c>
      <c r="BP24" s="1">
        <v>2.2383758710843083E-3</v>
      </c>
      <c r="BQ24" s="1">
        <v>-4.5666901618496084E-3</v>
      </c>
      <c r="BR24" s="1">
        <v>-3.248497157055203E-3</v>
      </c>
    </row>
    <row r="25" spans="1:70" x14ac:dyDescent="0.2">
      <c r="A25" s="4" t="s">
        <v>21</v>
      </c>
      <c r="B25" s="5">
        <v>-2.1541044219378033E-3</v>
      </c>
      <c r="C25" s="1">
        <v>1.6723888998464384E-4</v>
      </c>
      <c r="D25" s="1">
        <v>1.5889837103392776E-3</v>
      </c>
      <c r="E25" s="1">
        <v>1.5892881992440305E-3</v>
      </c>
      <c r="F25" s="1">
        <v>5.3710985883147918E-5</v>
      </c>
      <c r="G25" s="1">
        <v>2.4125706516570328E-4</v>
      </c>
      <c r="H25" s="1">
        <v>1.2809558697176836E-3</v>
      </c>
      <c r="I25" s="1">
        <v>-8.9602392750132165E-4</v>
      </c>
      <c r="J25" s="1">
        <v>1.4045921265082631E-4</v>
      </c>
      <c r="K25" s="1">
        <v>2.8181102024444548E-3</v>
      </c>
      <c r="L25" s="1">
        <v>6.5286425739075787E-4</v>
      </c>
      <c r="M25" s="1">
        <v>1.8096451096086485E-3</v>
      </c>
      <c r="N25" s="1">
        <v>-2.4309026257598766E-3</v>
      </c>
      <c r="O25" s="1">
        <v>2.7261369560392743E-4</v>
      </c>
      <c r="P25" s="1">
        <v>-3.2982338282059923E-3</v>
      </c>
      <c r="Q25" s="1">
        <v>2.1408259460278347E-4</v>
      </c>
      <c r="R25" s="1">
        <v>5.1730485340947992E-3</v>
      </c>
      <c r="S25" s="1">
        <v>-4.4746318755880773E-4</v>
      </c>
      <c r="T25" s="1">
        <v>-6.2734525362574916E-4</v>
      </c>
      <c r="U25" s="1">
        <v>2.9752485034911479E-3</v>
      </c>
      <c r="V25" s="1">
        <v>-2.5253936426165098E-3</v>
      </c>
      <c r="W25" s="1">
        <v>-1.1087499226406215E-3</v>
      </c>
      <c r="X25" s="1">
        <v>-2.6446915633650493E-3</v>
      </c>
      <c r="Y25" s="1">
        <v>1.0784966728500685E-4</v>
      </c>
      <c r="Z25" s="1">
        <v>2.9649700510772886E-3</v>
      </c>
      <c r="AA25" s="1">
        <v>3.5018437281018389E-3</v>
      </c>
      <c r="AB25" s="1">
        <v>-1.8025661366118295E-3</v>
      </c>
      <c r="AC25" s="1">
        <v>1.8855442995215829E-3</v>
      </c>
      <c r="AD25" s="1">
        <v>6.5271824339772542E-4</v>
      </c>
      <c r="AE25" s="1">
        <v>-2.523570497777444E-3</v>
      </c>
      <c r="AF25" s="1">
        <v>1.2887163423580532E-3</v>
      </c>
      <c r="AG25" s="1">
        <v>-1.1026820305559478E-3</v>
      </c>
      <c r="AH25" s="1">
        <v>-9.0709166604537542E-3</v>
      </c>
      <c r="AI25" s="1">
        <v>-5.2448590855900448E-3</v>
      </c>
      <c r="AJ25" s="1">
        <v>-1.4064222651231988E-3</v>
      </c>
      <c r="AK25" s="1">
        <v>1.2554037225169378E-3</v>
      </c>
      <c r="AL25" s="1">
        <v>1.4597419200386679E-3</v>
      </c>
      <c r="AM25" s="1">
        <v>-6.9696455773237184E-3</v>
      </c>
      <c r="AN25" s="1">
        <v>-5.9442542121095369E-3</v>
      </c>
      <c r="AO25" s="1">
        <v>5.6659615975292112E-4</v>
      </c>
      <c r="AP25" s="1">
        <v>-1.0036902510511749E-3</v>
      </c>
      <c r="AQ25" s="1">
        <v>7.1505916149217285E-3</v>
      </c>
      <c r="AR25" s="1">
        <v>9.8856724853864489E-5</v>
      </c>
      <c r="AS25" s="1">
        <v>1.573825848387448E-3</v>
      </c>
      <c r="AT25" s="1">
        <v>-1.5736351652631956E-4</v>
      </c>
      <c r="AU25" s="1">
        <v>1.6981563716430119E-3</v>
      </c>
      <c r="AV25" s="1">
        <v>2.0142433704459024E-3</v>
      </c>
      <c r="AW25" s="1">
        <v>1.6513066238242476E-3</v>
      </c>
      <c r="AX25" s="1">
        <v>-4.6084613422239464E-5</v>
      </c>
      <c r="AY25" s="1">
        <v>-2.0777883738370916E-3</v>
      </c>
      <c r="AZ25" s="1">
        <v>-1.772658469176211E-3</v>
      </c>
      <c r="BA25" s="1">
        <v>2.8767108256783308E-4</v>
      </c>
      <c r="BB25" s="1">
        <v>1.0563918846041027E-3</v>
      </c>
      <c r="BC25" s="1">
        <v>-1.9097623779828002E-6</v>
      </c>
      <c r="BD25" s="1">
        <v>3.2196568588693857E-4</v>
      </c>
      <c r="BE25" s="1">
        <v>3.2243167460203792E-3</v>
      </c>
      <c r="BF25" s="1">
        <v>3.3662324177264969E-3</v>
      </c>
      <c r="BG25" s="1">
        <v>3.0259552139443079E-3</v>
      </c>
      <c r="BH25" s="1">
        <v>-6.3641493400447508E-4</v>
      </c>
      <c r="BI25" s="1">
        <v>-2.2370053699369871E-3</v>
      </c>
      <c r="BJ25" s="1">
        <v>1.9106215189576849E-3</v>
      </c>
      <c r="BK25" s="1">
        <v>-2.3061911030278219E-3</v>
      </c>
      <c r="BL25" s="1">
        <v>1.9455204327961128E-4</v>
      </c>
      <c r="BM25" s="1">
        <v>1.8816473221612172E-3</v>
      </c>
      <c r="BN25" s="1">
        <v>-2.3790238006152009E-3</v>
      </c>
      <c r="BO25" s="1">
        <v>6.6738215381263594E-3</v>
      </c>
      <c r="BP25" s="1">
        <v>6.7613993763438341E-3</v>
      </c>
      <c r="BQ25" s="1">
        <v>-4.764244462779771E-3</v>
      </c>
      <c r="BR25" s="1">
        <v>-4.1359168709171291E-3</v>
      </c>
    </row>
    <row r="26" spans="1:70" x14ac:dyDescent="0.2">
      <c r="A26" s="4" t="s">
        <v>328</v>
      </c>
      <c r="B26" s="5">
        <v>-5.1586275107387081E-4</v>
      </c>
      <c r="C26" s="1">
        <v>6.0256265562311706E-4</v>
      </c>
      <c r="D26" s="1">
        <v>4.6035926397026126E-4</v>
      </c>
      <c r="E26" s="1">
        <v>4.764835223901847E-4</v>
      </c>
      <c r="F26" s="1">
        <v>1.6095839372915789E-4</v>
      </c>
      <c r="G26" s="1">
        <v>-8.4336814866982595E-4</v>
      </c>
      <c r="H26" s="1">
        <v>-3.3197357160749333E-4</v>
      </c>
      <c r="I26" s="1">
        <v>-3.8322775968839393E-4</v>
      </c>
      <c r="J26" s="1">
        <v>-3.6185351266673226E-5</v>
      </c>
      <c r="K26" s="1">
        <v>1.4836218071915264E-3</v>
      </c>
      <c r="L26" s="1">
        <v>1.2206361302203111E-4</v>
      </c>
      <c r="M26" s="1">
        <v>-3.2193176405521824E-5</v>
      </c>
      <c r="N26" s="1">
        <v>-6.1678153235478347E-4</v>
      </c>
      <c r="O26" s="1">
        <v>-2.3803730054389435E-4</v>
      </c>
      <c r="P26" s="1">
        <v>4.8016267064201146E-5</v>
      </c>
      <c r="Q26" s="1">
        <v>-1.2030614699839383E-4</v>
      </c>
      <c r="R26" s="1">
        <v>1.3536227204774087E-4</v>
      </c>
      <c r="S26" s="1">
        <v>-4.8864109106411442E-4</v>
      </c>
      <c r="T26" s="1">
        <v>-5.4273886514492149E-4</v>
      </c>
      <c r="U26" s="1">
        <v>1.5739293747187436E-3</v>
      </c>
      <c r="V26" s="1">
        <v>1.1960710922124663E-3</v>
      </c>
      <c r="W26" s="1">
        <v>-1.7009933181490247E-3</v>
      </c>
      <c r="X26" s="1">
        <v>2.3188636462458398E-3</v>
      </c>
      <c r="Y26" s="1">
        <v>4.7884305334517188E-4</v>
      </c>
      <c r="Z26" s="1">
        <v>2.1260927499969183E-3</v>
      </c>
      <c r="AA26" s="1">
        <v>3.7298652001405835E-3</v>
      </c>
      <c r="AB26" s="1">
        <v>1.3034101886991029E-3</v>
      </c>
      <c r="AC26" s="1">
        <v>-3.4676384408917083E-5</v>
      </c>
      <c r="AD26" s="1">
        <v>4.1319551400135059E-4</v>
      </c>
      <c r="AE26" s="1">
        <v>-1.8318038981703412E-3</v>
      </c>
      <c r="AF26" s="1">
        <v>1.6778409198728288E-3</v>
      </c>
      <c r="AG26" s="1">
        <v>-5.5549362415902893E-4</v>
      </c>
      <c r="AH26" s="1">
        <v>-5.3488581277780379E-3</v>
      </c>
      <c r="AI26" s="1">
        <v>-7.3438332103583264E-3</v>
      </c>
      <c r="AJ26" s="1">
        <v>5.4900131203771665E-4</v>
      </c>
      <c r="AK26" s="1">
        <v>2.7479946306619845E-4</v>
      </c>
      <c r="AL26" s="1">
        <v>-9.2751664097252438E-4</v>
      </c>
      <c r="AM26" s="1">
        <v>-1.6055180297338497E-3</v>
      </c>
      <c r="AN26" s="1">
        <v>-1.0643917497767859E-2</v>
      </c>
      <c r="AO26" s="1">
        <v>2.1919329697240916E-3</v>
      </c>
      <c r="AP26" s="1">
        <v>-1.4188513250564384E-4</v>
      </c>
      <c r="AQ26" s="1">
        <v>3.8240706990389554E-3</v>
      </c>
      <c r="AR26" s="1">
        <v>8.1373145951651538E-4</v>
      </c>
      <c r="AS26" s="1">
        <v>-2.2873702793034774E-3</v>
      </c>
      <c r="AT26" s="1">
        <v>1.5599907077586618E-3</v>
      </c>
      <c r="AU26" s="1">
        <v>-1.574733717481891E-3</v>
      </c>
      <c r="AV26" s="1">
        <v>6.8801517352094083E-4</v>
      </c>
      <c r="AW26" s="1">
        <v>8.6821880859337685E-4</v>
      </c>
      <c r="AX26" s="1">
        <v>-4.156829053951599E-4</v>
      </c>
      <c r="AY26" s="1">
        <v>-3.0388074894335549E-4</v>
      </c>
      <c r="AZ26" s="1">
        <v>-4.5598861567594127E-3</v>
      </c>
      <c r="BA26" s="1">
        <v>-1.5923886559490814E-3</v>
      </c>
      <c r="BB26" s="1">
        <v>2.6740785047023154E-3</v>
      </c>
      <c r="BC26" s="1">
        <v>2.5490780263519124E-4</v>
      </c>
      <c r="BD26" s="1">
        <v>2.8461471851690969E-3</v>
      </c>
      <c r="BE26" s="1">
        <v>1.3881452038854373E-3</v>
      </c>
      <c r="BF26" s="1">
        <v>3.0910125456296662E-3</v>
      </c>
      <c r="BG26" s="1">
        <v>3.4775138862737425E-3</v>
      </c>
      <c r="BH26" s="1">
        <v>-3.6175109795491745E-4</v>
      </c>
      <c r="BI26" s="1">
        <v>3.2732109131988708E-4</v>
      </c>
      <c r="BJ26" s="1">
        <v>9.6747222434879178E-5</v>
      </c>
      <c r="BK26" s="1">
        <v>9.8231921286583821E-5</v>
      </c>
      <c r="BL26" s="1">
        <v>4.0032230480527833E-3</v>
      </c>
      <c r="BM26" s="1">
        <v>9.3423551550602529E-5</v>
      </c>
      <c r="BN26" s="1">
        <v>9.4857244800067251E-5</v>
      </c>
      <c r="BO26" s="1">
        <v>6.4183107687564196E-3</v>
      </c>
      <c r="BP26" s="1">
        <v>-2.6935056670919742E-3</v>
      </c>
      <c r="BQ26" s="1">
        <v>-2.0315781319789731E-2</v>
      </c>
      <c r="BR26" s="1">
        <v>-2.5828875163300315E-2</v>
      </c>
    </row>
    <row r="27" spans="1:70" x14ac:dyDescent="0.2">
      <c r="A27" s="4" t="s">
        <v>302</v>
      </c>
      <c r="B27" s="5">
        <v>4.3316985297957742E-3</v>
      </c>
      <c r="C27" s="1">
        <v>3.1518282191374284E-3</v>
      </c>
      <c r="D27" s="1">
        <v>7.9765422515872615E-4</v>
      </c>
      <c r="E27" s="1">
        <v>-8.389072362084796E-4</v>
      </c>
      <c r="F27" s="1">
        <v>-7.4350408197910393E-4</v>
      </c>
      <c r="G27" s="1">
        <v>8.529544961799185E-4</v>
      </c>
      <c r="H27" s="1">
        <v>-8.9042907178533525E-4</v>
      </c>
      <c r="I27" s="1">
        <v>2.1002257379475046E-3</v>
      </c>
      <c r="J27" s="1">
        <v>-6.5421771308754053E-4</v>
      </c>
      <c r="K27" s="1">
        <v>-1.2855165262680892E-3</v>
      </c>
      <c r="L27" s="1">
        <v>-5.0995799372130831E-3</v>
      </c>
      <c r="M27" s="1">
        <v>-8.4962006081215329E-3</v>
      </c>
      <c r="N27" s="1">
        <v>9.0250621617830769E-3</v>
      </c>
      <c r="O27" s="1">
        <v>-2.0367229046070013E-4</v>
      </c>
      <c r="P27" s="1">
        <v>4.9602389314033655E-3</v>
      </c>
      <c r="Q27" s="1">
        <v>2.1207910866255426E-3</v>
      </c>
      <c r="R27" s="1">
        <v>3.602013158082893E-3</v>
      </c>
      <c r="S27" s="1">
        <v>2.0337816603400376E-3</v>
      </c>
      <c r="T27" s="1">
        <v>-1.426349726499922E-3</v>
      </c>
      <c r="U27" s="1">
        <v>3.8486204134568248E-3</v>
      </c>
      <c r="V27" s="1">
        <v>-6.2921534449124372E-4</v>
      </c>
      <c r="W27" s="1">
        <v>-6.7387268499664683E-3</v>
      </c>
      <c r="X27" s="1">
        <v>6.1628098316184932E-4</v>
      </c>
      <c r="Y27" s="1">
        <v>4.0981013969238438E-4</v>
      </c>
      <c r="Z27" s="1">
        <v>-6.8704887384903241E-4</v>
      </c>
      <c r="AA27" s="1">
        <v>-5.1399506147454454E-3</v>
      </c>
      <c r="AB27" s="1">
        <v>4.9348675300295497E-3</v>
      </c>
      <c r="AC27" s="1">
        <v>-9.0082753077362469E-4</v>
      </c>
      <c r="AD27" s="1">
        <v>3.1423251653710581E-3</v>
      </c>
      <c r="AE27" s="1">
        <v>4.0426723916558716E-3</v>
      </c>
      <c r="AF27" s="1">
        <v>-7.6278623332995534E-5</v>
      </c>
      <c r="AG27" s="1">
        <v>-1.7896806450998254E-3</v>
      </c>
      <c r="AH27" s="1">
        <v>-3.9237729215299295E-3</v>
      </c>
      <c r="AI27" s="1">
        <v>-5.9863491234631054E-3</v>
      </c>
      <c r="AJ27" s="1">
        <v>3.9200006113835834E-3</v>
      </c>
      <c r="AK27" s="1">
        <v>9.3390407004488455E-4</v>
      </c>
      <c r="AL27" s="1">
        <v>-4.4918186564316363E-3</v>
      </c>
      <c r="AM27" s="1">
        <v>-7.5515335635941881E-4</v>
      </c>
      <c r="AN27" s="1">
        <v>-5.3303688600438246E-4</v>
      </c>
      <c r="AO27" s="1">
        <v>-3.6072932924488448E-3</v>
      </c>
      <c r="AP27" s="1">
        <v>2.0137758834278003E-3</v>
      </c>
      <c r="AQ27" s="1">
        <v>-6.0857683872798012E-3</v>
      </c>
      <c r="AR27" s="1">
        <v>-6.6998201786261603E-3</v>
      </c>
      <c r="AS27" s="1">
        <v>2.3935494148692826E-3</v>
      </c>
      <c r="AT27" s="1">
        <v>1.4086769976737087E-4</v>
      </c>
      <c r="AU27" s="1">
        <v>1.034525832422382E-3</v>
      </c>
      <c r="AV27" s="1">
        <v>-1.7237323993816399E-3</v>
      </c>
      <c r="AW27" s="1">
        <v>4.4198205642619016E-3</v>
      </c>
      <c r="AX27" s="1">
        <v>-1.0379204787610014E-3</v>
      </c>
      <c r="AY27" s="1">
        <v>-4.4527079127745653E-4</v>
      </c>
      <c r="AZ27" s="1">
        <v>1.4240387845193471E-3</v>
      </c>
      <c r="BA27" s="1">
        <v>-2.9885947147835802E-3</v>
      </c>
      <c r="BB27" s="1">
        <v>1.8635227766503777E-3</v>
      </c>
      <c r="BC27" s="1">
        <v>1.0740973102600837E-3</v>
      </c>
      <c r="BD27" s="1">
        <v>-8.6483385083544861E-4</v>
      </c>
      <c r="BE27" s="1">
        <v>3.9427494842788346E-3</v>
      </c>
      <c r="BF27" s="1">
        <v>-1.3699557641006345E-3</v>
      </c>
      <c r="BG27" s="1">
        <v>8.4221319127912955E-4</v>
      </c>
      <c r="BH27" s="1">
        <v>-6.5567873416560736E-4</v>
      </c>
      <c r="BI27" s="1">
        <v>4.6360507923602912E-3</v>
      </c>
      <c r="BJ27" s="1">
        <v>-2.5000314291642846E-3</v>
      </c>
      <c r="BK27" s="1">
        <v>-6.3281557876181359E-3</v>
      </c>
      <c r="BL27" s="1">
        <v>-5.9284046892091346E-4</v>
      </c>
      <c r="BM27" s="1">
        <v>-2.2657229852479661E-3</v>
      </c>
      <c r="BN27" s="1">
        <v>-6.1289993394407546E-3</v>
      </c>
      <c r="BO27" s="1">
        <v>-2.3355961215928599E-2</v>
      </c>
      <c r="BP27" s="1">
        <v>8.2674671957707231E-3</v>
      </c>
      <c r="BQ27" s="1">
        <v>8.8065438680549603E-6</v>
      </c>
      <c r="BR27" s="1">
        <v>7.0070524352602024E-4</v>
      </c>
    </row>
    <row r="28" spans="1:70" x14ac:dyDescent="0.2">
      <c r="A28" s="4" t="s">
        <v>335</v>
      </c>
      <c r="B28" s="5">
        <v>3.3123125171972924E-3</v>
      </c>
      <c r="C28" s="1">
        <v>3.8447921680316082E-3</v>
      </c>
      <c r="D28" s="1">
        <v>-2.6628263855281551E-4</v>
      </c>
      <c r="E28" s="1">
        <v>-3.7388818422485798E-3</v>
      </c>
      <c r="F28" s="1">
        <v>-6.3395556864331867E-5</v>
      </c>
      <c r="G28" s="1">
        <v>5.1978884880942936E-5</v>
      </c>
      <c r="H28" s="1">
        <v>-3.9218561008331852E-3</v>
      </c>
      <c r="I28" s="1">
        <v>1.6028881124572512E-3</v>
      </c>
      <c r="J28" s="1">
        <v>-3.3940229238295442E-4</v>
      </c>
      <c r="K28" s="1">
        <v>2.4579977242370041E-4</v>
      </c>
      <c r="L28" s="1">
        <v>-9.5142009523163564E-3</v>
      </c>
      <c r="M28" s="1">
        <v>-6.0866370553324259E-3</v>
      </c>
      <c r="N28" s="1">
        <v>6.072418764156773E-3</v>
      </c>
      <c r="O28" s="1">
        <v>1.3428178112199888E-4</v>
      </c>
      <c r="P28" s="1">
        <v>-2.3477469755275831E-3</v>
      </c>
      <c r="Q28" s="1">
        <v>-2.2456610935422468E-3</v>
      </c>
      <c r="R28" s="1">
        <v>5.3969536337111082E-3</v>
      </c>
      <c r="S28" s="1">
        <v>5.1481656560277813E-3</v>
      </c>
      <c r="T28" s="1">
        <v>2.0713088421062432E-3</v>
      </c>
      <c r="U28" s="1">
        <v>6.4331668941588989E-5</v>
      </c>
      <c r="V28" s="1">
        <v>-3.2212253085056714E-3</v>
      </c>
      <c r="W28" s="1">
        <v>-3.1434639002811335E-3</v>
      </c>
      <c r="X28" s="1">
        <v>6.7145721077009829E-3</v>
      </c>
      <c r="Y28" s="1">
        <v>2.7248298036547307E-3</v>
      </c>
      <c r="Z28" s="1">
        <v>5.0727704247432363E-4</v>
      </c>
      <c r="AA28" s="1">
        <v>-5.1186054880860213E-3</v>
      </c>
      <c r="AB28" s="1">
        <v>-1.1570153232087295E-3</v>
      </c>
      <c r="AC28" s="1">
        <v>7.2667108797132328E-5</v>
      </c>
      <c r="AD28" s="1">
        <v>7.2971758174048484E-4</v>
      </c>
      <c r="AE28" s="1">
        <v>3.3099497274807241E-3</v>
      </c>
      <c r="AF28" s="1">
        <v>-1.6965715440511188E-3</v>
      </c>
      <c r="AG28" s="1">
        <v>5.2719121509065383E-4</v>
      </c>
      <c r="AH28" s="1">
        <v>-7.6261955849187537E-3</v>
      </c>
      <c r="AI28" s="1">
        <v>-5.6353639119986294E-3</v>
      </c>
      <c r="AJ28" s="1">
        <v>-8.2575673943117718E-4</v>
      </c>
      <c r="AK28" s="1">
        <v>1.4844909277020948E-3</v>
      </c>
      <c r="AL28" s="1">
        <v>6.5480876849007084E-4</v>
      </c>
      <c r="AM28" s="1">
        <v>3.9340003067541507E-3</v>
      </c>
      <c r="AN28" s="1">
        <v>1.2688962487719844E-3</v>
      </c>
      <c r="AO28" s="1">
        <v>1.8922888749616689E-3</v>
      </c>
      <c r="AP28" s="1">
        <v>6.8207339971365177E-4</v>
      </c>
      <c r="AQ28" s="1">
        <v>-7.5761746285852071E-3</v>
      </c>
      <c r="AR28" s="1">
        <v>-6.1556065771880639E-3</v>
      </c>
      <c r="AS28" s="1">
        <v>9.2717989788478744E-5</v>
      </c>
      <c r="AT28" s="1">
        <v>4.4346661168112367E-4</v>
      </c>
      <c r="AU28" s="1">
        <v>3.5143374424057225E-3</v>
      </c>
      <c r="AV28" s="1">
        <v>3.1634059643893308E-3</v>
      </c>
      <c r="AW28" s="1">
        <v>8.1314568035647378E-3</v>
      </c>
      <c r="AX28" s="1">
        <v>-1.0010043703203313E-3</v>
      </c>
      <c r="AY28" s="1">
        <v>1.6432140758677548E-3</v>
      </c>
      <c r="AZ28" s="1">
        <v>3.78616562976699E-3</v>
      </c>
      <c r="BA28" s="1">
        <v>-2.6775870391958635E-3</v>
      </c>
      <c r="BB28" s="1">
        <v>2.0890441932856288E-3</v>
      </c>
      <c r="BC28" s="1">
        <v>2.8213328799995708E-3</v>
      </c>
      <c r="BD28" s="1">
        <v>5.1675710123419922E-3</v>
      </c>
      <c r="BE28" s="1">
        <v>3.2872775761977991E-4</v>
      </c>
      <c r="BF28" s="1">
        <v>-5.2521095956389442E-5</v>
      </c>
      <c r="BG28" s="1">
        <v>-1.5750026233113178E-3</v>
      </c>
      <c r="BH28" s="1">
        <v>-9.6614229475591436E-4</v>
      </c>
      <c r="BI28" s="1">
        <v>3.0656583721897224E-3</v>
      </c>
      <c r="BJ28" s="1">
        <v>2.0098502456633392E-3</v>
      </c>
      <c r="BK28" s="1">
        <v>-4.8965699593579133E-3</v>
      </c>
      <c r="BL28" s="1">
        <v>-2.2560899459055954E-3</v>
      </c>
      <c r="BM28" s="1">
        <v>2.232545136319969E-3</v>
      </c>
      <c r="BN28" s="1">
        <v>-4.7413864123954643E-3</v>
      </c>
      <c r="BO28" s="1">
        <v>1.4786160425518443E-3</v>
      </c>
      <c r="BP28" s="1">
        <v>2.6087692526205759E-3</v>
      </c>
      <c r="BQ28" s="1">
        <v>-4.0925625285181859E-3</v>
      </c>
      <c r="BR28" s="1">
        <v>-2.097730346804915E-3</v>
      </c>
    </row>
    <row r="29" spans="1:70" x14ac:dyDescent="0.2">
      <c r="A29" s="4" t="s">
        <v>338</v>
      </c>
      <c r="B29" s="5">
        <v>3.3823169522982048E-5</v>
      </c>
      <c r="C29" s="1">
        <v>1.1357400815064473E-3</v>
      </c>
      <c r="D29" s="1">
        <v>3.2292572778145842E-4</v>
      </c>
      <c r="E29" s="1">
        <v>3.5404356152396002E-5</v>
      </c>
      <c r="F29" s="1">
        <v>3.5947677248360135E-5</v>
      </c>
      <c r="G29" s="1">
        <v>3.649933623958351E-5</v>
      </c>
      <c r="H29" s="1">
        <v>4.8240332915303725E-4</v>
      </c>
      <c r="I29" s="1">
        <v>-4.5521528300111069E-5</v>
      </c>
      <c r="J29" s="1">
        <v>2.3869269983788999E-4</v>
      </c>
      <c r="K29" s="1">
        <v>9.5858989877288428E-4</v>
      </c>
      <c r="L29" s="1">
        <v>6.4824909432992337E-4</v>
      </c>
      <c r="M29" s="1">
        <v>5.0687841569425679E-4</v>
      </c>
      <c r="N29" s="1">
        <v>-1.3374725018999712E-4</v>
      </c>
      <c r="O29" s="1">
        <v>3.6016455238439707E-4</v>
      </c>
      <c r="P29" s="1">
        <v>4.1861247106235564E-5</v>
      </c>
      <c r="Q29" s="1">
        <v>4.2503656717027089E-5</v>
      </c>
      <c r="R29" s="1">
        <v>-2.9826558842466753E-4</v>
      </c>
      <c r="S29" s="1">
        <v>-1.1660130313640925E-4</v>
      </c>
      <c r="T29" s="1">
        <v>-2.3751788144844553E-4</v>
      </c>
      <c r="U29" s="1">
        <v>1.4269456631669595E-3</v>
      </c>
      <c r="V29" s="1">
        <v>1.4292211044486301E-3</v>
      </c>
      <c r="W29" s="1">
        <v>-3.167386175844816E-4</v>
      </c>
      <c r="X29" s="1">
        <v>-2.9440630047547007E-4</v>
      </c>
      <c r="Y29" s="1">
        <v>2.8850439840232781E-4</v>
      </c>
      <c r="Z29" s="1">
        <v>2.2380725144325437E-4</v>
      </c>
      <c r="AA29" s="1">
        <v>9.631366230416677E-4</v>
      </c>
      <c r="AB29" s="1">
        <v>1.5299620492794596E-3</v>
      </c>
      <c r="AC29" s="1">
        <v>-1.4513880738266827E-3</v>
      </c>
      <c r="AD29" s="1">
        <v>5.5000010211080476E-4</v>
      </c>
      <c r="AE29" s="1">
        <v>-7.1252899320234093E-4</v>
      </c>
      <c r="AF29" s="1">
        <v>-3.5263512138787806E-4</v>
      </c>
      <c r="AG29" s="1">
        <v>-2.4113332099514809E-4</v>
      </c>
      <c r="AH29" s="1">
        <v>-1.5854895769880988E-3</v>
      </c>
      <c r="AI29" s="1">
        <v>-3.7956278005415733E-3</v>
      </c>
      <c r="AJ29" s="1">
        <v>-1.5441763208314053E-4</v>
      </c>
      <c r="AK29" s="1">
        <v>1.0122810987476701E-3</v>
      </c>
      <c r="AL29" s="1">
        <v>-3.680784126709305E-4</v>
      </c>
      <c r="AM29" s="1">
        <v>-1.1028216707937148E-3</v>
      </c>
      <c r="AN29" s="1">
        <v>-2.7481560203196686E-3</v>
      </c>
      <c r="AO29" s="1">
        <v>1.018643633983453E-3</v>
      </c>
      <c r="AP29" s="1">
        <v>-1.8082090452584257E-4</v>
      </c>
      <c r="AQ29" s="1">
        <v>-1.4108500094017424E-3</v>
      </c>
      <c r="AR29" s="1">
        <v>1.3191566119080996E-3</v>
      </c>
      <c r="AS29" s="1">
        <v>-9.6164177940869454E-4</v>
      </c>
      <c r="AT29" s="1">
        <v>-5.775381392312616E-3</v>
      </c>
      <c r="AU29" s="1">
        <v>-4.1751615341122719E-3</v>
      </c>
      <c r="AV29" s="1">
        <v>8.6076619141933815E-3</v>
      </c>
      <c r="AW29" s="1">
        <v>1.5539369535111942E-3</v>
      </c>
      <c r="AX29" s="1">
        <v>8.4852468233944842E-4</v>
      </c>
      <c r="AY29" s="1">
        <v>-2.4031938750508621E-3</v>
      </c>
      <c r="AZ29" s="1">
        <v>2.9266546989163392E-3</v>
      </c>
      <c r="BA29" s="1">
        <v>-1.568831251556645E-3</v>
      </c>
      <c r="BB29" s="1">
        <v>-2.8129943744446221E-4</v>
      </c>
      <c r="BC29" s="1">
        <v>3.6793759368937304E-4</v>
      </c>
      <c r="BD29" s="1">
        <v>1.11775132952881E-3</v>
      </c>
      <c r="BE29" s="1">
        <v>1.3081587678076556E-4</v>
      </c>
      <c r="BF29" s="1">
        <v>1.1453037632281405E-3</v>
      </c>
      <c r="BG29" s="1">
        <v>5.6542242883013188E-4</v>
      </c>
      <c r="BH29" s="1">
        <v>1.1821938039098073E-4</v>
      </c>
      <c r="BI29" s="1">
        <v>-1.5315382998940558E-3</v>
      </c>
      <c r="BJ29" s="1">
        <v>-1.3408613558073595E-3</v>
      </c>
      <c r="BK29" s="1">
        <v>-2.5480479382688857E-3</v>
      </c>
      <c r="BL29" s="1">
        <v>3.2620778219650474E-4</v>
      </c>
      <c r="BM29" s="1">
        <v>-1.3855888371529061E-3</v>
      </c>
      <c r="BN29" s="1">
        <v>-2.6055940991419487E-3</v>
      </c>
      <c r="BO29" s="1">
        <v>2.2695620397185034E-3</v>
      </c>
      <c r="BP29" s="1">
        <v>3.7134860598705766E-3</v>
      </c>
      <c r="BQ29" s="1">
        <v>-7.9583748381825432E-3</v>
      </c>
      <c r="BR29" s="1">
        <v>-1.3002941788465599E-2</v>
      </c>
    </row>
    <row r="30" spans="1:70" x14ac:dyDescent="0.2">
      <c r="A30" s="4" t="s">
        <v>22</v>
      </c>
      <c r="B30" s="5">
        <v>-2.7207562533531233E-4</v>
      </c>
      <c r="C30" s="1">
        <v>-8.0306392834042517E-5</v>
      </c>
      <c r="D30" s="1">
        <v>-8.19316276666353E-5</v>
      </c>
      <c r="E30" s="1">
        <v>1.1625607067840722E-3</v>
      </c>
      <c r="F30" s="1">
        <v>3.3500235022622399E-4</v>
      </c>
      <c r="G30" s="1">
        <v>-8.1995537344375921E-5</v>
      </c>
      <c r="H30" s="1">
        <v>-8.3655906992681438E-5</v>
      </c>
      <c r="I30" s="1">
        <v>1.1179805084009142E-3</v>
      </c>
      <c r="J30" s="1">
        <v>-2.7502707384307625E-4</v>
      </c>
      <c r="K30" s="1">
        <v>4.7123935188553425E-4</v>
      </c>
      <c r="L30" s="1">
        <v>1.2836530909435006E-3</v>
      </c>
      <c r="M30" s="1">
        <v>-4.9453021305997783E-4</v>
      </c>
      <c r="N30" s="1">
        <v>-2.8063367054270683E-4</v>
      </c>
      <c r="O30" s="1">
        <v>-1.0124465788060994E-4</v>
      </c>
      <c r="P30" s="1">
        <v>5.0852488978321748E-4</v>
      </c>
      <c r="Q30" s="1">
        <v>-5.0049860717236538E-4</v>
      </c>
      <c r="R30" s="1">
        <v>-5.4711812462151198E-4</v>
      </c>
      <c r="S30" s="1">
        <v>7.8204566013222578E-4</v>
      </c>
      <c r="T30" s="1">
        <v>-2.6714013808768112E-4</v>
      </c>
      <c r="U30" s="1">
        <v>-1.4696231499720879E-3</v>
      </c>
      <c r="V30" s="1">
        <v>1.282419210841163E-3</v>
      </c>
      <c r="W30" s="1">
        <v>-3.7348532925449309E-4</v>
      </c>
      <c r="X30" s="1">
        <v>1.08437134954658E-3</v>
      </c>
      <c r="Y30" s="1">
        <v>2.9222649890319987E-4</v>
      </c>
      <c r="Z30" s="1">
        <v>-3.8610213039070478E-4</v>
      </c>
      <c r="AA30" s="1">
        <v>1.6407926075738041E-3</v>
      </c>
      <c r="AB30" s="1">
        <v>-3.9314320701136279E-4</v>
      </c>
      <c r="AC30" s="1">
        <v>-1.1408745814802243E-4</v>
      </c>
      <c r="AD30" s="1">
        <v>1.8387475262769454E-4</v>
      </c>
      <c r="AE30" s="1">
        <v>2.7649724043666848E-3</v>
      </c>
      <c r="AF30" s="1">
        <v>9.3111329779650004E-4</v>
      </c>
      <c r="AG30" s="1">
        <v>-5.9758919337125091E-4</v>
      </c>
      <c r="AH30" s="1">
        <v>1.7584861727554645E-3</v>
      </c>
      <c r="AI30" s="1">
        <v>-4.8928165083619718E-3</v>
      </c>
      <c r="AJ30" s="1">
        <v>1.0295904624136713E-3</v>
      </c>
      <c r="AK30" s="1">
        <v>1.3078590953313461E-3</v>
      </c>
      <c r="AL30" s="1">
        <v>4.2944983942823232E-4</v>
      </c>
      <c r="AM30" s="1">
        <v>4.3541904177640453E-4</v>
      </c>
      <c r="AN30" s="1">
        <v>-4.6973827539279677E-3</v>
      </c>
      <c r="AO30" s="1">
        <v>3.2842310683646827E-3</v>
      </c>
      <c r="AP30" s="1">
        <v>-2.3990465144451865E-4</v>
      </c>
      <c r="AQ30" s="1">
        <v>-7.6074503517262421E-4</v>
      </c>
      <c r="AR30" s="1">
        <v>2.7562128294139157E-3</v>
      </c>
      <c r="AS30" s="1">
        <v>-2.4619243134766269E-3</v>
      </c>
      <c r="AT30" s="1">
        <v>1.0610692132667482E-3</v>
      </c>
      <c r="AU30" s="1">
        <v>1.8295052774961328E-3</v>
      </c>
      <c r="AV30" s="1">
        <v>4.9938398832565629E-4</v>
      </c>
      <c r="AW30" s="1">
        <v>1.7886375446958227E-4</v>
      </c>
      <c r="AX30" s="1">
        <v>-3.9133347606195575E-4</v>
      </c>
      <c r="AY30" s="1">
        <v>3.2979119918173515E-3</v>
      </c>
      <c r="AZ30" s="1">
        <v>-4.725761872943394E-3</v>
      </c>
      <c r="BA30" s="1">
        <v>2.6158533956004283E-3</v>
      </c>
      <c r="BB30" s="1">
        <v>-7.6366960226299232E-4</v>
      </c>
      <c r="BC30" s="1">
        <v>-1.5016933548009988E-4</v>
      </c>
      <c r="BD30" s="1">
        <v>-2.1823647612221196E-3</v>
      </c>
      <c r="BE30" s="1">
        <v>-3.9342328998421737E-2</v>
      </c>
      <c r="BF30" s="1">
        <v>-9.7897901358676952E-3</v>
      </c>
      <c r="BG30" s="1">
        <v>1.1936651215422906E-2</v>
      </c>
      <c r="BH30" s="1">
        <v>-2.102914352131753E-3</v>
      </c>
      <c r="BI30" s="1">
        <v>1.363593125883919E-2</v>
      </c>
      <c r="BJ30" s="1">
        <v>8.3940244001759028E-3</v>
      </c>
      <c r="BK30" s="1">
        <v>1.3543546759073306E-3</v>
      </c>
      <c r="BL30" s="1">
        <v>6.2701235134101658E-3</v>
      </c>
      <c r="BM30" s="1">
        <v>8.5035970513330662E-3</v>
      </c>
      <c r="BN30" s="1">
        <v>1.3923159002157874E-3</v>
      </c>
      <c r="BO30" s="1">
        <v>-5.7182327123115175E-4</v>
      </c>
      <c r="BP30" s="1">
        <v>2.2404698994421702E-3</v>
      </c>
      <c r="BQ30" s="1">
        <v>1.8945019797391983E-2</v>
      </c>
      <c r="BR30" s="1">
        <v>3.1496331549455817E-3</v>
      </c>
    </row>
    <row r="31" spans="1:70" x14ac:dyDescent="0.2">
      <c r="A31" s="4" t="s">
        <v>23</v>
      </c>
      <c r="B31" s="5">
        <v>1.5817090089521354E-3</v>
      </c>
      <c r="C31" s="1">
        <v>3.7376815404842169E-3</v>
      </c>
      <c r="D31" s="1">
        <v>2.6723563860817806E-3</v>
      </c>
      <c r="E31" s="1">
        <v>-6.0771941455368245E-4</v>
      </c>
      <c r="F31" s="1">
        <v>-3.4569622061053455E-4</v>
      </c>
      <c r="G31" s="1">
        <v>1.4454917593209331E-3</v>
      </c>
      <c r="H31" s="1">
        <v>-2.3898302650846025E-5</v>
      </c>
      <c r="I31" s="1">
        <v>3.5406836975372034E-4</v>
      </c>
      <c r="J31" s="1">
        <v>-2.401368785092259E-4</v>
      </c>
      <c r="K31" s="1">
        <v>-1.5839895734558159E-3</v>
      </c>
      <c r="L31" s="1">
        <v>-2.4455091525962189E-3</v>
      </c>
      <c r="M31" s="1">
        <v>-3.4304143612992289E-3</v>
      </c>
      <c r="N31" s="1">
        <v>1.8574607379291536E-3</v>
      </c>
      <c r="O31" s="1">
        <v>5.9750183911218919E-4</v>
      </c>
      <c r="P31" s="1">
        <v>-2.6662661169736092E-3</v>
      </c>
      <c r="Q31" s="1">
        <v>1.7757215606040528E-3</v>
      </c>
      <c r="R31" s="1">
        <v>1.9098050930614404E-3</v>
      </c>
      <c r="S31" s="1">
        <v>2.0636964116720665E-3</v>
      </c>
      <c r="T31" s="1">
        <v>1.1891613348622432E-3</v>
      </c>
      <c r="U31" s="1">
        <v>-4.7345735209017938E-4</v>
      </c>
      <c r="V31" s="1">
        <v>-1.8307971444772395E-3</v>
      </c>
      <c r="W31" s="1">
        <v>-4.5859153030810337E-3</v>
      </c>
      <c r="X31" s="1">
        <v>1.7577668965276314E-3</v>
      </c>
      <c r="Y31" s="1">
        <v>1.7648494985265527E-3</v>
      </c>
      <c r="Z31" s="1">
        <v>-1.2961388966859289E-3</v>
      </c>
      <c r="AA31" s="1">
        <v>-2.4886937746414306E-3</v>
      </c>
      <c r="AB31" s="1">
        <v>1.553415159701578E-4</v>
      </c>
      <c r="AC31" s="1">
        <v>1.989113075580608E-3</v>
      </c>
      <c r="AD31" s="1">
        <v>2.405311344378545E-3</v>
      </c>
      <c r="AE31" s="1">
        <v>4.2070280856843622E-3</v>
      </c>
      <c r="AF31" s="1">
        <v>-4.1901415249452545E-3</v>
      </c>
      <c r="AG31" s="1">
        <v>-1.9430028948003186E-4</v>
      </c>
      <c r="AH31" s="1">
        <v>-8.7852885261318486E-3</v>
      </c>
      <c r="AI31" s="1">
        <v>-4.0157950419632098E-3</v>
      </c>
      <c r="AJ31" s="1">
        <v>5.2650316099061541E-3</v>
      </c>
      <c r="AK31" s="1">
        <v>1.26403378121112E-3</v>
      </c>
      <c r="AL31" s="1">
        <v>-1.8160458445664401E-3</v>
      </c>
      <c r="AM31" s="1">
        <v>3.3765419112467289E-3</v>
      </c>
      <c r="AN31" s="1">
        <v>-1.4968199614861107E-3</v>
      </c>
      <c r="AO31" s="1">
        <v>-2.0796905523187727E-3</v>
      </c>
      <c r="AP31" s="1">
        <v>1.18073064901397E-3</v>
      </c>
      <c r="AQ31" s="1">
        <v>-9.5632470324730403E-3</v>
      </c>
      <c r="AR31" s="1">
        <v>-4.1940615959038842E-3</v>
      </c>
      <c r="AS31" s="1">
        <v>3.6832931751094362E-4</v>
      </c>
      <c r="AT31" s="1">
        <v>2.4538962106757486E-4</v>
      </c>
      <c r="AU31" s="1">
        <v>3.0032424972408251E-3</v>
      </c>
      <c r="AV31" s="1">
        <v>1.2374355484801056E-3</v>
      </c>
      <c r="AW31" s="1">
        <v>3.4160049181063364E-3</v>
      </c>
      <c r="AX31" s="1">
        <v>-4.4685644531003996E-4</v>
      </c>
      <c r="AY31" s="1">
        <v>-2.8878034677283148E-3</v>
      </c>
      <c r="AZ31" s="1">
        <v>-8.3569526367093235E-5</v>
      </c>
      <c r="BA31" s="1">
        <v>-3.0711182317245222E-3</v>
      </c>
      <c r="BB31" s="1">
        <v>9.6863826010221716E-3</v>
      </c>
      <c r="BC31" s="1">
        <v>8.4483289036499951E-4</v>
      </c>
      <c r="BD31" s="1">
        <v>7.1524328301205264E-3</v>
      </c>
      <c r="BE31" s="1">
        <v>-3.7436433986351274E-4</v>
      </c>
      <c r="BF31" s="1">
        <v>-2.5942098522484247E-3</v>
      </c>
      <c r="BG31" s="1">
        <v>2.827005974580223E-3</v>
      </c>
      <c r="BH31" s="1">
        <v>-7.5979817067185448E-4</v>
      </c>
      <c r="BI31" s="1">
        <v>1.5641067885246592E-3</v>
      </c>
      <c r="BJ31" s="1">
        <v>-1.5005811223282768E-3</v>
      </c>
      <c r="BK31" s="1">
        <v>-6.4191219598588103E-3</v>
      </c>
      <c r="BL31" s="1">
        <v>1.5284201710777622E-3</v>
      </c>
      <c r="BM31" s="1">
        <v>2.1580406217039977E-3</v>
      </c>
      <c r="BN31" s="1">
        <v>-3.5727879897315159E-3</v>
      </c>
      <c r="BO31" s="1">
        <v>-9.6250473494468962E-4</v>
      </c>
      <c r="BP31" s="1">
        <v>-6.2793693527167863E-3</v>
      </c>
      <c r="BQ31" s="1">
        <v>7.3732445138657869E-3</v>
      </c>
      <c r="BR31" s="1">
        <v>-1.7868205749710356E-3</v>
      </c>
    </row>
    <row r="32" spans="1:70" x14ac:dyDescent="0.2">
      <c r="A32" s="4" t="s">
        <v>23</v>
      </c>
      <c r="B32" s="5">
        <v>2.1822300962944245E-3</v>
      </c>
      <c r="C32" s="1">
        <v>3.7679684116809133E-3</v>
      </c>
      <c r="D32" s="1">
        <v>7.0826881363883585E-5</v>
      </c>
      <c r="E32" s="1">
        <v>-4.1537090884598824E-4</v>
      </c>
      <c r="F32" s="1">
        <v>-4.1193261455766555E-4</v>
      </c>
      <c r="G32" s="1">
        <v>3.2237601656204934E-3</v>
      </c>
      <c r="H32" s="1">
        <v>7.9065364131864207E-4</v>
      </c>
      <c r="I32" s="1">
        <v>8.0566045444512631E-4</v>
      </c>
      <c r="J32" s="1">
        <v>3.5046627753248299E-5</v>
      </c>
      <c r="K32" s="1">
        <v>-2.8453583726595474E-3</v>
      </c>
      <c r="L32" s="1">
        <v>-2.2027209769419276E-3</v>
      </c>
      <c r="M32" s="1">
        <v>-6.1885549118041927E-3</v>
      </c>
      <c r="N32" s="1">
        <v>4.1739285433785144E-3</v>
      </c>
      <c r="O32" s="1">
        <v>1.2134660138073913E-3</v>
      </c>
      <c r="P32" s="1">
        <v>-2.8273336896623117E-3</v>
      </c>
      <c r="Q32" s="1">
        <v>1.1043005834240269E-3</v>
      </c>
      <c r="R32" s="1">
        <v>-1.2845567395774122E-3</v>
      </c>
      <c r="S32" s="1">
        <v>-2.7838203211274213E-3</v>
      </c>
      <c r="T32" s="1">
        <v>1.9750767545207277E-3</v>
      </c>
      <c r="U32" s="1">
        <v>5.1293617341481215E-3</v>
      </c>
      <c r="V32" s="1">
        <v>-3.6975228007683178E-4</v>
      </c>
      <c r="W32" s="1">
        <v>-5.9890998250145969E-3</v>
      </c>
      <c r="X32" s="1">
        <v>1.5741348791677818E-3</v>
      </c>
      <c r="Y32" s="1">
        <v>2.3129467289737813E-3</v>
      </c>
      <c r="Z32" s="1">
        <v>2.0073509598294292E-3</v>
      </c>
      <c r="AA32" s="1">
        <v>-5.6648376214540608E-3</v>
      </c>
      <c r="AB32" s="1">
        <v>-6.2207975416527655E-4</v>
      </c>
      <c r="AC32" s="1">
        <v>4.07950952531761E-3</v>
      </c>
      <c r="AD32" s="1">
        <v>3.1142254983479618E-3</v>
      </c>
      <c r="AE32" s="1">
        <v>6.1359839923729254E-3</v>
      </c>
      <c r="AF32" s="1">
        <v>-2.1254822931267474E-3</v>
      </c>
      <c r="AG32" s="1">
        <v>-7.407834059789672E-4</v>
      </c>
      <c r="AH32" s="1">
        <v>-4.852400717911088E-3</v>
      </c>
      <c r="AI32" s="1">
        <v>-9.3463622528486626E-3</v>
      </c>
      <c r="AJ32" s="1">
        <v>1.7966113947507792E-3</v>
      </c>
      <c r="AK32" s="1">
        <v>1.7292619445492478E-3</v>
      </c>
      <c r="AL32" s="1">
        <v>1.2221649053553146E-3</v>
      </c>
      <c r="AM32" s="1">
        <v>1.055507812381663E-3</v>
      </c>
      <c r="AN32" s="1">
        <v>1.9965151035672788E-3</v>
      </c>
      <c r="AO32" s="1">
        <v>-1.207171221663374E-3</v>
      </c>
      <c r="AP32" s="1">
        <v>-7.6141865596548498E-4</v>
      </c>
      <c r="AQ32" s="1">
        <v>-1.1614010847091441E-2</v>
      </c>
      <c r="AR32" s="1">
        <v>-1.0000887888811354E-2</v>
      </c>
      <c r="AS32" s="1">
        <v>1.3247661433986725E-3</v>
      </c>
      <c r="AT32" s="1">
        <v>4.2286126143137542E-4</v>
      </c>
      <c r="AU32" s="1">
        <v>3.4830777555277116E-4</v>
      </c>
      <c r="AV32" s="1">
        <v>1.8668189010164907E-3</v>
      </c>
      <c r="AW32" s="1">
        <v>3.9508790763238769E-3</v>
      </c>
      <c r="AX32" s="1">
        <v>-1.2029304104843974E-3</v>
      </c>
      <c r="AY32" s="1">
        <v>-4.5165289711115832E-3</v>
      </c>
      <c r="AZ32" s="1">
        <v>-3.7661460880267137E-3</v>
      </c>
      <c r="BA32" s="1">
        <v>2.545083872953218E-3</v>
      </c>
      <c r="BB32" s="1">
        <v>9.6044163715647071E-3</v>
      </c>
      <c r="BC32" s="1">
        <v>5.1457446317827716E-4</v>
      </c>
      <c r="BD32" s="1">
        <v>4.4501649712543456E-3</v>
      </c>
      <c r="BE32" s="1">
        <v>2.13154240993782E-3</v>
      </c>
      <c r="BF32" s="1">
        <v>1.3270017447176805E-3</v>
      </c>
      <c r="BG32" s="1">
        <v>5.0813492373058631E-3</v>
      </c>
      <c r="BH32" s="1">
        <v>3.4818277832932639E-4</v>
      </c>
      <c r="BI32" s="1">
        <v>4.1636933414655663E-3</v>
      </c>
      <c r="BJ32" s="1">
        <v>-3.1631856362021914E-3</v>
      </c>
      <c r="BK32" s="1">
        <v>-8.4461246072484106E-3</v>
      </c>
      <c r="BL32" s="1">
        <v>3.2908120185980456E-3</v>
      </c>
      <c r="BM32" s="1">
        <v>-1.3903109670571246E-3</v>
      </c>
      <c r="BN32" s="1">
        <v>-6.3572129055894386E-3</v>
      </c>
      <c r="BO32" s="1">
        <v>-1.0996062360367233E-2</v>
      </c>
      <c r="BP32" s="1">
        <v>-4.722217737270577E-3</v>
      </c>
      <c r="BQ32" s="1">
        <v>5.955892551489198E-3</v>
      </c>
      <c r="BR32" s="1">
        <v>-3.0932688449950689E-3</v>
      </c>
    </row>
    <row r="33" spans="1:70" x14ac:dyDescent="0.2">
      <c r="A33" s="4" t="s">
        <v>344</v>
      </c>
      <c r="B33" s="5">
        <v>2.3260382341271579E-4</v>
      </c>
      <c r="C33" s="1">
        <v>-8.4714808023207184E-5</v>
      </c>
      <c r="D33" s="1">
        <v>1.9213258545183913E-4</v>
      </c>
      <c r="E33" s="1">
        <v>-8.7334853632172355E-5</v>
      </c>
      <c r="F33" s="1">
        <v>1.0144030410240339E-4</v>
      </c>
      <c r="G33" s="1">
        <v>8.1823201194821586E-4</v>
      </c>
      <c r="H33" s="1">
        <v>1.9761697294559493E-4</v>
      </c>
      <c r="I33" s="1">
        <v>-3.8681866893282995E-4</v>
      </c>
      <c r="J33" s="1">
        <v>-4.1231669249155393E-4</v>
      </c>
      <c r="K33" s="1">
        <v>1.8309330669055263E-3</v>
      </c>
      <c r="L33" s="1">
        <v>-7.613287611199735E-4</v>
      </c>
      <c r="M33" s="1">
        <v>-7.2584292891377607E-4</v>
      </c>
      <c r="N33" s="1">
        <v>2.1882275407715375E-4</v>
      </c>
      <c r="O33" s="1">
        <v>-7.9219690851738481E-4</v>
      </c>
      <c r="P33" s="1">
        <v>2.0000118768794409E-3</v>
      </c>
      <c r="Q33" s="1">
        <v>2.2784044765865492E-4</v>
      </c>
      <c r="R33" s="1">
        <v>-1.865082523973715E-3</v>
      </c>
      <c r="S33" s="1">
        <v>1.3345473737115239E-3</v>
      </c>
      <c r="T33" s="1">
        <v>-1.0974875183389919E-4</v>
      </c>
      <c r="U33" s="1">
        <v>1.0038898929541481E-3</v>
      </c>
      <c r="V33" s="1">
        <v>-8.8657108992434982E-4</v>
      </c>
      <c r="W33" s="1">
        <v>-1.1487935495128947E-4</v>
      </c>
      <c r="X33" s="1">
        <v>-1.1664231250281558E-4</v>
      </c>
      <c r="Y33" s="1">
        <v>6.3832713538880421E-6</v>
      </c>
      <c r="Z33" s="1">
        <v>-5.0044291708625712E-4</v>
      </c>
      <c r="AA33" s="1">
        <v>2.639324365420269E-4</v>
      </c>
      <c r="AB33" s="1">
        <v>-1.2396887289065319E-4</v>
      </c>
      <c r="AC33" s="1">
        <v>-5.2383793477506484E-4</v>
      </c>
      <c r="AD33" s="1">
        <v>4.6925227181718244E-5</v>
      </c>
      <c r="AE33" s="1">
        <v>-1.2976424709841423E-4</v>
      </c>
      <c r="AF33" s="1">
        <v>-1.3175563066282624E-4</v>
      </c>
      <c r="AG33" s="1">
        <v>-2.8862116968914652E-5</v>
      </c>
      <c r="AH33" s="1">
        <v>-1.358305470750786E-4</v>
      </c>
      <c r="AI33" s="1">
        <v>-1.0772763774711028E-3</v>
      </c>
      <c r="AJ33" s="1">
        <v>3.7446501254876795E-4</v>
      </c>
      <c r="AK33" s="1">
        <v>-3.1631112245938183E-4</v>
      </c>
      <c r="AL33" s="1">
        <v>-1.4436236271131745E-4</v>
      </c>
      <c r="AM33" s="1">
        <v>8.5178693517881079E-4</v>
      </c>
      <c r="AN33" s="1">
        <v>-6.1569979198168438E-4</v>
      </c>
      <c r="AO33" s="1">
        <v>-1.5111110450367502E-4</v>
      </c>
      <c r="AP33" s="1">
        <v>-3.3102087186301055E-5</v>
      </c>
      <c r="AQ33" s="1">
        <v>-1.5578464381822167E-4</v>
      </c>
      <c r="AR33" s="1">
        <v>3.362483341308503E-4</v>
      </c>
      <c r="AS33" s="1">
        <v>1.4173780881976815E-3</v>
      </c>
      <c r="AT33" s="1">
        <v>4.3434740829135689E-6</v>
      </c>
      <c r="AU33" s="1">
        <v>-6.755096700264843E-4</v>
      </c>
      <c r="AV33" s="1">
        <v>8.6561886125867784E-4</v>
      </c>
      <c r="AW33" s="1">
        <v>-6.945726784093457E-4</v>
      </c>
      <c r="AX33" s="1">
        <v>4.806118749634866E-5</v>
      </c>
      <c r="AY33" s="1">
        <v>5.3952142244791047E-4</v>
      </c>
      <c r="AZ33" s="1">
        <v>6.3459339534781213E-4</v>
      </c>
      <c r="BA33" s="1">
        <v>2.7547588479789528E-4</v>
      </c>
      <c r="BB33" s="1">
        <v>-2.7685483009929447E-4</v>
      </c>
      <c r="BC33" s="1">
        <v>3.2156998282158687E-5</v>
      </c>
      <c r="BD33" s="1">
        <v>1.3261150291538587E-3</v>
      </c>
      <c r="BE33" s="1">
        <v>-5.763183231838108E-4</v>
      </c>
      <c r="BF33" s="1">
        <v>-4.8837731389202263E-4</v>
      </c>
      <c r="BG33" s="1">
        <v>-6.5178981841797504E-7</v>
      </c>
      <c r="BH33" s="1">
        <v>3.9828388624327005E-4</v>
      </c>
      <c r="BI33" s="1">
        <v>-1.6250253845293552E-3</v>
      </c>
      <c r="BJ33" s="1">
        <v>-6.2215350261363861E-4</v>
      </c>
      <c r="BK33" s="1">
        <v>-7.3814221746582205E-4</v>
      </c>
      <c r="BL33" s="1">
        <v>-1.0736532687801073E-3</v>
      </c>
      <c r="BM33" s="1">
        <v>-3.1331631601044683E-3</v>
      </c>
      <c r="BN33" s="1">
        <v>-8.4691595824969192E-3</v>
      </c>
      <c r="BO33" s="1">
        <v>1.3500071573709538E-3</v>
      </c>
      <c r="BP33" s="1">
        <v>-4.2695356966523405E-3</v>
      </c>
      <c r="BQ33" s="1">
        <v>1.4008395479118531E-3</v>
      </c>
      <c r="BR33" s="1">
        <v>3.2829683264679848E-3</v>
      </c>
    </row>
    <row r="34" spans="1:70" x14ac:dyDescent="0.2">
      <c r="A34" s="4" t="s">
        <v>345</v>
      </c>
      <c r="B34" s="5">
        <v>-2.2307853577026929E-3</v>
      </c>
      <c r="C34" s="1">
        <v>2.332673290045586E-3</v>
      </c>
      <c r="D34" s="1">
        <v>3.2995991293383268E-3</v>
      </c>
      <c r="E34" s="1">
        <v>4.0698867075321675E-4</v>
      </c>
      <c r="F34" s="1">
        <v>-2.2500702467076383E-4</v>
      </c>
      <c r="G34" s="1">
        <v>1.0850352881780606E-4</v>
      </c>
      <c r="H34" s="1">
        <v>2.3437696015630957E-3</v>
      </c>
      <c r="I34" s="1">
        <v>-3.4220995750043873E-6</v>
      </c>
      <c r="J34" s="1">
        <v>7.0534718213960271E-4</v>
      </c>
      <c r="K34" s="1">
        <v>-2.5364259322236279E-3</v>
      </c>
      <c r="L34" s="1">
        <v>3.1006740651679616E-4</v>
      </c>
      <c r="M34" s="1">
        <v>-2.1747160789036199E-3</v>
      </c>
      <c r="N34" s="1">
        <v>2.5770813325778213E-3</v>
      </c>
      <c r="O34" s="1">
        <v>-6.3012657087707462E-4</v>
      </c>
      <c r="P34" s="1">
        <v>-2.6624021529046975E-3</v>
      </c>
      <c r="Q34" s="1">
        <v>3.4222915160926767E-4</v>
      </c>
      <c r="R34" s="1">
        <v>-1.8887324777591352E-3</v>
      </c>
      <c r="S34" s="1">
        <v>-1.4083824309236242E-3</v>
      </c>
      <c r="T34" s="1">
        <v>-3.9208281673293799E-4</v>
      </c>
      <c r="U34" s="1">
        <v>4.186018157319729E-3</v>
      </c>
      <c r="V34" s="1">
        <v>-9.0012570074815969E-4</v>
      </c>
      <c r="W34" s="1">
        <v>-1.6943352447324764E-3</v>
      </c>
      <c r="X34" s="1">
        <v>2.5759187565756246E-3</v>
      </c>
      <c r="Y34" s="1">
        <v>-4.5922100464630895E-4</v>
      </c>
      <c r="Z34" s="1">
        <v>-1.3609285170578769E-4</v>
      </c>
      <c r="AA34" s="1">
        <v>-3.6599844023453213E-4</v>
      </c>
      <c r="AB34" s="1">
        <v>8.4947660278060001E-4</v>
      </c>
      <c r="AC34" s="1">
        <v>2.8752211989230579E-4</v>
      </c>
      <c r="AD34" s="1">
        <v>2.0314043975991955E-5</v>
      </c>
      <c r="AE34" s="1">
        <v>3.5046986850571647E-3</v>
      </c>
      <c r="AF34" s="1">
        <v>2.9037345818887128E-3</v>
      </c>
      <c r="AG34" s="1">
        <v>-3.1948173271101571E-4</v>
      </c>
      <c r="AH34" s="1">
        <v>3.9895390451886081E-4</v>
      </c>
      <c r="AI34" s="1">
        <v>2.1606684315107214E-3</v>
      </c>
      <c r="AJ34" s="1">
        <v>-1.2931582674960492E-3</v>
      </c>
      <c r="AK34" s="1">
        <v>-9.9279843258047126E-4</v>
      </c>
      <c r="AL34" s="1">
        <v>-2.2291558782106201E-3</v>
      </c>
      <c r="AM34" s="1">
        <v>-5.9895890595157439E-3</v>
      </c>
      <c r="AN34" s="1">
        <v>8.7721976951220387E-3</v>
      </c>
      <c r="AO34" s="1">
        <v>-2.5047207123455153E-3</v>
      </c>
      <c r="AP34" s="1">
        <v>-7.6421406787841603E-4</v>
      </c>
      <c r="AQ34" s="1">
        <v>-2.0685969230911198E-3</v>
      </c>
      <c r="AR34" s="1">
        <v>-1.3776027771955155E-3</v>
      </c>
      <c r="AS34" s="1">
        <v>-2.2858781986565949E-3</v>
      </c>
      <c r="AT34" s="1">
        <v>3.0335818085404885E-4</v>
      </c>
      <c r="AU34" s="1">
        <v>-4.0455673452937223E-3</v>
      </c>
      <c r="AV34" s="1">
        <v>1.7588267586843872E-3</v>
      </c>
      <c r="AW34" s="1">
        <v>8.6956212417945832E-3</v>
      </c>
      <c r="AX34" s="1">
        <v>-9.8545251416992945E-4</v>
      </c>
      <c r="AY34" s="1">
        <v>4.798513198362573E-4</v>
      </c>
      <c r="AZ34" s="1">
        <v>-1.13898244013879E-3</v>
      </c>
      <c r="BA34" s="1">
        <v>5.1041071879122475E-3</v>
      </c>
      <c r="BB34" s="1">
        <v>-1.9385104623914941E-3</v>
      </c>
      <c r="BC34" s="1">
        <v>7.0897831204671797E-4</v>
      </c>
      <c r="BD34" s="1">
        <v>-1.177846860778566E-4</v>
      </c>
      <c r="BE34" s="1">
        <v>-6.6204737068157587E-3</v>
      </c>
      <c r="BF34" s="1">
        <v>-7.3909900887444745E-3</v>
      </c>
      <c r="BG34" s="1">
        <v>6.187228842553732E-3</v>
      </c>
      <c r="BH34" s="1">
        <v>1.4535668270836664E-4</v>
      </c>
      <c r="BI34" s="1">
        <v>-1.7142745862184945E-3</v>
      </c>
      <c r="BJ34" s="1">
        <v>-6.1294175041977364E-3</v>
      </c>
      <c r="BK34" s="1">
        <v>2.3648407565509061E-3</v>
      </c>
      <c r="BL34" s="1">
        <v>-1.8076388768002586E-3</v>
      </c>
      <c r="BM34" s="1">
        <v>-6.7918392716556555E-4</v>
      </c>
      <c r="BN34" s="1">
        <v>-7.971361284324326E-4</v>
      </c>
      <c r="BO34" s="1">
        <v>6.1129540980353675E-3</v>
      </c>
      <c r="BP34" s="1">
        <v>6.7417470802763591E-4</v>
      </c>
      <c r="BQ34" s="1">
        <v>-1.0087312865998134E-2</v>
      </c>
      <c r="BR34" s="1">
        <v>4.9989371974023993E-3</v>
      </c>
    </row>
    <row r="35" spans="1:70" x14ac:dyDescent="0.2">
      <c r="A35" s="4" t="s">
        <v>25</v>
      </c>
      <c r="B35" s="5">
        <v>8.6243147767524385E-4</v>
      </c>
      <c r="C35" s="1">
        <v>-1.1831525118722441E-3</v>
      </c>
      <c r="D35" s="1">
        <v>1.4312325143002007E-3</v>
      </c>
      <c r="E35" s="1">
        <v>-7.7292271945673724E-4</v>
      </c>
      <c r="F35" s="1">
        <v>9.2709821231632501E-4</v>
      </c>
      <c r="G35" s="1">
        <v>-3.6176638705614932E-3</v>
      </c>
      <c r="H35" s="1">
        <v>1.8909190757671092E-3</v>
      </c>
      <c r="I35" s="1">
        <v>2.5829998813459727E-3</v>
      </c>
      <c r="J35" s="1">
        <v>6.6948635755447936E-4</v>
      </c>
      <c r="K35" s="1">
        <v>-2.1987716894073975E-3</v>
      </c>
      <c r="L35" s="1">
        <v>-1.0997470060598667E-3</v>
      </c>
      <c r="M35" s="1">
        <v>-2.0359566619725226E-3</v>
      </c>
      <c r="N35" s="1">
        <v>-1.1001295907314898E-3</v>
      </c>
      <c r="O35" s="1">
        <v>-3.3219004587237681E-4</v>
      </c>
      <c r="P35" s="1">
        <v>2.9341223378339366E-3</v>
      </c>
      <c r="Q35" s="1">
        <v>-2.0900998244458013E-3</v>
      </c>
      <c r="R35" s="1">
        <v>-1.9724326076697688E-4</v>
      </c>
      <c r="S35" s="1">
        <v>-8.4932789637216246E-4</v>
      </c>
      <c r="T35" s="1">
        <v>-1.185171661556176E-3</v>
      </c>
      <c r="U35" s="1">
        <v>-2.411530897305347E-3</v>
      </c>
      <c r="V35" s="1">
        <v>1.78774252310235E-3</v>
      </c>
      <c r="W35" s="1">
        <v>2.0761754285816884E-3</v>
      </c>
      <c r="X35" s="1">
        <v>-1.8140466340305097E-3</v>
      </c>
      <c r="Y35" s="1">
        <v>-1.8972274771956775E-3</v>
      </c>
      <c r="Z35" s="1">
        <v>3.5487206137623829E-3</v>
      </c>
      <c r="AA35" s="1">
        <v>-6.9417466734102682E-4</v>
      </c>
      <c r="AB35" s="1">
        <v>-2.8802762294339031E-3</v>
      </c>
      <c r="AC35" s="1">
        <v>1.1747079929581817E-3</v>
      </c>
      <c r="AD35" s="1">
        <v>7.4430100388671262E-4</v>
      </c>
      <c r="AE35" s="1">
        <v>-9.9523972870714538E-4</v>
      </c>
      <c r="AF35" s="1">
        <v>-1.7009108272578774E-3</v>
      </c>
      <c r="AG35" s="1">
        <v>3.6374543818890065E-4</v>
      </c>
      <c r="AH35" s="1">
        <v>8.6181778400258526E-4</v>
      </c>
      <c r="AI35" s="1">
        <v>7.2197209382991213E-3</v>
      </c>
      <c r="AJ35" s="1">
        <v>1.2779968565560821E-3</v>
      </c>
      <c r="AK35" s="1">
        <v>-6.0166514001475492E-4</v>
      </c>
      <c r="AL35" s="1">
        <v>-2.4368453110008548E-3</v>
      </c>
      <c r="AM35" s="1">
        <v>-3.422902179152075E-4</v>
      </c>
      <c r="AN35" s="1">
        <v>2.188939645027364E-3</v>
      </c>
      <c r="AO35" s="1">
        <v>-9.133982353021874E-4</v>
      </c>
      <c r="AP35" s="1">
        <v>-1.2613108264047019E-3</v>
      </c>
      <c r="AQ35" s="1">
        <v>-6.3048203658382972E-3</v>
      </c>
      <c r="AR35" s="1">
        <v>1.1787308723079759E-3</v>
      </c>
      <c r="AS35" s="1">
        <v>-4.9848843513926886E-4</v>
      </c>
      <c r="AT35" s="1">
        <v>3.5090846989243888E-3</v>
      </c>
      <c r="AU35" s="1">
        <v>-4.3330953548176617E-3</v>
      </c>
      <c r="AV35" s="1">
        <v>-2.5810710897748472E-3</v>
      </c>
      <c r="AW35" s="1">
        <v>1.9748645770953994E-2</v>
      </c>
      <c r="AX35" s="1">
        <v>-2.1649771153875747E-3</v>
      </c>
      <c r="AY35" s="1">
        <v>-1.5747478451141024E-3</v>
      </c>
      <c r="AZ35" s="1">
        <v>2.8526216973441061E-3</v>
      </c>
      <c r="BA35" s="1">
        <v>1.6817183369056813E-3</v>
      </c>
      <c r="BB35" s="1">
        <v>4.167319117500263E-3</v>
      </c>
      <c r="BC35" s="1">
        <v>-6.1298179253355372E-4</v>
      </c>
      <c r="BD35" s="1">
        <v>-4.7141643050246349E-4</v>
      </c>
      <c r="BE35" s="1">
        <v>-1.8099391344298893E-3</v>
      </c>
      <c r="BF35" s="1">
        <v>-4.3549208612708029E-3</v>
      </c>
      <c r="BG35" s="1">
        <v>1.3329732506226352E-3</v>
      </c>
      <c r="BH35" s="1">
        <v>2.6579596243825744E-4</v>
      </c>
      <c r="BI35" s="1">
        <v>-1.5919870254133481E-3</v>
      </c>
      <c r="BJ35" s="1">
        <v>-1.7751745786155899E-3</v>
      </c>
      <c r="BK35" s="1">
        <v>-1.8040837993698444E-3</v>
      </c>
      <c r="BL35" s="1">
        <v>-8.5373577927117016E-4</v>
      </c>
      <c r="BM35" s="1">
        <v>-6.1936441639156743E-3</v>
      </c>
      <c r="BN35" s="1">
        <v>2.3874382740058783E-3</v>
      </c>
      <c r="BO35" s="1">
        <v>1.044832106840588E-2</v>
      </c>
      <c r="BP35" s="1">
        <v>-1.000699001876166E-3</v>
      </c>
      <c r="BQ35" s="1">
        <v>-1.0087312865998134E-2</v>
      </c>
      <c r="BR35" s="1">
        <v>4.9989371974023993E-3</v>
      </c>
    </row>
    <row r="36" spans="1:70" x14ac:dyDescent="0.2">
      <c r="A36" s="4" t="s">
        <v>25</v>
      </c>
      <c r="B36" s="5">
        <v>1.0989983602851085E-3</v>
      </c>
      <c r="C36" s="1">
        <v>8.9019709019058126E-4</v>
      </c>
      <c r="D36" s="1">
        <v>2.8629551055039227E-4</v>
      </c>
      <c r="E36" s="1">
        <v>-9.9812678333933589E-4</v>
      </c>
      <c r="F36" s="1">
        <v>-1.9931115210375781E-4</v>
      </c>
      <c r="G36" s="1">
        <v>1.0358981629417752E-3</v>
      </c>
      <c r="H36" s="1">
        <v>7.2015496987220715E-4</v>
      </c>
      <c r="I36" s="1">
        <v>-1.061968270188415E-5</v>
      </c>
      <c r="J36" s="1">
        <v>2.400275002119508E-4</v>
      </c>
      <c r="K36" s="1">
        <v>-6.1532206260733388E-4</v>
      </c>
      <c r="L36" s="1">
        <v>-3.0982795308799565E-3</v>
      </c>
      <c r="M36" s="1">
        <v>-3.6586104858907613E-3</v>
      </c>
      <c r="N36" s="1">
        <v>1.4118479123785652E-3</v>
      </c>
      <c r="O36" s="1">
        <v>8.3775847763851541E-4</v>
      </c>
      <c r="P36" s="1">
        <v>-5.1741683239271731E-3</v>
      </c>
      <c r="Q36" s="1">
        <v>-1.9243184632951511E-3</v>
      </c>
      <c r="R36" s="1">
        <v>-6.8988022906754079E-4</v>
      </c>
      <c r="S36" s="1">
        <v>1.0575158796317064E-3</v>
      </c>
      <c r="T36" s="1">
        <v>-4.950558891103731E-4</v>
      </c>
      <c r="U36" s="1">
        <v>7.7187003383242777E-4</v>
      </c>
      <c r="V36" s="1">
        <v>2.5933388845805322E-3</v>
      </c>
      <c r="W36" s="1">
        <v>-3.5649459761204461E-3</v>
      </c>
      <c r="X36" s="1">
        <v>1.1591710166643627E-3</v>
      </c>
      <c r="Y36" s="1">
        <v>9.1728896401375103E-4</v>
      </c>
      <c r="Z36" s="1">
        <v>-2.8810885997217553E-4</v>
      </c>
      <c r="AA36" s="1">
        <v>-1.6570698333600565E-3</v>
      </c>
      <c r="AB36" s="1">
        <v>1.2234835092981681E-3</v>
      </c>
      <c r="AC36" s="1">
        <v>2.6111249675454663E-3</v>
      </c>
      <c r="AD36" s="1">
        <v>1.5025870052947509E-3</v>
      </c>
      <c r="AE36" s="1">
        <v>8.3986592730636318E-4</v>
      </c>
      <c r="AF36" s="1">
        <v>-2.4252374763390318E-3</v>
      </c>
      <c r="AG36" s="1">
        <v>3.1846741655508991E-4</v>
      </c>
      <c r="AH36" s="1">
        <v>-2.9389080381893567E-3</v>
      </c>
      <c r="AI36" s="1">
        <v>-1.2788762206662383E-3</v>
      </c>
      <c r="AJ36" s="1">
        <v>2.4421720672851543E-3</v>
      </c>
      <c r="AK36" s="1">
        <v>2.8670529310245691E-4</v>
      </c>
      <c r="AL36" s="1">
        <v>-1.7626082904065887E-3</v>
      </c>
      <c r="AM36" s="1">
        <v>-2.1065159296421885E-3</v>
      </c>
      <c r="AN36" s="1">
        <v>1.5865858698467766E-3</v>
      </c>
      <c r="AO36" s="1">
        <v>1.4533366891272194E-3</v>
      </c>
      <c r="AP36" s="1">
        <v>1.2660582191178832E-3</v>
      </c>
      <c r="AQ36" s="1">
        <v>-3.0671218325927022E-3</v>
      </c>
      <c r="AR36" s="1">
        <v>-5.3918844392512638E-4</v>
      </c>
      <c r="AS36" s="1">
        <v>5.959933684590679E-4</v>
      </c>
      <c r="AT36" s="1">
        <v>1.2819055651436153E-3</v>
      </c>
      <c r="AU36" s="1">
        <v>1.7024922383498736E-3</v>
      </c>
      <c r="AV36" s="1">
        <v>-3.6832406585343789E-4</v>
      </c>
      <c r="AW36" s="1">
        <v>3.6872132945543114E-3</v>
      </c>
      <c r="AX36" s="1">
        <v>-2.3266444945434805E-4</v>
      </c>
      <c r="AY36" s="1">
        <v>1.174485391117631E-3</v>
      </c>
      <c r="AZ36" s="1">
        <v>3.0634263712802762E-3</v>
      </c>
      <c r="BA36" s="1">
        <v>-1.3043485427605684E-3</v>
      </c>
      <c r="BB36" s="1">
        <v>5.5371923956427547E-4</v>
      </c>
      <c r="BC36" s="1">
        <v>-4.3674377881304655E-3</v>
      </c>
      <c r="BD36" s="1">
        <v>2.3239306477097071E-3</v>
      </c>
      <c r="BE36" s="1">
        <v>2.9508677133295918E-3</v>
      </c>
      <c r="BF36" s="1">
        <v>1.6725954658359762E-4</v>
      </c>
      <c r="BG36" s="1">
        <v>3.3147850832465561E-3</v>
      </c>
      <c r="BH36" s="1">
        <v>9.5244139650677527E-4</v>
      </c>
      <c r="BI36" s="1">
        <v>2.926892578666357E-3</v>
      </c>
      <c r="BJ36" s="1">
        <v>-1.5756686471414458E-3</v>
      </c>
      <c r="BK36" s="1">
        <v>-1.1592026132395197E-3</v>
      </c>
      <c r="BL36" s="1">
        <v>-8.0742606148524637E-5</v>
      </c>
      <c r="BM36" s="1">
        <v>-1.7457735703784098E-3</v>
      </c>
      <c r="BN36" s="1">
        <v>-1.7742486433665653E-3</v>
      </c>
      <c r="BO36" s="1">
        <v>-1.3457266358850547E-2</v>
      </c>
      <c r="BP36" s="1">
        <v>6.5201820555851088E-3</v>
      </c>
      <c r="BQ36" s="1">
        <v>6.0801809766701971E-3</v>
      </c>
      <c r="BR36" s="1">
        <v>1.9295052704457712E-3</v>
      </c>
    </row>
    <row r="37" spans="1:70" x14ac:dyDescent="0.2">
      <c r="A37" s="4" t="s">
        <v>26</v>
      </c>
      <c r="B37" s="5">
        <v>-1.6122126684119786E-3</v>
      </c>
      <c r="C37" s="1">
        <v>6.1520647891147588E-4</v>
      </c>
      <c r="D37" s="1">
        <v>3.7217277398541833E-4</v>
      </c>
      <c r="E37" s="1">
        <v>2.1482602107854003E-3</v>
      </c>
      <c r="F37" s="1">
        <v>1.6458709792327669E-4</v>
      </c>
      <c r="G37" s="1">
        <v>-1.0640803421902759E-3</v>
      </c>
      <c r="H37" s="1">
        <v>5.1462759003199573E-4</v>
      </c>
      <c r="I37" s="1">
        <v>-2.9789980709955675E-4</v>
      </c>
      <c r="J37" s="1">
        <v>-3.2044915159661102E-4</v>
      </c>
      <c r="K37" s="1">
        <v>1.7766755454475917E-3</v>
      </c>
      <c r="L37" s="1">
        <v>1.0398518301464302E-3</v>
      </c>
      <c r="M37" s="1">
        <v>1.019899824897562E-3</v>
      </c>
      <c r="N37" s="1">
        <v>-1.1492129929444113E-3</v>
      </c>
      <c r="O37" s="1">
        <v>9.5772882983543843E-5</v>
      </c>
      <c r="P37" s="1">
        <v>1.0572899108154035E-3</v>
      </c>
      <c r="Q37" s="1">
        <v>3.5216949988566529E-3</v>
      </c>
      <c r="R37" s="1">
        <v>1.4271024083356172E-4</v>
      </c>
      <c r="S37" s="1">
        <v>-5.2827411585037293E-4</v>
      </c>
      <c r="T37" s="1">
        <v>-2.1620160688709943E-4</v>
      </c>
      <c r="U37" s="1">
        <v>9.5138234452988863E-4</v>
      </c>
      <c r="V37" s="1">
        <v>1.4935899319643926E-3</v>
      </c>
      <c r="W37" s="1">
        <v>-1.3654028536904368E-4</v>
      </c>
      <c r="X37" s="1">
        <v>-2.9412368242391981E-4</v>
      </c>
      <c r="Y37" s="1">
        <v>-8.8138456715736738E-5</v>
      </c>
      <c r="Z37" s="1">
        <v>1.3131144684105526E-4</v>
      </c>
      <c r="AA37" s="1">
        <v>4.945424562185924E-3</v>
      </c>
      <c r="AB37" s="1">
        <v>-2.8202617942693989E-4</v>
      </c>
      <c r="AC37" s="1">
        <v>2.1076052297791551E-3</v>
      </c>
      <c r="AD37" s="1">
        <v>1.5340584759877929E-5</v>
      </c>
      <c r="AE37" s="1">
        <v>-1.5805659877847174E-3</v>
      </c>
      <c r="AF37" s="1">
        <v>-1.0533085651832533E-3</v>
      </c>
      <c r="AG37" s="1">
        <v>-1.3432322027094256E-3</v>
      </c>
      <c r="AH37" s="1">
        <v>-9.6064954120194026E-3</v>
      </c>
      <c r="AI37" s="1">
        <v>-1.0157154276588802E-2</v>
      </c>
      <c r="AJ37" s="1">
        <v>2.1251666195713885E-3</v>
      </c>
      <c r="AK37" s="1">
        <v>9.0299385237048826E-4</v>
      </c>
      <c r="AL37" s="1">
        <v>7.6761531700931011E-4</v>
      </c>
      <c r="AM37" s="1">
        <v>-1.1278263810441075E-3</v>
      </c>
      <c r="AN37" s="1">
        <v>-1.0991007483540554E-2</v>
      </c>
      <c r="AO37" s="1">
        <v>2.9987289080687326E-3</v>
      </c>
      <c r="AP37" s="1">
        <v>-2.3382621132806534E-4</v>
      </c>
      <c r="AQ37" s="1">
        <v>-3.9451756797691668E-4</v>
      </c>
      <c r="AR37" s="1">
        <v>1.9929227790529496E-3</v>
      </c>
      <c r="AS37" s="1">
        <v>1.1492651112212904E-3</v>
      </c>
      <c r="AT37" s="1">
        <v>6.1886549165126594E-4</v>
      </c>
      <c r="AU37" s="1">
        <v>9.0174300901935144E-4</v>
      </c>
      <c r="AV37" s="1">
        <v>3.1314755726048306E-3</v>
      </c>
      <c r="AW37" s="1">
        <v>1.1077603968652739E-3</v>
      </c>
      <c r="AX37" s="1">
        <v>8.8283333820210374E-5</v>
      </c>
      <c r="AY37" s="1">
        <v>-2.7554697264251301E-3</v>
      </c>
      <c r="AZ37" s="1">
        <v>-4.0961244989292187E-3</v>
      </c>
      <c r="BA37" s="1">
        <v>2.1022848135674461E-4</v>
      </c>
      <c r="BB37" s="1">
        <v>-1.0848539314650277E-3</v>
      </c>
      <c r="BC37" s="1">
        <v>9.7350823918095989E-5</v>
      </c>
      <c r="BD37" s="1">
        <v>6.6178868474533028E-4</v>
      </c>
      <c r="BE37" s="1">
        <v>1.881794576071057E-3</v>
      </c>
      <c r="BF37" s="1">
        <v>5.090545472367692E-3</v>
      </c>
      <c r="BG37" s="1">
        <v>3.5521799795978489E-3</v>
      </c>
      <c r="BH37" s="1">
        <v>-6.1488391824188822E-4</v>
      </c>
      <c r="BI37" s="1">
        <v>-5.3027065439481243E-4</v>
      </c>
      <c r="BJ37" s="1">
        <v>-9.5624441497478834E-4</v>
      </c>
      <c r="BK37" s="1">
        <v>-1.699206126757393E-3</v>
      </c>
      <c r="BL37" s="1">
        <v>3.4420905414365016E-3</v>
      </c>
      <c r="BM37" s="1">
        <v>-1.6186353996811267E-3</v>
      </c>
      <c r="BN37" s="1">
        <v>-1.1983234264625728E-3</v>
      </c>
      <c r="BO37" s="1">
        <v>9.3323470575098749E-3</v>
      </c>
      <c r="BP37" s="1">
        <v>-3.2791867002872556E-3</v>
      </c>
      <c r="BQ37" s="1">
        <v>-1.8262971103160188E-2</v>
      </c>
      <c r="BR37" s="1">
        <v>-3.6128644084549993E-2</v>
      </c>
    </row>
    <row r="38" spans="1:70" x14ac:dyDescent="0.2">
      <c r="A38" s="4" t="s">
        <v>26</v>
      </c>
      <c r="B38" s="5">
        <v>-1.4459266692522985E-3</v>
      </c>
      <c r="C38" s="1">
        <v>6.2846989024870222E-4</v>
      </c>
      <c r="D38" s="1">
        <v>6.5036117364455697E-4</v>
      </c>
      <c r="E38" s="1">
        <v>9.9302387172011037E-4</v>
      </c>
      <c r="F38" s="1">
        <v>-3.1279961520490699E-5</v>
      </c>
      <c r="G38" s="1">
        <v>-3.0340336970166668E-4</v>
      </c>
      <c r="H38" s="1">
        <v>-1.8272179169918472E-3</v>
      </c>
      <c r="I38" s="1">
        <v>-1.9578877483205734E-4</v>
      </c>
      <c r="J38" s="1">
        <v>-4.2368491461993173E-4</v>
      </c>
      <c r="K38" s="1">
        <v>2.2934955623727621E-3</v>
      </c>
      <c r="L38" s="1">
        <v>2.6733903681637871E-3</v>
      </c>
      <c r="M38" s="1">
        <v>3.4897737150053269E-3</v>
      </c>
      <c r="N38" s="1">
        <v>-7.8476135844365988E-5</v>
      </c>
      <c r="O38" s="1">
        <v>6.3887421536940254E-4</v>
      </c>
      <c r="P38" s="1">
        <v>-8.5946067764740362E-4</v>
      </c>
      <c r="Q38" s="1">
        <v>8.3255875997323219E-4</v>
      </c>
      <c r="R38" s="1">
        <v>7.1128688046950296E-4</v>
      </c>
      <c r="S38" s="1">
        <v>2.7684858682587572E-3</v>
      </c>
      <c r="T38" s="1">
        <v>1.2853114084929662E-4</v>
      </c>
      <c r="U38" s="1">
        <v>1.1028412601262255E-3</v>
      </c>
      <c r="V38" s="1">
        <v>1.479203751203449E-3</v>
      </c>
      <c r="W38" s="1">
        <v>-1.9604224249973475E-3</v>
      </c>
      <c r="X38" s="1">
        <v>-2.9856812135796054E-3</v>
      </c>
      <c r="Y38" s="1">
        <v>4.2663097461898805E-4</v>
      </c>
      <c r="Z38" s="1">
        <v>7.4449870764239966E-4</v>
      </c>
      <c r="AA38" s="1">
        <v>1.474487904651668E-3</v>
      </c>
      <c r="AB38" s="1">
        <v>4.7475943191103011E-4</v>
      </c>
      <c r="AC38" s="1">
        <v>7.551757972617993E-4</v>
      </c>
      <c r="AD38" s="1">
        <v>4.4854735731431701E-4</v>
      </c>
      <c r="AE38" s="1">
        <v>-2.4048871697174436E-4</v>
      </c>
      <c r="AF38" s="1">
        <v>3.4251936844423135E-4</v>
      </c>
      <c r="AG38" s="1">
        <v>-5.5401566991753327E-4</v>
      </c>
      <c r="AH38" s="1">
        <v>-4.3231191811824088E-3</v>
      </c>
      <c r="AI38" s="1">
        <v>-9.4899518255422075E-3</v>
      </c>
      <c r="AJ38" s="1">
        <v>-1.9059652701521271E-3</v>
      </c>
      <c r="AK38" s="1">
        <v>1.9851464069606698E-4</v>
      </c>
      <c r="AL38" s="1">
        <v>-1.7995391171411088E-3</v>
      </c>
      <c r="AM38" s="1">
        <v>-1.0557884931441058E-3</v>
      </c>
      <c r="AN38" s="1">
        <v>-4.6489523943567274E-3</v>
      </c>
      <c r="AO38" s="1">
        <v>1.7224072625350011E-3</v>
      </c>
      <c r="AP38" s="1">
        <v>-6.8667518462978052E-4</v>
      </c>
      <c r="AQ38" s="1">
        <v>-1.2205272031453541E-4</v>
      </c>
      <c r="AR38" s="1">
        <v>1.9768324312867459E-3</v>
      </c>
      <c r="AS38" s="1">
        <v>1.3685013869149251E-3</v>
      </c>
      <c r="AT38" s="1">
        <v>2.2535829421888268E-4</v>
      </c>
      <c r="AU38" s="1">
        <v>9.7227186941221825E-4</v>
      </c>
      <c r="AV38" s="1">
        <v>1.5996987408611984E-3</v>
      </c>
      <c r="AW38" s="1">
        <v>-1.2564479710020803E-3</v>
      </c>
      <c r="AX38" s="1">
        <v>-1.9747717866262368E-5</v>
      </c>
      <c r="AY38" s="1">
        <v>-1.1546869984633611E-3</v>
      </c>
      <c r="AZ38" s="1">
        <v>-3.9597617741628918E-3</v>
      </c>
      <c r="BA38" s="1">
        <v>-1.1073688029408439E-3</v>
      </c>
      <c r="BB38" s="1">
        <v>8.7481000969318371E-4</v>
      </c>
      <c r="BC38" s="1">
        <v>5.6295205353616804E-4</v>
      </c>
      <c r="BD38" s="1">
        <v>-7.4626935518748254E-4</v>
      </c>
      <c r="BE38" s="1">
        <v>2.102744621034255E-3</v>
      </c>
      <c r="BF38" s="1">
        <v>3.937718848281457E-3</v>
      </c>
      <c r="BG38" s="1">
        <v>2.7968933394499412E-3</v>
      </c>
      <c r="BH38" s="1">
        <v>-1.8490226537541039E-4</v>
      </c>
      <c r="BI38" s="1">
        <v>-3.8177054019126619E-5</v>
      </c>
      <c r="BJ38" s="1">
        <v>-1.9521309114069055E-3</v>
      </c>
      <c r="BK38" s="1">
        <v>-2.3005256869622331E-3</v>
      </c>
      <c r="BL38" s="1">
        <v>3.9295298359146615E-3</v>
      </c>
      <c r="BM38" s="1">
        <v>-9.2533931965423945E-4</v>
      </c>
      <c r="BN38" s="1">
        <v>-1.6752730018457598E-3</v>
      </c>
      <c r="BO38" s="1">
        <v>4.7646239662013741E-3</v>
      </c>
      <c r="BP38" s="1">
        <v>-1.4794244518568091E-3</v>
      </c>
      <c r="BQ38" s="1">
        <v>-1.8262971103160188E-2</v>
      </c>
      <c r="BR38" s="1">
        <v>-3.6128644084549993E-2</v>
      </c>
    </row>
    <row r="39" spans="1:70" x14ac:dyDescent="0.2">
      <c r="A39" s="4" t="s">
        <v>351</v>
      </c>
      <c r="B39" s="5">
        <v>-9.6143944340309107E-4</v>
      </c>
      <c r="C39" s="1">
        <v>3.3620017976761506E-4</v>
      </c>
      <c r="D39" s="1">
        <v>7.1545500462260984E-4</v>
      </c>
      <c r="E39" s="1">
        <v>3.4384507161965147E-4</v>
      </c>
      <c r="F39" s="1">
        <v>-1.1800435708383431E-4</v>
      </c>
      <c r="G39" s="1">
        <v>-1.0915331228785899E-4</v>
      </c>
      <c r="H39" s="1">
        <v>-1.4795999623729662E-4</v>
      </c>
      <c r="I39" s="1">
        <v>-2.3931322100014986E-6</v>
      </c>
      <c r="J39" s="1">
        <v>1.8619130759659188E-4</v>
      </c>
      <c r="K39" s="1">
        <v>1.3275637082816474E-3</v>
      </c>
      <c r="L39" s="1">
        <v>2.4547668730041236E-3</v>
      </c>
      <c r="M39" s="1">
        <v>6.0602840972852877E-4</v>
      </c>
      <c r="N39" s="1">
        <v>3.4641982449296749E-4</v>
      </c>
      <c r="O39" s="1">
        <v>4.271424832331747E-4</v>
      </c>
      <c r="P39" s="1">
        <v>4.7323998930966254E-6</v>
      </c>
      <c r="Q39" s="1">
        <v>4.3858474936285611E-4</v>
      </c>
      <c r="R39" s="1">
        <v>-3.4882288066229605E-5</v>
      </c>
      <c r="S39" s="1">
        <v>1.5388564869084538E-3</v>
      </c>
      <c r="T39" s="1">
        <v>-2.0449567206470499E-5</v>
      </c>
      <c r="U39" s="1">
        <v>-5.3485172184288335E-4</v>
      </c>
      <c r="V39" s="1">
        <v>3.4469549575554789E-4</v>
      </c>
      <c r="W39" s="1">
        <v>-1.4233722906161648E-3</v>
      </c>
      <c r="X39" s="1">
        <v>-1.5602040467161929E-3</v>
      </c>
      <c r="Y39" s="1">
        <v>1.0566965705348635E-3</v>
      </c>
      <c r="Z39" s="1">
        <v>-1.4991139816075321E-3</v>
      </c>
      <c r="AA39" s="1">
        <v>3.494250067033979E-3</v>
      </c>
      <c r="AB39" s="1">
        <v>5.3866063809719528E-5</v>
      </c>
      <c r="AC39" s="1">
        <v>1.445717584722819E-3</v>
      </c>
      <c r="AD39" s="1">
        <v>8.3209010715639894E-4</v>
      </c>
      <c r="AE39" s="1">
        <v>-1.0984369223211706E-3</v>
      </c>
      <c r="AF39" s="1">
        <v>1.8452021962013852E-3</v>
      </c>
      <c r="AG39" s="1">
        <v>-3.6809790435434923E-4</v>
      </c>
      <c r="AH39" s="1">
        <v>-3.8709766041401289E-3</v>
      </c>
      <c r="AI39" s="1">
        <v>-9.2400347157947822E-3</v>
      </c>
      <c r="AJ39" s="1">
        <v>8.3961607415137943E-4</v>
      </c>
      <c r="AK39" s="1">
        <v>9.5696788204331022E-4</v>
      </c>
      <c r="AL39" s="1">
        <v>-1.7745800176205836E-3</v>
      </c>
      <c r="AM39" s="1">
        <v>3.4764991465212011E-4</v>
      </c>
      <c r="AN39" s="1">
        <v>-4.90649208717311E-3</v>
      </c>
      <c r="AO39" s="1">
        <v>3.578387418423716E-3</v>
      </c>
      <c r="AP39" s="1">
        <v>-8.2636522462606527E-4</v>
      </c>
      <c r="AQ39" s="1">
        <v>5.3290432007715692E-5</v>
      </c>
      <c r="AR39" s="1">
        <v>3.1762053524418102E-4</v>
      </c>
      <c r="AS39" s="1">
        <v>-1.2898618039949429E-3</v>
      </c>
      <c r="AT39" s="1">
        <v>1.9205129304153189E-3</v>
      </c>
      <c r="AU39" s="1">
        <v>2.9883174076236856E-3</v>
      </c>
      <c r="AV39" s="1">
        <v>-4.7289110532999209E-4</v>
      </c>
      <c r="AW39" s="1">
        <v>-8.2639199308128387E-4</v>
      </c>
      <c r="AX39" s="1">
        <v>-1.8195290556260701E-4</v>
      </c>
      <c r="AY39" s="1">
        <v>2.4794693859091039E-3</v>
      </c>
      <c r="AZ39" s="1">
        <v>-2.8987993718090034E-3</v>
      </c>
      <c r="BA39" s="1">
        <v>-1.6512789739944055E-3</v>
      </c>
      <c r="BB39" s="1">
        <v>3.6870997272923304E-4</v>
      </c>
      <c r="BC39" s="1">
        <v>-2.4581270027175252E-4</v>
      </c>
      <c r="BD39" s="1">
        <v>9.3372691743194667E-4</v>
      </c>
      <c r="BE39" s="1">
        <v>2.688331616566301E-3</v>
      </c>
      <c r="BF39" s="1">
        <v>-6.2132908404930265E-3</v>
      </c>
      <c r="BG39" s="1">
        <v>6.5317904074661233E-3</v>
      </c>
      <c r="BH39" s="1">
        <v>1.598543671230433E-3</v>
      </c>
      <c r="BI39" s="1">
        <v>-4.1629074464791623E-4</v>
      </c>
      <c r="BJ39" s="1">
        <v>-2.8733933832166153E-3</v>
      </c>
      <c r="BK39" s="1">
        <v>-2.2714941284798294E-3</v>
      </c>
      <c r="BL39" s="1">
        <v>1.9321685628214376E-3</v>
      </c>
      <c r="BM39" s="1">
        <v>-1.9141798305587412E-3</v>
      </c>
      <c r="BN39" s="1">
        <v>-2.2652480072819637E-3</v>
      </c>
      <c r="BO39" s="1">
        <v>5.044567146317706E-3</v>
      </c>
      <c r="BP39" s="1">
        <v>1.0845884375197418E-3</v>
      </c>
      <c r="BQ39" s="1">
        <v>-1.1787739316310004E-2</v>
      </c>
      <c r="BR39" s="1">
        <v>-6.9734175675758266E-3</v>
      </c>
    </row>
    <row r="40" spans="1:70" x14ac:dyDescent="0.2">
      <c r="A40" s="4" t="s">
        <v>0</v>
      </c>
      <c r="B40" s="5">
        <v>-1.617456366763029E-3</v>
      </c>
      <c r="C40" s="1">
        <v>4.1264050919585778E-5</v>
      </c>
      <c r="D40" s="1">
        <v>1.2717643072801769E-3</v>
      </c>
      <c r="E40" s="1">
        <v>3.5254835662628481E-3</v>
      </c>
      <c r="F40" s="1">
        <v>1.510702927134555E-4</v>
      </c>
      <c r="G40" s="1">
        <v>-4.3367739040706631E-4</v>
      </c>
      <c r="H40" s="1">
        <v>5.068242930228561E-4</v>
      </c>
      <c r="I40" s="1">
        <v>-7.0209824527923373E-4</v>
      </c>
      <c r="J40" s="1">
        <v>-9.3255594093985983E-4</v>
      </c>
      <c r="K40" s="1">
        <v>3.0363847901127841E-4</v>
      </c>
      <c r="L40" s="1">
        <v>2.4994434866506799E-3</v>
      </c>
      <c r="M40" s="1">
        <v>1.6907028600574313E-4</v>
      </c>
      <c r="N40" s="1">
        <v>4.2003656198152153E-4</v>
      </c>
      <c r="O40" s="1">
        <v>3.5318325327963939E-5</v>
      </c>
      <c r="P40" s="1">
        <v>-7.6810235108353095E-4</v>
      </c>
      <c r="Q40" s="1">
        <v>-6.5207408215396732E-4</v>
      </c>
      <c r="R40" s="1">
        <v>4.4233706658956861E-4</v>
      </c>
      <c r="S40" s="1">
        <v>-6.710375057215937E-4</v>
      </c>
      <c r="T40" s="1">
        <v>-3.4076206066990919E-4</v>
      </c>
      <c r="U40" s="1">
        <v>7.6185873148536612E-4</v>
      </c>
      <c r="V40" s="1">
        <v>1.3149697818048032E-3</v>
      </c>
      <c r="W40" s="1">
        <v>-3.9617567979296905E-3</v>
      </c>
      <c r="X40" s="1">
        <v>-1.0286313527527184E-3</v>
      </c>
      <c r="Y40" s="1">
        <v>1.4653297069241983E-4</v>
      </c>
      <c r="Z40" s="1">
        <v>2.0391008272936393E-4</v>
      </c>
      <c r="AA40" s="1">
        <v>3.9144690824322878E-3</v>
      </c>
      <c r="AB40" s="1">
        <v>2.3444363489778198E-3</v>
      </c>
      <c r="AC40" s="1">
        <v>3.2765494430973862E-4</v>
      </c>
      <c r="AD40" s="1">
        <v>7.9263996816042811E-5</v>
      </c>
      <c r="AE40" s="1">
        <v>-1.7191135390440099E-3</v>
      </c>
      <c r="AF40" s="1">
        <v>-1.2100306014843495E-4</v>
      </c>
      <c r="AG40" s="1">
        <v>-1.5464824621265749E-3</v>
      </c>
      <c r="AH40" s="1">
        <v>-6.8172140632385431E-3</v>
      </c>
      <c r="AI40" s="1">
        <v>-1.5993230392253945E-2</v>
      </c>
      <c r="AJ40" s="1">
        <v>3.6626396492444595E-3</v>
      </c>
      <c r="AK40" s="1">
        <v>9.7087596732915661E-4</v>
      </c>
      <c r="AL40" s="1">
        <v>-1.1531629354918204E-3</v>
      </c>
      <c r="AM40" s="1">
        <v>-1.5830424228088918E-3</v>
      </c>
      <c r="AN40" s="1">
        <v>-9.2530087803933871E-3</v>
      </c>
      <c r="AO40" s="1">
        <v>2.2172282844609053E-3</v>
      </c>
      <c r="AP40" s="1">
        <v>-1.4200390245929016E-3</v>
      </c>
      <c r="AQ40" s="1">
        <v>1.3564043971333634E-3</v>
      </c>
      <c r="AR40" s="1">
        <v>2.551536371746307E-3</v>
      </c>
      <c r="AS40" s="1">
        <v>-1.313351557081701E-4</v>
      </c>
      <c r="AT40" s="1">
        <v>8.5204594255409625E-4</v>
      </c>
      <c r="AU40" s="1">
        <v>5.3755444108827257E-3</v>
      </c>
      <c r="AV40" s="1">
        <v>1.1527626387622784E-2</v>
      </c>
      <c r="AW40" s="1">
        <v>4.2219487857103541E-3</v>
      </c>
      <c r="AX40" s="1">
        <v>-9.7907422009689982E-4</v>
      </c>
      <c r="AY40" s="1">
        <v>-2.9240530016140312E-3</v>
      </c>
      <c r="AZ40" s="1">
        <v>4.8993901742184706E-4</v>
      </c>
      <c r="BA40" s="1">
        <v>-2.8889584430462629E-3</v>
      </c>
      <c r="BB40" s="1">
        <v>4.1173454069725847E-3</v>
      </c>
      <c r="BC40" s="1">
        <v>-5.2793423293556383E-4</v>
      </c>
      <c r="BD40" s="1">
        <v>1.8622748753762757E-3</v>
      </c>
      <c r="BE40" s="1">
        <v>3.8201136900636178E-3</v>
      </c>
      <c r="BF40" s="1">
        <v>4.4534004072542061E-4</v>
      </c>
      <c r="BG40" s="1">
        <v>2.9644346192010951E-3</v>
      </c>
      <c r="BH40" s="1">
        <v>-1.6283795422270104E-3</v>
      </c>
      <c r="BI40" s="1">
        <v>7.0268633623248662E-4</v>
      </c>
      <c r="BJ40" s="1">
        <v>-1.085786390459726E-3</v>
      </c>
      <c r="BK40" s="1">
        <v>-2.1916348815661166E-3</v>
      </c>
      <c r="BL40" s="1">
        <v>-2.3239295694764381E-4</v>
      </c>
      <c r="BM40" s="1">
        <v>-2.8880196255341392E-3</v>
      </c>
      <c r="BN40" s="1">
        <v>-2.2797399648591321E-3</v>
      </c>
      <c r="BO40" s="1">
        <v>-9.2172469202003347E-4</v>
      </c>
      <c r="BP40" s="1">
        <v>4.1637937592039192E-3</v>
      </c>
      <c r="BQ40" s="1">
        <v>-1.0994067139545028E-2</v>
      </c>
      <c r="BR40" s="1">
        <v>7.0700584516070839E-3</v>
      </c>
    </row>
    <row r="41" spans="1:70" x14ac:dyDescent="0.2">
      <c r="A41" s="4" t="s">
        <v>28</v>
      </c>
      <c r="B41" s="5">
        <v>6.0967556002690538E-3</v>
      </c>
      <c r="C41" s="1">
        <v>1.7987231273230611E-3</v>
      </c>
      <c r="D41" s="1">
        <v>-4.1812576263911315E-3</v>
      </c>
      <c r="E41" s="1">
        <v>2.8752777990339635E-4</v>
      </c>
      <c r="F41" s="1">
        <v>-7.4131845215118599E-4</v>
      </c>
      <c r="G41" s="1">
        <v>2.1560733698850403E-4</v>
      </c>
      <c r="H41" s="1">
        <v>-3.3243040206121467E-3</v>
      </c>
      <c r="I41" s="1">
        <v>2.6122526145843632E-3</v>
      </c>
      <c r="J41" s="1">
        <v>1.0265091455519299E-5</v>
      </c>
      <c r="K41" s="1">
        <v>-4.7337113803728572E-3</v>
      </c>
      <c r="L41" s="1">
        <v>-2.9548699919793157E-3</v>
      </c>
      <c r="M41" s="1">
        <v>4.2692664151184072E-4</v>
      </c>
      <c r="N41" s="1">
        <v>1.7846184697864836E-3</v>
      </c>
      <c r="O41" s="1">
        <v>2.3974845949085831E-4</v>
      </c>
      <c r="P41" s="1">
        <v>9.8026730425491461E-3</v>
      </c>
      <c r="Q41" s="1">
        <v>-3.1604243930329406E-3</v>
      </c>
      <c r="R41" s="1">
        <v>-1.6742555531352136E-3</v>
      </c>
      <c r="S41" s="1">
        <v>2.5154337655909735E-3</v>
      </c>
      <c r="T41" s="1">
        <v>3.2776771064138371E-3</v>
      </c>
      <c r="U41" s="1">
        <v>-3.1956202077848602E-3</v>
      </c>
      <c r="V41" s="1">
        <v>-3.7023111226911209E-3</v>
      </c>
      <c r="W41" s="1">
        <v>-4.600238649497955E-3</v>
      </c>
      <c r="X41" s="1">
        <v>-1.9270361473156729E-3</v>
      </c>
      <c r="Y41" s="1">
        <v>5.1692798980022901E-4</v>
      </c>
      <c r="Z41" s="1">
        <v>-7.8839264029625534E-3</v>
      </c>
      <c r="AA41" s="1">
        <v>-5.8421447905987831E-3</v>
      </c>
      <c r="AB41" s="1">
        <v>1.1074675298738419E-3</v>
      </c>
      <c r="AC41" s="1">
        <v>8.8617832272041112E-3</v>
      </c>
      <c r="AD41" s="1">
        <v>8.7020987861402511E-4</v>
      </c>
      <c r="AE41" s="1">
        <v>2.6815501001823273E-4</v>
      </c>
      <c r="AF41" s="1">
        <v>-5.4069544634836189E-3</v>
      </c>
      <c r="AG41" s="1">
        <v>-2.0752755514467651E-3</v>
      </c>
      <c r="AH41" s="1">
        <v>1.8994072692760676E-2</v>
      </c>
      <c r="AI41" s="1">
        <v>-1.6816136963158904E-3</v>
      </c>
      <c r="AJ41" s="1">
        <v>-9.2135431661909562E-3</v>
      </c>
      <c r="AK41" s="1">
        <v>9.9478756495363575E-4</v>
      </c>
      <c r="AL41" s="1">
        <v>5.4457086789447729E-4</v>
      </c>
      <c r="AM41" s="1">
        <v>6.9698170031276359E-3</v>
      </c>
      <c r="AN41" s="1">
        <v>4.2901545537129687E-3</v>
      </c>
      <c r="AO41" s="1">
        <v>2.244209818198705E-3</v>
      </c>
      <c r="AP41" s="1">
        <v>1.7545603930414386E-4</v>
      </c>
      <c r="AQ41" s="1">
        <v>4.6783839444910378E-3</v>
      </c>
      <c r="AR41" s="1">
        <v>6.3010709309842651E-3</v>
      </c>
      <c r="AS41" s="1">
        <v>7.7508656619514909E-5</v>
      </c>
      <c r="AT41" s="1">
        <v>6.5811052759607235E-4</v>
      </c>
      <c r="AU41" s="1">
        <v>3.6245618254424497E-3</v>
      </c>
      <c r="AV41" s="1">
        <v>-7.6049423045990877E-4</v>
      </c>
      <c r="AW41" s="1">
        <v>-5.2974094177123789E-3</v>
      </c>
      <c r="AX41" s="1">
        <v>2.0941076063439013E-3</v>
      </c>
      <c r="AY41" s="1">
        <v>8.8733605253185372E-5</v>
      </c>
      <c r="AZ41" s="1">
        <v>-5.1667203326493374E-3</v>
      </c>
      <c r="BA41" s="1">
        <v>2.7670128385688581E-3</v>
      </c>
      <c r="BB41" s="1">
        <v>-8.4580466330472139E-3</v>
      </c>
      <c r="BC41" s="1">
        <v>6.6120784059519862E-4</v>
      </c>
      <c r="BD41" s="1">
        <v>9.8602123687674143E-4</v>
      </c>
      <c r="BE41" s="1">
        <v>-2.0313278728554965E-3</v>
      </c>
      <c r="BF41" s="1">
        <v>-4.4508915834588761E-3</v>
      </c>
      <c r="BG41" s="1">
        <v>-6.4617743379587244E-3</v>
      </c>
      <c r="BH41" s="1">
        <v>1.4661284929304874E-3</v>
      </c>
      <c r="BI41" s="1">
        <v>-5.0642434077731221E-3</v>
      </c>
      <c r="BJ41" s="1">
        <v>7.8868815906437077E-3</v>
      </c>
      <c r="BK41" s="1">
        <v>3.8257694075558533E-3</v>
      </c>
      <c r="BL41" s="1">
        <v>-9.9955784957055614E-3</v>
      </c>
      <c r="BM41" s="1">
        <v>-1.0048496952997999E-3</v>
      </c>
      <c r="BN41" s="1">
        <v>-2.1205923112299369E-3</v>
      </c>
      <c r="BO41" s="1">
        <v>-9.6870218574798004E-4</v>
      </c>
      <c r="BP41" s="1">
        <v>2.4631387280708628E-3</v>
      </c>
      <c r="BQ41" s="1">
        <v>-1.9470663429452365E-2</v>
      </c>
      <c r="BR41" s="1">
        <v>-8.9433555379378991E-3</v>
      </c>
    </row>
    <row r="42" spans="1:70" x14ac:dyDescent="0.2">
      <c r="A42" s="4" t="s">
        <v>1</v>
      </c>
      <c r="B42" s="5">
        <v>6.0967556002690538E-3</v>
      </c>
      <c r="C42" s="1">
        <v>1.7987231273230611E-3</v>
      </c>
      <c r="D42" s="1">
        <v>-4.1812576263911315E-3</v>
      </c>
      <c r="E42" s="1">
        <v>2.8752777990339635E-4</v>
      </c>
      <c r="F42" s="1">
        <v>-7.4131845215118599E-4</v>
      </c>
      <c r="G42" s="1">
        <v>2.1560733698850403E-4</v>
      </c>
      <c r="H42" s="1">
        <v>-3.3243040206121467E-3</v>
      </c>
      <c r="I42" s="1">
        <v>2.6122526145843632E-3</v>
      </c>
      <c r="J42" s="1">
        <v>1.0265091455519299E-5</v>
      </c>
      <c r="K42" s="1">
        <v>-4.7337113803728572E-3</v>
      </c>
      <c r="L42" s="1">
        <v>-2.9548699919793157E-3</v>
      </c>
      <c r="M42" s="1">
        <v>4.2692664151184072E-4</v>
      </c>
      <c r="N42" s="1">
        <v>1.7846184697864836E-3</v>
      </c>
      <c r="O42" s="1">
        <v>2.3974845949085831E-4</v>
      </c>
      <c r="P42" s="1">
        <v>9.8026730425491461E-3</v>
      </c>
      <c r="Q42" s="1">
        <v>-3.1604243930329406E-3</v>
      </c>
      <c r="R42" s="1">
        <v>-1.6742555531352136E-3</v>
      </c>
      <c r="S42" s="1">
        <v>2.5154337655909735E-3</v>
      </c>
      <c r="T42" s="1">
        <v>3.2776771064138371E-3</v>
      </c>
      <c r="U42" s="1">
        <v>-3.1956202077848602E-3</v>
      </c>
      <c r="V42" s="1">
        <v>-3.7023111226911209E-3</v>
      </c>
      <c r="W42" s="1">
        <v>-4.600238649497955E-3</v>
      </c>
      <c r="X42" s="1">
        <v>-1.9270361473156729E-3</v>
      </c>
      <c r="Y42" s="1">
        <v>5.1692798980022901E-4</v>
      </c>
      <c r="Z42" s="1">
        <v>-7.8839264029625534E-3</v>
      </c>
      <c r="AA42" s="1">
        <v>-5.8421447905987831E-3</v>
      </c>
      <c r="AB42" s="1">
        <v>1.1074675298738419E-3</v>
      </c>
      <c r="AC42" s="1">
        <v>8.8617832272041112E-3</v>
      </c>
      <c r="AD42" s="1">
        <v>8.7020987861402511E-4</v>
      </c>
      <c r="AE42" s="1">
        <v>2.6815501001823273E-4</v>
      </c>
      <c r="AF42" s="1">
        <v>-5.4069544634836189E-3</v>
      </c>
      <c r="AG42" s="1">
        <v>-2.0752755514467651E-3</v>
      </c>
      <c r="AH42" s="1">
        <v>1.8994072692760676E-2</v>
      </c>
      <c r="AI42" s="1">
        <v>-1.6816136963158904E-3</v>
      </c>
      <c r="AJ42" s="1">
        <v>-9.2135431661909562E-3</v>
      </c>
      <c r="AK42" s="1">
        <v>9.9478756495363575E-4</v>
      </c>
      <c r="AL42" s="1">
        <v>5.4457086789447729E-4</v>
      </c>
      <c r="AM42" s="1">
        <v>6.9698170031276359E-3</v>
      </c>
      <c r="AN42" s="1">
        <v>4.2901545537129687E-3</v>
      </c>
      <c r="AO42" s="1">
        <v>2.244209818198705E-3</v>
      </c>
      <c r="AP42" s="1">
        <v>1.7545603930414386E-4</v>
      </c>
      <c r="AQ42" s="1">
        <v>4.6783839444910378E-3</v>
      </c>
      <c r="AR42" s="1">
        <v>6.3010709309842651E-3</v>
      </c>
      <c r="AS42" s="1">
        <v>7.7508656619514909E-5</v>
      </c>
      <c r="AT42" s="1">
        <v>6.5811052759607235E-4</v>
      </c>
      <c r="AU42" s="1">
        <v>3.6245618254424497E-3</v>
      </c>
      <c r="AV42" s="1">
        <v>-7.6049423045990877E-4</v>
      </c>
      <c r="AW42" s="1">
        <v>-5.2974094177123789E-3</v>
      </c>
      <c r="AX42" s="1">
        <v>2.0941076063439013E-3</v>
      </c>
      <c r="AY42" s="1">
        <v>8.8733605253185372E-5</v>
      </c>
      <c r="AZ42" s="1">
        <v>-5.1667203326493374E-3</v>
      </c>
      <c r="BA42" s="1">
        <v>2.7670128385688581E-3</v>
      </c>
      <c r="BB42" s="1">
        <v>-8.4580466330472139E-3</v>
      </c>
      <c r="BC42" s="1">
        <v>6.6120784059519862E-4</v>
      </c>
      <c r="BD42" s="1">
        <v>9.8602123687674143E-4</v>
      </c>
      <c r="BE42" s="1">
        <v>-2.0313278728554965E-3</v>
      </c>
      <c r="BF42" s="1">
        <v>-4.4508915834588761E-3</v>
      </c>
      <c r="BG42" s="1">
        <v>-6.4617743379587244E-3</v>
      </c>
      <c r="BH42" s="1">
        <v>1.4661284929304874E-3</v>
      </c>
      <c r="BI42" s="1">
        <v>-5.0642434077731221E-3</v>
      </c>
      <c r="BJ42" s="1">
        <v>7.8868815906437077E-3</v>
      </c>
      <c r="BK42" s="1">
        <v>3.8257694075558533E-3</v>
      </c>
      <c r="BL42" s="1">
        <v>-9.9955784957055614E-3</v>
      </c>
      <c r="BM42" s="1">
        <v>7.954186528031728E-3</v>
      </c>
      <c r="BN42" s="1">
        <v>3.8513475915122929E-3</v>
      </c>
      <c r="BO42" s="1">
        <v>1.0709237052345879E-2</v>
      </c>
      <c r="BP42" s="1">
        <v>5.2769980251243407E-3</v>
      </c>
      <c r="BQ42" s="1">
        <v>-3.8385701292251808E-3</v>
      </c>
      <c r="BR42" s="1">
        <v>1.4319166239236329E-3</v>
      </c>
    </row>
    <row r="43" spans="1:70" x14ac:dyDescent="0.2">
      <c r="A43" s="4" t="s">
        <v>29</v>
      </c>
      <c r="B43" s="5">
        <v>8.5756089968900564E-4</v>
      </c>
      <c r="C43" s="1">
        <v>6.2975338247510772E-4</v>
      </c>
      <c r="D43" s="1">
        <v>4.007109689409736E-4</v>
      </c>
      <c r="E43" s="1">
        <v>1.8259464108959237E-5</v>
      </c>
      <c r="F43" s="1">
        <v>-5.1592870314382205E-4</v>
      </c>
      <c r="G43" s="1">
        <v>1.9684354816731711E-3</v>
      </c>
      <c r="H43" s="1">
        <v>-1.2951108020686766E-3</v>
      </c>
      <c r="I43" s="1">
        <v>-2.3026567810568405E-4</v>
      </c>
      <c r="J43" s="1">
        <v>5.2811843323026162E-4</v>
      </c>
      <c r="K43" s="1">
        <v>1.2979914765225489E-3</v>
      </c>
      <c r="L43" s="1">
        <v>-1.277283462349029E-3</v>
      </c>
      <c r="M43" s="1">
        <v>-1.9363627019495875E-3</v>
      </c>
      <c r="N43" s="1">
        <v>-2.5822276651900171E-4</v>
      </c>
      <c r="O43" s="1">
        <v>5.4457634833736683E-4</v>
      </c>
      <c r="P43" s="1">
        <v>-2.1508126936130899E-3</v>
      </c>
      <c r="Q43" s="1">
        <v>-2.4290894869589599E-3</v>
      </c>
      <c r="R43" s="1">
        <v>2.2257262850036574E-5</v>
      </c>
      <c r="S43" s="1">
        <v>-1.2166981541585663E-3</v>
      </c>
      <c r="T43" s="1">
        <v>-1.047459461857198E-3</v>
      </c>
      <c r="U43" s="1">
        <v>1.8848695459331786E-3</v>
      </c>
      <c r="V43" s="1">
        <v>1.9822962886150409E-3</v>
      </c>
      <c r="W43" s="1">
        <v>-3.5553375920870985E-3</v>
      </c>
      <c r="X43" s="1">
        <v>1.4024678478597793E-3</v>
      </c>
      <c r="Y43" s="1">
        <v>5.2759078940599823E-4</v>
      </c>
      <c r="Z43" s="1">
        <v>2.9870084854221684E-3</v>
      </c>
      <c r="AA43" s="1">
        <v>-2.0445372442866928E-3</v>
      </c>
      <c r="AB43" s="1">
        <v>2.7023702131672282E-3</v>
      </c>
      <c r="AC43" s="1">
        <v>1.2025769219030443E-3</v>
      </c>
      <c r="AD43" s="1">
        <v>8.1225710749069336E-4</v>
      </c>
      <c r="AE43" s="1">
        <v>3.7779442863491265E-4</v>
      </c>
      <c r="AF43" s="1">
        <v>-1.8588223534588971E-3</v>
      </c>
      <c r="AG43" s="1">
        <v>9.4985792585584416E-4</v>
      </c>
      <c r="AH43" s="1">
        <v>-2.0027305743545378E-3</v>
      </c>
      <c r="AI43" s="1">
        <v>-1.4519455125162047E-3</v>
      </c>
      <c r="AJ43" s="1">
        <v>2.3865348115287366E-3</v>
      </c>
      <c r="AK43" s="1">
        <v>-3.0645529035574489E-4</v>
      </c>
      <c r="AL43" s="1">
        <v>-4.2786752286459702E-3</v>
      </c>
      <c r="AM43" s="1">
        <v>-7.7123164865031124E-4</v>
      </c>
      <c r="AN43" s="1">
        <v>2.6100918908333157E-3</v>
      </c>
      <c r="AO43" s="1">
        <v>3.1693154883023441E-4</v>
      </c>
      <c r="AP43" s="1">
        <v>-4.0350970216398058E-5</v>
      </c>
      <c r="AQ43" s="1">
        <v>-1.6770299524861672E-3</v>
      </c>
      <c r="AR43" s="1">
        <v>-1.0673678432028488E-4</v>
      </c>
      <c r="AS43" s="1">
        <v>-1.4417993956147058E-3</v>
      </c>
      <c r="AT43" s="1">
        <v>1.3115173577157101E-4</v>
      </c>
      <c r="AU43" s="1">
        <v>-1.673610191477949E-3</v>
      </c>
      <c r="AV43" s="1">
        <v>3.6349680217362607E-4</v>
      </c>
      <c r="AW43" s="1">
        <v>4.1288830353077731E-3</v>
      </c>
      <c r="AX43" s="1">
        <v>-5.8888581020255623E-4</v>
      </c>
      <c r="AY43" s="1">
        <v>1.1559418732930685E-3</v>
      </c>
      <c r="AZ43" s="1">
        <v>2.7260938237691065E-3</v>
      </c>
      <c r="BA43" s="1">
        <v>-4.0942399997463067E-4</v>
      </c>
      <c r="BB43" s="1">
        <v>6.5274042857477394E-4</v>
      </c>
      <c r="BC43" s="1">
        <v>1.2612117057510151E-3</v>
      </c>
      <c r="BD43" s="1">
        <v>-1.0656331237001797E-3</v>
      </c>
      <c r="BE43" s="1">
        <v>-4.5477648136635275E-4</v>
      </c>
      <c r="BF43" s="1">
        <v>4.3204268518767395E-4</v>
      </c>
      <c r="BG43" s="1">
        <v>6.6570975478477228E-3</v>
      </c>
      <c r="BH43" s="1">
        <v>-8.507074387685596E-4</v>
      </c>
      <c r="BI43" s="1">
        <v>-4.4083392637075374E-3</v>
      </c>
      <c r="BJ43" s="1">
        <v>-5.5177439185317414E-4</v>
      </c>
      <c r="BK43" s="1">
        <v>-2.4241073570724866E-3</v>
      </c>
      <c r="BL43" s="1">
        <v>1.4412932927050745E-3</v>
      </c>
      <c r="BM43" s="1">
        <v>7.954186528031728E-3</v>
      </c>
      <c r="BN43" s="1">
        <v>3.8513475915122929E-3</v>
      </c>
      <c r="BO43" s="1">
        <v>6.415057834437128E-3</v>
      </c>
      <c r="BP43" s="1">
        <v>-6.1972630632388176E-3</v>
      </c>
      <c r="BQ43" s="1">
        <v>-7.8685334765838874E-3</v>
      </c>
      <c r="BR43" s="1">
        <v>6.1185201152396404E-3</v>
      </c>
    </row>
    <row r="44" spans="1:70" x14ac:dyDescent="0.2">
      <c r="A44" s="4" t="s">
        <v>29</v>
      </c>
      <c r="B44" s="5">
        <v>8.5756089968900564E-4</v>
      </c>
      <c r="C44" s="1">
        <v>6.2975338247510772E-4</v>
      </c>
      <c r="D44" s="1">
        <v>4.007109689409736E-4</v>
      </c>
      <c r="E44" s="1">
        <v>1.8259464108959237E-5</v>
      </c>
      <c r="F44" s="1">
        <v>-5.1592870314382205E-4</v>
      </c>
      <c r="G44" s="1">
        <v>1.9684354816731711E-3</v>
      </c>
      <c r="H44" s="1">
        <v>-1.2951108020686766E-3</v>
      </c>
      <c r="I44" s="1">
        <v>-2.3026567810568405E-4</v>
      </c>
      <c r="J44" s="1">
        <v>5.2811843323026162E-4</v>
      </c>
      <c r="K44" s="1">
        <v>1.2979914765225489E-3</v>
      </c>
      <c r="L44" s="1">
        <v>-1.277283462349029E-3</v>
      </c>
      <c r="M44" s="1">
        <v>-1.9363627019495875E-3</v>
      </c>
      <c r="N44" s="1">
        <v>-2.5822276651900171E-4</v>
      </c>
      <c r="O44" s="1">
        <v>5.4457634833736683E-4</v>
      </c>
      <c r="P44" s="1">
        <v>-2.1508126936130899E-3</v>
      </c>
      <c r="Q44" s="1">
        <v>-2.4290894869589599E-3</v>
      </c>
      <c r="R44" s="1">
        <v>2.2257262850036574E-5</v>
      </c>
      <c r="S44" s="1">
        <v>-1.2166981541585663E-3</v>
      </c>
      <c r="T44" s="1">
        <v>-1.047459461857198E-3</v>
      </c>
      <c r="U44" s="1">
        <v>1.8848695459331786E-3</v>
      </c>
      <c r="V44" s="1">
        <v>1.9822962886150409E-3</v>
      </c>
      <c r="W44" s="1">
        <v>-3.5553375920870985E-3</v>
      </c>
      <c r="X44" s="1">
        <v>1.4024678478597793E-3</v>
      </c>
      <c r="Y44" s="1">
        <v>5.2759078940599823E-4</v>
      </c>
      <c r="Z44" s="1">
        <v>2.9870084854221684E-3</v>
      </c>
      <c r="AA44" s="1">
        <v>-2.0445372442866928E-3</v>
      </c>
      <c r="AB44" s="1">
        <v>2.7023702131672282E-3</v>
      </c>
      <c r="AC44" s="1">
        <v>1.2025769219030443E-3</v>
      </c>
      <c r="AD44" s="1">
        <v>8.1225710749069336E-4</v>
      </c>
      <c r="AE44" s="1">
        <v>3.7779442863491265E-4</v>
      </c>
      <c r="AF44" s="1">
        <v>-1.8588223534588971E-3</v>
      </c>
      <c r="AG44" s="1">
        <v>9.4985792585584416E-4</v>
      </c>
      <c r="AH44" s="1">
        <v>-2.0027305743545378E-3</v>
      </c>
      <c r="AI44" s="1">
        <v>-1.4519455125162047E-3</v>
      </c>
      <c r="AJ44" s="1">
        <v>2.3865348115287366E-3</v>
      </c>
      <c r="AK44" s="1">
        <v>-3.0645529035574489E-4</v>
      </c>
      <c r="AL44" s="1">
        <v>-4.2786752286459702E-3</v>
      </c>
      <c r="AM44" s="1">
        <v>-7.7123164865031124E-4</v>
      </c>
      <c r="AN44" s="1">
        <v>2.6100918908333157E-3</v>
      </c>
      <c r="AO44" s="1">
        <v>3.1693154883023441E-4</v>
      </c>
      <c r="AP44" s="1">
        <v>-4.0350970216398058E-5</v>
      </c>
      <c r="AQ44" s="1">
        <v>-1.6770299524861672E-3</v>
      </c>
      <c r="AR44" s="1">
        <v>-1.0673678432028488E-4</v>
      </c>
      <c r="AS44" s="1">
        <v>-1.4417993956147058E-3</v>
      </c>
      <c r="AT44" s="1">
        <v>1.3115173577157101E-4</v>
      </c>
      <c r="AU44" s="1">
        <v>-1.673610191477949E-3</v>
      </c>
      <c r="AV44" s="1">
        <v>3.6349680217362607E-4</v>
      </c>
      <c r="AW44" s="1">
        <v>4.1288830353077731E-3</v>
      </c>
      <c r="AX44" s="1">
        <v>-5.8888581020255623E-4</v>
      </c>
      <c r="AY44" s="1">
        <v>1.1559418732930685E-3</v>
      </c>
      <c r="AZ44" s="1">
        <v>2.7260938237691065E-3</v>
      </c>
      <c r="BA44" s="1">
        <v>-4.0942399997463067E-4</v>
      </c>
      <c r="BB44" s="1">
        <v>6.5274042857477394E-4</v>
      </c>
      <c r="BC44" s="1">
        <v>1.2612117057510151E-3</v>
      </c>
      <c r="BD44" s="1">
        <v>-1.0656331237001797E-3</v>
      </c>
      <c r="BE44" s="1">
        <v>-4.5477648136635275E-4</v>
      </c>
      <c r="BF44" s="1">
        <v>4.3204268518767395E-4</v>
      </c>
      <c r="BG44" s="1">
        <v>6.6570975478477228E-3</v>
      </c>
      <c r="BH44" s="1">
        <v>-8.507074387685596E-4</v>
      </c>
      <c r="BI44" s="1">
        <v>-4.4083392637075374E-3</v>
      </c>
      <c r="BJ44" s="1">
        <v>-5.5177439185317414E-4</v>
      </c>
      <c r="BK44" s="1">
        <v>-2.4241073570724866E-3</v>
      </c>
      <c r="BL44" s="1">
        <v>1.4412932927050745E-3</v>
      </c>
      <c r="BM44" s="1">
        <v>-5.4542350343309031E-4</v>
      </c>
      <c r="BN44" s="1">
        <v>-2.4367157766331054E-3</v>
      </c>
      <c r="BO44" s="1">
        <v>2.4477709197614547E-2</v>
      </c>
      <c r="BP44" s="1">
        <v>9.0161574503142342E-3</v>
      </c>
      <c r="BQ44" s="1">
        <v>-1.021431379868399E-2</v>
      </c>
      <c r="BR44" s="1">
        <v>-1.6822084824996697E-3</v>
      </c>
    </row>
    <row r="45" spans="1:70" x14ac:dyDescent="0.2">
      <c r="A45" s="4" t="s">
        <v>30</v>
      </c>
      <c r="B45" s="5">
        <v>-5.2919385534774153E-3</v>
      </c>
      <c r="C45" s="1">
        <v>1.3936410704673439E-3</v>
      </c>
      <c r="D45" s="1">
        <v>1.7443591319430977E-3</v>
      </c>
      <c r="E45" s="1">
        <v>1.4962851193278206E-3</v>
      </c>
      <c r="F45" s="1">
        <v>1.7814658912418545E-4</v>
      </c>
      <c r="G45" s="1">
        <v>-2.7882882549096692E-3</v>
      </c>
      <c r="H45" s="1">
        <v>7.2266402541908115E-4</v>
      </c>
      <c r="I45" s="1">
        <v>-3.9736753578038363E-4</v>
      </c>
      <c r="J45" s="1">
        <v>-1.878699165112105E-4</v>
      </c>
      <c r="K45" s="1">
        <v>1.5415978554045905E-3</v>
      </c>
      <c r="L45" s="1">
        <v>-2.6860193795085776E-4</v>
      </c>
      <c r="M45" s="1">
        <v>-1.3878159539203983E-3</v>
      </c>
      <c r="N45" s="1">
        <v>2.5804476966361017E-3</v>
      </c>
      <c r="O45" s="1">
        <v>-4.3712932051647211E-4</v>
      </c>
      <c r="P45" s="1">
        <v>-1.3033429790499139E-3</v>
      </c>
      <c r="Q45" s="1">
        <v>-2.1139137135637912E-3</v>
      </c>
      <c r="R45" s="1">
        <v>1.7962127752420304E-3</v>
      </c>
      <c r="S45" s="1">
        <v>1.9374558246184447E-3</v>
      </c>
      <c r="T45" s="1">
        <v>4.2617511114435163E-4</v>
      </c>
      <c r="U45" s="1">
        <v>2.3999992460413712E-3</v>
      </c>
      <c r="V45" s="1">
        <v>1.1926516393708066E-3</v>
      </c>
      <c r="W45" s="1">
        <v>-2.8057558612661132E-3</v>
      </c>
      <c r="X45" s="1">
        <v>-6.5608680245014166E-4</v>
      </c>
      <c r="Y45" s="1">
        <v>1.1561220069536339E-3</v>
      </c>
      <c r="Z45" s="1">
        <v>1.0860375976772798E-3</v>
      </c>
      <c r="AA45" s="1">
        <v>3.3241769790146869E-3</v>
      </c>
      <c r="AB45" s="1">
        <v>1.4103407239931919E-3</v>
      </c>
      <c r="AC45" s="1">
        <v>-3.3979225375575155E-4</v>
      </c>
      <c r="AD45" s="1">
        <v>7.9127415565522906E-4</v>
      </c>
      <c r="AE45" s="1">
        <v>-1.1415520987607104E-3</v>
      </c>
      <c r="AF45" s="1">
        <v>-6.6779881504698524E-4</v>
      </c>
      <c r="AG45" s="1">
        <v>-2.655269335012607E-4</v>
      </c>
      <c r="AH45" s="1">
        <v>-1.0211355541545907E-2</v>
      </c>
      <c r="AI45" s="1">
        <v>-4.9381219266339477E-3</v>
      </c>
      <c r="AJ45" s="1">
        <v>-2.743560702395724E-3</v>
      </c>
      <c r="AK45" s="1">
        <v>8.7253801189322031E-4</v>
      </c>
      <c r="AL45" s="1">
        <v>-3.9290348666122044E-3</v>
      </c>
      <c r="AM45" s="1">
        <v>-1.8345712953038386E-3</v>
      </c>
      <c r="AN45" s="1">
        <v>-1.155395005876312E-2</v>
      </c>
      <c r="AO45" s="1">
        <v>6.3807424411299295E-3</v>
      </c>
      <c r="AP45" s="1">
        <v>-5.0853771248023907E-4</v>
      </c>
      <c r="AQ45" s="1">
        <v>-5.9732944299840419E-4</v>
      </c>
      <c r="AR45" s="1">
        <v>4.0543103165362445E-3</v>
      </c>
      <c r="AS45" s="1">
        <v>-1.0963683610116148E-3</v>
      </c>
      <c r="AT45" s="1">
        <v>2.1755344754575828E-3</v>
      </c>
      <c r="AU45" s="1">
        <v>-9.5084888880901216E-5</v>
      </c>
      <c r="AV45" s="1">
        <v>4.8501111400693995E-3</v>
      </c>
      <c r="AW45" s="1">
        <v>3.2548033173629347E-3</v>
      </c>
      <c r="AX45" s="1">
        <v>1.0624303081340882E-3</v>
      </c>
      <c r="AY45" s="1">
        <v>-1.7168823550940259E-3</v>
      </c>
      <c r="AZ45" s="1">
        <v>1.5398132641550456E-3</v>
      </c>
      <c r="BA45" s="1">
        <v>-2.3326645857003028E-3</v>
      </c>
      <c r="BB45" s="1">
        <v>2.5416654039167189E-3</v>
      </c>
      <c r="BC45" s="1">
        <v>7.2255209032637431E-4</v>
      </c>
      <c r="BD45" s="1">
        <v>1.7871279761477496E-3</v>
      </c>
      <c r="BE45" s="1">
        <v>7.0720003715682737E-3</v>
      </c>
      <c r="BF45" s="1">
        <v>5.2111809600412055E-3</v>
      </c>
      <c r="BG45" s="1">
        <v>7.3820073657350689E-4</v>
      </c>
      <c r="BH45" s="1">
        <v>-7.5321936918065479E-6</v>
      </c>
      <c r="BI45" s="1">
        <v>-1.3381386572617713E-3</v>
      </c>
      <c r="BJ45" s="1">
        <v>-9.6765667638122935E-4</v>
      </c>
      <c r="BK45" s="1">
        <v>8.8464770784748008E-4</v>
      </c>
      <c r="BL45" s="1">
        <v>2.4094507257212488E-3</v>
      </c>
      <c r="BM45" s="1">
        <v>-1.1227617822828096E-3</v>
      </c>
      <c r="BN45" s="1">
        <v>7.4625272951338274E-4</v>
      </c>
      <c r="BO45" s="1">
        <v>4.7985544746414312E-3</v>
      </c>
      <c r="BP45" s="1">
        <v>6.4512801271051365E-3</v>
      </c>
      <c r="BQ45" s="1">
        <v>-1.2558737369219287E-2</v>
      </c>
      <c r="BR45" s="1">
        <v>4.8062501984314334E-3</v>
      </c>
    </row>
    <row r="46" spans="1:70" x14ac:dyDescent="0.2">
      <c r="A46" s="4" t="s">
        <v>352</v>
      </c>
      <c r="B46" s="5">
        <v>1.5040487013276136E-3</v>
      </c>
      <c r="C46" s="1">
        <v>3.7453293190712359E-3</v>
      </c>
      <c r="D46" s="1">
        <v>5.8546255452511356E-6</v>
      </c>
      <c r="E46" s="1">
        <v>-4.3674345516944678E-3</v>
      </c>
      <c r="F46" s="1">
        <v>-7.2363233088780174E-4</v>
      </c>
      <c r="G46" s="1">
        <v>-2.1525183000351794E-3</v>
      </c>
      <c r="H46" s="1">
        <v>-2.1374993361888322E-3</v>
      </c>
      <c r="I46" s="1">
        <v>1.9945824469858793E-3</v>
      </c>
      <c r="J46" s="1">
        <v>-5.5303129000225462E-5</v>
      </c>
      <c r="K46" s="1">
        <v>-1.3501360217136212E-3</v>
      </c>
      <c r="L46" s="1">
        <v>-8.413969976579146E-3</v>
      </c>
      <c r="M46" s="1">
        <v>-5.8172865901305257E-3</v>
      </c>
      <c r="N46" s="1">
        <v>6.1680286119172715E-4</v>
      </c>
      <c r="O46" s="1">
        <v>-5.9114036197507988E-4</v>
      </c>
      <c r="P46" s="1">
        <v>-4.545484997138893E-3</v>
      </c>
      <c r="Q46" s="1">
        <v>-3.0940854097878312E-3</v>
      </c>
      <c r="R46" s="1">
        <v>-1.6037079521081144E-3</v>
      </c>
      <c r="S46" s="1">
        <v>1.556693289707273E-3</v>
      </c>
      <c r="T46" s="1">
        <v>2.4465233914015465E-3</v>
      </c>
      <c r="U46" s="1">
        <v>2.7494865061041601E-3</v>
      </c>
      <c r="V46" s="1">
        <v>1.3344308512813548E-3</v>
      </c>
      <c r="W46" s="1">
        <v>-2.6848816918852558E-3</v>
      </c>
      <c r="X46" s="1">
        <v>2.7014175395515764E-3</v>
      </c>
      <c r="Y46" s="1">
        <v>3.9301569314816962E-3</v>
      </c>
      <c r="Z46" s="1">
        <v>2.3106037831298991E-3</v>
      </c>
      <c r="AA46" s="1">
        <v>-5.9098241339285221E-3</v>
      </c>
      <c r="AB46" s="1">
        <v>2.0091075175942925E-3</v>
      </c>
      <c r="AC46" s="1">
        <v>1.0458887554690315E-3</v>
      </c>
      <c r="AD46" s="1">
        <v>1.2689170731771757E-3</v>
      </c>
      <c r="AE46" s="1">
        <v>3.6772859996631636E-3</v>
      </c>
      <c r="AF46" s="1">
        <v>-9.8144381581775127E-4</v>
      </c>
      <c r="AG46" s="1">
        <v>1.0887706525486056E-3</v>
      </c>
      <c r="AH46" s="1">
        <v>-4.0473742933623529E-3</v>
      </c>
      <c r="AI46" s="1">
        <v>-8.2649020027284123E-3</v>
      </c>
      <c r="AJ46" s="1">
        <v>1.0736909320903692E-4</v>
      </c>
      <c r="AK46" s="1">
        <v>1.5751565191346611E-4</v>
      </c>
      <c r="AL46" s="1">
        <v>1.7716112168161807E-3</v>
      </c>
      <c r="AM46" s="1">
        <v>4.7062671586209628E-3</v>
      </c>
      <c r="AN46" s="1">
        <v>2.979217866841244E-4</v>
      </c>
      <c r="AO46" s="1">
        <v>-1.015822344578147E-3</v>
      </c>
      <c r="AP46" s="1">
        <v>1.670155568452414E-3</v>
      </c>
      <c r="AQ46" s="1">
        <v>-4.2341332475536861E-3</v>
      </c>
      <c r="AR46" s="1">
        <v>-5.075313618935459E-3</v>
      </c>
      <c r="AS46" s="1">
        <v>-2.1782199167126055E-3</v>
      </c>
      <c r="AT46" s="1">
        <v>1.1053207677243792E-3</v>
      </c>
      <c r="AU46" s="1">
        <v>4.9299204967715804E-3</v>
      </c>
      <c r="AV46" s="1">
        <v>7.0892224837307369E-3</v>
      </c>
      <c r="AW46" s="1">
        <v>-2.4500675324234039E-4</v>
      </c>
      <c r="AX46" s="1">
        <v>-3.755356469529827E-3</v>
      </c>
      <c r="AY46" s="1">
        <v>1.2086950007762633E-2</v>
      </c>
      <c r="AZ46" s="1">
        <v>4.5369406095948153E-3</v>
      </c>
      <c r="BA46" s="1">
        <v>-4.3828061691190776E-3</v>
      </c>
      <c r="BB46" s="1">
        <v>4.9038283128800941E-3</v>
      </c>
      <c r="BC46" s="1">
        <v>3.2747458011720999E-3</v>
      </c>
      <c r="BD46" s="1">
        <v>4.3225400995114118E-3</v>
      </c>
      <c r="BE46" s="1">
        <v>6.2657211487282126E-4</v>
      </c>
      <c r="BF46" s="1">
        <v>2.7471620490855204E-3</v>
      </c>
      <c r="BG46" s="1">
        <v>2.8257546695501876E-3</v>
      </c>
      <c r="BH46" s="1">
        <v>-8.8053775001723552E-4</v>
      </c>
      <c r="BI46" s="1">
        <v>-1.5970466952778125E-3</v>
      </c>
      <c r="BJ46" s="1">
        <v>2.2333197817566985E-3</v>
      </c>
      <c r="BK46" s="1">
        <v>-1.8384787955624572E-3</v>
      </c>
      <c r="BL46" s="1">
        <v>5.594036603249166E-3</v>
      </c>
      <c r="BM46" s="1">
        <v>2.5089870713660054E-3</v>
      </c>
      <c r="BN46" s="1">
        <v>-1.6005628898159412E-3</v>
      </c>
      <c r="BO46" s="1">
        <v>1.7259741375260614E-3</v>
      </c>
      <c r="BP46" s="1">
        <v>-1.9593419398486471E-3</v>
      </c>
      <c r="BQ46" s="1">
        <v>-1.2548167867061005E-2</v>
      </c>
      <c r="BR46" s="1">
        <v>-3.1289784479397807E-2</v>
      </c>
    </row>
    <row r="47" spans="1:70" x14ac:dyDescent="0.2">
      <c r="A47" s="4" t="s">
        <v>31</v>
      </c>
      <c r="B47" s="5">
        <v>1.5040487013276136E-3</v>
      </c>
      <c r="C47" s="1">
        <v>3.7453293190712359E-3</v>
      </c>
      <c r="D47" s="1">
        <v>5.8546255452511356E-6</v>
      </c>
      <c r="E47" s="1">
        <v>-4.3674345516944678E-3</v>
      </c>
      <c r="F47" s="1">
        <v>-7.2363233088780174E-4</v>
      </c>
      <c r="G47" s="1">
        <v>-2.1525183000351794E-3</v>
      </c>
      <c r="H47" s="1">
        <v>-2.1374993361888322E-3</v>
      </c>
      <c r="I47" s="1">
        <v>1.9945824469858793E-3</v>
      </c>
      <c r="J47" s="1">
        <v>-5.5303129000225462E-5</v>
      </c>
      <c r="K47" s="1">
        <v>-1.3501360217136212E-3</v>
      </c>
      <c r="L47" s="1">
        <v>-8.413969976579146E-3</v>
      </c>
      <c r="M47" s="1">
        <v>-5.8172865901305257E-3</v>
      </c>
      <c r="N47" s="1">
        <v>6.1680286119172715E-4</v>
      </c>
      <c r="O47" s="1">
        <v>-5.9114036197507988E-4</v>
      </c>
      <c r="P47" s="1">
        <v>-4.545484997138893E-3</v>
      </c>
      <c r="Q47" s="1">
        <v>-3.0940854097878312E-3</v>
      </c>
      <c r="R47" s="1">
        <v>-1.6037079521081144E-3</v>
      </c>
      <c r="S47" s="1">
        <v>1.556693289707273E-3</v>
      </c>
      <c r="T47" s="1">
        <v>2.4465233914015465E-3</v>
      </c>
      <c r="U47" s="1">
        <v>2.7494865061041601E-3</v>
      </c>
      <c r="V47" s="1">
        <v>1.3344308512813548E-3</v>
      </c>
      <c r="W47" s="1">
        <v>-2.6848816918852558E-3</v>
      </c>
      <c r="X47" s="1">
        <v>2.7014175395515764E-3</v>
      </c>
      <c r="Y47" s="1">
        <v>3.9301569314816962E-3</v>
      </c>
      <c r="Z47" s="1">
        <v>2.3106037831298991E-3</v>
      </c>
      <c r="AA47" s="1">
        <v>-5.9098241339285221E-3</v>
      </c>
      <c r="AB47" s="1">
        <v>2.0091075175942925E-3</v>
      </c>
      <c r="AC47" s="1">
        <v>1.0458887554690315E-3</v>
      </c>
      <c r="AD47" s="1">
        <v>1.2689170731771757E-3</v>
      </c>
      <c r="AE47" s="1">
        <v>3.6772859996631636E-3</v>
      </c>
      <c r="AF47" s="1">
        <v>-9.8144381581775127E-4</v>
      </c>
      <c r="AG47" s="1">
        <v>1.0887706525486056E-3</v>
      </c>
      <c r="AH47" s="1">
        <v>-4.0473742933623529E-3</v>
      </c>
      <c r="AI47" s="1">
        <v>-8.2649020027284123E-3</v>
      </c>
      <c r="AJ47" s="1">
        <v>1.0736909320903692E-4</v>
      </c>
      <c r="AK47" s="1">
        <v>1.5751565191346611E-4</v>
      </c>
      <c r="AL47" s="1">
        <v>1.7716112168161807E-3</v>
      </c>
      <c r="AM47" s="1">
        <v>4.7062671586209628E-3</v>
      </c>
      <c r="AN47" s="1">
        <v>2.979217866841244E-4</v>
      </c>
      <c r="AO47" s="1">
        <v>-1.015822344578147E-3</v>
      </c>
      <c r="AP47" s="1">
        <v>1.670155568452414E-3</v>
      </c>
      <c r="AQ47" s="1">
        <v>-4.2341332475536861E-3</v>
      </c>
      <c r="AR47" s="1">
        <v>-5.075313618935459E-3</v>
      </c>
      <c r="AS47" s="1">
        <v>-2.1782199167126055E-3</v>
      </c>
      <c r="AT47" s="1">
        <v>1.1053207677243792E-3</v>
      </c>
      <c r="AU47" s="1">
        <v>4.9299204967715804E-3</v>
      </c>
      <c r="AV47" s="1">
        <v>7.0892224837307369E-3</v>
      </c>
      <c r="AW47" s="1">
        <v>-2.4500675324234039E-4</v>
      </c>
      <c r="AX47" s="1">
        <v>-3.755356469529827E-3</v>
      </c>
      <c r="AY47" s="1">
        <v>1.2086950007762633E-2</v>
      </c>
      <c r="AZ47" s="1">
        <v>4.5369406095948153E-3</v>
      </c>
      <c r="BA47" s="1">
        <v>-4.3828061691190776E-3</v>
      </c>
      <c r="BB47" s="1">
        <v>4.9038283128800941E-3</v>
      </c>
      <c r="BC47" s="1">
        <v>3.2747458011720999E-3</v>
      </c>
      <c r="BD47" s="1">
        <v>4.3225400995114118E-3</v>
      </c>
      <c r="BE47" s="1">
        <v>6.2657211487282126E-4</v>
      </c>
      <c r="BF47" s="1">
        <v>2.7471620490855204E-3</v>
      </c>
      <c r="BG47" s="1">
        <v>2.8257546695501876E-3</v>
      </c>
      <c r="BH47" s="1">
        <v>-8.8053775001723552E-4</v>
      </c>
      <c r="BI47" s="1">
        <v>-1.5970466952778125E-3</v>
      </c>
      <c r="BJ47" s="1">
        <v>2.2333197817566985E-3</v>
      </c>
      <c r="BK47" s="1">
        <v>-1.8384787955624572E-3</v>
      </c>
      <c r="BL47" s="1">
        <v>5.594036603249166E-3</v>
      </c>
      <c r="BM47" s="1">
        <v>2.5089870713660054E-3</v>
      </c>
      <c r="BN47" s="1">
        <v>-1.6005628898159412E-3</v>
      </c>
      <c r="BO47" s="1">
        <v>-1.3758784847085035E-3</v>
      </c>
      <c r="BP47" s="1">
        <v>-1.4724428264788262E-3</v>
      </c>
      <c r="BQ47" s="1">
        <v>-1.5768151631697067E-2</v>
      </c>
      <c r="BR47" s="1">
        <v>-9.6267584564794124E-3</v>
      </c>
    </row>
    <row r="48" spans="1:70" x14ac:dyDescent="0.2">
      <c r="A48" s="4" t="s">
        <v>32</v>
      </c>
      <c r="B48" s="5">
        <v>-8.4646252174443712E-4</v>
      </c>
      <c r="C48" s="1">
        <v>-2.9196598618854255E-4</v>
      </c>
      <c r="D48" s="1">
        <v>-2.6146450037482886E-3</v>
      </c>
      <c r="E48" s="1">
        <v>-5.1797692524609817E-3</v>
      </c>
      <c r="F48" s="1">
        <v>-4.3195335149154987E-3</v>
      </c>
      <c r="G48" s="1">
        <v>-5.8942109143935656E-3</v>
      </c>
      <c r="H48" s="1">
        <v>-3.7892080752637359E-3</v>
      </c>
      <c r="I48" s="1">
        <v>3.0785576069632292E-3</v>
      </c>
      <c r="J48" s="1">
        <v>-2.0125224101724616E-3</v>
      </c>
      <c r="K48" s="1">
        <v>-6.918136439021956E-3</v>
      </c>
      <c r="L48" s="1">
        <v>-7.4867073487704877E-3</v>
      </c>
      <c r="M48" s="1">
        <v>-2.1976849206416259E-2</v>
      </c>
      <c r="N48" s="1">
        <v>1.4098250154881876E-2</v>
      </c>
      <c r="O48" s="1">
        <v>-5.7208377857104935E-3</v>
      </c>
      <c r="P48" s="1">
        <v>-1.8804834263618012E-2</v>
      </c>
      <c r="Q48" s="1">
        <v>1.6966013574813303E-2</v>
      </c>
      <c r="R48" s="1">
        <v>-3.7776851739059168E-3</v>
      </c>
      <c r="S48" s="1">
        <v>8.632936072819215E-3</v>
      </c>
      <c r="T48" s="1">
        <v>1.1883081752707483E-3</v>
      </c>
      <c r="U48" s="1">
        <v>9.1330018504637255E-3</v>
      </c>
      <c r="V48" s="1">
        <v>-2.2529952867471458E-3</v>
      </c>
      <c r="W48" s="1">
        <v>-6.9720728350898221E-3</v>
      </c>
      <c r="X48" s="1">
        <v>-7.440987470656764E-3</v>
      </c>
      <c r="Y48" s="1">
        <v>-1.069552796443736E-2</v>
      </c>
      <c r="Z48" s="1">
        <v>1.193729541147413E-2</v>
      </c>
      <c r="AA48" s="1">
        <v>-6.054573549441198E-3</v>
      </c>
      <c r="AB48" s="1">
        <v>-1.2576945773998408E-3</v>
      </c>
      <c r="AC48" s="1">
        <v>9.9772712601392411E-3</v>
      </c>
      <c r="AD48" s="1">
        <v>-4.1036786465886944E-3</v>
      </c>
      <c r="AE48" s="1">
        <v>1.094762079987599E-2</v>
      </c>
      <c r="AF48" s="1">
        <v>1.5659911127724822E-2</v>
      </c>
      <c r="AG48" s="1">
        <v>-7.0464181153912109E-3</v>
      </c>
      <c r="AH48" s="1">
        <v>4.6246123895830587E-3</v>
      </c>
      <c r="AI48" s="1">
        <v>-1.0203354005142162E-2</v>
      </c>
      <c r="AJ48" s="1">
        <v>-6.6305369216115035E-3</v>
      </c>
      <c r="AK48" s="1">
        <v>-3.6279527689509323E-3</v>
      </c>
      <c r="AL48" s="1">
        <v>2.3285061071949664E-2</v>
      </c>
      <c r="AM48" s="1">
        <v>2.8154627427902368E-2</v>
      </c>
      <c r="AN48" s="1">
        <v>2.8648163747072408E-2</v>
      </c>
      <c r="AO48" s="1">
        <v>7.8084217418001823E-3</v>
      </c>
      <c r="AP48" s="1">
        <v>4.0488939289776588E-4</v>
      </c>
      <c r="AQ48" s="1">
        <v>-6.8392342462005084E-3</v>
      </c>
      <c r="AR48" s="1">
        <v>1.0907749843390106E-3</v>
      </c>
      <c r="AS48" s="1">
        <v>4.7293278308903567E-3</v>
      </c>
      <c r="AT48" s="1">
        <v>3.3345357154938153E-3</v>
      </c>
      <c r="AU48" s="1">
        <v>2.3102808946518099E-4</v>
      </c>
      <c r="AV48" s="1">
        <v>6.2655661392097429E-3</v>
      </c>
      <c r="AW48" s="1">
        <v>1.6151976224034761E-2</v>
      </c>
      <c r="AX48" s="1">
        <v>-5.8301867923360442E-3</v>
      </c>
      <c r="AY48" s="1">
        <v>-4.1628979935466222E-3</v>
      </c>
      <c r="AZ48" s="1">
        <v>-3.2792461067495202E-3</v>
      </c>
      <c r="BA48" s="1">
        <v>-2.3399594599050745E-3</v>
      </c>
      <c r="BB48" s="1">
        <v>-6.5064617009872273E-3</v>
      </c>
      <c r="BC48" s="1">
        <v>3.4894723804955569E-3</v>
      </c>
      <c r="BD48" s="1">
        <v>-1.9265084077312643E-3</v>
      </c>
      <c r="BE48" s="1">
        <v>-3.4498731195971126E-3</v>
      </c>
      <c r="BF48" s="1">
        <v>1.532245898071652E-3</v>
      </c>
      <c r="BG48" s="1">
        <v>-6.1052814622539371E-3</v>
      </c>
      <c r="BH48" s="1">
        <v>-2.22280619218929E-3</v>
      </c>
      <c r="BI48" s="1">
        <v>-4.7727680003693436E-3</v>
      </c>
      <c r="BJ48" s="1">
        <v>-9.9956525867351664E-3</v>
      </c>
      <c r="BK48" s="1">
        <v>7.9493405841690977E-3</v>
      </c>
      <c r="BL48" s="1">
        <v>-3.7275580027986812E-3</v>
      </c>
      <c r="BM48" s="1">
        <v>-9.9169354611981491E-3</v>
      </c>
      <c r="BN48" s="1">
        <v>8.214309563585695E-3</v>
      </c>
      <c r="BO48" s="1">
        <v>-9.5728791679841488E-4</v>
      </c>
      <c r="BP48" s="1">
        <v>1.3736442633719662E-3</v>
      </c>
      <c r="BQ48" s="1">
        <v>-1.0611500534800986E-2</v>
      </c>
      <c r="BR48" s="1">
        <v>1.6812256981975162E-4</v>
      </c>
    </row>
    <row r="49" spans="1:70" x14ac:dyDescent="0.2">
      <c r="A49" s="4" t="s">
        <v>33</v>
      </c>
      <c r="B49" s="5">
        <v>-5.557949824469868E-4</v>
      </c>
      <c r="C49" s="1">
        <v>1.2095322621598656E-3</v>
      </c>
      <c r="D49" s="1">
        <v>5.0798463760793223E-4</v>
      </c>
      <c r="E49" s="1">
        <v>6.817757970375342E-4</v>
      </c>
      <c r="F49" s="1">
        <v>2.8486356291311407E-5</v>
      </c>
      <c r="G49" s="1">
        <v>3.4790952969599511E-4</v>
      </c>
      <c r="H49" s="1">
        <v>3.221582150695118E-4</v>
      </c>
      <c r="I49" s="1">
        <v>4.2771836228007269E-4</v>
      </c>
      <c r="J49" s="1">
        <v>1.5758492809107388E-4</v>
      </c>
      <c r="K49" s="1">
        <v>5.3842072330107275E-4</v>
      </c>
      <c r="L49" s="1">
        <v>1.0833852497569676E-3</v>
      </c>
      <c r="M49" s="1">
        <v>-5.8102776241464196E-4</v>
      </c>
      <c r="N49" s="1">
        <v>1.5355866123393312E-4</v>
      </c>
      <c r="O49" s="1">
        <v>1.6553978731380397E-4</v>
      </c>
      <c r="P49" s="1">
        <v>-2.5607863118580796E-4</v>
      </c>
      <c r="Q49" s="1">
        <v>1.5671657932802064E-3</v>
      </c>
      <c r="R49" s="1">
        <v>1.9743082618236328E-3</v>
      </c>
      <c r="S49" s="1">
        <v>7.6220467087302049E-4</v>
      </c>
      <c r="T49" s="1">
        <v>-3.0560956709556163E-4</v>
      </c>
      <c r="U49" s="1">
        <v>-1.7015054748606895E-3</v>
      </c>
      <c r="V49" s="1">
        <v>3.7159695925891657E-4</v>
      </c>
      <c r="W49" s="1">
        <v>-9.0329900733583819E-4</v>
      </c>
      <c r="X49" s="1">
        <v>-1.138804799255138E-3</v>
      </c>
      <c r="Y49" s="1">
        <v>4.1759019427655482E-4</v>
      </c>
      <c r="Z49" s="1">
        <v>2.8626471960353458E-3</v>
      </c>
      <c r="AA49" s="1">
        <v>-2.5522895193583292E-4</v>
      </c>
      <c r="AB49" s="1">
        <v>-1.2147386834291515E-3</v>
      </c>
      <c r="AC49" s="1">
        <v>4.4498807903426595E-4</v>
      </c>
      <c r="AD49" s="1">
        <v>4.231423611443933E-4</v>
      </c>
      <c r="AE49" s="1">
        <v>-2.6845159985089927E-4</v>
      </c>
      <c r="AF49" s="1">
        <v>-1.9748293912346913E-3</v>
      </c>
      <c r="AG49" s="1">
        <v>-3.5178275502432141E-4</v>
      </c>
      <c r="AH49" s="1">
        <v>-2.8804345122900753E-4</v>
      </c>
      <c r="AI49" s="1">
        <v>-9.1799569593821444E-3</v>
      </c>
      <c r="AJ49" s="1">
        <v>-3.7658210073798085E-3</v>
      </c>
      <c r="AK49" s="1">
        <v>1.4113805165086829E-3</v>
      </c>
      <c r="AL49" s="1">
        <v>-1.2127195224258785E-3</v>
      </c>
      <c r="AM49" s="1">
        <v>-4.7722496034101491E-5</v>
      </c>
      <c r="AN49" s="1">
        <v>-3.7218454769704298E-3</v>
      </c>
      <c r="AO49" s="1">
        <v>8.5559725215894513E-4</v>
      </c>
      <c r="AP49" s="1">
        <v>-1.0960885078178109E-3</v>
      </c>
      <c r="AQ49" s="1">
        <v>9.5786846688682972E-4</v>
      </c>
      <c r="AR49" s="1">
        <v>1.9212294432202992E-3</v>
      </c>
      <c r="AS49" s="1">
        <v>3.2346143815296143E-4</v>
      </c>
      <c r="AT49" s="1">
        <v>3.9833869667869746E-4</v>
      </c>
      <c r="AU49" s="1">
        <v>-5.3905889096853154E-5</v>
      </c>
      <c r="AV49" s="1">
        <v>2.783813464769814E-4</v>
      </c>
      <c r="AW49" s="1">
        <v>-3.9379959567643403E-4</v>
      </c>
      <c r="AX49" s="1">
        <v>2.9428333288442604E-5</v>
      </c>
      <c r="AY49" s="1">
        <v>-1.1535334495507888E-4</v>
      </c>
      <c r="AZ49" s="1">
        <v>-2.9419266440760568E-4</v>
      </c>
      <c r="BA49" s="1">
        <v>-9.609981158784761E-4</v>
      </c>
      <c r="BB49" s="1">
        <v>8.5580544933138456E-4</v>
      </c>
      <c r="BC49" s="1">
        <v>-2.6732188625567778E-4</v>
      </c>
      <c r="BD49" s="1">
        <v>1.2559003642147253E-3</v>
      </c>
      <c r="BE49" s="1">
        <v>-5.0757707493993029E-4</v>
      </c>
      <c r="BF49" s="1">
        <v>2.3100757604342741E-3</v>
      </c>
      <c r="BG49" s="1">
        <v>3.8373346593655318E-3</v>
      </c>
      <c r="BH49" s="1">
        <v>1.0161224480532672E-3</v>
      </c>
      <c r="BI49" s="1">
        <v>1.2525382530362099E-4</v>
      </c>
      <c r="BJ49" s="1">
        <v>2.5664447220378854E-4</v>
      </c>
      <c r="BK49" s="1">
        <v>-4.6408869861943642E-4</v>
      </c>
      <c r="BL49" s="1">
        <v>1.2647707853397781E-3</v>
      </c>
      <c r="BM49" s="1">
        <v>2.6427859589603451E-4</v>
      </c>
      <c r="BN49" s="1">
        <v>-4.6374670100938809E-4</v>
      </c>
      <c r="BO49" s="1">
        <v>5.831246333797533E-3</v>
      </c>
      <c r="BP49" s="1">
        <v>6.9096151096825322E-3</v>
      </c>
      <c r="BQ49" s="1">
        <v>-7.8486411790689593E-3</v>
      </c>
      <c r="BR49" s="1">
        <v>-7.8522839904849491E-3</v>
      </c>
    </row>
    <row r="50" spans="1:70" x14ac:dyDescent="0.2">
      <c r="A50" s="4" t="s">
        <v>33</v>
      </c>
      <c r="B50" s="5">
        <v>-1.3291701570411301E-3</v>
      </c>
      <c r="C50" s="1">
        <v>1.6416151702541234E-3</v>
      </c>
      <c r="D50" s="1">
        <v>9.7663136514954699E-5</v>
      </c>
      <c r="E50" s="1">
        <v>2.3106898622798837E-3</v>
      </c>
      <c r="F50" s="1">
        <v>3.5430087491580207E-4</v>
      </c>
      <c r="G50" s="1">
        <v>7.6029239141808347E-4</v>
      </c>
      <c r="H50" s="1">
        <v>4.6693396645201726E-4</v>
      </c>
      <c r="I50" s="1">
        <v>7.8204220551737823E-4</v>
      </c>
      <c r="J50" s="1">
        <v>3.7735104083255354E-4</v>
      </c>
      <c r="K50" s="1">
        <v>1.1737871650101827E-3</v>
      </c>
      <c r="L50" s="1">
        <v>1.4500200023218987E-3</v>
      </c>
      <c r="M50" s="1">
        <v>-1.1707255524091484E-3</v>
      </c>
      <c r="N50" s="1">
        <v>1.2286600996661357E-3</v>
      </c>
      <c r="O50" s="1">
        <v>9.8065493175371527E-4</v>
      </c>
      <c r="P50" s="1">
        <v>-5.3822023500180508E-4</v>
      </c>
      <c r="Q50" s="1">
        <v>-2.1222042353980322E-4</v>
      </c>
      <c r="R50" s="1">
        <v>5.4374690239087059E-4</v>
      </c>
      <c r="S50" s="1">
        <v>1.6766416493205426E-3</v>
      </c>
      <c r="T50" s="1">
        <v>1.7996119955010118E-4</v>
      </c>
      <c r="U50" s="1">
        <v>2.0017935459273198E-4</v>
      </c>
      <c r="V50" s="1">
        <v>-6.1795315579495807E-4</v>
      </c>
      <c r="W50" s="1">
        <v>-5.7723125257555367E-4</v>
      </c>
      <c r="X50" s="1">
        <v>9.9125470313952751E-4</v>
      </c>
      <c r="Y50" s="1">
        <v>4.71066994505567E-4</v>
      </c>
      <c r="Z50" s="1">
        <v>6.1420006606726046E-4</v>
      </c>
      <c r="AA50" s="1">
        <v>-6.9795720151189357E-4</v>
      </c>
      <c r="AB50" s="1">
        <v>1.4826210652648709E-3</v>
      </c>
      <c r="AC50" s="1">
        <v>6.4291307392392617E-4</v>
      </c>
      <c r="AD50" s="1">
        <v>1.8968312829082705E-3</v>
      </c>
      <c r="AE50" s="1">
        <v>2.4317652298073926E-4</v>
      </c>
      <c r="AF50" s="1">
        <v>-2.5562015592114895E-4</v>
      </c>
      <c r="AG50" s="1">
        <v>5.7386437636884559E-4</v>
      </c>
      <c r="AH50" s="1">
        <v>-1.6294145862334544E-3</v>
      </c>
      <c r="AI50" s="1">
        <v>-9.8908016232027735E-3</v>
      </c>
      <c r="AJ50" s="1">
        <v>7.1523900030232674E-4</v>
      </c>
      <c r="AK50" s="1">
        <v>7.2621517611097075E-4</v>
      </c>
      <c r="AL50" s="1">
        <v>2.914022426852471E-3</v>
      </c>
      <c r="AM50" s="1">
        <v>3.5230481228971009E-3</v>
      </c>
      <c r="AN50" s="1">
        <v>-2.0567839287398142E-3</v>
      </c>
      <c r="AO50" s="1">
        <v>1.9412586065687008E-3</v>
      </c>
      <c r="AP50" s="1">
        <v>1.7693116259880908E-3</v>
      </c>
      <c r="AQ50" s="1">
        <v>-3.2073481398482043E-3</v>
      </c>
      <c r="AR50" s="1">
        <v>-2.8011166122117073E-3</v>
      </c>
      <c r="AS50" s="1">
        <v>-3.5702749427299227E-4</v>
      </c>
      <c r="AT50" s="1">
        <v>2.0509320544248237E-3</v>
      </c>
      <c r="AU50" s="1">
        <v>3.2997763035105552E-3</v>
      </c>
      <c r="AV50" s="1">
        <v>1.5488430731975418E-3</v>
      </c>
      <c r="AW50" s="1">
        <v>2.6588729855634512E-3</v>
      </c>
      <c r="AX50" s="1">
        <v>2.0932193655047076E-3</v>
      </c>
      <c r="AY50" s="1">
        <v>-3.8040181974299558E-3</v>
      </c>
      <c r="AZ50" s="1">
        <v>-4.6531327569088524E-3</v>
      </c>
      <c r="BA50" s="1">
        <v>-5.6106069573633047E-3</v>
      </c>
      <c r="BB50" s="1">
        <v>-1.0235923970791823E-3</v>
      </c>
      <c r="BC50" s="1">
        <v>-3.7442301017724139E-5</v>
      </c>
      <c r="BD50" s="1">
        <v>-1.6384563806196288E-2</v>
      </c>
      <c r="BE50" s="1">
        <v>-2.0249011321852254E-2</v>
      </c>
      <c r="BF50" s="1">
        <v>1.1598518892969397E-2</v>
      </c>
      <c r="BG50" s="1">
        <v>6.3759658800050687E-3</v>
      </c>
      <c r="BH50" s="1">
        <v>1.278453856327447E-3</v>
      </c>
      <c r="BI50" s="1">
        <v>4.0323429424189202E-3</v>
      </c>
      <c r="BJ50" s="1">
        <v>-4.4308895069236865E-3</v>
      </c>
      <c r="BK50" s="1">
        <v>4.8162842274053642E-3</v>
      </c>
      <c r="BL50" s="1">
        <v>-1.2670255712006423E-3</v>
      </c>
      <c r="BM50" s="1">
        <v>-4.4838901741348731E-3</v>
      </c>
      <c r="BN50" s="1">
        <v>4.8577115615023245E-3</v>
      </c>
      <c r="BO50" s="1">
        <v>-1.0933319615886864E-2</v>
      </c>
      <c r="BP50" s="1">
        <v>-1.906136798174222E-4</v>
      </c>
      <c r="BQ50" s="1">
        <v>-1.8348307379895862E-2</v>
      </c>
      <c r="BR50" s="1">
        <v>1.4092889712936121E-2</v>
      </c>
    </row>
    <row r="51" spans="1:70" x14ac:dyDescent="0.2">
      <c r="A51" s="4" t="s">
        <v>33</v>
      </c>
      <c r="B51" s="5">
        <v>2.1135522848552907E-3</v>
      </c>
      <c r="C51" s="1">
        <v>1.5948003196029259E-3</v>
      </c>
      <c r="D51" s="1">
        <v>-1.7862215363941278E-3</v>
      </c>
      <c r="E51" s="1">
        <v>-8.4754573114549588E-5</v>
      </c>
      <c r="F51" s="1">
        <v>-3.6606643781326358E-4</v>
      </c>
      <c r="G51" s="1">
        <v>2.6023846626028476E-4</v>
      </c>
      <c r="H51" s="1">
        <v>4.2434844805908339E-4</v>
      </c>
      <c r="I51" s="1">
        <v>1.5514896896394239E-4</v>
      </c>
      <c r="J51" s="1">
        <v>-9.146054925007425E-5</v>
      </c>
      <c r="K51" s="1">
        <v>-2.0192434860656057E-3</v>
      </c>
      <c r="L51" s="1">
        <v>-1.9475120088264604E-3</v>
      </c>
      <c r="M51" s="1">
        <v>-2.5769512359475237E-3</v>
      </c>
      <c r="N51" s="1">
        <v>9.1913406734749409E-5</v>
      </c>
      <c r="O51" s="1">
        <v>3.0350625176629015E-4</v>
      </c>
      <c r="P51" s="1">
        <v>-1.1307848646137887E-3</v>
      </c>
      <c r="Q51" s="1">
        <v>2.3321741191026789E-3</v>
      </c>
      <c r="R51" s="1">
        <v>1.1241891377800695E-3</v>
      </c>
      <c r="S51" s="1">
        <v>1.3179931914258692E-3</v>
      </c>
      <c r="T51" s="1">
        <v>2.9291453682604029E-4</v>
      </c>
      <c r="U51" s="1">
        <v>2.5034641498483372E-3</v>
      </c>
      <c r="V51" s="1">
        <v>3.0923203333459458E-4</v>
      </c>
      <c r="W51" s="1">
        <v>-3.2293242779816863E-3</v>
      </c>
      <c r="X51" s="1">
        <v>1.7845588326187301E-3</v>
      </c>
      <c r="Y51" s="1">
        <v>7.2696936440018391E-4</v>
      </c>
      <c r="Z51" s="1">
        <v>5.231518392481816E-4</v>
      </c>
      <c r="AA51" s="1">
        <v>-2.9160771803651295E-3</v>
      </c>
      <c r="AB51" s="1">
        <v>1.8514272496194537E-3</v>
      </c>
      <c r="AC51" s="1">
        <v>3.3743643822421016E-4</v>
      </c>
      <c r="AD51" s="1">
        <v>1.3050809998151464E-3</v>
      </c>
      <c r="AE51" s="1">
        <v>1.9698268679364454E-3</v>
      </c>
      <c r="AF51" s="1">
        <v>-7.4160857185709742E-4</v>
      </c>
      <c r="AG51" s="1">
        <v>-9.571660447794208E-4</v>
      </c>
      <c r="AH51" s="1">
        <v>-3.5898358943988393E-3</v>
      </c>
      <c r="AI51" s="1">
        <v>-6.4356903857048951E-3</v>
      </c>
      <c r="AJ51" s="1">
        <v>-4.200571535755345E-4</v>
      </c>
      <c r="AK51" s="1">
        <v>-3.0337349677894091E-4</v>
      </c>
      <c r="AL51" s="1">
        <v>-1.4009722254687819E-4</v>
      </c>
      <c r="AM51" s="1">
        <v>3.6927983610360576E-4</v>
      </c>
      <c r="AN51" s="1">
        <v>-1.4443012633698783E-4</v>
      </c>
      <c r="AO51" s="1">
        <v>1.24939607742124E-3</v>
      </c>
      <c r="AP51" s="1">
        <v>-7.0425360761868601E-4</v>
      </c>
      <c r="AQ51" s="1">
        <v>-2.4446849214010921E-3</v>
      </c>
      <c r="AR51" s="1">
        <v>-4.8267078977143189E-4</v>
      </c>
      <c r="AS51" s="1">
        <v>-1.5585776905731183E-4</v>
      </c>
      <c r="AT51" s="1">
        <v>3.5667155930785955E-4</v>
      </c>
      <c r="AU51" s="1">
        <v>-5.0233027087094042E-4</v>
      </c>
      <c r="AV51" s="1">
        <v>1.7102384615842164E-3</v>
      </c>
      <c r="AW51" s="1">
        <v>5.9256279929865959E-3</v>
      </c>
      <c r="AX51" s="1">
        <v>2.5366801353868794E-4</v>
      </c>
      <c r="AY51" s="1">
        <v>-6.0952117596733003E-4</v>
      </c>
      <c r="AZ51" s="1">
        <v>2.2367848987531473E-3</v>
      </c>
      <c r="BA51" s="1">
        <v>-1.760522250907153E-4</v>
      </c>
      <c r="BB51" s="1">
        <v>3.1578218124501071E-3</v>
      </c>
      <c r="BC51" s="1">
        <v>2.9464740066274071E-3</v>
      </c>
      <c r="BD51" s="1">
        <v>-2.7954788050256183E-3</v>
      </c>
      <c r="BE51" s="1">
        <v>-1.0802221609026708E-3</v>
      </c>
      <c r="BF51" s="1">
        <v>-2.6319129939624836E-3</v>
      </c>
      <c r="BG51" s="1">
        <v>8.4830609620153933E-3</v>
      </c>
      <c r="BH51" s="1">
        <v>-2.2936812060305145E-4</v>
      </c>
      <c r="BI51" s="1">
        <v>2.0838088162782563E-3</v>
      </c>
      <c r="BJ51" s="1">
        <v>-4.0290529558002939E-3</v>
      </c>
      <c r="BK51" s="1">
        <v>-1.6969209456507268E-3</v>
      </c>
      <c r="BL51" s="1">
        <v>-2.6686106888215437E-3</v>
      </c>
      <c r="BM51" s="1">
        <v>-4.0606137701295168E-3</v>
      </c>
      <c r="BN51" s="1">
        <v>-1.7044894405128974E-3</v>
      </c>
      <c r="BO51" s="1">
        <v>-7.0322159068470285E-3</v>
      </c>
      <c r="BP51" s="1">
        <v>2.5616867414317711E-3</v>
      </c>
      <c r="BQ51" s="1">
        <v>-3.9796531564461396E-3</v>
      </c>
      <c r="BR51" s="1">
        <v>4.8888975485758155E-4</v>
      </c>
    </row>
    <row r="52" spans="1:70" x14ac:dyDescent="0.2">
      <c r="A52" s="4" t="s">
        <v>34</v>
      </c>
      <c r="B52" s="5">
        <v>1.2554656566598863E-3</v>
      </c>
      <c r="C52" s="1">
        <v>4.3714978634096591E-3</v>
      </c>
      <c r="D52" s="1">
        <v>-1.5698338076255223E-3</v>
      </c>
      <c r="E52" s="1">
        <v>-1.1617674767708086E-3</v>
      </c>
      <c r="F52" s="1">
        <v>-9.7952892716274953E-5</v>
      </c>
      <c r="G52" s="1">
        <v>-2.3451781019134636E-3</v>
      </c>
      <c r="H52" s="1">
        <v>1.4689741303086355E-3</v>
      </c>
      <c r="I52" s="1">
        <v>1.6252002905993415E-3</v>
      </c>
      <c r="J52" s="1">
        <v>-2.2876509545888282E-4</v>
      </c>
      <c r="K52" s="1">
        <v>-1.6677484865743506E-3</v>
      </c>
      <c r="L52" s="1">
        <v>5.6346829492226588E-4</v>
      </c>
      <c r="M52" s="1">
        <v>1.5989450751362382E-4</v>
      </c>
      <c r="N52" s="1">
        <v>-1.6806805519136605E-4</v>
      </c>
      <c r="O52" s="1">
        <v>-7.9547883808312261E-4</v>
      </c>
      <c r="P52" s="1">
        <v>1.0578563059766299E-3</v>
      </c>
      <c r="Q52" s="1">
        <v>7.4592626753892488E-4</v>
      </c>
      <c r="R52" s="1">
        <v>-4.5000036127529567E-3</v>
      </c>
      <c r="S52" s="1">
        <v>-1.3817900522740726E-3</v>
      </c>
      <c r="T52" s="1">
        <v>-5.062765869049469E-4</v>
      </c>
      <c r="U52" s="1">
        <v>-2.8945917529592346E-3</v>
      </c>
      <c r="V52" s="1">
        <v>1.5471725442604894E-3</v>
      </c>
      <c r="W52" s="1">
        <v>2.6140163213048185E-3</v>
      </c>
      <c r="X52" s="1">
        <v>-4.210878272649517E-3</v>
      </c>
      <c r="Y52" s="1">
        <v>-7.5663260134595071E-4</v>
      </c>
      <c r="Z52" s="1">
        <v>3.4818450799177562E-4</v>
      </c>
      <c r="AA52" s="1">
        <v>-9.6087621356996233E-4</v>
      </c>
      <c r="AB52" s="1">
        <v>-4.845722888162712E-3</v>
      </c>
      <c r="AC52" s="1">
        <v>5.1590063600170854E-3</v>
      </c>
      <c r="AD52" s="1">
        <v>-1.6542937196434332E-3</v>
      </c>
      <c r="AE52" s="1">
        <v>-1.2076984003589984E-3</v>
      </c>
      <c r="AF52" s="1">
        <v>2.1939045592589881E-3</v>
      </c>
      <c r="AG52" s="1">
        <v>1.5391123589048586E-3</v>
      </c>
      <c r="AH52" s="1">
        <v>-1.0691097306649807E-3</v>
      </c>
      <c r="AI52" s="1">
        <v>2.0171676042651785E-3</v>
      </c>
      <c r="AJ52" s="1">
        <v>6.2880299897771878E-3</v>
      </c>
      <c r="AK52" s="1">
        <v>-1.4407220497622076E-3</v>
      </c>
      <c r="AL52" s="1">
        <v>-3.6941320555321264E-3</v>
      </c>
      <c r="AM52" s="1">
        <v>-3.7936933509360783E-3</v>
      </c>
      <c r="AN52" s="1">
        <v>3.9423889268309044E-3</v>
      </c>
      <c r="AO52" s="1">
        <v>-2.620491833320325E-3</v>
      </c>
      <c r="AP52" s="1">
        <v>2.6475019299487328E-5</v>
      </c>
      <c r="AQ52" s="1">
        <v>-6.3786767457694755E-4</v>
      </c>
      <c r="AR52" s="1">
        <v>-5.295896327534964E-3</v>
      </c>
      <c r="AS52" s="1">
        <v>8.4311392212750341E-4</v>
      </c>
      <c r="AT52" s="1">
        <v>3.8349515769083427E-4</v>
      </c>
      <c r="AU52" s="1">
        <v>-4.8678168373785793E-3</v>
      </c>
      <c r="AV52" s="1">
        <v>-2.8563130996923213E-3</v>
      </c>
      <c r="AW52" s="1">
        <v>7.3108958965517048E-4</v>
      </c>
      <c r="AX52" s="1">
        <v>-9.5618904213805572E-4</v>
      </c>
      <c r="AY52" s="1">
        <v>1.1833870104701644E-3</v>
      </c>
      <c r="AZ52" s="1">
        <v>2.2970022961285872E-3</v>
      </c>
      <c r="BA52" s="1">
        <v>-1.4886329965529623E-3</v>
      </c>
      <c r="BB52" s="1">
        <v>-2.8989921879112512E-4</v>
      </c>
      <c r="BC52" s="1">
        <v>-1.2083608809203986E-3</v>
      </c>
      <c r="BD52" s="1">
        <v>3.0783571496689351E-3</v>
      </c>
      <c r="BE52" s="1">
        <v>8.846034519401823E-4</v>
      </c>
      <c r="BF52" s="1">
        <v>4.0395354118912315E-3</v>
      </c>
      <c r="BG52" s="1">
        <v>2.1186498353664915E-2</v>
      </c>
      <c r="BH52" s="1">
        <v>-2.9622457234022457E-3</v>
      </c>
      <c r="BI52" s="1">
        <v>-1.2711326838779104E-4</v>
      </c>
      <c r="BJ52" s="1">
        <v>-3.9438350992735318E-3</v>
      </c>
      <c r="BK52" s="1">
        <v>-2.1499648054561552E-3</v>
      </c>
      <c r="BL52" s="1">
        <v>4.980646034401375E-3</v>
      </c>
      <c r="BM52" s="1">
        <v>-3.8286733909253285E-3</v>
      </c>
      <c r="BN52" s="1">
        <v>-2.0140758847081923E-3</v>
      </c>
      <c r="BO52" s="1">
        <v>5.2328941217997978E-3</v>
      </c>
      <c r="BP52" s="1">
        <v>5.7626266118380575E-3</v>
      </c>
      <c r="BQ52" s="1">
        <v>4.4695223459219845E-4</v>
      </c>
      <c r="BR52" s="1">
        <v>-2.425125824425238E-4</v>
      </c>
    </row>
    <row r="53" spans="1:70" x14ac:dyDescent="0.2">
      <c r="A53" s="4" t="s">
        <v>34</v>
      </c>
      <c r="B53" s="5">
        <v>1.4606090304071554E-3</v>
      </c>
      <c r="C53" s="1">
        <v>1.459539034808397E-3</v>
      </c>
      <c r="D53" s="1">
        <v>-8.0455496976398902E-4</v>
      </c>
      <c r="E53" s="1">
        <v>-9.6864596580537054E-4</v>
      </c>
      <c r="F53" s="1">
        <v>-2.2031272365399397E-4</v>
      </c>
      <c r="G53" s="1">
        <v>2.8683188086345404E-4</v>
      </c>
      <c r="H53" s="1">
        <v>-2.2346400816691562E-3</v>
      </c>
      <c r="I53" s="1">
        <v>7.8061413555325016E-4</v>
      </c>
      <c r="J53" s="1">
        <v>3.9684585786236741E-4</v>
      </c>
      <c r="K53" s="1">
        <v>-9.4704542572039241E-4</v>
      </c>
      <c r="L53" s="1">
        <v>-2.1446729983757257E-3</v>
      </c>
      <c r="M53" s="1">
        <v>-1.0428820592018587E-2</v>
      </c>
      <c r="N53" s="1">
        <v>3.0390474623239756E-3</v>
      </c>
      <c r="O53" s="1">
        <v>5.1345698914896599E-4</v>
      </c>
      <c r="P53" s="1">
        <v>2.8512488009561883E-3</v>
      </c>
      <c r="Q53" s="1">
        <v>5.3471712069457292E-4</v>
      </c>
      <c r="R53" s="1">
        <v>-3.2234579966056268E-4</v>
      </c>
      <c r="S53" s="1">
        <v>3.2564280629133959E-3</v>
      </c>
      <c r="T53" s="1">
        <v>2.5161006725220525E-4</v>
      </c>
      <c r="U53" s="1">
        <v>-1.3483707462158983E-3</v>
      </c>
      <c r="V53" s="1">
        <v>-5.0662412843160357E-4</v>
      </c>
      <c r="W53" s="1">
        <v>-3.1190153716367866E-3</v>
      </c>
      <c r="X53" s="1">
        <v>-4.2619644838373574E-3</v>
      </c>
      <c r="Y53" s="1">
        <v>2.1152083855817991E-3</v>
      </c>
      <c r="Z53" s="1">
        <v>-9.6717683532142502E-4</v>
      </c>
      <c r="AA53" s="1">
        <v>-1.1889049877590249E-3</v>
      </c>
      <c r="AB53" s="1">
        <v>-1.70258455489982E-4</v>
      </c>
      <c r="AC53" s="1">
        <v>7.4842208549604277E-3</v>
      </c>
      <c r="AD53" s="1">
        <v>1.6483177702379939E-3</v>
      </c>
      <c r="AE53" s="1">
        <v>2.2985488135076984E-3</v>
      </c>
      <c r="AF53" s="1">
        <v>-5.1815862051292523E-4</v>
      </c>
      <c r="AG53" s="1">
        <v>1.0451385411660646E-3</v>
      </c>
      <c r="AH53" s="1">
        <v>-2.057702987204518E-3</v>
      </c>
      <c r="AI53" s="1">
        <v>-5.4113954333316291E-4</v>
      </c>
      <c r="AJ53" s="1">
        <v>-2.3813485657974169E-3</v>
      </c>
      <c r="AK53" s="1">
        <v>7.4239277842397158E-4</v>
      </c>
      <c r="AL53" s="1">
        <v>-1.2221369281347966E-3</v>
      </c>
      <c r="AM53" s="1">
        <v>-1.4678080090860146E-3</v>
      </c>
      <c r="AN53" s="1">
        <v>-1.2992489892505684E-3</v>
      </c>
      <c r="AO53" s="1">
        <v>-1.6535455099867769E-4</v>
      </c>
      <c r="AP53" s="1">
        <v>1.0183511062066188E-3</v>
      </c>
      <c r="AQ53" s="1">
        <v>-1.1255310422668187E-3</v>
      </c>
      <c r="AR53" s="1">
        <v>-6.6255800599184823E-4</v>
      </c>
      <c r="AS53" s="1">
        <v>-5.3425627494357985E-3</v>
      </c>
      <c r="AT53" s="1">
        <v>9.6863057664630769E-4</v>
      </c>
      <c r="AU53" s="1">
        <v>1.3154020138055481E-3</v>
      </c>
      <c r="AV53" s="1">
        <v>-1.0104553682648565E-2</v>
      </c>
      <c r="AW53" s="1">
        <v>6.3320255128346981E-3</v>
      </c>
      <c r="AX53" s="1">
        <v>-1.8365426282577078E-4</v>
      </c>
      <c r="AY53" s="1">
        <v>-2.2710465805444234E-3</v>
      </c>
      <c r="AZ53" s="1">
        <v>3.2230197199096498E-3</v>
      </c>
      <c r="BA53" s="1">
        <v>5.8803694349517828E-3</v>
      </c>
      <c r="BB53" s="1">
        <v>3.9248722431288975E-3</v>
      </c>
      <c r="BC53" s="1">
        <v>7.4098940377976966E-4</v>
      </c>
      <c r="BD53" s="1">
        <v>3.1362983426321276E-3</v>
      </c>
      <c r="BE53" s="1">
        <v>7.0966442014623273E-4</v>
      </c>
      <c r="BF53" s="1">
        <v>-2.2887948829827865E-3</v>
      </c>
      <c r="BG53" s="1">
        <v>5.0353172597820467E-3</v>
      </c>
      <c r="BH53" s="1">
        <v>9.228570612130751E-4</v>
      </c>
      <c r="BI53" s="1">
        <v>-1.0311673026267086E-4</v>
      </c>
      <c r="BJ53" s="1">
        <v>1.1404789654031579E-3</v>
      </c>
      <c r="BK53" s="1">
        <v>4.8847144558647384E-3</v>
      </c>
      <c r="BL53" s="1">
        <v>5.7819984786407967E-4</v>
      </c>
      <c r="BM53" s="1">
        <v>1.2750328838746379E-3</v>
      </c>
      <c r="BN53" s="1">
        <v>5.0594366050541253E-3</v>
      </c>
      <c r="BO53" s="1">
        <v>4.5470360250420561E-3</v>
      </c>
      <c r="BP53" s="1">
        <v>-4.7823977991669724E-4</v>
      </c>
      <c r="BQ53" s="1">
        <v>-1.6602102494817068E-3</v>
      </c>
      <c r="BR53" s="1">
        <v>-2.7172984887378856E-3</v>
      </c>
    </row>
    <row r="54" spans="1:70" x14ac:dyDescent="0.2">
      <c r="A54" s="4" t="s">
        <v>34</v>
      </c>
      <c r="B54" s="5">
        <v>4.2523030896163781E-4</v>
      </c>
      <c r="C54" s="1">
        <v>2.7640534897833921E-3</v>
      </c>
      <c r="D54" s="1">
        <v>-1.161850428724006E-3</v>
      </c>
      <c r="E54" s="1">
        <v>-3.6805385428196556E-4</v>
      </c>
      <c r="F54" s="1">
        <v>-3.8304929532358975E-4</v>
      </c>
      <c r="G54" s="1">
        <v>2.0831576819904099E-3</v>
      </c>
      <c r="H54" s="1">
        <v>-8.8231665536337421E-4</v>
      </c>
      <c r="I54" s="1">
        <v>2.6522146062429262E-4</v>
      </c>
      <c r="J54" s="1">
        <v>-2.3151218126337309E-4</v>
      </c>
      <c r="K54" s="1">
        <v>4.4514790116504717E-4</v>
      </c>
      <c r="L54" s="1">
        <v>-2.6667750061219395E-3</v>
      </c>
      <c r="M54" s="1">
        <v>-4.0928107077991801E-3</v>
      </c>
      <c r="N54" s="1">
        <v>2.9307647918644024E-3</v>
      </c>
      <c r="O54" s="1">
        <v>-1.9012160242423177E-4</v>
      </c>
      <c r="P54" s="1">
        <v>-2.7404512801290941E-3</v>
      </c>
      <c r="Q54" s="1">
        <v>9.0445529670899101E-4</v>
      </c>
      <c r="R54" s="1">
        <v>-1.4413535419420774E-3</v>
      </c>
      <c r="S54" s="1">
        <v>1.3497462654058956E-3</v>
      </c>
      <c r="T54" s="1">
        <v>8.5936234994715894E-4</v>
      </c>
      <c r="U54" s="1">
        <v>1.3977922709276447E-4</v>
      </c>
      <c r="V54" s="1">
        <v>5.245050177884609E-4</v>
      </c>
      <c r="W54" s="1">
        <v>-1.9183736050395373E-3</v>
      </c>
      <c r="X54" s="1">
        <v>4.009876804841302E-3</v>
      </c>
      <c r="Y54" s="1">
        <v>2.4831221269539346E-4</v>
      </c>
      <c r="Z54" s="1">
        <v>2.724786786011658E-3</v>
      </c>
      <c r="AA54" s="1">
        <v>-1.3339901984180213E-3</v>
      </c>
      <c r="AB54" s="1">
        <v>1.3315536944492467E-3</v>
      </c>
      <c r="AC54" s="1">
        <v>-4.065715347668729E-3</v>
      </c>
      <c r="AD54" s="1">
        <v>2.8085345015466904E-4</v>
      </c>
      <c r="AE54" s="1">
        <v>2.8559661498879546E-3</v>
      </c>
      <c r="AF54" s="1">
        <v>-7.3018110210099768E-4</v>
      </c>
      <c r="AG54" s="1">
        <v>3.9461295336134387E-5</v>
      </c>
      <c r="AH54" s="1">
        <v>-2.7064806185629255E-3</v>
      </c>
      <c r="AI54" s="1">
        <v>-6.7698730296780283E-3</v>
      </c>
      <c r="AJ54" s="1">
        <v>1.1506897488973138E-4</v>
      </c>
      <c r="AK54" s="1">
        <v>-1.8161095220797893E-4</v>
      </c>
      <c r="AL54" s="1">
        <v>-1.1961084386702698E-4</v>
      </c>
      <c r="AM54" s="1">
        <v>-1.2188995530392826E-4</v>
      </c>
      <c r="AN54" s="1">
        <v>-3.1741186293933943E-3</v>
      </c>
      <c r="AO54" s="1">
        <v>4.2672177676232092E-3</v>
      </c>
      <c r="AP54" s="1">
        <v>-4.3838977320778119E-4</v>
      </c>
      <c r="AQ54" s="1">
        <v>-1.975007315023522E-3</v>
      </c>
      <c r="AR54" s="1">
        <v>-2.284536161113535E-3</v>
      </c>
      <c r="AS54" s="1">
        <v>1.7700085074580146E-4</v>
      </c>
      <c r="AT54" s="1">
        <v>-2.2271942778194213E-4</v>
      </c>
      <c r="AU54" s="1">
        <v>-9.1631910624664044E-5</v>
      </c>
      <c r="AV54" s="1">
        <v>-1.0076539830687027E-3</v>
      </c>
      <c r="AW54" s="1">
        <v>3.0311894118276532E-3</v>
      </c>
      <c r="AX54" s="1">
        <v>9.2369119490972728E-4</v>
      </c>
      <c r="AY54" s="1">
        <v>-1.1124403296545345E-3</v>
      </c>
      <c r="AZ54" s="1">
        <v>-7.1598909932961343E-4</v>
      </c>
      <c r="BA54" s="1">
        <v>4.9026792352340734E-4</v>
      </c>
      <c r="BB54" s="1">
        <v>2.4581962045711484E-3</v>
      </c>
      <c r="BC54" s="1">
        <v>7.6866395978236815E-3</v>
      </c>
      <c r="BD54" s="1">
        <v>2.0341632412585364E-3</v>
      </c>
      <c r="BE54" s="1">
        <v>1.2116726589492216E-3</v>
      </c>
      <c r="BF54" s="1">
        <v>-7.3023520717058123E-4</v>
      </c>
      <c r="BG54" s="1">
        <v>4.0545128110747635E-3</v>
      </c>
      <c r="BH54" s="1">
        <v>-2.0411867525496806E-4</v>
      </c>
      <c r="BI54" s="1">
        <v>2.4264894002910568E-3</v>
      </c>
      <c r="BJ54" s="1">
        <v>-3.7002912868750442E-3</v>
      </c>
      <c r="BK54" s="1">
        <v>-1.6110647650052401E-3</v>
      </c>
      <c r="BL54" s="1">
        <v>-9.2771811462812775E-4</v>
      </c>
      <c r="BM54" s="1">
        <v>-3.6784632471774581E-3</v>
      </c>
      <c r="BN54" s="1">
        <v>-1.5669602210357156E-3</v>
      </c>
      <c r="BO54" s="1">
        <v>4.3436645094227077E-4</v>
      </c>
      <c r="BP54" s="1">
        <v>-1.0718120513366714E-3</v>
      </c>
      <c r="BQ54" s="1">
        <v>-1.8712838060383628E-2</v>
      </c>
      <c r="BR54" s="1">
        <v>-2.2579812815905372E-2</v>
      </c>
    </row>
    <row r="55" spans="1:70" x14ac:dyDescent="0.2">
      <c r="A55" s="4" t="s">
        <v>35</v>
      </c>
      <c r="B55" s="5">
        <v>1.4226302423205194E-3</v>
      </c>
      <c r="C55" s="1">
        <v>-1.647432887078945E-4</v>
      </c>
      <c r="D55" s="1">
        <v>1.3195240688142166E-4</v>
      </c>
      <c r="E55" s="1">
        <v>7.0543429794238358E-5</v>
      </c>
      <c r="F55" s="1">
        <v>1.6497893317795516E-4</v>
      </c>
      <c r="G55" s="1">
        <v>7.1512661249555662E-4</v>
      </c>
      <c r="H55" s="1">
        <v>-9.2134055384275907E-4</v>
      </c>
      <c r="I55" s="1">
        <v>-3.1397478463219614E-4</v>
      </c>
      <c r="J55" s="1">
        <v>2.6603658588456616E-4</v>
      </c>
      <c r="K55" s="1">
        <v>6.6390172194994487E-4</v>
      </c>
      <c r="L55" s="1">
        <v>-3.7358182199136746E-3</v>
      </c>
      <c r="M55" s="1">
        <v>-1.127130905865138E-3</v>
      </c>
      <c r="N55" s="1">
        <v>1.8446065390068499E-3</v>
      </c>
      <c r="O55" s="1">
        <v>3.5152353298420225E-4</v>
      </c>
      <c r="P55" s="1">
        <v>-1.6286216938954776E-3</v>
      </c>
      <c r="Q55" s="1">
        <v>-1.794005051028636E-3</v>
      </c>
      <c r="R55" s="1">
        <v>-2.1856317722439916E-5</v>
      </c>
      <c r="S55" s="1">
        <v>1.4038703904438695E-3</v>
      </c>
      <c r="T55" s="1">
        <v>4.2722034299594938E-5</v>
      </c>
      <c r="U55" s="1">
        <v>9.1577442278018895E-4</v>
      </c>
      <c r="V55" s="1">
        <v>6.8971618805552747E-4</v>
      </c>
      <c r="W55" s="1">
        <v>-4.745743864745979E-3</v>
      </c>
      <c r="X55" s="1">
        <v>3.1467067611267894E-4</v>
      </c>
      <c r="Y55" s="1">
        <v>1.089601233349487E-3</v>
      </c>
      <c r="Z55" s="1">
        <v>9.6519355736730263E-4</v>
      </c>
      <c r="AA55" s="1">
        <v>-3.8994585910082061E-3</v>
      </c>
      <c r="AB55" s="1">
        <v>-6.1007109012942574E-4</v>
      </c>
      <c r="AC55" s="1">
        <v>2.9293108948251498E-3</v>
      </c>
      <c r="AD55" s="1">
        <v>7.4595416994958962E-4</v>
      </c>
      <c r="AE55" s="1">
        <v>2.276659353082616E-3</v>
      </c>
      <c r="AF55" s="1">
        <v>-1.567665764883423E-4</v>
      </c>
      <c r="AG55" s="1">
        <v>2.9549252444116574E-4</v>
      </c>
      <c r="AH55" s="1">
        <v>-4.4772391714323241E-3</v>
      </c>
      <c r="AI55" s="1">
        <v>-2.5453916057129747E-3</v>
      </c>
      <c r="AJ55" s="1">
        <v>6.1006070644983694E-4</v>
      </c>
      <c r="AK55" s="1">
        <v>1.027646266407679E-4</v>
      </c>
      <c r="AL55" s="1">
        <v>-1.7521692782175259E-3</v>
      </c>
      <c r="AM55" s="1">
        <v>5.1226080860254587E-4</v>
      </c>
      <c r="AN55" s="1">
        <v>1.8678404106663921E-3</v>
      </c>
      <c r="AO55" s="1">
        <v>-2.3832715964153491E-3</v>
      </c>
      <c r="AP55" s="1">
        <v>1.1028273652509222E-4</v>
      </c>
      <c r="AQ55" s="1">
        <v>1.1124345547795322E-3</v>
      </c>
      <c r="AR55" s="1">
        <v>-2.955942999731921E-3</v>
      </c>
      <c r="AS55" s="1">
        <v>1.109533013616639E-4</v>
      </c>
      <c r="AT55" s="1">
        <v>1.5179680162490074E-5</v>
      </c>
      <c r="AU55" s="1">
        <v>2.8663838620286328E-4</v>
      </c>
      <c r="AV55" s="1">
        <v>8.8811752966127947E-4</v>
      </c>
      <c r="AW55" s="1">
        <v>5.9996903959537683E-3</v>
      </c>
      <c r="AX55" s="1">
        <v>-7.4984205824172483E-4</v>
      </c>
      <c r="AY55" s="1">
        <v>1.2065986841932426E-3</v>
      </c>
      <c r="AZ55" s="1">
        <v>1.240439586520276E-3</v>
      </c>
      <c r="BA55" s="1">
        <v>1.2489586661932933E-3</v>
      </c>
      <c r="BB55" s="1">
        <v>-1.4749458397495211E-3</v>
      </c>
      <c r="BC55" s="1">
        <v>3.2459684961760757E-4</v>
      </c>
      <c r="BD55" s="1">
        <v>3.2345920707546332E-3</v>
      </c>
      <c r="BE55" s="1">
        <v>-2.6825018202409879E-3</v>
      </c>
      <c r="BF55" s="1">
        <v>1.9354283222955345E-3</v>
      </c>
      <c r="BG55" s="1">
        <v>3.1430448191079787E-3</v>
      </c>
      <c r="BH55" s="1">
        <v>4.7178649030732672E-4</v>
      </c>
      <c r="BI55" s="1">
        <v>-1.5773225033181456E-3</v>
      </c>
      <c r="BJ55" s="1">
        <v>8.0919383192793013E-4</v>
      </c>
      <c r="BK55" s="1">
        <v>-1.6322955555321888E-3</v>
      </c>
      <c r="BL55" s="1">
        <v>3.6027257520779279E-3</v>
      </c>
      <c r="BM55" s="1">
        <v>8.6577339991209229E-4</v>
      </c>
      <c r="BN55" s="1">
        <v>-1.59993726125385E-3</v>
      </c>
      <c r="BO55" s="1">
        <v>-1.1619753994466713E-4</v>
      </c>
      <c r="BP55" s="1">
        <v>1.6512135869537667E-3</v>
      </c>
      <c r="BQ55" s="1">
        <v>-3.7079197136850981E-4</v>
      </c>
      <c r="BR55" s="1">
        <v>1.7065995439809161E-3</v>
      </c>
    </row>
    <row r="56" spans="1:70" x14ac:dyDescent="0.2">
      <c r="A56" s="4" t="s">
        <v>36</v>
      </c>
      <c r="B56" s="5">
        <v>-2.1590907499401137E-3</v>
      </c>
      <c r="C56" s="1">
        <v>1.3936802384417306E-3</v>
      </c>
      <c r="D56" s="1">
        <v>1.0342899859438477E-3</v>
      </c>
      <c r="E56" s="1">
        <v>1.0138030942368303E-3</v>
      </c>
      <c r="F56" s="1">
        <v>-1.3158370020062435E-4</v>
      </c>
      <c r="G56" s="1">
        <v>-3.5640701257091733E-4</v>
      </c>
      <c r="H56" s="1">
        <v>-3.4212630567952807E-4</v>
      </c>
      <c r="I56" s="1">
        <v>-4.3304539434692833E-4</v>
      </c>
      <c r="J56" s="1">
        <v>-4.750980878999166E-5</v>
      </c>
      <c r="K56" s="1">
        <v>2.0492870293874004E-3</v>
      </c>
      <c r="L56" s="1">
        <v>2.8617451384051461E-4</v>
      </c>
      <c r="M56" s="1">
        <v>5.9160689805056138E-4</v>
      </c>
      <c r="N56" s="1">
        <v>1.5900105665117724E-4</v>
      </c>
      <c r="O56" s="1">
        <v>3.4939808058836917E-5</v>
      </c>
      <c r="P56" s="1">
        <v>-2.2400940544029394E-3</v>
      </c>
      <c r="Q56" s="1">
        <v>-9.7533433750257841E-4</v>
      </c>
      <c r="R56" s="1">
        <v>1.761471168407355E-4</v>
      </c>
      <c r="S56" s="1">
        <v>8.0291915130688979E-4</v>
      </c>
      <c r="T56" s="1">
        <v>-1.1361505357261644E-4</v>
      </c>
      <c r="U56" s="1">
        <v>1.111834671185653E-3</v>
      </c>
      <c r="V56" s="1">
        <v>7.9493529532658153E-4</v>
      </c>
      <c r="W56" s="1">
        <v>-1.3723886325987449E-3</v>
      </c>
      <c r="X56" s="1">
        <v>5.1758319498192195E-4</v>
      </c>
      <c r="Y56" s="1">
        <v>4.6675083105269122E-4</v>
      </c>
      <c r="Z56" s="1">
        <v>3.6450546548995869E-4</v>
      </c>
      <c r="AA56" s="1">
        <v>3.0837000022997246E-3</v>
      </c>
      <c r="AB56" s="1">
        <v>3.1854363124315592E-3</v>
      </c>
      <c r="AC56" s="1">
        <v>1.1272524514172758E-3</v>
      </c>
      <c r="AD56" s="1">
        <v>1.803543182366808E-4</v>
      </c>
      <c r="AE56" s="1">
        <v>-7.7170268214521974E-4</v>
      </c>
      <c r="AF56" s="1">
        <v>-2.9224896868881438E-4</v>
      </c>
      <c r="AG56" s="1">
        <v>-9.7512378468165271E-4</v>
      </c>
      <c r="AH56" s="1">
        <v>-5.7879642803176428E-3</v>
      </c>
      <c r="AI56" s="1">
        <v>-1.0084542404105083E-2</v>
      </c>
      <c r="AJ56" s="1">
        <v>-7.6166792982311298E-4</v>
      </c>
      <c r="AK56" s="1">
        <v>-4.2343237034628446E-4</v>
      </c>
      <c r="AL56" s="1">
        <v>-1.6099929907134932E-3</v>
      </c>
      <c r="AM56" s="1">
        <v>1.776198961236534E-3</v>
      </c>
      <c r="AN56" s="1">
        <v>-5.032177071781131E-3</v>
      </c>
      <c r="AO56" s="1">
        <v>1.6596435391488613E-3</v>
      </c>
      <c r="AP56" s="1">
        <v>-4.4389750897832071E-4</v>
      </c>
      <c r="AQ56" s="1">
        <v>-1.5561311095759255E-3</v>
      </c>
      <c r="AR56" s="1">
        <v>5.2705383086334068E-4</v>
      </c>
      <c r="AS56" s="1">
        <v>2.0320040637279609E-3</v>
      </c>
      <c r="AT56" s="1">
        <v>5.5096559011552626E-4</v>
      </c>
      <c r="AU56" s="1">
        <v>-1.3809880255004202E-3</v>
      </c>
      <c r="AV56" s="1">
        <v>3.0136139765716656E-3</v>
      </c>
      <c r="AW56" s="1">
        <v>3.2231383311173136E-3</v>
      </c>
      <c r="AX56" s="1">
        <v>-4.1552645948827549E-4</v>
      </c>
      <c r="AY56" s="1">
        <v>9.8140631115147792E-5</v>
      </c>
      <c r="AZ56" s="1">
        <v>-3.1374759988106278E-3</v>
      </c>
      <c r="BA56" s="1">
        <v>-1.1575038279011789E-3</v>
      </c>
      <c r="BB56" s="1">
        <v>1.9420853706614337E-3</v>
      </c>
      <c r="BC56" s="1">
        <v>9.4179593716595361E-4</v>
      </c>
      <c r="BD56" s="1">
        <v>1.3365421762117835E-3</v>
      </c>
      <c r="BE56" s="1">
        <v>1.8963411204400782E-3</v>
      </c>
      <c r="BF56" s="1">
        <v>2.0271390906069805E-3</v>
      </c>
      <c r="BG56" s="1">
        <v>3.3903228782647798E-3</v>
      </c>
      <c r="BH56" s="1">
        <v>-5.1084901862162688E-4</v>
      </c>
      <c r="BI56" s="1">
        <v>-2.1213646380640336E-4</v>
      </c>
      <c r="BJ56" s="1">
        <v>-1.1091827474050209E-3</v>
      </c>
      <c r="BK56" s="1">
        <v>-4.4626832409959221E-4</v>
      </c>
      <c r="BL56" s="1">
        <v>3.5319465112344734E-3</v>
      </c>
      <c r="BM56" s="1">
        <v>-1.1741121316026721E-3</v>
      </c>
      <c r="BN56" s="1">
        <v>-5.0524223570445968E-4</v>
      </c>
      <c r="BO56" s="1">
        <v>1.2472461711408546E-2</v>
      </c>
      <c r="BP56" s="1">
        <v>-2.7274355067124015E-3</v>
      </c>
      <c r="BQ56" s="1">
        <v>1.8757116903829229E-3</v>
      </c>
      <c r="BR56" s="1">
        <v>5.6571438649455187E-3</v>
      </c>
    </row>
    <row r="57" spans="1:70" x14ac:dyDescent="0.2">
      <c r="A57" s="4" t="s">
        <v>36</v>
      </c>
      <c r="B57" s="5">
        <v>-2.6438257209216972E-4</v>
      </c>
      <c r="C57" s="1">
        <v>2.1995487098292166E-3</v>
      </c>
      <c r="D57" s="1">
        <v>2.0338649805888708E-3</v>
      </c>
      <c r="E57" s="1">
        <v>3.5899911534943983E-4</v>
      </c>
      <c r="F57" s="1">
        <v>2.0770101141345739E-6</v>
      </c>
      <c r="G57" s="1">
        <v>-1.9766091889103707E-3</v>
      </c>
      <c r="H57" s="1">
        <v>7.3981197773370937E-4</v>
      </c>
      <c r="I57" s="1">
        <v>-2.0096380898824116E-4</v>
      </c>
      <c r="J57" s="1">
        <v>3.5002414539802546E-6</v>
      </c>
      <c r="K57" s="1">
        <v>2.2227739972232349E-4</v>
      </c>
      <c r="L57" s="1">
        <v>7.7085506687283711E-4</v>
      </c>
      <c r="M57" s="1">
        <v>-4.7474248051666937E-4</v>
      </c>
      <c r="N57" s="1">
        <v>-5.1328047884978607E-4</v>
      </c>
      <c r="O57" s="1">
        <v>-2.4983640800349538E-4</v>
      </c>
      <c r="P57" s="1">
        <v>-1.0922959301341299E-3</v>
      </c>
      <c r="Q57" s="1">
        <v>-1.151596319222606E-3</v>
      </c>
      <c r="R57" s="1">
        <v>2.8724696778675986E-4</v>
      </c>
      <c r="S57" s="1">
        <v>1.6862469873886743E-3</v>
      </c>
      <c r="T57" s="1">
        <v>2.8611829519256684E-6</v>
      </c>
      <c r="U57" s="1">
        <v>-2.2480216800538299E-3</v>
      </c>
      <c r="V57" s="1">
        <v>-5.5579022524590506E-4</v>
      </c>
      <c r="W57" s="1">
        <v>-1.2715690590871217E-3</v>
      </c>
      <c r="X57" s="1">
        <v>-3.6326522347778379E-4</v>
      </c>
      <c r="Y57" s="1">
        <v>2.2620424258033408E-4</v>
      </c>
      <c r="Z57" s="1">
        <v>-5.9362659082137705E-4</v>
      </c>
      <c r="AA57" s="1">
        <v>1.9226204713885622E-3</v>
      </c>
      <c r="AB57" s="1">
        <v>6.6891867133558893E-5</v>
      </c>
      <c r="AC57" s="1">
        <v>1.0435391151359843E-3</v>
      </c>
      <c r="AD57" s="1">
        <v>5.3346184410304955E-4</v>
      </c>
      <c r="AE57" s="1">
        <v>9.7202350857847572E-5</v>
      </c>
      <c r="AF57" s="1">
        <v>1.9331991550098002E-3</v>
      </c>
      <c r="AG57" s="1">
        <v>-1.7482040213162378E-3</v>
      </c>
      <c r="AH57" s="1">
        <v>-1.7162514652217131E-4</v>
      </c>
      <c r="AI57" s="1">
        <v>-1.3990375313429827E-2</v>
      </c>
      <c r="AJ57" s="1">
        <v>3.8266868965454144E-4</v>
      </c>
      <c r="AK57" s="1">
        <v>8.007331180782428E-4</v>
      </c>
      <c r="AL57" s="1">
        <v>9.8348198414815747E-5</v>
      </c>
      <c r="AM57" s="1">
        <v>3.3256028310544947E-3</v>
      </c>
      <c r="AN57" s="1">
        <v>-7.4178430205445985E-3</v>
      </c>
      <c r="AO57" s="1">
        <v>1.0612042290976389E-3</v>
      </c>
      <c r="AP57" s="1">
        <v>-1.3262739356332421E-3</v>
      </c>
      <c r="AQ57" s="1">
        <v>-3.5330298897731757E-3</v>
      </c>
      <c r="AR57" s="1">
        <v>3.8873821645199758E-3</v>
      </c>
      <c r="AS57" s="1">
        <v>2.1758264236718208E-3</v>
      </c>
      <c r="AT57" s="1">
        <v>4.6056077290127195E-4</v>
      </c>
      <c r="AU57" s="1">
        <v>7.4327614251554321E-3</v>
      </c>
      <c r="AV57" s="1">
        <v>3.6722262844005064E-3</v>
      </c>
      <c r="AW57" s="1">
        <v>-5.2740052060997323E-4</v>
      </c>
      <c r="AX57" s="1">
        <v>1.880827370505298E-4</v>
      </c>
      <c r="AY57" s="1">
        <v>-2.8437539541273454E-3</v>
      </c>
      <c r="AZ57" s="1">
        <v>2.6653249773257942E-4</v>
      </c>
      <c r="BA57" s="1">
        <v>-3.0262588469268437E-3</v>
      </c>
      <c r="BB57" s="1">
        <v>3.3928028003060533E-4</v>
      </c>
      <c r="BC57" s="1">
        <v>3.7862213635361244E-4</v>
      </c>
      <c r="BD57" s="1">
        <v>6.8874923195325077E-4</v>
      </c>
      <c r="BE57" s="1">
        <v>3.9355035711420979E-3</v>
      </c>
      <c r="BF57" s="1">
        <v>1.2017305404846592E-3</v>
      </c>
      <c r="BG57" s="1">
        <v>1.3240113849796278E-3</v>
      </c>
      <c r="BH57" s="1">
        <v>-9.7969886409115958E-5</v>
      </c>
      <c r="BI57" s="1">
        <v>-8.5703888864370448E-4</v>
      </c>
      <c r="BJ57" s="1">
        <v>1.7335414856872663E-3</v>
      </c>
      <c r="BK57" s="1">
        <v>1.1934554482113998E-3</v>
      </c>
      <c r="BL57" s="1">
        <v>5.8856470793384596E-4</v>
      </c>
      <c r="BM57" s="1">
        <v>1.7183988197420617E-3</v>
      </c>
      <c r="BN57" s="1">
        <v>1.1722863838967332E-3</v>
      </c>
      <c r="BO57" s="1">
        <v>9.4627007224000123E-3</v>
      </c>
      <c r="BP57" s="1">
        <v>1.222210349834466E-2</v>
      </c>
      <c r="BQ57" s="1">
        <v>-6.589943796228814E-4</v>
      </c>
      <c r="BR57" s="1">
        <v>-4.3802433686512257E-3</v>
      </c>
    </row>
    <row r="58" spans="1:70" x14ac:dyDescent="0.2">
      <c r="A58" s="4" t="s">
        <v>359</v>
      </c>
      <c r="B58" s="5">
        <v>-1.9160476820442314E-3</v>
      </c>
      <c r="C58" s="1">
        <v>1.0290095521822955E-3</v>
      </c>
      <c r="D58" s="1">
        <v>1.2450023775339139E-3</v>
      </c>
      <c r="E58" s="1">
        <v>1.6877441396547746E-3</v>
      </c>
      <c r="F58" s="1">
        <v>-1.7393467370647315E-5</v>
      </c>
      <c r="G58" s="1">
        <v>-1.5072944809912678E-3</v>
      </c>
      <c r="H58" s="1">
        <v>3.4809265015868664E-4</v>
      </c>
      <c r="I58" s="1">
        <v>-3.222111531815808E-5</v>
      </c>
      <c r="J58" s="1">
        <v>-6.7454743123991482E-5</v>
      </c>
      <c r="K58" s="1">
        <v>1.0944102252994821E-3</v>
      </c>
      <c r="L58" s="1">
        <v>9.2006021110859404E-4</v>
      </c>
      <c r="M58" s="1">
        <v>2.9885678310473976E-4</v>
      </c>
      <c r="N58" s="1">
        <v>-9.0508499761679669E-4</v>
      </c>
      <c r="O58" s="1">
        <v>1.0237599010765319E-4</v>
      </c>
      <c r="P58" s="1">
        <v>-9.8987787861951754E-4</v>
      </c>
      <c r="Q58" s="1">
        <v>-1.0815140087544214E-3</v>
      </c>
      <c r="R58" s="1">
        <v>-9.5757121919505116E-5</v>
      </c>
      <c r="S58" s="1">
        <v>2.8285145383520421E-4</v>
      </c>
      <c r="T58" s="1">
        <v>-1.2998398418420629E-4</v>
      </c>
      <c r="U58" s="1">
        <v>5.6587348159604185E-4</v>
      </c>
      <c r="V58" s="1">
        <v>1.1800085624198327E-3</v>
      </c>
      <c r="W58" s="1">
        <v>-1.3721839429758419E-3</v>
      </c>
      <c r="X58" s="1">
        <v>2.6681986962755883E-4</v>
      </c>
      <c r="Y58" s="1">
        <v>6.5726835290722907E-4</v>
      </c>
      <c r="Z58" s="1">
        <v>6.8142495868660745E-4</v>
      </c>
      <c r="AA58" s="1">
        <v>2.1319426722510963E-3</v>
      </c>
      <c r="AB58" s="1">
        <v>-1.3200285542115683E-3</v>
      </c>
      <c r="AC58" s="1">
        <v>1.6880591985472023E-3</v>
      </c>
      <c r="AD58" s="1">
        <v>5.9977203196685E-4</v>
      </c>
      <c r="AE58" s="1">
        <v>-1.0609432917344007E-3</v>
      </c>
      <c r="AF58" s="1">
        <v>-2.9233607875654685E-5</v>
      </c>
      <c r="AG58" s="1">
        <v>-8.180843429890257E-4</v>
      </c>
      <c r="AH58" s="1">
        <v>-6.6757098126009147E-3</v>
      </c>
      <c r="AI58" s="1">
        <v>-7.4949397624821052E-3</v>
      </c>
      <c r="AJ58" s="1">
        <v>-2.4478252517537815E-4</v>
      </c>
      <c r="AK58" s="1">
        <v>9.6123429103769161E-4</v>
      </c>
      <c r="AL58" s="1">
        <v>-6.9778526670323234E-4</v>
      </c>
      <c r="AM58" s="1">
        <v>-1.7047274554894661E-3</v>
      </c>
      <c r="AN58" s="1">
        <v>-6.724850932805327E-3</v>
      </c>
      <c r="AO58" s="1">
        <v>3.2842028448384518E-3</v>
      </c>
      <c r="AP58" s="1">
        <v>-4.8654745926993869E-4</v>
      </c>
      <c r="AQ58" s="1">
        <v>7.745372034263482E-4</v>
      </c>
      <c r="AR58" s="1">
        <v>2.1532284959573985E-3</v>
      </c>
      <c r="AS58" s="1">
        <v>1.5130265879080968E-3</v>
      </c>
      <c r="AT58" s="1">
        <v>8.2267865915247173E-4</v>
      </c>
      <c r="AU58" s="1">
        <v>1.2679417968762324E-3</v>
      </c>
      <c r="AV58" s="1">
        <v>1.9744673004565183E-3</v>
      </c>
      <c r="AW58" s="1">
        <v>3.0094197073345925E-3</v>
      </c>
      <c r="AX58" s="1">
        <v>1.8877112598041272E-4</v>
      </c>
      <c r="AY58" s="1">
        <v>-1.3334864813151735E-3</v>
      </c>
      <c r="AZ58" s="1">
        <v>-1.3222997582734504E-3</v>
      </c>
      <c r="BA58" s="1">
        <v>-9.8357265609335851E-4</v>
      </c>
      <c r="BB58" s="1">
        <v>1.4915495319141354E-3</v>
      </c>
      <c r="BC58" s="1">
        <v>5.3783331317833682E-4</v>
      </c>
      <c r="BD58" s="1">
        <v>1.9812744544512245E-4</v>
      </c>
      <c r="BE58" s="1">
        <v>2.4296563349699269E-3</v>
      </c>
      <c r="BF58" s="1">
        <v>3.1747994039189875E-3</v>
      </c>
      <c r="BG58" s="1">
        <v>2.9187593063626613E-3</v>
      </c>
      <c r="BH58" s="1">
        <v>-5.8855091312037409E-4</v>
      </c>
      <c r="BI58" s="1">
        <v>-7.9327347812112477E-4</v>
      </c>
      <c r="BJ58" s="1">
        <v>-1.7186809042851801E-5</v>
      </c>
      <c r="BK58" s="1">
        <v>-1.1193029538263538E-3</v>
      </c>
      <c r="BL58" s="1">
        <v>3.1409066758052405E-3</v>
      </c>
      <c r="BM58" s="1">
        <v>-2.2954103550607539E-5</v>
      </c>
      <c r="BN58" s="1">
        <v>-1.1364244539522343E-3</v>
      </c>
      <c r="BO58" s="1">
        <v>2.1477821856433496E-3</v>
      </c>
      <c r="BP58" s="1">
        <v>-2.5084661642929282E-3</v>
      </c>
      <c r="BQ58" s="1">
        <v>-2.5372669988424894E-3</v>
      </c>
      <c r="BR58" s="1">
        <v>2.4071325258259884E-3</v>
      </c>
    </row>
    <row r="59" spans="1:70" x14ac:dyDescent="0.2">
      <c r="A59" s="4" t="s">
        <v>362</v>
      </c>
      <c r="B59" s="5">
        <v>-1.9160476820442314E-3</v>
      </c>
      <c r="C59" s="1">
        <v>1.0290095521822955E-3</v>
      </c>
      <c r="D59" s="1">
        <v>1.2450023775339139E-3</v>
      </c>
      <c r="E59" s="1">
        <v>1.6877441396547746E-3</v>
      </c>
      <c r="F59" s="1">
        <v>-1.7393467370647315E-5</v>
      </c>
      <c r="G59" s="1">
        <v>-1.5072944809912678E-3</v>
      </c>
      <c r="H59" s="1">
        <v>3.4809265015868664E-4</v>
      </c>
      <c r="I59" s="1">
        <v>-3.222111531815808E-5</v>
      </c>
      <c r="J59" s="1">
        <v>-6.7454743123991482E-5</v>
      </c>
      <c r="K59" s="1">
        <v>1.0944102252994821E-3</v>
      </c>
      <c r="L59" s="1">
        <v>9.2006021110859404E-4</v>
      </c>
      <c r="M59" s="1">
        <v>2.9885678310473976E-4</v>
      </c>
      <c r="N59" s="1">
        <v>-9.0508499761679669E-4</v>
      </c>
      <c r="O59" s="1">
        <v>1.0237599010765319E-4</v>
      </c>
      <c r="P59" s="1">
        <v>-9.8987787861951754E-4</v>
      </c>
      <c r="Q59" s="1">
        <v>-1.0815140087544214E-3</v>
      </c>
      <c r="R59" s="1">
        <v>-9.5757121919505116E-5</v>
      </c>
      <c r="S59" s="1">
        <v>2.8285145383520421E-4</v>
      </c>
      <c r="T59" s="1">
        <v>-1.2998398418420629E-4</v>
      </c>
      <c r="U59" s="1">
        <v>5.6587348159604185E-4</v>
      </c>
      <c r="V59" s="1">
        <v>1.1800085624198327E-3</v>
      </c>
      <c r="W59" s="1">
        <v>-1.3721839429758419E-3</v>
      </c>
      <c r="X59" s="1">
        <v>2.6681986962755883E-4</v>
      </c>
      <c r="Y59" s="1">
        <v>6.5726835290722907E-4</v>
      </c>
      <c r="Z59" s="1">
        <v>6.8142495868660745E-4</v>
      </c>
      <c r="AA59" s="1">
        <v>2.1319426722510963E-3</v>
      </c>
      <c r="AB59" s="1">
        <v>-1.3200285542115683E-3</v>
      </c>
      <c r="AC59" s="1">
        <v>1.6880591985472023E-3</v>
      </c>
      <c r="AD59" s="1">
        <v>5.9977203196685E-4</v>
      </c>
      <c r="AE59" s="1">
        <v>-1.0609432917344007E-3</v>
      </c>
      <c r="AF59" s="1">
        <v>-2.9233607875654685E-5</v>
      </c>
      <c r="AG59" s="1">
        <v>-8.180843429890257E-4</v>
      </c>
      <c r="AH59" s="1">
        <v>-6.6757098126009147E-3</v>
      </c>
      <c r="AI59" s="1">
        <v>-7.4949397624821052E-3</v>
      </c>
      <c r="AJ59" s="1">
        <v>-2.4478252517537815E-4</v>
      </c>
      <c r="AK59" s="1">
        <v>9.6123429103769161E-4</v>
      </c>
      <c r="AL59" s="1">
        <v>-6.9778526670323234E-4</v>
      </c>
      <c r="AM59" s="1">
        <v>-1.7047274554894661E-3</v>
      </c>
      <c r="AN59" s="1">
        <v>-6.724850932805327E-3</v>
      </c>
      <c r="AO59" s="1">
        <v>3.2842028448384518E-3</v>
      </c>
      <c r="AP59" s="1">
        <v>-4.8654745926993869E-4</v>
      </c>
      <c r="AQ59" s="1">
        <v>7.745372034263482E-4</v>
      </c>
      <c r="AR59" s="1">
        <v>2.1532284959573985E-3</v>
      </c>
      <c r="AS59" s="1">
        <v>1.5130265879080968E-3</v>
      </c>
      <c r="AT59" s="1">
        <v>8.2267865915247173E-4</v>
      </c>
      <c r="AU59" s="1">
        <v>1.2679417968762324E-3</v>
      </c>
      <c r="AV59" s="1">
        <v>1.9744673004565183E-3</v>
      </c>
      <c r="AW59" s="1">
        <v>3.0094197073345925E-3</v>
      </c>
      <c r="AX59" s="1">
        <v>1.8877112598041272E-4</v>
      </c>
      <c r="AY59" s="1">
        <v>-1.3334864813151735E-3</v>
      </c>
      <c r="AZ59" s="1">
        <v>-1.3222997582734504E-3</v>
      </c>
      <c r="BA59" s="1">
        <v>-9.8357265609335851E-4</v>
      </c>
      <c r="BB59" s="1">
        <v>1.4915495319141354E-3</v>
      </c>
      <c r="BC59" s="1">
        <v>5.3783331317833682E-4</v>
      </c>
      <c r="BD59" s="1">
        <v>1.9812744544512245E-4</v>
      </c>
      <c r="BE59" s="1">
        <v>2.4296563349699269E-3</v>
      </c>
      <c r="BF59" s="1">
        <v>3.1747994039189875E-3</v>
      </c>
      <c r="BG59" s="1">
        <v>2.9187593063626613E-3</v>
      </c>
      <c r="BH59" s="1">
        <v>-5.8855091312037409E-4</v>
      </c>
      <c r="BI59" s="1">
        <v>-7.9327347812112477E-4</v>
      </c>
      <c r="BJ59" s="1">
        <v>-1.7186809042851801E-5</v>
      </c>
      <c r="BK59" s="1">
        <v>-1.1193029538263538E-3</v>
      </c>
      <c r="BL59" s="1">
        <v>3.1409066758052405E-3</v>
      </c>
      <c r="BM59" s="1">
        <v>-2.2954103550607539E-5</v>
      </c>
      <c r="BN59" s="1">
        <v>-1.1364244539522343E-3</v>
      </c>
      <c r="BO59" s="1">
        <v>2.6911353518346694E-3</v>
      </c>
      <c r="BP59" s="1">
        <v>4.7842959216130914E-3</v>
      </c>
      <c r="BQ59" s="1">
        <v>8.4502826205997972E-3</v>
      </c>
      <c r="BR59" s="1">
        <v>-4.761999503982967E-4</v>
      </c>
    </row>
    <row r="60" spans="1:70" x14ac:dyDescent="0.2">
      <c r="A60" s="4" t="s">
        <v>363</v>
      </c>
      <c r="B60" s="5">
        <v>-1.9160476820442314E-3</v>
      </c>
      <c r="C60" s="1">
        <v>1.0290095521822955E-3</v>
      </c>
      <c r="D60" s="1">
        <v>1.2450023775339139E-3</v>
      </c>
      <c r="E60" s="1">
        <v>1.6877441396547746E-3</v>
      </c>
      <c r="F60" s="1">
        <v>-1.7393467370647315E-5</v>
      </c>
      <c r="G60" s="1">
        <v>-1.5072944809912678E-3</v>
      </c>
      <c r="H60" s="1">
        <v>3.4809265015868664E-4</v>
      </c>
      <c r="I60" s="1">
        <v>-3.222111531815808E-5</v>
      </c>
      <c r="J60" s="1">
        <v>-6.7454743123991482E-5</v>
      </c>
      <c r="K60" s="1">
        <v>1.0944102252994821E-3</v>
      </c>
      <c r="L60" s="1">
        <v>9.2006021110859404E-4</v>
      </c>
      <c r="M60" s="1">
        <v>2.9885678310473976E-4</v>
      </c>
      <c r="N60" s="1">
        <v>-9.0508499761679669E-4</v>
      </c>
      <c r="O60" s="1">
        <v>1.0237599010765319E-4</v>
      </c>
      <c r="P60" s="1">
        <v>-9.8987787861951754E-4</v>
      </c>
      <c r="Q60" s="1">
        <v>-1.0815140087544214E-3</v>
      </c>
      <c r="R60" s="1">
        <v>-9.5757121919505116E-5</v>
      </c>
      <c r="S60" s="1">
        <v>2.8285145383520421E-4</v>
      </c>
      <c r="T60" s="1">
        <v>-1.2998398418420629E-4</v>
      </c>
      <c r="U60" s="1">
        <v>5.6587348159604185E-4</v>
      </c>
      <c r="V60" s="1">
        <v>1.1800085624198327E-3</v>
      </c>
      <c r="W60" s="1">
        <v>-1.3721839429758419E-3</v>
      </c>
      <c r="X60" s="1">
        <v>2.6681986962755883E-4</v>
      </c>
      <c r="Y60" s="1">
        <v>6.5726835290722907E-4</v>
      </c>
      <c r="Z60" s="1">
        <v>6.8142495868660745E-4</v>
      </c>
      <c r="AA60" s="1">
        <v>2.1319426722510963E-3</v>
      </c>
      <c r="AB60" s="1">
        <v>-1.3200285542115683E-3</v>
      </c>
      <c r="AC60" s="1">
        <v>1.6880591985472023E-3</v>
      </c>
      <c r="AD60" s="1">
        <v>5.9977203196685E-4</v>
      </c>
      <c r="AE60" s="1">
        <v>-1.0609432917344007E-3</v>
      </c>
      <c r="AF60" s="1">
        <v>-2.9233607875654685E-5</v>
      </c>
      <c r="AG60" s="1">
        <v>-8.180843429890257E-4</v>
      </c>
      <c r="AH60" s="1">
        <v>-6.6757098126009147E-3</v>
      </c>
      <c r="AI60" s="1">
        <v>-7.4949397624821052E-3</v>
      </c>
      <c r="AJ60" s="1">
        <v>-2.4478252517537815E-4</v>
      </c>
      <c r="AK60" s="1">
        <v>9.6123429103769161E-4</v>
      </c>
      <c r="AL60" s="1">
        <v>-6.9778526670323234E-4</v>
      </c>
      <c r="AM60" s="1">
        <v>-1.7047274554894661E-3</v>
      </c>
      <c r="AN60" s="1">
        <v>-6.724850932805327E-3</v>
      </c>
      <c r="AO60" s="1">
        <v>3.2842028448384518E-3</v>
      </c>
      <c r="AP60" s="1">
        <v>-4.8654745926993869E-4</v>
      </c>
      <c r="AQ60" s="1">
        <v>7.745372034263482E-4</v>
      </c>
      <c r="AR60" s="1">
        <v>2.1532284959573985E-3</v>
      </c>
      <c r="AS60" s="1">
        <v>1.5130265879080968E-3</v>
      </c>
      <c r="AT60" s="1">
        <v>8.2267865915247173E-4</v>
      </c>
      <c r="AU60" s="1">
        <v>1.2679417968762324E-3</v>
      </c>
      <c r="AV60" s="1">
        <v>1.9744673004565183E-3</v>
      </c>
      <c r="AW60" s="1">
        <v>3.0094197073345925E-3</v>
      </c>
      <c r="AX60" s="1">
        <v>1.8877112598041272E-4</v>
      </c>
      <c r="AY60" s="1">
        <v>-1.3334864813151735E-3</v>
      </c>
      <c r="AZ60" s="1">
        <v>-1.3222997582734504E-3</v>
      </c>
      <c r="BA60" s="1">
        <v>-9.8357265609335851E-4</v>
      </c>
      <c r="BB60" s="1">
        <v>1.4915495319141354E-3</v>
      </c>
      <c r="BC60" s="1">
        <v>5.3783331317833682E-4</v>
      </c>
      <c r="BD60" s="1">
        <v>1.9812744544512245E-4</v>
      </c>
      <c r="BE60" s="1">
        <v>2.4296563349699269E-3</v>
      </c>
      <c r="BF60" s="1">
        <v>3.1747994039189875E-3</v>
      </c>
      <c r="BG60" s="1">
        <v>2.9187593063626613E-3</v>
      </c>
      <c r="BH60" s="1">
        <v>-5.8855091312037409E-4</v>
      </c>
      <c r="BI60" s="1">
        <v>-7.9327347812112477E-4</v>
      </c>
      <c r="BJ60" s="1">
        <v>-1.7186809042851801E-5</v>
      </c>
      <c r="BK60" s="1">
        <v>-1.1193029538263538E-3</v>
      </c>
      <c r="BL60" s="1">
        <v>3.1409066758052405E-3</v>
      </c>
      <c r="BM60" s="1">
        <v>-2.2954103550607539E-5</v>
      </c>
      <c r="BN60" s="1">
        <v>-1.1364244539522343E-3</v>
      </c>
      <c r="BO60" s="1">
        <v>-7.9940369581569231E-3</v>
      </c>
      <c r="BP60" s="1">
        <v>5.5754185348412316E-3</v>
      </c>
      <c r="BQ60" s="1">
        <v>-1.7008209015471478E-2</v>
      </c>
      <c r="BR60" s="1">
        <v>-2.3726953354947611E-3</v>
      </c>
    </row>
    <row r="61" spans="1:70" x14ac:dyDescent="0.2">
      <c r="A61" s="4" t="s">
        <v>363</v>
      </c>
      <c r="B61" s="5">
        <v>-1.9160476820442314E-3</v>
      </c>
      <c r="C61" s="1">
        <v>1.0290095521822955E-3</v>
      </c>
      <c r="D61" s="1">
        <v>1.2450023775339139E-3</v>
      </c>
      <c r="E61" s="1">
        <v>1.6877441396547746E-3</v>
      </c>
      <c r="F61" s="1">
        <v>-1.7393467370647315E-5</v>
      </c>
      <c r="G61" s="1">
        <v>-1.5072944809912678E-3</v>
      </c>
      <c r="H61" s="1">
        <v>3.4809265015868664E-4</v>
      </c>
      <c r="I61" s="1">
        <v>-3.222111531815808E-5</v>
      </c>
      <c r="J61" s="1">
        <v>-6.7454743123991482E-5</v>
      </c>
      <c r="K61" s="1">
        <v>1.0944102252994821E-3</v>
      </c>
      <c r="L61" s="1">
        <v>9.2006021110859404E-4</v>
      </c>
      <c r="M61" s="1">
        <v>2.9885678310473976E-4</v>
      </c>
      <c r="N61" s="1">
        <v>-9.0508499761679669E-4</v>
      </c>
      <c r="O61" s="1">
        <v>1.0237599010765319E-4</v>
      </c>
      <c r="P61" s="1">
        <v>-9.8987787861951754E-4</v>
      </c>
      <c r="Q61" s="1">
        <v>-1.0815140087544214E-3</v>
      </c>
      <c r="R61" s="1">
        <v>-9.5757121919505116E-5</v>
      </c>
      <c r="S61" s="1">
        <v>2.8285145383520421E-4</v>
      </c>
      <c r="T61" s="1">
        <v>-1.2998398418420629E-4</v>
      </c>
      <c r="U61" s="1">
        <v>5.6587348159604185E-4</v>
      </c>
      <c r="V61" s="1">
        <v>1.1800085624198327E-3</v>
      </c>
      <c r="W61" s="1">
        <v>-1.3721839429758419E-3</v>
      </c>
      <c r="X61" s="1">
        <v>2.6681986962755883E-4</v>
      </c>
      <c r="Y61" s="1">
        <v>6.5726835290722907E-4</v>
      </c>
      <c r="Z61" s="1">
        <v>6.8142495868660745E-4</v>
      </c>
      <c r="AA61" s="1">
        <v>2.1319426722510963E-3</v>
      </c>
      <c r="AB61" s="1">
        <v>-1.3200285542115683E-3</v>
      </c>
      <c r="AC61" s="1">
        <v>1.6880591985472023E-3</v>
      </c>
      <c r="AD61" s="1">
        <v>5.9977203196685E-4</v>
      </c>
      <c r="AE61" s="1">
        <v>-1.0609432917344007E-3</v>
      </c>
      <c r="AF61" s="1">
        <v>-2.9233607875654685E-5</v>
      </c>
      <c r="AG61" s="1">
        <v>-8.180843429890257E-4</v>
      </c>
      <c r="AH61" s="1">
        <v>-6.6757098126009147E-3</v>
      </c>
      <c r="AI61" s="1">
        <v>-7.4949397624821052E-3</v>
      </c>
      <c r="AJ61" s="1">
        <v>-2.4478252517537815E-4</v>
      </c>
      <c r="AK61" s="1">
        <v>9.6123429103769161E-4</v>
      </c>
      <c r="AL61" s="1">
        <v>-6.9778526670323234E-4</v>
      </c>
      <c r="AM61" s="1">
        <v>-1.7047274554894661E-3</v>
      </c>
      <c r="AN61" s="1">
        <v>-6.724850932805327E-3</v>
      </c>
      <c r="AO61" s="1">
        <v>3.2842028448384518E-3</v>
      </c>
      <c r="AP61" s="1">
        <v>-4.8654745926993869E-4</v>
      </c>
      <c r="AQ61" s="1">
        <v>7.745372034263482E-4</v>
      </c>
      <c r="AR61" s="1">
        <v>2.1532284959573985E-3</v>
      </c>
      <c r="AS61" s="1">
        <v>1.5130265879080968E-3</v>
      </c>
      <c r="AT61" s="1">
        <v>8.2267865915247173E-4</v>
      </c>
      <c r="AU61" s="1">
        <v>1.2679417968762324E-3</v>
      </c>
      <c r="AV61" s="1">
        <v>1.9744673004565183E-3</v>
      </c>
      <c r="AW61" s="1">
        <v>3.0094197073345925E-3</v>
      </c>
      <c r="AX61" s="1">
        <v>1.8877112598041272E-4</v>
      </c>
      <c r="AY61" s="1">
        <v>-1.3334864813151735E-3</v>
      </c>
      <c r="AZ61" s="1">
        <v>-1.3222997582734504E-3</v>
      </c>
      <c r="BA61" s="1">
        <v>-9.8357265609335851E-4</v>
      </c>
      <c r="BB61" s="1">
        <v>1.4915495319141354E-3</v>
      </c>
      <c r="BC61" s="1">
        <v>5.3783331317833682E-4</v>
      </c>
      <c r="BD61" s="1">
        <v>1.9812744544512245E-4</v>
      </c>
      <c r="BE61" s="1">
        <v>2.4296563349699269E-3</v>
      </c>
      <c r="BF61" s="1">
        <v>3.1747994039189875E-3</v>
      </c>
      <c r="BG61" s="1">
        <v>2.9187593063626613E-3</v>
      </c>
      <c r="BH61" s="1">
        <v>-5.8855091312037409E-4</v>
      </c>
      <c r="BI61" s="1">
        <v>-7.9327347812112477E-4</v>
      </c>
      <c r="BJ61" s="1">
        <v>-1.7186809042851801E-5</v>
      </c>
      <c r="BK61" s="1">
        <v>-1.1193029538263538E-3</v>
      </c>
      <c r="BL61" s="1">
        <v>3.1409066758052405E-3</v>
      </c>
      <c r="BM61" s="1">
        <v>-2.2954103550607539E-5</v>
      </c>
      <c r="BN61" s="1">
        <v>-1.1364244539522343E-3</v>
      </c>
      <c r="BO61" s="1">
        <v>1.5524287808879129E-3</v>
      </c>
      <c r="BP61" s="1">
        <v>6.6937441014138053E-4</v>
      </c>
      <c r="BQ61" s="1">
        <v>7.1774417971953918E-3</v>
      </c>
      <c r="BR61" s="1">
        <v>4.443023182925279E-3</v>
      </c>
    </row>
    <row r="62" spans="1:70" x14ac:dyDescent="0.2">
      <c r="A62" s="4" t="s">
        <v>363</v>
      </c>
      <c r="B62" s="5">
        <v>9.3763360320999658E-3</v>
      </c>
      <c r="C62" s="1">
        <v>4.7347875824950026E-3</v>
      </c>
      <c r="D62" s="1">
        <v>-7.5180612794888517E-3</v>
      </c>
      <c r="E62" s="1">
        <v>-2.0339504140933916E-3</v>
      </c>
      <c r="F62" s="1">
        <v>-1.9644614333978075E-3</v>
      </c>
      <c r="G62" s="1">
        <v>-1.1773248068321725E-2</v>
      </c>
      <c r="H62" s="1">
        <v>-1.8384480518747609E-2</v>
      </c>
      <c r="I62" s="1">
        <v>1.3131225788983158E-2</v>
      </c>
      <c r="J62" s="1">
        <v>7.889200326228245E-4</v>
      </c>
      <c r="K62" s="1">
        <v>-1.2315437702334384E-2</v>
      </c>
      <c r="L62" s="1">
        <v>2.3571760464366795E-3</v>
      </c>
      <c r="M62" s="1">
        <v>7.3569440963243892E-3</v>
      </c>
      <c r="N62" s="1">
        <v>9.0636048115496637E-3</v>
      </c>
      <c r="O62" s="1">
        <v>-5.1274635979643157E-3</v>
      </c>
      <c r="P62" s="1">
        <v>-9.8472573387176666E-3</v>
      </c>
      <c r="Q62" s="1">
        <v>3.1928245085400446E-3</v>
      </c>
      <c r="R62" s="1">
        <v>-4.1901019774857069E-3</v>
      </c>
      <c r="S62" s="1">
        <v>1.218359631175458E-2</v>
      </c>
      <c r="T62" s="1">
        <v>-3.1171246447284219E-3</v>
      </c>
      <c r="U62" s="1">
        <v>-6.3531707355811047E-3</v>
      </c>
      <c r="V62" s="1">
        <v>-1.8784959776158076E-2</v>
      </c>
      <c r="W62" s="1">
        <v>1.1435056460353461E-3</v>
      </c>
      <c r="X62" s="1">
        <v>-1.0754869734577415E-2</v>
      </c>
      <c r="Y62" s="1">
        <v>-1.8898487088423938E-3</v>
      </c>
      <c r="Z62" s="1">
        <v>-7.7961068341796955E-3</v>
      </c>
      <c r="AA62" s="1">
        <v>-2.1192563903175973E-2</v>
      </c>
      <c r="AB62" s="1">
        <v>7.0855287657195908E-3</v>
      </c>
      <c r="AC62" s="1">
        <v>2.0981424105231652E-2</v>
      </c>
      <c r="AD62" s="1">
        <v>7.703116646893945E-3</v>
      </c>
      <c r="AE62" s="1">
        <v>1.2284964096402866E-2</v>
      </c>
      <c r="AF62" s="1">
        <v>-2.3452956287495818E-3</v>
      </c>
      <c r="AG62" s="1">
        <v>-3.756512457370752E-3</v>
      </c>
      <c r="AH62" s="1">
        <v>3.040710154842427E-2</v>
      </c>
      <c r="AI62" s="1">
        <v>-8.2202867990625553E-2</v>
      </c>
      <c r="AJ62" s="1">
        <v>-5.6181697314625859E-3</v>
      </c>
      <c r="AK62" s="1">
        <v>-1.2540921747055411E-3</v>
      </c>
      <c r="AL62" s="1">
        <v>-1.1029996867850894E-3</v>
      </c>
      <c r="AM62" s="1">
        <v>1.8351872913694067E-2</v>
      </c>
      <c r="AN62" s="1">
        <v>2.3475346468324863E-2</v>
      </c>
      <c r="AO62" s="1">
        <v>8.9327042448997303E-3</v>
      </c>
      <c r="AP62" s="1">
        <v>6.013195459912639E-3</v>
      </c>
      <c r="AQ62" s="1">
        <v>1.2227538676476479E-2</v>
      </c>
      <c r="AR62" s="1">
        <v>-2.1455948464328186E-3</v>
      </c>
      <c r="AS62" s="1">
        <v>2.6912230325396641E-3</v>
      </c>
      <c r="AT62" s="1">
        <v>6.4929028033501694E-3</v>
      </c>
      <c r="AU62" s="1">
        <v>3.9411443008264747E-2</v>
      </c>
      <c r="AV62" s="1">
        <v>2.6793840444526863E-2</v>
      </c>
      <c r="AW62" s="1">
        <v>-1.2327293960517639E-2</v>
      </c>
      <c r="AX62" s="1">
        <v>6.8948309510831534E-3</v>
      </c>
      <c r="AY62" s="1">
        <v>-1.083635159015829E-2</v>
      </c>
      <c r="AZ62" s="1">
        <v>6.6124677496148514E-3</v>
      </c>
      <c r="BA62" s="1">
        <v>1.3577325297248616E-2</v>
      </c>
      <c r="BB62" s="1">
        <v>-8.8464240228427471E-3</v>
      </c>
      <c r="BC62" s="1">
        <v>-4.7453909569186202E-3</v>
      </c>
      <c r="BD62" s="1">
        <v>-3.5944905600462239E-3</v>
      </c>
      <c r="BE62" s="1">
        <v>-1.3146018330802346E-2</v>
      </c>
      <c r="BF62" s="1">
        <v>-6.6041623143064266E-3</v>
      </c>
      <c r="BG62" s="1">
        <v>-9.3297572402504161E-3</v>
      </c>
      <c r="BH62" s="1">
        <v>6.0555312531344815E-3</v>
      </c>
      <c r="BI62" s="1">
        <v>-5.9189793870466541E-4</v>
      </c>
      <c r="BJ62" s="1">
        <v>-1.7555136848210434E-3</v>
      </c>
      <c r="BK62" s="1">
        <v>2.493143326344131E-2</v>
      </c>
      <c r="BL62" s="1">
        <v>-3.5340693999071538E-4</v>
      </c>
      <c r="BM62" s="1">
        <v>-1.6389574582945125E-3</v>
      </c>
      <c r="BN62" s="1">
        <v>2.5322909715107998E-2</v>
      </c>
      <c r="BO62" s="1">
        <v>-1.9448201292541958E-3</v>
      </c>
      <c r="BP62" s="1">
        <v>5.6846403248686323E-3</v>
      </c>
      <c r="BQ62" s="1">
        <v>-2.6689405098808107E-2</v>
      </c>
      <c r="BR62" s="1">
        <v>2.7852264388539997E-2</v>
      </c>
    </row>
    <row r="63" spans="1:70" x14ac:dyDescent="0.2">
      <c r="A63" s="4" t="s">
        <v>39</v>
      </c>
      <c r="B63" s="5">
        <v>1.2163051795711529E-3</v>
      </c>
      <c r="C63" s="1">
        <v>5.6917754327357462E-3</v>
      </c>
      <c r="D63" s="1">
        <v>-2.7955514196138171E-3</v>
      </c>
      <c r="E63" s="1">
        <v>-2.4386786932347137E-3</v>
      </c>
      <c r="F63" s="1">
        <v>-1.1911088526785759E-4</v>
      </c>
      <c r="G63" s="1">
        <v>1.164008026209769E-3</v>
      </c>
      <c r="H63" s="1">
        <v>7.4936827988976538E-4</v>
      </c>
      <c r="I63" s="1">
        <v>8.288705362707432E-4</v>
      </c>
      <c r="J63" s="1">
        <v>-4.0550565778316628E-4</v>
      </c>
      <c r="K63" s="1">
        <v>-2.4071178595368582E-3</v>
      </c>
      <c r="L63" s="1">
        <v>-6.6622025217906921E-3</v>
      </c>
      <c r="M63" s="1">
        <v>-3.1082312507117863E-3</v>
      </c>
      <c r="N63" s="1">
        <v>1.0947401728310453E-3</v>
      </c>
      <c r="O63" s="1">
        <v>-8.1758072710299851E-4</v>
      </c>
      <c r="P63" s="1">
        <v>-1.9382472383722453E-3</v>
      </c>
      <c r="Q63" s="1">
        <v>3.236495457958101E-3</v>
      </c>
      <c r="R63" s="1">
        <v>2.8327439842174124E-3</v>
      </c>
      <c r="S63" s="1">
        <v>2.5180760031557258E-4</v>
      </c>
      <c r="T63" s="1">
        <v>9.282991660549589E-4</v>
      </c>
      <c r="U63" s="1">
        <v>-1.1948202516265428E-3</v>
      </c>
      <c r="V63" s="1">
        <v>2.3229799750504633E-3</v>
      </c>
      <c r="W63" s="1">
        <v>-2.0132558270433555E-3</v>
      </c>
      <c r="X63" s="1">
        <v>8.184364449354185E-5</v>
      </c>
      <c r="Y63" s="1">
        <v>1.6890176022698142E-3</v>
      </c>
      <c r="Z63" s="1">
        <v>2.7465626801459792E-3</v>
      </c>
      <c r="AA63" s="1">
        <v>-4.921726516436978E-4</v>
      </c>
      <c r="AB63" s="1">
        <v>-3.0544539791180626E-3</v>
      </c>
      <c r="AC63" s="1">
        <v>3.6545814361288128E-3</v>
      </c>
      <c r="AD63" s="1">
        <v>9.8757711256976157E-4</v>
      </c>
      <c r="AE63" s="1">
        <v>1.0488555007468312E-3</v>
      </c>
      <c r="AF63" s="1">
        <v>1.0877901182020559E-3</v>
      </c>
      <c r="AG63" s="1">
        <v>-1.0606776317424525E-3</v>
      </c>
      <c r="AH63" s="1">
        <v>1.3179194451436553E-3</v>
      </c>
      <c r="AI63" s="1">
        <v>-1.1711678422279341E-2</v>
      </c>
      <c r="AJ63" s="1">
        <v>1.251536204533205E-3</v>
      </c>
      <c r="AK63" s="1">
        <v>1.1881531076368972E-3</v>
      </c>
      <c r="AL63" s="1">
        <v>-8.3172668831231087E-4</v>
      </c>
      <c r="AM63" s="1">
        <v>3.3698110258030744E-3</v>
      </c>
      <c r="AN63" s="1">
        <v>3.3009457314785981E-4</v>
      </c>
      <c r="AO63" s="1">
        <v>2.2632648863768114E-3</v>
      </c>
      <c r="AP63" s="1">
        <v>1.6478138658649393E-4</v>
      </c>
      <c r="AQ63" s="1">
        <v>-2.3466530447980136E-3</v>
      </c>
      <c r="AR63" s="1">
        <v>-4.188892974885134E-3</v>
      </c>
      <c r="AS63" s="1">
        <v>-1.4437983611838075E-3</v>
      </c>
      <c r="AT63" s="1">
        <v>1.0781161138401147E-3</v>
      </c>
      <c r="AU63" s="1">
        <v>4.078421495682146E-3</v>
      </c>
      <c r="AV63" s="1">
        <v>-4.6881905363141971E-3</v>
      </c>
      <c r="AW63" s="1">
        <v>3.6648757245697689E-3</v>
      </c>
      <c r="AX63" s="1">
        <v>3.9508194293576152E-4</v>
      </c>
      <c r="AY63" s="1">
        <v>-8.980692238789973E-4</v>
      </c>
      <c r="AZ63" s="1">
        <v>2.6104149572569958E-4</v>
      </c>
      <c r="BA63" s="1">
        <v>2.6771454245940211E-3</v>
      </c>
      <c r="BB63" s="1">
        <v>2.4965864654792696E-3</v>
      </c>
      <c r="BC63" s="1">
        <v>1.847591378726626E-3</v>
      </c>
      <c r="BD63" s="1">
        <v>1.8399896624429121E-3</v>
      </c>
      <c r="BE63" s="1">
        <v>5.757085028389855E-3</v>
      </c>
      <c r="BF63" s="1">
        <v>-6.7262583974700765E-3</v>
      </c>
      <c r="BG63" s="1">
        <v>1.6865238588939198E-3</v>
      </c>
      <c r="BH63" s="1">
        <v>2.0837228088651525E-3</v>
      </c>
      <c r="BI63" s="1">
        <v>2.502404981232202E-3</v>
      </c>
      <c r="BJ63" s="1">
        <v>-2.1070865337581971E-3</v>
      </c>
      <c r="BK63" s="1">
        <v>-7.838751866413831E-3</v>
      </c>
      <c r="BL63" s="1">
        <v>6.0753924864186083E-4</v>
      </c>
      <c r="BM63" s="1">
        <v>-2.2216345397522656E-3</v>
      </c>
      <c r="BN63" s="1">
        <v>-8.0133295579455227E-3</v>
      </c>
      <c r="BO63" s="1">
        <v>7.6674813085426492E-3</v>
      </c>
      <c r="BP63" s="1">
        <v>-2.1067824215463618E-3</v>
      </c>
      <c r="BQ63" s="1">
        <v>-9.610964033229823E-3</v>
      </c>
      <c r="BR63" s="1">
        <v>2.2448026704846948E-3</v>
      </c>
    </row>
    <row r="64" spans="1:70" x14ac:dyDescent="0.2">
      <c r="A64" s="4" t="s">
        <v>371</v>
      </c>
      <c r="B64" s="5">
        <v>4.2547964598846945E-3</v>
      </c>
      <c r="C64" s="1">
        <v>7.2194694081359381E-4</v>
      </c>
      <c r="D64" s="1">
        <v>-2.206113574110441E-3</v>
      </c>
      <c r="E64" s="1">
        <v>-4.3740211656225739E-4</v>
      </c>
      <c r="F64" s="1">
        <v>-7.35511684878596E-4</v>
      </c>
      <c r="G64" s="1">
        <v>2.8573257530068786E-3</v>
      </c>
      <c r="H64" s="1">
        <v>-2.1704934564372364E-3</v>
      </c>
      <c r="I64" s="1">
        <v>2.512592634612224E-3</v>
      </c>
      <c r="J64" s="1">
        <v>3.8881538108069113E-4</v>
      </c>
      <c r="K64" s="1">
        <v>-2.7385938434796473E-3</v>
      </c>
      <c r="L64" s="1">
        <v>5.5191146463618433E-4</v>
      </c>
      <c r="M64" s="1">
        <v>7.2621743845943426E-4</v>
      </c>
      <c r="N64" s="1">
        <v>-3.6446179148980737E-3</v>
      </c>
      <c r="O64" s="1">
        <v>1.2313146464979494E-3</v>
      </c>
      <c r="P64" s="1">
        <v>4.1213883484742721E-3</v>
      </c>
      <c r="Q64" s="1">
        <v>-1.4213010629330219E-3</v>
      </c>
      <c r="R64" s="1">
        <v>1.6883042494950185E-4</v>
      </c>
      <c r="S64" s="1">
        <v>4.8213324126534834E-4</v>
      </c>
      <c r="T64" s="1">
        <v>1.7731375788499031E-3</v>
      </c>
      <c r="U64" s="1">
        <v>-3.7943235756585038E-4</v>
      </c>
      <c r="V64" s="1">
        <v>-2.6310061801133097E-3</v>
      </c>
      <c r="W64" s="1">
        <v>2.9435003479890099E-3</v>
      </c>
      <c r="X64" s="1">
        <v>-1.396302663974979E-3</v>
      </c>
      <c r="Y64" s="1">
        <v>-6.2314363052685072E-4</v>
      </c>
      <c r="Z64" s="1">
        <v>-7.7270681385657096E-4</v>
      </c>
      <c r="AA64" s="1">
        <v>-3.4340321306105207E-3</v>
      </c>
      <c r="AB64" s="1">
        <v>-3.9289694641635105E-4</v>
      </c>
      <c r="AC64" s="1">
        <v>-1.4432776021193499E-4</v>
      </c>
      <c r="AD64" s="1">
        <v>4.3431712739288545E-4</v>
      </c>
      <c r="AE64" s="1">
        <v>-3.3055470779078549E-3</v>
      </c>
      <c r="AF64" s="1">
        <v>-1.1018195084681714E-3</v>
      </c>
      <c r="AG64" s="1">
        <v>5.7723521611327826E-4</v>
      </c>
      <c r="AH64" s="1">
        <v>1.3675019326214923E-2</v>
      </c>
      <c r="AI64" s="1">
        <v>8.8284990990196075E-4</v>
      </c>
      <c r="AJ64" s="1">
        <v>6.9288628087617614E-4</v>
      </c>
      <c r="AK64" s="1">
        <v>1.289242656848062E-3</v>
      </c>
      <c r="AL64" s="1">
        <v>-1.2806511602093038E-3</v>
      </c>
      <c r="AM64" s="1">
        <v>5.2034313608053254E-3</v>
      </c>
      <c r="AN64" s="1">
        <v>5.5789414899615032E-3</v>
      </c>
      <c r="AO64" s="1">
        <v>3.5172335030419868E-3</v>
      </c>
      <c r="AP64" s="1">
        <v>-1.7229636516820738E-5</v>
      </c>
      <c r="AQ64" s="1">
        <v>6.7337829198158049E-3</v>
      </c>
      <c r="AR64" s="1">
        <v>5.2794840732464906E-3</v>
      </c>
      <c r="AS64" s="1">
        <v>6.2792020733233405E-4</v>
      </c>
      <c r="AT64" s="1">
        <v>-2.7801688542017553E-3</v>
      </c>
      <c r="AU64" s="1">
        <v>6.6100044237995164E-3</v>
      </c>
      <c r="AV64" s="1">
        <v>-8.8065447125341284E-3</v>
      </c>
      <c r="AW64" s="1">
        <v>-7.4020570283531715E-3</v>
      </c>
      <c r="AX64" s="1">
        <v>3.1764645716280408E-3</v>
      </c>
      <c r="AY64" s="1">
        <v>8.4890048122801315E-4</v>
      </c>
      <c r="AZ64" s="1">
        <v>4.6824136384379097E-4</v>
      </c>
      <c r="BA64" s="1">
        <v>-5.7904855828245504E-6</v>
      </c>
      <c r="BB64" s="1">
        <v>-5.9069574017180278E-3</v>
      </c>
      <c r="BC64" s="1">
        <v>1.390009538517032E-3</v>
      </c>
      <c r="BD64" s="1">
        <v>2.8103043035158926E-3</v>
      </c>
      <c r="BE64" s="1">
        <v>-3.3547598598594949E-3</v>
      </c>
      <c r="BF64" s="1">
        <v>-5.794421015806432E-4</v>
      </c>
      <c r="BG64" s="1">
        <v>-8.3767646377021412E-3</v>
      </c>
      <c r="BH64" s="1">
        <v>2.9615144652880808E-3</v>
      </c>
      <c r="BI64" s="1">
        <v>-1.3709204431061885E-2</v>
      </c>
      <c r="BJ64" s="1">
        <v>-4.7557747336180647E-3</v>
      </c>
      <c r="BK64" s="1">
        <v>-7.8830297204345572E-3</v>
      </c>
      <c r="BL64" s="1">
        <v>-9.0531842007691224E-3</v>
      </c>
      <c r="BM64" s="1">
        <v>-4.8147534094728798E-3</v>
      </c>
      <c r="BN64" s="1">
        <v>-7.9741413709433634E-3</v>
      </c>
      <c r="BO64" s="1">
        <v>4.0897782969307314E-3</v>
      </c>
      <c r="BP64" s="1">
        <v>1.1785392846985177E-3</v>
      </c>
      <c r="BQ64" s="1">
        <v>-2.2514565221325961E-2</v>
      </c>
      <c r="BR64" s="1">
        <v>-1.2808750363169091E-2</v>
      </c>
    </row>
    <row r="65" spans="1:70" x14ac:dyDescent="0.2">
      <c r="A65" s="4" t="s">
        <v>41</v>
      </c>
      <c r="B65" s="5">
        <v>-3.4744119462186732E-4</v>
      </c>
      <c r="C65" s="1">
        <v>3.2908129589508063E-4</v>
      </c>
      <c r="D65" s="1">
        <v>1.4061380724156495E-4</v>
      </c>
      <c r="E65" s="1">
        <v>2.0119342397200602E-3</v>
      </c>
      <c r="F65" s="1">
        <v>-2.0778868966005108E-4</v>
      </c>
      <c r="G65" s="1">
        <v>-1.3312617306270255E-4</v>
      </c>
      <c r="H65" s="1">
        <v>5.7415166554814314E-4</v>
      </c>
      <c r="I65" s="1">
        <v>-1.3724347738422945E-4</v>
      </c>
      <c r="J65" s="1">
        <v>-4.7848206443896313E-4</v>
      </c>
      <c r="K65" s="1">
        <v>3.972655752337306E-4</v>
      </c>
      <c r="L65" s="1">
        <v>2.9452578556100305E-3</v>
      </c>
      <c r="M65" s="1">
        <v>1.1178852764828378E-3</v>
      </c>
      <c r="N65" s="1">
        <v>-3.9498790770736589E-4</v>
      </c>
      <c r="O65" s="1">
        <v>7.9661475339364561E-4</v>
      </c>
      <c r="P65" s="1">
        <v>-4.4115313870351429E-4</v>
      </c>
      <c r="Q65" s="1">
        <v>1.3787097994329202E-4</v>
      </c>
      <c r="R65" s="1">
        <v>-1.5740513972058569E-4</v>
      </c>
      <c r="S65" s="1">
        <v>4.2985190992859464E-3</v>
      </c>
      <c r="T65" s="1">
        <v>-1.9493487409743128E-3</v>
      </c>
      <c r="U65" s="1">
        <v>-7.487473045831802E-4</v>
      </c>
      <c r="V65" s="1">
        <v>4.2565349834589413E-4</v>
      </c>
      <c r="W65" s="1">
        <v>-1.3308676288613318E-3</v>
      </c>
      <c r="X65" s="1">
        <v>-1.6533912671070966E-3</v>
      </c>
      <c r="Y65" s="1">
        <v>2.296617919362978E-4</v>
      </c>
      <c r="Z65" s="1">
        <v>-1.7780008822232017E-4</v>
      </c>
      <c r="AA65" s="1">
        <v>2.2800246579265872E-3</v>
      </c>
      <c r="AB65" s="1">
        <v>-5.2961340368349696E-4</v>
      </c>
      <c r="AC65" s="1">
        <v>-1.8611199766696077E-4</v>
      </c>
      <c r="AD65" s="1">
        <v>5.051163551208816E-4</v>
      </c>
      <c r="AE65" s="1">
        <v>-4.9396481302813099E-4</v>
      </c>
      <c r="AF65" s="1">
        <v>1.1192032373967973E-4</v>
      </c>
      <c r="AG65" s="1">
        <v>-9.3269356825467222E-4</v>
      </c>
      <c r="AH65" s="1">
        <v>-1.8859086321793297E-3</v>
      </c>
      <c r="AI65" s="1">
        <v>-7.3602798651016673E-3</v>
      </c>
      <c r="AJ65" s="1">
        <v>-2.138665581315426E-3</v>
      </c>
      <c r="AK65" s="1">
        <v>5.6604622545121542E-5</v>
      </c>
      <c r="AL65" s="1">
        <v>-5.8792962370832734E-4</v>
      </c>
      <c r="AM65" s="1">
        <v>1.6349541398161984E-4</v>
      </c>
      <c r="AN65" s="1">
        <v>-4.7304804122524019E-3</v>
      </c>
      <c r="AO65" s="1">
        <v>2.7152047152480376E-3</v>
      </c>
      <c r="AP65" s="1">
        <v>-9.7279328496062422E-4</v>
      </c>
      <c r="AQ65" s="1">
        <v>-1.0683981529099708E-3</v>
      </c>
      <c r="AR65" s="1">
        <v>1.9537245053252539E-3</v>
      </c>
      <c r="AS65" s="1">
        <v>1.8840635943303551E-4</v>
      </c>
      <c r="AT65" s="1">
        <v>-9.7405218859638034E-5</v>
      </c>
      <c r="AU65" s="1">
        <v>2.6419300299000746E-4</v>
      </c>
      <c r="AV65" s="1">
        <v>2.018589485367353E-3</v>
      </c>
      <c r="AW65" s="1">
        <v>-2.106014116269849E-3</v>
      </c>
      <c r="AX65" s="1">
        <v>-2.3732042231392169E-4</v>
      </c>
      <c r="AY65" s="1">
        <v>-4.1402079696153531E-4</v>
      </c>
      <c r="AZ65" s="1">
        <v>5.929500135108042E-4</v>
      </c>
      <c r="BA65" s="1">
        <v>-1.9338483172409405E-3</v>
      </c>
      <c r="BB65" s="1">
        <v>-5.1539213271168641E-4</v>
      </c>
      <c r="BC65" s="1">
        <v>-1.6687924305573289E-4</v>
      </c>
      <c r="BD65" s="1">
        <v>9.6580149208171768E-4</v>
      </c>
      <c r="BE65" s="1">
        <v>3.291478110161737E-3</v>
      </c>
      <c r="BF65" s="1">
        <v>-1.2240989734208955E-4</v>
      </c>
      <c r="BG65" s="1">
        <v>3.4791383131376904E-3</v>
      </c>
      <c r="BH65" s="1">
        <v>-4.1080492863366483E-4</v>
      </c>
      <c r="BI65" s="1">
        <v>-3.0298883306237691E-4</v>
      </c>
      <c r="BJ65" s="1">
        <v>4.7354664119734406E-4</v>
      </c>
      <c r="BK65" s="1">
        <v>-2.1684134051708579E-3</v>
      </c>
      <c r="BL65" s="1">
        <v>4.0510115232095896E-3</v>
      </c>
      <c r="BM65" s="1">
        <v>4.3424837393505337E-4</v>
      </c>
      <c r="BN65" s="1">
        <v>-2.2354013164491331E-3</v>
      </c>
      <c r="BO65" s="1">
        <v>5.1667276558336282E-3</v>
      </c>
      <c r="BP65" s="1">
        <v>6.4937672999201487E-3</v>
      </c>
      <c r="BQ65" s="1">
        <v>5.497340685249188E-3</v>
      </c>
      <c r="BR65" s="1">
        <v>2.2300347658514969E-3</v>
      </c>
    </row>
    <row r="66" spans="1:70" x14ac:dyDescent="0.2">
      <c r="A66" s="4" t="s">
        <v>372</v>
      </c>
      <c r="B66" s="5">
        <v>1.3337449790743852E-4</v>
      </c>
      <c r="C66" s="1">
        <v>3.3656800830844895E-6</v>
      </c>
      <c r="D66" s="1">
        <v>-2.4730293299792314E-4</v>
      </c>
      <c r="E66" s="1">
        <v>1.6489505848856104E-3</v>
      </c>
      <c r="F66" s="1">
        <v>2.6495327437696653E-5</v>
      </c>
      <c r="G66" s="1">
        <v>-3.8397230518271358E-4</v>
      </c>
      <c r="H66" s="1">
        <v>2.0399249180378578E-3</v>
      </c>
      <c r="I66" s="1">
        <v>2.9978971631524219E-3</v>
      </c>
      <c r="J66" s="1">
        <v>-1.6548281064610997E-4</v>
      </c>
      <c r="K66" s="1">
        <v>-1.3526113859455759E-3</v>
      </c>
      <c r="L66" s="1">
        <v>-1.623654944421153E-4</v>
      </c>
      <c r="M66" s="1">
        <v>6.5441072945715019E-4</v>
      </c>
      <c r="N66" s="1">
        <v>1.8318646186772491E-3</v>
      </c>
      <c r="O66" s="1">
        <v>1.8325441404277873E-4</v>
      </c>
      <c r="P66" s="1">
        <v>-5.8527153864464424E-4</v>
      </c>
      <c r="Q66" s="1">
        <v>1.1272803876322772E-3</v>
      </c>
      <c r="R66" s="1">
        <v>2.6021665057167093E-5</v>
      </c>
      <c r="S66" s="1">
        <v>-4.4050451396002356E-4</v>
      </c>
      <c r="T66" s="1">
        <v>-5.2367761866632667E-4</v>
      </c>
      <c r="U66" s="1">
        <v>-3.7839042440925463E-4</v>
      </c>
      <c r="V66" s="1">
        <v>-1.0541631408515272E-3</v>
      </c>
      <c r="W66" s="1">
        <v>7.5160444828967438E-4</v>
      </c>
      <c r="X66" s="1">
        <v>-2.7177965247570968E-4</v>
      </c>
      <c r="Y66" s="1">
        <v>-5.1076535966701963E-4</v>
      </c>
      <c r="Z66" s="1">
        <v>4.4626925089152051E-4</v>
      </c>
      <c r="AA66" s="1">
        <v>1.7766388516151533E-3</v>
      </c>
      <c r="AB66" s="1">
        <v>3.227967635732421E-4</v>
      </c>
      <c r="AC66" s="1">
        <v>4.1674206757343649E-4</v>
      </c>
      <c r="AD66" s="1">
        <v>2.2001463411935441E-5</v>
      </c>
      <c r="AE66" s="1">
        <v>-1.0324235640905748E-3</v>
      </c>
      <c r="AF66" s="1">
        <v>1.2354619450173367E-3</v>
      </c>
      <c r="AG66" s="1">
        <v>-1.361133827381094E-4</v>
      </c>
      <c r="AH66" s="1">
        <v>-8.7751039337341627E-4</v>
      </c>
      <c r="AI66" s="1">
        <v>2.1296614214931717E-3</v>
      </c>
      <c r="AJ66" s="1">
        <v>1.2455104042571373E-3</v>
      </c>
      <c r="AK66" s="1">
        <v>-2.932392721582413E-4</v>
      </c>
      <c r="AL66" s="1">
        <v>-1.5739842428322335E-3</v>
      </c>
      <c r="AM66" s="1">
        <v>-3.3822063010176843E-3</v>
      </c>
      <c r="AN66" s="1">
        <v>7.2462360161951026E-4</v>
      </c>
      <c r="AO66" s="1">
        <v>-3.1072928210754803E-4</v>
      </c>
      <c r="AP66" s="1">
        <v>-1.7522853861994957E-4</v>
      </c>
      <c r="AQ66" s="1">
        <v>-3.1504373977014221E-4</v>
      </c>
      <c r="AR66" s="1">
        <v>7.6474849959784941E-4</v>
      </c>
      <c r="AS66" s="1">
        <v>-1.0158792053448441E-3</v>
      </c>
      <c r="AT66" s="1">
        <v>4.4852164304544258E-5</v>
      </c>
      <c r="AU66" s="1">
        <v>-8.4827996730227437E-4</v>
      </c>
      <c r="AV66" s="1">
        <v>-2.5184290162729127E-3</v>
      </c>
      <c r="AW66" s="1">
        <v>1.0738905132293226E-3</v>
      </c>
      <c r="AX66" s="1">
        <v>-2.7380803703074371E-4</v>
      </c>
      <c r="AY66" s="1">
        <v>1.2223076310083761E-3</v>
      </c>
      <c r="AZ66" s="1">
        <v>3.1796226649401205E-4</v>
      </c>
      <c r="BA66" s="1">
        <v>4.9274711858674359E-4</v>
      </c>
      <c r="BB66" s="1">
        <v>-3.5933530908000255E-4</v>
      </c>
      <c r="BC66" s="1">
        <v>-4.9285391576614631E-4</v>
      </c>
      <c r="BD66" s="1">
        <v>-1.1729704054540655E-3</v>
      </c>
      <c r="BE66" s="1">
        <v>-1.2778754100193387E-3</v>
      </c>
      <c r="BF66" s="1">
        <v>-3.6199634117366859E-3</v>
      </c>
      <c r="BG66" s="1">
        <v>-3.1414541556253078E-4</v>
      </c>
      <c r="BH66" s="1">
        <v>-2.3556933251506359E-3</v>
      </c>
      <c r="BI66" s="1">
        <v>-3.1439361581717452E-3</v>
      </c>
      <c r="BJ66" s="1">
        <v>-2.4072254663059614E-4</v>
      </c>
      <c r="BK66" s="1">
        <v>-3.7092147743354063E-3</v>
      </c>
      <c r="BL66" s="1">
        <v>4.5046853656308325E-3</v>
      </c>
      <c r="BM66" s="1">
        <v>-1.111476103600614E-4</v>
      </c>
      <c r="BN66" s="1">
        <v>-3.61307658990501E-3</v>
      </c>
      <c r="BO66" s="1">
        <v>-6.4562472126897328E-4</v>
      </c>
      <c r="BP66" s="1">
        <v>9.6753242098159276E-3</v>
      </c>
      <c r="BQ66" s="1">
        <v>-1.1864172298313965E-2</v>
      </c>
      <c r="BR66" s="1">
        <v>-3.6498277677046248E-5</v>
      </c>
    </row>
    <row r="67" spans="1:70" x14ac:dyDescent="0.2">
      <c r="A67" s="4" t="s">
        <v>373</v>
      </c>
      <c r="B67" s="5">
        <v>1.1078947524005879E-3</v>
      </c>
      <c r="C67" s="1">
        <v>2.9761894881692348E-3</v>
      </c>
      <c r="D67" s="1">
        <v>1.0285944088715981E-3</v>
      </c>
      <c r="E67" s="1">
        <v>1.3501120750411113E-4</v>
      </c>
      <c r="F67" s="1">
        <v>-1.4865210988277222E-4</v>
      </c>
      <c r="G67" s="1">
        <v>1.4819757878587771E-3</v>
      </c>
      <c r="H67" s="1">
        <v>-8.0967747764385488E-4</v>
      </c>
      <c r="I67" s="1">
        <v>4.6348726710298757E-4</v>
      </c>
      <c r="J67" s="1">
        <v>1.3044343231098348E-5</v>
      </c>
      <c r="K67" s="1">
        <v>-7.4642435437266509E-4</v>
      </c>
      <c r="L67" s="1">
        <v>-4.3873783125210983E-3</v>
      </c>
      <c r="M67" s="1">
        <v>-4.2244137049689684E-3</v>
      </c>
      <c r="N67" s="1">
        <v>2.9831401965153131E-3</v>
      </c>
      <c r="O67" s="1">
        <v>6.4101969900740615E-4</v>
      </c>
      <c r="P67" s="1">
        <v>-9.3070431831678707E-5</v>
      </c>
      <c r="Q67" s="1">
        <v>1.1219172771989657E-3</v>
      </c>
      <c r="R67" s="1">
        <v>6.2270745390423051E-4</v>
      </c>
      <c r="S67" s="1">
        <v>1.1246525002709996E-3</v>
      </c>
      <c r="T67" s="1">
        <v>8.1604112772166364E-4</v>
      </c>
      <c r="U67" s="1">
        <v>-6.0656481298807066E-5</v>
      </c>
      <c r="V67" s="1">
        <v>-2.7062816770107755E-4</v>
      </c>
      <c r="W67" s="1">
        <v>-3.0211677308954478E-3</v>
      </c>
      <c r="X67" s="1">
        <v>2.4343367957865886E-3</v>
      </c>
      <c r="Y67" s="1">
        <v>1.1018631012257292E-3</v>
      </c>
      <c r="Z67" s="1">
        <v>-2.9464867168510901E-4</v>
      </c>
      <c r="AA67" s="1">
        <v>-2.1816205386639806E-3</v>
      </c>
      <c r="AB67" s="1">
        <v>5.5544966007533523E-5</v>
      </c>
      <c r="AC67" s="1">
        <v>2.0830461056617054E-3</v>
      </c>
      <c r="AD67" s="1">
        <v>1.9425717240351274E-3</v>
      </c>
      <c r="AE67" s="1">
        <v>2.8495204231066677E-3</v>
      </c>
      <c r="AF67" s="1">
        <v>-3.260434841616801E-3</v>
      </c>
      <c r="AG67" s="1">
        <v>-1.0756938365649937E-3</v>
      </c>
      <c r="AH67" s="1">
        <v>-5.3535648087236045E-3</v>
      </c>
      <c r="AI67" s="1">
        <v>-5.1403568260922367E-3</v>
      </c>
      <c r="AJ67" s="1">
        <v>3.0856449735921321E-3</v>
      </c>
      <c r="AK67" s="1">
        <v>6.9179277850784174E-4</v>
      </c>
      <c r="AL67" s="1">
        <v>-2.5047595471905737E-3</v>
      </c>
      <c r="AM67" s="1">
        <v>1.0131195615979461E-3</v>
      </c>
      <c r="AN67" s="1">
        <v>-6.0743889412325153E-4</v>
      </c>
      <c r="AO67" s="1">
        <v>-8.4433458491172319E-4</v>
      </c>
      <c r="AP67" s="1">
        <v>3.0679999798511064E-4</v>
      </c>
      <c r="AQ67" s="1">
        <v>-3.6807214256959105E-3</v>
      </c>
      <c r="AR67" s="1">
        <v>-4.7952162140405073E-3</v>
      </c>
      <c r="AS67" s="1">
        <v>7.6935839549876681E-4</v>
      </c>
      <c r="AT67" s="1">
        <v>6.1852727041112286E-4</v>
      </c>
      <c r="AU67" s="1">
        <v>3.9462870491689291E-3</v>
      </c>
      <c r="AV67" s="1">
        <v>-4.2357161691303834E-5</v>
      </c>
      <c r="AW67" s="1">
        <v>4.3478824196250118E-3</v>
      </c>
      <c r="AX67" s="1">
        <v>-1.408101176947304E-3</v>
      </c>
      <c r="AY67" s="1">
        <v>-2.2500010826841288E-3</v>
      </c>
      <c r="AZ67" s="1">
        <v>-4.560568572276762E-4</v>
      </c>
      <c r="BA67" s="1">
        <v>-2.2884775957567921E-3</v>
      </c>
      <c r="BB67" s="1">
        <v>4.2821303862839106E-3</v>
      </c>
      <c r="BC67" s="1">
        <v>9.4637106586719256E-4</v>
      </c>
      <c r="BD67" s="1">
        <v>2.5317570562925192E-3</v>
      </c>
      <c r="BE67" s="1">
        <v>2.5023034297845716E-3</v>
      </c>
      <c r="BF67" s="1">
        <v>-1.1761630131651086E-3</v>
      </c>
      <c r="BG67" s="1">
        <v>2.8995916140275029E-3</v>
      </c>
      <c r="BH67" s="1">
        <v>-4.3834669477950569E-5</v>
      </c>
      <c r="BI67" s="1">
        <v>2.3979384638641221E-3</v>
      </c>
      <c r="BJ67" s="1">
        <v>-1.0711023236477054E-3</v>
      </c>
      <c r="BK67" s="1">
        <v>-3.9283937087257531E-3</v>
      </c>
      <c r="BL67" s="1">
        <v>1.2385193824193539E-4</v>
      </c>
      <c r="BM67" s="1">
        <v>-1.0329502333395453E-3</v>
      </c>
      <c r="BN67" s="1">
        <v>-3.9187019526533279E-3</v>
      </c>
      <c r="BO67" s="1">
        <v>3.8773008350137593E-3</v>
      </c>
      <c r="BP67" s="1">
        <v>1.3246153491876841E-3</v>
      </c>
      <c r="BQ67" s="1">
        <v>-9.3783335311866788E-3</v>
      </c>
      <c r="BR67" s="1">
        <v>4.1291150023471329E-3</v>
      </c>
    </row>
    <row r="68" spans="1:70" x14ac:dyDescent="0.2">
      <c r="A68" s="4" t="s">
        <v>376</v>
      </c>
      <c r="B68" s="5">
        <v>1.1078947524005879E-3</v>
      </c>
      <c r="C68" s="1">
        <v>2.9761894881692348E-3</v>
      </c>
      <c r="D68" s="1">
        <v>1.0285944088715981E-3</v>
      </c>
      <c r="E68" s="1">
        <v>1.3501120750411113E-4</v>
      </c>
      <c r="F68" s="1">
        <v>-1.4865210988277222E-4</v>
      </c>
      <c r="G68" s="1">
        <v>1.4819757878587771E-3</v>
      </c>
      <c r="H68" s="1">
        <v>-8.0967747764385488E-4</v>
      </c>
      <c r="I68" s="1">
        <v>4.6348726710298757E-4</v>
      </c>
      <c r="J68" s="1">
        <v>1.3044343231098348E-5</v>
      </c>
      <c r="K68" s="1">
        <v>-7.4642435437266509E-4</v>
      </c>
      <c r="L68" s="1">
        <v>-4.3873783125210983E-3</v>
      </c>
      <c r="M68" s="1">
        <v>-4.2244137049689684E-3</v>
      </c>
      <c r="N68" s="1">
        <v>2.9831401965153131E-3</v>
      </c>
      <c r="O68" s="1">
        <v>6.4101969900740615E-4</v>
      </c>
      <c r="P68" s="1">
        <v>-9.3070431831678707E-5</v>
      </c>
      <c r="Q68" s="1">
        <v>1.1219172771989657E-3</v>
      </c>
      <c r="R68" s="1">
        <v>6.2270745390423051E-4</v>
      </c>
      <c r="S68" s="1">
        <v>1.1246525002709996E-3</v>
      </c>
      <c r="T68" s="1">
        <v>8.1604112772166364E-4</v>
      </c>
      <c r="U68" s="1">
        <v>-6.0656481298807066E-5</v>
      </c>
      <c r="V68" s="1">
        <v>-2.7062816770107755E-4</v>
      </c>
      <c r="W68" s="1">
        <v>-3.0211677308954478E-3</v>
      </c>
      <c r="X68" s="1">
        <v>2.4343367957865886E-3</v>
      </c>
      <c r="Y68" s="1">
        <v>1.1018631012257292E-3</v>
      </c>
      <c r="Z68" s="1">
        <v>-2.9464867168510901E-4</v>
      </c>
      <c r="AA68" s="1">
        <v>-2.1816205386639806E-3</v>
      </c>
      <c r="AB68" s="1">
        <v>5.5544966007533523E-5</v>
      </c>
      <c r="AC68" s="1">
        <v>2.0830461056617054E-3</v>
      </c>
      <c r="AD68" s="1">
        <v>1.9425717240351274E-3</v>
      </c>
      <c r="AE68" s="1">
        <v>2.8495204231066677E-3</v>
      </c>
      <c r="AF68" s="1">
        <v>-3.260434841616801E-3</v>
      </c>
      <c r="AG68" s="1">
        <v>-1.0756938365649937E-3</v>
      </c>
      <c r="AH68" s="1">
        <v>-5.3535648087236045E-3</v>
      </c>
      <c r="AI68" s="1">
        <v>-5.1403568260922367E-3</v>
      </c>
      <c r="AJ68" s="1">
        <v>3.0856449735921321E-3</v>
      </c>
      <c r="AK68" s="1">
        <v>6.9179277850784174E-4</v>
      </c>
      <c r="AL68" s="1">
        <v>-2.5047595471905737E-3</v>
      </c>
      <c r="AM68" s="1">
        <v>1.0131195615979461E-3</v>
      </c>
      <c r="AN68" s="1">
        <v>-6.0743889412325153E-4</v>
      </c>
      <c r="AO68" s="1">
        <v>-8.4433458491172319E-4</v>
      </c>
      <c r="AP68" s="1">
        <v>3.0679999798511064E-4</v>
      </c>
      <c r="AQ68" s="1">
        <v>-3.6807214256959105E-3</v>
      </c>
      <c r="AR68" s="1">
        <v>-4.7952162140405073E-3</v>
      </c>
      <c r="AS68" s="1">
        <v>7.6935839549876681E-4</v>
      </c>
      <c r="AT68" s="1">
        <v>6.1852727041112286E-4</v>
      </c>
      <c r="AU68" s="1">
        <v>3.9462870491689291E-3</v>
      </c>
      <c r="AV68" s="1">
        <v>-4.2357161691303834E-5</v>
      </c>
      <c r="AW68" s="1">
        <v>4.3478824196250118E-3</v>
      </c>
      <c r="AX68" s="1">
        <v>-1.408101176947304E-3</v>
      </c>
      <c r="AY68" s="1">
        <v>-2.2500010826841288E-3</v>
      </c>
      <c r="AZ68" s="1">
        <v>-4.560568572276762E-4</v>
      </c>
      <c r="BA68" s="1">
        <v>-2.2884775957567921E-3</v>
      </c>
      <c r="BB68" s="1">
        <v>4.2821303862839106E-3</v>
      </c>
      <c r="BC68" s="1">
        <v>9.4637106586719256E-4</v>
      </c>
      <c r="BD68" s="1">
        <v>2.5317570562925192E-3</v>
      </c>
      <c r="BE68" s="1">
        <v>2.5023034297845716E-3</v>
      </c>
      <c r="BF68" s="1">
        <v>-1.1761630131651086E-3</v>
      </c>
      <c r="BG68" s="1">
        <v>2.8995916140275029E-3</v>
      </c>
      <c r="BH68" s="1">
        <v>-4.3834669477950569E-5</v>
      </c>
      <c r="BI68" s="1">
        <v>2.3979384638641221E-3</v>
      </c>
      <c r="BJ68" s="1">
        <v>-1.0711023236477054E-3</v>
      </c>
      <c r="BK68" s="1">
        <v>-3.9283937087257531E-3</v>
      </c>
      <c r="BL68" s="1">
        <v>1.2385193824193539E-4</v>
      </c>
      <c r="BM68" s="1">
        <v>-1.0329502333395453E-3</v>
      </c>
      <c r="BN68" s="1">
        <v>-3.9187019526533279E-3</v>
      </c>
      <c r="BO68" s="1">
        <v>3.8773008350137593E-3</v>
      </c>
      <c r="BP68" s="1">
        <v>1.1171518189020306E-2</v>
      </c>
      <c r="BQ68" s="1">
        <v>-1.254361832687487E-2</v>
      </c>
      <c r="BR68" s="1">
        <v>-6.4130682590984849E-3</v>
      </c>
    </row>
    <row r="69" spans="1:70" x14ac:dyDescent="0.2">
      <c r="A69" s="4" t="s">
        <v>43</v>
      </c>
      <c r="B69" s="5">
        <v>1.0720356298923529E-3</v>
      </c>
      <c r="C69" s="1">
        <v>7.4465819385715411E-4</v>
      </c>
      <c r="D69" s="1">
        <v>1.2774008942704819E-5</v>
      </c>
      <c r="E69" s="1">
        <v>-3.5591678881835836E-4</v>
      </c>
      <c r="F69" s="1">
        <v>-8.5374934214230727E-5</v>
      </c>
      <c r="G69" s="1">
        <v>1.4113678531085733E-3</v>
      </c>
      <c r="H69" s="1">
        <v>-2.4561473540570303E-4</v>
      </c>
      <c r="I69" s="1">
        <v>8.5953782159320691E-5</v>
      </c>
      <c r="J69" s="1">
        <v>2.2204458941579256E-4</v>
      </c>
      <c r="K69" s="1">
        <v>-1.5521125895610573E-4</v>
      </c>
      <c r="L69" s="1">
        <v>-2.6756668583452405E-3</v>
      </c>
      <c r="M69" s="1">
        <v>-1.6048592500044472E-3</v>
      </c>
      <c r="N69" s="1">
        <v>1.0631947955517373E-3</v>
      </c>
      <c r="O69" s="1">
        <v>3.3505860198176668E-4</v>
      </c>
      <c r="P69" s="1">
        <v>-1.8692217493417351E-3</v>
      </c>
      <c r="Q69" s="1">
        <v>-1.3837302777614904E-3</v>
      </c>
      <c r="R69" s="1">
        <v>6.3687773958650141E-4</v>
      </c>
      <c r="S69" s="1">
        <v>2.5553931199093867E-4</v>
      </c>
      <c r="T69" s="1">
        <v>-2.4218296332518215E-4</v>
      </c>
      <c r="U69" s="1">
        <v>1.1763980347240174E-3</v>
      </c>
      <c r="V69" s="1">
        <v>9.8866283026914181E-4</v>
      </c>
      <c r="W69" s="1">
        <v>-3.3825075872037746E-3</v>
      </c>
      <c r="X69" s="1">
        <v>8.4956109643490987E-5</v>
      </c>
      <c r="Y69" s="1">
        <v>1.1614982569056597E-3</v>
      </c>
      <c r="Z69" s="1">
        <v>1.0105751926389648E-3</v>
      </c>
      <c r="AA69" s="1">
        <v>-2.4529670315195924E-3</v>
      </c>
      <c r="AB69" s="1">
        <v>1.3591120262214072E-3</v>
      </c>
      <c r="AC69" s="1">
        <v>2.2010227714557313E-3</v>
      </c>
      <c r="AD69" s="1">
        <v>1.0934920745986367E-3</v>
      </c>
      <c r="AE69" s="1">
        <v>1.4113514033636163E-3</v>
      </c>
      <c r="AF69" s="1">
        <v>-1.9276236973369226E-3</v>
      </c>
      <c r="AG69" s="1">
        <v>4.4560747360898248E-4</v>
      </c>
      <c r="AH69" s="1">
        <v>-3.9787958335706329E-3</v>
      </c>
      <c r="AI69" s="1">
        <v>-1.6777493452802502E-3</v>
      </c>
      <c r="AJ69" s="1">
        <v>2.04291202872716E-3</v>
      </c>
      <c r="AK69" s="1">
        <v>-5.4840485091552352E-5</v>
      </c>
      <c r="AL69" s="1">
        <v>-2.3364093020719497E-3</v>
      </c>
      <c r="AM69" s="1">
        <v>-2.3895724702346742E-4</v>
      </c>
      <c r="AN69" s="1">
        <v>2.0290954204710953E-3</v>
      </c>
      <c r="AO69" s="1">
        <v>8.5177814946516521E-5</v>
      </c>
      <c r="AP69" s="1">
        <v>1.6489707884904199E-4</v>
      </c>
      <c r="AQ69" s="1">
        <v>-2.3160569838653815E-3</v>
      </c>
      <c r="AR69" s="1">
        <v>-9.0831117675515183E-4</v>
      </c>
      <c r="AS69" s="1">
        <v>-5.8301619328247087E-4</v>
      </c>
      <c r="AT69" s="1">
        <v>5.1741353165181555E-4</v>
      </c>
      <c r="AU69" s="1">
        <v>1.1218619102513255E-3</v>
      </c>
      <c r="AV69" s="1">
        <v>-3.7044603514947412E-4</v>
      </c>
      <c r="AW69" s="1">
        <v>4.1880280822860372E-3</v>
      </c>
      <c r="AX69" s="1">
        <v>-5.3192802100943549E-4</v>
      </c>
      <c r="AY69" s="1">
        <v>6.221491398219754E-4</v>
      </c>
      <c r="AZ69" s="1">
        <v>1.9965789267651878E-3</v>
      </c>
      <c r="BA69" s="1">
        <v>-7.7734058276305131E-4</v>
      </c>
      <c r="BB69" s="1">
        <v>8.3492660187608841E-4</v>
      </c>
      <c r="BC69" s="1">
        <v>7.6842586432216906E-4</v>
      </c>
      <c r="BD69" s="1">
        <v>7.766604260249719E-4</v>
      </c>
      <c r="BE69" s="1">
        <v>-5.8131291911036687E-4</v>
      </c>
      <c r="BF69" s="1">
        <v>4.3968509061934394E-4</v>
      </c>
      <c r="BG69" s="1">
        <v>3.6336516205071052E-3</v>
      </c>
      <c r="BH69" s="1">
        <v>1.8199139826242426E-4</v>
      </c>
      <c r="BI69" s="1">
        <v>-1.8243940712488937E-3</v>
      </c>
      <c r="BJ69" s="1">
        <v>-5.1619296076079878E-4</v>
      </c>
      <c r="BK69" s="1">
        <v>-2.1483170900639392E-3</v>
      </c>
      <c r="BL69" s="1">
        <v>6.8285172600001797E-4</v>
      </c>
      <c r="BM69" s="1">
        <v>-5.1037392886483222E-4</v>
      </c>
      <c r="BN69" s="1">
        <v>-2.1590151371678992E-3</v>
      </c>
      <c r="BO69" s="1">
        <v>3.8773008350137593E-3</v>
      </c>
      <c r="BP69" s="1">
        <v>-1.4054990689618815E-3</v>
      </c>
      <c r="BQ69" s="1">
        <v>9.908459139228748E-3</v>
      </c>
      <c r="BR69" s="1">
        <v>-1.1144381757570822E-3</v>
      </c>
    </row>
    <row r="70" spans="1:70" x14ac:dyDescent="0.2">
      <c r="A70" s="4" t="s">
        <v>43</v>
      </c>
      <c r="B70" s="5">
        <v>1.0720356298923529E-3</v>
      </c>
      <c r="C70" s="1">
        <v>7.4465819385715411E-4</v>
      </c>
      <c r="D70" s="1">
        <v>1.2774008942704819E-5</v>
      </c>
      <c r="E70" s="1">
        <v>-3.5591678881835836E-4</v>
      </c>
      <c r="F70" s="1">
        <v>-8.5374934214230727E-5</v>
      </c>
      <c r="G70" s="1">
        <v>1.4113678531085733E-3</v>
      </c>
      <c r="H70" s="1">
        <v>-2.4561473540570303E-4</v>
      </c>
      <c r="I70" s="1">
        <v>8.5953782159320691E-5</v>
      </c>
      <c r="J70" s="1">
        <v>2.2204458941579256E-4</v>
      </c>
      <c r="K70" s="1">
        <v>-1.5521125895610573E-4</v>
      </c>
      <c r="L70" s="1">
        <v>-2.6756668583452405E-3</v>
      </c>
      <c r="M70" s="1">
        <v>-1.6048592500044472E-3</v>
      </c>
      <c r="N70" s="1">
        <v>1.0631947955517373E-3</v>
      </c>
      <c r="O70" s="1">
        <v>3.3505860198176668E-4</v>
      </c>
      <c r="P70" s="1">
        <v>-1.8692217493417351E-3</v>
      </c>
      <c r="Q70" s="1">
        <v>-1.3837302777614904E-3</v>
      </c>
      <c r="R70" s="1">
        <v>6.3687773958650141E-4</v>
      </c>
      <c r="S70" s="1">
        <v>2.5553931199093867E-4</v>
      </c>
      <c r="T70" s="1">
        <v>-2.4218296332518215E-4</v>
      </c>
      <c r="U70" s="1">
        <v>1.1763980347240174E-3</v>
      </c>
      <c r="V70" s="1">
        <v>9.8866283026914181E-4</v>
      </c>
      <c r="W70" s="1">
        <v>-3.3825075872037746E-3</v>
      </c>
      <c r="X70" s="1">
        <v>8.4956109643490987E-5</v>
      </c>
      <c r="Y70" s="1">
        <v>1.1614982569056597E-3</v>
      </c>
      <c r="Z70" s="1">
        <v>1.0105751926389648E-3</v>
      </c>
      <c r="AA70" s="1">
        <v>-2.4529670315195924E-3</v>
      </c>
      <c r="AB70" s="1">
        <v>1.3591120262214072E-3</v>
      </c>
      <c r="AC70" s="1">
        <v>2.2010227714557313E-3</v>
      </c>
      <c r="AD70" s="1">
        <v>1.0934920745986367E-3</v>
      </c>
      <c r="AE70" s="1">
        <v>1.4113514033636163E-3</v>
      </c>
      <c r="AF70" s="1">
        <v>-1.9276236973369226E-3</v>
      </c>
      <c r="AG70" s="1">
        <v>4.4560747360898248E-4</v>
      </c>
      <c r="AH70" s="1">
        <v>-3.9787958335706329E-3</v>
      </c>
      <c r="AI70" s="1">
        <v>-1.6777493452802502E-3</v>
      </c>
      <c r="AJ70" s="1">
        <v>2.04291202872716E-3</v>
      </c>
      <c r="AK70" s="1">
        <v>-5.4840485091552352E-5</v>
      </c>
      <c r="AL70" s="1">
        <v>-2.3364093020719497E-3</v>
      </c>
      <c r="AM70" s="1">
        <v>-2.3895724702346742E-4</v>
      </c>
      <c r="AN70" s="1">
        <v>2.0290954204710953E-3</v>
      </c>
      <c r="AO70" s="1">
        <v>8.5177814946516521E-5</v>
      </c>
      <c r="AP70" s="1">
        <v>1.6489707884904199E-4</v>
      </c>
      <c r="AQ70" s="1">
        <v>-2.3160569838653815E-3</v>
      </c>
      <c r="AR70" s="1">
        <v>-9.0831117675515183E-4</v>
      </c>
      <c r="AS70" s="1">
        <v>-5.8301619328247087E-4</v>
      </c>
      <c r="AT70" s="1">
        <v>5.1741353165181555E-4</v>
      </c>
      <c r="AU70" s="1">
        <v>1.1218619102513255E-3</v>
      </c>
      <c r="AV70" s="1">
        <v>-3.7044603514947412E-4</v>
      </c>
      <c r="AW70" s="1">
        <v>4.1880280822860372E-3</v>
      </c>
      <c r="AX70" s="1">
        <v>-5.3192802100943549E-4</v>
      </c>
      <c r="AY70" s="1">
        <v>6.221491398219754E-4</v>
      </c>
      <c r="AZ70" s="1">
        <v>1.9965789267651878E-3</v>
      </c>
      <c r="BA70" s="1">
        <v>-7.7734058276305131E-4</v>
      </c>
      <c r="BB70" s="1">
        <v>8.3492660187608841E-4</v>
      </c>
      <c r="BC70" s="1">
        <v>7.6842586432216906E-4</v>
      </c>
      <c r="BD70" s="1">
        <v>7.766604260249719E-4</v>
      </c>
      <c r="BE70" s="1">
        <v>-5.8131291911036687E-4</v>
      </c>
      <c r="BF70" s="1">
        <v>4.3968509061934394E-4</v>
      </c>
      <c r="BG70" s="1">
        <v>3.6336516205071052E-3</v>
      </c>
      <c r="BH70" s="1">
        <v>1.8199139826242426E-4</v>
      </c>
      <c r="BI70" s="1">
        <v>-1.8243940712488937E-3</v>
      </c>
      <c r="BJ70" s="1">
        <v>-5.1619296076079878E-4</v>
      </c>
      <c r="BK70" s="1">
        <v>-2.1483170900639392E-3</v>
      </c>
      <c r="BL70" s="1">
        <v>6.8285172600001797E-4</v>
      </c>
      <c r="BM70" s="1">
        <v>-5.1037392886483222E-4</v>
      </c>
      <c r="BN70" s="1">
        <v>-2.1590151371678992E-3</v>
      </c>
      <c r="BO70" s="1">
        <v>3.8773008350137593E-3</v>
      </c>
      <c r="BP70" s="1">
        <v>1.4482152563368926E-2</v>
      </c>
      <c r="BQ70" s="1">
        <v>-1.7940220323582187E-3</v>
      </c>
      <c r="BR70" s="1">
        <v>1.9468063817488772E-3</v>
      </c>
    </row>
    <row r="71" spans="1:70" x14ac:dyDescent="0.2">
      <c r="A71" s="4" t="s">
        <v>43</v>
      </c>
      <c r="B71" s="5">
        <v>4.7786966399161329E-3</v>
      </c>
      <c r="C71" s="1">
        <v>-3.4213459319887649E-3</v>
      </c>
      <c r="D71" s="1">
        <v>-2.4079948230880202E-3</v>
      </c>
      <c r="E71" s="1">
        <v>-3.0464511597979018E-3</v>
      </c>
      <c r="F71" s="1">
        <v>5.9388034261910689E-4</v>
      </c>
      <c r="G71" s="1">
        <v>4.5928539881660464E-3</v>
      </c>
      <c r="H71" s="1">
        <v>4.1322088981146469E-3</v>
      </c>
      <c r="I71" s="1">
        <v>8.4024005263379274E-4</v>
      </c>
      <c r="J71" s="1">
        <v>-4.654173936531206E-3</v>
      </c>
      <c r="K71" s="1">
        <v>-5.0436452111581108E-4</v>
      </c>
      <c r="L71" s="1">
        <v>9.212319998670589E-3</v>
      </c>
      <c r="M71" s="1">
        <v>4.4720208313824275E-3</v>
      </c>
      <c r="N71" s="1">
        <v>1.2521705816920099E-4</v>
      </c>
      <c r="O71" s="1">
        <v>5.7994348663275306E-4</v>
      </c>
      <c r="P71" s="1">
        <v>-5.1878583058267537E-3</v>
      </c>
      <c r="Q71" s="1">
        <v>-8.7905217339607836E-3</v>
      </c>
      <c r="R71" s="1">
        <v>-3.4239347622603005E-3</v>
      </c>
      <c r="S71" s="1">
        <v>5.4659716915772798E-3</v>
      </c>
      <c r="T71" s="1">
        <v>3.0252810319340989E-3</v>
      </c>
      <c r="U71" s="1">
        <v>-1.8466746239436049E-3</v>
      </c>
      <c r="V71" s="1">
        <v>4.209678317941854E-3</v>
      </c>
      <c r="W71" s="1">
        <v>-1.6507188057516035E-3</v>
      </c>
      <c r="X71" s="1">
        <v>-6.0668059280032951E-4</v>
      </c>
      <c r="Y71" s="1">
        <v>1.1037156176496783E-3</v>
      </c>
      <c r="Z71" s="1">
        <v>4.310499536088454E-4</v>
      </c>
      <c r="AA71" s="1">
        <v>-3.5735666368244597E-3</v>
      </c>
      <c r="AB71" s="1">
        <v>-4.3467164430119644E-3</v>
      </c>
      <c r="AC71" s="1">
        <v>3.8716024946128164E-3</v>
      </c>
      <c r="AD71" s="1">
        <v>2.3682536178501906E-3</v>
      </c>
      <c r="AE71" s="1">
        <v>4.912779428157826E-3</v>
      </c>
      <c r="AF71" s="1">
        <v>-5.4902031828552864E-3</v>
      </c>
      <c r="AG71" s="1">
        <v>-1.2439843620833109E-3</v>
      </c>
      <c r="AH71" s="1">
        <v>5.2062389522091338E-3</v>
      </c>
      <c r="AI71" s="1">
        <v>4.7183935700103425E-4</v>
      </c>
      <c r="AJ71" s="1">
        <v>5.5391557270597558E-3</v>
      </c>
      <c r="AK71" s="1">
        <v>-2.0156023631669965E-3</v>
      </c>
      <c r="AL71" s="1">
        <v>-1.1117310378194818E-3</v>
      </c>
      <c r="AM71" s="1">
        <v>-6.8954749772289926E-3</v>
      </c>
      <c r="AN71" s="1">
        <v>-1.0094497925206686E-2</v>
      </c>
      <c r="AO71" s="1">
        <v>3.5528271848427992E-3</v>
      </c>
      <c r="AP71" s="1">
        <v>1.0575183475004749E-3</v>
      </c>
      <c r="AQ71" s="1">
        <v>-8.3171572988120536E-3</v>
      </c>
      <c r="AR71" s="1">
        <v>3.4068733972623792E-3</v>
      </c>
      <c r="AS71" s="1">
        <v>-1.5640190411214934E-3</v>
      </c>
      <c r="AT71" s="1">
        <v>-7.5858335961448576E-3</v>
      </c>
      <c r="AU71" s="1">
        <v>-8.3935785815911082E-4</v>
      </c>
      <c r="AV71" s="1">
        <v>-6.7316407180678696E-3</v>
      </c>
      <c r="AW71" s="1">
        <v>-1.123737191939783E-2</v>
      </c>
      <c r="AX71" s="1">
        <v>3.9832732077020264E-3</v>
      </c>
      <c r="AY71" s="1">
        <v>-3.0730909336064107E-4</v>
      </c>
      <c r="AZ71" s="1">
        <v>3.5606820673832551E-3</v>
      </c>
      <c r="BA71" s="1">
        <v>-3.9433039291169349E-3</v>
      </c>
      <c r="BB71" s="1">
        <v>7.4156442252358984E-3</v>
      </c>
      <c r="BC71" s="1">
        <v>9.969439142606775E-4</v>
      </c>
      <c r="BD71" s="1">
        <v>-1.0733695375739519E-2</v>
      </c>
      <c r="BE71" s="1">
        <v>3.4009838936624901E-3</v>
      </c>
      <c r="BF71" s="1">
        <v>-3.3998007869877529E-3</v>
      </c>
      <c r="BG71" s="1">
        <v>1.4975608216832191E-2</v>
      </c>
      <c r="BH71" s="1">
        <v>-4.127961971433663E-4</v>
      </c>
      <c r="BI71" s="1">
        <v>4.2875225504147643E-3</v>
      </c>
      <c r="BJ71" s="1">
        <v>9.5101787848663379E-3</v>
      </c>
      <c r="BK71" s="1">
        <v>-2.8093348886245634E-3</v>
      </c>
      <c r="BL71" s="1">
        <v>7.2272353668510533E-3</v>
      </c>
      <c r="BM71" s="1">
        <v>-1.2234460227591702E-4</v>
      </c>
      <c r="BN71" s="1">
        <v>-1.2428346732538359E-4</v>
      </c>
      <c r="BO71" s="1">
        <v>-1.0173200595519339E-2</v>
      </c>
      <c r="BP71" s="1">
        <v>1.0152149337477299E-3</v>
      </c>
      <c r="BQ71" s="1">
        <v>-1.2533579115990418E-2</v>
      </c>
      <c r="BR71" s="1">
        <v>-1.0620156448240873E-3</v>
      </c>
    </row>
    <row r="72" spans="1:70" x14ac:dyDescent="0.2">
      <c r="A72" s="4" t="s">
        <v>43</v>
      </c>
      <c r="B72" s="5">
        <v>4.0229274411078698E-3</v>
      </c>
      <c r="C72" s="1">
        <v>-4.0270115830650264E-3</v>
      </c>
      <c r="D72" s="1">
        <v>2.7421807399815082E-3</v>
      </c>
      <c r="E72" s="1">
        <v>-6.318908146111591E-4</v>
      </c>
      <c r="F72" s="1">
        <v>5.0700566953463342E-3</v>
      </c>
      <c r="G72" s="1">
        <v>-3.6451836518567554E-3</v>
      </c>
      <c r="H72" s="1">
        <v>-2.5683188542447804E-3</v>
      </c>
      <c r="I72" s="1">
        <v>-3.2470172680107989E-3</v>
      </c>
      <c r="J72" s="1">
        <v>6.2183010286229526E-4</v>
      </c>
      <c r="K72" s="1">
        <v>4.871844549852582E-3</v>
      </c>
      <c r="L72" s="1">
        <v>4.3821195897492697E-3</v>
      </c>
      <c r="M72" s="1">
        <v>8.8322696063653362E-4</v>
      </c>
      <c r="N72" s="1">
        <v>-4.9564535102438996E-3</v>
      </c>
      <c r="O72" s="1">
        <v>-5.4613798244630327E-4</v>
      </c>
      <c r="P72" s="1">
        <v>9.7807179871138867E-3</v>
      </c>
      <c r="Q72" s="1">
        <v>4.7425129261773266E-3</v>
      </c>
      <c r="R72" s="1">
        <v>1.2251715765558148E-4</v>
      </c>
      <c r="S72" s="1">
        <v>6.0564382083351802E-4</v>
      </c>
      <c r="T72" s="1">
        <v>-5.5246109188975849E-3</v>
      </c>
      <c r="U72" s="1">
        <v>-9.3537327142935705E-3</v>
      </c>
      <c r="V72" s="1">
        <v>-3.6502283152415765E-3</v>
      </c>
      <c r="W72" s="1">
        <v>5.7979004133045728E-3</v>
      </c>
      <c r="X72" s="1">
        <v>3.2037296396689474E-3</v>
      </c>
      <c r="Y72" s="1">
        <v>-1.9744219210213344E-3</v>
      </c>
      <c r="Z72" s="1">
        <v>4.4621635070107388E-3</v>
      </c>
      <c r="AA72" s="1">
        <v>-1.7665211999526925E-3</v>
      </c>
      <c r="AB72" s="1">
        <v>-6.570906000416026E-4</v>
      </c>
      <c r="AC72" s="1">
        <v>1.1605505562630896E-3</v>
      </c>
      <c r="AD72" s="1">
        <v>4.4544157899024689E-4</v>
      </c>
      <c r="AE72" s="1">
        <v>-3.8109084381607243E-3</v>
      </c>
      <c r="AF72" s="1">
        <v>-4.6328191166590095E-3</v>
      </c>
      <c r="AG72" s="1">
        <v>4.1015098585511639E-3</v>
      </c>
      <c r="AH72" s="1">
        <v>2.503528586319732E-3</v>
      </c>
      <c r="AI72" s="1">
        <v>5.2076747932841934E-3</v>
      </c>
      <c r="AJ72" s="1">
        <v>-5.8489520982340703E-3</v>
      </c>
      <c r="AK72" s="1">
        <v>-1.3362321952961687E-3</v>
      </c>
      <c r="AL72" s="1">
        <v>5.5189273017495974E-3</v>
      </c>
      <c r="AM72" s="1">
        <v>4.8692978297829444E-4</v>
      </c>
      <c r="AN72" s="1">
        <v>5.8723122095811139E-3</v>
      </c>
      <c r="AO72" s="1">
        <v>-2.1572035290501022E-3</v>
      </c>
      <c r="AP72" s="1">
        <v>-1.1967881987850876E-3</v>
      </c>
      <c r="AQ72" s="1">
        <v>-7.3440554998650855E-3</v>
      </c>
      <c r="AR72" s="1">
        <v>-1.0744253380858089E-2</v>
      </c>
      <c r="AS72" s="1">
        <v>3.7600493568928288E-3</v>
      </c>
      <c r="AT72" s="1">
        <v>1.1077600808096361E-3</v>
      </c>
      <c r="AU72" s="1">
        <v>-8.8560079292255046E-3</v>
      </c>
      <c r="AV72" s="1">
        <v>3.6041827772683313E-3</v>
      </c>
      <c r="AW72" s="1">
        <v>-1.6791983894385743E-3</v>
      </c>
      <c r="AX72" s="1">
        <v>-8.0795163332224341E-3</v>
      </c>
      <c r="AY72" s="1">
        <v>-9.0954355603332026E-4</v>
      </c>
      <c r="AZ72" s="1">
        <v>-7.172201673885349E-3</v>
      </c>
      <c r="BA72" s="1">
        <v>-1.1961219884371002E-2</v>
      </c>
      <c r="BB72" s="1">
        <v>4.2151911742542066E-3</v>
      </c>
      <c r="BC72" s="1">
        <v>-3.4517257590250546E-4</v>
      </c>
      <c r="BD72" s="1">
        <v>3.7654907875170128E-3</v>
      </c>
      <c r="BE72" s="1">
        <v>-4.2101262933706305E-3</v>
      </c>
      <c r="BF72" s="1">
        <v>7.8620087512946309E-3</v>
      </c>
      <c r="BG72" s="1">
        <v>1.0398375940970821E-3</v>
      </c>
      <c r="BH72" s="1">
        <v>-1.1427931696905808E-2</v>
      </c>
      <c r="BI72" s="1">
        <v>3.5942705162504886E-3</v>
      </c>
      <c r="BJ72" s="1">
        <v>-3.6339985090577641E-3</v>
      </c>
      <c r="BK72" s="1">
        <v>1.5895293500963456E-2</v>
      </c>
      <c r="BL72" s="1">
        <v>-4.6001220745410764E-4</v>
      </c>
      <c r="BM72" s="1">
        <v>4.535217226900156E-3</v>
      </c>
      <c r="BN72" s="1">
        <v>1.0085588302130275E-2</v>
      </c>
      <c r="BO72" s="1">
        <v>-1.7697643484363222E-2</v>
      </c>
      <c r="BP72" s="1">
        <v>-5.6021341456644947E-4</v>
      </c>
      <c r="BQ72" s="1">
        <v>-7.6987623482070039E-4</v>
      </c>
      <c r="BR72" s="1">
        <v>-7.3837638257024567E-3</v>
      </c>
    </row>
    <row r="73" spans="1:70" x14ac:dyDescent="0.2">
      <c r="A73" s="4" t="s">
        <v>378</v>
      </c>
      <c r="B73" s="5">
        <v>-9.6133086685698088E-4</v>
      </c>
      <c r="C73" s="1">
        <v>-2.8949299060595368E-4</v>
      </c>
      <c r="D73" s="1">
        <v>1.9305378777836681E-5</v>
      </c>
      <c r="E73" s="1">
        <v>-2.9844638206799352E-4</v>
      </c>
      <c r="F73" s="1">
        <v>-1.5310109881027391E-3</v>
      </c>
      <c r="G73" s="1">
        <v>-1.58497236955546E-3</v>
      </c>
      <c r="H73" s="1">
        <v>1.9924660256748282E-3</v>
      </c>
      <c r="I73" s="1">
        <v>1.9237839168402139E-4</v>
      </c>
      <c r="J73" s="1">
        <v>-3.237676731005913E-4</v>
      </c>
      <c r="K73" s="1">
        <v>2.2713629590144536E-3</v>
      </c>
      <c r="L73" s="1">
        <v>-1.3762711755927971E-3</v>
      </c>
      <c r="M73" s="1">
        <v>-8.7600801587760506E-4</v>
      </c>
      <c r="N73" s="1">
        <v>-1.6050904854981882E-4</v>
      </c>
      <c r="O73" s="1">
        <v>-9.1423091677979035E-4</v>
      </c>
      <c r="P73" s="1">
        <v>5.0173287636095447E-4</v>
      </c>
      <c r="Q73" s="1">
        <v>1.0792511407600549E-3</v>
      </c>
      <c r="R73" s="1">
        <v>2.5015985698105987E-3</v>
      </c>
      <c r="S73" s="1">
        <v>-7.414806412360139E-5</v>
      </c>
      <c r="T73" s="1">
        <v>-3.6640767360026001E-4</v>
      </c>
      <c r="U73" s="1">
        <v>5.1379447261494992E-4</v>
      </c>
      <c r="V73" s="1">
        <v>2.2060251015598847E-4</v>
      </c>
      <c r="W73" s="1">
        <v>2.6038631366476451E-3</v>
      </c>
      <c r="X73" s="1">
        <v>-1.7964378936826284E-4</v>
      </c>
      <c r="Y73" s="1">
        <v>-8.1242749729203557E-5</v>
      </c>
      <c r="Z73" s="1">
        <v>8.3906006488872241E-4</v>
      </c>
      <c r="AA73" s="1">
        <v>-8.3755412091962429E-5</v>
      </c>
      <c r="AB73" s="1">
        <v>-5.0793964732625044E-4</v>
      </c>
      <c r="AC73" s="1">
        <v>5.5972531907089965E-4</v>
      </c>
      <c r="AD73" s="1">
        <v>3.7651672290142778E-3</v>
      </c>
      <c r="AE73" s="1">
        <v>1.4998924534836619E-3</v>
      </c>
      <c r="AF73" s="1">
        <v>-4.1114000330603643E-4</v>
      </c>
      <c r="AG73" s="1">
        <v>1.0852078632049705E-3</v>
      </c>
      <c r="AH73" s="1">
        <v>-4.1442119515082833E-4</v>
      </c>
      <c r="AI73" s="1">
        <v>2.3156580730099126E-4</v>
      </c>
      <c r="AJ73" s="1">
        <v>-9.6059445548597646E-5</v>
      </c>
      <c r="AK73" s="1">
        <v>5.4768326007512995E-3</v>
      </c>
      <c r="AL73" s="1">
        <v>-2.3280677698542607E-3</v>
      </c>
      <c r="AM73" s="1">
        <v>-8.0086683423673363E-4</v>
      </c>
      <c r="AN73" s="1">
        <v>6.0897076740812914E-4</v>
      </c>
      <c r="AO73" s="1">
        <v>-1.5517973256809002E-3</v>
      </c>
      <c r="AP73" s="1">
        <v>-1.9674331617768768E-3</v>
      </c>
      <c r="AQ73" s="1">
        <v>3.9807283142448554E-4</v>
      </c>
      <c r="AR73" s="1">
        <v>-1.085058462731643E-4</v>
      </c>
      <c r="AS73" s="1">
        <v>2.9592561709293409E-3</v>
      </c>
      <c r="AT73" s="1">
        <v>-4.9752115641167605E-4</v>
      </c>
      <c r="AU73" s="1">
        <v>-1.1357834526601584E-4</v>
      </c>
      <c r="AV73" s="1">
        <v>7.4713617860101844E-4</v>
      </c>
      <c r="AW73" s="1">
        <v>-5.0958155437257025E-4</v>
      </c>
      <c r="AX73" s="1">
        <v>2.7962572384250219E-4</v>
      </c>
      <c r="AY73" s="1">
        <v>-1.041391862383341E-3</v>
      </c>
      <c r="AZ73" s="1">
        <v>-2.2414467913490829E-3</v>
      </c>
      <c r="BA73" s="1">
        <v>-9.0517073534666162E-3</v>
      </c>
      <c r="BB73" s="1">
        <v>-2.4790670871044696E-3</v>
      </c>
      <c r="BC73" s="1">
        <v>1.9168804812500176E-4</v>
      </c>
      <c r="BD73" s="1">
        <v>-6.168489321420682E-4</v>
      </c>
      <c r="BE73" s="1">
        <v>3.6179011342599973E-4</v>
      </c>
      <c r="BF73" s="1">
        <v>-5.7394486354025919E-3</v>
      </c>
      <c r="BG73" s="1">
        <v>3.5079749888206938E-3</v>
      </c>
      <c r="BH73" s="1">
        <v>-1.0635092805430612E-3</v>
      </c>
      <c r="BI73" s="1">
        <v>-1.2294516888963585E-3</v>
      </c>
      <c r="BJ73" s="1">
        <v>2.6080756535839297E-3</v>
      </c>
      <c r="BK73" s="1">
        <v>4.083796128325235E-4</v>
      </c>
      <c r="BL73" s="1">
        <v>3.9531280230766629E-5</v>
      </c>
      <c r="BM73" s="1">
        <v>4.1742805380879901E-4</v>
      </c>
      <c r="BN73" s="1">
        <v>2.6991429874566658E-3</v>
      </c>
      <c r="BO73" s="1">
        <v>-2.4660756443781792E-3</v>
      </c>
      <c r="BP73" s="1">
        <v>2.5500312098630817E-5</v>
      </c>
      <c r="BQ73" s="1">
        <v>-2.333416566470457E-2</v>
      </c>
      <c r="BR73" s="1">
        <v>-1.5948996169821118E-3</v>
      </c>
    </row>
    <row r="74" spans="1:70" x14ac:dyDescent="0.2">
      <c r="A74" s="4" t="s">
        <v>379</v>
      </c>
      <c r="B74" s="5">
        <v>1.1210203160850823E-3</v>
      </c>
      <c r="C74" s="1">
        <v>3.9307016579804522E-3</v>
      </c>
      <c r="D74" s="1">
        <v>-8.0756258373120438E-4</v>
      </c>
      <c r="E74" s="1">
        <v>-3.8857092245020057E-3</v>
      </c>
      <c r="F74" s="1">
        <v>-1.4295581436782575E-3</v>
      </c>
      <c r="G74" s="1">
        <v>1.6149315503870853E-3</v>
      </c>
      <c r="H74" s="1">
        <v>-3.5773848022163926E-3</v>
      </c>
      <c r="I74" s="1">
        <v>6.7024851381017997E-4</v>
      </c>
      <c r="J74" s="1">
        <v>-3.1294852130963686E-4</v>
      </c>
      <c r="K74" s="1">
        <v>3.9206271459570462E-3</v>
      </c>
      <c r="L74" s="1">
        <v>-3.1187321265852921E-3</v>
      </c>
      <c r="M74" s="1">
        <v>-1.8767095811195926E-4</v>
      </c>
      <c r="N74" s="1">
        <v>-5.6647457642870769E-4</v>
      </c>
      <c r="O74" s="1">
        <v>1.8003182459082742E-3</v>
      </c>
      <c r="P74" s="1">
        <v>5.1510433952011575E-4</v>
      </c>
      <c r="Q74" s="1">
        <v>-1.3583084720984824E-3</v>
      </c>
      <c r="R74" s="1">
        <v>-6.4783387749345193E-4</v>
      </c>
      <c r="S74" s="1">
        <v>-1.8092531080100981E-3</v>
      </c>
      <c r="T74" s="1">
        <v>2.0297415440514153E-3</v>
      </c>
      <c r="U74" s="1">
        <v>4.3253784461242143E-3</v>
      </c>
      <c r="V74" s="1">
        <v>2.4868018219963882E-4</v>
      </c>
      <c r="W74" s="1">
        <v>-4.7082578094471009E-3</v>
      </c>
      <c r="X74" s="1">
        <v>-3.8903679518674489E-4</v>
      </c>
      <c r="Y74" s="1">
        <v>1.6286752081497375E-3</v>
      </c>
      <c r="Z74" s="1">
        <v>-3.6782476957448748E-3</v>
      </c>
      <c r="AA74" s="1">
        <v>1.6907745819229592E-3</v>
      </c>
      <c r="AB74" s="1">
        <v>-6.2101962579390213E-5</v>
      </c>
      <c r="AC74" s="1">
        <v>-4.1555616784938129E-4</v>
      </c>
      <c r="AD74" s="1">
        <v>-5.0012271565136055E-3</v>
      </c>
      <c r="AE74" s="1">
        <v>-6.7087055079903674E-3</v>
      </c>
      <c r="AF74" s="1">
        <v>3.7725651537397673E-3</v>
      </c>
      <c r="AG74" s="1">
        <v>1.1917850148332132E-5</v>
      </c>
      <c r="AH74" s="1">
        <v>1.546378774602019E-3</v>
      </c>
      <c r="AI74" s="1">
        <v>2.5310218039449185E-3</v>
      </c>
      <c r="AJ74" s="1">
        <v>4.2477804653198838E-3</v>
      </c>
      <c r="AK74" s="1">
        <v>2.2434345332354466E-3</v>
      </c>
      <c r="AL74" s="1">
        <v>1.9909900412005744E-3</v>
      </c>
      <c r="AM74" s="1">
        <v>1.7539782316691047E-3</v>
      </c>
      <c r="AN74" s="1">
        <v>-9.7188177648455183E-5</v>
      </c>
      <c r="AO74" s="1">
        <v>-4.7033103327694652E-3</v>
      </c>
      <c r="AP74" s="1">
        <v>4.0000368918641878E-3</v>
      </c>
      <c r="AQ74" s="1">
        <v>4.0241495063400041E-3</v>
      </c>
      <c r="AR74" s="1">
        <v>-1.3786000809608403E-3</v>
      </c>
      <c r="AS74" s="1">
        <v>-6.1069305332173357E-3</v>
      </c>
      <c r="AT74" s="1">
        <v>2.1912881339526784E-3</v>
      </c>
      <c r="AU74" s="1">
        <v>1.7980500931216055E-3</v>
      </c>
      <c r="AV74" s="1">
        <v>1.0031222518285428E-3</v>
      </c>
      <c r="AW74" s="1">
        <v>5.188683495463248E-3</v>
      </c>
      <c r="AX74" s="1">
        <v>-5.7375538008709575E-3</v>
      </c>
      <c r="AY74" s="1">
        <v>-8.2034946424945317E-4</v>
      </c>
      <c r="AZ74" s="1">
        <v>-7.4569238329616379E-3</v>
      </c>
      <c r="BA74" s="1">
        <v>-7.6872031305002283E-4</v>
      </c>
      <c r="BB74" s="1">
        <v>-2.083057891259578E-3</v>
      </c>
      <c r="BC74" s="1">
        <v>8.1045763937418955E-4</v>
      </c>
      <c r="BD74" s="1">
        <v>3.327376841227722E-3</v>
      </c>
      <c r="BE74" s="1">
        <v>4.3532430215708013E-3</v>
      </c>
      <c r="BF74" s="1">
        <v>6.9731765410263288E-4</v>
      </c>
      <c r="BG74" s="1">
        <v>-2.7771964928318981E-3</v>
      </c>
      <c r="BH74" s="1">
        <v>-5.0674381348395363E-5</v>
      </c>
      <c r="BI74" s="1">
        <v>-5.8698190739952128E-3</v>
      </c>
      <c r="BJ74" s="1">
        <v>-3.4863598905494802E-3</v>
      </c>
      <c r="BK74" s="1">
        <v>8.4553755275714883E-5</v>
      </c>
      <c r="BL74" s="1">
        <v>8.3125066686381041E-5</v>
      </c>
      <c r="BM74" s="1">
        <v>4.7266748924748208E-3</v>
      </c>
      <c r="BN74" s="1">
        <v>3.2188566352731925E-3</v>
      </c>
      <c r="BO74" s="1">
        <v>6.0451092293072623E-3</v>
      </c>
      <c r="BP74" s="1">
        <v>-1.0839945532710152E-3</v>
      </c>
      <c r="BQ74" s="1">
        <v>-1.856757347994295E-2</v>
      </c>
      <c r="BR74" s="1">
        <v>3.5632885063698436E-3</v>
      </c>
    </row>
    <row r="75" spans="1:70" x14ac:dyDescent="0.2">
      <c r="A75" s="4" t="s">
        <v>44</v>
      </c>
      <c r="B75" s="5">
        <v>-9.1710854200251018E-4</v>
      </c>
      <c r="C75" s="1">
        <v>1.5110026193745E-3</v>
      </c>
      <c r="D75" s="1">
        <v>2.2662442557792842E-4</v>
      </c>
      <c r="E75" s="1">
        <v>-8.7041378150167956E-4</v>
      </c>
      <c r="F75" s="1">
        <v>-4.1986035058932269E-4</v>
      </c>
      <c r="G75" s="1">
        <v>-4.4630788234153686E-4</v>
      </c>
      <c r="H75" s="1">
        <v>2.4280299995483649E-4</v>
      </c>
      <c r="I75" s="1">
        <v>-1.301081459285009E-4</v>
      </c>
      <c r="J75" s="1">
        <v>6.4052809373260687E-4</v>
      </c>
      <c r="K75" s="1">
        <v>3.8172346866990523E-4</v>
      </c>
      <c r="L75" s="1">
        <v>-1.5079437698545541E-3</v>
      </c>
      <c r="M75" s="1">
        <v>2.9343210198782757E-4</v>
      </c>
      <c r="N75" s="1">
        <v>-2.7950574803859633E-4</v>
      </c>
      <c r="O75" s="1">
        <v>-1.2723207222523921E-4</v>
      </c>
      <c r="P75" s="1">
        <v>-3.6291360708050617E-4</v>
      </c>
      <c r="Q75" s="1">
        <v>-4.0513929962496172E-4</v>
      </c>
      <c r="R75" s="1">
        <v>-1.4748851919979568E-3</v>
      </c>
      <c r="S75" s="1">
        <v>-1.9729498511183801E-4</v>
      </c>
      <c r="T75" s="1">
        <v>1.3929743809624391E-4</v>
      </c>
      <c r="U75" s="1">
        <v>-2.3279186154046908E-5</v>
      </c>
      <c r="V75" s="1">
        <v>-3.3636237951961109E-4</v>
      </c>
      <c r="W75" s="1">
        <v>2.0284258739585899E-3</v>
      </c>
      <c r="X75" s="1">
        <v>4.2861365568481574E-6</v>
      </c>
      <c r="Y75" s="1">
        <v>-5.0813571970210125E-4</v>
      </c>
      <c r="Z75" s="1">
        <v>2.5147679055325177E-3</v>
      </c>
      <c r="AA75" s="1">
        <v>3.7092014447268444E-3</v>
      </c>
      <c r="AB75" s="1">
        <v>-2.3697674651528388E-4</v>
      </c>
      <c r="AC75" s="1">
        <v>-1.7181634591254564E-3</v>
      </c>
      <c r="AD75" s="1">
        <v>-2.3403389889533081E-4</v>
      </c>
      <c r="AE75" s="1">
        <v>7.8425581819175348E-4</v>
      </c>
      <c r="AF75" s="1">
        <v>2.252415052116164E-3</v>
      </c>
      <c r="AG75" s="1">
        <v>1.9558812074988219E-4</v>
      </c>
      <c r="AH75" s="1">
        <v>-7.6350837890741205E-4</v>
      </c>
      <c r="AI75" s="1">
        <v>1.3720611506270362E-3</v>
      </c>
      <c r="AJ75" s="1">
        <v>-2.0719902096932018E-6</v>
      </c>
      <c r="AK75" s="1">
        <v>-5.8450475065815728E-4</v>
      </c>
      <c r="AL75" s="1">
        <v>-6.8878543499081011E-4</v>
      </c>
      <c r="AM75" s="1">
        <v>-5.081135098649514E-4</v>
      </c>
      <c r="AN75" s="1">
        <v>-1.351566386753197E-3</v>
      </c>
      <c r="AO75" s="1">
        <v>9.0022281167910685E-4</v>
      </c>
      <c r="AP75" s="1">
        <v>-3.768264522963194E-4</v>
      </c>
      <c r="AQ75" s="1">
        <v>-6.7549635771732E-4</v>
      </c>
      <c r="AR75" s="1">
        <v>5.1763319400535072E-4</v>
      </c>
      <c r="AS75" s="1">
        <v>2.1764182482922408E-3</v>
      </c>
      <c r="AT75" s="1">
        <v>3.6241842007420062E-4</v>
      </c>
      <c r="AU75" s="1">
        <v>4.7898029968956131E-4</v>
      </c>
      <c r="AV75" s="1">
        <v>-1.4010218332413487E-5</v>
      </c>
      <c r="AW75" s="1">
        <v>-1.3298414750884473E-3</v>
      </c>
      <c r="AX75" s="1">
        <v>1.4982693957980493E-3</v>
      </c>
      <c r="AY75" s="1">
        <v>-2.1316634660160298E-4</v>
      </c>
      <c r="AZ75" s="1">
        <v>-1.1385842972171803E-3</v>
      </c>
      <c r="BA75" s="1">
        <v>2.6116157439974824E-3</v>
      </c>
      <c r="BB75" s="1">
        <v>1.5081186675767379E-3</v>
      </c>
      <c r="BC75" s="1">
        <v>-4.1187654192681244E-4</v>
      </c>
      <c r="BD75" s="1">
        <v>-2.0100705413031144E-3</v>
      </c>
      <c r="BE75" s="1">
        <v>-4.2662029639158033E-3</v>
      </c>
      <c r="BF75" s="1">
        <v>8.5555835530498386E-4</v>
      </c>
      <c r="BG75" s="1">
        <v>-4.3658867016501589E-4</v>
      </c>
      <c r="BH75" s="1">
        <v>-2.6832936729830146E-4</v>
      </c>
      <c r="BI75" s="1">
        <v>-4.4348599897401335E-4</v>
      </c>
      <c r="BJ75" s="1">
        <v>9.0257447574120235E-4</v>
      </c>
      <c r="BK75" s="1">
        <v>-1.3192079824841673E-3</v>
      </c>
      <c r="BL75" s="1">
        <v>3.0536924806329639E-6</v>
      </c>
      <c r="BM75" s="1">
        <v>-1.1117708161004754E-3</v>
      </c>
      <c r="BN75" s="1">
        <v>-3.1957889237322393E-3</v>
      </c>
      <c r="BO75" s="1">
        <v>1.2841111675913387E-3</v>
      </c>
      <c r="BP75" s="1">
        <v>1.4242507517672767E-2</v>
      </c>
      <c r="BQ75" s="1">
        <v>1.4159557415492087E-3</v>
      </c>
      <c r="BR75" s="1">
        <v>4.1405083721055783E-3</v>
      </c>
    </row>
    <row r="76" spans="1:70" x14ac:dyDescent="0.2">
      <c r="A76" s="4" t="s">
        <v>44</v>
      </c>
      <c r="B76" s="5">
        <v>-1.7033214742869559E-4</v>
      </c>
      <c r="C76" s="1">
        <v>1.4298004477821657E-3</v>
      </c>
      <c r="D76" s="1">
        <v>-1.2130757205977368E-4</v>
      </c>
      <c r="E76" s="1">
        <v>-2.5201594252369734E-3</v>
      </c>
      <c r="F76" s="1">
        <v>-3.3331750316578667E-3</v>
      </c>
      <c r="G76" s="1">
        <v>1.0166871844855797E-3</v>
      </c>
      <c r="H76" s="1">
        <v>-5.4360554521963155E-4</v>
      </c>
      <c r="I76" s="1">
        <v>2.7898644147720034E-4</v>
      </c>
      <c r="J76" s="1">
        <v>7.623893875719314E-4</v>
      </c>
      <c r="K76" s="1">
        <v>2.3910861676801009E-3</v>
      </c>
      <c r="L76" s="1">
        <v>-1.6860392589107662E-3</v>
      </c>
      <c r="M76" s="1">
        <v>-1.5316951648728131E-3</v>
      </c>
      <c r="N76" s="1">
        <v>1.4440268919471894E-4</v>
      </c>
      <c r="O76" s="1">
        <v>7.3813751218910681E-4</v>
      </c>
      <c r="P76" s="1">
        <v>5.9618220803686064E-4</v>
      </c>
      <c r="Q76" s="1">
        <v>-7.2555916558001787E-4</v>
      </c>
      <c r="R76" s="1">
        <v>6.6480903846088618E-5</v>
      </c>
      <c r="S76" s="1">
        <v>-4.4482940627046068E-4</v>
      </c>
      <c r="T76" s="1">
        <v>1.5077522540955233E-3</v>
      </c>
      <c r="U76" s="1">
        <v>3.8400269007959928E-3</v>
      </c>
      <c r="V76" s="1">
        <v>1.4127328200909479E-3</v>
      </c>
      <c r="W76" s="1">
        <v>3.0014862430399552E-4</v>
      </c>
      <c r="X76" s="1">
        <v>-5.1645707863502553E-5</v>
      </c>
      <c r="Y76" s="1">
        <v>1.9843059859948418E-3</v>
      </c>
      <c r="Z76" s="1">
        <v>-8.7201220172187664E-4</v>
      </c>
      <c r="AA76" s="1">
        <v>7.1813553795063462E-4</v>
      </c>
      <c r="AB76" s="1">
        <v>1.5844229309328831E-4</v>
      </c>
      <c r="AC76" s="1">
        <v>-7.8666898180641603E-4</v>
      </c>
      <c r="AD76" s="1">
        <v>-5.3258527919657506E-3</v>
      </c>
      <c r="AE76" s="1">
        <v>-5.1203360988869278E-3</v>
      </c>
      <c r="AF76" s="1">
        <v>3.8720033416898524E-3</v>
      </c>
      <c r="AG76" s="1">
        <v>9.5297134362095541E-4</v>
      </c>
      <c r="AH76" s="1">
        <v>3.9687643005215114E-5</v>
      </c>
      <c r="AI76" s="1">
        <v>1.5575447851447063E-3</v>
      </c>
      <c r="AJ76" s="1">
        <v>9.3730251006448576E-4</v>
      </c>
      <c r="AK76" s="1">
        <v>1.565848185645514E-3</v>
      </c>
      <c r="AL76" s="1">
        <v>1.1834163755844167E-3</v>
      </c>
      <c r="AM76" s="1">
        <v>9.2443197156350486E-5</v>
      </c>
      <c r="AN76" s="1">
        <v>-1.6687693315885338E-4</v>
      </c>
      <c r="AO76" s="1">
        <v>-3.5950337550956024E-3</v>
      </c>
      <c r="AP76" s="1">
        <v>3.2123322871281312E-3</v>
      </c>
      <c r="AQ76" s="1">
        <v>1.553024526266278E-3</v>
      </c>
      <c r="AR76" s="1">
        <v>-1.8611714504664494E-4</v>
      </c>
      <c r="AS76" s="1">
        <v>-2.5369726295859543E-3</v>
      </c>
      <c r="AT76" s="1">
        <v>2.5629330360573782E-4</v>
      </c>
      <c r="AU76" s="1">
        <v>2.7880861077511825E-3</v>
      </c>
      <c r="AV76" s="1">
        <v>2.6157849272056008E-3</v>
      </c>
      <c r="AW76" s="1">
        <v>3.7499899790139671E-3</v>
      </c>
      <c r="AX76" s="1">
        <v>-3.8680155994854546E-3</v>
      </c>
      <c r="AY76" s="1">
        <v>-1.1399156387410746E-3</v>
      </c>
      <c r="AZ76" s="1">
        <v>-6.4726508437076688E-3</v>
      </c>
      <c r="BA76" s="1">
        <v>-6.2035698377703964E-3</v>
      </c>
      <c r="BB76" s="1">
        <v>4.0599990519350664E-3</v>
      </c>
      <c r="BC76" s="1">
        <v>1.0773645040637572E-3</v>
      </c>
      <c r="BD76" s="1">
        <v>-2.9064363725747533E-3</v>
      </c>
      <c r="BE76" s="1">
        <v>1.4847922199945256E-3</v>
      </c>
      <c r="BF76" s="1">
        <v>-5.3315359490161373E-4</v>
      </c>
      <c r="BG76" s="1">
        <v>-8.2519062622975138E-4</v>
      </c>
      <c r="BH76" s="1">
        <v>6.1412956345889276E-4</v>
      </c>
      <c r="BI76" s="1">
        <v>-4.355994721734033E-3</v>
      </c>
      <c r="BJ76" s="1">
        <v>-5.7425090104610936E-3</v>
      </c>
      <c r="BK76" s="1">
        <v>1.2019035734567856E-3</v>
      </c>
      <c r="BL76" s="1">
        <v>1.01748836137233E-3</v>
      </c>
      <c r="BM76" s="1">
        <v>5.1720121956068303E-3</v>
      </c>
      <c r="BN76" s="1">
        <v>2.0076848439665003E-4</v>
      </c>
      <c r="BO76" s="1">
        <v>5.6806509901646375E-3</v>
      </c>
      <c r="BP76" s="1">
        <v>5.6985982445220216E-3</v>
      </c>
      <c r="BQ76" s="1">
        <v>-6.4004142518257149E-3</v>
      </c>
      <c r="BR76" s="1">
        <v>-8.0915766319626626E-4</v>
      </c>
    </row>
    <row r="77" spans="1:70" x14ac:dyDescent="0.2">
      <c r="A77" s="4" t="s">
        <v>93</v>
      </c>
      <c r="B77" s="5">
        <v>-1.7033214742869559E-4</v>
      </c>
      <c r="C77" s="1">
        <v>1.4298004477821657E-3</v>
      </c>
      <c r="D77" s="1">
        <v>-1.2130757205977368E-4</v>
      </c>
      <c r="E77" s="1">
        <v>-2.5201594252369734E-3</v>
      </c>
      <c r="F77" s="1">
        <v>-3.3331750316578667E-3</v>
      </c>
      <c r="G77" s="1">
        <v>1.0166871844855797E-3</v>
      </c>
      <c r="H77" s="1">
        <v>-5.4360554521963155E-4</v>
      </c>
      <c r="I77" s="1">
        <v>2.7898644147720034E-4</v>
      </c>
      <c r="J77" s="1">
        <v>7.623893875719314E-4</v>
      </c>
      <c r="K77" s="1">
        <v>2.3910861676801009E-3</v>
      </c>
      <c r="L77" s="1">
        <v>-1.6860392589107662E-3</v>
      </c>
      <c r="M77" s="1">
        <v>-1.5316951648728131E-3</v>
      </c>
      <c r="N77" s="1">
        <v>1.4440268919471894E-4</v>
      </c>
      <c r="O77" s="1">
        <v>7.3813751218910681E-4</v>
      </c>
      <c r="P77" s="1">
        <v>5.9618220803686064E-4</v>
      </c>
      <c r="Q77" s="1">
        <v>-7.2555916558001787E-4</v>
      </c>
      <c r="R77" s="1">
        <v>6.6480903846088618E-5</v>
      </c>
      <c r="S77" s="1">
        <v>-4.4482940627046068E-4</v>
      </c>
      <c r="T77" s="1">
        <v>1.5077522540955233E-3</v>
      </c>
      <c r="U77" s="1">
        <v>3.8400269007959928E-3</v>
      </c>
      <c r="V77" s="1">
        <v>1.4127328200909479E-3</v>
      </c>
      <c r="W77" s="1">
        <v>3.0014862430399552E-4</v>
      </c>
      <c r="X77" s="1">
        <v>-5.1645707863502553E-5</v>
      </c>
      <c r="Y77" s="1">
        <v>1.9843059859948418E-3</v>
      </c>
      <c r="Z77" s="1">
        <v>-8.7201220172187664E-4</v>
      </c>
      <c r="AA77" s="1">
        <v>7.1813553795063462E-4</v>
      </c>
      <c r="AB77" s="1">
        <v>1.5844229309328831E-4</v>
      </c>
      <c r="AC77" s="1">
        <v>-7.8666898180641603E-4</v>
      </c>
      <c r="AD77" s="1">
        <v>-5.3258527919657506E-3</v>
      </c>
      <c r="AE77" s="1">
        <v>-5.1203360988869278E-3</v>
      </c>
      <c r="AF77" s="1">
        <v>3.8720033416898524E-3</v>
      </c>
      <c r="AG77" s="1">
        <v>9.5297134362095541E-4</v>
      </c>
      <c r="AH77" s="1">
        <v>3.9687643005215114E-5</v>
      </c>
      <c r="AI77" s="1">
        <v>1.5575447851447063E-3</v>
      </c>
      <c r="AJ77" s="1">
        <v>9.3730251006448576E-4</v>
      </c>
      <c r="AK77" s="1">
        <v>1.565848185645514E-3</v>
      </c>
      <c r="AL77" s="1">
        <v>1.1834163755844167E-3</v>
      </c>
      <c r="AM77" s="1">
        <v>9.2443197156350486E-5</v>
      </c>
      <c r="AN77" s="1">
        <v>-1.6687693315885338E-4</v>
      </c>
      <c r="AO77" s="1">
        <v>-3.5950337550956024E-3</v>
      </c>
      <c r="AP77" s="1">
        <v>3.2123322871281312E-3</v>
      </c>
      <c r="AQ77" s="1">
        <v>1.553024526266278E-3</v>
      </c>
      <c r="AR77" s="1">
        <v>-1.8611714504664494E-4</v>
      </c>
      <c r="AS77" s="1">
        <v>-2.5369726295859543E-3</v>
      </c>
      <c r="AT77" s="1">
        <v>2.5629330360573782E-4</v>
      </c>
      <c r="AU77" s="1">
        <v>2.7880861077511825E-3</v>
      </c>
      <c r="AV77" s="1">
        <v>2.6157849272056008E-3</v>
      </c>
      <c r="AW77" s="1">
        <v>3.7499899790139671E-3</v>
      </c>
      <c r="AX77" s="1">
        <v>-3.8680155994854546E-3</v>
      </c>
      <c r="AY77" s="1">
        <v>-1.1399156387410746E-3</v>
      </c>
      <c r="AZ77" s="1">
        <v>-6.4726508437076688E-3</v>
      </c>
      <c r="BA77" s="1">
        <v>-6.2035698377703964E-3</v>
      </c>
      <c r="BB77" s="1">
        <v>4.0599990519350664E-3</v>
      </c>
      <c r="BC77" s="1">
        <v>1.0773645040637572E-3</v>
      </c>
      <c r="BD77" s="1">
        <v>-2.9064363725747533E-3</v>
      </c>
      <c r="BE77" s="1">
        <v>1.4847922199945256E-3</v>
      </c>
      <c r="BF77" s="1">
        <v>-5.3315359490161373E-4</v>
      </c>
      <c r="BG77" s="1">
        <v>-8.2519062622975138E-4</v>
      </c>
      <c r="BH77" s="1">
        <v>6.1412956345889276E-4</v>
      </c>
      <c r="BI77" s="1">
        <v>-4.355994721734033E-3</v>
      </c>
      <c r="BJ77" s="1">
        <v>-5.7425090104610936E-3</v>
      </c>
      <c r="BK77" s="1">
        <v>1.2019035734567856E-3</v>
      </c>
      <c r="BL77" s="1">
        <v>1.01748836137233E-3</v>
      </c>
      <c r="BM77" s="1">
        <v>5.1720121956068303E-3</v>
      </c>
      <c r="BN77" s="1">
        <v>2.0076848439665003E-4</v>
      </c>
      <c r="BO77" s="1">
        <v>5.6806509901646375E-3</v>
      </c>
      <c r="BP77" s="1">
        <v>3.7518785704681798E-3</v>
      </c>
      <c r="BQ77" s="1">
        <v>5.2181406942202564E-3</v>
      </c>
      <c r="BR77" s="1">
        <v>5.4016586390244403E-3</v>
      </c>
    </row>
    <row r="78" spans="1:70" x14ac:dyDescent="0.2">
      <c r="A78" s="4" t="s">
        <v>45</v>
      </c>
      <c r="B78" s="5">
        <v>1.9188500320599017E-4</v>
      </c>
      <c r="C78" s="1">
        <v>1.2460859280095907E-3</v>
      </c>
      <c r="D78" s="1">
        <v>-7.606995855036165E-5</v>
      </c>
      <c r="E78" s="1">
        <v>-1.2891770431642541E-3</v>
      </c>
      <c r="F78" s="1">
        <v>-9.769851804850595E-4</v>
      </c>
      <c r="G78" s="1">
        <v>3.0838509067007306E-4</v>
      </c>
      <c r="H78" s="1">
        <v>-9.8254203539780739E-4</v>
      </c>
      <c r="I78" s="1">
        <v>5.1331160706119181E-4</v>
      </c>
      <c r="J78" s="1">
        <v>4.963767935311648E-4</v>
      </c>
      <c r="K78" s="1">
        <v>1.8035947858095344E-3</v>
      </c>
      <c r="L78" s="1">
        <v>-2.4453181157379298E-3</v>
      </c>
      <c r="M78" s="1">
        <v>-7.1177335952960139E-5</v>
      </c>
      <c r="N78" s="1">
        <v>1.730640640840171E-4</v>
      </c>
      <c r="O78" s="1">
        <v>2.5797259959202022E-4</v>
      </c>
      <c r="P78" s="1">
        <v>4.3887590362301358E-4</v>
      </c>
      <c r="Q78" s="1">
        <v>-5.2577472936248155E-5</v>
      </c>
      <c r="R78" s="1">
        <v>1.7375017776154948E-4</v>
      </c>
      <c r="S78" s="1">
        <v>5.1542624426156293E-6</v>
      </c>
      <c r="T78" s="1">
        <v>1.3888752227716487E-3</v>
      </c>
      <c r="U78" s="1">
        <v>9.8132761567119495E-4</v>
      </c>
      <c r="V78" s="1">
        <v>6.9246785135848054E-5</v>
      </c>
      <c r="W78" s="1">
        <v>-3.8980685551881261E-4</v>
      </c>
      <c r="X78" s="1">
        <v>-5.1526519600087228E-5</v>
      </c>
      <c r="Y78" s="1">
        <v>1.8162195211205566E-3</v>
      </c>
      <c r="Z78" s="1">
        <v>-2.4969539005765667E-4</v>
      </c>
      <c r="AA78" s="1">
        <v>1.6474296113537686E-4</v>
      </c>
      <c r="AB78" s="1">
        <v>3.3537331052434899E-4</v>
      </c>
      <c r="AC78" s="1">
        <v>-1.3428532157604487E-4</v>
      </c>
      <c r="AD78" s="1">
        <v>-3.2771651520143406E-3</v>
      </c>
      <c r="AE78" s="1">
        <v>-1.9406117086935987E-3</v>
      </c>
      <c r="AF78" s="1">
        <v>1.3882177238297697E-3</v>
      </c>
      <c r="AG78" s="1">
        <v>4.8095875837196188E-4</v>
      </c>
      <c r="AH78" s="1">
        <v>-2.2674952817965917E-3</v>
      </c>
      <c r="AI78" s="1">
        <v>-1.6609545893695203E-3</v>
      </c>
      <c r="AJ78" s="1">
        <v>8.6036773445205311E-4</v>
      </c>
      <c r="AK78" s="1">
        <v>3.8573301154569769E-4</v>
      </c>
      <c r="AL78" s="1">
        <v>-2.340529347355103E-4</v>
      </c>
      <c r="AM78" s="1">
        <v>1.5364015565137697E-3</v>
      </c>
      <c r="AN78" s="1">
        <v>1.3032974501168961E-3</v>
      </c>
      <c r="AO78" s="1">
        <v>-4.1478318908918016E-3</v>
      </c>
      <c r="AP78" s="1">
        <v>1.7826373390124941E-4</v>
      </c>
      <c r="AQ78" s="1">
        <v>1.5221552410179158E-3</v>
      </c>
      <c r="AR78" s="1">
        <v>1.3350338700619324E-3</v>
      </c>
      <c r="AS78" s="1">
        <v>-2.9839339500438845E-3</v>
      </c>
      <c r="AT78" s="1">
        <v>1.7720725725383489E-3</v>
      </c>
      <c r="AU78" s="1">
        <v>2.8233756228077372E-3</v>
      </c>
      <c r="AV78" s="1">
        <v>1.4431385326909385E-3</v>
      </c>
      <c r="AW78" s="1">
        <v>1.8408233640667974E-3</v>
      </c>
      <c r="AX78" s="1">
        <v>-2.322680109871164E-3</v>
      </c>
      <c r="AY78" s="1">
        <v>6.3872862559070378E-4</v>
      </c>
      <c r="AZ78" s="1">
        <v>-4.878602370422409E-3</v>
      </c>
      <c r="BA78" s="1">
        <v>-2.0071915674778028E-3</v>
      </c>
      <c r="BB78" s="1">
        <v>2.6349392196791731E-3</v>
      </c>
      <c r="BC78" s="1">
        <v>1.9723025444586251E-5</v>
      </c>
      <c r="BD78" s="1">
        <v>-2.8247486820876739E-3</v>
      </c>
      <c r="BE78" s="1">
        <v>-2.0720214339263579E-4</v>
      </c>
      <c r="BF78" s="1">
        <v>2.6231573555525831E-3</v>
      </c>
      <c r="BG78" s="1">
        <v>1.9990467798398378E-4</v>
      </c>
      <c r="BH78" s="1">
        <v>3.0077667580240454E-4</v>
      </c>
      <c r="BI78" s="1">
        <v>-2.7922832818377792E-3</v>
      </c>
      <c r="BJ78" s="1">
        <v>-1.0349057488074792E-3</v>
      </c>
      <c r="BK78" s="1">
        <v>-6.2765745200754044E-4</v>
      </c>
      <c r="BL78" s="1">
        <v>7.4644741945383507E-4</v>
      </c>
      <c r="BM78" s="1">
        <v>1.5019331313862795E-3</v>
      </c>
      <c r="BN78" s="1">
        <v>-3.5786294777419173E-4</v>
      </c>
      <c r="BO78" s="1">
        <v>5.329567453985066E-3</v>
      </c>
      <c r="BP78" s="1">
        <v>-1.5790318639561942E-3</v>
      </c>
      <c r="BQ78" s="1">
        <v>3.6462892655151203E-3</v>
      </c>
      <c r="BR78" s="1">
        <v>-2.2423451182789901E-3</v>
      </c>
    </row>
    <row r="79" spans="1:70" x14ac:dyDescent="0.2">
      <c r="A79" s="4" t="s">
        <v>47</v>
      </c>
      <c r="B79" s="5">
        <v>1.9188500320599017E-4</v>
      </c>
      <c r="C79" s="1">
        <v>1.2460859280095907E-3</v>
      </c>
      <c r="D79" s="1">
        <v>-7.606995855036165E-5</v>
      </c>
      <c r="E79" s="1">
        <v>-1.2891770431642541E-3</v>
      </c>
      <c r="F79" s="1">
        <v>-9.769851804850595E-4</v>
      </c>
      <c r="G79" s="1">
        <v>3.0838509067007306E-4</v>
      </c>
      <c r="H79" s="1">
        <v>-9.8254203539780739E-4</v>
      </c>
      <c r="I79" s="1">
        <v>5.1331160706119181E-4</v>
      </c>
      <c r="J79" s="1">
        <v>4.963767935311648E-4</v>
      </c>
      <c r="K79" s="1">
        <v>1.8035947858095344E-3</v>
      </c>
      <c r="L79" s="1">
        <v>-2.4453181157379298E-3</v>
      </c>
      <c r="M79" s="1">
        <v>-7.1177335952960139E-5</v>
      </c>
      <c r="N79" s="1">
        <v>1.730640640840171E-4</v>
      </c>
      <c r="O79" s="1">
        <v>2.5797259959202022E-4</v>
      </c>
      <c r="P79" s="1">
        <v>4.3887590362301358E-4</v>
      </c>
      <c r="Q79" s="1">
        <v>-5.2577472936248155E-5</v>
      </c>
      <c r="R79" s="1">
        <v>1.7375017776154948E-4</v>
      </c>
      <c r="S79" s="1">
        <v>5.1542624426156293E-6</v>
      </c>
      <c r="T79" s="1">
        <v>1.3888752227716487E-3</v>
      </c>
      <c r="U79" s="1">
        <v>9.8132761567119495E-4</v>
      </c>
      <c r="V79" s="1">
        <v>6.9246785135848054E-5</v>
      </c>
      <c r="W79" s="1">
        <v>-3.8980685551881261E-4</v>
      </c>
      <c r="X79" s="1">
        <v>-5.1526519600087228E-5</v>
      </c>
      <c r="Y79" s="1">
        <v>1.8162195211205566E-3</v>
      </c>
      <c r="Z79" s="1">
        <v>-2.4969539005765667E-4</v>
      </c>
      <c r="AA79" s="1">
        <v>1.6474296113537686E-4</v>
      </c>
      <c r="AB79" s="1">
        <v>3.3537331052434899E-4</v>
      </c>
      <c r="AC79" s="1">
        <v>-1.3428532157604487E-4</v>
      </c>
      <c r="AD79" s="1">
        <v>-3.2771651520143406E-3</v>
      </c>
      <c r="AE79" s="1">
        <v>-1.9406117086935987E-3</v>
      </c>
      <c r="AF79" s="1">
        <v>1.3882177238297697E-3</v>
      </c>
      <c r="AG79" s="1">
        <v>4.8095875837196188E-4</v>
      </c>
      <c r="AH79" s="1">
        <v>-2.2674952817965917E-3</v>
      </c>
      <c r="AI79" s="1">
        <v>-1.6609545893695203E-3</v>
      </c>
      <c r="AJ79" s="1">
        <v>8.6036773445205311E-4</v>
      </c>
      <c r="AK79" s="1">
        <v>3.8573301154569769E-4</v>
      </c>
      <c r="AL79" s="1">
        <v>-2.340529347355103E-4</v>
      </c>
      <c r="AM79" s="1">
        <v>1.5364015565137697E-3</v>
      </c>
      <c r="AN79" s="1">
        <v>1.3032974501168961E-3</v>
      </c>
      <c r="AO79" s="1">
        <v>-4.1478318908918016E-3</v>
      </c>
      <c r="AP79" s="1">
        <v>1.7826373390124941E-4</v>
      </c>
      <c r="AQ79" s="1">
        <v>1.5221552410179158E-3</v>
      </c>
      <c r="AR79" s="1">
        <v>1.3350338700619324E-3</v>
      </c>
      <c r="AS79" s="1">
        <v>-2.9839339500438845E-3</v>
      </c>
      <c r="AT79" s="1">
        <v>1.7720725725383489E-3</v>
      </c>
      <c r="AU79" s="1">
        <v>2.8233756228077372E-3</v>
      </c>
      <c r="AV79" s="1">
        <v>1.4431385326909385E-3</v>
      </c>
      <c r="AW79" s="1">
        <v>1.8408233640667974E-3</v>
      </c>
      <c r="AX79" s="1">
        <v>-2.322680109871164E-3</v>
      </c>
      <c r="AY79" s="1">
        <v>6.3872862559070378E-4</v>
      </c>
      <c r="AZ79" s="1">
        <v>-4.878602370422409E-3</v>
      </c>
      <c r="BA79" s="1">
        <v>-2.0071915674778028E-3</v>
      </c>
      <c r="BB79" s="1">
        <v>2.6349392196791731E-3</v>
      </c>
      <c r="BC79" s="1">
        <v>1.9723025444586251E-5</v>
      </c>
      <c r="BD79" s="1">
        <v>-2.8247486820876739E-3</v>
      </c>
      <c r="BE79" s="1">
        <v>-2.0720214339263579E-4</v>
      </c>
      <c r="BF79" s="1">
        <v>2.6231573555525831E-3</v>
      </c>
      <c r="BG79" s="1">
        <v>1.9990467798398378E-4</v>
      </c>
      <c r="BH79" s="1">
        <v>3.0077667580240454E-4</v>
      </c>
      <c r="BI79" s="1">
        <v>-2.7922832818377792E-3</v>
      </c>
      <c r="BJ79" s="1">
        <v>-1.0349057488074792E-3</v>
      </c>
      <c r="BK79" s="1">
        <v>-6.2765745200754044E-4</v>
      </c>
      <c r="BL79" s="1">
        <v>7.4644741945383507E-4</v>
      </c>
      <c r="BM79" s="1">
        <v>1.5019331313862795E-3</v>
      </c>
      <c r="BN79" s="1">
        <v>-3.5786294777419173E-4</v>
      </c>
      <c r="BO79" s="1">
        <v>5.329567453985066E-3</v>
      </c>
      <c r="BP79" s="1">
        <v>-1.9495244148811006E-3</v>
      </c>
      <c r="BQ79" s="1">
        <v>3.6462892655151203E-3</v>
      </c>
      <c r="BR79" s="1">
        <v>-2.2423451182789901E-3</v>
      </c>
    </row>
    <row r="80" spans="1:70" x14ac:dyDescent="0.2">
      <c r="A80" s="4" t="s">
        <v>387</v>
      </c>
      <c r="B80" s="5">
        <v>-7.1178235960898928E-4</v>
      </c>
      <c r="C80" s="1">
        <v>-2.1222556453224844E-4</v>
      </c>
      <c r="D80" s="1">
        <v>-9.6644709610996195E-4</v>
      </c>
      <c r="E80" s="1">
        <v>1.5812118050894295E-3</v>
      </c>
      <c r="F80" s="1">
        <v>2.3349881091876376E-4</v>
      </c>
      <c r="G80" s="1">
        <v>-9.1764660495749798E-4</v>
      </c>
      <c r="H80" s="1">
        <v>-4.4496522196459093E-4</v>
      </c>
      <c r="I80" s="1">
        <v>-4.7278345167823101E-4</v>
      </c>
      <c r="J80" s="1">
        <v>2.5020493420036064E-4</v>
      </c>
      <c r="K80" s="1">
        <v>-1.4114621062088009E-4</v>
      </c>
      <c r="L80" s="1">
        <v>6.6738143589180332E-4</v>
      </c>
      <c r="M80" s="1">
        <v>3.9575566861103277E-4</v>
      </c>
      <c r="N80" s="1">
        <v>-1.587072015491161E-3</v>
      </c>
      <c r="O80" s="1">
        <v>3.0296738022596E-4</v>
      </c>
      <c r="P80" s="1">
        <v>-2.9826955316877016E-4</v>
      </c>
      <c r="Q80" s="1">
        <v>-1.3857135277872809E-4</v>
      </c>
      <c r="R80" s="1">
        <v>-3.8594066606267754E-4</v>
      </c>
      <c r="S80" s="1">
        <v>-4.3032547077002822E-4</v>
      </c>
      <c r="T80" s="1">
        <v>-1.5528485328135939E-3</v>
      </c>
      <c r="U80" s="1">
        <v>-2.124042099509012E-4</v>
      </c>
      <c r="V80" s="1">
        <v>1.4068642946172755E-4</v>
      </c>
      <c r="W80" s="1">
        <v>-2.998289811830696E-5</v>
      </c>
      <c r="X80" s="1">
        <v>-3.5857421304826323E-4</v>
      </c>
      <c r="Y80" s="1">
        <v>2.1226196843233311E-3</v>
      </c>
      <c r="Z80" s="1">
        <v>-1.3194552877172293E-6</v>
      </c>
      <c r="AA80" s="1">
        <v>-5.3907307501710521E-4</v>
      </c>
      <c r="AB80" s="1">
        <v>2.6326516779331937E-3</v>
      </c>
      <c r="AC80" s="1">
        <v>3.885832382597976E-3</v>
      </c>
      <c r="AD80" s="1">
        <v>-2.5483259141384224E-4</v>
      </c>
      <c r="AE80" s="1">
        <v>-1.8090791623469309E-3</v>
      </c>
      <c r="AF80" s="1">
        <v>-2.5193597445742584E-4</v>
      </c>
      <c r="AG80" s="1">
        <v>8.1641807744722774E-4</v>
      </c>
      <c r="AH80" s="1">
        <v>2.3568012429141163E-3</v>
      </c>
      <c r="AI80" s="1">
        <v>1.9855178484975389E-4</v>
      </c>
      <c r="AJ80" s="1">
        <v>-8.0789330609442971E-4</v>
      </c>
      <c r="AK80" s="1">
        <v>1.4327729229665577E-3</v>
      </c>
      <c r="AL80" s="1">
        <v>-9.157165023202191E-6</v>
      </c>
      <c r="AM80" s="1">
        <v>-6.2038840719841066E-4</v>
      </c>
      <c r="AN80" s="1">
        <v>-7.2991488825425207E-4</v>
      </c>
      <c r="AO80" s="1">
        <v>-5.4045333139232286E-4</v>
      </c>
      <c r="AP80" s="1">
        <v>-1.4255678554743415E-3</v>
      </c>
      <c r="AQ80" s="1">
        <v>9.3703321295470756E-4</v>
      </c>
      <c r="AR80" s="1">
        <v>-4.0304063179692144E-4</v>
      </c>
      <c r="AS80" s="1">
        <v>-7.1654078311465005E-4</v>
      </c>
      <c r="AT80" s="1">
        <v>5.3524450388064645E-4</v>
      </c>
      <c r="AU80" s="1">
        <v>2.2756221976317657E-3</v>
      </c>
      <c r="AV80" s="1">
        <v>3.7213971311252331E-4</v>
      </c>
      <c r="AW80" s="1">
        <v>4.9431877412573573E-4</v>
      </c>
      <c r="AX80" s="1">
        <v>-2.3083740409929896E-5</v>
      </c>
      <c r="AY80" s="1">
        <v>-1.4038630336978023E-3</v>
      </c>
      <c r="AZ80" s="1">
        <v>1.5634332539975855E-3</v>
      </c>
      <c r="BA80" s="1">
        <v>-2.3244244274554007E-4</v>
      </c>
      <c r="BB80" s="1">
        <v>-1.2035822289126249E-3</v>
      </c>
      <c r="BC80" s="1">
        <v>2.7312203116475345E-3</v>
      </c>
      <c r="BD80" s="1">
        <v>1.5732248490612094E-3</v>
      </c>
      <c r="BE80" s="1">
        <v>-4.4149252851929596E-4</v>
      </c>
      <c r="BF80" s="1">
        <v>-2.1185585558578727E-3</v>
      </c>
      <c r="BG80" s="1">
        <v>-4.4859760177961413E-3</v>
      </c>
      <c r="BH80" s="1">
        <v>8.8794169209507185E-4</v>
      </c>
      <c r="BI80" s="1">
        <v>-4.6800782098345959E-4</v>
      </c>
      <c r="BJ80" s="1">
        <v>-2.9161198393277212E-4</v>
      </c>
      <c r="BK80" s="1">
        <v>-4.7555148572164531E-4</v>
      </c>
      <c r="BL80" s="1">
        <v>9.366606794959342E-4</v>
      </c>
      <c r="BM80" s="1">
        <v>-1.3947286034946952E-3</v>
      </c>
      <c r="BN80" s="1">
        <v>-7.4924447980230051E-6</v>
      </c>
      <c r="BO80" s="1">
        <v>9.1487195848095947E-4</v>
      </c>
      <c r="BP80" s="1">
        <v>-1.9495244148811006E-3</v>
      </c>
      <c r="BQ80" s="1">
        <v>3.6462892655151203E-3</v>
      </c>
      <c r="BR80" s="1">
        <v>-2.2423451182789901E-3</v>
      </c>
    </row>
    <row r="81" spans="1:70" x14ac:dyDescent="0.2">
      <c r="A81" s="4" t="s">
        <v>388</v>
      </c>
      <c r="B81" s="5">
        <v>4.2334424531434656E-5</v>
      </c>
      <c r="C81" s="1">
        <v>-6.3411557868776132E-4</v>
      </c>
      <c r="D81" s="1">
        <v>-9.9776502145398574E-5</v>
      </c>
      <c r="E81" s="1">
        <v>1.5803920175950707E-3</v>
      </c>
      <c r="F81" s="1">
        <v>-4.5895277538056515E-5</v>
      </c>
      <c r="G81" s="1">
        <v>-2.5616683794837279E-3</v>
      </c>
      <c r="H81" s="1">
        <v>-3.4134659222655084E-3</v>
      </c>
      <c r="I81" s="1">
        <v>1.1519632086366353E-3</v>
      </c>
      <c r="J81" s="1">
        <v>-4.8388397954563932E-4</v>
      </c>
      <c r="K81" s="1">
        <v>3.8055729537168697E-4</v>
      </c>
      <c r="L81" s="1">
        <v>8.8912105272388818E-4</v>
      </c>
      <c r="M81" s="1">
        <v>2.599417839428035E-3</v>
      </c>
      <c r="N81" s="1">
        <v>-1.6771620433198649E-3</v>
      </c>
      <c r="O81" s="1">
        <v>-1.5138039526616557E-3</v>
      </c>
      <c r="P81" s="1">
        <v>2.46292915814468E-4</v>
      </c>
      <c r="Q81" s="1">
        <v>8.7073026957308023E-4</v>
      </c>
      <c r="R81" s="1">
        <v>7.232588619176172E-4</v>
      </c>
      <c r="S81" s="1">
        <v>-6.6209359158133729E-4</v>
      </c>
      <c r="T81" s="1">
        <v>1.7048575059886863E-4</v>
      </c>
      <c r="U81" s="1">
        <v>-3.6446648441523576E-4</v>
      </c>
      <c r="V81" s="1">
        <v>1.6858711687304348E-3</v>
      </c>
      <c r="W81" s="1">
        <v>4.1346300144714434E-3</v>
      </c>
      <c r="X81" s="1">
        <v>1.5893826760959083E-3</v>
      </c>
      <c r="Y81" s="1">
        <v>4.2363419798760628E-4</v>
      </c>
      <c r="Z81" s="1">
        <v>5.6178192909543899E-5</v>
      </c>
      <c r="AA81" s="1">
        <v>2.1941169703717785E-3</v>
      </c>
      <c r="AB81" s="1">
        <v>-8.0118706810901189E-4</v>
      </c>
      <c r="AC81" s="1">
        <v>8.6903931514290564E-4</v>
      </c>
      <c r="AD81" s="1">
        <v>2.8354783290004233E-4</v>
      </c>
      <c r="AE81" s="1">
        <v>-7.0632061425975382E-4</v>
      </c>
      <c r="AF81" s="1">
        <v>-5.4672821813689116E-3</v>
      </c>
      <c r="AG81" s="1">
        <v>-5.2497857097904901E-3</v>
      </c>
      <c r="AH81" s="1">
        <v>4.1874111364988663E-3</v>
      </c>
      <c r="AI81" s="1">
        <v>1.1264973956401473E-3</v>
      </c>
      <c r="AJ81" s="1">
        <v>1.7016681527523976E-4</v>
      </c>
      <c r="AK81" s="1">
        <v>1.7647677247383609E-3</v>
      </c>
      <c r="AL81" s="1">
        <v>1.1159742112941732E-3</v>
      </c>
      <c r="AM81" s="1">
        <v>1.7775161335838727E-3</v>
      </c>
      <c r="AN81" s="1">
        <v>1.378309843042767E-3</v>
      </c>
      <c r="AO81" s="1">
        <v>2.3569029207085753E-4</v>
      </c>
      <c r="AP81" s="1">
        <v>-3.4275841356569327E-5</v>
      </c>
      <c r="AQ81" s="1">
        <v>-3.6291465988390844E-3</v>
      </c>
      <c r="AR81" s="1">
        <v>3.5157524792657053E-3</v>
      </c>
      <c r="AS81" s="1">
        <v>1.776933190194565E-3</v>
      </c>
      <c r="AT81" s="1">
        <v>-4.5618531103315877E-5</v>
      </c>
      <c r="AU81" s="1">
        <v>-2.5099830877520798E-3</v>
      </c>
      <c r="AV81" s="1">
        <v>4.232144479146394E-4</v>
      </c>
      <c r="AW81" s="1">
        <v>3.082094171099239E-3</v>
      </c>
      <c r="AX81" s="1">
        <v>2.9037094200223055E-3</v>
      </c>
      <c r="AY81" s="1">
        <v>4.09622781882568E-3</v>
      </c>
      <c r="AZ81" s="1">
        <v>-3.8945710661387051E-3</v>
      </c>
      <c r="BA81" s="1">
        <v>-1.0295651367812277E-3</v>
      </c>
      <c r="BB81" s="1">
        <v>-6.6224419053654265E-3</v>
      </c>
      <c r="BC81" s="1">
        <v>-6.3375112433252025E-3</v>
      </c>
      <c r="BD81" s="1">
        <v>4.4342872594415814E-3</v>
      </c>
      <c r="BE81" s="1">
        <v>1.3073993023319742E-3</v>
      </c>
      <c r="BF81" s="1">
        <v>-2.8699325602213181E-3</v>
      </c>
      <c r="BG81" s="1">
        <v>1.7403704522775385E-3</v>
      </c>
      <c r="BH81" s="1">
        <v>-3.7418204224427544E-4</v>
      </c>
      <c r="BI81" s="1">
        <v>-6.7776250688874782E-4</v>
      </c>
      <c r="BJ81" s="1">
        <v>8.3534655152297708E-4</v>
      </c>
      <c r="BK81" s="1">
        <v>-4.3766812901661328E-3</v>
      </c>
      <c r="BL81" s="1">
        <v>-5.8285213497564587E-3</v>
      </c>
      <c r="BM81" s="1">
        <v>1.4610023113682928E-3</v>
      </c>
      <c r="BN81" s="1">
        <v>1.270570159572189E-3</v>
      </c>
      <c r="BO81" s="1">
        <v>-5.9610056237812932E-3</v>
      </c>
      <c r="BP81" s="1">
        <v>-1.9495244148811006E-3</v>
      </c>
      <c r="BQ81" s="1">
        <v>3.6462892655151203E-3</v>
      </c>
      <c r="BR81" s="1">
        <v>-2.2423451182789901E-3</v>
      </c>
    </row>
    <row r="82" spans="1:70" x14ac:dyDescent="0.2">
      <c r="A82" s="4" t="s">
        <v>48</v>
      </c>
      <c r="B82" s="5">
        <v>4.2334424531434656E-5</v>
      </c>
      <c r="C82" s="1">
        <v>-6.3411557868776132E-4</v>
      </c>
      <c r="D82" s="1">
        <v>-9.9776502145398574E-5</v>
      </c>
      <c r="E82" s="1">
        <v>1.5803920175950707E-3</v>
      </c>
      <c r="F82" s="1">
        <v>-4.5895277538056515E-5</v>
      </c>
      <c r="G82" s="1">
        <v>-2.5616683794837279E-3</v>
      </c>
      <c r="H82" s="1">
        <v>-3.4134659222655084E-3</v>
      </c>
      <c r="I82" s="1">
        <v>1.1519632086366353E-3</v>
      </c>
      <c r="J82" s="1">
        <v>-4.8388397954563932E-4</v>
      </c>
      <c r="K82" s="1">
        <v>3.8055729537168697E-4</v>
      </c>
      <c r="L82" s="1">
        <v>8.8912105272388818E-4</v>
      </c>
      <c r="M82" s="1">
        <v>2.599417839428035E-3</v>
      </c>
      <c r="N82" s="1">
        <v>-1.6771620433198649E-3</v>
      </c>
      <c r="O82" s="1">
        <v>-1.5138039526616557E-3</v>
      </c>
      <c r="P82" s="1">
        <v>2.46292915814468E-4</v>
      </c>
      <c r="Q82" s="1">
        <v>8.7073026957308023E-4</v>
      </c>
      <c r="R82" s="1">
        <v>7.232588619176172E-4</v>
      </c>
      <c r="S82" s="1">
        <v>-6.6209359158133729E-4</v>
      </c>
      <c r="T82" s="1">
        <v>1.7048575059886863E-4</v>
      </c>
      <c r="U82" s="1">
        <v>-3.6446648441523576E-4</v>
      </c>
      <c r="V82" s="1">
        <v>1.6858711687304348E-3</v>
      </c>
      <c r="W82" s="1">
        <v>4.1346300144714434E-3</v>
      </c>
      <c r="X82" s="1">
        <v>1.5893826760959083E-3</v>
      </c>
      <c r="Y82" s="1">
        <v>4.2363419798760628E-4</v>
      </c>
      <c r="Z82" s="1">
        <v>5.6178192909543899E-5</v>
      </c>
      <c r="AA82" s="1">
        <v>2.1941169703717785E-3</v>
      </c>
      <c r="AB82" s="1">
        <v>-8.0118706810901189E-4</v>
      </c>
      <c r="AC82" s="1">
        <v>8.6903931514290564E-4</v>
      </c>
      <c r="AD82" s="1">
        <v>2.8354783290004233E-4</v>
      </c>
      <c r="AE82" s="1">
        <v>-7.0632061425975382E-4</v>
      </c>
      <c r="AF82" s="1">
        <v>-5.4672821813689116E-3</v>
      </c>
      <c r="AG82" s="1">
        <v>-5.2497857097904901E-3</v>
      </c>
      <c r="AH82" s="1">
        <v>4.1874111364988663E-3</v>
      </c>
      <c r="AI82" s="1">
        <v>1.1264973956401473E-3</v>
      </c>
      <c r="AJ82" s="1">
        <v>1.7016681527523976E-4</v>
      </c>
      <c r="AK82" s="1">
        <v>1.7647677247383609E-3</v>
      </c>
      <c r="AL82" s="1">
        <v>1.1159742112941732E-3</v>
      </c>
      <c r="AM82" s="1">
        <v>1.7775161335838727E-3</v>
      </c>
      <c r="AN82" s="1">
        <v>1.378309843042767E-3</v>
      </c>
      <c r="AO82" s="1">
        <v>2.3569029207085753E-4</v>
      </c>
      <c r="AP82" s="1">
        <v>-3.4275841356569327E-5</v>
      </c>
      <c r="AQ82" s="1">
        <v>-3.6291465988390844E-3</v>
      </c>
      <c r="AR82" s="1">
        <v>3.5157524792657053E-3</v>
      </c>
      <c r="AS82" s="1">
        <v>1.776933190194565E-3</v>
      </c>
      <c r="AT82" s="1">
        <v>-4.5618531103315877E-5</v>
      </c>
      <c r="AU82" s="1">
        <v>-2.5099830877520798E-3</v>
      </c>
      <c r="AV82" s="1">
        <v>4.232144479146394E-4</v>
      </c>
      <c r="AW82" s="1">
        <v>3.082094171099239E-3</v>
      </c>
      <c r="AX82" s="1">
        <v>2.9037094200223055E-3</v>
      </c>
      <c r="AY82" s="1">
        <v>4.09622781882568E-3</v>
      </c>
      <c r="AZ82" s="1">
        <v>-3.8945710661387051E-3</v>
      </c>
      <c r="BA82" s="1">
        <v>-1.0295651367812277E-3</v>
      </c>
      <c r="BB82" s="1">
        <v>-6.6224419053654265E-3</v>
      </c>
      <c r="BC82" s="1">
        <v>-6.3375112433252025E-3</v>
      </c>
      <c r="BD82" s="1">
        <v>4.4342872594415814E-3</v>
      </c>
      <c r="BE82" s="1">
        <v>1.3073993023319742E-3</v>
      </c>
      <c r="BF82" s="1">
        <v>-2.8699325602213181E-3</v>
      </c>
      <c r="BG82" s="1">
        <v>1.7403704522775385E-3</v>
      </c>
      <c r="BH82" s="1">
        <v>-3.7418204224427544E-4</v>
      </c>
      <c r="BI82" s="1">
        <v>-6.7776250688874782E-4</v>
      </c>
      <c r="BJ82" s="1">
        <v>8.3534655152297708E-4</v>
      </c>
      <c r="BK82" s="1">
        <v>-4.3766812901661328E-3</v>
      </c>
      <c r="BL82" s="1">
        <v>-5.8285213497564587E-3</v>
      </c>
      <c r="BM82" s="1">
        <v>1.4610023113682928E-3</v>
      </c>
      <c r="BN82" s="1">
        <v>1.270570159572189E-3</v>
      </c>
      <c r="BO82" s="1">
        <v>-5.9610056237812932E-3</v>
      </c>
      <c r="BP82" s="1">
        <v>-1.9495244148811006E-3</v>
      </c>
      <c r="BQ82" s="1">
        <v>-3.1213697311367482E-2</v>
      </c>
      <c r="BR82" s="1">
        <v>1.5299634397762394E-2</v>
      </c>
    </row>
    <row r="83" spans="1:70" x14ac:dyDescent="0.2">
      <c r="A83" s="4" t="s">
        <v>390</v>
      </c>
      <c r="B83" s="5">
        <v>1.0709363549701765E-4</v>
      </c>
      <c r="C83" s="1">
        <v>-7.8078057088093629E-4</v>
      </c>
      <c r="D83" s="1">
        <v>2.5248775004866106E-4</v>
      </c>
      <c r="E83" s="1">
        <v>1.3594048037423821E-3</v>
      </c>
      <c r="F83" s="1">
        <v>-2.7085018949926747E-5</v>
      </c>
      <c r="G83" s="1">
        <v>-1.2991419373925763E-3</v>
      </c>
      <c r="H83" s="1">
        <v>-9.7074948277025197E-4</v>
      </c>
      <c r="I83" s="1">
        <v>3.7877389428271971E-4</v>
      </c>
      <c r="J83" s="1">
        <v>-9.748987409751818E-4</v>
      </c>
      <c r="K83" s="1">
        <v>5.9550246603906707E-4</v>
      </c>
      <c r="L83" s="1">
        <v>5.78606690133791E-4</v>
      </c>
      <c r="M83" s="1">
        <v>1.9511064346171049E-3</v>
      </c>
      <c r="N83" s="1">
        <v>-2.5062126029304259E-3</v>
      </c>
      <c r="O83" s="1">
        <v>-1.4204785982614962E-5</v>
      </c>
      <c r="P83" s="1">
        <v>2.4299634868723256E-4</v>
      </c>
      <c r="Q83" s="1">
        <v>3.3302993893830611E-4</v>
      </c>
      <c r="R83" s="1">
        <v>5.238015737227766E-4</v>
      </c>
      <c r="S83" s="1">
        <v>9.1101363496788154E-6</v>
      </c>
      <c r="T83" s="1">
        <v>2.475733666120484E-4</v>
      </c>
      <c r="U83" s="1">
        <v>7.1673772575108979E-5</v>
      </c>
      <c r="V83" s="1">
        <v>1.5245753659578524E-3</v>
      </c>
      <c r="W83" s="1">
        <v>1.097984016666511E-3</v>
      </c>
      <c r="X83" s="1">
        <v>1.4202139361958136E-4</v>
      </c>
      <c r="Y83" s="1">
        <v>-3.3858130269715631E-4</v>
      </c>
      <c r="Z83" s="1">
        <v>1.7443915630228876E-5</v>
      </c>
      <c r="AA83" s="1">
        <v>1.9782946912837739E-3</v>
      </c>
      <c r="AB83" s="1">
        <v>-1.8827537574435309E-4</v>
      </c>
      <c r="AC83" s="1">
        <v>2.4771001643482003E-4</v>
      </c>
      <c r="AD83" s="1">
        <v>4.2789450145506872E-4</v>
      </c>
      <c r="AE83" s="1">
        <v>-6.3733749926077151E-5</v>
      </c>
      <c r="AF83" s="1">
        <v>-3.360251298684063E-3</v>
      </c>
      <c r="AG83" s="1">
        <v>-1.9566552873351356E-3</v>
      </c>
      <c r="AH83" s="1">
        <v>1.5373770066168279E-3</v>
      </c>
      <c r="AI83" s="1">
        <v>5.8666497722224711E-4</v>
      </c>
      <c r="AJ83" s="1">
        <v>-2.2959225233606145E-3</v>
      </c>
      <c r="AK83" s="1">
        <v>-1.6582250189359411E-3</v>
      </c>
      <c r="AL83" s="1">
        <v>9.885981067463401E-4</v>
      </c>
      <c r="AM83" s="1">
        <v>4.9189975546877073E-4</v>
      </c>
      <c r="AN83" s="1">
        <v>-1.5707992039221629E-4</v>
      </c>
      <c r="AO83" s="1">
        <v>1.7019474038625863E-3</v>
      </c>
      <c r="AP83" s="1">
        <v>1.4587393374194449E-3</v>
      </c>
      <c r="AQ83" s="1">
        <v>-4.2595188165689942E-3</v>
      </c>
      <c r="AR83" s="1">
        <v>2.8110700036046871E-4</v>
      </c>
      <c r="AS83" s="1">
        <v>1.6926436599543878E-3</v>
      </c>
      <c r="AT83" s="1">
        <v>1.49777011149634E-3</v>
      </c>
      <c r="AU83" s="1">
        <v>-3.0324669745797166E-3</v>
      </c>
      <c r="AV83" s="1">
        <v>1.9593369511814772E-3</v>
      </c>
      <c r="AW83" s="1">
        <v>3.0639625735588531E-3</v>
      </c>
      <c r="AX83" s="1">
        <v>1.6172910925920261E-3</v>
      </c>
      <c r="AY83" s="1">
        <v>2.0361479475850468E-3</v>
      </c>
      <c r="AZ83" s="1">
        <v>-2.3308486927223148E-3</v>
      </c>
      <c r="BA83" s="1">
        <v>7.7807301487142603E-4</v>
      </c>
      <c r="BB83" s="1">
        <v>-5.0093926057040239E-3</v>
      </c>
      <c r="BC83" s="1">
        <v>-1.9948518054082637E-3</v>
      </c>
      <c r="BD83" s="1">
        <v>2.8776625091237536E-3</v>
      </c>
      <c r="BE83" s="1">
        <v>1.3535064828864066E-4</v>
      </c>
      <c r="BF83" s="1">
        <v>-2.8474835261753303E-3</v>
      </c>
      <c r="BG83" s="1">
        <v>-9.9207056119112369E-5</v>
      </c>
      <c r="BH83" s="1">
        <v>2.8723932055136981E-3</v>
      </c>
      <c r="BI83" s="1">
        <v>3.3161005787669528E-4</v>
      </c>
      <c r="BJ83" s="1">
        <v>4.3932117865238938E-4</v>
      </c>
      <c r="BK83" s="1">
        <v>-2.8042077752774429E-3</v>
      </c>
      <c r="BL83" s="1">
        <v>-9.5833188587872496E-4</v>
      </c>
      <c r="BM83" s="1">
        <v>-5.2906458961906081E-4</v>
      </c>
      <c r="BN83" s="1">
        <v>9.1471780477055478E-4</v>
      </c>
      <c r="BO83" s="1">
        <v>-9.3454234375958656E-4</v>
      </c>
      <c r="BP83" s="1">
        <v>8.8661661548540219E-3</v>
      </c>
      <c r="BQ83" s="1">
        <v>-3.5014690345386533E-2</v>
      </c>
      <c r="BR83" s="1">
        <v>1.3242868448404402E-2</v>
      </c>
    </row>
    <row r="84" spans="1:70" x14ac:dyDescent="0.2">
      <c r="A84" s="4" t="s">
        <v>49</v>
      </c>
      <c r="B84" s="5">
        <v>1.0709363549701765E-4</v>
      </c>
      <c r="C84" s="1">
        <v>-7.8078057088093629E-4</v>
      </c>
      <c r="D84" s="1">
        <v>2.5248775004866106E-4</v>
      </c>
      <c r="E84" s="1">
        <v>1.3594048037423821E-3</v>
      </c>
      <c r="F84" s="1">
        <v>-2.7085018949926747E-5</v>
      </c>
      <c r="G84" s="1">
        <v>-1.2991419373925763E-3</v>
      </c>
      <c r="H84" s="1">
        <v>-9.7074948277025197E-4</v>
      </c>
      <c r="I84" s="1">
        <v>3.7877389428271971E-4</v>
      </c>
      <c r="J84" s="1">
        <v>-9.748987409751818E-4</v>
      </c>
      <c r="K84" s="1">
        <v>5.9550246603906707E-4</v>
      </c>
      <c r="L84" s="1">
        <v>5.78606690133791E-4</v>
      </c>
      <c r="M84" s="1">
        <v>1.9511064346171049E-3</v>
      </c>
      <c r="N84" s="1">
        <v>-2.5062126029304259E-3</v>
      </c>
      <c r="O84" s="1">
        <v>-1.4204785982614962E-5</v>
      </c>
      <c r="P84" s="1">
        <v>2.4299634868723256E-4</v>
      </c>
      <c r="Q84" s="1">
        <v>3.3302993893830611E-4</v>
      </c>
      <c r="R84" s="1">
        <v>5.238015737227766E-4</v>
      </c>
      <c r="S84" s="1">
        <v>9.1101363496788154E-6</v>
      </c>
      <c r="T84" s="1">
        <v>2.475733666120484E-4</v>
      </c>
      <c r="U84" s="1">
        <v>7.1673772575108979E-5</v>
      </c>
      <c r="V84" s="1">
        <v>1.5245753659578524E-3</v>
      </c>
      <c r="W84" s="1">
        <v>1.097984016666511E-3</v>
      </c>
      <c r="X84" s="1">
        <v>1.4202139361958136E-4</v>
      </c>
      <c r="Y84" s="1">
        <v>-3.3858130269715631E-4</v>
      </c>
      <c r="Z84" s="1">
        <v>1.7443915630228876E-5</v>
      </c>
      <c r="AA84" s="1">
        <v>1.9782946912837739E-3</v>
      </c>
      <c r="AB84" s="1">
        <v>-1.8827537574435309E-4</v>
      </c>
      <c r="AC84" s="1">
        <v>2.4771001643482003E-4</v>
      </c>
      <c r="AD84" s="1">
        <v>4.2789450145506872E-4</v>
      </c>
      <c r="AE84" s="1">
        <v>-6.3733749926077151E-5</v>
      </c>
      <c r="AF84" s="1">
        <v>-3.360251298684063E-3</v>
      </c>
      <c r="AG84" s="1">
        <v>-1.9566552873351356E-3</v>
      </c>
      <c r="AH84" s="1">
        <v>1.5373770066168279E-3</v>
      </c>
      <c r="AI84" s="1">
        <v>5.8666497722224711E-4</v>
      </c>
      <c r="AJ84" s="1">
        <v>-2.2959225233606145E-3</v>
      </c>
      <c r="AK84" s="1">
        <v>-1.6582250189359411E-3</v>
      </c>
      <c r="AL84" s="1">
        <v>9.885981067463401E-4</v>
      </c>
      <c r="AM84" s="1">
        <v>4.9189975546877073E-4</v>
      </c>
      <c r="AN84" s="1">
        <v>-1.5707992039221629E-4</v>
      </c>
      <c r="AO84" s="1">
        <v>1.7019474038625863E-3</v>
      </c>
      <c r="AP84" s="1">
        <v>1.4587393374194449E-3</v>
      </c>
      <c r="AQ84" s="1">
        <v>-4.2595188165689942E-3</v>
      </c>
      <c r="AR84" s="1">
        <v>2.8110700036046871E-4</v>
      </c>
      <c r="AS84" s="1">
        <v>1.6926436599543878E-3</v>
      </c>
      <c r="AT84" s="1">
        <v>1.49777011149634E-3</v>
      </c>
      <c r="AU84" s="1">
        <v>-3.0324669745797166E-3</v>
      </c>
      <c r="AV84" s="1">
        <v>1.9593369511814772E-3</v>
      </c>
      <c r="AW84" s="1">
        <v>3.0639625735588531E-3</v>
      </c>
      <c r="AX84" s="1">
        <v>1.6172910925920261E-3</v>
      </c>
      <c r="AY84" s="1">
        <v>2.0361479475850468E-3</v>
      </c>
      <c r="AZ84" s="1">
        <v>-2.3308486927223148E-3</v>
      </c>
      <c r="BA84" s="1">
        <v>7.7807301487142603E-4</v>
      </c>
      <c r="BB84" s="1">
        <v>-5.0093926057040239E-3</v>
      </c>
      <c r="BC84" s="1">
        <v>-1.9948518054082637E-3</v>
      </c>
      <c r="BD84" s="1">
        <v>2.8776625091237536E-3</v>
      </c>
      <c r="BE84" s="1">
        <v>1.3535064828864066E-4</v>
      </c>
      <c r="BF84" s="1">
        <v>-2.8474835261753303E-3</v>
      </c>
      <c r="BG84" s="1">
        <v>-9.9207056119112369E-5</v>
      </c>
      <c r="BH84" s="1">
        <v>2.8723932055136981E-3</v>
      </c>
      <c r="BI84" s="1">
        <v>3.3161005787669528E-4</v>
      </c>
      <c r="BJ84" s="1">
        <v>4.3932117865238938E-4</v>
      </c>
      <c r="BK84" s="1">
        <v>-2.8042077752774429E-3</v>
      </c>
      <c r="BL84" s="1">
        <v>-9.5833188587872496E-4</v>
      </c>
      <c r="BM84" s="1">
        <v>-5.2906458961906081E-4</v>
      </c>
      <c r="BN84" s="1">
        <v>9.1471780477055478E-4</v>
      </c>
      <c r="BO84" s="1">
        <v>-9.3454234375958656E-4</v>
      </c>
      <c r="BP84" s="1">
        <v>1.6889051589630541E-2</v>
      </c>
      <c r="BQ84" s="1">
        <v>-1.2192318903575753E-3</v>
      </c>
      <c r="BR84" s="1">
        <v>-5.6092255200747756E-3</v>
      </c>
    </row>
    <row r="85" spans="1:70" x14ac:dyDescent="0.2">
      <c r="A85" s="4" t="s">
        <v>49</v>
      </c>
      <c r="B85" s="5">
        <v>-4.4680818998411448E-3</v>
      </c>
      <c r="C85" s="1">
        <v>7.5199764082241631E-3</v>
      </c>
      <c r="D85" s="1">
        <v>1.8075636397972515E-2</v>
      </c>
      <c r="E85" s="1">
        <v>-6.8048148492024353E-4</v>
      </c>
      <c r="F85" s="1">
        <v>-2.571718111739845E-3</v>
      </c>
      <c r="G85" s="1">
        <v>-6.4861061180856918E-4</v>
      </c>
      <c r="H85" s="1">
        <v>-4.6984903641231332E-3</v>
      </c>
      <c r="I85" s="1">
        <v>4.9973868243593659E-3</v>
      </c>
      <c r="J85" s="1">
        <v>-8.2929621322927141E-5</v>
      </c>
      <c r="K85" s="1">
        <v>-5.0075138175266433E-4</v>
      </c>
      <c r="L85" s="1">
        <v>1.1409682126341381E-2</v>
      </c>
      <c r="M85" s="1">
        <v>3.5737734564128868E-3</v>
      </c>
      <c r="N85" s="1">
        <v>4.7090658936698631E-3</v>
      </c>
      <c r="O85" s="1">
        <v>2.5296666098547662E-4</v>
      </c>
      <c r="P85" s="1">
        <v>-2.2870835388826547E-4</v>
      </c>
      <c r="Q85" s="1">
        <v>3.6016282280160539E-3</v>
      </c>
      <c r="R85" s="1">
        <v>-6.2287677635839396E-3</v>
      </c>
      <c r="S85" s="1">
        <v>-4.1949568261346803E-3</v>
      </c>
      <c r="T85" s="1">
        <v>-1.5133198268036739E-2</v>
      </c>
      <c r="U85" s="1">
        <v>-8.9986773940273744E-4</v>
      </c>
      <c r="V85" s="1">
        <v>1.1644755646615042E-2</v>
      </c>
      <c r="W85" s="1">
        <v>-6.1739282357868583E-3</v>
      </c>
      <c r="X85" s="1">
        <v>-4.8168319151970585E-3</v>
      </c>
      <c r="Y85" s="1">
        <v>-1.2060417046339856E-3</v>
      </c>
      <c r="Z85" s="1">
        <v>-2.5005477343132626E-3</v>
      </c>
      <c r="AA85" s="1">
        <v>-1.7355375158955731E-3</v>
      </c>
      <c r="AB85" s="1">
        <v>-2.6160724161081749E-3</v>
      </c>
      <c r="AC85" s="1">
        <v>5.622841659373037E-3</v>
      </c>
      <c r="AD85" s="1">
        <v>-4.4899015818188E-4</v>
      </c>
      <c r="AE85" s="1">
        <v>-1.1042963910474587E-2</v>
      </c>
      <c r="AF85" s="1">
        <v>-8.6803595387771604E-3</v>
      </c>
      <c r="AG85" s="1">
        <v>-2.6443322120306971E-2</v>
      </c>
      <c r="AH85" s="1">
        <v>7.367648894194492E-3</v>
      </c>
      <c r="AI85" s="1">
        <v>-3.65059018510204E-3</v>
      </c>
      <c r="AJ85" s="1">
        <v>2.8625123505797996E-2</v>
      </c>
      <c r="AK85" s="1">
        <v>-1.2125999418931508E-2</v>
      </c>
      <c r="AL85" s="1">
        <v>-5.0805113003545982E-3</v>
      </c>
      <c r="AM85" s="1">
        <v>1.3816181682860428E-2</v>
      </c>
      <c r="AN85" s="1">
        <v>-1.4814518161863707E-4</v>
      </c>
      <c r="AO85" s="1">
        <v>-3.1311708087124676E-3</v>
      </c>
      <c r="AP85" s="1">
        <v>-3.9741069413829705E-3</v>
      </c>
      <c r="AQ85" s="1">
        <v>-4.9280074821586601E-3</v>
      </c>
      <c r="AR85" s="1">
        <v>-1.7217658878040467E-2</v>
      </c>
      <c r="AS85" s="1">
        <v>-2.6517100027877269E-3</v>
      </c>
      <c r="AT85" s="1">
        <v>-8.3672055693798791E-3</v>
      </c>
      <c r="AU85" s="1">
        <v>-2.0961345286000847E-2</v>
      </c>
      <c r="AV85" s="1">
        <v>-7.8478356198526059E-3</v>
      </c>
      <c r="AW85" s="1">
        <v>-9.2193010929302165E-3</v>
      </c>
      <c r="AX85" s="1">
        <v>9.8440186771497074E-3</v>
      </c>
      <c r="AY85" s="1">
        <v>-1.9859513255429544E-2</v>
      </c>
      <c r="AZ85" s="1">
        <v>1.9091926376067336E-2</v>
      </c>
      <c r="BA85" s="1">
        <v>-2.9188991914728662E-3</v>
      </c>
      <c r="BB85" s="1">
        <v>3.7686863426055907E-2</v>
      </c>
      <c r="BC85" s="1">
        <v>-1.0331368564913852E-2</v>
      </c>
      <c r="BD85" s="1">
        <v>-1.5439522427058788E-2</v>
      </c>
      <c r="BE85" s="1">
        <v>-1.3858589327194993E-3</v>
      </c>
      <c r="BF85" s="1">
        <v>-2.9819644455433372E-3</v>
      </c>
      <c r="BG85" s="1">
        <v>9.8851188850872657E-3</v>
      </c>
      <c r="BH85" s="1">
        <v>3.9403992135228813E-2</v>
      </c>
      <c r="BI85" s="1">
        <v>1.2842937984021779E-2</v>
      </c>
      <c r="BJ85" s="1">
        <v>-3.1561452243153293E-3</v>
      </c>
      <c r="BK85" s="1">
        <v>2.0268432764832295E-3</v>
      </c>
      <c r="BL85" s="1">
        <v>3.1381976042448695E-3</v>
      </c>
      <c r="BM85" s="1">
        <v>1.1658395360768507E-2</v>
      </c>
      <c r="BN85" s="1">
        <v>6.3511699622451024E-4</v>
      </c>
      <c r="BO85" s="1">
        <v>3.3905413824404864E-3</v>
      </c>
      <c r="BP85" s="1">
        <v>1.4472635070758033E-3</v>
      </c>
      <c r="BQ85" s="1">
        <v>-6.4530079108499078E-3</v>
      </c>
      <c r="BR85" s="1">
        <v>-1.2742105168534023E-3</v>
      </c>
    </row>
    <row r="86" spans="1:70" x14ac:dyDescent="0.2">
      <c r="A86" s="4" t="s">
        <v>49</v>
      </c>
      <c r="B86" s="5">
        <v>-7.2454766224894413E-4</v>
      </c>
      <c r="C86" s="1">
        <v>-2.1606392185255469E-4</v>
      </c>
      <c r="D86" s="1">
        <v>-9.8376493123868928E-4</v>
      </c>
      <c r="E86" s="1">
        <v>1.6094227554802225E-3</v>
      </c>
      <c r="F86" s="1">
        <v>2.3762390960528317E-4</v>
      </c>
      <c r="G86" s="1">
        <v>-9.3409448790772117E-4</v>
      </c>
      <c r="H86" s="1">
        <v>-4.5296650767906243E-4</v>
      </c>
      <c r="I86" s="1">
        <v>-4.8128263607441734E-4</v>
      </c>
      <c r="J86" s="1">
        <v>2.5462558842340226E-4</v>
      </c>
      <c r="K86" s="1">
        <v>-1.4372021579814461E-4</v>
      </c>
      <c r="L86" s="1">
        <v>6.7925592727648013E-4</v>
      </c>
      <c r="M86" s="1">
        <v>4.0277510208808497E-4</v>
      </c>
      <c r="N86" s="1">
        <v>-1.6154887328719281E-3</v>
      </c>
      <c r="O86" s="1">
        <v>3.083269397029585E-4</v>
      </c>
      <c r="P86" s="1">
        <v>-3.0365560713245472E-4</v>
      </c>
      <c r="Q86" s="1">
        <v>-1.4110427630718459E-4</v>
      </c>
      <c r="R86" s="1">
        <v>-3.9289522127249272E-4</v>
      </c>
      <c r="S86" s="1">
        <v>-4.3807411213819412E-4</v>
      </c>
      <c r="T86" s="1">
        <v>-1.5806588030896659E-3</v>
      </c>
      <c r="U86" s="1">
        <v>-2.1626015756985099E-4</v>
      </c>
      <c r="V86" s="1">
        <v>1.4313968259429161E-4</v>
      </c>
      <c r="W86" s="1">
        <v>-3.0580631257078675E-5</v>
      </c>
      <c r="X86" s="1">
        <v>-3.6504518829499449E-4</v>
      </c>
      <c r="Y86" s="1">
        <v>2.160489437809672E-3</v>
      </c>
      <c r="Z86" s="1">
        <v>-1.4078348306229676E-6</v>
      </c>
      <c r="AA86" s="1">
        <v>-5.4877270399499489E-4</v>
      </c>
      <c r="AB86" s="1">
        <v>2.6796332866568149E-3</v>
      </c>
      <c r="AC86" s="1">
        <v>3.9552086985141163E-3</v>
      </c>
      <c r="AD86" s="1">
        <v>-2.5945560272687895E-4</v>
      </c>
      <c r="AE86" s="1">
        <v>-1.8414793446437873E-3</v>
      </c>
      <c r="AF86" s="1">
        <v>-2.5650934999298434E-4</v>
      </c>
      <c r="AG86" s="1">
        <v>8.3093628695140155E-4</v>
      </c>
      <c r="AH86" s="1">
        <v>2.398846705757786E-3</v>
      </c>
      <c r="AI86" s="1">
        <v>2.0202580725315936E-4</v>
      </c>
      <c r="AJ86" s="1">
        <v>-8.2240671685223689E-4</v>
      </c>
      <c r="AK86" s="1">
        <v>1.458301550691189E-3</v>
      </c>
      <c r="AL86" s="1">
        <v>-9.3986067649750532E-6</v>
      </c>
      <c r="AM86" s="1">
        <v>-6.3155442457646566E-4</v>
      </c>
      <c r="AN86" s="1">
        <v>-7.4303947775604677E-4</v>
      </c>
      <c r="AO86" s="1">
        <v>-5.5019326299300079E-4</v>
      </c>
      <c r="AP86" s="1">
        <v>-1.4511270172483813E-3</v>
      </c>
      <c r="AQ86" s="1">
        <v>9.5369508999773741E-4</v>
      </c>
      <c r="AR86" s="1">
        <v>-4.1032865242053107E-4</v>
      </c>
      <c r="AS86" s="1">
        <v>-7.2943270801757438E-4</v>
      </c>
      <c r="AT86" s="1">
        <v>5.4472204555645854E-4</v>
      </c>
      <c r="AU86" s="1">
        <v>2.3162008749881796E-3</v>
      </c>
      <c r="AV86" s="1">
        <v>3.7869967314077232E-4</v>
      </c>
      <c r="AW86" s="1">
        <v>5.0306081958781488E-4</v>
      </c>
      <c r="AX86" s="1">
        <v>-2.3589664635030084E-5</v>
      </c>
      <c r="AY86" s="1">
        <v>-1.4290464521358914E-3</v>
      </c>
      <c r="AZ86" s="1">
        <v>1.591277263798821E-3</v>
      </c>
      <c r="BA86" s="1">
        <v>-2.3669420568143569E-4</v>
      </c>
      <c r="BB86" s="1">
        <v>-1.2251908396681184E-3</v>
      </c>
      <c r="BC86" s="1">
        <v>2.7799294734310062E-3</v>
      </c>
      <c r="BD86" s="1">
        <v>1.6012377979591928E-3</v>
      </c>
      <c r="BE86" s="1">
        <v>-4.4948638929161747E-4</v>
      </c>
      <c r="BF86" s="1">
        <v>-2.1565250453988668E-3</v>
      </c>
      <c r="BG86" s="1">
        <v>-4.5662525081837197E-3</v>
      </c>
      <c r="BH86" s="1">
        <v>9.0370144168443233E-4</v>
      </c>
      <c r="BI86" s="1">
        <v>-4.7648206560139554E-4</v>
      </c>
      <c r="BJ86" s="1">
        <v>-2.9693553343460407E-4</v>
      </c>
      <c r="BK86" s="1">
        <v>-4.8416395920761998E-4</v>
      </c>
      <c r="BL86" s="1">
        <v>9.5328426037402084E-4</v>
      </c>
      <c r="BM86" s="1">
        <v>-1.4197713147542008E-3</v>
      </c>
      <c r="BN86" s="1">
        <v>-1.377410781376368E-4</v>
      </c>
      <c r="BO86" s="1">
        <v>3.1099435935919703E-3</v>
      </c>
      <c r="BP86" s="1">
        <v>9.4597734006894706E-3</v>
      </c>
      <c r="BQ86" s="1">
        <v>3.8190491062073191E-3</v>
      </c>
      <c r="BR86" s="1">
        <v>-9.1220866637289498E-4</v>
      </c>
    </row>
    <row r="87" spans="1:70" x14ac:dyDescent="0.2">
      <c r="A87" s="4" t="s">
        <v>389</v>
      </c>
      <c r="B87" s="5">
        <v>5.0715410408375929E-5</v>
      </c>
      <c r="C87" s="1">
        <v>-6.3770650073797868E-4</v>
      </c>
      <c r="D87" s="1">
        <v>-9.3699389628827762E-5</v>
      </c>
      <c r="E87" s="1">
        <v>1.6166162338058707E-3</v>
      </c>
      <c r="F87" s="1">
        <v>-3.861214775480873E-5</v>
      </c>
      <c r="G87" s="1">
        <v>-2.5992205568198955E-3</v>
      </c>
      <c r="H87" s="1">
        <v>-3.4661144052418515E-3</v>
      </c>
      <c r="I87" s="1">
        <v>1.1810322207420646E-3</v>
      </c>
      <c r="J87" s="1">
        <v>-4.8391920682854981E-4</v>
      </c>
      <c r="K87" s="1">
        <v>3.961027607271795E-4</v>
      </c>
      <c r="L87" s="1">
        <v>9.1388931208699002E-4</v>
      </c>
      <c r="M87" s="1">
        <v>2.6548872573838094E-3</v>
      </c>
      <c r="N87" s="1">
        <v>-1.6979815175752185E-3</v>
      </c>
      <c r="O87" s="1">
        <v>-1.5315635685448073E-3</v>
      </c>
      <c r="P87" s="1">
        <v>2.6013081101950727E-4</v>
      </c>
      <c r="Q87" s="1">
        <v>8.9587236653136291E-4</v>
      </c>
      <c r="R87" s="1">
        <v>7.4591251523083602E-4</v>
      </c>
      <c r="S87" s="1">
        <v>-6.6404843595800438E-4</v>
      </c>
      <c r="T87" s="1">
        <v>1.8356160646667563E-4</v>
      </c>
      <c r="U87" s="1">
        <v>-3.6079691169128066E-4</v>
      </c>
      <c r="V87" s="1">
        <v>1.7263388246114186E-3</v>
      </c>
      <c r="W87" s="1">
        <v>4.2190183812951653E-3</v>
      </c>
      <c r="X87" s="1">
        <v>1.6284457463940946E-3</v>
      </c>
      <c r="Y87" s="1">
        <v>4.4202762231397233E-4</v>
      </c>
      <c r="Z87" s="1">
        <v>6.8170855483403714E-5</v>
      </c>
      <c r="AA87" s="1">
        <v>2.2444856100148863E-3</v>
      </c>
      <c r="AB87" s="1">
        <v>-8.0417661932258994E-4</v>
      </c>
      <c r="AC87" s="1">
        <v>8.9607241604691093E-4</v>
      </c>
      <c r="AD87" s="1">
        <v>3.0029406788146352E-4</v>
      </c>
      <c r="AE87" s="1">
        <v>-7.0708520224456992E-4</v>
      </c>
      <c r="AF87" s="1">
        <v>-5.5529484683071563E-3</v>
      </c>
      <c r="AG87" s="1">
        <v>-5.331380323261416E-3</v>
      </c>
      <c r="AH87" s="1">
        <v>4.2746573273636859E-3</v>
      </c>
      <c r="AI87" s="1">
        <v>1.1592321393506799E-3</v>
      </c>
      <c r="AJ87" s="1">
        <v>1.8600427580589348E-4</v>
      </c>
      <c r="AK87" s="1">
        <v>1.8092988517801742E-3</v>
      </c>
      <c r="AL87" s="1">
        <v>1.1491100661090217E-3</v>
      </c>
      <c r="AM87" s="1">
        <v>1.8226769269844756E-3</v>
      </c>
      <c r="AN87" s="1">
        <v>1.4165419320333241E-3</v>
      </c>
      <c r="AO87" s="1">
        <v>2.5371120971821995E-4</v>
      </c>
      <c r="AP87" s="1">
        <v>-2.086760543757139E-5</v>
      </c>
      <c r="AQ87" s="1">
        <v>-3.6797675345667815E-3</v>
      </c>
      <c r="AR87" s="1">
        <v>3.5930373003621968E-3</v>
      </c>
      <c r="AS87" s="1">
        <v>1.8233651973779399E-3</v>
      </c>
      <c r="AT87" s="1">
        <v>-3.1532325399355595E-5</v>
      </c>
      <c r="AU87" s="1">
        <v>-2.539709136083557E-3</v>
      </c>
      <c r="AV87" s="1">
        <v>4.4614009004520782E-4</v>
      </c>
      <c r="AW87" s="1">
        <v>3.1527727026402926E-3</v>
      </c>
      <c r="AX87" s="1">
        <v>2.9714393884955823E-3</v>
      </c>
      <c r="AY87" s="1">
        <v>4.185512460994122E-3</v>
      </c>
      <c r="AZ87" s="1">
        <v>-3.9478441095580985E-3</v>
      </c>
      <c r="BA87" s="1">
        <v>-1.0313867781774531E-3</v>
      </c>
      <c r="BB87" s="1">
        <v>-6.723960066142818E-3</v>
      </c>
      <c r="BC87" s="1">
        <v>-6.4336790661016895E-3</v>
      </c>
      <c r="BD87" s="1">
        <v>4.5308857254452639E-3</v>
      </c>
      <c r="BE87" s="1">
        <v>1.3483831036260772E-3</v>
      </c>
      <c r="BF87" s="1">
        <v>-2.9033319373469283E-3</v>
      </c>
      <c r="BG87" s="1">
        <v>1.7896368506695453E-3</v>
      </c>
      <c r="BH87" s="1">
        <v>-3.6242629929315027E-4</v>
      </c>
      <c r="BI87" s="1">
        <v>-6.7114905820332194E-4</v>
      </c>
      <c r="BJ87" s="1">
        <v>8.692883107237916E-4</v>
      </c>
      <c r="BK87" s="1">
        <v>-4.4355924832606185E-3</v>
      </c>
      <c r="BL87" s="1">
        <v>-5.9130822815318639E-3</v>
      </c>
      <c r="BM87" s="1">
        <v>1.5070140749055586E-3</v>
      </c>
      <c r="BN87" s="1">
        <v>-1.377410781376368E-4</v>
      </c>
      <c r="BO87" s="1">
        <v>3.1099435935919703E-3</v>
      </c>
      <c r="BP87" s="1">
        <v>-6.1054710045113257E-3</v>
      </c>
      <c r="BQ87" s="1">
        <v>-1.7704393698352597E-2</v>
      </c>
      <c r="BR87" s="1">
        <v>-2.5084950563507707E-2</v>
      </c>
    </row>
    <row r="88" spans="1:70" x14ac:dyDescent="0.2">
      <c r="A88" s="4" t="s">
        <v>50</v>
      </c>
      <c r="B88" s="5">
        <v>5.0715410408375929E-5</v>
      </c>
      <c r="C88" s="1">
        <v>-6.3770650073797868E-4</v>
      </c>
      <c r="D88" s="1">
        <v>-9.3699389628827762E-5</v>
      </c>
      <c r="E88" s="1">
        <v>1.6166162338058707E-3</v>
      </c>
      <c r="F88" s="1">
        <v>-3.861214775480873E-5</v>
      </c>
      <c r="G88" s="1">
        <v>-2.5992205568198955E-3</v>
      </c>
      <c r="H88" s="1">
        <v>-3.4661144052418515E-3</v>
      </c>
      <c r="I88" s="1">
        <v>1.1810322207420646E-3</v>
      </c>
      <c r="J88" s="1">
        <v>-4.8391920682854981E-4</v>
      </c>
      <c r="K88" s="1">
        <v>3.961027607271795E-4</v>
      </c>
      <c r="L88" s="1">
        <v>9.1388931208699002E-4</v>
      </c>
      <c r="M88" s="1">
        <v>2.6548872573838094E-3</v>
      </c>
      <c r="N88" s="1">
        <v>-1.6979815175752185E-3</v>
      </c>
      <c r="O88" s="1">
        <v>-1.5315635685448073E-3</v>
      </c>
      <c r="P88" s="1">
        <v>2.6013081101950727E-4</v>
      </c>
      <c r="Q88" s="1">
        <v>8.9587236653136291E-4</v>
      </c>
      <c r="R88" s="1">
        <v>7.4591251523083602E-4</v>
      </c>
      <c r="S88" s="1">
        <v>-6.6404843595800438E-4</v>
      </c>
      <c r="T88" s="1">
        <v>1.8356160646667563E-4</v>
      </c>
      <c r="U88" s="1">
        <v>-3.6079691169128066E-4</v>
      </c>
      <c r="V88" s="1">
        <v>1.7263388246114186E-3</v>
      </c>
      <c r="W88" s="1">
        <v>4.2190183812951653E-3</v>
      </c>
      <c r="X88" s="1">
        <v>1.6284457463940946E-3</v>
      </c>
      <c r="Y88" s="1">
        <v>4.4202762231397233E-4</v>
      </c>
      <c r="Z88" s="1">
        <v>6.8170855483403714E-5</v>
      </c>
      <c r="AA88" s="1">
        <v>2.2444856100148863E-3</v>
      </c>
      <c r="AB88" s="1">
        <v>-8.0417661932258994E-4</v>
      </c>
      <c r="AC88" s="1">
        <v>8.9607241604691093E-4</v>
      </c>
      <c r="AD88" s="1">
        <v>3.0029406788146352E-4</v>
      </c>
      <c r="AE88" s="1">
        <v>-7.0708520224456992E-4</v>
      </c>
      <c r="AF88" s="1">
        <v>-5.5529484683071563E-3</v>
      </c>
      <c r="AG88" s="1">
        <v>-5.331380323261416E-3</v>
      </c>
      <c r="AH88" s="1">
        <v>4.2746573273636859E-3</v>
      </c>
      <c r="AI88" s="1">
        <v>1.1592321393506799E-3</v>
      </c>
      <c r="AJ88" s="1">
        <v>1.8600427580589348E-4</v>
      </c>
      <c r="AK88" s="1">
        <v>1.8092988517801742E-3</v>
      </c>
      <c r="AL88" s="1">
        <v>1.1491100661090217E-3</v>
      </c>
      <c r="AM88" s="1">
        <v>1.8226769269844756E-3</v>
      </c>
      <c r="AN88" s="1">
        <v>1.4165419320333241E-3</v>
      </c>
      <c r="AO88" s="1">
        <v>2.5371120971821995E-4</v>
      </c>
      <c r="AP88" s="1">
        <v>-2.086760543757139E-5</v>
      </c>
      <c r="AQ88" s="1">
        <v>-3.6797675345667815E-3</v>
      </c>
      <c r="AR88" s="1">
        <v>3.5930373003621968E-3</v>
      </c>
      <c r="AS88" s="1">
        <v>1.8233651973779399E-3</v>
      </c>
      <c r="AT88" s="1">
        <v>-3.1532325399355595E-5</v>
      </c>
      <c r="AU88" s="1">
        <v>-2.539709136083557E-3</v>
      </c>
      <c r="AV88" s="1">
        <v>4.4614009004520782E-4</v>
      </c>
      <c r="AW88" s="1">
        <v>3.1527727026402926E-3</v>
      </c>
      <c r="AX88" s="1">
        <v>2.9714393884955823E-3</v>
      </c>
      <c r="AY88" s="1">
        <v>4.185512460994122E-3</v>
      </c>
      <c r="AZ88" s="1">
        <v>-3.9478441095580985E-3</v>
      </c>
      <c r="BA88" s="1">
        <v>-1.0313867781774531E-3</v>
      </c>
      <c r="BB88" s="1">
        <v>-6.723960066142818E-3</v>
      </c>
      <c r="BC88" s="1">
        <v>-6.4336790661016895E-3</v>
      </c>
      <c r="BD88" s="1">
        <v>4.5308857254452639E-3</v>
      </c>
      <c r="BE88" s="1">
        <v>1.3483831036260772E-3</v>
      </c>
      <c r="BF88" s="1">
        <v>-2.9033319373469283E-3</v>
      </c>
      <c r="BG88" s="1">
        <v>1.7896368506695453E-3</v>
      </c>
      <c r="BH88" s="1">
        <v>-3.6242629929315027E-4</v>
      </c>
      <c r="BI88" s="1">
        <v>-6.7114905820332194E-4</v>
      </c>
      <c r="BJ88" s="1">
        <v>8.692883107237916E-4</v>
      </c>
      <c r="BK88" s="1">
        <v>-4.4355924832606185E-3</v>
      </c>
      <c r="BL88" s="1">
        <v>-5.9130822815318639E-3</v>
      </c>
      <c r="BM88" s="1">
        <v>1.5070140749055586E-3</v>
      </c>
      <c r="BN88" s="1">
        <v>-3.3274944844853783E-3</v>
      </c>
      <c r="BO88" s="1">
        <v>1.7869885557277459E-3</v>
      </c>
      <c r="BP88" s="1">
        <v>5.327596260210778E-4</v>
      </c>
      <c r="BQ88" s="1">
        <v>3.1185328714984461E-3</v>
      </c>
      <c r="BR88" s="1">
        <v>6.3974455643836579E-4</v>
      </c>
    </row>
    <row r="89" spans="1:70" x14ac:dyDescent="0.2">
      <c r="A89" s="4" t="s">
        <v>51</v>
      </c>
      <c r="B89" s="5">
        <v>1.1449654579267811E-4</v>
      </c>
      <c r="C89" s="1">
        <v>-7.8916072418533465E-4</v>
      </c>
      <c r="D89" s="1">
        <v>2.6265877855967087E-4</v>
      </c>
      <c r="E89" s="1">
        <v>1.3894445113298061E-3</v>
      </c>
      <c r="F89" s="1">
        <v>-2.1735252448732052E-5</v>
      </c>
      <c r="G89" s="1">
        <v>-1.3164357156381251E-3</v>
      </c>
      <c r="H89" s="1">
        <v>-9.8208362233545782E-4</v>
      </c>
      <c r="I89" s="1">
        <v>3.9164953315988147E-4</v>
      </c>
      <c r="J89" s="1">
        <v>-9.8612102519459854E-4</v>
      </c>
      <c r="K89" s="1">
        <v>6.1244014713354592E-4</v>
      </c>
      <c r="L89" s="1">
        <v>5.9533903502407301E-4</v>
      </c>
      <c r="M89" s="1">
        <v>1.9924649684567902E-3</v>
      </c>
      <c r="N89" s="1">
        <v>-2.5444117175180171E-3</v>
      </c>
      <c r="O89" s="1">
        <v>-7.7678239990919597E-6</v>
      </c>
      <c r="P89" s="1">
        <v>2.5413245926846116E-4</v>
      </c>
      <c r="Q89" s="1">
        <v>3.4587930397554189E-4</v>
      </c>
      <c r="R89" s="1">
        <v>5.4016609396441472E-4</v>
      </c>
      <c r="S89" s="1">
        <v>1.6384026876501805E-5</v>
      </c>
      <c r="T89" s="1">
        <v>2.5921798800913578E-4</v>
      </c>
      <c r="U89" s="1">
        <v>8.0285675213370264E-5</v>
      </c>
      <c r="V89" s="1">
        <v>1.5592647382108114E-3</v>
      </c>
      <c r="W89" s="1">
        <v>1.1251639566794071E-3</v>
      </c>
      <c r="X89" s="1">
        <v>1.5223320120472621E-4</v>
      </c>
      <c r="Y89" s="1">
        <v>-3.3684063729992988E-4</v>
      </c>
      <c r="Z89" s="1">
        <v>2.566671696431072E-5</v>
      </c>
      <c r="AA89" s="1">
        <v>2.0216814803035053E-3</v>
      </c>
      <c r="AB89" s="1">
        <v>-1.8348433491498779E-4</v>
      </c>
      <c r="AC89" s="1">
        <v>2.6041776010956441E-4</v>
      </c>
      <c r="AD89" s="1">
        <v>4.4394942210062796E-4</v>
      </c>
      <c r="AE89" s="1">
        <v>-5.63357425832183E-5</v>
      </c>
      <c r="AF89" s="1">
        <v>-3.4116347145041886E-3</v>
      </c>
      <c r="AG89" s="1">
        <v>-1.9828218613149005E-3</v>
      </c>
      <c r="AH89" s="1">
        <v>1.5737877361717773E-3</v>
      </c>
      <c r="AI89" s="1">
        <v>6.0622256065629126E-4</v>
      </c>
      <c r="AJ89" s="1">
        <v>-2.327740743916971E-3</v>
      </c>
      <c r="AK89" s="1">
        <v>-1.6785055001061349E-3</v>
      </c>
      <c r="AL89" s="1">
        <v>1.0157628429664446E-3</v>
      </c>
      <c r="AM89" s="1">
        <v>5.103336884654271E-4</v>
      </c>
      <c r="AN89" s="1">
        <v>-1.5009599050197072E-4</v>
      </c>
      <c r="AO89" s="1">
        <v>1.7423044749288151E-3</v>
      </c>
      <c r="AP89" s="1">
        <v>1.4949025720026059E-3</v>
      </c>
      <c r="AQ89" s="1">
        <v>-4.325392308978283E-3</v>
      </c>
      <c r="AR89" s="1">
        <v>2.9653681963048162E-4</v>
      </c>
      <c r="AS89" s="1">
        <v>1.7334589026632217E-3</v>
      </c>
      <c r="AT89" s="1">
        <v>1.5352648920502945E-3</v>
      </c>
      <c r="AU89" s="1">
        <v>-3.0757679339792885E-3</v>
      </c>
      <c r="AV89" s="1">
        <v>2.0054122369784428E-3</v>
      </c>
      <c r="AW89" s="1">
        <v>3.1299484721008198E-3</v>
      </c>
      <c r="AX89" s="1">
        <v>1.6575956929562471E-3</v>
      </c>
      <c r="AY89" s="1">
        <v>2.0841129596647335E-3</v>
      </c>
      <c r="AZ89" s="1">
        <v>-2.360749106205302E-3</v>
      </c>
      <c r="BA89" s="1">
        <v>8.0391287417047152E-4</v>
      </c>
      <c r="BB89" s="1">
        <v>-5.086798037183678E-3</v>
      </c>
      <c r="BC89" s="1">
        <v>-2.018198076906604E-3</v>
      </c>
      <c r="BD89" s="1">
        <v>2.9415823036834819E-3</v>
      </c>
      <c r="BE89" s="1">
        <v>1.5045399728598314E-4</v>
      </c>
      <c r="BF89" s="1">
        <v>-2.8854920817705772E-3</v>
      </c>
      <c r="BG89" s="1">
        <v>-8.7903210479850903E-5</v>
      </c>
      <c r="BH89" s="1">
        <v>2.9370035299142515E-3</v>
      </c>
      <c r="BI89" s="1">
        <v>3.5101752096936538E-4</v>
      </c>
      <c r="BJ89" s="1">
        <v>4.6086044428703468E-4</v>
      </c>
      <c r="BK89" s="1">
        <v>-2.8404239179622838E-3</v>
      </c>
      <c r="BL89" s="1">
        <v>-9.6134689075770086E-4</v>
      </c>
      <c r="BM89" s="1">
        <v>-5.2419155402950513E-4</v>
      </c>
      <c r="BN89" s="1">
        <v>-3.3274944844853783E-3</v>
      </c>
      <c r="BO89" s="1">
        <v>1.7869885557277459E-3</v>
      </c>
      <c r="BP89" s="1">
        <v>-9.2437416823310263E-4</v>
      </c>
      <c r="BQ89" s="1">
        <v>-3.4760628971003691E-3</v>
      </c>
      <c r="BR89" s="1">
        <v>3.4412597667399664E-4</v>
      </c>
    </row>
    <row r="90" spans="1:70" x14ac:dyDescent="0.2">
      <c r="A90" s="4" t="s">
        <v>52</v>
      </c>
      <c r="B90" s="5">
        <v>1.1449654579267811E-4</v>
      </c>
      <c r="C90" s="1">
        <v>-7.8916072418533465E-4</v>
      </c>
      <c r="D90" s="1">
        <v>2.6265877855967087E-4</v>
      </c>
      <c r="E90" s="1">
        <v>1.3894445113298061E-3</v>
      </c>
      <c r="F90" s="1">
        <v>-2.1735252448732052E-5</v>
      </c>
      <c r="G90" s="1">
        <v>-1.3164357156381251E-3</v>
      </c>
      <c r="H90" s="1">
        <v>-9.8208362233545782E-4</v>
      </c>
      <c r="I90" s="1">
        <v>3.9164953315988147E-4</v>
      </c>
      <c r="J90" s="1">
        <v>-9.8612102519459854E-4</v>
      </c>
      <c r="K90" s="1">
        <v>6.1244014713354592E-4</v>
      </c>
      <c r="L90" s="1">
        <v>5.9533903502407301E-4</v>
      </c>
      <c r="M90" s="1">
        <v>1.9924649684567902E-3</v>
      </c>
      <c r="N90" s="1">
        <v>-2.5444117175180171E-3</v>
      </c>
      <c r="O90" s="1">
        <v>-7.7678239990919597E-6</v>
      </c>
      <c r="P90" s="1">
        <v>2.5413245926846116E-4</v>
      </c>
      <c r="Q90" s="1">
        <v>3.4587930397554189E-4</v>
      </c>
      <c r="R90" s="1">
        <v>5.4016609396441472E-4</v>
      </c>
      <c r="S90" s="1">
        <v>1.6384026876501805E-5</v>
      </c>
      <c r="T90" s="1">
        <v>2.5921798800913578E-4</v>
      </c>
      <c r="U90" s="1">
        <v>8.0285675213370264E-5</v>
      </c>
      <c r="V90" s="1">
        <v>1.5592647382108114E-3</v>
      </c>
      <c r="W90" s="1">
        <v>1.1251639566794071E-3</v>
      </c>
      <c r="X90" s="1">
        <v>1.5223320120472621E-4</v>
      </c>
      <c r="Y90" s="1">
        <v>-3.3684063729992988E-4</v>
      </c>
      <c r="Z90" s="1">
        <v>2.566671696431072E-5</v>
      </c>
      <c r="AA90" s="1">
        <v>2.0216814803035053E-3</v>
      </c>
      <c r="AB90" s="1">
        <v>-1.8348433491498779E-4</v>
      </c>
      <c r="AC90" s="1">
        <v>2.6041776010956441E-4</v>
      </c>
      <c r="AD90" s="1">
        <v>4.4394942210062796E-4</v>
      </c>
      <c r="AE90" s="1">
        <v>-5.63357425832183E-5</v>
      </c>
      <c r="AF90" s="1">
        <v>-3.4116347145041886E-3</v>
      </c>
      <c r="AG90" s="1">
        <v>-1.9828218613149005E-3</v>
      </c>
      <c r="AH90" s="1">
        <v>1.5737877361717773E-3</v>
      </c>
      <c r="AI90" s="1">
        <v>6.0622256065629126E-4</v>
      </c>
      <c r="AJ90" s="1">
        <v>-2.327740743916971E-3</v>
      </c>
      <c r="AK90" s="1">
        <v>-1.6785055001061349E-3</v>
      </c>
      <c r="AL90" s="1">
        <v>1.0157628429664446E-3</v>
      </c>
      <c r="AM90" s="1">
        <v>5.103336884654271E-4</v>
      </c>
      <c r="AN90" s="1">
        <v>-1.5009599050197072E-4</v>
      </c>
      <c r="AO90" s="1">
        <v>1.7423044749288151E-3</v>
      </c>
      <c r="AP90" s="1">
        <v>1.4949025720026059E-3</v>
      </c>
      <c r="AQ90" s="1">
        <v>-4.325392308978283E-3</v>
      </c>
      <c r="AR90" s="1">
        <v>2.9653681963048162E-4</v>
      </c>
      <c r="AS90" s="1">
        <v>1.7334589026632217E-3</v>
      </c>
      <c r="AT90" s="1">
        <v>1.5352648920502945E-3</v>
      </c>
      <c r="AU90" s="1">
        <v>-3.0757679339792885E-3</v>
      </c>
      <c r="AV90" s="1">
        <v>2.0054122369784428E-3</v>
      </c>
      <c r="AW90" s="1">
        <v>3.1299484721008198E-3</v>
      </c>
      <c r="AX90" s="1">
        <v>1.6575956929562471E-3</v>
      </c>
      <c r="AY90" s="1">
        <v>2.0841129596647335E-3</v>
      </c>
      <c r="AZ90" s="1">
        <v>-2.360749106205302E-3</v>
      </c>
      <c r="BA90" s="1">
        <v>8.0391287417047152E-4</v>
      </c>
      <c r="BB90" s="1">
        <v>-5.086798037183678E-3</v>
      </c>
      <c r="BC90" s="1">
        <v>-2.018198076906604E-3</v>
      </c>
      <c r="BD90" s="1">
        <v>2.9415823036834819E-3</v>
      </c>
      <c r="BE90" s="1">
        <v>1.5045399728598314E-4</v>
      </c>
      <c r="BF90" s="1">
        <v>-2.8854920817705772E-3</v>
      </c>
      <c r="BG90" s="1">
        <v>-8.7903210479850903E-5</v>
      </c>
      <c r="BH90" s="1">
        <v>2.9370035299142515E-3</v>
      </c>
      <c r="BI90" s="1">
        <v>3.5101752096936538E-4</v>
      </c>
      <c r="BJ90" s="1">
        <v>4.6086044428703468E-4</v>
      </c>
      <c r="BK90" s="1">
        <v>-2.8404239179622838E-3</v>
      </c>
      <c r="BL90" s="1">
        <v>-9.6134689075770086E-4</v>
      </c>
      <c r="BM90" s="1">
        <v>-5.2419155402950513E-4</v>
      </c>
      <c r="BN90" s="1">
        <v>-3.3274944844853783E-3</v>
      </c>
      <c r="BO90" s="1">
        <v>1.7869885557277459E-3</v>
      </c>
      <c r="BP90" s="1">
        <v>2.7200434969511197E-3</v>
      </c>
      <c r="BQ90" s="1">
        <v>-3.4760628971003691E-3</v>
      </c>
      <c r="BR90" s="1">
        <v>3.4412597667399664E-4</v>
      </c>
    </row>
    <row r="91" spans="1:70" x14ac:dyDescent="0.2">
      <c r="A91" s="4" t="s">
        <v>52</v>
      </c>
      <c r="B91" s="5">
        <v>-4.5441202879288652E-3</v>
      </c>
      <c r="C91" s="1">
        <v>7.658236436733969E-3</v>
      </c>
      <c r="D91" s="1">
        <v>1.8402597190271406E-2</v>
      </c>
      <c r="E91" s="1">
        <v>-6.8865307438577055E-4</v>
      </c>
      <c r="F91" s="1">
        <v>-2.6136269806912157E-3</v>
      </c>
      <c r="G91" s="1">
        <v>-6.5608925072679024E-4</v>
      </c>
      <c r="H91" s="1">
        <v>-4.7782817415225913E-3</v>
      </c>
      <c r="I91" s="1">
        <v>5.0909356349278199E-3</v>
      </c>
      <c r="J91" s="1">
        <v>-8.0106646486329932E-5</v>
      </c>
      <c r="K91" s="1">
        <v>-5.0532928073499146E-4</v>
      </c>
      <c r="L91" s="1">
        <v>1.1618023994529436E-2</v>
      </c>
      <c r="M91" s="1">
        <v>3.6421470341857867E-3</v>
      </c>
      <c r="N91" s="1">
        <v>4.7977975634275489E-3</v>
      </c>
      <c r="O91" s="1">
        <v>2.6213309880922253E-4</v>
      </c>
      <c r="P91" s="1">
        <v>-2.2807869127005004E-4</v>
      </c>
      <c r="Q91" s="1">
        <v>3.6707826504557817E-3</v>
      </c>
      <c r="R91" s="1">
        <v>-6.3352199483715978E-3</v>
      </c>
      <c r="S91" s="1">
        <v>-4.2649879228200483E-3</v>
      </c>
      <c r="T91" s="1">
        <v>-1.5398632128627592E-2</v>
      </c>
      <c r="U91" s="1">
        <v>-9.1085922641656668E-4</v>
      </c>
      <c r="V91" s="1">
        <v>1.1858028639817525E-2</v>
      </c>
      <c r="W91" s="1">
        <v>-6.2790156197994476E-3</v>
      </c>
      <c r="X91" s="1">
        <v>-4.8975859490721033E-3</v>
      </c>
      <c r="Y91" s="1">
        <v>-1.2221851372661463E-3</v>
      </c>
      <c r="Z91" s="1">
        <v>-2.5397424080050674E-3</v>
      </c>
      <c r="AA91" s="1">
        <v>-1.7609763116503904E-3</v>
      </c>
      <c r="AB91" s="1">
        <v>-2.6571617609678273E-3</v>
      </c>
      <c r="AC91" s="1">
        <v>5.7290777702736816E-3</v>
      </c>
      <c r="AD91" s="1">
        <v>-4.5117619646806341E-4</v>
      </c>
      <c r="AE91" s="1">
        <v>-1.1234386447570697E-2</v>
      </c>
      <c r="AF91" s="1">
        <v>-8.8294687447474339E-3</v>
      </c>
      <c r="AG91" s="1">
        <v>-2.6909782854514883E-2</v>
      </c>
      <c r="AH91" s="1">
        <v>7.5055215779278326E-3</v>
      </c>
      <c r="AI91" s="1">
        <v>-3.7095304659132472E-3</v>
      </c>
      <c r="AJ91" s="1">
        <v>2.9143082788133226E-2</v>
      </c>
      <c r="AK91" s="1">
        <v>-1.2336209845054399E-2</v>
      </c>
      <c r="AL91" s="1">
        <v>-5.1647113530458415E-3</v>
      </c>
      <c r="AM91" s="1">
        <v>1.4069787739201131E-2</v>
      </c>
      <c r="AN91" s="1">
        <v>-1.4399441996769744E-4</v>
      </c>
      <c r="AO91" s="1">
        <v>-3.1802257037487481E-3</v>
      </c>
      <c r="AP91" s="1">
        <v>-4.038120113647051E-3</v>
      </c>
      <c r="AQ91" s="1">
        <v>-5.0089603633867372E-3</v>
      </c>
      <c r="AR91" s="1">
        <v>-1.7518132287576881E-2</v>
      </c>
      <c r="AS91" s="1">
        <v>-2.6917628321797599E-3</v>
      </c>
      <c r="AT91" s="1">
        <v>-8.5092880763676972E-3</v>
      </c>
      <c r="AU91" s="1">
        <v>-2.1328384760922588E-2</v>
      </c>
      <c r="AV91" s="1">
        <v>-7.980406034478393E-3</v>
      </c>
      <c r="AW91" s="1">
        <v>-9.3762632750020204E-3</v>
      </c>
      <c r="AX91" s="1">
        <v>1.0027858866026695E-2</v>
      </c>
      <c r="AY91" s="1">
        <v>-2.020638671407338E-2</v>
      </c>
      <c r="AZ91" s="1">
        <v>1.9441281800817774E-2</v>
      </c>
      <c r="BA91" s="1">
        <v>-2.9627764419936941E-3</v>
      </c>
      <c r="BB91" s="1">
        <v>3.8368783464905576E-2</v>
      </c>
      <c r="BC91" s="1">
        <v>-1.0507458593278148E-2</v>
      </c>
      <c r="BD91" s="1">
        <v>-1.570676974124878E-2</v>
      </c>
      <c r="BE91" s="1">
        <v>-1.4018185422027501E-3</v>
      </c>
      <c r="BF91" s="1">
        <v>-3.0263130777419371E-3</v>
      </c>
      <c r="BG91" s="1">
        <v>1.0070856567873387E-2</v>
      </c>
      <c r="BH91" s="1">
        <v>4.0117404236856447E-2</v>
      </c>
      <c r="BI91" s="1">
        <v>1.3081815995308697E-2</v>
      </c>
      <c r="BJ91" s="1">
        <v>-3.2030449696257885E-3</v>
      </c>
      <c r="BK91" s="1">
        <v>2.0727151488397519E-3</v>
      </c>
      <c r="BL91" s="1">
        <v>3.2040787033613973E-3</v>
      </c>
      <c r="BM91" s="1">
        <v>1.1876692227833089E-2</v>
      </c>
      <c r="BN91" s="1">
        <v>-3.0921170221350314E-3</v>
      </c>
      <c r="BO91" s="1">
        <v>-4.0943138079525391E-5</v>
      </c>
      <c r="BP91" s="1">
        <v>-1.7075657976119659E-3</v>
      </c>
      <c r="BQ91" s="1">
        <v>-3.4760628971003691E-3</v>
      </c>
      <c r="BR91" s="1">
        <v>3.4412597667399664E-4</v>
      </c>
    </row>
    <row r="92" spans="1:70" x14ac:dyDescent="0.2">
      <c r="A92" s="4" t="s">
        <v>393</v>
      </c>
      <c r="B92" s="5">
        <v>-1.2334751360956982E-3</v>
      </c>
      <c r="C92" s="1">
        <v>-1.7213326554488399E-5</v>
      </c>
      <c r="D92" s="1">
        <v>-4.5837655664025362E-4</v>
      </c>
      <c r="E92" s="1">
        <v>9.7872169111859258E-4</v>
      </c>
      <c r="F92" s="1">
        <v>4.9182087815597092E-4</v>
      </c>
      <c r="G92" s="1">
        <v>1.4281203147251667E-3</v>
      </c>
      <c r="H92" s="1">
        <v>-2.5448041513416991E-3</v>
      </c>
      <c r="I92" s="1">
        <v>-4.0207012013323668E-5</v>
      </c>
      <c r="J92" s="1">
        <v>1.4788629856639271E-4</v>
      </c>
      <c r="K92" s="1">
        <v>-8.370605070507017E-4</v>
      </c>
      <c r="L92" s="1">
        <v>3.1014736188008383E-4</v>
      </c>
      <c r="M92" s="1">
        <v>1.5390999842751776E-3</v>
      </c>
      <c r="N92" s="1">
        <v>7.9381974876146259E-7</v>
      </c>
      <c r="O92" s="1">
        <v>-1.4105037473950077E-3</v>
      </c>
      <c r="P92" s="1">
        <v>-1.0455621333466626E-3</v>
      </c>
      <c r="Q92" s="1">
        <v>4.5267189967676519E-4</v>
      </c>
      <c r="R92" s="1">
        <v>-1.0491833681896252E-3</v>
      </c>
      <c r="S92" s="1">
        <v>6.9420331954525474E-4</v>
      </c>
      <c r="T92" s="1">
        <v>6.7596277465299486E-4</v>
      </c>
      <c r="U92" s="1">
        <v>2.1997274044973903E-3</v>
      </c>
      <c r="V92" s="1">
        <v>-2.7466266783970242E-3</v>
      </c>
      <c r="W92" s="1">
        <v>1.9621269053506394E-5</v>
      </c>
      <c r="X92" s="1">
        <v>3.0561468063531103E-4</v>
      </c>
      <c r="Y92" s="1">
        <v>4.0608832820223344E-4</v>
      </c>
      <c r="Z92" s="1">
        <v>6.1837286775224935E-4</v>
      </c>
      <c r="AA92" s="1">
        <v>4.7719630781701836E-5</v>
      </c>
      <c r="AB92" s="1">
        <v>3.1295120288760695E-4</v>
      </c>
      <c r="AC92" s="1">
        <v>1.1831799576514502E-4</v>
      </c>
      <c r="AD92" s="1">
        <v>1.7313914826623863E-3</v>
      </c>
      <c r="AE92" s="1">
        <v>1.2585503562799318E-3</v>
      </c>
      <c r="AF92" s="1">
        <v>1.9820466450557275E-4</v>
      </c>
      <c r="AG92" s="1">
        <v>-3.3456136566529875E-4</v>
      </c>
      <c r="AH92" s="1">
        <v>6.1199632177075263E-5</v>
      </c>
      <c r="AI92" s="1">
        <v>2.2380590843304551E-3</v>
      </c>
      <c r="AJ92" s="1">
        <v>-1.6582046146536932E-4</v>
      </c>
      <c r="AK92" s="1">
        <v>3.187125579867895E-4</v>
      </c>
      <c r="AL92" s="1">
        <v>5.1935938577619013E-4</v>
      </c>
      <c r="AM92" s="1">
        <v>-2.558357901213786E-5</v>
      </c>
      <c r="AN92" s="1">
        <v>-3.6834754513834105E-3</v>
      </c>
      <c r="AO92" s="1">
        <v>-2.1250144244697989E-3</v>
      </c>
      <c r="AP92" s="1">
        <v>1.7534930736599185E-3</v>
      </c>
      <c r="AQ92" s="1">
        <v>6.990865352894044E-4</v>
      </c>
      <c r="AR92" s="1">
        <v>-2.4993684885830842E-3</v>
      </c>
      <c r="AS92" s="1">
        <v>-1.7908828945887732E-3</v>
      </c>
      <c r="AT92" s="1">
        <v>1.1474085739386567E-3</v>
      </c>
      <c r="AU92" s="1">
        <v>5.9692706357369473E-4</v>
      </c>
      <c r="AV92" s="1">
        <v>-1.2254949352488798E-4</v>
      </c>
      <c r="AW92" s="1">
        <v>1.9414554979700922E-3</v>
      </c>
      <c r="AX92" s="1">
        <v>1.6723419672975842E-3</v>
      </c>
      <c r="AY92" s="1">
        <v>-4.6731517651921045E-3</v>
      </c>
      <c r="AZ92" s="1">
        <v>3.6701752265718199E-4</v>
      </c>
      <c r="BA92" s="1">
        <v>1.9344324144315609E-3</v>
      </c>
      <c r="BB92" s="1">
        <v>1.7190128195421379E-3</v>
      </c>
      <c r="BC92" s="1">
        <v>-3.3079241818048393E-3</v>
      </c>
      <c r="BD92" s="1">
        <v>2.2330298173876069E-3</v>
      </c>
      <c r="BE92" s="1">
        <v>3.4598776882800433E-3</v>
      </c>
      <c r="BF92" s="1">
        <v>1.8552250011055033E-3</v>
      </c>
      <c r="BG92" s="1">
        <v>2.321011660155589E-3</v>
      </c>
      <c r="BH92" s="1">
        <v>-2.5246867758378084E-3</v>
      </c>
      <c r="BI92" s="1">
        <v>9.2665189803590911E-4</v>
      </c>
      <c r="BJ92" s="1">
        <v>-5.4955011705051324E-3</v>
      </c>
      <c r="BK92" s="1">
        <v>-2.1488800591489515E-3</v>
      </c>
      <c r="BL92" s="1">
        <v>3.2597969128094731E-3</v>
      </c>
      <c r="BM92" s="1">
        <v>2.1730199472315596E-4</v>
      </c>
      <c r="BN92" s="1">
        <v>-3.0921170221350314E-3</v>
      </c>
      <c r="BO92" s="1">
        <v>-4.0943138079525391E-5</v>
      </c>
      <c r="BP92" s="1">
        <v>4.7085767042712723E-3</v>
      </c>
      <c r="BQ92" s="1">
        <v>-3.4760628971003691E-3</v>
      </c>
      <c r="BR92" s="1">
        <v>3.4412597667399664E-4</v>
      </c>
    </row>
    <row r="93" spans="1:70" x14ac:dyDescent="0.2">
      <c r="A93" s="4" t="s">
        <v>53</v>
      </c>
      <c r="B93" s="5">
        <v>-5.3731664362455323E-3</v>
      </c>
      <c r="C93" s="1">
        <v>-3.1534902622345675E-3</v>
      </c>
      <c r="D93" s="1">
        <v>1.5581899133207721E-3</v>
      </c>
      <c r="E93" s="1">
        <v>-3.0368537814564178E-3</v>
      </c>
      <c r="F93" s="1">
        <v>-5.1944457569428487E-4</v>
      </c>
      <c r="G93" s="1">
        <v>-7.1127649659148012E-4</v>
      </c>
      <c r="H93" s="1">
        <v>-3.4727973525793465E-3</v>
      </c>
      <c r="I93" s="1">
        <v>5.9920951801547039E-3</v>
      </c>
      <c r="J93" s="1">
        <v>1.9406351732125075E-3</v>
      </c>
      <c r="K93" s="1">
        <v>-3.0663613170744232E-3</v>
      </c>
      <c r="L93" s="1">
        <v>-7.4284014149947136E-4</v>
      </c>
      <c r="M93" s="1">
        <v>5.3482482392826517E-3</v>
      </c>
      <c r="N93" s="1">
        <v>2.3330385991908306E-3</v>
      </c>
      <c r="O93" s="1">
        <v>-4.9425790523114114E-4</v>
      </c>
      <c r="P93" s="1">
        <v>-3.0671629058824194E-3</v>
      </c>
      <c r="Q93" s="1">
        <v>-2.6811388025032002E-3</v>
      </c>
      <c r="R93" s="1">
        <v>3.5200116456723879E-3</v>
      </c>
      <c r="S93" s="1">
        <v>7.6692288114256415E-4</v>
      </c>
      <c r="T93" s="1">
        <v>-6.6128180897969313E-4</v>
      </c>
      <c r="U93" s="1">
        <v>7.779147982912433E-3</v>
      </c>
      <c r="V93" s="1">
        <v>-1.1120083519444812E-3</v>
      </c>
      <c r="W93" s="1">
        <v>5.6212780503302369E-3</v>
      </c>
      <c r="X93" s="1">
        <v>2.6592710478489318E-3</v>
      </c>
      <c r="Y93" s="1">
        <v>8.0899354932532105E-4</v>
      </c>
      <c r="Z93" s="1">
        <v>6.9702979077024725E-3</v>
      </c>
      <c r="AA93" s="1">
        <v>6.7689906511445182E-4</v>
      </c>
      <c r="AB93" s="1">
        <v>-8.0717341689946834E-3</v>
      </c>
      <c r="AC93" s="1">
        <v>-4.7717131068219119E-3</v>
      </c>
      <c r="AD93" s="1">
        <v>-1.0605930112159647E-3</v>
      </c>
      <c r="AE93" s="1">
        <v>7.9983730442607613E-3</v>
      </c>
      <c r="AF93" s="1">
        <v>7.1747195349565153E-3</v>
      </c>
      <c r="AG93" s="1">
        <v>-3.4433641641960239E-3</v>
      </c>
      <c r="AH93" s="1">
        <v>3.0751620041732822E-3</v>
      </c>
      <c r="AI93" s="1">
        <v>-9.6954953054062814E-4</v>
      </c>
      <c r="AJ93" s="1">
        <v>-7.9217246481521112E-4</v>
      </c>
      <c r="AK93" s="1">
        <v>-5.4680527909255474E-3</v>
      </c>
      <c r="AL93" s="1">
        <v>5.1781468418324993E-3</v>
      </c>
      <c r="AM93" s="1">
        <v>2.5375689741286354E-3</v>
      </c>
      <c r="AN93" s="1">
        <v>-6.5817255565279904E-3</v>
      </c>
      <c r="AO93" s="1">
        <v>-1.1843566436143526E-2</v>
      </c>
      <c r="AP93" s="1">
        <v>6.6802739145145141E-3</v>
      </c>
      <c r="AQ93" s="1">
        <v>-4.7628772494715706E-3</v>
      </c>
      <c r="AR93" s="1">
        <v>1.9839612249467164E-3</v>
      </c>
      <c r="AS93" s="1">
        <v>7.8094930528672651E-3</v>
      </c>
      <c r="AT93" s="1">
        <v>-4.3290322482375972E-3</v>
      </c>
      <c r="AU93" s="1">
        <v>2.2461404711524866E-3</v>
      </c>
      <c r="AV93" s="1">
        <v>1.5860775799486276E-2</v>
      </c>
      <c r="AW93" s="1">
        <v>7.5391632789161803E-4</v>
      </c>
      <c r="AX93" s="1">
        <v>-4.1775961518285146E-3</v>
      </c>
      <c r="AY93" s="1">
        <v>-2.6655371298332951E-3</v>
      </c>
      <c r="AZ93" s="1">
        <v>-1.1885625581698341E-2</v>
      </c>
      <c r="BA93" s="1">
        <v>-6.191012586767926E-3</v>
      </c>
      <c r="BB93" s="1">
        <v>2.7653548278888649E-3</v>
      </c>
      <c r="BC93" s="1">
        <v>-1.1297190386861064E-2</v>
      </c>
      <c r="BD93" s="1">
        <v>-1.5855709659793538E-2</v>
      </c>
      <c r="BE93" s="1">
        <v>-2.2354034528622731E-2</v>
      </c>
      <c r="BF93" s="1">
        <v>3.9617681917405764E-2</v>
      </c>
      <c r="BG93" s="1">
        <v>1.2880382962039423E-3</v>
      </c>
      <c r="BH93" s="1">
        <v>2.6559115475455323E-3</v>
      </c>
      <c r="BI93" s="1">
        <v>-1.0133913643419803E-2</v>
      </c>
      <c r="BJ93" s="1">
        <v>-3.0312069694338872E-3</v>
      </c>
      <c r="BK93" s="1">
        <v>2.4016946170185953E-2</v>
      </c>
      <c r="BL93" s="1">
        <v>-1.6195591429766123E-3</v>
      </c>
      <c r="BM93" s="1">
        <v>-1.0547031313700616E-2</v>
      </c>
      <c r="BN93" s="1">
        <v>-2.1696441316112217E-4</v>
      </c>
      <c r="BO93" s="1">
        <v>-7.5746382821700389E-3</v>
      </c>
      <c r="BP93" s="1">
        <v>4.7085767042712723E-3</v>
      </c>
      <c r="BQ93" s="1">
        <v>-3.9690279518091271E-3</v>
      </c>
      <c r="BR93" s="1">
        <v>2.5373720794506726E-3</v>
      </c>
    </row>
    <row r="94" spans="1:70" x14ac:dyDescent="0.2">
      <c r="A94" s="4" t="s">
        <v>402</v>
      </c>
      <c r="B94" s="5">
        <v>-4.4313192393642654E-4</v>
      </c>
      <c r="C94" s="1">
        <v>-6.3230027628055087E-4</v>
      </c>
      <c r="D94" s="1">
        <v>-3.0351318396719927E-4</v>
      </c>
      <c r="E94" s="1">
        <v>3.1724759808487681E-4</v>
      </c>
      <c r="F94" s="1">
        <v>-4.337997910384252E-4</v>
      </c>
      <c r="G94" s="1">
        <v>-5.1871583937535166E-4</v>
      </c>
      <c r="H94" s="1">
        <v>1.0872877697711354E-3</v>
      </c>
      <c r="I94" s="1">
        <v>-9.8115521497327125E-5</v>
      </c>
      <c r="J94" s="1">
        <v>-3.6618647441932512E-4</v>
      </c>
      <c r="K94" s="1">
        <v>-8.515904101431299E-4</v>
      </c>
      <c r="L94" s="1">
        <v>-2.7918741655102959E-4</v>
      </c>
      <c r="M94" s="1">
        <v>-1.1447565261888479E-3</v>
      </c>
      <c r="N94" s="1">
        <v>1.7766069320673795E-3</v>
      </c>
      <c r="O94" s="1">
        <v>2.3034290437683102E-4</v>
      </c>
      <c r="P94" s="1">
        <v>-1.0904856030312137E-3</v>
      </c>
      <c r="Q94" s="1">
        <v>-5.4894893043678605E-4</v>
      </c>
      <c r="R94" s="1">
        <v>-5.8144639224663123E-4</v>
      </c>
      <c r="S94" s="1">
        <v>2.4715041682249082E-4</v>
      </c>
      <c r="T94" s="1">
        <v>-2.0230285096876636E-4</v>
      </c>
      <c r="U94" s="1">
        <v>7.2438069776288344E-4</v>
      </c>
      <c r="V94" s="1">
        <v>4.1222208986516784E-4</v>
      </c>
      <c r="W94" s="1">
        <v>-1.8625310870339792E-3</v>
      </c>
      <c r="X94" s="1">
        <v>3.0451398063138465E-4</v>
      </c>
      <c r="Y94" s="1">
        <v>-3.8570654789099032E-4</v>
      </c>
      <c r="Z94" s="1">
        <v>-2.0321738715935121E-4</v>
      </c>
      <c r="AA94" s="1">
        <v>-4.8760599684942023E-4</v>
      </c>
      <c r="AB94" s="1">
        <v>-5.392012232320212E-4</v>
      </c>
      <c r="AC94" s="1">
        <v>-1.8273284854755463E-3</v>
      </c>
      <c r="AD94" s="1">
        <v>-2.9067851992041195E-4</v>
      </c>
      <c r="AE94" s="1">
        <v>1.1356030394575755E-4</v>
      </c>
      <c r="AF94" s="1">
        <v>-8.2914536456562575E-5</v>
      </c>
      <c r="AG94" s="1">
        <v>-4.6052204499952802E-4</v>
      </c>
      <c r="AH94" s="1">
        <v>2.3844138699463204E-3</v>
      </c>
      <c r="AI94" s="1">
        <v>-5.2308880929759994E-5</v>
      </c>
      <c r="AJ94" s="1">
        <v>-6.6984035828815576E-4</v>
      </c>
      <c r="AK94" s="1">
        <v>2.967033043049223E-3</v>
      </c>
      <c r="AL94" s="1">
        <v>4.4035078045321719E-3</v>
      </c>
      <c r="AM94" s="1">
        <v>-3.4625477969804923E-4</v>
      </c>
      <c r="AN94" s="1">
        <v>-2.129655396635352E-3</v>
      </c>
      <c r="AO94" s="1">
        <v>-3.4460231265356049E-4</v>
      </c>
      <c r="AP94" s="1">
        <v>8.7984348126485495E-4</v>
      </c>
      <c r="AQ94" s="1">
        <v>2.6456484064746018E-3</v>
      </c>
      <c r="AR94" s="1">
        <v>1.6946221877783577E-4</v>
      </c>
      <c r="AS94" s="1">
        <v>-9.8572805510968326E-4</v>
      </c>
      <c r="AT94" s="1">
        <v>1.5831940133860837E-3</v>
      </c>
      <c r="AU94" s="1">
        <v>-7.1483543687298924E-5</v>
      </c>
      <c r="AV94" s="1">
        <v>-7.7344313433046934E-4</v>
      </c>
      <c r="AW94" s="1">
        <v>-9.0000971886828197E-4</v>
      </c>
      <c r="AX94" s="1">
        <v>-6.8368020713373918E-4</v>
      </c>
      <c r="AY94" s="1">
        <v>-1.6998014708096403E-3</v>
      </c>
      <c r="AZ94" s="1">
        <v>1.0088813378938389E-3</v>
      </c>
      <c r="BA94" s="1">
        <v>-5.2906504090439175E-4</v>
      </c>
      <c r="BB94" s="1">
        <v>-8.8964509398754723E-4</v>
      </c>
      <c r="BC94" s="1">
        <v>5.4499177852288558E-4</v>
      </c>
      <c r="BD94" s="1">
        <v>2.5399814254116284E-3</v>
      </c>
      <c r="BE94" s="1">
        <v>3.5579580073929069E-4</v>
      </c>
      <c r="BF94" s="1">
        <v>4.9483372102087633E-4</v>
      </c>
      <c r="BG94" s="1">
        <v>-9.9683966747861913E-5</v>
      </c>
      <c r="BH94" s="1">
        <v>-1.6844292088303643E-3</v>
      </c>
      <c r="BI94" s="1">
        <v>1.7176350584080045E-3</v>
      </c>
      <c r="BJ94" s="1">
        <v>-3.4322079671134353E-4</v>
      </c>
      <c r="BK94" s="1">
        <v>-1.4582012317358359E-3</v>
      </c>
      <c r="BL94" s="1">
        <v>3.0534468278777234E-3</v>
      </c>
      <c r="BM94" s="1">
        <v>1.7241244356414553E-3</v>
      </c>
      <c r="BN94" s="1">
        <v>-5.8779464352964948E-4</v>
      </c>
      <c r="BO94" s="1">
        <v>-2.3132442468480978E-3</v>
      </c>
      <c r="BP94" s="1">
        <v>4.7085767042712723E-3</v>
      </c>
      <c r="BQ94" s="1">
        <v>-3.9690279518091271E-3</v>
      </c>
      <c r="BR94" s="1">
        <v>2.5373720794506726E-3</v>
      </c>
    </row>
    <row r="95" spans="1:70" x14ac:dyDescent="0.2">
      <c r="A95" s="4" t="s">
        <v>403</v>
      </c>
      <c r="B95" s="5">
        <v>-1.8562900366547646E-4</v>
      </c>
      <c r="C95" s="1">
        <v>-1.535296930482929E-3</v>
      </c>
      <c r="D95" s="1">
        <v>-1.0354611978151797E-3</v>
      </c>
      <c r="E95" s="1">
        <v>1.0205333131174152E-4</v>
      </c>
      <c r="F95" s="1">
        <v>1.1386239723193802E-3</v>
      </c>
      <c r="G95" s="1">
        <v>1.5018850273900131E-3</v>
      </c>
      <c r="H95" s="1">
        <v>1.2856955737715738E-3</v>
      </c>
      <c r="I95" s="1">
        <v>-1.0888366816901105E-3</v>
      </c>
      <c r="J95" s="1">
        <v>-1.9495746763184505E-4</v>
      </c>
      <c r="K95" s="1">
        <v>-2.160160919534254E-5</v>
      </c>
      <c r="L95" s="1">
        <v>-7.9850166547983754E-4</v>
      </c>
      <c r="M95" s="1">
        <v>-1.8675899436327748E-4</v>
      </c>
      <c r="N95" s="1">
        <v>1.7391236615681347E-3</v>
      </c>
      <c r="O95" s="1">
        <v>-1.271992363694363E-4</v>
      </c>
      <c r="P95" s="1">
        <v>-3.0136945599255585E-3</v>
      </c>
      <c r="Q95" s="1">
        <v>-3.991786654222851E-3</v>
      </c>
      <c r="R95" s="1">
        <v>1.2431442001156802E-3</v>
      </c>
      <c r="S95" s="1">
        <v>-6.3421376638493133E-4</v>
      </c>
      <c r="T95" s="1">
        <v>3.5600157382534276E-4</v>
      </c>
      <c r="U95" s="1">
        <v>9.3804078235646326E-4</v>
      </c>
      <c r="V95" s="1">
        <v>2.8983338676443382E-3</v>
      </c>
      <c r="W95" s="1">
        <v>-2.0077671165214311E-3</v>
      </c>
      <c r="X95" s="1">
        <v>-1.8217035088589969E-3</v>
      </c>
      <c r="Y95" s="1">
        <v>1.9564689659213786E-4</v>
      </c>
      <c r="Z95" s="1">
        <v>9.1048433767560637E-4</v>
      </c>
      <c r="AA95" s="1">
        <v>7.3999582263389212E-4</v>
      </c>
      <c r="AB95" s="1">
        <v>-8.5024459723288305E-4</v>
      </c>
      <c r="AC95" s="1">
        <v>1.0324950240170132E-4</v>
      </c>
      <c r="AD95" s="1">
        <v>-5.1170570188410454E-4</v>
      </c>
      <c r="AE95" s="1">
        <v>1.8383975516078146E-3</v>
      </c>
      <c r="AF95" s="1">
        <v>4.6454297334517303E-3</v>
      </c>
      <c r="AG95" s="1">
        <v>1.7247921485625819E-3</v>
      </c>
      <c r="AH95" s="1">
        <v>3.8628504357968212E-4</v>
      </c>
      <c r="AI95" s="1">
        <v>-3.6680058017278293E-5</v>
      </c>
      <c r="AJ95" s="1">
        <v>2.4137795353174037E-3</v>
      </c>
      <c r="AK95" s="1">
        <v>-1.0231231425773472E-3</v>
      </c>
      <c r="AL95" s="1">
        <v>8.9086708669512292E-4</v>
      </c>
      <c r="AM95" s="1">
        <v>2.1774015972219181E-4</v>
      </c>
      <c r="AN95" s="1">
        <v>-9.1919338825846683E-4</v>
      </c>
      <c r="AO95" s="1">
        <v>-6.3812353063679257E-3</v>
      </c>
      <c r="AP95" s="1">
        <v>-6.133487794256938E-3</v>
      </c>
      <c r="AQ95" s="1">
        <v>4.6883479919550787E-3</v>
      </c>
      <c r="AR95" s="1">
        <v>1.1760200246901298E-3</v>
      </c>
      <c r="AS95" s="1">
        <v>7.7420718647633712E-5</v>
      </c>
      <c r="AT95" s="1">
        <v>1.904468496703121E-3</v>
      </c>
      <c r="AU95" s="1">
        <v>1.1585297475325772E-3</v>
      </c>
      <c r="AV95" s="1">
        <v>1.9153922403434842E-3</v>
      </c>
      <c r="AW95" s="1">
        <v>1.4556494182370492E-3</v>
      </c>
      <c r="AX95" s="1">
        <v>1.4325367635810698E-4</v>
      </c>
      <c r="AY95" s="1">
        <v>-1.6832154553489813E-4</v>
      </c>
      <c r="AZ95" s="1">
        <v>-4.2932742311054791E-3</v>
      </c>
      <c r="BA95" s="1">
        <v>3.8992313257629804E-3</v>
      </c>
      <c r="BB95" s="1">
        <v>1.9029308914396267E-3</v>
      </c>
      <c r="BC95" s="1">
        <v>-1.8943395496696038E-4</v>
      </c>
      <c r="BD95" s="1">
        <v>-3.0179285300242901E-3</v>
      </c>
      <c r="BE95" s="1">
        <v>3.4403198800645753E-4</v>
      </c>
      <c r="BF95" s="1">
        <v>3.3913434301046878E-3</v>
      </c>
      <c r="BG95" s="1">
        <v>3.1845506459316315E-3</v>
      </c>
      <c r="BH95" s="1">
        <v>4.5500188322672615E-3</v>
      </c>
      <c r="BI95" s="1">
        <v>-4.6169337404151269E-3</v>
      </c>
      <c r="BJ95" s="1">
        <v>-1.3333515133963174E-3</v>
      </c>
      <c r="BK95" s="1">
        <v>-7.7501870326222109E-3</v>
      </c>
      <c r="BL95" s="1">
        <v>-7.4257756290810103E-3</v>
      </c>
      <c r="BM95" s="1">
        <v>4.9260335293045956E-3</v>
      </c>
      <c r="BN95" s="1">
        <v>1.337341844874681E-3</v>
      </c>
      <c r="BO95" s="1">
        <v>-2.3132442468480978E-3</v>
      </c>
      <c r="BP95" s="1">
        <v>4.7085767042712723E-3</v>
      </c>
      <c r="BQ95" s="1">
        <v>-2.1841775143071544E-4</v>
      </c>
      <c r="BR95" s="1">
        <v>-3.4823555108170379E-3</v>
      </c>
    </row>
    <row r="96" spans="1:70" x14ac:dyDescent="0.2">
      <c r="A96" s="4" t="s">
        <v>407</v>
      </c>
      <c r="B96" s="5">
        <v>-1.8562900366547646E-4</v>
      </c>
      <c r="C96" s="1">
        <v>-1.535296930482929E-3</v>
      </c>
      <c r="D96" s="1">
        <v>-1.0354611978151797E-3</v>
      </c>
      <c r="E96" s="1">
        <v>1.0205333131174152E-4</v>
      </c>
      <c r="F96" s="1">
        <v>1.1386239723193802E-3</v>
      </c>
      <c r="G96" s="1">
        <v>1.5018850273900131E-3</v>
      </c>
      <c r="H96" s="1">
        <v>1.2856955737715738E-3</v>
      </c>
      <c r="I96" s="1">
        <v>-1.0888366816901105E-3</v>
      </c>
      <c r="J96" s="1">
        <v>-1.9495746763184505E-4</v>
      </c>
      <c r="K96" s="1">
        <v>-2.160160919534254E-5</v>
      </c>
      <c r="L96" s="1">
        <v>-7.9850166547983754E-4</v>
      </c>
      <c r="M96" s="1">
        <v>-1.8675899436327748E-4</v>
      </c>
      <c r="N96" s="1">
        <v>1.7391236615681347E-3</v>
      </c>
      <c r="O96" s="1">
        <v>-1.271992363694363E-4</v>
      </c>
      <c r="P96" s="1">
        <v>-3.0136945599255585E-3</v>
      </c>
      <c r="Q96" s="1">
        <v>-3.991786654222851E-3</v>
      </c>
      <c r="R96" s="1">
        <v>1.2431442001156802E-3</v>
      </c>
      <c r="S96" s="1">
        <v>-6.3421376638493133E-4</v>
      </c>
      <c r="T96" s="1">
        <v>3.5600157382534276E-4</v>
      </c>
      <c r="U96" s="1">
        <v>9.3804078235646326E-4</v>
      </c>
      <c r="V96" s="1">
        <v>2.8983338676443382E-3</v>
      </c>
      <c r="W96" s="1">
        <v>-2.0077671165214311E-3</v>
      </c>
      <c r="X96" s="1">
        <v>-1.8217035088589969E-3</v>
      </c>
      <c r="Y96" s="1">
        <v>1.9564689659213786E-4</v>
      </c>
      <c r="Z96" s="1">
        <v>9.1048433767560637E-4</v>
      </c>
      <c r="AA96" s="1">
        <v>7.3999582263389212E-4</v>
      </c>
      <c r="AB96" s="1">
        <v>-8.5024459723288305E-4</v>
      </c>
      <c r="AC96" s="1">
        <v>1.0324950240170132E-4</v>
      </c>
      <c r="AD96" s="1">
        <v>-5.1170570188410454E-4</v>
      </c>
      <c r="AE96" s="1">
        <v>1.8383975516078146E-3</v>
      </c>
      <c r="AF96" s="1">
        <v>4.6454297334517303E-3</v>
      </c>
      <c r="AG96" s="1">
        <v>1.7247921485625819E-3</v>
      </c>
      <c r="AH96" s="1">
        <v>3.8628504357968212E-4</v>
      </c>
      <c r="AI96" s="1">
        <v>-3.6680058017278293E-5</v>
      </c>
      <c r="AJ96" s="1">
        <v>2.4137795353174037E-3</v>
      </c>
      <c r="AK96" s="1">
        <v>-1.0231231425773472E-3</v>
      </c>
      <c r="AL96" s="1">
        <v>8.9086708669512292E-4</v>
      </c>
      <c r="AM96" s="1">
        <v>2.1774015972219181E-4</v>
      </c>
      <c r="AN96" s="1">
        <v>-9.1919338825846683E-4</v>
      </c>
      <c r="AO96" s="1">
        <v>-6.3812353063679257E-3</v>
      </c>
      <c r="AP96" s="1">
        <v>-6.133487794256938E-3</v>
      </c>
      <c r="AQ96" s="1">
        <v>4.6883479919550787E-3</v>
      </c>
      <c r="AR96" s="1">
        <v>1.1760200246901298E-3</v>
      </c>
      <c r="AS96" s="1">
        <v>7.7420718647633712E-5</v>
      </c>
      <c r="AT96" s="1">
        <v>1.904468496703121E-3</v>
      </c>
      <c r="AU96" s="1">
        <v>1.1585297475325772E-3</v>
      </c>
      <c r="AV96" s="1">
        <v>1.9153922403434842E-3</v>
      </c>
      <c r="AW96" s="1">
        <v>1.4556494182370492E-3</v>
      </c>
      <c r="AX96" s="1">
        <v>1.4325367635810698E-4</v>
      </c>
      <c r="AY96" s="1">
        <v>-1.6832154553489813E-4</v>
      </c>
      <c r="AZ96" s="1">
        <v>-4.2932742311054791E-3</v>
      </c>
      <c r="BA96" s="1">
        <v>3.8992313257629804E-3</v>
      </c>
      <c r="BB96" s="1">
        <v>1.9029308914396267E-3</v>
      </c>
      <c r="BC96" s="1">
        <v>-1.8943395496696038E-4</v>
      </c>
      <c r="BD96" s="1">
        <v>-3.0179285300242901E-3</v>
      </c>
      <c r="BE96" s="1">
        <v>3.4403198800645753E-4</v>
      </c>
      <c r="BF96" s="1">
        <v>3.3913434301046878E-3</v>
      </c>
      <c r="BG96" s="1">
        <v>3.1845506459316315E-3</v>
      </c>
      <c r="BH96" s="1">
        <v>4.5500188322672615E-3</v>
      </c>
      <c r="BI96" s="1">
        <v>-4.6169337404151269E-3</v>
      </c>
      <c r="BJ96" s="1">
        <v>-1.3333515133963174E-3</v>
      </c>
      <c r="BK96" s="1">
        <v>-7.7501870326222109E-3</v>
      </c>
      <c r="BL96" s="1">
        <v>-7.4257756290810103E-3</v>
      </c>
      <c r="BM96" s="1">
        <v>4.9260335293045956E-3</v>
      </c>
      <c r="BN96" s="1">
        <v>1.337341844874681E-3</v>
      </c>
      <c r="BO96" s="1">
        <v>1.8633817590008458E-3</v>
      </c>
      <c r="BP96" s="1">
        <v>2.3848144962455809E-3</v>
      </c>
      <c r="BQ96" s="1">
        <v>-2.1841775143071544E-4</v>
      </c>
      <c r="BR96" s="1">
        <v>-3.4823555108170379E-3</v>
      </c>
    </row>
    <row r="97" spans="1:70" x14ac:dyDescent="0.2">
      <c r="A97" s="4" t="s">
        <v>408</v>
      </c>
      <c r="B97" s="5">
        <v>-1.8562900366547646E-4</v>
      </c>
      <c r="C97" s="1">
        <v>-1.535296930482929E-3</v>
      </c>
      <c r="D97" s="1">
        <v>-1.0354611978151797E-3</v>
      </c>
      <c r="E97" s="1">
        <v>1.0205333131174152E-4</v>
      </c>
      <c r="F97" s="1">
        <v>1.1386239723193802E-3</v>
      </c>
      <c r="G97" s="1">
        <v>1.5018850273900131E-3</v>
      </c>
      <c r="H97" s="1">
        <v>1.2856955737715738E-3</v>
      </c>
      <c r="I97" s="1">
        <v>-1.0888366816901105E-3</v>
      </c>
      <c r="J97" s="1">
        <v>-1.9495746763184505E-4</v>
      </c>
      <c r="K97" s="1">
        <v>-2.160160919534254E-5</v>
      </c>
      <c r="L97" s="1">
        <v>-7.9850166547983754E-4</v>
      </c>
      <c r="M97" s="1">
        <v>-1.8675899436327748E-4</v>
      </c>
      <c r="N97" s="1">
        <v>1.7391236615681347E-3</v>
      </c>
      <c r="O97" s="1">
        <v>-1.271992363694363E-4</v>
      </c>
      <c r="P97" s="1">
        <v>-3.0136945599255585E-3</v>
      </c>
      <c r="Q97" s="1">
        <v>-3.991786654222851E-3</v>
      </c>
      <c r="R97" s="1">
        <v>1.2431442001156802E-3</v>
      </c>
      <c r="S97" s="1">
        <v>-6.3421376638493133E-4</v>
      </c>
      <c r="T97" s="1">
        <v>3.5600157382534276E-4</v>
      </c>
      <c r="U97" s="1">
        <v>9.3804078235646326E-4</v>
      </c>
      <c r="V97" s="1">
        <v>2.8983338676443382E-3</v>
      </c>
      <c r="W97" s="1">
        <v>-2.0077671165214311E-3</v>
      </c>
      <c r="X97" s="1">
        <v>-1.8217035088589969E-3</v>
      </c>
      <c r="Y97" s="1">
        <v>1.9564689659213786E-4</v>
      </c>
      <c r="Z97" s="1">
        <v>9.1048433767560637E-4</v>
      </c>
      <c r="AA97" s="1">
        <v>7.3999582263389212E-4</v>
      </c>
      <c r="AB97" s="1">
        <v>-8.5024459723288305E-4</v>
      </c>
      <c r="AC97" s="1">
        <v>1.0324950240170132E-4</v>
      </c>
      <c r="AD97" s="1">
        <v>-5.1170570188410454E-4</v>
      </c>
      <c r="AE97" s="1">
        <v>1.8383975516078146E-3</v>
      </c>
      <c r="AF97" s="1">
        <v>4.6454297334517303E-3</v>
      </c>
      <c r="AG97" s="1">
        <v>1.7247921485625819E-3</v>
      </c>
      <c r="AH97" s="1">
        <v>3.8628504357968212E-4</v>
      </c>
      <c r="AI97" s="1">
        <v>-3.6680058017278293E-5</v>
      </c>
      <c r="AJ97" s="1">
        <v>2.4137795353174037E-3</v>
      </c>
      <c r="AK97" s="1">
        <v>-1.0231231425773472E-3</v>
      </c>
      <c r="AL97" s="1">
        <v>8.9086708669512292E-4</v>
      </c>
      <c r="AM97" s="1">
        <v>2.1774015972219181E-4</v>
      </c>
      <c r="AN97" s="1">
        <v>-9.1919338825846683E-4</v>
      </c>
      <c r="AO97" s="1">
        <v>-6.3812353063679257E-3</v>
      </c>
      <c r="AP97" s="1">
        <v>-6.133487794256938E-3</v>
      </c>
      <c r="AQ97" s="1">
        <v>4.6883479919550787E-3</v>
      </c>
      <c r="AR97" s="1">
        <v>1.1760200246901298E-3</v>
      </c>
      <c r="AS97" s="1">
        <v>7.7420718647633712E-5</v>
      </c>
      <c r="AT97" s="1">
        <v>1.904468496703121E-3</v>
      </c>
      <c r="AU97" s="1">
        <v>1.1585297475325772E-3</v>
      </c>
      <c r="AV97" s="1">
        <v>1.9153922403434842E-3</v>
      </c>
      <c r="AW97" s="1">
        <v>1.4556494182370492E-3</v>
      </c>
      <c r="AX97" s="1">
        <v>1.4325367635810698E-4</v>
      </c>
      <c r="AY97" s="1">
        <v>-1.6832154553489813E-4</v>
      </c>
      <c r="AZ97" s="1">
        <v>-4.2932742311054791E-3</v>
      </c>
      <c r="BA97" s="1">
        <v>3.8992313257629804E-3</v>
      </c>
      <c r="BB97" s="1">
        <v>1.9029308914396267E-3</v>
      </c>
      <c r="BC97" s="1">
        <v>-1.8943395496696038E-4</v>
      </c>
      <c r="BD97" s="1">
        <v>-3.0179285300242901E-3</v>
      </c>
      <c r="BE97" s="1">
        <v>3.4403198800645753E-4</v>
      </c>
      <c r="BF97" s="1">
        <v>3.3913434301046878E-3</v>
      </c>
      <c r="BG97" s="1">
        <v>3.1845506459316315E-3</v>
      </c>
      <c r="BH97" s="1">
        <v>4.5500188322672615E-3</v>
      </c>
      <c r="BI97" s="1">
        <v>-4.6169337404151269E-3</v>
      </c>
      <c r="BJ97" s="1">
        <v>-1.3333515133963174E-3</v>
      </c>
      <c r="BK97" s="1">
        <v>-7.7501870326222109E-3</v>
      </c>
      <c r="BL97" s="1">
        <v>-7.4257756290810103E-3</v>
      </c>
      <c r="BM97" s="1">
        <v>4.9260335293045956E-3</v>
      </c>
      <c r="BN97" s="1">
        <v>1.337341844874681E-3</v>
      </c>
      <c r="BO97" s="1">
        <v>1.8633817590008458E-3</v>
      </c>
      <c r="BP97" s="1">
        <v>2.3848144962455809E-3</v>
      </c>
      <c r="BQ97" s="1">
        <v>2.0313022838926052E-3</v>
      </c>
      <c r="BR97" s="1">
        <v>-3.963577601283034E-3</v>
      </c>
    </row>
    <row r="98" spans="1:70" x14ac:dyDescent="0.2">
      <c r="A98" s="4" t="s">
        <v>409</v>
      </c>
      <c r="B98" s="5">
        <v>-1.8562900366547646E-4</v>
      </c>
      <c r="C98" s="1">
        <v>-1.535296930482929E-3</v>
      </c>
      <c r="D98" s="1">
        <v>-1.0354611978151797E-3</v>
      </c>
      <c r="E98" s="1">
        <v>1.0205333131174152E-4</v>
      </c>
      <c r="F98" s="1">
        <v>1.1386239723193802E-3</v>
      </c>
      <c r="G98" s="1">
        <v>1.5018850273900131E-3</v>
      </c>
      <c r="H98" s="1">
        <v>1.2856955737715738E-3</v>
      </c>
      <c r="I98" s="1">
        <v>-1.0888366816901105E-3</v>
      </c>
      <c r="J98" s="1">
        <v>-1.9495746763184505E-4</v>
      </c>
      <c r="K98" s="1">
        <v>-2.160160919534254E-5</v>
      </c>
      <c r="L98" s="1">
        <v>-7.9850166547983754E-4</v>
      </c>
      <c r="M98" s="1">
        <v>-1.8675899436327748E-4</v>
      </c>
      <c r="N98" s="1">
        <v>1.7391236615681347E-3</v>
      </c>
      <c r="O98" s="1">
        <v>-1.271992363694363E-4</v>
      </c>
      <c r="P98" s="1">
        <v>-3.0136945599255585E-3</v>
      </c>
      <c r="Q98" s="1">
        <v>-3.991786654222851E-3</v>
      </c>
      <c r="R98" s="1">
        <v>1.2431442001156802E-3</v>
      </c>
      <c r="S98" s="1">
        <v>-6.3421376638493133E-4</v>
      </c>
      <c r="T98" s="1">
        <v>3.5600157382534276E-4</v>
      </c>
      <c r="U98" s="1">
        <v>9.3804078235646326E-4</v>
      </c>
      <c r="V98" s="1">
        <v>2.8983338676443382E-3</v>
      </c>
      <c r="W98" s="1">
        <v>-2.0077671165214311E-3</v>
      </c>
      <c r="X98" s="1">
        <v>-1.8217035088589969E-3</v>
      </c>
      <c r="Y98" s="1">
        <v>1.9564689659213786E-4</v>
      </c>
      <c r="Z98" s="1">
        <v>9.1048433767560637E-4</v>
      </c>
      <c r="AA98" s="1">
        <v>7.3999582263389212E-4</v>
      </c>
      <c r="AB98" s="1">
        <v>-8.5024459723288305E-4</v>
      </c>
      <c r="AC98" s="1">
        <v>1.0324950240170132E-4</v>
      </c>
      <c r="AD98" s="1">
        <v>-5.1170570188410454E-4</v>
      </c>
      <c r="AE98" s="1">
        <v>1.8383975516078146E-3</v>
      </c>
      <c r="AF98" s="1">
        <v>4.6454297334517303E-3</v>
      </c>
      <c r="AG98" s="1">
        <v>1.7247921485625819E-3</v>
      </c>
      <c r="AH98" s="1">
        <v>3.8628504357968212E-4</v>
      </c>
      <c r="AI98" s="1">
        <v>-3.6680058017278293E-5</v>
      </c>
      <c r="AJ98" s="1">
        <v>2.4137795353174037E-3</v>
      </c>
      <c r="AK98" s="1">
        <v>-1.0231231425773472E-3</v>
      </c>
      <c r="AL98" s="1">
        <v>8.9086708669512292E-4</v>
      </c>
      <c r="AM98" s="1">
        <v>2.1774015972219181E-4</v>
      </c>
      <c r="AN98" s="1">
        <v>-9.1919338825846683E-4</v>
      </c>
      <c r="AO98" s="1">
        <v>-6.3812353063679257E-3</v>
      </c>
      <c r="AP98" s="1">
        <v>-6.133487794256938E-3</v>
      </c>
      <c r="AQ98" s="1">
        <v>4.6883479919550787E-3</v>
      </c>
      <c r="AR98" s="1">
        <v>1.1760200246901298E-3</v>
      </c>
      <c r="AS98" s="1">
        <v>7.7420718647633712E-5</v>
      </c>
      <c r="AT98" s="1">
        <v>1.904468496703121E-3</v>
      </c>
      <c r="AU98" s="1">
        <v>1.1585297475325772E-3</v>
      </c>
      <c r="AV98" s="1">
        <v>1.9153922403434842E-3</v>
      </c>
      <c r="AW98" s="1">
        <v>1.4556494182370492E-3</v>
      </c>
      <c r="AX98" s="1">
        <v>1.4325367635810698E-4</v>
      </c>
      <c r="AY98" s="1">
        <v>-1.6832154553489813E-4</v>
      </c>
      <c r="AZ98" s="1">
        <v>-4.2932742311054791E-3</v>
      </c>
      <c r="BA98" s="1">
        <v>3.8992313257629804E-3</v>
      </c>
      <c r="BB98" s="1">
        <v>1.9029308914396267E-3</v>
      </c>
      <c r="BC98" s="1">
        <v>-1.8943395496696038E-4</v>
      </c>
      <c r="BD98" s="1">
        <v>-3.0179285300242901E-3</v>
      </c>
      <c r="BE98" s="1">
        <v>3.4403198800645753E-4</v>
      </c>
      <c r="BF98" s="1">
        <v>3.3913434301046878E-3</v>
      </c>
      <c r="BG98" s="1">
        <v>3.1845506459316315E-3</v>
      </c>
      <c r="BH98" s="1">
        <v>4.5500188322672615E-3</v>
      </c>
      <c r="BI98" s="1">
        <v>-4.6169337404151269E-3</v>
      </c>
      <c r="BJ98" s="1">
        <v>-1.3333515133963174E-3</v>
      </c>
      <c r="BK98" s="1">
        <v>-7.7501870326222109E-3</v>
      </c>
      <c r="BL98" s="1">
        <v>-7.4257756290810103E-3</v>
      </c>
      <c r="BM98" s="1">
        <v>4.9260335293045956E-3</v>
      </c>
      <c r="BN98" s="1">
        <v>1.337341844874681E-3</v>
      </c>
      <c r="BO98" s="1">
        <v>3.7980706236210413E-3</v>
      </c>
      <c r="BP98" s="1">
        <v>1.9594730578311862E-3</v>
      </c>
      <c r="BQ98" s="1">
        <v>2.0313022838926052E-3</v>
      </c>
      <c r="BR98" s="1">
        <v>-3.963577601283034E-3</v>
      </c>
    </row>
    <row r="99" spans="1:70" x14ac:dyDescent="0.2">
      <c r="A99" s="4" t="s">
        <v>58</v>
      </c>
      <c r="B99" s="5">
        <v>2.7853694202815656E-4</v>
      </c>
      <c r="C99" s="1">
        <v>-1.2981790342069522E-3</v>
      </c>
      <c r="D99" s="1">
        <v>-4.1651835573483646E-5</v>
      </c>
      <c r="E99" s="1">
        <v>-4.9791719181544879E-4</v>
      </c>
      <c r="F99" s="1">
        <v>9.8681175787279098E-4</v>
      </c>
      <c r="G99" s="1">
        <v>4.832697473462413E-4</v>
      </c>
      <c r="H99" s="1">
        <v>1.4504605017847234E-3</v>
      </c>
      <c r="I99" s="1">
        <v>-2.6555584075760486E-3</v>
      </c>
      <c r="J99" s="1">
        <v>-6.7696893136422455E-5</v>
      </c>
      <c r="K99" s="1">
        <v>1.2627793194021665E-4</v>
      </c>
      <c r="L99" s="1">
        <v>-8.9197587636485214E-4</v>
      </c>
      <c r="M99" s="1">
        <v>2.9313782877475033E-4</v>
      </c>
      <c r="N99" s="1">
        <v>1.5627204104732733E-3</v>
      </c>
      <c r="O99" s="1">
        <v>-2.7395335362806404E-5</v>
      </c>
      <c r="P99" s="1">
        <v>-1.486266635870591E-3</v>
      </c>
      <c r="Q99" s="1">
        <v>-1.1095747419828654E-3</v>
      </c>
      <c r="R99" s="1">
        <v>4.3825751482505423E-4</v>
      </c>
      <c r="S99" s="1">
        <v>-1.1142165735430439E-3</v>
      </c>
      <c r="T99" s="1">
        <v>6.8694321990247326E-4</v>
      </c>
      <c r="U99" s="1">
        <v>6.6762613448846859E-4</v>
      </c>
      <c r="V99" s="1">
        <v>2.2418137324180026E-3</v>
      </c>
      <c r="W99" s="1">
        <v>-2.8702421800990154E-3</v>
      </c>
      <c r="X99" s="1">
        <v>-1.2084008437184485E-5</v>
      </c>
      <c r="Y99" s="1">
        <v>2.8296565825968779E-4</v>
      </c>
      <c r="Z99" s="1">
        <v>3.8629113380314817E-4</v>
      </c>
      <c r="AA99" s="1">
        <v>6.0515451582906815E-4</v>
      </c>
      <c r="AB99" s="1">
        <v>1.492026088384523E-5</v>
      </c>
      <c r="AC99" s="1">
        <v>2.8848339945257309E-4</v>
      </c>
      <c r="AD99" s="1">
        <v>8.6813070016160916E-5</v>
      </c>
      <c r="AE99" s="1">
        <v>1.7532229592017348E-3</v>
      </c>
      <c r="AF99" s="1">
        <v>1.2640353228918026E-3</v>
      </c>
      <c r="AG99" s="1">
        <v>1.6771057809843908E-4</v>
      </c>
      <c r="AH99" s="1">
        <v>-3.8342068482838051E-4</v>
      </c>
      <c r="AI99" s="1">
        <v>2.4981374192429084E-5</v>
      </c>
      <c r="AJ99" s="1">
        <v>2.2739659822540361E-3</v>
      </c>
      <c r="AK99" s="1">
        <v>-2.1080511170453882E-4</v>
      </c>
      <c r="AL99" s="1">
        <v>2.8930713274940461E-4</v>
      </c>
      <c r="AM99" s="1">
        <v>4.9604141468687817E-4</v>
      </c>
      <c r="AN99" s="1">
        <v>-6.7728019417681668E-5</v>
      </c>
      <c r="AO99" s="1">
        <v>-3.8484359140884658E-3</v>
      </c>
      <c r="AP99" s="1">
        <v>-2.238561908259799E-3</v>
      </c>
      <c r="AQ99" s="1">
        <v>1.7688438243374002E-3</v>
      </c>
      <c r="AR99" s="1">
        <v>6.7855430985451861E-4</v>
      </c>
      <c r="AS99" s="1">
        <v>-2.627410241660061E-3</v>
      </c>
      <c r="AT99" s="1">
        <v>-1.8959433024596955E-3</v>
      </c>
      <c r="AU99" s="1">
        <v>1.1397998938322989E-3</v>
      </c>
      <c r="AV99" s="1">
        <v>5.7022605352788813E-4</v>
      </c>
      <c r="AW99" s="1">
        <v>-1.7399849216292014E-4</v>
      </c>
      <c r="AX99" s="1">
        <v>1.9582225011110315E-3</v>
      </c>
      <c r="AY99" s="1">
        <v>1.679382053092082E-3</v>
      </c>
      <c r="AZ99" s="1">
        <v>-4.8788156246496652E-3</v>
      </c>
      <c r="BA99" s="1">
        <v>3.2894673272178325E-4</v>
      </c>
      <c r="BB99" s="1">
        <v>1.9479446760439E-3</v>
      </c>
      <c r="BC99" s="1">
        <v>1.7245453225484605E-3</v>
      </c>
      <c r="BD99" s="1">
        <v>-3.471099718904296E-3</v>
      </c>
      <c r="BE99" s="1">
        <v>2.2541269816727491E-3</v>
      </c>
      <c r="BF99" s="1">
        <v>3.5211336325362366E-3</v>
      </c>
      <c r="BG99" s="1">
        <v>1.8620482032452076E-3</v>
      </c>
      <c r="BH99" s="1">
        <v>2.3425469801737794E-3</v>
      </c>
      <c r="BI99" s="1">
        <v>-2.6658686942188045E-3</v>
      </c>
      <c r="BJ99" s="1">
        <v>8.9988053759523855E-4</v>
      </c>
      <c r="BK99" s="1">
        <v>-5.7376737184858763E-3</v>
      </c>
      <c r="BL99" s="1">
        <v>-2.280166850460784E-3</v>
      </c>
      <c r="BM99" s="1">
        <v>3.3082596975529894E-3</v>
      </c>
      <c r="BN99" s="1">
        <v>1.632108859797495E-4</v>
      </c>
      <c r="BO99" s="1">
        <v>2.532748902162197E-3</v>
      </c>
      <c r="BP99" s="1">
        <v>3.9571707808931629E-3</v>
      </c>
      <c r="BQ99" s="1">
        <v>2.1962095855608201E-3</v>
      </c>
      <c r="BR99" s="1">
        <v>-2.5583948868530837E-4</v>
      </c>
    </row>
    <row r="100" spans="1:70" x14ac:dyDescent="0.2">
      <c r="A100" s="4" t="s">
        <v>416</v>
      </c>
      <c r="B100" s="5">
        <v>2.7853694202815656E-4</v>
      </c>
      <c r="C100" s="1">
        <v>-1.2981790342069522E-3</v>
      </c>
      <c r="D100" s="1">
        <v>-4.1651835573483646E-5</v>
      </c>
      <c r="E100" s="1">
        <v>-4.9791719181544879E-4</v>
      </c>
      <c r="F100" s="1">
        <v>9.8681175787279098E-4</v>
      </c>
      <c r="G100" s="1">
        <v>4.832697473462413E-4</v>
      </c>
      <c r="H100" s="1">
        <v>1.4504605017847234E-3</v>
      </c>
      <c r="I100" s="1">
        <v>-2.6555584075760486E-3</v>
      </c>
      <c r="J100" s="1">
        <v>-6.7696893136422455E-5</v>
      </c>
      <c r="K100" s="1">
        <v>1.2627793194021665E-4</v>
      </c>
      <c r="L100" s="1">
        <v>-8.9197587636485214E-4</v>
      </c>
      <c r="M100" s="1">
        <v>2.9313782877475033E-4</v>
      </c>
      <c r="N100" s="1">
        <v>1.5627204104732733E-3</v>
      </c>
      <c r="O100" s="1">
        <v>-2.7395335362806404E-5</v>
      </c>
      <c r="P100" s="1">
        <v>-1.486266635870591E-3</v>
      </c>
      <c r="Q100" s="1">
        <v>-1.1095747419828654E-3</v>
      </c>
      <c r="R100" s="1">
        <v>4.3825751482505423E-4</v>
      </c>
      <c r="S100" s="1">
        <v>-1.1142165735430439E-3</v>
      </c>
      <c r="T100" s="1">
        <v>6.8694321990247326E-4</v>
      </c>
      <c r="U100" s="1">
        <v>6.6762613448846859E-4</v>
      </c>
      <c r="V100" s="1">
        <v>2.2418137324180026E-3</v>
      </c>
      <c r="W100" s="1">
        <v>-2.8702421800990154E-3</v>
      </c>
      <c r="X100" s="1">
        <v>-1.2084008437184485E-5</v>
      </c>
      <c r="Y100" s="1">
        <v>2.8296565825968779E-4</v>
      </c>
      <c r="Z100" s="1">
        <v>3.8629113380314817E-4</v>
      </c>
      <c r="AA100" s="1">
        <v>6.0515451582906815E-4</v>
      </c>
      <c r="AB100" s="1">
        <v>1.492026088384523E-5</v>
      </c>
      <c r="AC100" s="1">
        <v>2.8848339945257309E-4</v>
      </c>
      <c r="AD100" s="1">
        <v>8.6813070016160916E-5</v>
      </c>
      <c r="AE100" s="1">
        <v>1.7532229592017348E-3</v>
      </c>
      <c r="AF100" s="1">
        <v>1.2640353228918026E-3</v>
      </c>
      <c r="AG100" s="1">
        <v>1.6771057809843908E-4</v>
      </c>
      <c r="AH100" s="1">
        <v>-3.8342068482838051E-4</v>
      </c>
      <c r="AI100" s="1">
        <v>2.4981374192429084E-5</v>
      </c>
      <c r="AJ100" s="1">
        <v>2.2739659822540361E-3</v>
      </c>
      <c r="AK100" s="1">
        <v>-2.1080511170453882E-4</v>
      </c>
      <c r="AL100" s="1">
        <v>2.8930713274940461E-4</v>
      </c>
      <c r="AM100" s="1">
        <v>4.9604141468687817E-4</v>
      </c>
      <c r="AN100" s="1">
        <v>-6.7728019417681668E-5</v>
      </c>
      <c r="AO100" s="1">
        <v>-3.8484359140884658E-3</v>
      </c>
      <c r="AP100" s="1">
        <v>-2.238561908259799E-3</v>
      </c>
      <c r="AQ100" s="1">
        <v>1.7688438243374002E-3</v>
      </c>
      <c r="AR100" s="1">
        <v>6.7855430985451861E-4</v>
      </c>
      <c r="AS100" s="1">
        <v>-2.627410241660061E-3</v>
      </c>
      <c r="AT100" s="1">
        <v>-1.8959433024596955E-3</v>
      </c>
      <c r="AU100" s="1">
        <v>1.1397998938322989E-3</v>
      </c>
      <c r="AV100" s="1">
        <v>5.7022605352788813E-4</v>
      </c>
      <c r="AW100" s="1">
        <v>-1.7399849216292014E-4</v>
      </c>
      <c r="AX100" s="1">
        <v>1.9582225011110315E-3</v>
      </c>
      <c r="AY100" s="1">
        <v>1.679382053092082E-3</v>
      </c>
      <c r="AZ100" s="1">
        <v>-4.8788156246496652E-3</v>
      </c>
      <c r="BA100" s="1">
        <v>3.2894673272178325E-4</v>
      </c>
      <c r="BB100" s="1">
        <v>1.9479446760439E-3</v>
      </c>
      <c r="BC100" s="1">
        <v>1.7245453225484605E-3</v>
      </c>
      <c r="BD100" s="1">
        <v>-3.471099718904296E-3</v>
      </c>
      <c r="BE100" s="1">
        <v>2.2541269816727491E-3</v>
      </c>
      <c r="BF100" s="1">
        <v>3.5211336325362366E-3</v>
      </c>
      <c r="BG100" s="1">
        <v>1.8620482032452076E-3</v>
      </c>
      <c r="BH100" s="1">
        <v>2.3425469801737794E-3</v>
      </c>
      <c r="BI100" s="1">
        <v>-2.6658686942188045E-3</v>
      </c>
      <c r="BJ100" s="1">
        <v>8.9988053759523855E-4</v>
      </c>
      <c r="BK100" s="1">
        <v>-5.7376737184858763E-3</v>
      </c>
      <c r="BL100" s="1">
        <v>-2.280166850460784E-3</v>
      </c>
      <c r="BM100" s="1">
        <v>3.3082596975529894E-3</v>
      </c>
      <c r="BN100" s="1">
        <v>1.632108859797495E-4</v>
      </c>
      <c r="BO100" s="1">
        <v>2.532748902162197E-3</v>
      </c>
      <c r="BP100" s="1">
        <v>3.9571707808931629E-3</v>
      </c>
      <c r="BQ100" s="1">
        <v>2.2674577381931321E-3</v>
      </c>
      <c r="BR100" s="1">
        <v>2.0054818372499754E-3</v>
      </c>
    </row>
    <row r="101" spans="1:70" x14ac:dyDescent="0.2">
      <c r="A101" s="4" t="s">
        <v>421</v>
      </c>
      <c r="B101" s="5">
        <v>-1.7180492075623917E-3</v>
      </c>
      <c r="C101" s="1">
        <v>-7.3171834303327455E-4</v>
      </c>
      <c r="D101" s="1">
        <v>-7.955563187557335E-4</v>
      </c>
      <c r="E101" s="1">
        <v>-7.3626821867875533E-4</v>
      </c>
      <c r="F101" s="1">
        <v>-2.3154122677040382E-4</v>
      </c>
      <c r="G101" s="1">
        <v>1.3109914425337437E-3</v>
      </c>
      <c r="H101" s="1">
        <v>1.8214043344935034E-3</v>
      </c>
      <c r="I101" s="1">
        <v>-6.6659257273227743E-4</v>
      </c>
      <c r="J101" s="1">
        <v>7.1455946242228398E-4</v>
      </c>
      <c r="K101" s="1">
        <v>5.5198233579652688E-4</v>
      </c>
      <c r="L101" s="1">
        <v>3.1250947739869527E-4</v>
      </c>
      <c r="M101" s="1">
        <v>-1.4601385504210967E-3</v>
      </c>
      <c r="N101" s="1">
        <v>-4.7485605550776769E-5</v>
      </c>
      <c r="O101" s="1">
        <v>-5.6045645797794818E-4</v>
      </c>
      <c r="P101" s="1">
        <v>1.1087542115307638E-3</v>
      </c>
      <c r="Q101" s="1">
        <v>5.4263180955825053E-4</v>
      </c>
      <c r="R101" s="1">
        <v>1.6299948255573237E-3</v>
      </c>
      <c r="S101" s="1">
        <v>-2.9862474975384705E-3</v>
      </c>
      <c r="T101" s="1">
        <v>-7.682998536409466E-5</v>
      </c>
      <c r="U101" s="1">
        <v>1.4123702730115816E-4</v>
      </c>
      <c r="V101" s="1">
        <v>-1.0035559300774943E-3</v>
      </c>
      <c r="W101" s="1">
        <v>3.2880824072550587E-4</v>
      </c>
      <c r="X101" s="1">
        <v>1.7561371903106551E-3</v>
      </c>
      <c r="Y101" s="1">
        <v>-3.1577622908070088E-5</v>
      </c>
      <c r="Z101" s="1">
        <v>-1.6717397758270556E-3</v>
      </c>
      <c r="AA101" s="1">
        <v>-1.2482523849471894E-3</v>
      </c>
      <c r="AB101" s="1">
        <v>4.9190073344382724E-4</v>
      </c>
      <c r="AC101" s="1">
        <v>-1.2534958199699195E-3</v>
      </c>
      <c r="AD101" s="1">
        <v>7.7146285812114467E-4</v>
      </c>
      <c r="AE101" s="1">
        <v>7.4973255097087984E-4</v>
      </c>
      <c r="AF101" s="1">
        <v>2.519515143997059E-3</v>
      </c>
      <c r="AG101" s="1">
        <v>-3.2277765898475683E-3</v>
      </c>
      <c r="AH101" s="1">
        <v>-1.4478028899581947E-5</v>
      </c>
      <c r="AI101" s="1">
        <v>3.1722072507570402E-4</v>
      </c>
      <c r="AJ101" s="1">
        <v>4.3337148715924279E-4</v>
      </c>
      <c r="AK101" s="1">
        <v>6.7941664796814828E-4</v>
      </c>
      <c r="AL101" s="1">
        <v>1.5825725134471595E-5</v>
      </c>
      <c r="AM101" s="1">
        <v>3.2336718116229065E-4</v>
      </c>
      <c r="AN101" s="1">
        <v>9.6622577433160231E-5</v>
      </c>
      <c r="AO101" s="1">
        <v>1.9700850538673579E-3</v>
      </c>
      <c r="AP101" s="1">
        <v>1.4200958717431314E-3</v>
      </c>
      <c r="AQ101" s="1">
        <v>1.8752667208900257E-4</v>
      </c>
      <c r="AR101" s="1">
        <v>-4.3210370437651104E-4</v>
      </c>
      <c r="AS101" s="1">
        <v>2.7030323190298058E-5</v>
      </c>
      <c r="AT101" s="1">
        <v>2.5554568912087724E-3</v>
      </c>
      <c r="AU101" s="1">
        <v>-2.3808755676120848E-4</v>
      </c>
      <c r="AV101" s="1">
        <v>3.2415179081519627E-4</v>
      </c>
      <c r="AW101" s="1">
        <v>5.5655786194172628E-4</v>
      </c>
      <c r="AX101" s="1">
        <v>-7.7282604040861054E-5</v>
      </c>
      <c r="AY101" s="1">
        <v>-4.3277976041325829E-3</v>
      </c>
      <c r="AZ101" s="1">
        <v>-2.5178988797826892E-3</v>
      </c>
      <c r="BA101" s="1">
        <v>1.9874478731932432E-3</v>
      </c>
      <c r="BB101" s="1">
        <v>7.6166101831904947E-4</v>
      </c>
      <c r="BC101" s="1">
        <v>-2.9551202706567005E-3</v>
      </c>
      <c r="BD101" s="1">
        <v>-2.132780326380783E-3</v>
      </c>
      <c r="BE101" s="1">
        <v>1.2801642630153446E-3</v>
      </c>
      <c r="BF101" s="1">
        <v>6.3979590704710959E-4</v>
      </c>
      <c r="BG101" s="1">
        <v>-1.9692549698243112E-4</v>
      </c>
      <c r="BH101" s="1">
        <v>2.2002245960152621E-3</v>
      </c>
      <c r="BI101" s="1">
        <v>1.8867151677287993E-3</v>
      </c>
      <c r="BJ101" s="1">
        <v>-5.4864228508488821E-3</v>
      </c>
      <c r="BK101" s="1">
        <v>3.684335178755514E-4</v>
      </c>
      <c r="BL101" s="1">
        <v>2.1885863595869593E-3</v>
      </c>
      <c r="BM101" s="1">
        <v>1.9374058414099754E-3</v>
      </c>
      <c r="BN101" s="1">
        <v>-3.9038704562958863E-3</v>
      </c>
      <c r="BO101" s="1">
        <v>2.532748902162197E-3</v>
      </c>
      <c r="BP101" s="1">
        <v>3.9571707808931629E-3</v>
      </c>
      <c r="BQ101" s="1">
        <v>2.2674577381931321E-3</v>
      </c>
      <c r="BR101" s="1">
        <v>2.0054818372499754E-3</v>
      </c>
    </row>
    <row r="102" spans="1:70" x14ac:dyDescent="0.2">
      <c r="A102" s="4" t="s">
        <v>94</v>
      </c>
      <c r="B102" s="5">
        <v>-1.7180492075623917E-3</v>
      </c>
      <c r="C102" s="1">
        <v>-7.3171834303327455E-4</v>
      </c>
      <c r="D102" s="1">
        <v>-7.955563187557335E-4</v>
      </c>
      <c r="E102" s="1">
        <v>-7.3626821867875533E-4</v>
      </c>
      <c r="F102" s="1">
        <v>-2.3154122677040382E-4</v>
      </c>
      <c r="G102" s="1">
        <v>1.3109914425337437E-3</v>
      </c>
      <c r="H102" s="1">
        <v>1.8214043344935034E-3</v>
      </c>
      <c r="I102" s="1">
        <v>-6.6659257273227743E-4</v>
      </c>
      <c r="J102" s="1">
        <v>7.1455946242228398E-4</v>
      </c>
      <c r="K102" s="1">
        <v>5.5198233579652688E-4</v>
      </c>
      <c r="L102" s="1">
        <v>3.1250947739869527E-4</v>
      </c>
      <c r="M102" s="1">
        <v>-1.4601385504210967E-3</v>
      </c>
      <c r="N102" s="1">
        <v>-4.7485605550776769E-5</v>
      </c>
      <c r="O102" s="1">
        <v>-5.6045645797794818E-4</v>
      </c>
      <c r="P102" s="1">
        <v>1.1087542115307638E-3</v>
      </c>
      <c r="Q102" s="1">
        <v>5.4263180955825053E-4</v>
      </c>
      <c r="R102" s="1">
        <v>1.6299948255573237E-3</v>
      </c>
      <c r="S102" s="1">
        <v>-2.9862474975384705E-3</v>
      </c>
      <c r="T102" s="1">
        <v>-7.682998536409466E-5</v>
      </c>
      <c r="U102" s="1">
        <v>1.4123702730115816E-4</v>
      </c>
      <c r="V102" s="1">
        <v>-1.0035559300774943E-3</v>
      </c>
      <c r="W102" s="1">
        <v>3.2880824072550587E-4</v>
      </c>
      <c r="X102" s="1">
        <v>1.7561371903106551E-3</v>
      </c>
      <c r="Y102" s="1">
        <v>-3.1577622908070088E-5</v>
      </c>
      <c r="Z102" s="1">
        <v>-1.6717397758270556E-3</v>
      </c>
      <c r="AA102" s="1">
        <v>-1.2482523849471894E-3</v>
      </c>
      <c r="AB102" s="1">
        <v>4.9190073344382724E-4</v>
      </c>
      <c r="AC102" s="1">
        <v>-1.2534958199699195E-3</v>
      </c>
      <c r="AD102" s="1">
        <v>7.7146285812114467E-4</v>
      </c>
      <c r="AE102" s="1">
        <v>7.4973255097087984E-4</v>
      </c>
      <c r="AF102" s="1">
        <v>2.519515143997059E-3</v>
      </c>
      <c r="AG102" s="1">
        <v>-3.2277765898475683E-3</v>
      </c>
      <c r="AH102" s="1">
        <v>-1.4478028899581947E-5</v>
      </c>
      <c r="AI102" s="1">
        <v>3.1722072507570402E-4</v>
      </c>
      <c r="AJ102" s="1">
        <v>4.3337148715924279E-4</v>
      </c>
      <c r="AK102" s="1">
        <v>6.7941664796814828E-4</v>
      </c>
      <c r="AL102" s="1">
        <v>1.5825725134471595E-5</v>
      </c>
      <c r="AM102" s="1">
        <v>3.2336718116229065E-4</v>
      </c>
      <c r="AN102" s="1">
        <v>9.6622577433160231E-5</v>
      </c>
      <c r="AO102" s="1">
        <v>1.9700850538673579E-3</v>
      </c>
      <c r="AP102" s="1">
        <v>1.4200958717431314E-3</v>
      </c>
      <c r="AQ102" s="1">
        <v>1.8752667208900257E-4</v>
      </c>
      <c r="AR102" s="1">
        <v>-4.3210370437651104E-4</v>
      </c>
      <c r="AS102" s="1">
        <v>2.7030323190298058E-5</v>
      </c>
      <c r="AT102" s="1">
        <v>2.5554568912087724E-3</v>
      </c>
      <c r="AU102" s="1">
        <v>-2.3808755676120848E-4</v>
      </c>
      <c r="AV102" s="1">
        <v>3.2415179081519627E-4</v>
      </c>
      <c r="AW102" s="1">
        <v>5.5655786194172628E-4</v>
      </c>
      <c r="AX102" s="1">
        <v>-7.7282604040861054E-5</v>
      </c>
      <c r="AY102" s="1">
        <v>-4.3277976041325829E-3</v>
      </c>
      <c r="AZ102" s="1">
        <v>-2.5178988797826892E-3</v>
      </c>
      <c r="BA102" s="1">
        <v>1.9874478731932432E-3</v>
      </c>
      <c r="BB102" s="1">
        <v>7.6166101831904947E-4</v>
      </c>
      <c r="BC102" s="1">
        <v>-2.9551202706567005E-3</v>
      </c>
      <c r="BD102" s="1">
        <v>-2.132780326380783E-3</v>
      </c>
      <c r="BE102" s="1">
        <v>1.2801642630153446E-3</v>
      </c>
      <c r="BF102" s="1">
        <v>6.3979590704710959E-4</v>
      </c>
      <c r="BG102" s="1">
        <v>-1.9692549698243112E-4</v>
      </c>
      <c r="BH102" s="1">
        <v>2.2002245960152621E-3</v>
      </c>
      <c r="BI102" s="1">
        <v>1.8867151677287993E-3</v>
      </c>
      <c r="BJ102" s="1">
        <v>-5.4864228508488821E-3</v>
      </c>
      <c r="BK102" s="1">
        <v>3.684335178755514E-4</v>
      </c>
      <c r="BL102" s="1">
        <v>2.1885863595869593E-3</v>
      </c>
      <c r="BM102" s="1">
        <v>1.9374058414099754E-3</v>
      </c>
      <c r="BN102" s="1">
        <v>-3.9038704562958863E-3</v>
      </c>
      <c r="BO102" s="1">
        <v>2.532748902162197E-3</v>
      </c>
      <c r="BP102" s="1">
        <v>3.9571707808931629E-3</v>
      </c>
      <c r="BQ102" s="1">
        <v>2.8359236283727477E-3</v>
      </c>
    </row>
    <row r="103" spans="1:70" x14ac:dyDescent="0.2">
      <c r="A103" s="4" t="s">
        <v>94</v>
      </c>
      <c r="B103" s="5">
        <v>7.6274932777565304E-4</v>
      </c>
      <c r="C103" s="1">
        <v>8.587620871444414E-4</v>
      </c>
      <c r="D103" s="1">
        <v>-1.3543582528572015E-4</v>
      </c>
      <c r="E103" s="1">
        <v>3.030618636282745E-4</v>
      </c>
      <c r="F103" s="1">
        <v>7.0954943251766163E-5</v>
      </c>
      <c r="G103" s="1">
        <v>9.9904085732588138E-4</v>
      </c>
      <c r="H103" s="1">
        <v>1.6262930751455601E-3</v>
      </c>
      <c r="I103" s="1">
        <v>-1.2225553516873968E-3</v>
      </c>
      <c r="J103" s="1">
        <v>2.1408373660101071E-4</v>
      </c>
      <c r="K103" s="1">
        <v>-1.1964380730837143E-4</v>
      </c>
      <c r="L103" s="1">
        <v>2.2504923022988962E-3</v>
      </c>
      <c r="M103" s="1">
        <v>-2.1894352244793587E-3</v>
      </c>
      <c r="N103" s="1">
        <v>5.1762125070246054E-4</v>
      </c>
      <c r="O103" s="1">
        <v>1.4789667136763037E-5</v>
      </c>
      <c r="P103" s="1">
        <v>1.8836246983463999E-4</v>
      </c>
      <c r="Q103" s="1">
        <v>-7.8182064525176512E-4</v>
      </c>
      <c r="R103" s="1">
        <v>-4.7662336321076102E-4</v>
      </c>
      <c r="S103" s="1">
        <v>1.4140255381480942E-3</v>
      </c>
      <c r="T103" s="1">
        <v>1.1898776350004924E-4</v>
      </c>
      <c r="U103" s="1">
        <v>1.6755415155142721E-3</v>
      </c>
      <c r="V103" s="1">
        <v>-4.9438939685161209E-5</v>
      </c>
      <c r="W103" s="1">
        <v>-1.3972118615227923E-3</v>
      </c>
      <c r="X103" s="1">
        <v>7.1594047232314791E-4</v>
      </c>
      <c r="Y103" s="1">
        <v>-2.0118442634936998E-4</v>
      </c>
      <c r="Z103" s="1">
        <v>-1.2163972965069988E-3</v>
      </c>
      <c r="AA103" s="1">
        <v>-1.0540775420692769E-3</v>
      </c>
      <c r="AB103" s="1">
        <v>3.4077845165615276E-3</v>
      </c>
      <c r="AC103" s="1">
        <v>1.177104070124397E-4</v>
      </c>
      <c r="AD103" s="1">
        <v>-2.7620206092039265E-3</v>
      </c>
      <c r="AE103" s="1">
        <v>-1.2800377509317377E-3</v>
      </c>
      <c r="AF103" s="1">
        <v>-1.3788713985253549E-3</v>
      </c>
      <c r="AG103" s="1">
        <v>-1.2924105962548178E-3</v>
      </c>
      <c r="AH103" s="1">
        <v>-5.354920358121159E-4</v>
      </c>
      <c r="AI103" s="1">
        <v>1.7835484868134318E-3</v>
      </c>
      <c r="AJ103" s="1">
        <v>2.5489383982008527E-3</v>
      </c>
      <c r="AK103" s="1">
        <v>-1.1990968179358507E-3</v>
      </c>
      <c r="AL103" s="1">
        <v>8.7689008025001081E-4</v>
      </c>
      <c r="AM103" s="1">
        <v>6.2912017574816076E-4</v>
      </c>
      <c r="AN103" s="1">
        <v>2.6555555740276929E-4</v>
      </c>
      <c r="AO103" s="1">
        <v>-2.405880807339107E-3</v>
      </c>
      <c r="AP103" s="1">
        <v>-2.8266555520385916E-4</v>
      </c>
      <c r="AQ103" s="1">
        <v>-1.0580599666371079E-3</v>
      </c>
      <c r="AR103" s="1">
        <v>1.4512421405318973E-3</v>
      </c>
      <c r="AS103" s="1">
        <v>5.9574069788041956E-4</v>
      </c>
      <c r="AT103" s="1">
        <v>2.2291101807955056E-3</v>
      </c>
      <c r="AU103" s="1">
        <v>-4.7229701217509495E-3</v>
      </c>
      <c r="AV103" s="1">
        <v>-3.4704340156721883E-4</v>
      </c>
      <c r="AW103" s="1">
        <v>-2.2347297559652775E-5</v>
      </c>
      <c r="AX103" s="1">
        <v>-1.7491615988840343E-3</v>
      </c>
      <c r="AY103" s="1">
        <v>2.5272942261148166E-4</v>
      </c>
      <c r="AZ103" s="1">
        <v>2.3975107598411837E-3</v>
      </c>
      <c r="BA103" s="1">
        <v>-2.9723537902923527E-4</v>
      </c>
      <c r="BB103" s="1">
        <v>-2.7699346088626725E-3</v>
      </c>
      <c r="BC103" s="1">
        <v>-2.1363676023201787E-3</v>
      </c>
      <c r="BD103" s="1">
        <v>4.790613519587688E-4</v>
      </c>
      <c r="BE103" s="1">
        <v>-2.1522219439205955E-3</v>
      </c>
      <c r="BF103" s="1">
        <v>8.9179068517260349E-4</v>
      </c>
      <c r="BG103" s="1">
        <v>8.549457886084952E-4</v>
      </c>
      <c r="BH103" s="1">
        <v>3.5147266080342372E-3</v>
      </c>
      <c r="BI103" s="1">
        <v>-5.1406934824605992E-3</v>
      </c>
      <c r="BJ103" s="1">
        <v>-3.0817851863133524E-4</v>
      </c>
      <c r="BK103" s="1">
        <v>1.8671877677547136E-4</v>
      </c>
      <c r="BL103" s="1">
        <v>3.5709328186640939E-4</v>
      </c>
      <c r="BM103" s="1">
        <v>7.2292389327596089E-4</v>
      </c>
      <c r="BN103" s="1">
        <v>-2.8055204374978677E-4</v>
      </c>
      <c r="BO103" s="1">
        <v>1.777062305870749E-4</v>
      </c>
      <c r="BP103" s="1">
        <v>-1.6834555722445942E-4</v>
      </c>
      <c r="BQ103" s="1">
        <v>2.6468834411305306E-3</v>
      </c>
    </row>
    <row r="104" spans="1:70" x14ac:dyDescent="0.2">
      <c r="A104" s="4" t="s">
        <v>94</v>
      </c>
      <c r="B104" s="5">
        <v>7.6274932777565304E-4</v>
      </c>
      <c r="C104" s="1">
        <v>8.587620871444414E-4</v>
      </c>
      <c r="D104" s="1">
        <v>-1.3543582528572015E-4</v>
      </c>
      <c r="E104" s="1">
        <v>3.030618636282745E-4</v>
      </c>
      <c r="F104" s="1">
        <v>7.0954943251766163E-5</v>
      </c>
      <c r="G104" s="1">
        <v>9.9904085732588138E-4</v>
      </c>
      <c r="H104" s="1">
        <v>1.6262930751455601E-3</v>
      </c>
      <c r="I104" s="1">
        <v>-1.2225553516873968E-3</v>
      </c>
      <c r="J104" s="1">
        <v>2.1408373660101071E-4</v>
      </c>
      <c r="K104" s="1">
        <v>-1.1964380730837143E-4</v>
      </c>
      <c r="L104" s="1">
        <v>2.2504923022988962E-3</v>
      </c>
      <c r="M104" s="1">
        <v>-2.1894352244793587E-3</v>
      </c>
      <c r="N104" s="1">
        <v>5.1762125070246054E-4</v>
      </c>
      <c r="O104" s="1">
        <v>1.4789667136763037E-5</v>
      </c>
      <c r="P104" s="1">
        <v>1.8836246983463999E-4</v>
      </c>
      <c r="Q104" s="1">
        <v>-7.8182064525176512E-4</v>
      </c>
      <c r="R104" s="1">
        <v>-4.7662336321076102E-4</v>
      </c>
      <c r="S104" s="1">
        <v>1.4140255381480942E-3</v>
      </c>
      <c r="T104" s="1">
        <v>1.1898776350004924E-4</v>
      </c>
      <c r="U104" s="1">
        <v>1.6755415155142721E-3</v>
      </c>
      <c r="V104" s="1">
        <v>-4.9438939685161209E-5</v>
      </c>
      <c r="W104" s="1">
        <v>-1.3972118615227923E-3</v>
      </c>
      <c r="X104" s="1">
        <v>7.1594047232314791E-4</v>
      </c>
      <c r="Y104" s="1">
        <v>-2.0118442634936998E-4</v>
      </c>
      <c r="Z104" s="1">
        <v>-1.2163972965069988E-3</v>
      </c>
      <c r="AA104" s="1">
        <v>-1.0540775420692769E-3</v>
      </c>
      <c r="AB104" s="1">
        <v>3.4077845165615276E-3</v>
      </c>
      <c r="AC104" s="1">
        <v>1.177104070124397E-4</v>
      </c>
      <c r="AD104" s="1">
        <v>-2.7620206092039265E-3</v>
      </c>
      <c r="AE104" s="1">
        <v>-1.2800377509317377E-3</v>
      </c>
      <c r="AF104" s="1">
        <v>-1.3788713985253549E-3</v>
      </c>
      <c r="AG104" s="1">
        <v>-1.2924105962548178E-3</v>
      </c>
      <c r="AH104" s="1">
        <v>-5.354920358121159E-4</v>
      </c>
      <c r="AI104" s="1">
        <v>1.7835484868134318E-3</v>
      </c>
      <c r="AJ104" s="1">
        <v>2.5489383982008527E-3</v>
      </c>
      <c r="AK104" s="1">
        <v>-1.1990968179358507E-3</v>
      </c>
      <c r="AL104" s="1">
        <v>8.7689008025001081E-4</v>
      </c>
      <c r="AM104" s="1">
        <v>6.2912017574816076E-4</v>
      </c>
      <c r="AN104" s="1">
        <v>2.6555555740276929E-4</v>
      </c>
      <c r="AO104" s="1">
        <v>-2.405880807339107E-3</v>
      </c>
      <c r="AP104" s="1">
        <v>-2.8266555520385916E-4</v>
      </c>
      <c r="AQ104" s="1">
        <v>-1.0580599666371079E-3</v>
      </c>
      <c r="AR104" s="1">
        <v>1.4512421405318973E-3</v>
      </c>
      <c r="AS104" s="1">
        <v>5.9574069788041956E-4</v>
      </c>
      <c r="AT104" s="1">
        <v>2.2291101807955056E-3</v>
      </c>
      <c r="AU104" s="1">
        <v>-4.7229701217509495E-3</v>
      </c>
      <c r="AV104" s="1">
        <v>-3.4704340156721883E-4</v>
      </c>
      <c r="AW104" s="1">
        <v>-2.2347297559652775E-5</v>
      </c>
      <c r="AX104" s="1">
        <v>-1.7491615988840343E-3</v>
      </c>
      <c r="AY104" s="1">
        <v>2.5272942261148166E-4</v>
      </c>
      <c r="AZ104" s="1">
        <v>2.3975107598411837E-3</v>
      </c>
      <c r="BA104" s="1">
        <v>-2.9723537902923527E-4</v>
      </c>
      <c r="BB104" s="1">
        <v>-2.7699346088626725E-3</v>
      </c>
      <c r="BC104" s="1">
        <v>-2.1363676023201787E-3</v>
      </c>
      <c r="BD104" s="1">
        <v>4.790613519587688E-4</v>
      </c>
      <c r="BE104" s="1">
        <v>-2.1522219439205955E-3</v>
      </c>
      <c r="BF104" s="1">
        <v>8.9179068517260349E-4</v>
      </c>
      <c r="BG104" s="1">
        <v>8.549457886084952E-4</v>
      </c>
      <c r="BH104" s="1">
        <v>3.5147266080342372E-3</v>
      </c>
      <c r="BI104" s="1">
        <v>-5.1406934824605992E-3</v>
      </c>
      <c r="BJ104" s="1">
        <v>-3.0817851863133524E-4</v>
      </c>
      <c r="BK104" s="1">
        <v>1.8671877677547136E-4</v>
      </c>
      <c r="BL104" s="1">
        <v>3.5709328186640939E-4</v>
      </c>
      <c r="BM104" s="1">
        <v>7.2292389327596089E-4</v>
      </c>
      <c r="BN104" s="1">
        <v>-2.8055204374978677E-4</v>
      </c>
      <c r="BO104" s="1">
        <v>1.777062305870749E-4</v>
      </c>
      <c r="BP104" s="1">
        <v>-1.6834555722445942E-4</v>
      </c>
      <c r="BQ104" s="1">
        <v>2.6468834411305306E-3</v>
      </c>
    </row>
    <row r="105" spans="1:70" x14ac:dyDescent="0.2">
      <c r="A105" s="4" t="s">
        <v>94</v>
      </c>
      <c r="B105" s="5">
        <v>9.6623298051936397E-4</v>
      </c>
      <c r="C105" s="1">
        <v>5.9499121222705701E-4</v>
      </c>
      <c r="D105" s="1">
        <v>-3.0816684518101312E-6</v>
      </c>
      <c r="E105" s="1">
        <v>7.6911777531975592E-4</v>
      </c>
      <c r="F105" s="1">
        <v>-5.0758781515124977E-4</v>
      </c>
      <c r="G105" s="1">
        <v>1.2465372198568764E-3</v>
      </c>
      <c r="H105" s="1">
        <v>2.1354350323271854E-3</v>
      </c>
      <c r="I105" s="1">
        <v>-1.2556642564609385E-3</v>
      </c>
      <c r="J105" s="1">
        <v>5.9481630402253336E-5</v>
      </c>
      <c r="K105" s="1">
        <v>7.7172636307836807E-4</v>
      </c>
      <c r="L105" s="1">
        <v>2.2948065186246844E-3</v>
      </c>
      <c r="M105" s="1">
        <v>-1.904872587810241E-3</v>
      </c>
      <c r="N105" s="1">
        <v>6.2379164247289536E-4</v>
      </c>
      <c r="O105" s="1">
        <v>1.7125975978610469E-4</v>
      </c>
      <c r="P105" s="1">
        <v>1.2107038827784142E-3</v>
      </c>
      <c r="Q105" s="1">
        <v>-1.1306203895158793E-3</v>
      </c>
      <c r="R105" s="1">
        <v>1.6763547938422775E-4</v>
      </c>
      <c r="S105" s="1">
        <v>1.6069905956792529E-3</v>
      </c>
      <c r="T105" s="1">
        <v>-1.4249014326794539E-4</v>
      </c>
      <c r="U105" s="1">
        <v>2.1509233338440716E-3</v>
      </c>
      <c r="V105" s="1">
        <v>7.7361280295557423E-4</v>
      </c>
      <c r="W105" s="1">
        <v>-9.4798121657281987E-4</v>
      </c>
      <c r="X105" s="1">
        <v>1.0878661651187445E-3</v>
      </c>
      <c r="Y105" s="1">
        <v>-7.1177402898906959E-4</v>
      </c>
      <c r="Z105" s="1">
        <v>-1.6359976151111748E-3</v>
      </c>
      <c r="AA105" s="1">
        <v>-1.1786142073104236E-4</v>
      </c>
      <c r="AB105" s="1">
        <v>2.2435575073473913E-3</v>
      </c>
      <c r="AC105" s="1">
        <v>-4.4363374714186072E-4</v>
      </c>
      <c r="AD105" s="1">
        <v>-3.0354129791682078E-3</v>
      </c>
      <c r="AE105" s="1">
        <v>-1.5996562599040687E-4</v>
      </c>
      <c r="AF105" s="1">
        <v>-4.4954502764850872E-3</v>
      </c>
      <c r="AG105" s="1">
        <v>-8.6507858897327632E-4</v>
      </c>
      <c r="AH105" s="1">
        <v>-2.1472435278713743E-4</v>
      </c>
      <c r="AI105" s="1">
        <v>3.2646877065104999E-3</v>
      </c>
      <c r="AJ105" s="1">
        <v>1.2746633808835481E-3</v>
      </c>
      <c r="AK105" s="1">
        <v>-7.4378862389748576E-4</v>
      </c>
      <c r="AL105" s="1">
        <v>1.3072734492600923E-3</v>
      </c>
      <c r="AM105" s="1">
        <v>4.010682491017713E-4</v>
      </c>
      <c r="AN105" s="1">
        <v>-4.7204147846468446E-4</v>
      </c>
      <c r="AO105" s="1">
        <v>-2.798664253091848E-3</v>
      </c>
      <c r="AP105" s="1">
        <v>-1.9402633454411111E-3</v>
      </c>
      <c r="AQ105" s="1">
        <v>1.6257890588797957E-5</v>
      </c>
      <c r="AR105" s="1">
        <v>1.7989050640910291E-3</v>
      </c>
      <c r="AS105" s="1">
        <v>2.4219975675410683E-3</v>
      </c>
      <c r="AT105" s="1">
        <v>2.0471710290599393E-3</v>
      </c>
      <c r="AU105" s="1">
        <v>-2.0446105790366421E-3</v>
      </c>
      <c r="AV105" s="1">
        <v>-5.0784830984783433E-4</v>
      </c>
      <c r="AW105" s="1">
        <v>-2.119506510561871E-4</v>
      </c>
      <c r="AX105" s="1">
        <v>-1.5525442964107439E-3</v>
      </c>
      <c r="AY105" s="1">
        <v>-5.017754463525852E-4</v>
      </c>
      <c r="AZ105" s="1">
        <v>2.812052913728165E-3</v>
      </c>
      <c r="BA105" s="1">
        <v>-4.0477844175240707E-4</v>
      </c>
      <c r="BB105" s="1">
        <v>-5.3785079788603593E-3</v>
      </c>
      <c r="BC105" s="1">
        <v>-7.0657898074550033E-3</v>
      </c>
      <c r="BD105" s="1">
        <v>1.9464292453118051E-3</v>
      </c>
      <c r="BE105" s="1">
        <v>-1.2895820975841548E-3</v>
      </c>
      <c r="BF105" s="1">
        <v>4.1265421585562047E-4</v>
      </c>
      <c r="BG105" s="1">
        <v>1.4119174567295877E-3</v>
      </c>
      <c r="BH105" s="1">
        <v>4.7846463428903464E-3</v>
      </c>
      <c r="BI105" s="1">
        <v>-3.667398750328503E-3</v>
      </c>
      <c r="BJ105" s="1">
        <v>-3.3501951526382296E-3</v>
      </c>
      <c r="BK105" s="1">
        <v>1.2064705736862676E-4</v>
      </c>
      <c r="BL105" s="1">
        <v>1.348360882447586E-3</v>
      </c>
      <c r="BM105" s="1">
        <v>1.0513899117871538E-3</v>
      </c>
      <c r="BN105" s="1">
        <v>-1.6906100328174397E-3</v>
      </c>
      <c r="BO105" s="1">
        <v>-5.2056955075808687E-5</v>
      </c>
      <c r="BP105" s="1">
        <v>-1.1146085984949201E-3</v>
      </c>
      <c r="BQ105" s="1">
        <v>1.6096574273310503E-3</v>
      </c>
    </row>
    <row r="106" spans="1:70" x14ac:dyDescent="0.2">
      <c r="A106" s="4" t="s">
        <v>94</v>
      </c>
      <c r="B106" s="5">
        <v>7.9067840784237983E-4</v>
      </c>
      <c r="C106" s="1">
        <v>8.8860509830858468E-4</v>
      </c>
      <c r="D106" s="1">
        <v>-1.2288277091849101E-4</v>
      </c>
      <c r="E106" s="1">
        <v>3.2356961659914891E-4</v>
      </c>
      <c r="F106" s="1">
        <v>8.7606220147335706E-5</v>
      </c>
      <c r="G106" s="1">
        <v>1.0322794747215369E-3</v>
      </c>
      <c r="H106" s="1">
        <v>1.6708225805968904E-3</v>
      </c>
      <c r="I106" s="1">
        <v>-1.2279731176982004E-3</v>
      </c>
      <c r="J106" s="1">
        <v>2.3422403544460903E-4</v>
      </c>
      <c r="K106" s="1">
        <v>-1.0513191594027045E-4</v>
      </c>
      <c r="L106" s="1">
        <v>2.30701623397066E-3</v>
      </c>
      <c r="M106" s="1">
        <v>-2.210874845812282E-3</v>
      </c>
      <c r="N106" s="1">
        <v>5.4413741122312205E-4</v>
      </c>
      <c r="O106" s="1">
        <v>3.2713928127952636E-5</v>
      </c>
      <c r="P106" s="1">
        <v>2.096158015361056E-4</v>
      </c>
      <c r="Q106" s="1">
        <v>-7.7738474216525026E-4</v>
      </c>
      <c r="R106" s="1">
        <v>-4.6653104947407144E-4</v>
      </c>
      <c r="S106" s="1">
        <v>1.4577109925865521E-3</v>
      </c>
      <c r="T106" s="1">
        <v>1.401453757950787E-4</v>
      </c>
      <c r="U106" s="1">
        <v>1.7244149652084135E-3</v>
      </c>
      <c r="V106" s="1">
        <v>-3.0659139843520951E-5</v>
      </c>
      <c r="W106" s="1">
        <v>-1.4018755220313653E-3</v>
      </c>
      <c r="X106" s="1">
        <v>7.4881246198823972E-4</v>
      </c>
      <c r="Y106" s="1">
        <v>-1.8415942567661213E-4</v>
      </c>
      <c r="Z106" s="1">
        <v>-1.2169426249264551E-3</v>
      </c>
      <c r="AA106" s="1">
        <v>-1.0514426191044273E-3</v>
      </c>
      <c r="AB106" s="1">
        <v>3.4893538234158587E-3</v>
      </c>
      <c r="AC106" s="1">
        <v>1.4164570097828847E-4</v>
      </c>
      <c r="AD106" s="1">
        <v>-2.7884848445190614E-3</v>
      </c>
      <c r="AE106" s="1">
        <v>-1.2800518161312094E-3</v>
      </c>
      <c r="AF106" s="1">
        <v>-1.380280846330961E-3</v>
      </c>
      <c r="AG106" s="1">
        <v>-1.2919456066085376E-3</v>
      </c>
      <c r="AH106" s="1">
        <v>-5.2133511384394192E-4</v>
      </c>
      <c r="AI106" s="1">
        <v>1.8389242332477285E-3</v>
      </c>
      <c r="AJ106" s="1">
        <v>2.6181663526881811E-3</v>
      </c>
      <c r="AK106" s="1">
        <v>-1.1955284097460547E-3</v>
      </c>
      <c r="AL106" s="1">
        <v>9.1741212568364875E-4</v>
      </c>
      <c r="AM106" s="1">
        <v>6.656617927753135E-4</v>
      </c>
      <c r="AN106" s="1">
        <v>2.9608258286663194E-4</v>
      </c>
      <c r="AO106" s="1">
        <v>-2.422022396756201E-3</v>
      </c>
      <c r="AP106" s="1">
        <v>-2.6099763632291142E-4</v>
      </c>
      <c r="AQ106" s="1">
        <v>-1.0496439811634839E-3</v>
      </c>
      <c r="AR106" s="1">
        <v>1.5042821580975843E-3</v>
      </c>
      <c r="AS106" s="1">
        <v>6.3413010637238334E-4</v>
      </c>
      <c r="AT106" s="1">
        <v>2.2967043071568738E-3</v>
      </c>
      <c r="AU106" s="1">
        <v>-4.7774229184230103E-3</v>
      </c>
      <c r="AV106" s="1">
        <v>-3.2395994601779445E-4</v>
      </c>
      <c r="AW106" s="1">
        <v>6.9047167653721294E-6</v>
      </c>
      <c r="AX106" s="1">
        <v>-1.7498776015346842E-3</v>
      </c>
      <c r="AY106" s="1">
        <v>2.8774460896155944E-4</v>
      </c>
      <c r="AZ106" s="1">
        <v>2.4707816615615616E-3</v>
      </c>
      <c r="BA106" s="1">
        <v>-2.7096422164861705E-4</v>
      </c>
      <c r="BB106" s="1">
        <v>-2.7867438716011922E-3</v>
      </c>
      <c r="BC106" s="1">
        <v>-2.141523754776338E-3</v>
      </c>
      <c r="BD106" s="1">
        <v>5.2048223129998476E-4</v>
      </c>
      <c r="BE106" s="1">
        <v>-2.1566528101540964E-3</v>
      </c>
      <c r="BF106" s="1">
        <v>9.415030425962115E-4</v>
      </c>
      <c r="BG106" s="1">
        <v>9.0453079580713499E-4</v>
      </c>
      <c r="BH106" s="1">
        <v>3.6117013474858354E-3</v>
      </c>
      <c r="BI106" s="1">
        <v>-5.1956717681411234E-3</v>
      </c>
      <c r="BJ106" s="1">
        <v>-2.7747151849340798E-4</v>
      </c>
      <c r="BK106" s="1">
        <v>2.2669941977727299E-4</v>
      </c>
      <c r="BL106" s="1">
        <v>4.0063864476165361E-4</v>
      </c>
      <c r="BM106" s="1">
        <v>7.7348615709819024E-4</v>
      </c>
      <c r="BN106" s="1">
        <v>-2.4708850928339217E-4</v>
      </c>
      <c r="BO106" s="1">
        <v>2.1983273559474675E-4</v>
      </c>
      <c r="BP106" s="1">
        <v>-1.3171734859569151E-4</v>
      </c>
      <c r="BQ106" s="1">
        <v>1.6096574273310503E-3</v>
      </c>
    </row>
    <row r="107" spans="1:70" x14ac:dyDescent="0.2">
      <c r="A107" s="4" t="s">
        <v>94</v>
      </c>
      <c r="B107" s="5">
        <v>7.9067840784237983E-4</v>
      </c>
      <c r="C107" s="1">
        <v>8.8860509830858468E-4</v>
      </c>
      <c r="D107" s="1">
        <v>-1.2288277091849101E-4</v>
      </c>
      <c r="E107" s="1">
        <v>3.2356961659914891E-4</v>
      </c>
      <c r="F107" s="1">
        <v>8.7606220147335706E-5</v>
      </c>
      <c r="G107" s="1">
        <v>1.0322794747215369E-3</v>
      </c>
      <c r="H107" s="1">
        <v>1.6708225805968904E-3</v>
      </c>
      <c r="I107" s="1">
        <v>-1.2279731176982004E-3</v>
      </c>
      <c r="J107" s="1">
        <v>2.3422403544460903E-4</v>
      </c>
      <c r="K107" s="1">
        <v>-1.0513191594027045E-4</v>
      </c>
      <c r="L107" s="1">
        <v>2.30701623397066E-3</v>
      </c>
      <c r="M107" s="1">
        <v>-2.210874845812282E-3</v>
      </c>
      <c r="N107" s="1">
        <v>5.4413741122312205E-4</v>
      </c>
      <c r="O107" s="1">
        <v>3.2713928127952636E-5</v>
      </c>
      <c r="P107" s="1">
        <v>2.096158015361056E-4</v>
      </c>
      <c r="Q107" s="1">
        <v>-7.7738474216525026E-4</v>
      </c>
      <c r="R107" s="1">
        <v>-4.6653104947407144E-4</v>
      </c>
      <c r="S107" s="1">
        <v>1.4577109925865521E-3</v>
      </c>
      <c r="T107" s="1">
        <v>1.401453757950787E-4</v>
      </c>
      <c r="U107" s="1">
        <v>1.7244149652084135E-3</v>
      </c>
      <c r="V107" s="1">
        <v>-3.0659139843520951E-5</v>
      </c>
      <c r="W107" s="1">
        <v>-1.4018755220313653E-3</v>
      </c>
      <c r="X107" s="1">
        <v>7.4881246198823972E-4</v>
      </c>
      <c r="Y107" s="1">
        <v>-1.8415942567661213E-4</v>
      </c>
      <c r="Z107" s="1">
        <v>-1.2169426249264551E-3</v>
      </c>
      <c r="AA107" s="1">
        <v>-1.0514426191044273E-3</v>
      </c>
      <c r="AB107" s="1">
        <v>3.4893538234158587E-3</v>
      </c>
      <c r="AC107" s="1">
        <v>1.4164570097828847E-4</v>
      </c>
      <c r="AD107" s="1">
        <v>-2.7884848445190614E-3</v>
      </c>
      <c r="AE107" s="1">
        <v>-1.2800518161312094E-3</v>
      </c>
      <c r="AF107" s="1">
        <v>-1.380280846330961E-3</v>
      </c>
      <c r="AG107" s="1">
        <v>-1.2919456066085376E-3</v>
      </c>
      <c r="AH107" s="1">
        <v>-5.2133511384394192E-4</v>
      </c>
      <c r="AI107" s="1">
        <v>1.8389242332477285E-3</v>
      </c>
      <c r="AJ107" s="1">
        <v>2.6181663526881811E-3</v>
      </c>
      <c r="AK107" s="1">
        <v>-1.1955284097460547E-3</v>
      </c>
      <c r="AL107" s="1">
        <v>9.1741212568364875E-4</v>
      </c>
      <c r="AM107" s="1">
        <v>6.656617927753135E-4</v>
      </c>
      <c r="AN107" s="1">
        <v>2.9608258286663194E-4</v>
      </c>
      <c r="AO107" s="1">
        <v>-2.422022396756201E-3</v>
      </c>
      <c r="AP107" s="1">
        <v>-2.6099763632291142E-4</v>
      </c>
      <c r="AQ107" s="1">
        <v>-1.0496439811634839E-3</v>
      </c>
      <c r="AR107" s="1">
        <v>1.5042821580975843E-3</v>
      </c>
      <c r="AS107" s="1">
        <v>6.3413010637238334E-4</v>
      </c>
      <c r="AT107" s="1">
        <v>2.2967043071568738E-3</v>
      </c>
      <c r="AU107" s="1">
        <v>-4.7774229184230103E-3</v>
      </c>
      <c r="AV107" s="1">
        <v>-3.2395994601779445E-4</v>
      </c>
      <c r="AW107" s="1">
        <v>6.9047167653721294E-6</v>
      </c>
      <c r="AX107" s="1">
        <v>-1.7498776015346842E-3</v>
      </c>
      <c r="AY107" s="1">
        <v>2.8774460896155944E-4</v>
      </c>
      <c r="AZ107" s="1">
        <v>2.4707816615615616E-3</v>
      </c>
      <c r="BA107" s="1">
        <v>-2.7096422164861705E-4</v>
      </c>
      <c r="BB107" s="1">
        <v>-2.7867438716011922E-3</v>
      </c>
      <c r="BC107" s="1">
        <v>-2.141523754776338E-3</v>
      </c>
      <c r="BD107" s="1">
        <v>5.2048223129998476E-4</v>
      </c>
      <c r="BE107" s="1">
        <v>-2.1566528101540964E-3</v>
      </c>
      <c r="BF107" s="1">
        <v>9.415030425962115E-4</v>
      </c>
      <c r="BG107" s="1">
        <v>9.0453079580713499E-4</v>
      </c>
      <c r="BH107" s="1">
        <v>3.6117013474858354E-3</v>
      </c>
      <c r="BI107" s="1">
        <v>-5.1956717681411234E-3</v>
      </c>
      <c r="BJ107" s="1">
        <v>-2.7747151849340798E-4</v>
      </c>
      <c r="BK107" s="1">
        <v>2.2669941977727299E-4</v>
      </c>
      <c r="BL107" s="1">
        <v>4.0063864476165361E-4</v>
      </c>
      <c r="BM107" s="1">
        <v>7.7348615709819024E-4</v>
      </c>
      <c r="BN107" s="1">
        <v>-2.4708850928339217E-4</v>
      </c>
      <c r="BO107" s="1">
        <v>2.1983273559474675E-4</v>
      </c>
      <c r="BP107" s="1">
        <v>-1.3171734859569151E-4</v>
      </c>
      <c r="BQ107" s="1">
        <v>1.6096574273310503E-3</v>
      </c>
    </row>
    <row r="108" spans="1:70" x14ac:dyDescent="0.2">
      <c r="A108" s="4" t="s">
        <v>94</v>
      </c>
      <c r="B108" s="5">
        <v>9.7704413624438366E-4</v>
      </c>
      <c r="C108" s="1">
        <v>5.9913522677701491E-4</v>
      </c>
      <c r="D108" s="1">
        <v>-9.6209618618219255E-6</v>
      </c>
      <c r="E108" s="1">
        <v>7.7614612909181278E-4</v>
      </c>
      <c r="F108" s="1">
        <v>-5.2325692561230723E-4</v>
      </c>
      <c r="G108" s="1">
        <v>1.2618117865219728E-3</v>
      </c>
      <c r="H108" s="1">
        <v>2.1663380391619236E-3</v>
      </c>
      <c r="I108" s="1">
        <v>-1.2848861060311587E-3</v>
      </c>
      <c r="J108" s="1">
        <v>5.3429166887993509E-5</v>
      </c>
      <c r="K108" s="1">
        <v>7.7817088594076586E-4</v>
      </c>
      <c r="L108" s="1">
        <v>2.3280973362475956E-3</v>
      </c>
      <c r="M108" s="1">
        <v>-1.9460243297699748E-3</v>
      </c>
      <c r="N108" s="1">
        <v>6.2728061063343024E-4</v>
      </c>
      <c r="O108" s="1">
        <v>1.6662347611720761E-4</v>
      </c>
      <c r="P108" s="1">
        <v>1.224347062396687E-3</v>
      </c>
      <c r="Q108" s="1">
        <v>-1.1585357952911964E-3</v>
      </c>
      <c r="R108" s="1">
        <v>1.6257660862354763E-4</v>
      </c>
      <c r="S108" s="1">
        <v>1.627283714919826E-3</v>
      </c>
      <c r="T108" s="1">
        <v>-1.5328615178145514E-4</v>
      </c>
      <c r="U108" s="1">
        <v>2.1805914908463301E-3</v>
      </c>
      <c r="V108" s="1">
        <v>7.7877500754666631E-4</v>
      </c>
      <c r="W108" s="1">
        <v>-9.7342041870229074E-4</v>
      </c>
      <c r="X108" s="1">
        <v>1.0983265284980506E-3</v>
      </c>
      <c r="Y108" s="1">
        <v>-7.333004606357871E-4</v>
      </c>
      <c r="Z108" s="1">
        <v>-1.6740189082261514E-3</v>
      </c>
      <c r="AA108" s="1">
        <v>-1.2915233560238762E-4</v>
      </c>
      <c r="AB108" s="1">
        <v>2.2739201025655832E-3</v>
      </c>
      <c r="AC108" s="1">
        <v>-4.6097519580629904E-4</v>
      </c>
      <c r="AD108" s="1">
        <v>-3.0987719747383696E-3</v>
      </c>
      <c r="AE108" s="1">
        <v>-1.7257992255253072E-4</v>
      </c>
      <c r="AF108" s="1">
        <v>-4.5849484780650434E-3</v>
      </c>
      <c r="AG108" s="1">
        <v>-8.9047525367869724E-4</v>
      </c>
      <c r="AH108" s="1">
        <v>-2.287651692017926E-4</v>
      </c>
      <c r="AI108" s="1">
        <v>3.3120718769472819E-3</v>
      </c>
      <c r="AJ108" s="1">
        <v>1.2866665344928115E-3</v>
      </c>
      <c r="AK108" s="1">
        <v>-7.6767207747870645E-4</v>
      </c>
      <c r="AL108" s="1">
        <v>1.3195272597558399E-3</v>
      </c>
      <c r="AM108" s="1">
        <v>3.9711610555504521E-4</v>
      </c>
      <c r="AN108" s="1">
        <v>-4.9161638220517599E-4</v>
      </c>
      <c r="AO108" s="1">
        <v>-2.8595902568766787E-3</v>
      </c>
      <c r="AP108" s="1">
        <v>-1.9861713357367588E-3</v>
      </c>
      <c r="AQ108" s="1">
        <v>4.8008700198497433E-6</v>
      </c>
      <c r="AR108" s="1">
        <v>1.8188188908818334E-3</v>
      </c>
      <c r="AS108" s="1">
        <v>2.452756509700193E-3</v>
      </c>
      <c r="AT108" s="1">
        <v>2.0711101022377093E-3</v>
      </c>
      <c r="AU108" s="1">
        <v>-2.0932806395531308E-3</v>
      </c>
      <c r="AV108" s="1">
        <v>-5.2951076270214001E-4</v>
      </c>
      <c r="AW108" s="1">
        <v>-2.2857050716581723E-4</v>
      </c>
      <c r="AX108" s="1">
        <v>-1.593088811366725E-3</v>
      </c>
      <c r="AY108" s="1">
        <v>-5.2392290958307489E-4</v>
      </c>
      <c r="AZ108" s="1">
        <v>2.8483533308702562E-3</v>
      </c>
      <c r="BA108" s="1">
        <v>-4.2561945957695849E-4</v>
      </c>
      <c r="BB108" s="1">
        <v>-5.48758895687298E-3</v>
      </c>
      <c r="BC108" s="1">
        <v>-7.2049471061293724E-3</v>
      </c>
      <c r="BD108" s="1">
        <v>1.9665628949193659E-3</v>
      </c>
      <c r="BE108" s="1">
        <v>-1.3269423338825876E-3</v>
      </c>
      <c r="BF108" s="1">
        <v>4.0519880118466544E-4</v>
      </c>
      <c r="BG108" s="1">
        <v>1.4219215151858161E-3</v>
      </c>
      <c r="BH108" s="1">
        <v>4.8541143833640259E-3</v>
      </c>
      <c r="BI108" s="1">
        <v>-3.7477570125879164E-3</v>
      </c>
      <c r="BJ108" s="1">
        <v>-3.4251763083377558E-3</v>
      </c>
      <c r="BK108" s="1">
        <v>1.0685564131340744E-4</v>
      </c>
      <c r="BL108" s="1">
        <v>1.356054367263351E-3</v>
      </c>
      <c r="BM108" s="1">
        <v>1.0535791400123951E-3</v>
      </c>
      <c r="BN108" s="1">
        <v>-1.7372034541145961E-3</v>
      </c>
      <c r="BO108" s="1">
        <v>-6.9905454799585432E-5</v>
      </c>
      <c r="BP108" s="1">
        <v>-1.134623932697405E-2</v>
      </c>
      <c r="BQ108" s="1">
        <v>-2.1636271663605239E-2</v>
      </c>
    </row>
    <row r="109" spans="1:70" x14ac:dyDescent="0.2">
      <c r="A109" s="4" t="s">
        <v>94</v>
      </c>
      <c r="B109" s="5">
        <v>9.7704413624438366E-4</v>
      </c>
      <c r="C109" s="1">
        <v>5.9913522677701491E-4</v>
      </c>
      <c r="D109" s="1">
        <v>-9.6209618618219255E-6</v>
      </c>
      <c r="E109" s="1">
        <v>7.7614612909181278E-4</v>
      </c>
      <c r="F109" s="1">
        <v>-5.2325692561230723E-4</v>
      </c>
      <c r="G109" s="1">
        <v>1.2618117865219728E-3</v>
      </c>
      <c r="H109" s="1">
        <v>2.1663380391619236E-3</v>
      </c>
      <c r="I109" s="1">
        <v>-1.2848861060311587E-3</v>
      </c>
      <c r="J109" s="1">
        <v>5.3429166887993509E-5</v>
      </c>
      <c r="K109" s="1">
        <v>7.7817088594076586E-4</v>
      </c>
      <c r="L109" s="1">
        <v>2.3280973362475956E-3</v>
      </c>
      <c r="M109" s="1">
        <v>-1.9460243297699748E-3</v>
      </c>
      <c r="N109" s="1">
        <v>6.2728061063343024E-4</v>
      </c>
      <c r="O109" s="1">
        <v>1.6662347611720761E-4</v>
      </c>
      <c r="P109" s="1">
        <v>1.224347062396687E-3</v>
      </c>
      <c r="Q109" s="1">
        <v>-1.1585357952911964E-3</v>
      </c>
      <c r="R109" s="1">
        <v>1.6257660862354763E-4</v>
      </c>
      <c r="S109" s="1">
        <v>1.627283714919826E-3</v>
      </c>
      <c r="T109" s="1">
        <v>-1.5328615178145514E-4</v>
      </c>
      <c r="U109" s="1">
        <v>2.1805914908463301E-3</v>
      </c>
      <c r="V109" s="1">
        <v>7.7877500754666631E-4</v>
      </c>
      <c r="W109" s="1">
        <v>-9.7342041870229074E-4</v>
      </c>
      <c r="X109" s="1">
        <v>1.0983265284980506E-3</v>
      </c>
      <c r="Y109" s="1">
        <v>-7.333004606357871E-4</v>
      </c>
      <c r="Z109" s="1">
        <v>-1.6740189082261514E-3</v>
      </c>
      <c r="AA109" s="1">
        <v>-1.2915233560238762E-4</v>
      </c>
      <c r="AB109" s="1">
        <v>2.2739201025655832E-3</v>
      </c>
      <c r="AC109" s="1">
        <v>-4.6097519580629904E-4</v>
      </c>
      <c r="AD109" s="1">
        <v>-3.0987719747383696E-3</v>
      </c>
      <c r="AE109" s="1">
        <v>-1.7257992255253072E-4</v>
      </c>
      <c r="AF109" s="1">
        <v>-4.5849484780650434E-3</v>
      </c>
      <c r="AG109" s="1">
        <v>-8.9047525367869724E-4</v>
      </c>
      <c r="AH109" s="1">
        <v>-2.287651692017926E-4</v>
      </c>
      <c r="AI109" s="1">
        <v>3.3120718769472819E-3</v>
      </c>
      <c r="AJ109" s="1">
        <v>1.2866665344928115E-3</v>
      </c>
      <c r="AK109" s="1">
        <v>-7.6767207747870645E-4</v>
      </c>
      <c r="AL109" s="1">
        <v>1.3195272597558399E-3</v>
      </c>
      <c r="AM109" s="1">
        <v>3.9711610555504521E-4</v>
      </c>
      <c r="AN109" s="1">
        <v>-4.9161638220517599E-4</v>
      </c>
      <c r="AO109" s="1">
        <v>-2.8595902568766787E-3</v>
      </c>
      <c r="AP109" s="1">
        <v>-1.9861713357367588E-3</v>
      </c>
      <c r="AQ109" s="1">
        <v>4.8008700198497433E-6</v>
      </c>
      <c r="AR109" s="1">
        <v>1.8188188908818334E-3</v>
      </c>
      <c r="AS109" s="1">
        <v>2.452756509700193E-3</v>
      </c>
      <c r="AT109" s="1">
        <v>2.0711101022377093E-3</v>
      </c>
      <c r="AU109" s="1">
        <v>-2.0932806395531308E-3</v>
      </c>
      <c r="AV109" s="1">
        <v>-5.2951076270214001E-4</v>
      </c>
      <c r="AW109" s="1">
        <v>-2.2857050716581723E-4</v>
      </c>
      <c r="AX109" s="1">
        <v>-1.593088811366725E-3</v>
      </c>
      <c r="AY109" s="1">
        <v>-5.2392290958307489E-4</v>
      </c>
      <c r="AZ109" s="1">
        <v>2.8483533308702562E-3</v>
      </c>
      <c r="BA109" s="1">
        <v>-4.2561945957695849E-4</v>
      </c>
      <c r="BB109" s="1">
        <v>-5.48758895687298E-3</v>
      </c>
      <c r="BC109" s="1">
        <v>-7.2049471061293724E-3</v>
      </c>
      <c r="BD109" s="1">
        <v>1.9665628949193659E-3</v>
      </c>
      <c r="BE109" s="1">
        <v>-1.3269423338825876E-3</v>
      </c>
      <c r="BF109" s="1">
        <v>4.0519880118466544E-4</v>
      </c>
      <c r="BG109" s="1">
        <v>1.4219215151858161E-3</v>
      </c>
      <c r="BH109" s="1">
        <v>4.8541143833640259E-3</v>
      </c>
      <c r="BI109" s="1">
        <v>-3.7477570125879164E-3</v>
      </c>
      <c r="BJ109" s="1">
        <v>-3.4251763083377558E-3</v>
      </c>
      <c r="BK109" s="1">
        <v>1.0685564131340744E-4</v>
      </c>
      <c r="BL109" s="1">
        <v>1.356054367263351E-3</v>
      </c>
      <c r="BM109" s="1">
        <v>1.0535791400123951E-3</v>
      </c>
      <c r="BN109" s="1">
        <v>-1.7372034541145961E-3</v>
      </c>
      <c r="BO109" s="1">
        <v>-6.9905454799585432E-5</v>
      </c>
      <c r="BP109" s="1">
        <v>-5.7045064403940951E-3</v>
      </c>
      <c r="BQ109" s="1">
        <v>-1.1319485446551038E-3</v>
      </c>
    </row>
    <row r="110" spans="1:70" x14ac:dyDescent="0.2">
      <c r="A110" s="4" t="s">
        <v>425</v>
      </c>
      <c r="B110" s="5">
        <v>9.7704413624438366E-4</v>
      </c>
      <c r="C110" s="1">
        <v>5.9913522677701491E-4</v>
      </c>
      <c r="D110" s="1">
        <v>-9.6209618618219255E-6</v>
      </c>
      <c r="E110" s="1">
        <v>7.7614612909181278E-4</v>
      </c>
      <c r="F110" s="1">
        <v>-5.2325692561230723E-4</v>
      </c>
      <c r="G110" s="1">
        <v>1.2618117865219728E-3</v>
      </c>
      <c r="H110" s="1">
        <v>2.1663380391619236E-3</v>
      </c>
      <c r="I110" s="1">
        <v>-1.2848861060311587E-3</v>
      </c>
      <c r="J110" s="1">
        <v>5.3429166887993509E-5</v>
      </c>
      <c r="K110" s="1">
        <v>7.7817088594076586E-4</v>
      </c>
      <c r="L110" s="1">
        <v>2.3280973362475956E-3</v>
      </c>
      <c r="M110" s="1">
        <v>-1.9460243297699748E-3</v>
      </c>
      <c r="N110" s="1">
        <v>6.2728061063343024E-4</v>
      </c>
      <c r="O110" s="1">
        <v>1.6662347611720761E-4</v>
      </c>
      <c r="P110" s="1">
        <v>1.224347062396687E-3</v>
      </c>
      <c r="Q110" s="1">
        <v>-1.1585357952911964E-3</v>
      </c>
      <c r="R110" s="1">
        <v>1.6257660862354763E-4</v>
      </c>
      <c r="S110" s="1">
        <v>1.627283714919826E-3</v>
      </c>
      <c r="T110" s="1">
        <v>-1.5328615178145514E-4</v>
      </c>
      <c r="U110" s="1">
        <v>2.1805914908463301E-3</v>
      </c>
      <c r="V110" s="1">
        <v>7.7877500754666631E-4</v>
      </c>
      <c r="W110" s="1">
        <v>-9.7342041870229074E-4</v>
      </c>
      <c r="X110" s="1">
        <v>1.0983265284980506E-3</v>
      </c>
      <c r="Y110" s="1">
        <v>-7.333004606357871E-4</v>
      </c>
      <c r="Z110" s="1">
        <v>-1.6740189082261514E-3</v>
      </c>
      <c r="AA110" s="1">
        <v>-1.2915233560238762E-4</v>
      </c>
      <c r="AB110" s="1">
        <v>2.2739201025655832E-3</v>
      </c>
      <c r="AC110" s="1">
        <v>-4.6097519580629904E-4</v>
      </c>
      <c r="AD110" s="1">
        <v>-3.0987719747383696E-3</v>
      </c>
      <c r="AE110" s="1">
        <v>-1.7257992255253072E-4</v>
      </c>
      <c r="AF110" s="1">
        <v>-4.5849484780650434E-3</v>
      </c>
      <c r="AG110" s="1">
        <v>-8.9047525367869724E-4</v>
      </c>
      <c r="AH110" s="1">
        <v>-2.287651692017926E-4</v>
      </c>
      <c r="AI110" s="1">
        <v>3.3120718769472819E-3</v>
      </c>
      <c r="AJ110" s="1">
        <v>1.2866665344928115E-3</v>
      </c>
      <c r="AK110" s="1">
        <v>-7.6767207747870645E-4</v>
      </c>
      <c r="AL110" s="1">
        <v>1.3195272597558399E-3</v>
      </c>
      <c r="AM110" s="1">
        <v>3.9711610555504521E-4</v>
      </c>
      <c r="AN110" s="1">
        <v>-4.9161638220517599E-4</v>
      </c>
      <c r="AO110" s="1">
        <v>-2.8595902568766787E-3</v>
      </c>
      <c r="AP110" s="1">
        <v>-1.9861713357367588E-3</v>
      </c>
      <c r="AQ110" s="1">
        <v>4.8008700198497433E-6</v>
      </c>
      <c r="AR110" s="1">
        <v>1.8188188908818334E-3</v>
      </c>
      <c r="AS110" s="1">
        <v>2.452756509700193E-3</v>
      </c>
      <c r="AT110" s="1">
        <v>2.0711101022377093E-3</v>
      </c>
      <c r="AU110" s="1">
        <v>-2.0932806395531308E-3</v>
      </c>
      <c r="AV110" s="1">
        <v>-5.2951076270214001E-4</v>
      </c>
      <c r="AW110" s="1">
        <v>-2.2857050716581723E-4</v>
      </c>
      <c r="AX110" s="1">
        <v>-1.593088811366725E-3</v>
      </c>
      <c r="AY110" s="1">
        <v>-5.2392290958307489E-4</v>
      </c>
      <c r="AZ110" s="1">
        <v>2.8483533308702562E-3</v>
      </c>
      <c r="BA110" s="1">
        <v>-4.2561945957695849E-4</v>
      </c>
      <c r="BB110" s="1">
        <v>-5.48758895687298E-3</v>
      </c>
      <c r="BC110" s="1">
        <v>-7.2049471061293724E-3</v>
      </c>
      <c r="BD110" s="1">
        <v>1.9665628949193659E-3</v>
      </c>
      <c r="BE110" s="1">
        <v>-1.3269423338825876E-3</v>
      </c>
      <c r="BF110" s="1">
        <v>4.0519880118466544E-4</v>
      </c>
      <c r="BG110" s="1">
        <v>1.4219215151858161E-3</v>
      </c>
      <c r="BH110" s="1">
        <v>4.8541143833640259E-3</v>
      </c>
      <c r="BI110" s="1">
        <v>-3.7477570125879164E-3</v>
      </c>
      <c r="BJ110" s="1">
        <v>-3.4251763083377558E-3</v>
      </c>
      <c r="BK110" s="1">
        <v>1.0685564131340744E-4</v>
      </c>
      <c r="BL110" s="1">
        <v>1.356054367263351E-3</v>
      </c>
      <c r="BM110" s="1">
        <v>1.0535791400123951E-3</v>
      </c>
      <c r="BN110" s="1">
        <v>-1.7372034541145961E-3</v>
      </c>
      <c r="BO110" s="1">
        <v>-6.9905454799585432E-5</v>
      </c>
      <c r="BP110" s="1">
        <v>2.5098150432578178E-3</v>
      </c>
      <c r="BQ110" s="1">
        <v>-9.6662431890669198E-3</v>
      </c>
    </row>
    <row r="111" spans="1:70" x14ac:dyDescent="0.2">
      <c r="A111" s="4" t="s">
        <v>62</v>
      </c>
      <c r="B111" s="5">
        <v>8.0392929360812294E-4</v>
      </c>
      <c r="C111" s="1">
        <v>9.0357778187009539E-4</v>
      </c>
      <c r="D111" s="1">
        <v>-1.2582400050626421E-4</v>
      </c>
      <c r="E111" s="1">
        <v>3.2851839069960036E-4</v>
      </c>
      <c r="F111" s="1">
        <v>8.8366735830990812E-5</v>
      </c>
      <c r="G111" s="1">
        <v>1.049747644912919E-3</v>
      </c>
      <c r="H111" s="1">
        <v>1.6995800196435594E-3</v>
      </c>
      <c r="I111" s="1">
        <v>-1.2505339824139428E-3</v>
      </c>
      <c r="J111" s="1">
        <v>2.3752991748446234E-4</v>
      </c>
      <c r="K111" s="1">
        <v>-1.0784518262610651E-4</v>
      </c>
      <c r="L111" s="1">
        <v>2.346982510739567E-3</v>
      </c>
      <c r="M111" s="1">
        <v>-2.2508840381257529E-3</v>
      </c>
      <c r="N111" s="1">
        <v>5.5287571190936282E-4</v>
      </c>
      <c r="O111" s="1">
        <v>3.2386846305454147E-5</v>
      </c>
      <c r="P111" s="1">
        <v>2.1240580223866971E-4</v>
      </c>
      <c r="Q111" s="1">
        <v>-7.9207778917222645E-4</v>
      </c>
      <c r="R111" s="1">
        <v>-4.7573662983941818E-4</v>
      </c>
      <c r="S111" s="1">
        <v>1.4825480303144016E-3</v>
      </c>
      <c r="T111" s="1">
        <v>1.4164803230959364E-4</v>
      </c>
      <c r="U111" s="1">
        <v>1.7539426148956657E-3</v>
      </c>
      <c r="V111" s="1">
        <v>-3.2209794160128497E-5</v>
      </c>
      <c r="W111" s="1">
        <v>-1.4277108136924977E-3</v>
      </c>
      <c r="X111" s="1">
        <v>7.6102650507360028E-4</v>
      </c>
      <c r="Y111" s="1">
        <v>-1.8847400605673001E-4</v>
      </c>
      <c r="Z111" s="1">
        <v>-1.2395526345940909E-3</v>
      </c>
      <c r="AA111" s="1">
        <v>-1.0711398839019178E-3</v>
      </c>
      <c r="AB111" s="1">
        <v>3.5500074527652272E-3</v>
      </c>
      <c r="AC111" s="1">
        <v>1.4303127200830524E-4</v>
      </c>
      <c r="AD111" s="1">
        <v>-2.8389768835233795E-3</v>
      </c>
      <c r="AE111" s="1">
        <v>-1.3038635621939051E-3</v>
      </c>
      <c r="AF111" s="1">
        <v>-1.4058842883898982E-3</v>
      </c>
      <c r="AG111" s="1">
        <v>-1.3160036166268176E-3</v>
      </c>
      <c r="AH111" s="1">
        <v>-5.3177237389335065E-4</v>
      </c>
      <c r="AI111" s="1">
        <v>1.8702426484329196E-3</v>
      </c>
      <c r="AJ111" s="1">
        <v>2.6632577233788543E-3</v>
      </c>
      <c r="AK111" s="1">
        <v>-1.2179547942285541E-3</v>
      </c>
      <c r="AL111" s="1">
        <v>9.3236325092170677E-4</v>
      </c>
      <c r="AM111" s="1">
        <v>6.761374495511057E-4</v>
      </c>
      <c r="AN111" s="1">
        <v>2.9999701418319708E-4</v>
      </c>
      <c r="AO111" s="1">
        <v>-2.4662360721168369E-3</v>
      </c>
      <c r="AP111" s="1">
        <v>-2.6698397995940186E-4</v>
      </c>
      <c r="AQ111" s="1">
        <v>-1.0696095592142593E-3</v>
      </c>
      <c r="AR111" s="1">
        <v>1.529497236985715E-3</v>
      </c>
      <c r="AS111" s="1">
        <v>6.4392273199789698E-4</v>
      </c>
      <c r="AT111" s="1">
        <v>2.3359008869204656E-3</v>
      </c>
      <c r="AU111" s="1">
        <v>-4.863453659838566E-3</v>
      </c>
      <c r="AV111" s="1">
        <v>-3.3119145293747588E-4</v>
      </c>
      <c r="AW111" s="1">
        <v>5.5062012481696389E-6</v>
      </c>
      <c r="AX111" s="1">
        <v>-1.7823927565814059E-3</v>
      </c>
      <c r="AY111" s="1">
        <v>2.912696479749115E-4</v>
      </c>
      <c r="AZ111" s="1">
        <v>2.5129202292873349E-3</v>
      </c>
      <c r="BA111" s="1">
        <v>-2.7737626131401201E-4</v>
      </c>
      <c r="BB111" s="1">
        <v>-2.837707515628415E-3</v>
      </c>
      <c r="BC111" s="1">
        <v>-2.1810928272896612E-3</v>
      </c>
      <c r="BD111" s="1">
        <v>5.2800245073085744E-4</v>
      </c>
      <c r="BE111" s="1">
        <v>-2.1965411847752812E-3</v>
      </c>
      <c r="BF111" s="1">
        <v>9.5642258856315054E-4</v>
      </c>
      <c r="BG111" s="1">
        <v>9.1876920412815139E-4</v>
      </c>
      <c r="BH111" s="1">
        <v>3.6738268095847237E-3</v>
      </c>
      <c r="BI111" s="1">
        <v>-5.2894556564989283E-3</v>
      </c>
      <c r="BJ111" s="1">
        <v>-2.8423616382058442E-4</v>
      </c>
      <c r="BK111" s="1">
        <v>2.2882965253448199E-4</v>
      </c>
      <c r="BL111" s="1">
        <v>4.0581854570010241E-4</v>
      </c>
      <c r="BM111" s="1">
        <v>7.852357621085088E-4</v>
      </c>
      <c r="BN111" s="1">
        <v>-2.5343183893083125E-4</v>
      </c>
      <c r="BO111" s="1">
        <v>2.2172321464706361E-4</v>
      </c>
      <c r="BP111" s="1">
        <v>1.3489732813678358E-3</v>
      </c>
      <c r="BQ111" s="1">
        <v>2.5843702934193039E-3</v>
      </c>
    </row>
    <row r="112" spans="1:70" x14ac:dyDescent="0.2">
      <c r="A112" s="4" t="s">
        <v>63</v>
      </c>
      <c r="B112" s="5">
        <v>8.0392929360812294E-4</v>
      </c>
      <c r="C112" s="1">
        <v>9.0357778187009539E-4</v>
      </c>
      <c r="D112" s="1">
        <v>-1.2582400050626421E-4</v>
      </c>
      <c r="E112" s="1">
        <v>3.2851839069960036E-4</v>
      </c>
      <c r="F112" s="1">
        <v>8.8366735830990812E-5</v>
      </c>
      <c r="G112" s="1">
        <v>1.049747644912919E-3</v>
      </c>
      <c r="H112" s="1">
        <v>1.6995800196435594E-3</v>
      </c>
      <c r="I112" s="1">
        <v>-1.2505339824139428E-3</v>
      </c>
      <c r="J112" s="1">
        <v>2.3752991748446234E-4</v>
      </c>
      <c r="K112" s="1">
        <v>-1.0784518262610651E-4</v>
      </c>
      <c r="L112" s="1">
        <v>2.346982510739567E-3</v>
      </c>
      <c r="M112" s="1">
        <v>-2.2508840381257529E-3</v>
      </c>
      <c r="N112" s="1">
        <v>5.5287571190936282E-4</v>
      </c>
      <c r="O112" s="1">
        <v>3.2386846305454147E-5</v>
      </c>
      <c r="P112" s="1">
        <v>2.1240580223866971E-4</v>
      </c>
      <c r="Q112" s="1">
        <v>-7.9207778917222645E-4</v>
      </c>
      <c r="R112" s="1">
        <v>-4.7573662983941818E-4</v>
      </c>
      <c r="S112" s="1">
        <v>1.4825480303144016E-3</v>
      </c>
      <c r="T112" s="1">
        <v>1.4164803230959364E-4</v>
      </c>
      <c r="U112" s="1">
        <v>1.7539426148956657E-3</v>
      </c>
      <c r="V112" s="1">
        <v>-3.2209794160128497E-5</v>
      </c>
      <c r="W112" s="1">
        <v>-1.4277108136924977E-3</v>
      </c>
      <c r="X112" s="1">
        <v>7.6102650507360028E-4</v>
      </c>
      <c r="Y112" s="1">
        <v>-1.8847400605673001E-4</v>
      </c>
      <c r="Z112" s="1">
        <v>-1.2395526345940909E-3</v>
      </c>
      <c r="AA112" s="1">
        <v>-1.0711398839019178E-3</v>
      </c>
      <c r="AB112" s="1">
        <v>3.5500074527652272E-3</v>
      </c>
      <c r="AC112" s="1">
        <v>1.4303127200830524E-4</v>
      </c>
      <c r="AD112" s="1">
        <v>-2.8389768835233795E-3</v>
      </c>
      <c r="AE112" s="1">
        <v>-1.3038635621939051E-3</v>
      </c>
      <c r="AF112" s="1">
        <v>-1.4058842883898982E-3</v>
      </c>
      <c r="AG112" s="1">
        <v>-1.3160036166268176E-3</v>
      </c>
      <c r="AH112" s="1">
        <v>-5.3177237389335065E-4</v>
      </c>
      <c r="AI112" s="1">
        <v>1.8702426484329196E-3</v>
      </c>
      <c r="AJ112" s="1">
        <v>2.6632577233788543E-3</v>
      </c>
      <c r="AK112" s="1">
        <v>-1.2179547942285541E-3</v>
      </c>
      <c r="AL112" s="1">
        <v>9.3236325092170677E-4</v>
      </c>
      <c r="AM112" s="1">
        <v>6.761374495511057E-4</v>
      </c>
      <c r="AN112" s="1">
        <v>2.9999701418319708E-4</v>
      </c>
      <c r="AO112" s="1">
        <v>-2.4662360721168369E-3</v>
      </c>
      <c r="AP112" s="1">
        <v>-2.6698397995940186E-4</v>
      </c>
      <c r="AQ112" s="1">
        <v>-1.0696095592142593E-3</v>
      </c>
      <c r="AR112" s="1">
        <v>1.529497236985715E-3</v>
      </c>
      <c r="AS112" s="1">
        <v>6.4392273199789698E-4</v>
      </c>
      <c r="AT112" s="1">
        <v>2.3359008869204656E-3</v>
      </c>
      <c r="AU112" s="1">
        <v>-4.863453659838566E-3</v>
      </c>
      <c r="AV112" s="1">
        <v>-3.3119145293747588E-4</v>
      </c>
      <c r="AW112" s="1">
        <v>5.5062012481696389E-6</v>
      </c>
      <c r="AX112" s="1">
        <v>-1.7823927565814059E-3</v>
      </c>
      <c r="AY112" s="1">
        <v>2.912696479749115E-4</v>
      </c>
      <c r="AZ112" s="1">
        <v>2.5129202292873349E-3</v>
      </c>
      <c r="BA112" s="1">
        <v>-2.7737626131401201E-4</v>
      </c>
      <c r="BB112" s="1">
        <v>-2.837707515628415E-3</v>
      </c>
      <c r="BC112" s="1">
        <v>-2.1810928272896612E-3</v>
      </c>
      <c r="BD112" s="1">
        <v>5.2800245073085744E-4</v>
      </c>
      <c r="BE112" s="1">
        <v>-2.1965411847752812E-3</v>
      </c>
      <c r="BF112" s="1">
        <v>9.5642258856315054E-4</v>
      </c>
      <c r="BG112" s="1">
        <v>9.1876920412815139E-4</v>
      </c>
      <c r="BH112" s="1">
        <v>3.6738268095847237E-3</v>
      </c>
      <c r="BI112" s="1">
        <v>-5.2894556564989283E-3</v>
      </c>
      <c r="BJ112" s="1">
        <v>-2.8423616382058442E-4</v>
      </c>
      <c r="BK112" s="1">
        <v>2.2882965253448199E-4</v>
      </c>
      <c r="BL112" s="1">
        <v>4.0581854570010241E-4</v>
      </c>
      <c r="BM112" s="1">
        <v>7.852357621085088E-4</v>
      </c>
      <c r="BN112" s="1">
        <v>-2.5343183893083125E-4</v>
      </c>
      <c r="BO112" s="1">
        <v>2.2172321464706361E-4</v>
      </c>
      <c r="BP112" s="1">
        <v>-2.6704110636313956E-2</v>
      </c>
      <c r="BQ112" s="1">
        <v>-4.0152100695763915E-3</v>
      </c>
    </row>
    <row r="113" spans="1:69" x14ac:dyDescent="0.2">
      <c r="A113" s="4" t="s">
        <v>103</v>
      </c>
      <c r="B113" s="5">
        <v>9.5890694483808249E-4</v>
      </c>
      <c r="C113" s="1">
        <v>5.2850811973951282E-5</v>
      </c>
      <c r="D113" s="1">
        <v>3.7617924326935722E-4</v>
      </c>
      <c r="E113" s="1">
        <v>-1.4765123868288081E-3</v>
      </c>
      <c r="F113" s="1">
        <v>1.173768204829447E-3</v>
      </c>
      <c r="G113" s="1">
        <v>1.2103484298811057E-3</v>
      </c>
      <c r="H113" s="1">
        <v>2.8703133153005442E-4</v>
      </c>
      <c r="I113" s="1">
        <v>-1.2049201412803088E-4</v>
      </c>
      <c r="J113" s="1">
        <v>-1.970030822737695E-3</v>
      </c>
      <c r="K113" s="1">
        <v>1.3700089797814782E-3</v>
      </c>
      <c r="L113" s="1">
        <v>1.7550618728070185E-3</v>
      </c>
      <c r="M113" s="1">
        <v>7.8707512955512637E-5</v>
      </c>
      <c r="N113" s="1">
        <v>3.1434806470858178E-3</v>
      </c>
      <c r="O113" s="1">
        <v>-2.5676598563636266E-3</v>
      </c>
      <c r="P113" s="1">
        <v>2.1216329328633282E-4</v>
      </c>
      <c r="Q113" s="1">
        <v>-6.9032822211076276E-4</v>
      </c>
      <c r="R113" s="1">
        <v>1.0974074729355371E-4</v>
      </c>
      <c r="S113" s="1">
        <v>-6.5445142754596278E-5</v>
      </c>
      <c r="T113" s="1">
        <v>2.0597926713779727E-3</v>
      </c>
      <c r="U113" s="1">
        <v>2.1312362990818018E-4</v>
      </c>
      <c r="V113" s="1">
        <v>-8.3766955782568796E-4</v>
      </c>
      <c r="W113" s="1">
        <v>-3.0171547744979984E-4</v>
      </c>
      <c r="X113" s="1">
        <v>-4.175108029312161E-4</v>
      </c>
      <c r="Y113" s="1">
        <v>1.5786899210071278E-4</v>
      </c>
      <c r="Z113" s="1">
        <v>-1.1329025238377174E-3</v>
      </c>
      <c r="AA113" s="1">
        <v>-4.0005266951965762E-4</v>
      </c>
      <c r="AB113" s="1">
        <v>8.242436092852053E-4</v>
      </c>
      <c r="AC113" s="1">
        <v>-1.3673582311436722E-4</v>
      </c>
      <c r="AD113" s="1">
        <v>-2.6386545616905958E-3</v>
      </c>
      <c r="AE113" s="1">
        <v>-1.0215873821539986E-3</v>
      </c>
      <c r="AF113" s="1">
        <v>-1.5635534811081755E-4</v>
      </c>
      <c r="AG113" s="1">
        <v>9.4735003544566194E-4</v>
      </c>
      <c r="AH113" s="1">
        <v>-1.0520726239647349E-3</v>
      </c>
      <c r="AI113" s="1">
        <v>2.0291299020402426E-3</v>
      </c>
      <c r="AJ113" s="1">
        <v>-1.5371228339251765E-3</v>
      </c>
      <c r="AK113" s="1">
        <v>3.8827510119404176E-5</v>
      </c>
      <c r="AL113" s="1">
        <v>-4.491499391923158E-4</v>
      </c>
      <c r="AM113" s="1">
        <v>-7.8774576391669798E-4</v>
      </c>
      <c r="AN113" s="1">
        <v>-2.8461277551918257E-4</v>
      </c>
      <c r="AO113" s="1">
        <v>-1.2061629244037947E-5</v>
      </c>
      <c r="AP113" s="1">
        <v>1.8043526152995649E-4</v>
      </c>
      <c r="AQ113" s="1">
        <v>-5.1752022068797911E-4</v>
      </c>
      <c r="AR113" s="1">
        <v>-8.4851130003716258E-4</v>
      </c>
      <c r="AS113" s="1">
        <v>-2.6192603360561617E-4</v>
      </c>
      <c r="AT113" s="1">
        <v>8.4192937319242894E-4</v>
      </c>
      <c r="AU113" s="1">
        <v>-4.8419004651406426E-4</v>
      </c>
      <c r="AV113" s="1">
        <v>-6.3024936655574338E-4</v>
      </c>
      <c r="AW113" s="1">
        <v>2.2190764677341148E-3</v>
      </c>
      <c r="AX113" s="1">
        <v>1.2373390256316031E-4</v>
      </c>
      <c r="AY113" s="1">
        <v>-3.4656459739046739E-4</v>
      </c>
      <c r="AZ113" s="1">
        <v>-1.2017796447017109E-3</v>
      </c>
      <c r="BA113" s="1">
        <v>-1.8310988031417871E-4</v>
      </c>
      <c r="BB113" s="1">
        <v>-1.711611331908435E-3</v>
      </c>
      <c r="BC113" s="1">
        <v>3.4681847181344265E-3</v>
      </c>
      <c r="BD113" s="1">
        <v>7.3403879695997643E-4</v>
      </c>
      <c r="BE113" s="1">
        <v>-1.6006919441023369E-3</v>
      </c>
      <c r="BF113" s="1">
        <v>-6.3632675287215101E-4</v>
      </c>
      <c r="BG113" s="1">
        <v>-6.8873552563963034E-4</v>
      </c>
      <c r="BH113" s="1">
        <v>7.842890229949231E-4</v>
      </c>
      <c r="BI113" s="1">
        <v>-6.5614525353171495E-6</v>
      </c>
      <c r="BJ113" s="1">
        <v>1.6403772522209726E-3</v>
      </c>
      <c r="BK113" s="1">
        <v>1.0928968645799722E-3</v>
      </c>
      <c r="BL113" s="1">
        <v>-2.9310662679367218E-3</v>
      </c>
      <c r="BM113" s="1">
        <v>9.1331818510497105E-4</v>
      </c>
      <c r="BN113" s="1">
        <v>-3.0361000131213481E-4</v>
      </c>
      <c r="BO113" s="1">
        <v>2.5479748891682287E-5</v>
      </c>
      <c r="BP113" s="1">
        <v>-4.7237476407068277E-4</v>
      </c>
      <c r="BQ113" s="1">
        <v>-5.5776511522181895E-4</v>
      </c>
    </row>
    <row r="114" spans="1:69" x14ac:dyDescent="0.2">
      <c r="A114" s="4" t="s">
        <v>432</v>
      </c>
      <c r="B114" s="5">
        <v>-5.5219460716977278E-4</v>
      </c>
      <c r="C114" s="1">
        <v>6.8001980887928497E-4</v>
      </c>
      <c r="D114" s="1">
        <v>3.3498039581220638E-4</v>
      </c>
      <c r="E114" s="1">
        <v>9.8000538961424272E-4</v>
      </c>
      <c r="F114" s="1">
        <v>5.9792322113300545E-4</v>
      </c>
      <c r="G114" s="1">
        <v>-1.7486669064779821E-5</v>
      </c>
      <c r="H114" s="1">
        <v>7.7659829127413218E-4</v>
      </c>
      <c r="I114" s="1">
        <v>-5.3687775462031378E-4</v>
      </c>
      <c r="J114" s="1">
        <v>1.2672349128666314E-3</v>
      </c>
      <c r="K114" s="1">
        <v>2.1813486150987667E-3</v>
      </c>
      <c r="L114" s="1">
        <v>-1.3070588571951274E-3</v>
      </c>
      <c r="M114" s="1">
        <v>4.5497718206468441E-5</v>
      </c>
      <c r="N114" s="1">
        <v>7.7789066279719825E-4</v>
      </c>
      <c r="O114" s="1">
        <v>2.3443265659690519E-3</v>
      </c>
      <c r="P114" s="1">
        <v>-1.9758220514540614E-3</v>
      </c>
      <c r="Q114" s="1">
        <v>6.2497653313228112E-4</v>
      </c>
      <c r="R114" s="1">
        <v>1.5923447962447342E-4</v>
      </c>
      <c r="S114" s="1">
        <v>1.228174280145495E-3</v>
      </c>
      <c r="T114" s="1">
        <v>-1.1804372412444716E-3</v>
      </c>
      <c r="U114" s="1">
        <v>1.5471509733114397E-4</v>
      </c>
      <c r="V114" s="1">
        <v>1.6350017248848686E-3</v>
      </c>
      <c r="W114" s="1">
        <v>-1.6483629450095449E-4</v>
      </c>
      <c r="X114" s="1">
        <v>2.193948827350163E-3</v>
      </c>
      <c r="Y114" s="1">
        <v>7.7692633852762493E-4</v>
      </c>
      <c r="Z114" s="1">
        <v>-9.9423957445829675E-4</v>
      </c>
      <c r="AA114" s="1">
        <v>1.0995931787678803E-3</v>
      </c>
      <c r="AB114" s="1">
        <v>-7.5186202133590706E-4</v>
      </c>
      <c r="AC114" s="1">
        <v>-1.7028452343598188E-3</v>
      </c>
      <c r="AD114" s="1">
        <v>-1.4155754956543575E-4</v>
      </c>
      <c r="AE114" s="1">
        <v>2.2871482322141274E-3</v>
      </c>
      <c r="AF114" s="1">
        <v>-4.7728405847791329E-4</v>
      </c>
      <c r="AG114" s="1">
        <v>-3.1435778915444501E-3</v>
      </c>
      <c r="AH114" s="1">
        <v>-1.8614352458463983E-4</v>
      </c>
      <c r="AI114" s="1">
        <v>-4.6460685798926293E-3</v>
      </c>
      <c r="AJ114" s="1">
        <v>-9.1210927332389838E-4</v>
      </c>
      <c r="AK114" s="1">
        <v>-2.4347950013201366E-4</v>
      </c>
      <c r="AL114" s="1">
        <v>3.3351883518386929E-3</v>
      </c>
      <c r="AM114" s="1">
        <v>1.2878446872656819E-3</v>
      </c>
      <c r="AN114" s="1">
        <v>-7.8874584224193362E-4</v>
      </c>
      <c r="AO114" s="1">
        <v>1.3206674078447144E-3</v>
      </c>
      <c r="AP114" s="1">
        <v>3.8815214768071705E-4</v>
      </c>
      <c r="AQ114" s="1">
        <v>-5.1032589729544558E-4</v>
      </c>
      <c r="AR114" s="1">
        <v>-2.9039314569106068E-3</v>
      </c>
      <c r="AS114" s="1">
        <v>-2.0213436777952805E-3</v>
      </c>
      <c r="AT114" s="1">
        <v>-9.2063555517628479E-6</v>
      </c>
      <c r="AU114" s="1">
        <v>1.8240735162696683E-3</v>
      </c>
      <c r="AV114" s="1">
        <v>2.4645988345748057E-3</v>
      </c>
      <c r="AW114" s="1">
        <v>2.078632166131278E-3</v>
      </c>
      <c r="AX114" s="1">
        <v>-2.1306985929299741E-3</v>
      </c>
      <c r="AY114" s="1">
        <v>-5.5036739834919874E-4</v>
      </c>
      <c r="AZ114" s="1">
        <v>-2.4642868513725268E-4</v>
      </c>
      <c r="BA114" s="1">
        <v>-1.6258345808843368E-3</v>
      </c>
      <c r="BB114" s="1">
        <v>-5.454287766892441E-4</v>
      </c>
      <c r="BC114" s="1">
        <v>2.8628127977411186E-3</v>
      </c>
      <c r="BD114" s="1">
        <v>-4.465609614485721E-4</v>
      </c>
      <c r="BE114" s="1">
        <v>-5.5631334261613099E-3</v>
      </c>
      <c r="BF114" s="1">
        <v>-7.2991864070963202E-3</v>
      </c>
      <c r="BG114" s="1">
        <v>1.9705415525489455E-3</v>
      </c>
      <c r="BH114" s="1">
        <v>-1.3585899124534113E-3</v>
      </c>
      <c r="BI114" s="1">
        <v>3.9188266685271332E-4</v>
      </c>
      <c r="BJ114" s="1">
        <v>1.4192510874056453E-3</v>
      </c>
      <c r="BK114" s="1">
        <v>4.8880210539961801E-3</v>
      </c>
      <c r="BL114" s="1">
        <v>-3.8064904516187216E-3</v>
      </c>
      <c r="BM114" s="1">
        <v>-3.4807299046301487E-3</v>
      </c>
      <c r="BN114" s="1">
        <v>8.8938273569851717E-5</v>
      </c>
      <c r="BO114" s="1">
        <v>1.3512574119928097E-3</v>
      </c>
      <c r="BP114" s="1">
        <v>1.0452373669524479E-3</v>
      </c>
      <c r="BQ114" s="1">
        <v>-1.7758122289226665E-3</v>
      </c>
    </row>
    <row r="115" spans="1:69" x14ac:dyDescent="0.2">
      <c r="A115" s="4" t="s">
        <v>434</v>
      </c>
      <c r="B115" s="5">
        <v>-5.5219460716977278E-4</v>
      </c>
      <c r="C115" s="1">
        <v>6.8001980887928497E-4</v>
      </c>
      <c r="D115" s="1">
        <v>3.3498039581220638E-4</v>
      </c>
      <c r="E115" s="1">
        <v>9.8000538961424272E-4</v>
      </c>
      <c r="F115" s="1">
        <v>5.9792322113300545E-4</v>
      </c>
      <c r="G115" s="1">
        <v>-1.7486669064779821E-5</v>
      </c>
      <c r="H115" s="1">
        <v>7.7659829127413218E-4</v>
      </c>
      <c r="I115" s="1">
        <v>-5.3687775462031378E-4</v>
      </c>
      <c r="J115" s="1">
        <v>1.2672349128666314E-3</v>
      </c>
      <c r="K115" s="1">
        <v>2.1813486150987667E-3</v>
      </c>
      <c r="L115" s="1">
        <v>-1.3070588571951274E-3</v>
      </c>
      <c r="M115" s="1">
        <v>4.5497718206468441E-5</v>
      </c>
      <c r="N115" s="1">
        <v>7.7789066279719825E-4</v>
      </c>
      <c r="O115" s="1">
        <v>2.3443265659690519E-3</v>
      </c>
      <c r="P115" s="1">
        <v>-1.9758220514540614E-3</v>
      </c>
      <c r="Q115" s="1">
        <v>6.2497653313228112E-4</v>
      </c>
      <c r="R115" s="1">
        <v>1.5923447962447342E-4</v>
      </c>
      <c r="S115" s="1">
        <v>1.228174280145495E-3</v>
      </c>
      <c r="T115" s="1">
        <v>-1.1804372412444716E-3</v>
      </c>
      <c r="U115" s="1">
        <v>1.5471509733114397E-4</v>
      </c>
      <c r="V115" s="1">
        <v>1.6350017248848686E-3</v>
      </c>
      <c r="W115" s="1">
        <v>-1.6483629450095449E-4</v>
      </c>
      <c r="X115" s="1">
        <v>2.193948827350163E-3</v>
      </c>
      <c r="Y115" s="1">
        <v>7.7692633852762493E-4</v>
      </c>
      <c r="Z115" s="1">
        <v>-9.9423957445829675E-4</v>
      </c>
      <c r="AA115" s="1">
        <v>1.0995931787678803E-3</v>
      </c>
      <c r="AB115" s="1">
        <v>-7.5186202133590706E-4</v>
      </c>
      <c r="AC115" s="1">
        <v>-1.7028452343598188E-3</v>
      </c>
      <c r="AD115" s="1">
        <v>-1.4155754956543575E-4</v>
      </c>
      <c r="AE115" s="1">
        <v>2.2871482322141274E-3</v>
      </c>
      <c r="AF115" s="1">
        <v>-4.7728405847791329E-4</v>
      </c>
      <c r="AG115" s="1">
        <v>-3.1435778915444501E-3</v>
      </c>
      <c r="AH115" s="1">
        <v>-1.8614352458463983E-4</v>
      </c>
      <c r="AI115" s="1">
        <v>-4.6460685798926293E-3</v>
      </c>
      <c r="AJ115" s="1">
        <v>-9.1210927332389838E-4</v>
      </c>
      <c r="AK115" s="1">
        <v>-2.4347950013201366E-4</v>
      </c>
      <c r="AL115" s="1">
        <v>3.3351883518386929E-3</v>
      </c>
      <c r="AM115" s="1">
        <v>1.2878446872656819E-3</v>
      </c>
      <c r="AN115" s="1">
        <v>-7.8874584224193362E-4</v>
      </c>
      <c r="AO115" s="1">
        <v>1.3206674078447144E-3</v>
      </c>
      <c r="AP115" s="1">
        <v>3.8815214768071705E-4</v>
      </c>
      <c r="AQ115" s="1">
        <v>-5.1032589729544558E-4</v>
      </c>
      <c r="AR115" s="1">
        <v>-2.9039314569106068E-3</v>
      </c>
      <c r="AS115" s="1">
        <v>-2.0213436777952805E-3</v>
      </c>
      <c r="AT115" s="1">
        <v>-9.2063555517628479E-6</v>
      </c>
      <c r="AU115" s="1">
        <v>1.8240735162696683E-3</v>
      </c>
      <c r="AV115" s="1">
        <v>2.4645988345748057E-3</v>
      </c>
      <c r="AW115" s="1">
        <v>2.078632166131278E-3</v>
      </c>
      <c r="AX115" s="1">
        <v>-2.1306985929299741E-3</v>
      </c>
      <c r="AY115" s="1">
        <v>-5.5036739834919874E-4</v>
      </c>
      <c r="AZ115" s="1">
        <v>-2.4642868513725268E-4</v>
      </c>
      <c r="BA115" s="1">
        <v>-1.6258345808843368E-3</v>
      </c>
      <c r="BB115" s="1">
        <v>-5.454287766892441E-4</v>
      </c>
      <c r="BC115" s="1">
        <v>2.8628127977411186E-3</v>
      </c>
      <c r="BD115" s="1">
        <v>-4.465609614485721E-4</v>
      </c>
      <c r="BE115" s="1">
        <v>-5.5631334261613099E-3</v>
      </c>
      <c r="BF115" s="1">
        <v>-7.2991864070963202E-3</v>
      </c>
      <c r="BG115" s="1">
        <v>1.9705415525489455E-3</v>
      </c>
      <c r="BH115" s="1">
        <v>-1.3585899124534113E-3</v>
      </c>
      <c r="BI115" s="1">
        <v>3.9188266685271332E-4</v>
      </c>
      <c r="BJ115" s="1">
        <v>1.4192510874056453E-3</v>
      </c>
      <c r="BK115" s="1">
        <v>4.8880210539961801E-3</v>
      </c>
      <c r="BL115" s="1">
        <v>-3.8064904516187216E-3</v>
      </c>
      <c r="BM115" s="1">
        <v>-3.4807299046301487E-3</v>
      </c>
      <c r="BN115" s="1">
        <v>8.8938273569851717E-5</v>
      </c>
      <c r="BO115" s="1">
        <v>1.3512574119928097E-3</v>
      </c>
      <c r="BP115" s="1">
        <v>1.0452373669524479E-3</v>
      </c>
      <c r="BQ115" s="1">
        <v>-1.7758122289226665E-3</v>
      </c>
    </row>
    <row r="116" spans="1:69" x14ac:dyDescent="0.2">
      <c r="A116" s="4" t="s">
        <v>65</v>
      </c>
      <c r="B116" s="5">
        <v>-5.5219460716977278E-4</v>
      </c>
      <c r="C116" s="1">
        <v>6.8001980887928497E-4</v>
      </c>
      <c r="D116" s="1">
        <v>3.3498039581220638E-4</v>
      </c>
      <c r="E116" s="1">
        <v>9.8000538961424272E-4</v>
      </c>
      <c r="F116" s="1">
        <v>5.9792322113300545E-4</v>
      </c>
      <c r="G116" s="1">
        <v>-1.7486669064779821E-5</v>
      </c>
      <c r="H116" s="1">
        <v>7.7659829127413218E-4</v>
      </c>
      <c r="I116" s="1">
        <v>-5.3687775462031378E-4</v>
      </c>
      <c r="J116" s="1">
        <v>1.2672349128666314E-3</v>
      </c>
      <c r="K116" s="1">
        <v>2.1813486150987667E-3</v>
      </c>
      <c r="L116" s="1">
        <v>-1.3070588571951274E-3</v>
      </c>
      <c r="M116" s="1">
        <v>4.5497718206468441E-5</v>
      </c>
      <c r="N116" s="1">
        <v>7.7789066279719825E-4</v>
      </c>
      <c r="O116" s="1">
        <v>2.3443265659690519E-3</v>
      </c>
      <c r="P116" s="1">
        <v>-1.9758220514540614E-3</v>
      </c>
      <c r="Q116" s="1">
        <v>6.2497653313228112E-4</v>
      </c>
      <c r="R116" s="1">
        <v>1.5923447962447342E-4</v>
      </c>
      <c r="S116" s="1">
        <v>1.228174280145495E-3</v>
      </c>
      <c r="T116" s="1">
        <v>-1.1804372412444716E-3</v>
      </c>
      <c r="U116" s="1">
        <v>1.5471509733114397E-4</v>
      </c>
      <c r="V116" s="1">
        <v>1.6350017248848686E-3</v>
      </c>
      <c r="W116" s="1">
        <v>-1.6483629450095449E-4</v>
      </c>
      <c r="X116" s="1">
        <v>2.193948827350163E-3</v>
      </c>
      <c r="Y116" s="1">
        <v>7.7692633852762493E-4</v>
      </c>
      <c r="Z116" s="1">
        <v>-9.9423957445829675E-4</v>
      </c>
      <c r="AA116" s="1">
        <v>1.0995931787678803E-3</v>
      </c>
      <c r="AB116" s="1">
        <v>-7.5186202133590706E-4</v>
      </c>
      <c r="AC116" s="1">
        <v>-1.7028452343598188E-3</v>
      </c>
      <c r="AD116" s="1">
        <v>-1.4155754956543575E-4</v>
      </c>
      <c r="AE116" s="1">
        <v>2.2871482322141274E-3</v>
      </c>
      <c r="AF116" s="1">
        <v>-4.7728405847791329E-4</v>
      </c>
      <c r="AG116" s="1">
        <v>-3.1435778915444501E-3</v>
      </c>
      <c r="AH116" s="1">
        <v>-1.8614352458463983E-4</v>
      </c>
      <c r="AI116" s="1">
        <v>-4.6460685798926293E-3</v>
      </c>
      <c r="AJ116" s="1">
        <v>-9.1210927332389838E-4</v>
      </c>
      <c r="AK116" s="1">
        <v>-2.4347950013201366E-4</v>
      </c>
      <c r="AL116" s="1">
        <v>3.3351883518386929E-3</v>
      </c>
      <c r="AM116" s="1">
        <v>1.2878446872656819E-3</v>
      </c>
      <c r="AN116" s="1">
        <v>-7.8874584224193362E-4</v>
      </c>
      <c r="AO116" s="1">
        <v>1.3206674078447144E-3</v>
      </c>
      <c r="AP116" s="1">
        <v>3.8815214768071705E-4</v>
      </c>
      <c r="AQ116" s="1">
        <v>-5.1032589729544558E-4</v>
      </c>
      <c r="AR116" s="1">
        <v>-2.9039314569106068E-3</v>
      </c>
      <c r="AS116" s="1">
        <v>-2.0213436777952805E-3</v>
      </c>
      <c r="AT116" s="1">
        <v>-9.2063555517628479E-6</v>
      </c>
      <c r="AU116" s="1">
        <v>1.8240735162696683E-3</v>
      </c>
      <c r="AV116" s="1">
        <v>2.4645988345748057E-3</v>
      </c>
      <c r="AW116" s="1">
        <v>2.078632166131278E-3</v>
      </c>
      <c r="AX116" s="1">
        <v>-2.1306985929299741E-3</v>
      </c>
      <c r="AY116" s="1">
        <v>-5.5036739834919874E-4</v>
      </c>
      <c r="AZ116" s="1">
        <v>-2.4642868513725268E-4</v>
      </c>
      <c r="BA116" s="1">
        <v>-1.6258345808843368E-3</v>
      </c>
      <c r="BB116" s="1">
        <v>-5.454287766892441E-4</v>
      </c>
      <c r="BC116" s="1">
        <v>2.8628127977411186E-3</v>
      </c>
      <c r="BD116" s="1">
        <v>-4.465609614485721E-4</v>
      </c>
      <c r="BE116" s="1">
        <v>-5.5631334261613099E-3</v>
      </c>
      <c r="BF116" s="1">
        <v>-7.2991864070963202E-3</v>
      </c>
      <c r="BG116" s="1">
        <v>1.9705415525489455E-3</v>
      </c>
      <c r="BH116" s="1">
        <v>-1.3585899124534113E-3</v>
      </c>
      <c r="BI116" s="1">
        <v>3.9188266685271332E-4</v>
      </c>
      <c r="BJ116" s="1">
        <v>1.4192510874056453E-3</v>
      </c>
      <c r="BK116" s="1">
        <v>4.8880210539961801E-3</v>
      </c>
      <c r="BL116" s="1">
        <v>-3.8064904516187216E-3</v>
      </c>
      <c r="BM116" s="1">
        <v>-3.4807299046301487E-3</v>
      </c>
      <c r="BN116" s="1">
        <v>8.8938273569851717E-5</v>
      </c>
      <c r="BO116" s="1">
        <v>1.3512574119928097E-3</v>
      </c>
      <c r="BP116" s="1">
        <v>1.0452373669524479E-3</v>
      </c>
      <c r="BQ116" s="1">
        <v>-1.7758122289226665E-3</v>
      </c>
    </row>
    <row r="117" spans="1:69" x14ac:dyDescent="0.2">
      <c r="A117" s="4" t="s">
        <v>65</v>
      </c>
      <c r="B117" s="5">
        <v>-5.5219460716977278E-4</v>
      </c>
      <c r="C117" s="1">
        <v>6.8001980887928497E-4</v>
      </c>
      <c r="D117" s="1">
        <v>3.3498039581220638E-4</v>
      </c>
      <c r="E117" s="1">
        <v>9.8000538961424272E-4</v>
      </c>
      <c r="F117" s="1">
        <v>5.9792322113300545E-4</v>
      </c>
      <c r="G117" s="1">
        <v>-1.7486669064779821E-5</v>
      </c>
      <c r="H117" s="1">
        <v>7.7659829127413218E-4</v>
      </c>
      <c r="I117" s="1">
        <v>-5.3687775462031378E-4</v>
      </c>
      <c r="J117" s="1">
        <v>1.2672349128666314E-3</v>
      </c>
      <c r="K117" s="1">
        <v>2.1813486150987667E-3</v>
      </c>
      <c r="L117" s="1">
        <v>-1.3070588571951274E-3</v>
      </c>
      <c r="M117" s="1">
        <v>4.5497718206468441E-5</v>
      </c>
      <c r="N117" s="1">
        <v>7.7789066279719825E-4</v>
      </c>
      <c r="O117" s="1">
        <v>2.3443265659690519E-3</v>
      </c>
      <c r="P117" s="1">
        <v>-1.9758220514540614E-3</v>
      </c>
      <c r="Q117" s="1">
        <v>6.2497653313228112E-4</v>
      </c>
      <c r="R117" s="1">
        <v>1.5923447962447342E-4</v>
      </c>
      <c r="S117" s="1">
        <v>1.228174280145495E-3</v>
      </c>
      <c r="T117" s="1">
        <v>-1.1804372412444716E-3</v>
      </c>
      <c r="U117" s="1">
        <v>1.5471509733114397E-4</v>
      </c>
      <c r="V117" s="1">
        <v>1.6350017248848686E-3</v>
      </c>
      <c r="W117" s="1">
        <v>-1.6483629450095449E-4</v>
      </c>
      <c r="X117" s="1">
        <v>2.193948827350163E-3</v>
      </c>
      <c r="Y117" s="1">
        <v>7.7692633852762493E-4</v>
      </c>
      <c r="Z117" s="1">
        <v>-9.9423957445829675E-4</v>
      </c>
      <c r="AA117" s="1">
        <v>1.0995931787678803E-3</v>
      </c>
      <c r="AB117" s="1">
        <v>-7.5186202133590706E-4</v>
      </c>
      <c r="AC117" s="1">
        <v>-1.7028452343598188E-3</v>
      </c>
      <c r="AD117" s="1">
        <v>-1.4155754956543575E-4</v>
      </c>
      <c r="AE117" s="1">
        <v>2.2871482322141274E-3</v>
      </c>
      <c r="AF117" s="1">
        <v>-4.7728405847791329E-4</v>
      </c>
      <c r="AG117" s="1">
        <v>-3.1435778915444501E-3</v>
      </c>
      <c r="AH117" s="1">
        <v>-1.8614352458463983E-4</v>
      </c>
      <c r="AI117" s="1">
        <v>-4.6460685798926293E-3</v>
      </c>
      <c r="AJ117" s="1">
        <v>-9.1210927332389838E-4</v>
      </c>
      <c r="AK117" s="1">
        <v>-2.4347950013201366E-4</v>
      </c>
      <c r="AL117" s="1">
        <v>3.3351883518386929E-3</v>
      </c>
      <c r="AM117" s="1">
        <v>1.2878446872656819E-3</v>
      </c>
      <c r="AN117" s="1">
        <v>-7.8874584224193362E-4</v>
      </c>
      <c r="AO117" s="1">
        <v>1.3206674078447144E-3</v>
      </c>
      <c r="AP117" s="1">
        <v>3.8815214768071705E-4</v>
      </c>
      <c r="AQ117" s="1">
        <v>-5.1032589729544558E-4</v>
      </c>
      <c r="AR117" s="1">
        <v>-2.9039314569106068E-3</v>
      </c>
      <c r="AS117" s="1">
        <v>-2.0213436777952805E-3</v>
      </c>
      <c r="AT117" s="1">
        <v>-9.2063555517628479E-6</v>
      </c>
      <c r="AU117" s="1">
        <v>1.8240735162696683E-3</v>
      </c>
      <c r="AV117" s="1">
        <v>2.4645988345748057E-3</v>
      </c>
      <c r="AW117" s="1">
        <v>2.078632166131278E-3</v>
      </c>
      <c r="AX117" s="1">
        <v>-2.1306985929299741E-3</v>
      </c>
      <c r="AY117" s="1">
        <v>-5.5036739834919874E-4</v>
      </c>
      <c r="AZ117" s="1">
        <v>-2.4642868513725268E-4</v>
      </c>
      <c r="BA117" s="1">
        <v>-1.6258345808843368E-3</v>
      </c>
      <c r="BB117" s="1">
        <v>-5.454287766892441E-4</v>
      </c>
      <c r="BC117" s="1">
        <v>2.8628127977411186E-3</v>
      </c>
      <c r="BD117" s="1">
        <v>-4.465609614485721E-4</v>
      </c>
      <c r="BE117" s="1">
        <v>-5.5631334261613099E-3</v>
      </c>
      <c r="BF117" s="1">
        <v>-7.2991864070963202E-3</v>
      </c>
      <c r="BG117" s="1">
        <v>1.9705415525489455E-3</v>
      </c>
      <c r="BH117" s="1">
        <v>-1.3585899124534113E-3</v>
      </c>
      <c r="BI117" s="1">
        <v>3.9188266685271332E-4</v>
      </c>
      <c r="BJ117" s="1">
        <v>1.4192510874056453E-3</v>
      </c>
      <c r="BK117" s="1">
        <v>4.8880210539961801E-3</v>
      </c>
      <c r="BL117" s="1">
        <v>-3.8064904516187216E-3</v>
      </c>
      <c r="BM117" s="1">
        <v>-3.4807299046301487E-3</v>
      </c>
      <c r="BN117" s="1">
        <v>8.8938273569851717E-5</v>
      </c>
      <c r="BO117" s="1">
        <v>1.3512574119928097E-3</v>
      </c>
      <c r="BP117" s="1">
        <v>1.0452373669524479E-3</v>
      </c>
      <c r="BQ117" s="1">
        <v>-1.7758122289226665E-3</v>
      </c>
    </row>
    <row r="118" spans="1:69" x14ac:dyDescent="0.2">
      <c r="A118" s="4" t="s">
        <v>65</v>
      </c>
      <c r="B118" s="5">
        <v>-5.4831172590917616E-5</v>
      </c>
      <c r="C118" s="1">
        <v>-2.054064455971807E-4</v>
      </c>
      <c r="D118" s="1">
        <v>1.5706162868154615E-4</v>
      </c>
      <c r="E118" s="1">
        <v>8.1552991173466319E-4</v>
      </c>
      <c r="F118" s="1">
        <v>9.1629390943513168E-4</v>
      </c>
      <c r="G118" s="1">
        <v>-1.2411458070297348E-4</v>
      </c>
      <c r="H118" s="1">
        <v>3.3515317271765987E-4</v>
      </c>
      <c r="I118" s="1">
        <v>9.2470631507911787E-5</v>
      </c>
      <c r="J118" s="1">
        <v>1.064222564248721E-3</v>
      </c>
      <c r="K118" s="1">
        <v>1.7210815252950928E-3</v>
      </c>
      <c r="L118" s="1">
        <v>-1.2606587281706637E-3</v>
      </c>
      <c r="M118" s="1">
        <v>2.4343359575926005E-4</v>
      </c>
      <c r="N118" s="1">
        <v>-1.055984300464735E-4</v>
      </c>
      <c r="O118" s="1">
        <v>2.3756396576140146E-3</v>
      </c>
      <c r="P118" s="1">
        <v>-2.2715423694618054E-3</v>
      </c>
      <c r="Q118" s="1">
        <v>5.6237596813616666E-4</v>
      </c>
      <c r="R118" s="1">
        <v>3.6353165545985573E-5</v>
      </c>
      <c r="S118" s="1">
        <v>2.1836056462888574E-4</v>
      </c>
      <c r="T118" s="1">
        <v>-7.9685205376832846E-4</v>
      </c>
      <c r="U118" s="1">
        <v>-4.770570056747155E-4</v>
      </c>
      <c r="V118" s="1">
        <v>1.5023124106241601E-3</v>
      </c>
      <c r="W118" s="1">
        <v>1.470738280701809E-4</v>
      </c>
      <c r="X118" s="1">
        <v>1.7767399760616075E-3</v>
      </c>
      <c r="Y118" s="1">
        <v>-2.852998705770883E-5</v>
      </c>
      <c r="Z118" s="1">
        <v>-1.4389530979189184E-3</v>
      </c>
      <c r="AA118" s="1">
        <v>7.7334800830881651E-4</v>
      </c>
      <c r="AB118" s="1">
        <v>-1.8628385610592539E-4</v>
      </c>
      <c r="AC118" s="1">
        <v>-1.2485835321037015E-3</v>
      </c>
      <c r="AD118" s="1">
        <v>-1.0782968296684172E-3</v>
      </c>
      <c r="AE118" s="1">
        <v>3.5925356748053878E-3</v>
      </c>
      <c r="AF118" s="1">
        <v>1.4904556420539141E-4</v>
      </c>
      <c r="AG118" s="1">
        <v>-2.864912486448312E-3</v>
      </c>
      <c r="AH118" s="1">
        <v>-1.3132464577138134E-3</v>
      </c>
      <c r="AI118" s="1">
        <v>-1.416291754047857E-3</v>
      </c>
      <c r="AJ118" s="1">
        <v>-1.3253740681819729E-3</v>
      </c>
      <c r="AK118" s="1">
        <v>-5.3264927855463449E-4</v>
      </c>
      <c r="AL118" s="1">
        <v>1.8952309910429167E-3</v>
      </c>
      <c r="AM118" s="1">
        <v>2.6968361863803215E-3</v>
      </c>
      <c r="AN118" s="1">
        <v>-1.2259734936208913E-3</v>
      </c>
      <c r="AO118" s="1">
        <v>9.4751072784848519E-4</v>
      </c>
      <c r="AP118" s="1">
        <v>6.8861258584471021E-4</v>
      </c>
      <c r="AQ118" s="1">
        <v>3.0851346383370008E-4</v>
      </c>
      <c r="AR118" s="1">
        <v>-2.4873401483048591E-3</v>
      </c>
      <c r="AS118" s="1">
        <v>-2.6439158548941324E-4</v>
      </c>
      <c r="AT118" s="1">
        <v>-1.075551395550618E-3</v>
      </c>
      <c r="AU118" s="1">
        <v>1.5515477706176625E-3</v>
      </c>
      <c r="AV118" s="1">
        <v>6.5655098091082543E-4</v>
      </c>
      <c r="AW118" s="1">
        <v>2.36678405244857E-3</v>
      </c>
      <c r="AX118" s="1">
        <v>-4.9097828617802987E-3</v>
      </c>
      <c r="AY118" s="1">
        <v>-3.2876613260136855E-4</v>
      </c>
      <c r="AZ118" s="1">
        <v>1.1638526561434888E-5</v>
      </c>
      <c r="BA118" s="1">
        <v>-1.7953643827019257E-3</v>
      </c>
      <c r="BB118" s="1">
        <v>3.0065812329252504E-4</v>
      </c>
      <c r="BC118" s="1">
        <v>2.5462592471040711E-3</v>
      </c>
      <c r="BD118" s="1">
        <v>-2.7389984976452657E-4</v>
      </c>
      <c r="BE118" s="1">
        <v>-2.8616230146419419E-3</v>
      </c>
      <c r="BF118" s="1">
        <v>-2.1978575032349582E-3</v>
      </c>
      <c r="BG118" s="1">
        <v>5.4042817722896428E-4</v>
      </c>
      <c r="BH118" s="1">
        <v>-2.2132659306667289E-3</v>
      </c>
      <c r="BI118" s="1">
        <v>9.7365733878218889E-4</v>
      </c>
      <c r="BJ118" s="1">
        <v>9.3570655176365518E-4</v>
      </c>
      <c r="BK118" s="1">
        <v>3.7204544837907043E-3</v>
      </c>
      <c r="BL118" s="1">
        <v>-5.3389589582181667E-3</v>
      </c>
      <c r="BM118" s="1">
        <v>-2.798851891173257E-4</v>
      </c>
      <c r="BN118" s="1">
        <v>2.38803158901933E-4</v>
      </c>
      <c r="BO118" s="1">
        <v>4.1780777886382832E-4</v>
      </c>
      <c r="BP118" s="1">
        <v>8.0141601957385068E-4</v>
      </c>
      <c r="BQ118" s="1">
        <v>-2.48285117791069E-4</v>
      </c>
    </row>
    <row r="119" spans="1:69" x14ac:dyDescent="0.2">
      <c r="A119" s="4" t="s">
        <v>481</v>
      </c>
      <c r="B119" s="5">
        <v>-5.4831172590917616E-5</v>
      </c>
      <c r="C119" s="1">
        <v>-2.054064455971807E-4</v>
      </c>
      <c r="D119" s="1">
        <v>1.5706162868154615E-4</v>
      </c>
      <c r="E119" s="1">
        <v>8.1552991173466319E-4</v>
      </c>
      <c r="F119" s="1">
        <v>9.1629390943513168E-4</v>
      </c>
      <c r="G119" s="1">
        <v>-1.2411458070297348E-4</v>
      </c>
      <c r="H119" s="1">
        <v>3.3515317271765987E-4</v>
      </c>
      <c r="I119" s="1">
        <v>9.2470631507911787E-5</v>
      </c>
      <c r="J119" s="1">
        <v>1.064222564248721E-3</v>
      </c>
      <c r="K119" s="1">
        <v>1.7210815252950928E-3</v>
      </c>
      <c r="L119" s="1">
        <v>-1.2606587281706637E-3</v>
      </c>
      <c r="M119" s="1">
        <v>2.4343359575926005E-4</v>
      </c>
      <c r="N119" s="1">
        <v>-1.055984300464735E-4</v>
      </c>
      <c r="O119" s="1">
        <v>2.3756396576140146E-3</v>
      </c>
      <c r="P119" s="1">
        <v>-2.2715423694618054E-3</v>
      </c>
      <c r="Q119" s="1">
        <v>5.6237596813616666E-4</v>
      </c>
      <c r="R119" s="1">
        <v>3.6353165545985573E-5</v>
      </c>
      <c r="S119" s="1">
        <v>2.1836056462888574E-4</v>
      </c>
      <c r="T119" s="1">
        <v>-7.9685205376832846E-4</v>
      </c>
      <c r="U119" s="1">
        <v>-4.770570056747155E-4</v>
      </c>
      <c r="V119" s="1">
        <v>1.5023124106241601E-3</v>
      </c>
      <c r="W119" s="1">
        <v>1.470738280701809E-4</v>
      </c>
      <c r="X119" s="1">
        <v>1.7767399760616075E-3</v>
      </c>
      <c r="Y119" s="1">
        <v>-2.852998705770883E-5</v>
      </c>
      <c r="Z119" s="1">
        <v>-1.4389530979189184E-3</v>
      </c>
      <c r="AA119" s="1">
        <v>7.7334800830881651E-4</v>
      </c>
      <c r="AB119" s="1">
        <v>-1.8628385610592539E-4</v>
      </c>
      <c r="AC119" s="1">
        <v>-1.2485835321037015E-3</v>
      </c>
      <c r="AD119" s="1">
        <v>-1.0782968296684172E-3</v>
      </c>
      <c r="AE119" s="1">
        <v>3.5925356748053878E-3</v>
      </c>
      <c r="AF119" s="1">
        <v>1.4904556420539141E-4</v>
      </c>
      <c r="AG119" s="1">
        <v>-2.864912486448312E-3</v>
      </c>
      <c r="AH119" s="1">
        <v>-1.3132464577138134E-3</v>
      </c>
      <c r="AI119" s="1">
        <v>-1.416291754047857E-3</v>
      </c>
      <c r="AJ119" s="1">
        <v>-1.3253740681819729E-3</v>
      </c>
      <c r="AK119" s="1">
        <v>-5.3264927855463449E-4</v>
      </c>
      <c r="AL119" s="1">
        <v>1.8952309910429167E-3</v>
      </c>
      <c r="AM119" s="1">
        <v>2.6968361863803215E-3</v>
      </c>
      <c r="AN119" s="1">
        <v>-1.2259734936208913E-3</v>
      </c>
      <c r="AO119" s="1">
        <v>9.4751072784848519E-4</v>
      </c>
      <c r="AP119" s="1">
        <v>6.8861258584471021E-4</v>
      </c>
      <c r="AQ119" s="1">
        <v>3.0851346383370008E-4</v>
      </c>
      <c r="AR119" s="1">
        <v>-2.4873401483048591E-3</v>
      </c>
      <c r="AS119" s="1">
        <v>-2.6439158548941324E-4</v>
      </c>
      <c r="AT119" s="1">
        <v>-1.075551395550618E-3</v>
      </c>
      <c r="AU119" s="1">
        <v>1.5515477706176625E-3</v>
      </c>
      <c r="AV119" s="1">
        <v>6.5655098091082543E-4</v>
      </c>
      <c r="AW119" s="1">
        <v>2.36678405244857E-3</v>
      </c>
      <c r="AX119" s="1">
        <v>-4.9097828617802987E-3</v>
      </c>
      <c r="AY119" s="1">
        <v>-3.2876613260136855E-4</v>
      </c>
      <c r="AZ119" s="1">
        <v>1.1638526561434888E-5</v>
      </c>
      <c r="BA119" s="1">
        <v>-1.7953643827019257E-3</v>
      </c>
      <c r="BB119" s="1">
        <v>3.0065812329252504E-4</v>
      </c>
      <c r="BC119" s="1">
        <v>2.5462592471040711E-3</v>
      </c>
      <c r="BD119" s="1">
        <v>-2.7389984976452657E-4</v>
      </c>
      <c r="BE119" s="1">
        <v>-2.8616230146419419E-3</v>
      </c>
      <c r="BF119" s="1">
        <v>-2.1978575032349582E-3</v>
      </c>
      <c r="BG119" s="1">
        <v>5.4042817722896428E-4</v>
      </c>
      <c r="BH119" s="1">
        <v>-2.2132659306667289E-3</v>
      </c>
      <c r="BI119" s="1">
        <v>9.7365733878218889E-4</v>
      </c>
      <c r="BJ119" s="1">
        <v>9.3570655176365518E-4</v>
      </c>
      <c r="BK119" s="1">
        <v>3.7204544837907043E-3</v>
      </c>
      <c r="BL119" s="1">
        <v>-5.3389589582181667E-3</v>
      </c>
      <c r="BM119" s="1">
        <v>-2.798851891173257E-4</v>
      </c>
      <c r="BN119" s="1">
        <v>2.38803158901933E-4</v>
      </c>
      <c r="BO119" s="1">
        <v>4.1780777886382832E-4</v>
      </c>
      <c r="BP119" s="1">
        <v>8.0141601957385068E-4</v>
      </c>
      <c r="BQ119" s="1">
        <v>-2.48285117791069E-4</v>
      </c>
    </row>
    <row r="120" spans="1:69" x14ac:dyDescent="0.2">
      <c r="A120" s="4" t="s">
        <v>66</v>
      </c>
      <c r="B120" s="5">
        <v>1.1029280408777408E-3</v>
      </c>
      <c r="C120" s="1">
        <v>-5.8708330811971861E-4</v>
      </c>
      <c r="D120" s="1">
        <v>6.6363551054383647E-4</v>
      </c>
      <c r="E120" s="1">
        <v>3.1288948159995361E-4</v>
      </c>
      <c r="F120" s="1">
        <v>9.673952351688704E-4</v>
      </c>
      <c r="G120" s="1">
        <v>5.7902525716512757E-4</v>
      </c>
      <c r="H120" s="1">
        <v>-4.6259639887461261E-5</v>
      </c>
      <c r="I120" s="1">
        <v>7.5957404281553156E-4</v>
      </c>
      <c r="J120" s="1">
        <v>-5.7450297291946565E-4</v>
      </c>
      <c r="K120" s="1">
        <v>1.2568449399489826E-3</v>
      </c>
      <c r="L120" s="1">
        <v>2.1845288958815255E-3</v>
      </c>
      <c r="M120" s="1">
        <v>-1.3578771664565779E-3</v>
      </c>
      <c r="N120" s="1">
        <v>1.4963917952197702E-5</v>
      </c>
      <c r="O120" s="1">
        <v>7.5811699394214276E-4</v>
      </c>
      <c r="P120" s="1">
        <v>2.3481050341949963E-3</v>
      </c>
      <c r="Q120" s="1">
        <v>-2.0388354124377872E-3</v>
      </c>
      <c r="R120" s="1">
        <v>6.0137375880967871E-4</v>
      </c>
      <c r="S120" s="1">
        <v>1.2797495380307015E-4</v>
      </c>
      <c r="T120" s="1">
        <v>1.2128016666937528E-3</v>
      </c>
      <c r="U120" s="1">
        <v>-1.2332979564297058E-3</v>
      </c>
      <c r="V120" s="1">
        <v>1.2181063976580358E-4</v>
      </c>
      <c r="W120" s="1">
        <v>1.6242725969659994E-3</v>
      </c>
      <c r="X120" s="1">
        <v>-2.0373573557642957E-4</v>
      </c>
      <c r="Y120" s="1">
        <v>2.1906895547589714E-3</v>
      </c>
      <c r="Z120" s="1">
        <v>7.5135450204414278E-4</v>
      </c>
      <c r="AA120" s="1">
        <v>-1.0475674150167218E-3</v>
      </c>
      <c r="AB120" s="1">
        <v>1.0778134117317491E-3</v>
      </c>
      <c r="AC120" s="1">
        <v>-8.0264772096622962E-4</v>
      </c>
      <c r="AD120" s="1">
        <v>-1.7688271780462949E-3</v>
      </c>
      <c r="AE120" s="1">
        <v>-1.8419125622399295E-4</v>
      </c>
      <c r="AF120" s="1">
        <v>2.2811649191212717E-3</v>
      </c>
      <c r="AG120" s="1">
        <v>-5.263212612663155E-4</v>
      </c>
      <c r="AH120" s="1">
        <v>-3.2341726101222774E-3</v>
      </c>
      <c r="AI120" s="1">
        <v>-2.3200292087348636E-4</v>
      </c>
      <c r="AJ120" s="1">
        <v>-4.7610306507415668E-3</v>
      </c>
      <c r="AK120" s="1">
        <v>-9.7043944359657941E-4</v>
      </c>
      <c r="AL120" s="1">
        <v>-2.9222910581963465E-4</v>
      </c>
      <c r="AM120" s="1">
        <v>3.340666795053869E-3</v>
      </c>
      <c r="AN120" s="1">
        <v>1.2612028767998798E-3</v>
      </c>
      <c r="AO120" s="1">
        <v>-8.4796749709663288E-4</v>
      </c>
      <c r="AP120" s="1">
        <v>1.2930940851854538E-3</v>
      </c>
      <c r="AQ120" s="1">
        <v>3.4553412359352099E-4</v>
      </c>
      <c r="AR120" s="1">
        <v>-5.67477548752906E-4</v>
      </c>
      <c r="AS120" s="1">
        <v>-2.9985726490412263E-3</v>
      </c>
      <c r="AT120" s="1">
        <v>-2.1032090217341548E-3</v>
      </c>
      <c r="AU120" s="1">
        <v>-6.0973390851924556E-5</v>
      </c>
      <c r="AV120" s="1">
        <v>1.7996480392872024E-3</v>
      </c>
      <c r="AW120" s="1">
        <v>2.4491985494560628E-3</v>
      </c>
      <c r="AX120" s="1">
        <v>2.0564920126470479E-3</v>
      </c>
      <c r="AY120" s="1">
        <v>-2.2182651256161734E-3</v>
      </c>
      <c r="AZ120" s="1">
        <v>-6.1452392831577967E-4</v>
      </c>
      <c r="BA120" s="1">
        <v>-3.0677586396821198E-4</v>
      </c>
      <c r="BB120" s="1">
        <v>-1.708218413015066E-3</v>
      </c>
      <c r="BC120" s="1">
        <v>-6.1211390700740111E-4</v>
      </c>
      <c r="BD120" s="1">
        <v>2.8475361955040261E-3</v>
      </c>
      <c r="BE120" s="1">
        <v>-5.135324032541134E-4</v>
      </c>
      <c r="BF120" s="1">
        <v>-5.7095472214907395E-3</v>
      </c>
      <c r="BG120" s="1">
        <v>-7.4731787038952472E-3</v>
      </c>
      <c r="BH120" s="1">
        <v>1.9378529105642344E-3</v>
      </c>
      <c r="BI120" s="1">
        <v>-1.4433336729127706E-3</v>
      </c>
      <c r="BJ120" s="1">
        <v>3.3302141033950063E-4</v>
      </c>
      <c r="BK120" s="1">
        <v>1.3751604115219479E-3</v>
      </c>
      <c r="BL120" s="1">
        <v>4.8961518316161358E-3</v>
      </c>
      <c r="BM120" s="1">
        <v>-3.9328134594080778E-3</v>
      </c>
      <c r="BN120" s="1">
        <v>-3.6030958642963304E-3</v>
      </c>
      <c r="BO120" s="1">
        <v>2.0294911560206271E-5</v>
      </c>
      <c r="BP120" s="1">
        <v>1.30091145017507E-3</v>
      </c>
      <c r="BQ120" s="1">
        <v>9.8910432596009917E-4</v>
      </c>
    </row>
    <row r="121" spans="1:69" x14ac:dyDescent="0.2">
      <c r="A121" s="4" t="s">
        <v>66</v>
      </c>
      <c r="B121" s="5">
        <v>1.4730809595975228E-3</v>
      </c>
      <c r="C121" s="1">
        <v>-7.9352569438771549E-5</v>
      </c>
      <c r="D121" s="1">
        <v>-2.3260199185148834E-4</v>
      </c>
      <c r="E121" s="1">
        <v>1.3505960420773309E-4</v>
      </c>
      <c r="F121" s="1">
        <v>8.0325821480199905E-4</v>
      </c>
      <c r="G121" s="1">
        <v>9.0518816876714416E-4</v>
      </c>
      <c r="H121" s="1">
        <v>-1.5157282399676629E-4</v>
      </c>
      <c r="I121" s="1">
        <v>3.1435077905009865E-4</v>
      </c>
      <c r="J121" s="1">
        <v>6.7545824343851445E-5</v>
      </c>
      <c r="K121" s="1">
        <v>1.0538061452306229E-3</v>
      </c>
      <c r="L121" s="1">
        <v>1.7203348907709078E-3</v>
      </c>
      <c r="M121" s="1">
        <v>-1.3075804219201874E-3</v>
      </c>
      <c r="N121" s="1">
        <v>2.1917077429020869E-4</v>
      </c>
      <c r="O121" s="1">
        <v>-1.3564722566179551E-4</v>
      </c>
      <c r="P121" s="1">
        <v>2.3832320865836676E-3</v>
      </c>
      <c r="Q121" s="1">
        <v>-2.3357093231220712E-3</v>
      </c>
      <c r="R121" s="1">
        <v>5.412490356886461E-4</v>
      </c>
      <c r="S121" s="1">
        <v>6.6971406806843848E-6</v>
      </c>
      <c r="T121" s="1">
        <v>1.9103398776625075E-4</v>
      </c>
      <c r="U121" s="1">
        <v>-8.4022903423736572E-4</v>
      </c>
      <c r="V121" s="1">
        <v>-5.1600436636102184E-4</v>
      </c>
      <c r="W121" s="1">
        <v>1.4932554364394249E-3</v>
      </c>
      <c r="X121" s="1">
        <v>1.16726347220443E-4</v>
      </c>
      <c r="Y121" s="1">
        <v>1.7709012669889484E-3</v>
      </c>
      <c r="Z121" s="1">
        <v>-6.2580699653589839E-5</v>
      </c>
      <c r="AA121" s="1">
        <v>-1.4951642253923135E-3</v>
      </c>
      <c r="AB121" s="1">
        <v>7.5056347403128177E-4</v>
      </c>
      <c r="AC121" s="1">
        <v>-2.2432684182365924E-4</v>
      </c>
      <c r="AD121" s="1">
        <v>-1.3034686872723351E-3</v>
      </c>
      <c r="AE121" s="1">
        <v>-1.1311169662406027E-3</v>
      </c>
      <c r="AF121" s="1">
        <v>3.610838262682407E-3</v>
      </c>
      <c r="AG121" s="1">
        <v>1.1393859940587741E-4</v>
      </c>
      <c r="AH121" s="1">
        <v>-2.946846007421562E-3</v>
      </c>
      <c r="AI121" s="1">
        <v>-1.3719505203235282E-3</v>
      </c>
      <c r="AJ121" s="1">
        <v>-1.4771687732064121E-3</v>
      </c>
      <c r="AK121" s="1">
        <v>-1.3854565348244588E-3</v>
      </c>
      <c r="AL121" s="1">
        <v>-5.8117636319066144E-4</v>
      </c>
      <c r="AM121" s="1">
        <v>1.8833432947479697E-3</v>
      </c>
      <c r="AN121" s="1">
        <v>2.6966212892688287E-3</v>
      </c>
      <c r="AO121" s="1">
        <v>-1.28702689154039E-3</v>
      </c>
      <c r="AP121" s="1">
        <v>9.1916376480371262E-4</v>
      </c>
      <c r="AQ121" s="1">
        <v>6.5563436867444719E-4</v>
      </c>
      <c r="AR121" s="1">
        <v>2.6903392204490382E-4</v>
      </c>
      <c r="AS121" s="1">
        <v>-2.5704038372794057E-3</v>
      </c>
      <c r="AT121" s="1">
        <v>-3.14030467317936E-4</v>
      </c>
      <c r="AU121" s="1">
        <v>-1.1383379707683703E-3</v>
      </c>
      <c r="AV121" s="1">
        <v>1.528366857374277E-3</v>
      </c>
      <c r="AW121" s="1">
        <v>6.1891416409289566E-4</v>
      </c>
      <c r="AX121" s="1">
        <v>2.354660553060297E-3</v>
      </c>
      <c r="AY121" s="1">
        <v>-5.0343171968315423E-3</v>
      </c>
      <c r="AZ121" s="1">
        <v>-3.8375427556339945E-4</v>
      </c>
      <c r="BA121" s="1">
        <v>-3.8892141413970506E-5</v>
      </c>
      <c r="BB121" s="1">
        <v>-1.8744038086235669E-3</v>
      </c>
      <c r="BC121" s="1">
        <v>2.529944696910998E-4</v>
      </c>
      <c r="BD121" s="1">
        <v>2.5322546984473831E-3</v>
      </c>
      <c r="BE121" s="1">
        <v>-3.3199759797592794E-4</v>
      </c>
      <c r="BF121" s="1">
        <v>-2.9602594627745464E-3</v>
      </c>
      <c r="BG121" s="1">
        <v>-2.2871474615299113E-3</v>
      </c>
      <c r="BH121" s="1">
        <v>4.9230775068190627E-4</v>
      </c>
      <c r="BI121" s="1">
        <v>-2.3045107391544322E-3</v>
      </c>
      <c r="BJ121" s="1">
        <v>9.3044055787260308E-4</v>
      </c>
      <c r="BK121" s="1">
        <v>8.9101485899159007E-4</v>
      </c>
      <c r="BL121" s="1">
        <v>3.717591783172E-3</v>
      </c>
      <c r="BM121" s="1">
        <v>-5.4817690298388242E-3</v>
      </c>
      <c r="BN121" s="1">
        <v>-3.4599211581814912E-4</v>
      </c>
      <c r="BO121" s="1">
        <v>1.797075357301645E-4</v>
      </c>
      <c r="BP121" s="1">
        <v>3.6049605967137832E-4</v>
      </c>
      <c r="BQ121" s="1">
        <v>7.4901330495229126E-4</v>
      </c>
    </row>
    <row r="122" spans="1:69" x14ac:dyDescent="0.2">
      <c r="A122" s="4" t="s">
        <v>66</v>
      </c>
      <c r="B122" s="5">
        <v>1.4730809595975228E-3</v>
      </c>
      <c r="C122" s="1">
        <v>-7.9352569438771549E-5</v>
      </c>
      <c r="D122" s="1">
        <v>-2.3260199185148834E-4</v>
      </c>
      <c r="E122" s="1">
        <v>1.3505960420773309E-4</v>
      </c>
      <c r="F122" s="1">
        <v>8.0325821480199905E-4</v>
      </c>
      <c r="G122" s="1">
        <v>9.0518816876714416E-4</v>
      </c>
      <c r="H122" s="1">
        <v>-1.5157282399676629E-4</v>
      </c>
      <c r="I122" s="1">
        <v>3.1435077905009865E-4</v>
      </c>
      <c r="J122" s="1">
        <v>6.7545824343851445E-5</v>
      </c>
      <c r="K122" s="1">
        <v>1.0538061452306229E-3</v>
      </c>
      <c r="L122" s="1">
        <v>1.7203348907709078E-3</v>
      </c>
      <c r="M122" s="1">
        <v>-1.3075804219201874E-3</v>
      </c>
      <c r="N122" s="1">
        <v>2.1917077429020869E-4</v>
      </c>
      <c r="O122" s="1">
        <v>-1.3564722566179551E-4</v>
      </c>
      <c r="P122" s="1">
        <v>2.3832320865836676E-3</v>
      </c>
      <c r="Q122" s="1">
        <v>-2.3357093231220712E-3</v>
      </c>
      <c r="R122" s="1">
        <v>5.412490356886461E-4</v>
      </c>
      <c r="S122" s="1">
        <v>6.6971406806843848E-6</v>
      </c>
      <c r="T122" s="1">
        <v>1.9103398776625075E-4</v>
      </c>
      <c r="U122" s="1">
        <v>-8.4022903423736572E-4</v>
      </c>
      <c r="V122" s="1">
        <v>-5.1600436636102184E-4</v>
      </c>
      <c r="W122" s="1">
        <v>1.4932554364394249E-3</v>
      </c>
      <c r="X122" s="1">
        <v>1.16726347220443E-4</v>
      </c>
      <c r="Y122" s="1">
        <v>1.7709012669889484E-3</v>
      </c>
      <c r="Z122" s="1">
        <v>-6.2580699653589839E-5</v>
      </c>
      <c r="AA122" s="1">
        <v>-1.4951642253923135E-3</v>
      </c>
      <c r="AB122" s="1">
        <v>7.5056347403128177E-4</v>
      </c>
      <c r="AC122" s="1">
        <v>-2.2432684182365924E-4</v>
      </c>
      <c r="AD122" s="1">
        <v>-1.3034686872723351E-3</v>
      </c>
      <c r="AE122" s="1">
        <v>-1.1311169662406027E-3</v>
      </c>
      <c r="AF122" s="1">
        <v>3.610838262682407E-3</v>
      </c>
      <c r="AG122" s="1">
        <v>1.1393859940587741E-4</v>
      </c>
      <c r="AH122" s="1">
        <v>-2.946846007421562E-3</v>
      </c>
      <c r="AI122" s="1">
        <v>-1.3719505203235282E-3</v>
      </c>
      <c r="AJ122" s="1">
        <v>-1.4771687732064121E-3</v>
      </c>
      <c r="AK122" s="1">
        <v>-1.3854565348244588E-3</v>
      </c>
      <c r="AL122" s="1">
        <v>-5.8117636319066144E-4</v>
      </c>
      <c r="AM122" s="1">
        <v>1.8833432947479697E-3</v>
      </c>
      <c r="AN122" s="1">
        <v>2.6966212892688287E-3</v>
      </c>
      <c r="AO122" s="1">
        <v>-1.28702689154039E-3</v>
      </c>
      <c r="AP122" s="1">
        <v>9.1916376480371262E-4</v>
      </c>
      <c r="AQ122" s="1">
        <v>6.5563436867444719E-4</v>
      </c>
      <c r="AR122" s="1">
        <v>2.6903392204490382E-4</v>
      </c>
      <c r="AS122" s="1">
        <v>-2.5704038372794057E-3</v>
      </c>
      <c r="AT122" s="1">
        <v>-3.14030467317936E-4</v>
      </c>
      <c r="AU122" s="1">
        <v>-1.1383379707683703E-3</v>
      </c>
      <c r="AV122" s="1">
        <v>1.528366857374277E-3</v>
      </c>
      <c r="AW122" s="1">
        <v>6.1891416409289566E-4</v>
      </c>
      <c r="AX122" s="1">
        <v>2.354660553060297E-3</v>
      </c>
      <c r="AY122" s="1">
        <v>-5.0343171968315423E-3</v>
      </c>
      <c r="AZ122" s="1">
        <v>-3.8375427556339945E-4</v>
      </c>
      <c r="BA122" s="1">
        <v>-3.8892141413970506E-5</v>
      </c>
      <c r="BB122" s="1">
        <v>-1.8744038086235669E-3</v>
      </c>
      <c r="BC122" s="1">
        <v>2.529944696910998E-4</v>
      </c>
      <c r="BD122" s="1">
        <v>2.5322546984473831E-3</v>
      </c>
      <c r="BE122" s="1">
        <v>-3.3199759797592794E-4</v>
      </c>
      <c r="BF122" s="1">
        <v>-2.9602594627745464E-3</v>
      </c>
      <c r="BG122" s="1">
        <v>-2.2871474615299113E-3</v>
      </c>
      <c r="BH122" s="1">
        <v>4.9230775068190627E-4</v>
      </c>
      <c r="BI122" s="1">
        <v>-2.3045107391544322E-3</v>
      </c>
      <c r="BJ122" s="1">
        <v>9.3044055787260308E-4</v>
      </c>
      <c r="BK122" s="1">
        <v>8.9101485899159007E-4</v>
      </c>
      <c r="BL122" s="1">
        <v>3.717591783172E-3</v>
      </c>
      <c r="BM122" s="1">
        <v>-5.4817690298388242E-3</v>
      </c>
      <c r="BN122" s="1">
        <v>-3.4599211581814912E-4</v>
      </c>
      <c r="BO122" s="1">
        <v>1.797075357301645E-4</v>
      </c>
      <c r="BP122" s="1">
        <v>3.6049605967137832E-4</v>
      </c>
      <c r="BQ122" s="1">
        <v>7.4901330495229126E-4</v>
      </c>
    </row>
    <row r="123" spans="1:69" x14ac:dyDescent="0.2">
      <c r="A123" s="4" t="s">
        <v>482</v>
      </c>
      <c r="B123" s="5">
        <v>2.1864069639941342E-3</v>
      </c>
      <c r="C123" s="1">
        <v>1.0921230210291012E-3</v>
      </c>
      <c r="D123" s="1">
        <v>-6.2424908165700733E-4</v>
      </c>
      <c r="E123" s="1">
        <v>6.4523138336331149E-4</v>
      </c>
      <c r="F123" s="1">
        <v>2.8866402582667229E-4</v>
      </c>
      <c r="G123" s="1">
        <v>9.5276847795615089E-4</v>
      </c>
      <c r="H123" s="1">
        <v>5.5798621929926766E-4</v>
      </c>
      <c r="I123" s="1">
        <v>-7.7353634806687918E-5</v>
      </c>
      <c r="J123" s="1">
        <v>7.4038022544711704E-4</v>
      </c>
      <c r="K123" s="1">
        <v>-6.1464319128431489E-4</v>
      </c>
      <c r="L123" s="1">
        <v>1.2443281888513164E-3</v>
      </c>
      <c r="M123" s="1">
        <v>2.185760458837636E-3</v>
      </c>
      <c r="N123" s="1">
        <v>-1.4115035191413839E-3</v>
      </c>
      <c r="O123" s="1">
        <v>-1.8097761043665641E-5</v>
      </c>
      <c r="P123" s="1">
        <v>7.3594897071024292E-4</v>
      </c>
      <c r="Q123" s="1">
        <v>2.3498184956649549E-3</v>
      </c>
      <c r="R123" s="1">
        <v>-2.1049713584001513E-3</v>
      </c>
      <c r="S123" s="1">
        <v>5.7522012112261366E-4</v>
      </c>
      <c r="T123" s="1">
        <v>9.4013475440168025E-5</v>
      </c>
      <c r="U123" s="1">
        <v>1.1949368010392009E-3</v>
      </c>
      <c r="V123" s="1">
        <v>-1.2892608486073417E-3</v>
      </c>
      <c r="W123" s="1">
        <v>8.6075099663874692E-5</v>
      </c>
      <c r="X123" s="1">
        <v>1.6110169956782573E-3</v>
      </c>
      <c r="Y123" s="1">
        <v>-2.4563020121491272E-4</v>
      </c>
      <c r="Z123" s="1">
        <v>2.1849453963786792E-3</v>
      </c>
      <c r="AA123" s="1">
        <v>7.2291800158814478E-4</v>
      </c>
      <c r="AB123" s="1">
        <v>-1.1042238070861855E-3</v>
      </c>
      <c r="AC123" s="1">
        <v>1.0531507135909442E-3</v>
      </c>
      <c r="AD123" s="1">
        <v>-8.5680059423013386E-4</v>
      </c>
      <c r="AE123" s="1">
        <v>-1.8384492123644262E-3</v>
      </c>
      <c r="AF123" s="1">
        <v>-2.301470699817148E-4</v>
      </c>
      <c r="AG123" s="1">
        <v>2.2723810007588786E-3</v>
      </c>
      <c r="AH123" s="1">
        <v>-5.7886135087724898E-4</v>
      </c>
      <c r="AI123" s="1">
        <v>-3.328950171406241E-3</v>
      </c>
      <c r="AJ123" s="1">
        <v>-2.8140149933055463E-4</v>
      </c>
      <c r="AK123" s="1">
        <v>-4.8806358775804592E-3</v>
      </c>
      <c r="AL123" s="1">
        <v>-1.0325878678820062E-3</v>
      </c>
      <c r="AM123" s="1">
        <v>-3.4469479911623877E-4</v>
      </c>
      <c r="AN123" s="1">
        <v>3.3432157963246729E-3</v>
      </c>
      <c r="AO123" s="1">
        <v>1.2310924557731677E-3</v>
      </c>
      <c r="AP123" s="1">
        <v>-9.1120469378088646E-4</v>
      </c>
      <c r="AQ123" s="1">
        <v>1.2619432250437492E-3</v>
      </c>
      <c r="AR123" s="1">
        <v>2.9905927571981017E-4</v>
      </c>
      <c r="AS123" s="1">
        <v>-6.2875821014864467E-4</v>
      </c>
      <c r="AT123" s="1">
        <v>-3.0979680767730792E-3</v>
      </c>
      <c r="AU123" s="1">
        <v>-2.189683211829272E-3</v>
      </c>
      <c r="AV123" s="1">
        <v>-1.1693882712773892E-4</v>
      </c>
      <c r="AW123" s="1">
        <v>1.771391511427851E-3</v>
      </c>
      <c r="AX123" s="1">
        <v>2.4300526759224342E-3</v>
      </c>
      <c r="AY123" s="1">
        <v>2.0304489860375032E-3</v>
      </c>
      <c r="AZ123" s="1">
        <v>-2.3107932554704215E-3</v>
      </c>
      <c r="BA123" s="1">
        <v>-6.8333832083496918E-4</v>
      </c>
      <c r="BB123" s="1">
        <v>-3.7177881757835101E-4</v>
      </c>
      <c r="BC123" s="1">
        <v>-1.7956534342847572E-3</v>
      </c>
      <c r="BD123" s="1">
        <v>-6.8366742619015261E-4</v>
      </c>
      <c r="BE123" s="1">
        <v>2.8281211217313284E-3</v>
      </c>
      <c r="BF123" s="1">
        <v>-5.8549554609450404E-4</v>
      </c>
      <c r="BG123" s="1">
        <v>-5.8622326847042189E-3</v>
      </c>
      <c r="BH123" s="1">
        <v>-7.6539276577176395E-3</v>
      </c>
      <c r="BI123" s="1">
        <v>1.9005133680207189E-3</v>
      </c>
      <c r="BJ123" s="1">
        <v>-1.533590855531512E-3</v>
      </c>
      <c r="BK123" s="1">
        <v>2.68979276520654E-4</v>
      </c>
      <c r="BL123" s="1">
        <v>1.3260498856109263E-3</v>
      </c>
      <c r="BM123" s="1">
        <v>4.8999975063754022E-3</v>
      </c>
      <c r="BN123" s="1">
        <v>-4.065552594785E-3</v>
      </c>
      <c r="BO123" s="1">
        <v>-3.7318859393169141E-3</v>
      </c>
      <c r="BP123" s="1">
        <v>-5.4017897714924276E-5</v>
      </c>
      <c r="BQ123" s="1">
        <v>1.245105997582918E-3</v>
      </c>
    </row>
    <row r="124" spans="1:69" x14ac:dyDescent="0.2">
      <c r="A124" s="4" t="s">
        <v>67</v>
      </c>
      <c r="B124" s="5">
        <v>-1.0401979923524444E-5</v>
      </c>
      <c r="C124" s="1">
        <v>1.4999362336282401E-3</v>
      </c>
      <c r="D124" s="1">
        <v>-7.6255988847286735E-5</v>
      </c>
      <c r="E124" s="1">
        <v>-2.3179099365612432E-4</v>
      </c>
      <c r="F124" s="1">
        <v>1.4158002256366164E-4</v>
      </c>
      <c r="G124" s="1">
        <v>8.2010117561203463E-4</v>
      </c>
      <c r="H124" s="1">
        <v>9.2366466718810016E-4</v>
      </c>
      <c r="I124" s="1">
        <v>-1.4924318702611735E-4</v>
      </c>
      <c r="J124" s="1">
        <v>3.2390200369163087E-4</v>
      </c>
      <c r="K124" s="1">
        <v>7.3382082952826096E-5</v>
      </c>
      <c r="L124" s="1">
        <v>1.0748513744122448E-3</v>
      </c>
      <c r="M124" s="1">
        <v>1.7516835673212557E-3</v>
      </c>
      <c r="N124" s="1">
        <v>-1.322622698899338E-3</v>
      </c>
      <c r="O124" s="1">
        <v>2.2763537346477583E-4</v>
      </c>
      <c r="P124" s="1">
        <v>-1.3254943873607536E-4</v>
      </c>
      <c r="Q124" s="1">
        <v>2.4250644961070962E-3</v>
      </c>
      <c r="R124" s="1">
        <v>-2.366213863221884E-3</v>
      </c>
      <c r="S124" s="1">
        <v>5.5497671665633995E-4</v>
      </c>
      <c r="T124" s="1">
        <v>1.2304700516721993E-5</v>
      </c>
      <c r="U124" s="1">
        <v>1.9955488862844314E-4</v>
      </c>
      <c r="V124" s="1">
        <v>-8.4744829227340198E-4</v>
      </c>
      <c r="W124" s="1">
        <v>-5.1816092907192046E-4</v>
      </c>
      <c r="X124" s="1">
        <v>1.5220217329881642E-3</v>
      </c>
      <c r="Y124" s="1">
        <v>1.2445798459244148E-4</v>
      </c>
      <c r="Z124" s="1">
        <v>1.8041093072102441E-3</v>
      </c>
      <c r="AA124" s="1">
        <v>-5.7417016113816799E-5</v>
      </c>
      <c r="AB124" s="1">
        <v>-1.5118912244117563E-3</v>
      </c>
      <c r="AC124" s="1">
        <v>7.6839520617160025E-4</v>
      </c>
      <c r="AD124" s="1">
        <v>-2.2135905004063439E-4</v>
      </c>
      <c r="AE124" s="1">
        <v>-1.3169632101848812E-3</v>
      </c>
      <c r="AF124" s="1">
        <v>-1.1418666672460991E-3</v>
      </c>
      <c r="AG124" s="1">
        <v>3.672960806446586E-3</v>
      </c>
      <c r="AH124" s="1">
        <v>1.2250011661061827E-4</v>
      </c>
      <c r="AI124" s="1">
        <v>-2.9851512428600937E-3</v>
      </c>
      <c r="AJ124" s="1">
        <v>-1.3859809916840161E-3</v>
      </c>
      <c r="AK124" s="1">
        <v>-1.4927061542697418E-3</v>
      </c>
      <c r="AL124" s="1">
        <v>-1.3994770436350258E-3</v>
      </c>
      <c r="AM124" s="1">
        <v>-5.8274313507470287E-4</v>
      </c>
      <c r="AN124" s="1">
        <v>1.9197102743837039E-3</v>
      </c>
      <c r="AO124" s="1">
        <v>2.7455835246265117E-3</v>
      </c>
      <c r="AP124" s="1">
        <v>-1.2990820636656273E-3</v>
      </c>
      <c r="AQ124" s="1">
        <v>9.4108325913532269E-4</v>
      </c>
      <c r="AR124" s="1">
        <v>6.7362961009097874E-4</v>
      </c>
      <c r="AS124" s="1">
        <v>2.8121808208254531E-4</v>
      </c>
      <c r="AT124" s="1">
        <v>-2.6016705366268193E-3</v>
      </c>
      <c r="AU124" s="1">
        <v>-3.1054496985690507E-4</v>
      </c>
      <c r="AV124" s="1">
        <v>-1.1473749876790892E-3</v>
      </c>
      <c r="AW124" s="1">
        <v>1.5603829336033029E-3</v>
      </c>
      <c r="AX124" s="1">
        <v>6.3710501539526233E-4</v>
      </c>
      <c r="AY124" s="1">
        <v>2.399621857639127E-3</v>
      </c>
      <c r="AZ124" s="1">
        <v>-5.1026129151921671E-3</v>
      </c>
      <c r="BA124" s="1">
        <v>-3.8054415895625936E-4</v>
      </c>
      <c r="BB124" s="1">
        <v>-3.0250074600395712E-5</v>
      </c>
      <c r="BC124" s="1">
        <v>-1.8937880250898831E-3</v>
      </c>
      <c r="BD124" s="1">
        <v>2.6640161618655603E-4</v>
      </c>
      <c r="BE124" s="1">
        <v>2.5807859156718972E-3</v>
      </c>
      <c r="BF124" s="1">
        <v>-3.2727325949958176E-4</v>
      </c>
      <c r="BG124" s="1">
        <v>-2.9957181773886859E-3</v>
      </c>
      <c r="BH124" s="1">
        <v>-2.312123488243147E-3</v>
      </c>
      <c r="BI124" s="1">
        <v>5.101410505760571E-4</v>
      </c>
      <c r="BJ124" s="1">
        <v>-2.3294401457196533E-3</v>
      </c>
      <c r="BK124" s="1">
        <v>9.5531540062550151E-4</v>
      </c>
      <c r="BL124" s="1">
        <v>9.1544727870061728E-4</v>
      </c>
      <c r="BM124" s="1">
        <v>3.7855664248076636E-3</v>
      </c>
      <c r="BN124" s="1">
        <v>-5.5548016589389718E-3</v>
      </c>
      <c r="BO124" s="1">
        <v>-3.4004005225962008E-4</v>
      </c>
      <c r="BP124" s="1">
        <v>1.9389989710090304E-4</v>
      </c>
      <c r="BQ124" s="1">
        <v>3.7763830792157264E-4</v>
      </c>
    </row>
    <row r="125" spans="1:69" x14ac:dyDescent="0.2">
      <c r="A125" s="4" t="s">
        <v>68</v>
      </c>
      <c r="B125" s="5">
        <v>-1.0401979923524444E-5</v>
      </c>
      <c r="C125" s="1">
        <v>1.4999362336282401E-3</v>
      </c>
      <c r="D125" s="1">
        <v>-7.6255988847286735E-5</v>
      </c>
      <c r="E125" s="1">
        <v>-2.3179099365612432E-4</v>
      </c>
      <c r="F125" s="1">
        <v>1.4158002256366164E-4</v>
      </c>
      <c r="G125" s="1">
        <v>8.2010117561203463E-4</v>
      </c>
      <c r="H125" s="1">
        <v>9.2366466718810016E-4</v>
      </c>
      <c r="I125" s="1">
        <v>-1.4924318702611735E-4</v>
      </c>
      <c r="J125" s="1">
        <v>3.2390200369163087E-4</v>
      </c>
      <c r="K125" s="1">
        <v>7.3382082952826096E-5</v>
      </c>
      <c r="L125" s="1">
        <v>1.0748513744122448E-3</v>
      </c>
      <c r="M125" s="1">
        <v>1.7516835673212557E-3</v>
      </c>
      <c r="N125" s="1">
        <v>-1.322622698899338E-3</v>
      </c>
      <c r="O125" s="1">
        <v>2.2763537346477583E-4</v>
      </c>
      <c r="P125" s="1">
        <v>-1.3254943873607536E-4</v>
      </c>
      <c r="Q125" s="1">
        <v>2.4250644961070962E-3</v>
      </c>
      <c r="R125" s="1">
        <v>-2.366213863221884E-3</v>
      </c>
      <c r="S125" s="1">
        <v>5.5497671665633995E-4</v>
      </c>
      <c r="T125" s="1">
        <v>1.2304700516721993E-5</v>
      </c>
      <c r="U125" s="1">
        <v>1.9955488862844314E-4</v>
      </c>
      <c r="V125" s="1">
        <v>-8.4744829227340198E-4</v>
      </c>
      <c r="W125" s="1">
        <v>-5.1816092907192046E-4</v>
      </c>
      <c r="X125" s="1">
        <v>1.5220217329881642E-3</v>
      </c>
      <c r="Y125" s="1">
        <v>1.2445798459244148E-4</v>
      </c>
      <c r="Z125" s="1">
        <v>1.8041093072102441E-3</v>
      </c>
      <c r="AA125" s="1">
        <v>-5.7417016113816799E-5</v>
      </c>
      <c r="AB125" s="1">
        <v>-1.5118912244117563E-3</v>
      </c>
      <c r="AC125" s="1">
        <v>7.6839520617160025E-4</v>
      </c>
      <c r="AD125" s="1">
        <v>-2.2135905004063439E-4</v>
      </c>
      <c r="AE125" s="1">
        <v>-1.3169632101848812E-3</v>
      </c>
      <c r="AF125" s="1">
        <v>-1.1418666672460991E-3</v>
      </c>
      <c r="AG125" s="1">
        <v>3.672960806446586E-3</v>
      </c>
      <c r="AH125" s="1">
        <v>1.2250011661061827E-4</v>
      </c>
      <c r="AI125" s="1">
        <v>-2.9851512428600937E-3</v>
      </c>
      <c r="AJ125" s="1">
        <v>-1.3859809916840161E-3</v>
      </c>
      <c r="AK125" s="1">
        <v>-1.4927061542697418E-3</v>
      </c>
      <c r="AL125" s="1">
        <v>-1.3994770436350258E-3</v>
      </c>
      <c r="AM125" s="1">
        <v>-5.8274313507470287E-4</v>
      </c>
      <c r="AN125" s="1">
        <v>1.9197102743837039E-3</v>
      </c>
      <c r="AO125" s="1">
        <v>2.7455835246265117E-3</v>
      </c>
      <c r="AP125" s="1">
        <v>-1.2990820636656273E-3</v>
      </c>
      <c r="AQ125" s="1">
        <v>9.4108325913532269E-4</v>
      </c>
      <c r="AR125" s="1">
        <v>6.7362961009097874E-4</v>
      </c>
      <c r="AS125" s="1">
        <v>2.8121808208254531E-4</v>
      </c>
      <c r="AT125" s="1">
        <v>-2.6016705366268193E-3</v>
      </c>
      <c r="AU125" s="1">
        <v>-3.1054496985690507E-4</v>
      </c>
      <c r="AV125" s="1">
        <v>-1.1473749876790892E-3</v>
      </c>
      <c r="AW125" s="1">
        <v>1.5603829336033029E-3</v>
      </c>
      <c r="AX125" s="1">
        <v>6.3710501539526233E-4</v>
      </c>
      <c r="AY125" s="1">
        <v>2.399621857639127E-3</v>
      </c>
      <c r="AZ125" s="1">
        <v>-5.1026129151921671E-3</v>
      </c>
      <c r="BA125" s="1">
        <v>-3.8054415895625936E-4</v>
      </c>
      <c r="BB125" s="1">
        <v>-3.0250074600395712E-5</v>
      </c>
      <c r="BC125" s="1">
        <v>-1.8937880250898831E-3</v>
      </c>
      <c r="BD125" s="1">
        <v>2.6640161618655603E-4</v>
      </c>
      <c r="BE125" s="1">
        <v>2.5807859156718972E-3</v>
      </c>
      <c r="BF125" s="1">
        <v>-3.2727325949958176E-4</v>
      </c>
      <c r="BG125" s="1">
        <v>-2.9957181773886859E-3</v>
      </c>
      <c r="BH125" s="1">
        <v>-2.312123488243147E-3</v>
      </c>
      <c r="BI125" s="1">
        <v>5.101410505760571E-4</v>
      </c>
      <c r="BJ125" s="1">
        <v>-2.3294401457196533E-3</v>
      </c>
      <c r="BK125" s="1">
        <v>9.5531540062550151E-4</v>
      </c>
      <c r="BL125" s="1">
        <v>9.1544727870061728E-4</v>
      </c>
      <c r="BM125" s="1">
        <v>3.7855664248076636E-3</v>
      </c>
      <c r="BN125" s="1">
        <v>-5.5548016589389718E-3</v>
      </c>
      <c r="BO125" s="1">
        <v>-3.4004005225962008E-4</v>
      </c>
      <c r="BP125" s="1">
        <v>1.9389989710090304E-4</v>
      </c>
      <c r="BQ125" s="1">
        <v>3.7763830792157264E-4</v>
      </c>
    </row>
    <row r="126" spans="1:69" x14ac:dyDescent="0.2">
      <c r="A126" s="4" t="s">
        <v>483</v>
      </c>
      <c r="B126" s="5">
        <v>-8.5177722335090231E-6</v>
      </c>
      <c r="C126" s="1">
        <v>1.5284612647112322E-3</v>
      </c>
      <c r="D126" s="1">
        <v>-7.546805285747281E-5</v>
      </c>
      <c r="E126" s="1">
        <v>-2.3371055995687054E-4</v>
      </c>
      <c r="F126" s="1">
        <v>1.4627170715685554E-4</v>
      </c>
      <c r="G126" s="1">
        <v>8.3678074718662786E-4</v>
      </c>
      <c r="H126" s="1">
        <v>9.4220305550862956E-4</v>
      </c>
      <c r="I126" s="1">
        <v>-1.4957249522611963E-4</v>
      </c>
      <c r="J126" s="1">
        <v>3.3194385100571161E-4</v>
      </c>
      <c r="K126" s="1">
        <v>7.7046116115215757E-5</v>
      </c>
      <c r="L126" s="1">
        <v>1.0961956537205461E-3</v>
      </c>
      <c r="M126" s="1">
        <v>1.7849892040382878E-3</v>
      </c>
      <c r="N126" s="1">
        <v>-1.3434425883999833E-3</v>
      </c>
      <c r="O126" s="1">
        <v>2.3416597635472457E-4</v>
      </c>
      <c r="P126" s="1">
        <v>-1.3232588729601149E-4</v>
      </c>
      <c r="Q126" s="1">
        <v>2.4703872848901806E-3</v>
      </c>
      <c r="R126" s="1">
        <v>-2.405263809788412E-3</v>
      </c>
      <c r="S126" s="1">
        <v>5.6743270488713443E-4</v>
      </c>
      <c r="T126" s="1">
        <v>1.5241012151124981E-5</v>
      </c>
      <c r="U126" s="1">
        <v>2.0583190307046925E-4</v>
      </c>
      <c r="V126" s="1">
        <v>-8.5957497529271475E-4</v>
      </c>
      <c r="W126" s="1">
        <v>-5.2444321162275348E-4</v>
      </c>
      <c r="X126" s="1">
        <v>1.5517270158621537E-3</v>
      </c>
      <c r="Y126" s="1">
        <v>1.2958538486611639E-4</v>
      </c>
      <c r="Z126" s="1">
        <v>1.8388737931236132E-3</v>
      </c>
      <c r="AA126" s="1">
        <v>-5.5403120415127926E-5</v>
      </c>
      <c r="AB126" s="1">
        <v>-1.5354557846062478E-3</v>
      </c>
      <c r="AC126" s="1">
        <v>7.8505180924747734E-4</v>
      </c>
      <c r="AD126" s="1">
        <v>-2.2209204400888433E-4</v>
      </c>
      <c r="AE126" s="1">
        <v>-1.3369499272440257E-3</v>
      </c>
      <c r="AF126" s="1">
        <v>-1.1587191927500413E-3</v>
      </c>
      <c r="AG126" s="1">
        <v>3.7409858772643077E-3</v>
      </c>
      <c r="AH126" s="1">
        <v>1.2802414383279061E-4</v>
      </c>
      <c r="AI126" s="1">
        <v>-3.0343260763655905E-3</v>
      </c>
      <c r="AJ126" s="1">
        <v>-1.406929244060479E-3</v>
      </c>
      <c r="AK126" s="1">
        <v>-1.5154814375382864E-3</v>
      </c>
      <c r="AL126" s="1">
        <v>-1.4205557519173092E-3</v>
      </c>
      <c r="AM126" s="1">
        <v>-5.8937775170675888E-4</v>
      </c>
      <c r="AN126" s="1">
        <v>1.9572195500530756E-3</v>
      </c>
      <c r="AO126" s="1">
        <v>2.7976996064498021E-3</v>
      </c>
      <c r="AP126" s="1">
        <v>-1.3181673218272646E-3</v>
      </c>
      <c r="AQ126" s="1">
        <v>9.6152351496645017E-4</v>
      </c>
      <c r="AR126" s="1">
        <v>6.8941711560432961E-4</v>
      </c>
      <c r="AS126" s="1">
        <v>2.9015224203647475E-4</v>
      </c>
      <c r="AT126" s="1">
        <v>-2.643465953676719E-3</v>
      </c>
      <c r="AU126" s="1">
        <v>-3.11913392002719E-4</v>
      </c>
      <c r="AV126" s="1">
        <v>-1.1634236957807553E-3</v>
      </c>
      <c r="AW126" s="1">
        <v>1.5921033552019797E-3</v>
      </c>
      <c r="AX126" s="1">
        <v>6.5262406165160968E-4</v>
      </c>
      <c r="AY126" s="1">
        <v>2.4462587803104788E-3</v>
      </c>
      <c r="AZ126" s="1">
        <v>-5.1880832350162352E-3</v>
      </c>
      <c r="BA126" s="1">
        <v>-3.8275326267365003E-4</v>
      </c>
      <c r="BB126" s="1">
        <v>-2.6218721301195888E-5</v>
      </c>
      <c r="BC126" s="1">
        <v>-1.9225183858949356E-3</v>
      </c>
      <c r="BD126" s="1">
        <v>2.7580053439537803E-4</v>
      </c>
      <c r="BE126" s="1">
        <v>2.6310318014047141E-3</v>
      </c>
      <c r="BF126" s="1">
        <v>-3.2818815859956429E-4</v>
      </c>
      <c r="BG126" s="1">
        <v>-3.0435712189908061E-3</v>
      </c>
      <c r="BH126" s="1">
        <v>-2.3478573915115854E-3</v>
      </c>
      <c r="BI126" s="1">
        <v>5.2420647015409213E-4</v>
      </c>
      <c r="BJ126" s="1">
        <v>-2.3653244625662356E-3</v>
      </c>
      <c r="BK126" s="1">
        <v>9.7738093363800992E-4</v>
      </c>
      <c r="BL126" s="1">
        <v>9.3689075058759046E-4</v>
      </c>
      <c r="BM126" s="1">
        <v>3.8576571412681682E-3</v>
      </c>
      <c r="BN126" s="1">
        <v>-5.6471864626903802E-3</v>
      </c>
      <c r="BO126" s="1">
        <v>-3.4046724459631125E-4</v>
      </c>
      <c r="BP126" s="1">
        <v>2.0296502388404699E-4</v>
      </c>
      <c r="BQ126" s="1">
        <v>8.8799176782777258E-4</v>
      </c>
    </row>
    <row r="127" spans="1:69" x14ac:dyDescent="0.2">
      <c r="A127" s="4" t="s">
        <v>69</v>
      </c>
      <c r="B127" s="5">
        <v>-8.4714018957791415E-4</v>
      </c>
      <c r="C127" s="1">
        <v>7.6997060882592663E-5</v>
      </c>
      <c r="D127" s="1">
        <v>2.1295844387555518E-3</v>
      </c>
      <c r="E127" s="1">
        <v>-3.3507634186614733E-4</v>
      </c>
      <c r="F127" s="1">
        <v>-2.249311409597822E-4</v>
      </c>
      <c r="G127" s="1">
        <v>2.4301089797966391E-3</v>
      </c>
      <c r="H127" s="1">
        <v>1.2069650035469752E-3</v>
      </c>
      <c r="I127" s="1">
        <v>-7.1140925938154682E-4</v>
      </c>
      <c r="J127" s="1">
        <v>7.0711290842488705E-4</v>
      </c>
      <c r="K127" s="1">
        <v>3.0840936752687812E-4</v>
      </c>
      <c r="L127" s="1">
        <v>1.0503748554088056E-3</v>
      </c>
      <c r="M127" s="1">
        <v>6.0895684824854987E-4</v>
      </c>
      <c r="N127" s="1">
        <v>-1.0130453445225271E-4</v>
      </c>
      <c r="O127" s="1">
        <v>8.123424079225579E-4</v>
      </c>
      <c r="P127" s="1">
        <v>-7.0222276764730072E-4</v>
      </c>
      <c r="Q127" s="1">
        <v>1.3750730675928309E-3</v>
      </c>
      <c r="R127" s="1">
        <v>2.4269509988774766E-3</v>
      </c>
      <c r="S127" s="1">
        <v>-1.5934860602184278E-3</v>
      </c>
      <c r="T127" s="1">
        <v>-3.6503442682290428E-5</v>
      </c>
      <c r="U127" s="1">
        <v>8.0594685299504231E-4</v>
      </c>
      <c r="V127" s="1">
        <v>2.609305580649091E-3</v>
      </c>
      <c r="W127" s="1">
        <v>-2.3694919980092204E-3</v>
      </c>
      <c r="X127" s="1">
        <v>6.2554844404826731E-4</v>
      </c>
      <c r="Y127" s="1">
        <v>8.7500778967336787E-5</v>
      </c>
      <c r="Z127" s="1">
        <v>1.3175902275525391E-3</v>
      </c>
      <c r="AA127" s="1">
        <v>-1.4589485531134345E-3</v>
      </c>
      <c r="AB127" s="1">
        <v>7.7807907005049499E-5</v>
      </c>
      <c r="AC127" s="1">
        <v>1.7817552398842534E-3</v>
      </c>
      <c r="AD127" s="1">
        <v>-2.934646989230541E-4</v>
      </c>
      <c r="AE127" s="1">
        <v>2.4225830750830477E-3</v>
      </c>
      <c r="AF127" s="1">
        <v>7.8836957653896536E-4</v>
      </c>
      <c r="AG127" s="1">
        <v>-1.2538894154285865E-3</v>
      </c>
      <c r="AH127" s="1">
        <v>1.1568233981396375E-3</v>
      </c>
      <c r="AI127" s="1">
        <v>-9.7799029113525824E-4</v>
      </c>
      <c r="AJ127" s="1">
        <v>-2.0753653730732086E-3</v>
      </c>
      <c r="AK127" s="1">
        <v>-2.7829368013440386E-4</v>
      </c>
      <c r="AL127" s="1">
        <v>2.5181333030226106E-3</v>
      </c>
      <c r="AM127" s="1">
        <v>-6.6865855431225694E-4</v>
      </c>
      <c r="AN127" s="1">
        <v>-3.7424092899420664E-3</v>
      </c>
      <c r="AO127" s="1">
        <v>-3.3689869476091452E-4</v>
      </c>
      <c r="AP127" s="1">
        <v>-5.4772095789013151E-3</v>
      </c>
      <c r="AQ127" s="1">
        <v>-1.1770953166721314E-3</v>
      </c>
      <c r="AR127" s="1">
        <v>-4.0868116255868525E-4</v>
      </c>
      <c r="AS127" s="1">
        <v>3.7124575088963159E-3</v>
      </c>
      <c r="AT127" s="1">
        <v>1.3516460109652918E-3</v>
      </c>
      <c r="AU127" s="1">
        <v>-1.0428924442916249E-3</v>
      </c>
      <c r="AV127" s="1">
        <v>1.3853758841346486E-3</v>
      </c>
      <c r="AW127" s="1">
        <v>3.089029058430031E-4</v>
      </c>
      <c r="AX127" s="1">
        <v>-7.2838671265540629E-4</v>
      </c>
      <c r="AY127" s="1">
        <v>-3.4882963672807983E-3</v>
      </c>
      <c r="AZ127" s="1">
        <v>-2.4736248700940118E-3</v>
      </c>
      <c r="BA127" s="1">
        <v>-1.5759434979448257E-4</v>
      </c>
      <c r="BB127" s="1">
        <v>1.9523343011549142E-3</v>
      </c>
      <c r="BC127" s="1">
        <v>2.6880150841967331E-3</v>
      </c>
      <c r="BD127" s="1">
        <v>2.2410042488652561E-3</v>
      </c>
      <c r="BE127" s="1">
        <v>-2.6110706035763244E-3</v>
      </c>
      <c r="BF127" s="1">
        <v>-7.927144464791486E-4</v>
      </c>
      <c r="BG127" s="1">
        <v>-4.4497044438525932E-4</v>
      </c>
      <c r="BH127" s="1">
        <v>-2.0367026048177641E-3</v>
      </c>
      <c r="BI127" s="1">
        <v>-7.9443963571217775E-4</v>
      </c>
      <c r="BJ127" s="1">
        <v>3.1297639055039451E-3</v>
      </c>
      <c r="BK127" s="1">
        <v>-6.8566567589029243E-4</v>
      </c>
      <c r="BL127" s="1">
        <v>-6.5832703002311607E-3</v>
      </c>
      <c r="BM127" s="1">
        <v>-8.5861032990175098E-3</v>
      </c>
      <c r="BN127" s="1">
        <v>2.0911588234042576E-3</v>
      </c>
      <c r="BO127" s="1">
        <v>-1.7471967847252493E-3</v>
      </c>
      <c r="BP127" s="1">
        <v>-3.4145384714998127E-3</v>
      </c>
      <c r="BQ127" s="1">
        <v>-3.5425679840846145E-3</v>
      </c>
    </row>
    <row r="128" spans="1:69" x14ac:dyDescent="0.2">
      <c r="A128" s="4" t="s">
        <v>70</v>
      </c>
      <c r="B128" s="5">
        <v>-8.4714018957791415E-4</v>
      </c>
      <c r="C128" s="1">
        <v>7.6997060882592663E-5</v>
      </c>
      <c r="D128" s="1">
        <v>2.1295844387555518E-3</v>
      </c>
      <c r="E128" s="1">
        <v>-3.3507634186614733E-4</v>
      </c>
      <c r="F128" s="1">
        <v>-2.249311409597822E-4</v>
      </c>
      <c r="G128" s="1">
        <v>2.4301089797966391E-3</v>
      </c>
      <c r="H128" s="1">
        <v>1.2069650035469752E-3</v>
      </c>
      <c r="I128" s="1">
        <v>-7.1140925938154682E-4</v>
      </c>
      <c r="J128" s="1">
        <v>7.0711290842488705E-4</v>
      </c>
      <c r="K128" s="1">
        <v>3.0840936752687812E-4</v>
      </c>
      <c r="L128" s="1">
        <v>1.0503748554088056E-3</v>
      </c>
      <c r="M128" s="1">
        <v>6.0895684824854987E-4</v>
      </c>
      <c r="N128" s="1">
        <v>-1.0130453445225271E-4</v>
      </c>
      <c r="O128" s="1">
        <v>8.123424079225579E-4</v>
      </c>
      <c r="P128" s="1">
        <v>-7.0222276764730072E-4</v>
      </c>
      <c r="Q128" s="1">
        <v>1.3750730675928309E-3</v>
      </c>
      <c r="R128" s="1">
        <v>2.4269509988774766E-3</v>
      </c>
      <c r="S128" s="1">
        <v>-1.5934860602184278E-3</v>
      </c>
      <c r="T128" s="1">
        <v>-3.6503442682290428E-5</v>
      </c>
      <c r="U128" s="1">
        <v>8.0594685299504231E-4</v>
      </c>
      <c r="V128" s="1">
        <v>2.609305580649091E-3</v>
      </c>
      <c r="W128" s="1">
        <v>-2.3694919980092204E-3</v>
      </c>
      <c r="X128" s="1">
        <v>6.2554844404826731E-4</v>
      </c>
      <c r="Y128" s="1">
        <v>8.7500778967336787E-5</v>
      </c>
      <c r="Z128" s="1">
        <v>1.3175902275525391E-3</v>
      </c>
      <c r="AA128" s="1">
        <v>-1.4589485531134345E-3</v>
      </c>
      <c r="AB128" s="1">
        <v>7.7807907005049499E-5</v>
      </c>
      <c r="AC128" s="1">
        <v>1.7817552398842534E-3</v>
      </c>
      <c r="AD128" s="1">
        <v>-2.934646989230541E-4</v>
      </c>
      <c r="AE128" s="1">
        <v>2.4225830750830477E-3</v>
      </c>
      <c r="AF128" s="1">
        <v>7.8836957653896536E-4</v>
      </c>
      <c r="AG128" s="1">
        <v>-1.2538894154285865E-3</v>
      </c>
      <c r="AH128" s="1">
        <v>1.1568233981396375E-3</v>
      </c>
      <c r="AI128" s="1">
        <v>-9.7799029113525824E-4</v>
      </c>
      <c r="AJ128" s="1">
        <v>-2.0753653730732086E-3</v>
      </c>
      <c r="AK128" s="1">
        <v>-2.7829368013440386E-4</v>
      </c>
      <c r="AL128" s="1">
        <v>2.5181333030226106E-3</v>
      </c>
      <c r="AM128" s="1">
        <v>-6.6865855431225694E-4</v>
      </c>
      <c r="AN128" s="1">
        <v>-3.7424092899420664E-3</v>
      </c>
      <c r="AO128" s="1">
        <v>-3.3689869476091452E-4</v>
      </c>
      <c r="AP128" s="1">
        <v>-5.4772095789013151E-3</v>
      </c>
      <c r="AQ128" s="1">
        <v>-1.1770953166721314E-3</v>
      </c>
      <c r="AR128" s="1">
        <v>-4.0868116255868525E-4</v>
      </c>
      <c r="AS128" s="1">
        <v>3.7124575088963159E-3</v>
      </c>
      <c r="AT128" s="1">
        <v>1.3516460109652918E-3</v>
      </c>
      <c r="AU128" s="1">
        <v>-1.0428924442916249E-3</v>
      </c>
      <c r="AV128" s="1">
        <v>1.3853758841346486E-3</v>
      </c>
      <c r="AW128" s="1">
        <v>3.089029058430031E-4</v>
      </c>
      <c r="AX128" s="1">
        <v>-7.2838671265540629E-4</v>
      </c>
      <c r="AY128" s="1">
        <v>-3.4882963672807983E-3</v>
      </c>
      <c r="AZ128" s="1">
        <v>-2.4736248700940118E-3</v>
      </c>
      <c r="BA128" s="1">
        <v>-1.5759434979448257E-4</v>
      </c>
      <c r="BB128" s="1">
        <v>1.9523343011549142E-3</v>
      </c>
      <c r="BC128" s="1">
        <v>2.6880150841967331E-3</v>
      </c>
      <c r="BD128" s="1">
        <v>2.2410042488652561E-3</v>
      </c>
      <c r="BE128" s="1">
        <v>-2.6110706035763244E-3</v>
      </c>
      <c r="BF128" s="1">
        <v>-7.927144464791486E-4</v>
      </c>
      <c r="BG128" s="1">
        <v>-4.4497044438525932E-4</v>
      </c>
      <c r="BH128" s="1">
        <v>-2.0367026048177641E-3</v>
      </c>
      <c r="BI128" s="1">
        <v>-7.9443963571217775E-4</v>
      </c>
      <c r="BJ128" s="1">
        <v>3.1297639055039451E-3</v>
      </c>
      <c r="BK128" s="1">
        <v>-6.8566567589029243E-4</v>
      </c>
      <c r="BL128" s="1">
        <v>-6.5832703002311607E-3</v>
      </c>
      <c r="BM128" s="1">
        <v>-8.5861032990175098E-3</v>
      </c>
      <c r="BN128" s="1">
        <v>2.0911588234042576E-3</v>
      </c>
      <c r="BO128" s="1">
        <v>-1.7471967847252493E-3</v>
      </c>
      <c r="BP128" s="1">
        <v>-1.2517765536409016E-3</v>
      </c>
      <c r="BQ128" s="1">
        <v>-1.1182827632684748E-2</v>
      </c>
    </row>
    <row r="129" spans="1:69" x14ac:dyDescent="0.2">
      <c r="A129" s="4" t="s">
        <v>72</v>
      </c>
      <c r="B129" s="5">
        <v>-8.4714018957791415E-4</v>
      </c>
      <c r="C129" s="1">
        <v>7.6997060882592663E-5</v>
      </c>
      <c r="D129" s="1">
        <v>2.1295844387555518E-3</v>
      </c>
      <c r="E129" s="1">
        <v>-3.3507634186614733E-4</v>
      </c>
      <c r="F129" s="1">
        <v>-2.249311409597822E-4</v>
      </c>
      <c r="G129" s="1">
        <v>2.4301089797966391E-3</v>
      </c>
      <c r="H129" s="1">
        <v>1.2069650035469752E-3</v>
      </c>
      <c r="I129" s="1">
        <v>-7.1140925938154682E-4</v>
      </c>
      <c r="J129" s="1">
        <v>7.0711290842488705E-4</v>
      </c>
      <c r="K129" s="1">
        <v>3.0840936752687812E-4</v>
      </c>
      <c r="L129" s="1">
        <v>1.0503748554088056E-3</v>
      </c>
      <c r="M129" s="1">
        <v>6.0895684824854987E-4</v>
      </c>
      <c r="N129" s="1">
        <v>-1.0130453445225271E-4</v>
      </c>
      <c r="O129" s="1">
        <v>8.123424079225579E-4</v>
      </c>
      <c r="P129" s="1">
        <v>-7.0222276764730072E-4</v>
      </c>
      <c r="Q129" s="1">
        <v>1.3750730675928309E-3</v>
      </c>
      <c r="R129" s="1">
        <v>2.4269509988774766E-3</v>
      </c>
      <c r="S129" s="1">
        <v>-1.5934860602184278E-3</v>
      </c>
      <c r="T129" s="1">
        <v>-3.6503442682290428E-5</v>
      </c>
      <c r="U129" s="1">
        <v>8.0594685299504231E-4</v>
      </c>
      <c r="V129" s="1">
        <v>2.609305580649091E-3</v>
      </c>
      <c r="W129" s="1">
        <v>-2.3694919980092204E-3</v>
      </c>
      <c r="X129" s="1">
        <v>6.2554844404826731E-4</v>
      </c>
      <c r="Y129" s="1">
        <v>8.7500778967336787E-5</v>
      </c>
      <c r="Z129" s="1">
        <v>1.3175902275525391E-3</v>
      </c>
      <c r="AA129" s="1">
        <v>-1.4589485531134345E-3</v>
      </c>
      <c r="AB129" s="1">
        <v>7.7807907005049499E-5</v>
      </c>
      <c r="AC129" s="1">
        <v>1.7817552398842534E-3</v>
      </c>
      <c r="AD129" s="1">
        <v>-2.934646989230541E-4</v>
      </c>
      <c r="AE129" s="1">
        <v>2.4225830750830477E-3</v>
      </c>
      <c r="AF129" s="1">
        <v>7.8836957653896536E-4</v>
      </c>
      <c r="AG129" s="1">
        <v>-1.2538894154285865E-3</v>
      </c>
      <c r="AH129" s="1">
        <v>1.1568233981396375E-3</v>
      </c>
      <c r="AI129" s="1">
        <v>-9.7799029113525824E-4</v>
      </c>
      <c r="AJ129" s="1">
        <v>-2.0753653730732086E-3</v>
      </c>
      <c r="AK129" s="1">
        <v>-2.7829368013440386E-4</v>
      </c>
      <c r="AL129" s="1">
        <v>2.5181333030226106E-3</v>
      </c>
      <c r="AM129" s="1">
        <v>-6.6865855431225694E-4</v>
      </c>
      <c r="AN129" s="1">
        <v>-3.7424092899420664E-3</v>
      </c>
      <c r="AO129" s="1">
        <v>-3.3689869476091452E-4</v>
      </c>
      <c r="AP129" s="1">
        <v>-5.4772095789013151E-3</v>
      </c>
      <c r="AQ129" s="1">
        <v>-1.1770953166721314E-3</v>
      </c>
      <c r="AR129" s="1">
        <v>-4.0868116255868525E-4</v>
      </c>
      <c r="AS129" s="1">
        <v>3.7124575088963159E-3</v>
      </c>
      <c r="AT129" s="1">
        <v>1.3516460109652918E-3</v>
      </c>
      <c r="AU129" s="1">
        <v>-1.0428924442916249E-3</v>
      </c>
      <c r="AV129" s="1">
        <v>1.3853758841346486E-3</v>
      </c>
      <c r="AW129" s="1">
        <v>3.089029058430031E-4</v>
      </c>
      <c r="AX129" s="1">
        <v>-7.2838671265540629E-4</v>
      </c>
      <c r="AY129" s="1">
        <v>-3.4882963672807983E-3</v>
      </c>
      <c r="AZ129" s="1">
        <v>-2.4736248700940118E-3</v>
      </c>
      <c r="BA129" s="1">
        <v>-1.5759434979448257E-4</v>
      </c>
      <c r="BB129" s="1">
        <v>1.9523343011549142E-3</v>
      </c>
      <c r="BC129" s="1">
        <v>2.6880150841967331E-3</v>
      </c>
      <c r="BD129" s="1">
        <v>2.2410042488652561E-3</v>
      </c>
      <c r="BE129" s="1">
        <v>-2.6110706035763244E-3</v>
      </c>
      <c r="BF129" s="1">
        <v>-7.927144464791486E-4</v>
      </c>
      <c r="BG129" s="1">
        <v>-4.4497044438525932E-4</v>
      </c>
      <c r="BH129" s="1">
        <v>-2.0367026048177641E-3</v>
      </c>
      <c r="BI129" s="1">
        <v>-7.9443963571217775E-4</v>
      </c>
      <c r="BJ129" s="1">
        <v>3.1297639055039451E-3</v>
      </c>
      <c r="BK129" s="1">
        <v>-6.8566567589029243E-4</v>
      </c>
      <c r="BL129" s="1">
        <v>-6.5832703002311607E-3</v>
      </c>
      <c r="BM129" s="1">
        <v>-8.5861032990175098E-3</v>
      </c>
      <c r="BN129" s="1">
        <v>2.0911588234042576E-3</v>
      </c>
      <c r="BO129" s="1">
        <v>-1.7471967847252493E-3</v>
      </c>
      <c r="BP129" s="1">
        <v>-7.7876375781848908E-4</v>
      </c>
      <c r="BQ129" s="1">
        <v>-8.4037347405810164E-4</v>
      </c>
    </row>
    <row r="130" spans="1:69" x14ac:dyDescent="0.2">
      <c r="A130" s="4" t="s">
        <v>73</v>
      </c>
      <c r="B130" s="5">
        <v>-9.4311972608437038E-5</v>
      </c>
      <c r="C130" s="1">
        <v>-1.5445719908250863E-4</v>
      </c>
      <c r="D130" s="1">
        <v>2.572417379089731E-3</v>
      </c>
      <c r="E130" s="1">
        <v>-3.5997561353808005E-4</v>
      </c>
      <c r="F130" s="1">
        <v>-9.4485438469584846E-5</v>
      </c>
      <c r="G130" s="1">
        <v>-4.066431419107242E-5</v>
      </c>
      <c r="H130" s="1">
        <v>1.6467989072166513E-3</v>
      </c>
      <c r="I130" s="1">
        <v>-1.151589120149061E-4</v>
      </c>
      <c r="J130" s="1">
        <v>-2.8943961238005585E-4</v>
      </c>
      <c r="K130" s="1">
        <v>1.2736220426902379E-4</v>
      </c>
      <c r="L130" s="1">
        <v>8.8518353851266176E-4</v>
      </c>
      <c r="M130" s="1">
        <v>1.0004420993249318E-3</v>
      </c>
      <c r="N130" s="1">
        <v>-1.9909594753185744E-4</v>
      </c>
      <c r="O130" s="1">
        <v>3.2918120527345547E-4</v>
      </c>
      <c r="P130" s="1">
        <v>4.8704241556347868E-5</v>
      </c>
      <c r="Q130" s="1">
        <v>1.1674052917757657E-3</v>
      </c>
      <c r="R130" s="1">
        <v>1.9232937759776974E-3</v>
      </c>
      <c r="S130" s="1">
        <v>-1.5129859761994994E-3</v>
      </c>
      <c r="T130" s="1">
        <v>2.190011261915102E-4</v>
      </c>
      <c r="U130" s="1">
        <v>-1.8407387282588249E-4</v>
      </c>
      <c r="V130" s="1">
        <v>2.6736874990774978E-3</v>
      </c>
      <c r="W130" s="1">
        <v>-2.6814620647235528E-3</v>
      </c>
      <c r="X130" s="1">
        <v>5.8260464515907039E-4</v>
      </c>
      <c r="Y130" s="1">
        <v>-2.4446721425629087E-5</v>
      </c>
      <c r="Z130" s="1">
        <v>1.8423230034507067E-4</v>
      </c>
      <c r="AA130" s="1">
        <v>-9.8646236421540915E-4</v>
      </c>
      <c r="AB130" s="1">
        <v>-6.1906496880116029E-4</v>
      </c>
      <c r="AC130" s="1">
        <v>1.660368623638011E-3</v>
      </c>
      <c r="AD130" s="1">
        <v>9.7870117925760909E-5</v>
      </c>
      <c r="AE130" s="1">
        <v>1.9743656794290599E-3</v>
      </c>
      <c r="AF130" s="1">
        <v>-1.0666280710162512E-4</v>
      </c>
      <c r="AG130" s="1">
        <v>-1.7327918675975004E-3</v>
      </c>
      <c r="AH130" s="1">
        <v>8.1492597389817368E-4</v>
      </c>
      <c r="AI130" s="1">
        <v>-2.9186612143762948E-4</v>
      </c>
      <c r="AJ130" s="1">
        <v>-1.516963224381714E-3</v>
      </c>
      <c r="AK130" s="1">
        <v>-1.3219736608669952E-3</v>
      </c>
      <c r="AL130" s="1">
        <v>4.0582299372141977E-3</v>
      </c>
      <c r="AM130" s="1">
        <v>8.9626606467591992E-5</v>
      </c>
      <c r="AN130" s="1">
        <v>-3.384117211505772E-3</v>
      </c>
      <c r="AO130" s="1">
        <v>-1.5976689527135823E-3</v>
      </c>
      <c r="AP130" s="1">
        <v>-1.7176897473448554E-3</v>
      </c>
      <c r="AQ130" s="1">
        <v>-1.6142590981174188E-3</v>
      </c>
      <c r="AR130" s="1">
        <v>-7.0227275642664201E-4</v>
      </c>
      <c r="AS130" s="1">
        <v>2.0936115036737329E-3</v>
      </c>
      <c r="AT130" s="1">
        <v>3.0157878529414382E-3</v>
      </c>
      <c r="AU130" s="1">
        <v>-1.5052166898933325E-3</v>
      </c>
      <c r="AV130" s="1">
        <v>9.9750564090036195E-4</v>
      </c>
      <c r="AW130" s="1">
        <v>6.9777535042097672E-4</v>
      </c>
      <c r="AX130" s="1">
        <v>2.5838309838896218E-4</v>
      </c>
      <c r="AY130" s="1">
        <v>-2.9643049096393943E-3</v>
      </c>
      <c r="AZ130" s="1">
        <v>-4.0468240768806724E-4</v>
      </c>
      <c r="BA130" s="1">
        <v>-1.3407829821040643E-3</v>
      </c>
      <c r="BB130" s="1">
        <v>1.6844284543166578E-3</v>
      </c>
      <c r="BC130" s="1">
        <v>6.5168893819692671E-4</v>
      </c>
      <c r="BD130" s="1">
        <v>2.6204994141335687E-3</v>
      </c>
      <c r="BE130" s="1">
        <v>-5.7647139258282703E-3</v>
      </c>
      <c r="BF130" s="1">
        <v>-4.8842528034430703E-4</v>
      </c>
      <c r="BG130" s="1">
        <v>-9.7916041599769028E-5</v>
      </c>
      <c r="BH130" s="1">
        <v>-2.1815342141601681E-3</v>
      </c>
      <c r="BI130" s="1">
        <v>2.3163025835467536E-4</v>
      </c>
      <c r="BJ130" s="1">
        <v>2.817102744361844E-3</v>
      </c>
      <c r="BK130" s="1">
        <v>-4.3388713555801646E-4</v>
      </c>
      <c r="BL130" s="1">
        <v>-3.417107084184837E-3</v>
      </c>
      <c r="BM130" s="1">
        <v>-2.654203760380381E-3</v>
      </c>
      <c r="BN130" s="1">
        <v>4.9879679956678434E-4</v>
      </c>
      <c r="BO130" s="1">
        <v>-2.6757288227373987E-3</v>
      </c>
      <c r="BP130" s="1">
        <v>-8.5893668355421053E-3</v>
      </c>
      <c r="BQ130" s="1">
        <v>2.2039046212145499E-3</v>
      </c>
    </row>
    <row r="131" spans="1:69" x14ac:dyDescent="0.2">
      <c r="A131" s="4" t="s">
        <v>73</v>
      </c>
      <c r="B131" s="5">
        <v>-9.4311972608437038E-5</v>
      </c>
      <c r="C131" s="1">
        <v>-1.5445719908250863E-4</v>
      </c>
      <c r="D131" s="1">
        <v>2.572417379089731E-3</v>
      </c>
      <c r="E131" s="1">
        <v>-3.5997561353808005E-4</v>
      </c>
      <c r="F131" s="1">
        <v>-9.4485438469584846E-5</v>
      </c>
      <c r="G131" s="1">
        <v>-4.066431419107242E-5</v>
      </c>
      <c r="H131" s="1">
        <v>1.6467989072166513E-3</v>
      </c>
      <c r="I131" s="1">
        <v>-1.151589120149061E-4</v>
      </c>
      <c r="J131" s="1">
        <v>-2.8943961238005585E-4</v>
      </c>
      <c r="K131" s="1">
        <v>1.2736220426902379E-4</v>
      </c>
      <c r="L131" s="1">
        <v>8.8518353851266176E-4</v>
      </c>
      <c r="M131" s="1">
        <v>1.0004420993249318E-3</v>
      </c>
      <c r="N131" s="1">
        <v>-1.9909594753185744E-4</v>
      </c>
      <c r="O131" s="1">
        <v>3.2918120527345547E-4</v>
      </c>
      <c r="P131" s="1">
        <v>4.8704241556347868E-5</v>
      </c>
      <c r="Q131" s="1">
        <v>1.1674052917757657E-3</v>
      </c>
      <c r="R131" s="1">
        <v>1.9232937759776974E-3</v>
      </c>
      <c r="S131" s="1">
        <v>-1.5129859761994994E-3</v>
      </c>
      <c r="T131" s="1">
        <v>2.190011261915102E-4</v>
      </c>
      <c r="U131" s="1">
        <v>-1.8407387282588249E-4</v>
      </c>
      <c r="V131" s="1">
        <v>2.6736874990774978E-3</v>
      </c>
      <c r="W131" s="1">
        <v>-2.6814620647235528E-3</v>
      </c>
      <c r="X131" s="1">
        <v>5.8260464515907039E-4</v>
      </c>
      <c r="Y131" s="1">
        <v>-2.4446721425629087E-5</v>
      </c>
      <c r="Z131" s="1">
        <v>1.8423230034507067E-4</v>
      </c>
      <c r="AA131" s="1">
        <v>-9.8646236421540915E-4</v>
      </c>
      <c r="AB131" s="1">
        <v>-6.1906496880116029E-4</v>
      </c>
      <c r="AC131" s="1">
        <v>1.660368623638011E-3</v>
      </c>
      <c r="AD131" s="1">
        <v>9.7870117925760909E-5</v>
      </c>
      <c r="AE131" s="1">
        <v>1.9743656794290599E-3</v>
      </c>
      <c r="AF131" s="1">
        <v>-1.0666280710162512E-4</v>
      </c>
      <c r="AG131" s="1">
        <v>-1.7327918675975004E-3</v>
      </c>
      <c r="AH131" s="1">
        <v>8.1492597389817368E-4</v>
      </c>
      <c r="AI131" s="1">
        <v>-2.9186612143762948E-4</v>
      </c>
      <c r="AJ131" s="1">
        <v>-1.516963224381714E-3</v>
      </c>
      <c r="AK131" s="1">
        <v>-1.3219736608669952E-3</v>
      </c>
      <c r="AL131" s="1">
        <v>4.0582299372141977E-3</v>
      </c>
      <c r="AM131" s="1">
        <v>8.9626606467591992E-5</v>
      </c>
      <c r="AN131" s="1">
        <v>-3.384117211505772E-3</v>
      </c>
      <c r="AO131" s="1">
        <v>-1.5976689527135823E-3</v>
      </c>
      <c r="AP131" s="1">
        <v>-1.7176897473448554E-3</v>
      </c>
      <c r="AQ131" s="1">
        <v>-1.6142590981174188E-3</v>
      </c>
      <c r="AR131" s="1">
        <v>-7.0227275642664201E-4</v>
      </c>
      <c r="AS131" s="1">
        <v>2.0936115036737329E-3</v>
      </c>
      <c r="AT131" s="1">
        <v>3.0157878529414382E-3</v>
      </c>
      <c r="AU131" s="1">
        <v>-1.5052166898933325E-3</v>
      </c>
      <c r="AV131" s="1">
        <v>9.9750564090036195E-4</v>
      </c>
      <c r="AW131" s="1">
        <v>6.9777535042097672E-4</v>
      </c>
      <c r="AX131" s="1">
        <v>2.5838309838896218E-4</v>
      </c>
      <c r="AY131" s="1">
        <v>-2.9643049096393943E-3</v>
      </c>
      <c r="AZ131" s="1">
        <v>-4.0468240768806724E-4</v>
      </c>
      <c r="BA131" s="1">
        <v>-1.3407829821040643E-3</v>
      </c>
      <c r="BB131" s="1">
        <v>1.6844284543166578E-3</v>
      </c>
      <c r="BC131" s="1">
        <v>6.5168893819692671E-4</v>
      </c>
      <c r="BD131" s="1">
        <v>2.6204994141335687E-3</v>
      </c>
      <c r="BE131" s="1">
        <v>-5.7647139258282703E-3</v>
      </c>
      <c r="BF131" s="1">
        <v>-4.8842528034430703E-4</v>
      </c>
      <c r="BG131" s="1">
        <v>-9.7916041599769028E-5</v>
      </c>
      <c r="BH131" s="1">
        <v>-2.1815342141601681E-3</v>
      </c>
      <c r="BI131" s="1">
        <v>2.3163025835467536E-4</v>
      </c>
      <c r="BJ131" s="1">
        <v>2.817102744361844E-3</v>
      </c>
      <c r="BK131" s="1">
        <v>-4.3388713555801646E-4</v>
      </c>
      <c r="BL131" s="1">
        <v>-3.417107084184837E-3</v>
      </c>
      <c r="BM131" s="1">
        <v>-2.654203760380381E-3</v>
      </c>
      <c r="BN131" s="1">
        <v>4.9879679956678434E-4</v>
      </c>
      <c r="BO131" s="1">
        <v>-2.6757288227373987E-3</v>
      </c>
      <c r="BP131" s="1">
        <v>-8.5893668355421053E-3</v>
      </c>
      <c r="BQ131" s="1">
        <v>2.2039046212145499E-3</v>
      </c>
    </row>
    <row r="132" spans="1:69" x14ac:dyDescent="0.2">
      <c r="A132" s="4" t="s">
        <v>73</v>
      </c>
      <c r="B132" s="5">
        <v>-9.5491604250390154E-4</v>
      </c>
      <c r="C132" s="1">
        <v>-1.2946028996610754E-3</v>
      </c>
      <c r="D132" s="1">
        <v>-5.283525639256211E-4</v>
      </c>
      <c r="E132" s="1">
        <v>-8.2216813339017539E-4</v>
      </c>
      <c r="F132" s="1">
        <v>1.1241464078681918E-4</v>
      </c>
      <c r="G132" s="1">
        <v>2.1875720379835573E-3</v>
      </c>
      <c r="H132" s="1">
        <v>-3.0301348503290824E-4</v>
      </c>
      <c r="I132" s="1">
        <v>-1.9113837108793982E-4</v>
      </c>
      <c r="J132" s="1">
        <v>2.4929652819621444E-3</v>
      </c>
      <c r="K132" s="1">
        <v>1.2572522597692525E-3</v>
      </c>
      <c r="L132" s="1">
        <v>-6.8114726562036425E-4</v>
      </c>
      <c r="M132" s="1">
        <v>7.5318758475425619E-4</v>
      </c>
      <c r="N132" s="1">
        <v>3.5079361116319483E-4</v>
      </c>
      <c r="O132" s="1">
        <v>1.1013253991507277E-3</v>
      </c>
      <c r="P132" s="1">
        <v>6.5577658715838805E-4</v>
      </c>
      <c r="Q132" s="1">
        <v>-6.1492900944589942E-5</v>
      </c>
      <c r="R132" s="1">
        <v>8.625917627501494E-4</v>
      </c>
      <c r="S132" s="1">
        <v>-6.6759842588520518E-4</v>
      </c>
      <c r="T132" s="1">
        <v>1.4326489535147265E-3</v>
      </c>
      <c r="U132" s="1">
        <v>2.4964781711145048E-3</v>
      </c>
      <c r="V132" s="1">
        <v>-1.5664603292286285E-3</v>
      </c>
      <c r="W132" s="1">
        <v>7.9173387290514358E-6</v>
      </c>
      <c r="X132" s="1">
        <v>8.6010095327468991E-4</v>
      </c>
      <c r="Y132" s="1">
        <v>2.6835210856019955E-3</v>
      </c>
      <c r="Z132" s="1">
        <v>-2.3480262085883259E-3</v>
      </c>
      <c r="AA132" s="1">
        <v>6.798926406984938E-4</v>
      </c>
      <c r="AB132" s="1">
        <v>1.3679871288033591E-4</v>
      </c>
      <c r="AC132" s="1">
        <v>1.3808380788232011E-3</v>
      </c>
      <c r="AD132" s="1">
        <v>-1.4247596404040727E-3</v>
      </c>
      <c r="AE132" s="1">
        <v>1.2926245527614534E-4</v>
      </c>
      <c r="AF132" s="1">
        <v>1.8522823379343127E-3</v>
      </c>
      <c r="AG132" s="1">
        <v>-2.4443106515119193E-4</v>
      </c>
      <c r="AH132" s="1">
        <v>2.501580478217563E-3</v>
      </c>
      <c r="AI132" s="1">
        <v>8.506331138340283E-4</v>
      </c>
      <c r="AJ132" s="1">
        <v>-1.2127285598133824E-3</v>
      </c>
      <c r="AK132" s="1">
        <v>1.2247069974465645E-3</v>
      </c>
      <c r="AL132" s="1">
        <v>-9.3217762408909157E-4</v>
      </c>
      <c r="AM132" s="1">
        <v>-2.0404713193470777E-3</v>
      </c>
      <c r="AN132" s="1">
        <v>-2.2322652435348235E-4</v>
      </c>
      <c r="AO132" s="1">
        <v>2.6041173729531393E-3</v>
      </c>
      <c r="AP132" s="1">
        <v>-6.1598732733275988E-4</v>
      </c>
      <c r="AQ132" s="1">
        <v>-3.7218232708854807E-3</v>
      </c>
      <c r="AR132" s="1">
        <v>-2.7881421749537382E-4</v>
      </c>
      <c r="AS132" s="1">
        <v>-5.4733711149049244E-3</v>
      </c>
      <c r="AT132" s="1">
        <v>-1.1261239518268015E-3</v>
      </c>
      <c r="AU132" s="1">
        <v>-3.4848295641408563E-4</v>
      </c>
      <c r="AV132" s="1">
        <v>3.8178966414232369E-3</v>
      </c>
      <c r="AW132" s="1">
        <v>1.4327428384968885E-3</v>
      </c>
      <c r="AX132" s="1">
        <v>-9.8648461335447174E-4</v>
      </c>
      <c r="AY132" s="1">
        <v>1.4688941724317142E-3</v>
      </c>
      <c r="AZ132" s="1">
        <v>3.8191622322571568E-4</v>
      </c>
      <c r="BA132" s="1">
        <v>-6.6544147813105332E-4</v>
      </c>
      <c r="BB132" s="1">
        <v>-3.4538990362328855E-3</v>
      </c>
      <c r="BC132" s="1">
        <v>-2.4272300840669282E-3</v>
      </c>
      <c r="BD132" s="1">
        <v>-8.5212145546558526E-5</v>
      </c>
      <c r="BE132" s="1">
        <v>2.0485081336333267E-3</v>
      </c>
      <c r="BF132" s="1">
        <v>2.7932423209155923E-3</v>
      </c>
      <c r="BG132" s="1">
        <v>2.342603724501085E-3</v>
      </c>
      <c r="BH132" s="1">
        <v>-2.5603792613693058E-3</v>
      </c>
      <c r="BI132" s="1">
        <v>-7.2129076609313183E-4</v>
      </c>
      <c r="BJ132" s="1">
        <v>-3.6858624332013104E-4</v>
      </c>
      <c r="BK132" s="1">
        <v>-1.9761637349580649E-3</v>
      </c>
      <c r="BL132" s="1">
        <v>-7.1929761534581221E-4</v>
      </c>
      <c r="BM132" s="1">
        <v>3.2483252007502539E-3</v>
      </c>
      <c r="BN132" s="1">
        <v>-6.0676792236405452E-4</v>
      </c>
      <c r="BO132" s="1">
        <v>-6.566372954107595E-3</v>
      </c>
      <c r="BP132" s="1">
        <v>-8.5893668355421053E-3</v>
      </c>
      <c r="BQ132" s="1">
        <v>2.2039046212145499E-3</v>
      </c>
    </row>
    <row r="133" spans="1:69" x14ac:dyDescent="0.2">
      <c r="A133" s="4" t="s">
        <v>74</v>
      </c>
      <c r="B133" s="5">
        <v>-9.5491604250390154E-4</v>
      </c>
      <c r="C133" s="1">
        <v>-1.2946028996610754E-3</v>
      </c>
      <c r="D133" s="1">
        <v>-5.283525639256211E-4</v>
      </c>
      <c r="E133" s="1">
        <v>-8.2216813339017539E-4</v>
      </c>
      <c r="F133" s="1">
        <v>1.1241464078681918E-4</v>
      </c>
      <c r="G133" s="1">
        <v>2.1875720379835573E-3</v>
      </c>
      <c r="H133" s="1">
        <v>-3.0301348503290824E-4</v>
      </c>
      <c r="I133" s="1">
        <v>-1.9113837108793982E-4</v>
      </c>
      <c r="J133" s="1">
        <v>2.4929652819621444E-3</v>
      </c>
      <c r="K133" s="1">
        <v>1.2572522597692525E-3</v>
      </c>
      <c r="L133" s="1">
        <v>-6.8114726562036425E-4</v>
      </c>
      <c r="M133" s="1">
        <v>7.5318758475425619E-4</v>
      </c>
      <c r="N133" s="1">
        <v>3.5079361116319483E-4</v>
      </c>
      <c r="O133" s="1">
        <v>1.1013253991507277E-3</v>
      </c>
      <c r="P133" s="1">
        <v>6.5577658715838805E-4</v>
      </c>
      <c r="Q133" s="1">
        <v>-6.1492900944589942E-5</v>
      </c>
      <c r="R133" s="1">
        <v>8.625917627501494E-4</v>
      </c>
      <c r="S133" s="1">
        <v>-6.6759842588520518E-4</v>
      </c>
      <c r="T133" s="1">
        <v>1.4326489535147265E-3</v>
      </c>
      <c r="U133" s="1">
        <v>2.4964781711145048E-3</v>
      </c>
      <c r="V133" s="1">
        <v>-1.5664603292286285E-3</v>
      </c>
      <c r="W133" s="1">
        <v>7.9173387290514358E-6</v>
      </c>
      <c r="X133" s="1">
        <v>8.6010095327468991E-4</v>
      </c>
      <c r="Y133" s="1">
        <v>2.6835210856019955E-3</v>
      </c>
      <c r="Z133" s="1">
        <v>-2.3480262085883259E-3</v>
      </c>
      <c r="AA133" s="1">
        <v>6.798926406984938E-4</v>
      </c>
      <c r="AB133" s="1">
        <v>1.3679871288033591E-4</v>
      </c>
      <c r="AC133" s="1">
        <v>1.3808380788232011E-3</v>
      </c>
      <c r="AD133" s="1">
        <v>-1.4247596404040727E-3</v>
      </c>
      <c r="AE133" s="1">
        <v>1.2926245527614534E-4</v>
      </c>
      <c r="AF133" s="1">
        <v>1.8522823379343127E-3</v>
      </c>
      <c r="AG133" s="1">
        <v>-2.4443106515119193E-4</v>
      </c>
      <c r="AH133" s="1">
        <v>2.501580478217563E-3</v>
      </c>
      <c r="AI133" s="1">
        <v>8.506331138340283E-4</v>
      </c>
      <c r="AJ133" s="1">
        <v>-1.2127285598133824E-3</v>
      </c>
      <c r="AK133" s="1">
        <v>1.2247069974465645E-3</v>
      </c>
      <c r="AL133" s="1">
        <v>-9.3217762408909157E-4</v>
      </c>
      <c r="AM133" s="1">
        <v>-2.0404713193470777E-3</v>
      </c>
      <c r="AN133" s="1">
        <v>-2.2322652435348235E-4</v>
      </c>
      <c r="AO133" s="1">
        <v>2.6041173729531393E-3</v>
      </c>
      <c r="AP133" s="1">
        <v>-6.1598732733275988E-4</v>
      </c>
      <c r="AQ133" s="1">
        <v>-3.7218232708854807E-3</v>
      </c>
      <c r="AR133" s="1">
        <v>-2.7881421749537382E-4</v>
      </c>
      <c r="AS133" s="1">
        <v>-5.4733711149049244E-3</v>
      </c>
      <c r="AT133" s="1">
        <v>-1.1261239518268015E-3</v>
      </c>
      <c r="AU133" s="1">
        <v>-3.4848295641408563E-4</v>
      </c>
      <c r="AV133" s="1">
        <v>3.8178966414232369E-3</v>
      </c>
      <c r="AW133" s="1">
        <v>1.4327428384968885E-3</v>
      </c>
      <c r="AX133" s="1">
        <v>-9.8648461335447174E-4</v>
      </c>
      <c r="AY133" s="1">
        <v>1.4688941724317142E-3</v>
      </c>
      <c r="AZ133" s="1">
        <v>3.8191622322571568E-4</v>
      </c>
      <c r="BA133" s="1">
        <v>-6.6544147813105332E-4</v>
      </c>
      <c r="BB133" s="1">
        <v>-3.4538990362328855E-3</v>
      </c>
      <c r="BC133" s="1">
        <v>-2.4272300840669282E-3</v>
      </c>
      <c r="BD133" s="1">
        <v>-8.5212145546558526E-5</v>
      </c>
      <c r="BE133" s="1">
        <v>2.0485081336333267E-3</v>
      </c>
      <c r="BF133" s="1">
        <v>2.7932423209155923E-3</v>
      </c>
      <c r="BG133" s="1">
        <v>2.342603724501085E-3</v>
      </c>
      <c r="BH133" s="1">
        <v>-2.5603792613693058E-3</v>
      </c>
      <c r="BI133" s="1">
        <v>-7.2129076609313183E-4</v>
      </c>
      <c r="BJ133" s="1">
        <v>-3.6858624332013104E-4</v>
      </c>
      <c r="BK133" s="1">
        <v>-1.9761637349580649E-3</v>
      </c>
      <c r="BL133" s="1">
        <v>-7.1929761534581221E-4</v>
      </c>
      <c r="BM133" s="1">
        <v>3.2483252007502539E-3</v>
      </c>
      <c r="BN133" s="1">
        <v>-6.0676792236405452E-4</v>
      </c>
      <c r="BO133" s="1">
        <v>-6.566372954107595E-3</v>
      </c>
      <c r="BP133" s="1">
        <v>-8.5893668355421053E-3</v>
      </c>
      <c r="BQ133" s="1">
        <v>2.2039046212145499E-3</v>
      </c>
    </row>
    <row r="134" spans="1:69" x14ac:dyDescent="0.2">
      <c r="A134" s="4" t="s">
        <v>75</v>
      </c>
      <c r="B134" s="5">
        <v>-7.4065519945450413E-4</v>
      </c>
      <c r="C134" s="1">
        <v>-1.4807001066865315E-3</v>
      </c>
      <c r="D134" s="1">
        <v>-4.4214713455192976E-4</v>
      </c>
      <c r="E134" s="1">
        <v>-6.8467438477264541E-5</v>
      </c>
      <c r="F134" s="1">
        <v>-1.2884630559034091E-4</v>
      </c>
      <c r="G134" s="1">
        <v>2.6277259379256118E-3</v>
      </c>
      <c r="H134" s="1">
        <v>-3.3572804480918591E-4</v>
      </c>
      <c r="I134" s="1">
        <v>-6.6955807848896731E-5</v>
      </c>
      <c r="J134" s="1">
        <v>-1.2118748507313681E-5</v>
      </c>
      <c r="K134" s="1">
        <v>1.6939079846796127E-3</v>
      </c>
      <c r="L134" s="1">
        <v>-8.6516858485379E-5</v>
      </c>
      <c r="M134" s="1">
        <v>-2.6221033649235256E-4</v>
      </c>
      <c r="N134" s="1">
        <v>1.5953235096451707E-4</v>
      </c>
      <c r="O134" s="1">
        <v>9.2596331879042919E-4</v>
      </c>
      <c r="P134" s="1">
        <v>1.0429393980866445E-3</v>
      </c>
      <c r="Q134" s="1">
        <v>-1.6899108948218282E-4</v>
      </c>
      <c r="R134" s="1">
        <v>3.6545311748745326E-4</v>
      </c>
      <c r="S134" s="1">
        <v>8.2466990824066531E-5</v>
      </c>
      <c r="T134" s="1">
        <v>1.2136899384444346E-3</v>
      </c>
      <c r="U134" s="1">
        <v>1.9782125321084433E-3</v>
      </c>
      <c r="V134" s="1">
        <v>-1.494437599842741E-3</v>
      </c>
      <c r="W134" s="1">
        <v>2.5668026381905581E-4</v>
      </c>
      <c r="X134" s="1">
        <v>-1.5018051567709134E-4</v>
      </c>
      <c r="Y134" s="1">
        <v>2.7388158724348318E-3</v>
      </c>
      <c r="Z134" s="1">
        <v>-2.6732744605628984E-3</v>
      </c>
      <c r="AA134" s="1">
        <v>6.2640689984480634E-4</v>
      </c>
      <c r="AB134" s="1">
        <v>1.3413656947798915E-5</v>
      </c>
      <c r="AC134" s="1">
        <v>2.2491836133173393E-4</v>
      </c>
      <c r="AD134" s="1">
        <v>-9.577523486388027E-4</v>
      </c>
      <c r="AE134" s="1">
        <v>-5.8580697474305268E-4</v>
      </c>
      <c r="AF134" s="1">
        <v>1.7187138987048709E-3</v>
      </c>
      <c r="AG134" s="1">
        <v>1.4006021391858826E-4</v>
      </c>
      <c r="AH134" s="1">
        <v>2.0373355423410973E-3</v>
      </c>
      <c r="AI134" s="1">
        <v>-6.5396488543560528E-5</v>
      </c>
      <c r="AJ134" s="1">
        <v>-1.7083348787790137E-3</v>
      </c>
      <c r="AK134" s="1">
        <v>8.6739933751457915E-4</v>
      </c>
      <c r="AL134" s="1">
        <v>-2.5060569738984936E-4</v>
      </c>
      <c r="AM134" s="1">
        <v>-1.4881757155351938E-3</v>
      </c>
      <c r="AN134" s="1">
        <v>-1.2904007598034453E-3</v>
      </c>
      <c r="AO134" s="1">
        <v>4.148273883236857E-3</v>
      </c>
      <c r="AP134" s="1">
        <v>1.3777172226223561E-4</v>
      </c>
      <c r="AQ134" s="1">
        <v>-3.3725465424753911E-3</v>
      </c>
      <c r="AR134" s="1">
        <v>-1.5661815220466113E-3</v>
      </c>
      <c r="AS134" s="1">
        <v>-1.6867445435676757E-3</v>
      </c>
      <c r="AT134" s="1">
        <v>-1.581445407566876E-3</v>
      </c>
      <c r="AU134" s="1">
        <v>-6.5889726800878409E-4</v>
      </c>
      <c r="AV134" s="1">
        <v>2.1677885181541423E-3</v>
      </c>
      <c r="AW134" s="1">
        <v>3.1006598788200315E-3</v>
      </c>
      <c r="AX134" s="1">
        <v>-1.4680823743874459E-3</v>
      </c>
      <c r="AY134" s="1">
        <v>1.0623302517516588E-3</v>
      </c>
      <c r="AZ134" s="1">
        <v>7.6021212084707412E-4</v>
      </c>
      <c r="BA134" s="1">
        <v>3.1694518449308927E-4</v>
      </c>
      <c r="BB134" s="1">
        <v>-2.9394895630234113E-3</v>
      </c>
      <c r="BC134" s="1">
        <v>-3.5151443964483381E-4</v>
      </c>
      <c r="BD134" s="1">
        <v>-1.2967835712912581E-3</v>
      </c>
      <c r="BE134" s="1">
        <v>1.7618065246571475E-3</v>
      </c>
      <c r="BF134" s="1">
        <v>7.1888811010952869E-4</v>
      </c>
      <c r="BG134" s="1">
        <v>2.7097621004360194E-3</v>
      </c>
      <c r="BH134" s="1">
        <v>-5.7645474849119058E-3</v>
      </c>
      <c r="BI134" s="1">
        <v>-4.3065346944734767E-4</v>
      </c>
      <c r="BJ134" s="1">
        <v>-3.4984171544642046E-5</v>
      </c>
      <c r="BK134" s="1">
        <v>-2.1399928155708329E-3</v>
      </c>
      <c r="BL134" s="1">
        <v>3.0007941814000122E-4</v>
      </c>
      <c r="BM134" s="1">
        <v>2.91432508240847E-3</v>
      </c>
      <c r="BN134" s="1">
        <v>-3.705437505325855E-4</v>
      </c>
      <c r="BO134" s="1">
        <v>-3.3847517616536985E-3</v>
      </c>
      <c r="BP134" s="1">
        <v>-2.612597352718596E-3</v>
      </c>
      <c r="BQ134" s="1">
        <v>5.7533366960494563E-4</v>
      </c>
    </row>
    <row r="135" spans="1:69" x14ac:dyDescent="0.2">
      <c r="A135" s="4" t="s">
        <v>76</v>
      </c>
      <c r="B135" s="5">
        <v>-7.4065519945450413E-4</v>
      </c>
      <c r="C135" s="1">
        <v>-1.4807001066865315E-3</v>
      </c>
      <c r="D135" s="1">
        <v>-4.4214713455192976E-4</v>
      </c>
      <c r="E135" s="1">
        <v>-6.8467438477264541E-5</v>
      </c>
      <c r="F135" s="1">
        <v>-1.2884630559034091E-4</v>
      </c>
      <c r="G135" s="1">
        <v>2.6277259379256118E-3</v>
      </c>
      <c r="H135" s="1">
        <v>-3.3572804480918591E-4</v>
      </c>
      <c r="I135" s="1">
        <v>-6.6955807848896731E-5</v>
      </c>
      <c r="J135" s="1">
        <v>-1.2118748507313681E-5</v>
      </c>
      <c r="K135" s="1">
        <v>1.6939079846796127E-3</v>
      </c>
      <c r="L135" s="1">
        <v>-8.6516858485379E-5</v>
      </c>
      <c r="M135" s="1">
        <v>-2.6221033649235256E-4</v>
      </c>
      <c r="N135" s="1">
        <v>1.5953235096451707E-4</v>
      </c>
      <c r="O135" s="1">
        <v>9.2596331879042919E-4</v>
      </c>
      <c r="P135" s="1">
        <v>1.0429393980866445E-3</v>
      </c>
      <c r="Q135" s="1">
        <v>-1.6899108948218282E-4</v>
      </c>
      <c r="R135" s="1">
        <v>3.6545311748745326E-4</v>
      </c>
      <c r="S135" s="1">
        <v>8.2466990824066531E-5</v>
      </c>
      <c r="T135" s="1">
        <v>1.2136899384444346E-3</v>
      </c>
      <c r="U135" s="1">
        <v>1.9782125321084433E-3</v>
      </c>
      <c r="V135" s="1">
        <v>-1.494437599842741E-3</v>
      </c>
      <c r="W135" s="1">
        <v>2.5668026381905581E-4</v>
      </c>
      <c r="X135" s="1">
        <v>-1.5018051567709134E-4</v>
      </c>
      <c r="Y135" s="1">
        <v>2.7388158724348318E-3</v>
      </c>
      <c r="Z135" s="1">
        <v>-2.6732744605628984E-3</v>
      </c>
      <c r="AA135" s="1">
        <v>6.2640689984480634E-4</v>
      </c>
      <c r="AB135" s="1">
        <v>1.3413656947798915E-5</v>
      </c>
      <c r="AC135" s="1">
        <v>2.2491836133173393E-4</v>
      </c>
      <c r="AD135" s="1">
        <v>-9.577523486388027E-4</v>
      </c>
      <c r="AE135" s="1">
        <v>-5.8580697474305268E-4</v>
      </c>
      <c r="AF135" s="1">
        <v>1.7187138987048709E-3</v>
      </c>
      <c r="AG135" s="1">
        <v>1.4006021391858826E-4</v>
      </c>
      <c r="AH135" s="1">
        <v>2.0373355423410973E-3</v>
      </c>
      <c r="AI135" s="1">
        <v>-6.5396488543560528E-5</v>
      </c>
      <c r="AJ135" s="1">
        <v>-1.7083348787790137E-3</v>
      </c>
      <c r="AK135" s="1">
        <v>8.6739933751457915E-4</v>
      </c>
      <c r="AL135" s="1">
        <v>-2.5060569738984936E-4</v>
      </c>
      <c r="AM135" s="1">
        <v>-1.4881757155351938E-3</v>
      </c>
      <c r="AN135" s="1">
        <v>-1.2904007598034453E-3</v>
      </c>
      <c r="AO135" s="1">
        <v>4.148273883236857E-3</v>
      </c>
      <c r="AP135" s="1">
        <v>1.3777172226223561E-4</v>
      </c>
      <c r="AQ135" s="1">
        <v>-3.3725465424753911E-3</v>
      </c>
      <c r="AR135" s="1">
        <v>-1.5661815220466113E-3</v>
      </c>
      <c r="AS135" s="1">
        <v>-1.6867445435676757E-3</v>
      </c>
      <c r="AT135" s="1">
        <v>-1.581445407566876E-3</v>
      </c>
      <c r="AU135" s="1">
        <v>-6.5889726800878409E-4</v>
      </c>
      <c r="AV135" s="1">
        <v>2.1677885181541423E-3</v>
      </c>
      <c r="AW135" s="1">
        <v>3.1006598788200315E-3</v>
      </c>
      <c r="AX135" s="1">
        <v>-1.4680823743874459E-3</v>
      </c>
      <c r="AY135" s="1">
        <v>1.0623302517516588E-3</v>
      </c>
      <c r="AZ135" s="1">
        <v>7.6021212084707412E-4</v>
      </c>
      <c r="BA135" s="1">
        <v>3.1694518449308927E-4</v>
      </c>
      <c r="BB135" s="1">
        <v>-2.9394895630234113E-3</v>
      </c>
      <c r="BC135" s="1">
        <v>-3.5151443964483381E-4</v>
      </c>
      <c r="BD135" s="1">
        <v>-1.2967835712912581E-3</v>
      </c>
      <c r="BE135" s="1">
        <v>1.7618065246571475E-3</v>
      </c>
      <c r="BF135" s="1">
        <v>7.1888811010952869E-4</v>
      </c>
      <c r="BG135" s="1">
        <v>2.7097621004360194E-3</v>
      </c>
      <c r="BH135" s="1">
        <v>-5.7645474849119058E-3</v>
      </c>
      <c r="BI135" s="1">
        <v>-4.3065346944734767E-4</v>
      </c>
      <c r="BJ135" s="1">
        <v>-3.4984171544642046E-5</v>
      </c>
      <c r="BK135" s="1">
        <v>-2.1399928155708329E-3</v>
      </c>
      <c r="BL135" s="1">
        <v>3.0007941814000122E-4</v>
      </c>
      <c r="BM135" s="1">
        <v>2.91432508240847E-3</v>
      </c>
      <c r="BN135" s="1">
        <v>-3.705437505325855E-4</v>
      </c>
      <c r="BO135" s="1">
        <v>-3.3847517616536985E-3</v>
      </c>
      <c r="BP135" s="1">
        <v>-2.612597352718596E-3</v>
      </c>
      <c r="BQ135" s="1">
        <v>5.7533366960494563E-4</v>
      </c>
    </row>
    <row r="136" spans="1:69" x14ac:dyDescent="0.2">
      <c r="A136" s="4" t="s">
        <v>76</v>
      </c>
      <c r="B136" s="5">
        <v>-4.7129808857450541E-4</v>
      </c>
      <c r="C136" s="1">
        <v>-9.50389236317702E-4</v>
      </c>
      <c r="D136" s="1">
        <v>-1.2949946276666466E-3</v>
      </c>
      <c r="E136" s="1">
        <v>-5.1668641409131607E-4</v>
      </c>
      <c r="F136" s="1">
        <v>-8.147074655852648E-4</v>
      </c>
      <c r="G136" s="1">
        <v>1.345256873443461E-4</v>
      </c>
      <c r="H136" s="1">
        <v>2.2418416382227338E-3</v>
      </c>
      <c r="I136" s="1">
        <v>-2.8664717494330161E-4</v>
      </c>
      <c r="J136" s="1">
        <v>-1.7273268580269305E-4</v>
      </c>
      <c r="K136" s="1">
        <v>2.5528891358294883E-3</v>
      </c>
      <c r="L136" s="1">
        <v>1.2985451536461361E-3</v>
      </c>
      <c r="M136" s="1">
        <v>-6.6926377230901711E-4</v>
      </c>
      <c r="N136" s="1">
        <v>7.8742539702694942E-4</v>
      </c>
      <c r="O136" s="1">
        <v>3.7920425890964579E-4</v>
      </c>
      <c r="P136" s="1">
        <v>1.141607212571802E-3</v>
      </c>
      <c r="Q136" s="1">
        <v>6.8957973889560134E-4</v>
      </c>
      <c r="R136" s="1">
        <v>-3.8332774992228437E-5</v>
      </c>
      <c r="S136" s="1">
        <v>9.0030294553876909E-4</v>
      </c>
      <c r="T136" s="1">
        <v>-6.5299421686580174E-4</v>
      </c>
      <c r="U136" s="1">
        <v>1.479865246866402E-3</v>
      </c>
      <c r="V136" s="1">
        <v>2.5604073566654214E-3</v>
      </c>
      <c r="W136" s="1">
        <v>-1.5644885335466133E-3</v>
      </c>
      <c r="X136" s="1">
        <v>3.4448962490335573E-5</v>
      </c>
      <c r="Y136" s="1">
        <v>9.0011562161730976E-4</v>
      </c>
      <c r="Z136" s="1">
        <v>2.7519297742219445E-3</v>
      </c>
      <c r="AA136" s="1">
        <v>-2.3564146466449514E-3</v>
      </c>
      <c r="AB136" s="1">
        <v>7.1839538636439548E-4</v>
      </c>
      <c r="AC136" s="1">
        <v>1.6739780097026042E-4</v>
      </c>
      <c r="AD136" s="1">
        <v>1.430965762363003E-3</v>
      </c>
      <c r="AE136" s="1">
        <v>-1.4172430490265876E-3</v>
      </c>
      <c r="AF136" s="1">
        <v>1.6107821491955705E-4</v>
      </c>
      <c r="AG136" s="1">
        <v>1.910997653200196E-3</v>
      </c>
      <c r="AH136" s="1">
        <v>-2.1742742643546175E-4</v>
      </c>
      <c r="AI136" s="1">
        <v>2.5711968305208712E-3</v>
      </c>
      <c r="AJ136" s="1">
        <v>8.953929651240877E-4</v>
      </c>
      <c r="AK136" s="1">
        <v>-1.1991468335962423E-3</v>
      </c>
      <c r="AL136" s="1">
        <v>1.2761880430192016E-3</v>
      </c>
      <c r="AM136" s="1">
        <v>-9.1329487382336928E-4</v>
      </c>
      <c r="AN136" s="1">
        <v>-2.0380873170512803E-3</v>
      </c>
      <c r="AO136" s="1">
        <v>-1.9243765729464346E-4</v>
      </c>
      <c r="AP136" s="1">
        <v>2.6788201883022073E-3</v>
      </c>
      <c r="AQ136" s="1">
        <v>-5.9016765082175982E-4</v>
      </c>
      <c r="AR136" s="1">
        <v>-3.7431249646600754E-3</v>
      </c>
      <c r="AS136" s="1">
        <v>-2.4672931790374603E-4</v>
      </c>
      <c r="AT136" s="1">
        <v>-5.5204447010073418E-3</v>
      </c>
      <c r="AU136" s="1">
        <v>-1.1059173590298691E-3</v>
      </c>
      <c r="AV136" s="1">
        <v>-3.1576725519864867E-4</v>
      </c>
      <c r="AW136" s="1">
        <v>3.9151344219132255E-3</v>
      </c>
      <c r="AX136" s="1">
        <v>1.4939707489696674E-3</v>
      </c>
      <c r="AY136" s="1">
        <v>-9.6178037102183627E-4</v>
      </c>
      <c r="AZ136" s="1">
        <v>1.5318905003050382E-3</v>
      </c>
      <c r="BA136" s="1">
        <v>4.2885242843902739E-4</v>
      </c>
      <c r="BB136" s="1">
        <v>-6.3394784949855597E-4</v>
      </c>
      <c r="BC136" s="1">
        <v>-3.4645575166776786E-3</v>
      </c>
      <c r="BD136" s="1">
        <v>-2.4214832902876514E-3</v>
      </c>
      <c r="BE136" s="1">
        <v>-4.2864542193109815E-5</v>
      </c>
      <c r="BF136" s="1">
        <v>2.1242701019220543E-3</v>
      </c>
      <c r="BG136" s="1">
        <v>2.8811133252330465E-3</v>
      </c>
      <c r="BH136" s="1">
        <v>2.4242498155147849E-3</v>
      </c>
      <c r="BI136" s="1">
        <v>-2.5532738968937459E-3</v>
      </c>
      <c r="BJ136" s="1">
        <v>-6.8525042421145176E-4</v>
      </c>
      <c r="BK136" s="1">
        <v>-3.264102911243215E-4</v>
      </c>
      <c r="BL136" s="1">
        <v>-1.957923889463223E-3</v>
      </c>
      <c r="BM136" s="1">
        <v>-6.8102438713341573E-4</v>
      </c>
      <c r="BN136" s="1">
        <v>3.3482429691964752E-3</v>
      </c>
      <c r="BO136" s="1">
        <v>-5.6524269114203226E-4</v>
      </c>
      <c r="BP136" s="1">
        <v>-6.6155246560296293E-3</v>
      </c>
      <c r="BQ136" s="1">
        <v>-8.6687716135209845E-3</v>
      </c>
    </row>
    <row r="137" spans="1:69" x14ac:dyDescent="0.2">
      <c r="A137" s="4" t="s">
        <v>451</v>
      </c>
      <c r="B137" s="5">
        <v>-4.7129808857450541E-4</v>
      </c>
      <c r="C137" s="1">
        <v>-9.50389236317702E-4</v>
      </c>
      <c r="D137" s="1">
        <v>-1.2949946276666466E-3</v>
      </c>
      <c r="E137" s="1">
        <v>-5.1668641409131607E-4</v>
      </c>
      <c r="F137" s="1">
        <v>-8.147074655852648E-4</v>
      </c>
      <c r="G137" s="1">
        <v>1.345256873443461E-4</v>
      </c>
      <c r="H137" s="1">
        <v>2.2418416382227338E-3</v>
      </c>
      <c r="I137" s="1">
        <v>-2.8664717494330161E-4</v>
      </c>
      <c r="J137" s="1">
        <v>-1.7273268580269305E-4</v>
      </c>
      <c r="K137" s="1">
        <v>2.5528891358294883E-3</v>
      </c>
      <c r="L137" s="1">
        <v>1.2985451536461361E-3</v>
      </c>
      <c r="M137" s="1">
        <v>-6.6926377230901711E-4</v>
      </c>
      <c r="N137" s="1">
        <v>7.8742539702694942E-4</v>
      </c>
      <c r="O137" s="1">
        <v>3.7920425890964579E-4</v>
      </c>
      <c r="P137" s="1">
        <v>1.141607212571802E-3</v>
      </c>
      <c r="Q137" s="1">
        <v>6.8957973889560134E-4</v>
      </c>
      <c r="R137" s="1">
        <v>-3.8332774992228437E-5</v>
      </c>
      <c r="S137" s="1">
        <v>9.0030294553876909E-4</v>
      </c>
      <c r="T137" s="1">
        <v>-6.5299421686580174E-4</v>
      </c>
      <c r="U137" s="1">
        <v>1.479865246866402E-3</v>
      </c>
      <c r="V137" s="1">
        <v>2.5604073566654214E-3</v>
      </c>
      <c r="W137" s="1">
        <v>-1.5644885335466133E-3</v>
      </c>
      <c r="X137" s="1">
        <v>3.4448962490335573E-5</v>
      </c>
      <c r="Y137" s="1">
        <v>9.0011562161730976E-4</v>
      </c>
      <c r="Z137" s="1">
        <v>2.7519297742219445E-3</v>
      </c>
      <c r="AA137" s="1">
        <v>-2.3564146466449514E-3</v>
      </c>
      <c r="AB137" s="1">
        <v>7.1839538636439548E-4</v>
      </c>
      <c r="AC137" s="1">
        <v>1.6739780097026042E-4</v>
      </c>
      <c r="AD137" s="1">
        <v>1.430965762363003E-3</v>
      </c>
      <c r="AE137" s="1">
        <v>-1.4172430490265876E-3</v>
      </c>
      <c r="AF137" s="1">
        <v>1.6107821491955705E-4</v>
      </c>
      <c r="AG137" s="1">
        <v>1.910997653200196E-3</v>
      </c>
      <c r="AH137" s="1">
        <v>-2.1742742643546175E-4</v>
      </c>
      <c r="AI137" s="1">
        <v>2.5711968305208712E-3</v>
      </c>
      <c r="AJ137" s="1">
        <v>8.953929651240877E-4</v>
      </c>
      <c r="AK137" s="1">
        <v>-1.1991468335962423E-3</v>
      </c>
      <c r="AL137" s="1">
        <v>1.2761880430192016E-3</v>
      </c>
      <c r="AM137" s="1">
        <v>-9.1329487382336928E-4</v>
      </c>
      <c r="AN137" s="1">
        <v>-2.0380873170512803E-3</v>
      </c>
      <c r="AO137" s="1">
        <v>-1.9243765729464346E-4</v>
      </c>
      <c r="AP137" s="1">
        <v>2.6788201883022073E-3</v>
      </c>
      <c r="AQ137" s="1">
        <v>-5.9016765082175982E-4</v>
      </c>
      <c r="AR137" s="1">
        <v>-3.7431249646600754E-3</v>
      </c>
      <c r="AS137" s="1">
        <v>-2.4672931790374603E-4</v>
      </c>
      <c r="AT137" s="1">
        <v>-5.5204447010073418E-3</v>
      </c>
      <c r="AU137" s="1">
        <v>-1.1059173590298691E-3</v>
      </c>
      <c r="AV137" s="1">
        <v>-3.1576725519864867E-4</v>
      </c>
      <c r="AW137" s="1">
        <v>3.9151344219132255E-3</v>
      </c>
      <c r="AX137" s="1">
        <v>1.4939707489696674E-3</v>
      </c>
      <c r="AY137" s="1">
        <v>-9.6178037102183627E-4</v>
      </c>
      <c r="AZ137" s="1">
        <v>1.5318905003050382E-3</v>
      </c>
      <c r="BA137" s="1">
        <v>4.2885242843902739E-4</v>
      </c>
      <c r="BB137" s="1">
        <v>-6.3394784949855597E-4</v>
      </c>
      <c r="BC137" s="1">
        <v>-3.4645575166776786E-3</v>
      </c>
      <c r="BD137" s="1">
        <v>-2.4214832902876514E-3</v>
      </c>
      <c r="BE137" s="1">
        <v>-4.2864542193109815E-5</v>
      </c>
      <c r="BF137" s="1">
        <v>2.1242701019220543E-3</v>
      </c>
      <c r="BG137" s="1">
        <v>2.8811133252330465E-3</v>
      </c>
      <c r="BH137" s="1">
        <v>2.4242498155147849E-3</v>
      </c>
      <c r="BI137" s="1">
        <v>-2.5532738968937459E-3</v>
      </c>
      <c r="BJ137" s="1">
        <v>-6.8525042421145176E-4</v>
      </c>
      <c r="BK137" s="1">
        <v>-3.264102911243215E-4</v>
      </c>
      <c r="BL137" s="1">
        <v>-1.957923889463223E-3</v>
      </c>
      <c r="BM137" s="1">
        <v>-6.8102438713341573E-4</v>
      </c>
      <c r="BN137" s="1">
        <v>3.3482429691964752E-3</v>
      </c>
      <c r="BO137" s="1">
        <v>-5.6524269114203226E-4</v>
      </c>
      <c r="BP137" s="1">
        <v>-6.6155246560296293E-3</v>
      </c>
      <c r="BQ137" s="1">
        <v>-8.6687716135209845E-3</v>
      </c>
    </row>
    <row r="138" spans="1:69" x14ac:dyDescent="0.2">
      <c r="A138" s="4" t="s">
        <v>448</v>
      </c>
      <c r="B138" s="5">
        <v>6.7603233269353293E-5</v>
      </c>
      <c r="C138" s="1">
        <v>-7.4990313701982019E-4</v>
      </c>
      <c r="D138" s="1">
        <v>-1.5012723881385527E-3</v>
      </c>
      <c r="E138" s="1">
        <v>-4.467486042626497E-4</v>
      </c>
      <c r="F138" s="1">
        <v>-6.7300845013424992E-5</v>
      </c>
      <c r="G138" s="1">
        <v>-1.2857226904652885E-4</v>
      </c>
      <c r="H138" s="1">
        <v>2.6703373366526316E-3</v>
      </c>
      <c r="I138" s="1">
        <v>-3.3855922073588871E-4</v>
      </c>
      <c r="J138" s="1">
        <v>-6.5626742776389289E-5</v>
      </c>
      <c r="K138" s="1">
        <v>-9.9119804015465646E-6</v>
      </c>
      <c r="L138" s="1">
        <v>1.7223324402062513E-3</v>
      </c>
      <c r="M138" s="1">
        <v>-8.5377813656173503E-5</v>
      </c>
      <c r="N138" s="1">
        <v>-2.6372965768540178E-4</v>
      </c>
      <c r="O138" s="1">
        <v>1.6452359873189679E-4</v>
      </c>
      <c r="P138" s="1">
        <v>9.4275536863414164E-4</v>
      </c>
      <c r="Q138" s="1">
        <v>1.0615662069380844E-3</v>
      </c>
      <c r="R138" s="1">
        <v>-1.6892253315688795E-4</v>
      </c>
      <c r="S138" s="1">
        <v>3.7376419315437775E-4</v>
      </c>
      <c r="T138" s="1">
        <v>8.6476791842705368E-5</v>
      </c>
      <c r="U138" s="1">
        <v>1.2351017873178931E-3</v>
      </c>
      <c r="V138" s="1">
        <v>2.0113996309341106E-3</v>
      </c>
      <c r="W138" s="1">
        <v>-1.5144989472100866E-3</v>
      </c>
      <c r="X138" s="1">
        <v>2.6353594281100528E-4</v>
      </c>
      <c r="Y138" s="1">
        <v>-1.4952383044193601E-4</v>
      </c>
      <c r="Z138" s="1">
        <v>2.7838530191423927E-3</v>
      </c>
      <c r="AA138" s="1">
        <v>-2.7112460025743601E-3</v>
      </c>
      <c r="AB138" s="1">
        <v>6.3911966424963159E-4</v>
      </c>
      <c r="AC138" s="1">
        <v>1.6766896181358037E-5</v>
      </c>
      <c r="AD138" s="1">
        <v>2.3156568706793066E-4</v>
      </c>
      <c r="AE138" s="1">
        <v>-9.6920544130823605E-4</v>
      </c>
      <c r="AF138" s="1">
        <v>-5.9150233807510506E-4</v>
      </c>
      <c r="AG138" s="1">
        <v>1.7484346516096661E-3</v>
      </c>
      <c r="AH138" s="1">
        <v>1.456060209238271E-4</v>
      </c>
      <c r="AI138" s="1">
        <v>2.0720493718598817E-3</v>
      </c>
      <c r="AJ138" s="1">
        <v>-6.2898610109729278E-5</v>
      </c>
      <c r="AK138" s="1">
        <v>-1.7309960701452397E-3</v>
      </c>
      <c r="AL138" s="1">
        <v>8.8432034742422997E-4</v>
      </c>
      <c r="AM138" s="1">
        <v>-2.5078638144764882E-4</v>
      </c>
      <c r="AN138" s="1">
        <v>-1.5072921074225454E-3</v>
      </c>
      <c r="AO138" s="1">
        <v>-1.3064249553666057E-3</v>
      </c>
      <c r="AP138" s="1">
        <v>4.2157704724551832E-3</v>
      </c>
      <c r="AQ138" s="1">
        <v>1.4378135850748598E-4</v>
      </c>
      <c r="AR138" s="1">
        <v>-3.4203470510218857E-3</v>
      </c>
      <c r="AS138" s="1">
        <v>-1.5862005583495832E-3</v>
      </c>
      <c r="AT138" s="1">
        <v>-1.7085521321033019E-3</v>
      </c>
      <c r="AU138" s="1">
        <v>-1.6015744846179241E-3</v>
      </c>
      <c r="AV138" s="1">
        <v>-6.6480523514726893E-4</v>
      </c>
      <c r="AW138" s="1">
        <v>2.2053238466906398E-3</v>
      </c>
      <c r="AX138" s="1">
        <v>3.1525767040884041E-3</v>
      </c>
      <c r="AY138" s="1">
        <v>-1.4862117182519315E-3</v>
      </c>
      <c r="AZ138" s="1">
        <v>1.0831005624223167E-3</v>
      </c>
      <c r="BA138" s="1">
        <v>7.7641463755163541E-4</v>
      </c>
      <c r="BB138" s="1">
        <v>3.2641486649946872E-4</v>
      </c>
      <c r="BC138" s="1">
        <v>-2.9799229852027539E-3</v>
      </c>
      <c r="BD138" s="1">
        <v>-3.5216060233727594E-4</v>
      </c>
      <c r="BE138" s="1">
        <v>-1.3118631229607504E-3</v>
      </c>
      <c r="BF138" s="1">
        <v>1.7937385871213218E-3</v>
      </c>
      <c r="BG138" s="1">
        <v>7.348904952012127E-4</v>
      </c>
      <c r="BH138" s="1">
        <v>2.7563930401983167E-3</v>
      </c>
      <c r="BI138" s="1">
        <v>-5.8478872552768313E-3</v>
      </c>
      <c r="BJ138" s="1">
        <v>-4.320597888118799E-4</v>
      </c>
      <c r="BK138" s="1">
        <v>-3.0238645182021148E-5</v>
      </c>
      <c r="BL138" s="1">
        <v>-2.1674700348961527E-3</v>
      </c>
      <c r="BM138" s="1">
        <v>3.1013025885243969E-4</v>
      </c>
      <c r="BN138" s="1">
        <v>2.9645781405072801E-3</v>
      </c>
      <c r="BO138" s="1">
        <v>-3.7061597775825026E-4</v>
      </c>
      <c r="BP138" s="1">
        <v>-3.4309943663499913E-3</v>
      </c>
      <c r="BQ138" s="1">
        <v>-2.6469028697610314E-3</v>
      </c>
    </row>
    <row r="139" spans="1:69" x14ac:dyDescent="0.2">
      <c r="A139" s="4" t="s">
        <v>448</v>
      </c>
      <c r="B139" s="5">
        <v>6.7603233269353293E-5</v>
      </c>
      <c r="C139" s="1">
        <v>-7.4990313701982019E-4</v>
      </c>
      <c r="D139" s="1">
        <v>-1.5012723881385527E-3</v>
      </c>
      <c r="E139" s="1">
        <v>-4.467486042626497E-4</v>
      </c>
      <c r="F139" s="1">
        <v>-6.7300845013424992E-5</v>
      </c>
      <c r="G139" s="1">
        <v>-1.2857226904652885E-4</v>
      </c>
      <c r="H139" s="1">
        <v>2.6703373366526316E-3</v>
      </c>
      <c r="I139" s="1">
        <v>-3.3855922073588871E-4</v>
      </c>
      <c r="J139" s="1">
        <v>-6.5626742776389289E-5</v>
      </c>
      <c r="K139" s="1">
        <v>-9.9119804015465646E-6</v>
      </c>
      <c r="L139" s="1">
        <v>1.7223324402062513E-3</v>
      </c>
      <c r="M139" s="1">
        <v>-8.5377813656173503E-5</v>
      </c>
      <c r="N139" s="1">
        <v>-2.6372965768540178E-4</v>
      </c>
      <c r="O139" s="1">
        <v>1.6452359873189679E-4</v>
      </c>
      <c r="P139" s="1">
        <v>9.4275536863414164E-4</v>
      </c>
      <c r="Q139" s="1">
        <v>1.0615662069380844E-3</v>
      </c>
      <c r="R139" s="1">
        <v>-1.6892253315688795E-4</v>
      </c>
      <c r="S139" s="1">
        <v>3.7376419315437775E-4</v>
      </c>
      <c r="T139" s="1">
        <v>8.6476791842705368E-5</v>
      </c>
      <c r="U139" s="1">
        <v>1.2351017873178931E-3</v>
      </c>
      <c r="V139" s="1">
        <v>2.0113996309341106E-3</v>
      </c>
      <c r="W139" s="1">
        <v>-1.5144989472100866E-3</v>
      </c>
      <c r="X139" s="1">
        <v>2.6353594281100528E-4</v>
      </c>
      <c r="Y139" s="1">
        <v>-1.4952383044193601E-4</v>
      </c>
      <c r="Z139" s="1">
        <v>2.7838530191423927E-3</v>
      </c>
      <c r="AA139" s="1">
        <v>-2.7112460025743601E-3</v>
      </c>
      <c r="AB139" s="1">
        <v>6.3911966424963159E-4</v>
      </c>
      <c r="AC139" s="1">
        <v>1.6766896181358037E-5</v>
      </c>
      <c r="AD139" s="1">
        <v>2.3156568706793066E-4</v>
      </c>
      <c r="AE139" s="1">
        <v>-9.6920544130823605E-4</v>
      </c>
      <c r="AF139" s="1">
        <v>-5.9150233807510506E-4</v>
      </c>
      <c r="AG139" s="1">
        <v>1.7484346516096661E-3</v>
      </c>
      <c r="AH139" s="1">
        <v>1.456060209238271E-4</v>
      </c>
      <c r="AI139" s="1">
        <v>2.0720493718598817E-3</v>
      </c>
      <c r="AJ139" s="1">
        <v>-6.2898610109729278E-5</v>
      </c>
      <c r="AK139" s="1">
        <v>-1.7309960701452397E-3</v>
      </c>
      <c r="AL139" s="1">
        <v>8.8432034742422997E-4</v>
      </c>
      <c r="AM139" s="1">
        <v>-2.5078638144764882E-4</v>
      </c>
      <c r="AN139" s="1">
        <v>-1.5072921074225454E-3</v>
      </c>
      <c r="AO139" s="1">
        <v>-1.3064249553666057E-3</v>
      </c>
      <c r="AP139" s="1">
        <v>4.2157704724551832E-3</v>
      </c>
      <c r="AQ139" s="1">
        <v>1.4378135850748598E-4</v>
      </c>
      <c r="AR139" s="1">
        <v>-3.4203470510218857E-3</v>
      </c>
      <c r="AS139" s="1">
        <v>-1.5862005583495832E-3</v>
      </c>
      <c r="AT139" s="1">
        <v>-1.7085521321033019E-3</v>
      </c>
      <c r="AU139" s="1">
        <v>-1.6015744846179241E-3</v>
      </c>
      <c r="AV139" s="1">
        <v>-6.6480523514726893E-4</v>
      </c>
      <c r="AW139" s="1">
        <v>2.2053238466906398E-3</v>
      </c>
      <c r="AX139" s="1">
        <v>3.1525767040884041E-3</v>
      </c>
      <c r="AY139" s="1">
        <v>-1.4862117182519315E-3</v>
      </c>
      <c r="AZ139" s="1">
        <v>1.0831005624223167E-3</v>
      </c>
      <c r="BA139" s="1">
        <v>7.7641463755163541E-4</v>
      </c>
      <c r="BB139" s="1">
        <v>3.2641486649946872E-4</v>
      </c>
      <c r="BC139" s="1">
        <v>-2.9799229852027539E-3</v>
      </c>
      <c r="BD139" s="1">
        <v>-3.5216060233727594E-4</v>
      </c>
      <c r="BE139" s="1">
        <v>-1.3118631229607504E-3</v>
      </c>
      <c r="BF139" s="1">
        <v>1.7937385871213218E-3</v>
      </c>
      <c r="BG139" s="1">
        <v>7.348904952012127E-4</v>
      </c>
      <c r="BH139" s="1">
        <v>2.7563930401983167E-3</v>
      </c>
      <c r="BI139" s="1">
        <v>-5.8478872552768313E-3</v>
      </c>
      <c r="BJ139" s="1">
        <v>-4.320597888118799E-4</v>
      </c>
      <c r="BK139" s="1">
        <v>-3.0238645182021148E-5</v>
      </c>
      <c r="BL139" s="1">
        <v>-2.1674700348961527E-3</v>
      </c>
      <c r="BM139" s="1">
        <v>3.1013025885243969E-4</v>
      </c>
      <c r="BN139" s="1">
        <v>2.9645781405072801E-3</v>
      </c>
      <c r="BO139" s="1">
        <v>-3.7061597775825026E-4</v>
      </c>
      <c r="BP139" s="1">
        <v>-3.4309943663499913E-3</v>
      </c>
      <c r="BQ139" s="1">
        <v>-2.6469028697610314E-3</v>
      </c>
    </row>
    <row r="140" spans="1:69" x14ac:dyDescent="0.2">
      <c r="A140" s="4" t="s">
        <v>448</v>
      </c>
      <c r="B140" s="5">
        <v>-1.5926904329691846E-4</v>
      </c>
      <c r="C140" s="1">
        <v>5.6595574195906164E-5</v>
      </c>
      <c r="D140" s="1">
        <v>-7.7364123008825589E-4</v>
      </c>
      <c r="E140" s="1">
        <v>-1.5367288007306294E-3</v>
      </c>
      <c r="F140" s="1">
        <v>-4.6621268386276533E-4</v>
      </c>
      <c r="G140" s="1">
        <v>-8.1135344186550627E-5</v>
      </c>
      <c r="H140" s="1">
        <v>-1.4354350644870154E-4</v>
      </c>
      <c r="I140" s="1">
        <v>2.6981191565566519E-3</v>
      </c>
      <c r="J140" s="1">
        <v>-3.5715495709406941E-4</v>
      </c>
      <c r="K140" s="1">
        <v>-8.0239653182154498E-5</v>
      </c>
      <c r="L140" s="1">
        <v>-2.3878679587794348E-5</v>
      </c>
      <c r="M140" s="1">
        <v>1.7347370489971636E-3</v>
      </c>
      <c r="N140" s="1">
        <v>-1.0092987928968485E-4</v>
      </c>
      <c r="O140" s="1">
        <v>-2.8223729785306205E-4</v>
      </c>
      <c r="P140" s="1">
        <v>1.5236609205012886E-4</v>
      </c>
      <c r="Q140" s="1">
        <v>9.4231541800573776E-4</v>
      </c>
      <c r="R140" s="1">
        <v>1.0627207720992167E-3</v>
      </c>
      <c r="S140" s="1">
        <v>-1.8688353716928563E-4</v>
      </c>
      <c r="T140" s="1">
        <v>3.6389549879097194E-4</v>
      </c>
      <c r="U140" s="1">
        <v>7.1959867708917325E-5</v>
      </c>
      <c r="V140" s="1">
        <v>1.23796870722807E-3</v>
      </c>
      <c r="W140" s="1">
        <v>2.0259328695916394E-3</v>
      </c>
      <c r="X140" s="1">
        <v>-1.5543253951330273E-3</v>
      </c>
      <c r="Y140" s="1">
        <v>2.5074100042505129E-4</v>
      </c>
      <c r="Z140" s="1">
        <v>-1.6891607359238405E-4</v>
      </c>
      <c r="AA140" s="1">
        <v>2.8092144785365402E-3</v>
      </c>
      <c r="AB140" s="1">
        <v>-2.7704796497539938E-3</v>
      </c>
      <c r="AC140" s="1">
        <v>6.3103078392504465E-4</v>
      </c>
      <c r="AD140" s="1">
        <v>-1.1473615252529722E-6</v>
      </c>
      <c r="AE140" s="1">
        <v>2.166689032354861E-4</v>
      </c>
      <c r="AF140" s="1">
        <v>-1.0028126004962619E-3</v>
      </c>
      <c r="AG140" s="1">
        <v>-6.1960069156560057E-4</v>
      </c>
      <c r="AH140" s="1">
        <v>1.7559534572230348E-3</v>
      </c>
      <c r="AI140" s="1">
        <v>1.2823117379684435E-4</v>
      </c>
      <c r="AJ140" s="1">
        <v>2.0839371143291925E-3</v>
      </c>
      <c r="AK140" s="1">
        <v>-8.4079678204807085E-5</v>
      </c>
      <c r="AL140" s="1">
        <v>-1.7780862725660792E-3</v>
      </c>
      <c r="AM140" s="1">
        <v>8.7705022645768885E-4</v>
      </c>
      <c r="AN140" s="1">
        <v>-2.7579586786931354E-4</v>
      </c>
      <c r="AO140" s="1">
        <v>-1.5519088765222225E-3</v>
      </c>
      <c r="AP140" s="1">
        <v>-1.3482889057845964E-3</v>
      </c>
      <c r="AQ140" s="1">
        <v>4.2583162632037303E-3</v>
      </c>
      <c r="AR140" s="1">
        <v>1.2349781250585123E-4</v>
      </c>
      <c r="AS140" s="1">
        <v>-3.4956714359978408E-3</v>
      </c>
      <c r="AT140" s="1">
        <v>-1.6337282607256595E-3</v>
      </c>
      <c r="AU140" s="1">
        <v>-1.758313272083282E-3</v>
      </c>
      <c r="AV140" s="1">
        <v>-1.6500551984240067E-3</v>
      </c>
      <c r="AW140" s="1">
        <v>-6.9927694794518879E-4</v>
      </c>
      <c r="AX140" s="1">
        <v>2.2145251649538823E-3</v>
      </c>
      <c r="AY140" s="1">
        <v>3.1759365617572339E-3</v>
      </c>
      <c r="AZ140" s="1">
        <v>-1.5344234363956842E-3</v>
      </c>
      <c r="BA140" s="1">
        <v>1.0739280797997604E-3</v>
      </c>
      <c r="BB140" s="1">
        <v>7.6213986428450844E-4</v>
      </c>
      <c r="BC140" s="1">
        <v>3.0483241004613165E-4</v>
      </c>
      <c r="BD140" s="1">
        <v>-3.0526531285193005E-3</v>
      </c>
      <c r="BE140" s="1">
        <v>-3.849790128640986E-4</v>
      </c>
      <c r="BF140" s="1">
        <v>-1.3598299880888836E-3</v>
      </c>
      <c r="BG140" s="1">
        <v>1.7930036412839741E-3</v>
      </c>
      <c r="BH140" s="1">
        <v>7.1747257907459213E-4</v>
      </c>
      <c r="BI140" s="1">
        <v>2.7695570675005279E-3</v>
      </c>
      <c r="BJ140" s="1">
        <v>-5.9672130606565239E-3</v>
      </c>
      <c r="BK140" s="1">
        <v>-4.6872739964335747E-4</v>
      </c>
      <c r="BL140" s="1">
        <v>-6.1200797452677958E-5</v>
      </c>
      <c r="BM140" s="1">
        <v>-2.2316985219581432E-3</v>
      </c>
      <c r="BN140" s="1">
        <v>2.8344822362774539E-4</v>
      </c>
      <c r="BO140" s="1">
        <v>2.9781491967346687E-3</v>
      </c>
      <c r="BP140" s="1">
        <v>-4.0871726988808178E-4</v>
      </c>
      <c r="BQ140" s="1">
        <v>-3.5165581574874362E-3</v>
      </c>
    </row>
    <row r="141" spans="1:69" x14ac:dyDescent="0.2">
      <c r="A141" s="4" t="s">
        <v>451</v>
      </c>
      <c r="B141" s="5">
        <v>-1.5926904329691846E-4</v>
      </c>
      <c r="C141" s="1">
        <v>5.6595574195906164E-5</v>
      </c>
      <c r="D141" s="1">
        <v>-7.7364123008825589E-4</v>
      </c>
      <c r="E141" s="1">
        <v>-1.5367288007306294E-3</v>
      </c>
      <c r="F141" s="1">
        <v>-4.6621268386276533E-4</v>
      </c>
      <c r="G141" s="1">
        <v>-8.1135344186550627E-5</v>
      </c>
      <c r="H141" s="1">
        <v>-1.4354350644870154E-4</v>
      </c>
      <c r="I141" s="1">
        <v>2.6981191565566519E-3</v>
      </c>
      <c r="J141" s="1">
        <v>-3.5715495709406941E-4</v>
      </c>
      <c r="K141" s="1">
        <v>-8.0239653182154498E-5</v>
      </c>
      <c r="L141" s="1">
        <v>-2.3878679587794348E-5</v>
      </c>
      <c r="M141" s="1">
        <v>1.7347370489971636E-3</v>
      </c>
      <c r="N141" s="1">
        <v>-1.0092987928968485E-4</v>
      </c>
      <c r="O141" s="1">
        <v>-2.8223729785306205E-4</v>
      </c>
      <c r="P141" s="1">
        <v>1.5236609205012886E-4</v>
      </c>
      <c r="Q141" s="1">
        <v>9.4231541800573776E-4</v>
      </c>
      <c r="R141" s="1">
        <v>1.0627207720992167E-3</v>
      </c>
      <c r="S141" s="1">
        <v>-1.8688353716928563E-4</v>
      </c>
      <c r="T141" s="1">
        <v>3.6389549879097194E-4</v>
      </c>
      <c r="U141" s="1">
        <v>7.1959867708917325E-5</v>
      </c>
      <c r="V141" s="1">
        <v>1.23796870722807E-3</v>
      </c>
      <c r="W141" s="1">
        <v>2.0259328695916394E-3</v>
      </c>
      <c r="X141" s="1">
        <v>-1.5543253951330273E-3</v>
      </c>
      <c r="Y141" s="1">
        <v>2.5074100042505129E-4</v>
      </c>
      <c r="Z141" s="1">
        <v>-1.6891607359238405E-4</v>
      </c>
      <c r="AA141" s="1">
        <v>2.8092144785365402E-3</v>
      </c>
      <c r="AB141" s="1">
        <v>-2.7704796497539938E-3</v>
      </c>
      <c r="AC141" s="1">
        <v>6.3103078392504465E-4</v>
      </c>
      <c r="AD141" s="1">
        <v>-1.1473615252529722E-6</v>
      </c>
      <c r="AE141" s="1">
        <v>2.166689032354861E-4</v>
      </c>
      <c r="AF141" s="1">
        <v>-1.0028126004962619E-3</v>
      </c>
      <c r="AG141" s="1">
        <v>-6.1960069156560057E-4</v>
      </c>
      <c r="AH141" s="1">
        <v>1.7559534572230348E-3</v>
      </c>
      <c r="AI141" s="1">
        <v>1.2823117379684435E-4</v>
      </c>
      <c r="AJ141" s="1">
        <v>2.0839371143291925E-3</v>
      </c>
      <c r="AK141" s="1">
        <v>-8.4079678204807085E-5</v>
      </c>
      <c r="AL141" s="1">
        <v>-1.7780862725660792E-3</v>
      </c>
      <c r="AM141" s="1">
        <v>8.7705022645768885E-4</v>
      </c>
      <c r="AN141" s="1">
        <v>-2.7579586786931354E-4</v>
      </c>
      <c r="AO141" s="1">
        <v>-1.5519088765222225E-3</v>
      </c>
      <c r="AP141" s="1">
        <v>-1.3482889057845964E-3</v>
      </c>
      <c r="AQ141" s="1">
        <v>4.2583162632037303E-3</v>
      </c>
      <c r="AR141" s="1">
        <v>1.2349781250585123E-4</v>
      </c>
      <c r="AS141" s="1">
        <v>-3.4956714359978408E-3</v>
      </c>
      <c r="AT141" s="1">
        <v>-1.6337282607256595E-3</v>
      </c>
      <c r="AU141" s="1">
        <v>-1.758313272083282E-3</v>
      </c>
      <c r="AV141" s="1">
        <v>-1.6500551984240067E-3</v>
      </c>
      <c r="AW141" s="1">
        <v>-6.9927694794518879E-4</v>
      </c>
      <c r="AX141" s="1">
        <v>2.2145251649538823E-3</v>
      </c>
      <c r="AY141" s="1">
        <v>3.1759365617572339E-3</v>
      </c>
      <c r="AZ141" s="1">
        <v>-1.5344234363956842E-3</v>
      </c>
      <c r="BA141" s="1">
        <v>1.0739280797997604E-3</v>
      </c>
      <c r="BB141" s="1">
        <v>7.6213986428450844E-4</v>
      </c>
      <c r="BC141" s="1">
        <v>3.0483241004613165E-4</v>
      </c>
      <c r="BD141" s="1">
        <v>-3.0526531285193005E-3</v>
      </c>
      <c r="BE141" s="1">
        <v>-3.849790128640986E-4</v>
      </c>
      <c r="BF141" s="1">
        <v>-1.3598299880888836E-3</v>
      </c>
      <c r="BG141" s="1">
        <v>1.7930036412839741E-3</v>
      </c>
      <c r="BH141" s="1">
        <v>7.1747257907459213E-4</v>
      </c>
      <c r="BI141" s="1">
        <v>2.7695570675005279E-3</v>
      </c>
      <c r="BJ141" s="1">
        <v>-5.9672130606565239E-3</v>
      </c>
      <c r="BK141" s="1">
        <v>-4.6872739964335747E-4</v>
      </c>
      <c r="BL141" s="1">
        <v>-6.1200797452677958E-5</v>
      </c>
      <c r="BM141" s="1">
        <v>-2.2316985219581432E-3</v>
      </c>
      <c r="BN141" s="1">
        <v>2.8344822362774539E-4</v>
      </c>
      <c r="BO141" s="1">
        <v>2.9781491967346687E-3</v>
      </c>
      <c r="BP141" s="1">
        <v>-4.0871726988808178E-4</v>
      </c>
      <c r="BQ141" s="1">
        <v>-3.5165581574874362E-3</v>
      </c>
    </row>
    <row r="142" spans="1:69" x14ac:dyDescent="0.2">
      <c r="A142" s="4" t="s">
        <v>448</v>
      </c>
      <c r="B142" s="5">
        <v>6.6499032010722443E-4</v>
      </c>
      <c r="C142" s="1">
        <v>-5.9908358589481339E-4</v>
      </c>
      <c r="D142" s="1">
        <v>-1.1044467185225954E-3</v>
      </c>
      <c r="E142" s="1">
        <v>-1.4684195315335853E-3</v>
      </c>
      <c r="F142" s="1">
        <v>-6.516490381753803E-4</v>
      </c>
      <c r="G142" s="1">
        <v>-9.6668728462005694E-4</v>
      </c>
      <c r="H142" s="1">
        <v>2.97638520913636E-5</v>
      </c>
      <c r="I142" s="1">
        <v>2.2439383088374591E-3</v>
      </c>
      <c r="J142" s="1">
        <v>-4.1656298196561818E-4</v>
      </c>
      <c r="K142" s="1">
        <v>-2.985464900181991E-4</v>
      </c>
      <c r="L142" s="1">
        <v>2.5657098955461969E-3</v>
      </c>
      <c r="M142" s="1">
        <v>1.2449182216438634E-3</v>
      </c>
      <c r="N142" s="1">
        <v>-8.2612530032866714E-4</v>
      </c>
      <c r="O142" s="1">
        <v>7.0373695226211719E-4</v>
      </c>
      <c r="P142" s="1">
        <v>2.7257667184826134E-4</v>
      </c>
      <c r="Q142" s="1">
        <v>1.0723237977326866E-3</v>
      </c>
      <c r="R142" s="1">
        <v>5.9504122781688313E-4</v>
      </c>
      <c r="S142" s="1">
        <v>-1.7237062513645614E-4</v>
      </c>
      <c r="T142" s="1">
        <v>8.1259857238208757E-4</v>
      </c>
      <c r="U142" s="1">
        <v>-8.2278490653097801E-4</v>
      </c>
      <c r="V142" s="1">
        <v>1.417873826742834E-3</v>
      </c>
      <c r="W142" s="1">
        <v>2.5519659326312212E-3</v>
      </c>
      <c r="X142" s="1">
        <v>-1.7876056857167139E-3</v>
      </c>
      <c r="Y142" s="1">
        <v>-1.0847517707889397E-4</v>
      </c>
      <c r="Z142" s="1">
        <v>7.9957155064423735E-4</v>
      </c>
      <c r="AA142" s="1">
        <v>2.7445397189932198E-3</v>
      </c>
      <c r="AB142" s="1">
        <v>-2.6292846940552828E-3</v>
      </c>
      <c r="AC142" s="1">
        <v>6.0162048618019124E-4</v>
      </c>
      <c r="AD142" s="1">
        <v>1.9874498113138522E-5</v>
      </c>
      <c r="AE142" s="1">
        <v>1.3461473944088897E-3</v>
      </c>
      <c r="AF142" s="1">
        <v>-1.651239106526737E-3</v>
      </c>
      <c r="AG142" s="1">
        <v>5.9296153508780165E-6</v>
      </c>
      <c r="AH142" s="1">
        <v>1.8434996353814269E-3</v>
      </c>
      <c r="AI142" s="1">
        <v>-3.971323725639039E-4</v>
      </c>
      <c r="AJ142" s="1">
        <v>2.5325807587824596E-3</v>
      </c>
      <c r="AK142" s="1">
        <v>7.6781102625769163E-4</v>
      </c>
      <c r="AL142" s="1">
        <v>-1.4373089312799941E-3</v>
      </c>
      <c r="AM142" s="1">
        <v>1.162852723117473E-3</v>
      </c>
      <c r="AN142" s="1">
        <v>-1.1421844350354713E-3</v>
      </c>
      <c r="AO142" s="1">
        <v>-2.3277186007186015E-3</v>
      </c>
      <c r="AP142" s="1">
        <v>-3.8981117175703264E-4</v>
      </c>
      <c r="AQ142" s="1">
        <v>2.6265020704332623E-3</v>
      </c>
      <c r="AR142" s="1">
        <v>-8.138305970905249E-4</v>
      </c>
      <c r="AS142" s="1">
        <v>-4.132199470921809E-3</v>
      </c>
      <c r="AT142" s="1">
        <v>-4.5867473205499763E-4</v>
      </c>
      <c r="AU142" s="1">
        <v>-6.007158522943791E-3</v>
      </c>
      <c r="AV142" s="1">
        <v>-1.3682914876773265E-3</v>
      </c>
      <c r="AW142" s="1">
        <v>-5.4058351490463713E-4</v>
      </c>
      <c r="AX142" s="1">
        <v>3.9051011315741745E-3</v>
      </c>
      <c r="AY142" s="1">
        <v>1.3559454021634769E-3</v>
      </c>
      <c r="AZ142" s="1">
        <v>-1.2296296470048094E-3</v>
      </c>
      <c r="BA142" s="1">
        <v>1.3891694435266783E-3</v>
      </c>
      <c r="BB142" s="1">
        <v>2.2589951550274577E-4</v>
      </c>
      <c r="BC142" s="1">
        <v>-8.9511169671562831E-4</v>
      </c>
      <c r="BD142" s="1">
        <v>-3.8750658953391206E-3</v>
      </c>
      <c r="BE142" s="1">
        <v>-2.7818111197164953E-3</v>
      </c>
      <c r="BF142" s="1">
        <v>-2.8425689782180815E-4</v>
      </c>
      <c r="BG142" s="1">
        <v>1.9908617156990764E-3</v>
      </c>
      <c r="BH142" s="1">
        <v>2.7829719262908795E-3</v>
      </c>
      <c r="BI142" s="1">
        <v>2.2987859404126941E-3</v>
      </c>
      <c r="BJ142" s="1">
        <v>-2.9390305516003011E-3</v>
      </c>
      <c r="BK142" s="1">
        <v>-9.7866439007119211E-4</v>
      </c>
      <c r="BL142" s="1">
        <v>-6.0529717110248936E-4</v>
      </c>
      <c r="BM142" s="1">
        <v>-2.3248909360517405E-3</v>
      </c>
      <c r="BN142" s="1">
        <v>-9.8628684579246955E-4</v>
      </c>
      <c r="BO142" s="1">
        <v>3.2464291848652532E-3</v>
      </c>
      <c r="BP142" s="1">
        <v>-2.244570157870412E-3</v>
      </c>
      <c r="BQ142" s="1">
        <v>-8.8997741365973236E-4</v>
      </c>
    </row>
    <row r="143" spans="1:69" x14ac:dyDescent="0.2">
      <c r="A143" s="4" t="s">
        <v>452</v>
      </c>
      <c r="B143" s="5">
        <v>-1.8718064033682643E-4</v>
      </c>
      <c r="C143" s="1">
        <v>3.6033721050807521E-5</v>
      </c>
      <c r="D143" s="1">
        <v>-8.2412991354103952E-4</v>
      </c>
      <c r="E143" s="1">
        <v>-1.6147571852378933E-3</v>
      </c>
      <c r="F143" s="1">
        <v>-5.0645707111736144E-4</v>
      </c>
      <c r="G143" s="1">
        <v>-1.0802257634459735E-4</v>
      </c>
      <c r="H143" s="1">
        <v>-1.7302252037815265E-4</v>
      </c>
      <c r="I143" s="1">
        <v>2.7695112652438613E-3</v>
      </c>
      <c r="J143" s="1">
        <v>-3.949982388469744E-4</v>
      </c>
      <c r="K143" s="1">
        <v>-1.0860224450226353E-4</v>
      </c>
      <c r="L143" s="1">
        <v>-5.0624581850400003E-5</v>
      </c>
      <c r="M143" s="1">
        <v>1.7702511220249566E-3</v>
      </c>
      <c r="N143" s="1">
        <v>-1.3122190367829801E-4</v>
      </c>
      <c r="O143" s="1">
        <v>-3.1939876925163232E-4</v>
      </c>
      <c r="P143" s="1">
        <v>1.302730489904671E-4</v>
      </c>
      <c r="Q143" s="1">
        <v>9.479449686899704E-4</v>
      </c>
      <c r="R143" s="1">
        <v>1.0722113874583508E-3</v>
      </c>
      <c r="S143" s="1">
        <v>-2.2235023698888596E-4</v>
      </c>
      <c r="T143" s="1">
        <v>3.4761029815495492E-4</v>
      </c>
      <c r="U143" s="1">
        <v>4.4824470298291674E-5</v>
      </c>
      <c r="V143" s="1">
        <v>1.2519210349182153E-3</v>
      </c>
      <c r="W143" s="1">
        <v>2.0674966502592573E-3</v>
      </c>
      <c r="X143" s="1">
        <v>-1.6407917819161106E-3</v>
      </c>
      <c r="Y143" s="1">
        <v>2.281098853521041E-4</v>
      </c>
      <c r="Z143" s="1">
        <v>-2.0698346353903658E-4</v>
      </c>
      <c r="AA143" s="1">
        <v>2.8767624724021792E-3</v>
      </c>
      <c r="AB143" s="1">
        <v>-2.9022288350878263E-3</v>
      </c>
      <c r="AC143" s="1">
        <v>6.1996628783028804E-4</v>
      </c>
      <c r="AD143" s="1">
        <v>-3.5250429091158123E-5</v>
      </c>
      <c r="AE143" s="1">
        <v>1.8980364361371741E-4</v>
      </c>
      <c r="AF143" s="1">
        <v>-1.0736572672582453E-3</v>
      </c>
      <c r="AG143" s="1">
        <v>-6.7733086894491566E-4</v>
      </c>
      <c r="AH143" s="1">
        <v>1.7823142604952097E-3</v>
      </c>
      <c r="AI143" s="1">
        <v>9.6042629616668982E-5</v>
      </c>
      <c r="AJ143" s="1">
        <v>2.1208639408914691E-3</v>
      </c>
      <c r="AK143" s="1">
        <v>-1.2496942574087759E-4</v>
      </c>
      <c r="AL143" s="1">
        <v>-1.8799129694891752E-3</v>
      </c>
      <c r="AM143" s="1">
        <v>8.6923240094180737E-4</v>
      </c>
      <c r="AN143" s="1">
        <v>-3.2528772952921536E-4</v>
      </c>
      <c r="AO143" s="1">
        <v>-1.6474758266850297E-3</v>
      </c>
      <c r="AP143" s="1">
        <v>-1.4372191770106106E-3</v>
      </c>
      <c r="AQ143" s="1">
        <v>4.3685150596744033E-3</v>
      </c>
      <c r="AR143" s="1">
        <v>8.5740822348592463E-5</v>
      </c>
      <c r="AS143" s="1">
        <v>-3.6630220291455416E-3</v>
      </c>
      <c r="AT143" s="1">
        <v>-1.7353969322912771E-3</v>
      </c>
      <c r="AU143" s="1">
        <v>-1.8650877160584717E-3</v>
      </c>
      <c r="AV143" s="1">
        <v>-1.7536497305864088E-3</v>
      </c>
      <c r="AW143" s="1">
        <v>-7.6968397859432792E-4</v>
      </c>
      <c r="AX143" s="1">
        <v>2.2472352666130535E-3</v>
      </c>
      <c r="AY143" s="1">
        <v>3.242191745626993E-3</v>
      </c>
      <c r="AZ143" s="1">
        <v>-1.6367124513856535E-3</v>
      </c>
      <c r="BA143" s="1">
        <v>1.0638407222428113E-3</v>
      </c>
      <c r="BB143" s="1">
        <v>7.4020187806478203E-4</v>
      </c>
      <c r="BC143" s="1">
        <v>2.6584773277281529E-4</v>
      </c>
      <c r="BD143" s="1">
        <v>-3.2120259202627855E-3</v>
      </c>
      <c r="BE143" s="1">
        <v>-4.5008245575300091E-4</v>
      </c>
      <c r="BF143" s="1">
        <v>-1.4604547953837167E-3</v>
      </c>
      <c r="BG143" s="1">
        <v>1.8039098127275784E-3</v>
      </c>
      <c r="BH143" s="1">
        <v>6.8924588599612641E-4</v>
      </c>
      <c r="BI143" s="1">
        <v>2.8136182194632279E-3</v>
      </c>
      <c r="BJ143" s="1">
        <v>-6.2352706637274638E-3</v>
      </c>
      <c r="BK143" s="1">
        <v>-5.4173155278375838E-4</v>
      </c>
      <c r="BL143" s="1">
        <v>-1.2054931705238787E-4</v>
      </c>
      <c r="BM143" s="1">
        <v>-2.3692565783845739E-3</v>
      </c>
      <c r="BN143" s="1">
        <v>2.3461105197770374E-4</v>
      </c>
      <c r="BO143" s="1">
        <v>3.0244165413901816E-3</v>
      </c>
      <c r="BP143" s="1">
        <v>-2.244570157870412E-3</v>
      </c>
      <c r="BQ143" s="1">
        <v>-8.8997741365973236E-4</v>
      </c>
    </row>
    <row r="144" spans="1:69" x14ac:dyDescent="0.2">
      <c r="A144" s="4" t="s">
        <v>77</v>
      </c>
      <c r="B144" s="5">
        <v>-1.8718064033682643E-4</v>
      </c>
      <c r="C144" s="1">
        <v>3.6033721050807521E-5</v>
      </c>
      <c r="D144" s="1">
        <v>-8.2412991354103952E-4</v>
      </c>
      <c r="E144" s="1">
        <v>-1.6147571852378933E-3</v>
      </c>
      <c r="F144" s="1">
        <v>-5.0645707111736144E-4</v>
      </c>
      <c r="G144" s="1">
        <v>-1.0802257634459735E-4</v>
      </c>
      <c r="H144" s="1">
        <v>-1.7302252037815265E-4</v>
      </c>
      <c r="I144" s="1">
        <v>2.7695112652438613E-3</v>
      </c>
      <c r="J144" s="1">
        <v>-3.949982388469744E-4</v>
      </c>
      <c r="K144" s="1">
        <v>-1.0860224450226353E-4</v>
      </c>
      <c r="L144" s="1">
        <v>-5.0624581850400003E-5</v>
      </c>
      <c r="M144" s="1">
        <v>1.7702511220249566E-3</v>
      </c>
      <c r="N144" s="1">
        <v>-1.3122190367829801E-4</v>
      </c>
      <c r="O144" s="1">
        <v>-3.1939876925163232E-4</v>
      </c>
      <c r="P144" s="1">
        <v>1.302730489904671E-4</v>
      </c>
      <c r="Q144" s="1">
        <v>9.479449686899704E-4</v>
      </c>
      <c r="R144" s="1">
        <v>1.0722113874583508E-3</v>
      </c>
      <c r="S144" s="1">
        <v>-2.2235023698888596E-4</v>
      </c>
      <c r="T144" s="1">
        <v>3.4761029815495492E-4</v>
      </c>
      <c r="U144" s="1">
        <v>4.4824470298291674E-5</v>
      </c>
      <c r="V144" s="1">
        <v>1.2519210349182153E-3</v>
      </c>
      <c r="W144" s="1">
        <v>2.0674966502592573E-3</v>
      </c>
      <c r="X144" s="1">
        <v>-1.6407917819161106E-3</v>
      </c>
      <c r="Y144" s="1">
        <v>2.281098853521041E-4</v>
      </c>
      <c r="Z144" s="1">
        <v>-2.0698346353903658E-4</v>
      </c>
      <c r="AA144" s="1">
        <v>2.8767624724021792E-3</v>
      </c>
      <c r="AB144" s="1">
        <v>-2.9022288350878263E-3</v>
      </c>
      <c r="AC144" s="1">
        <v>6.1996628783028804E-4</v>
      </c>
      <c r="AD144" s="1">
        <v>-3.5250429091158123E-5</v>
      </c>
      <c r="AE144" s="1">
        <v>1.8980364361371741E-4</v>
      </c>
      <c r="AF144" s="1">
        <v>-1.0736572672582453E-3</v>
      </c>
      <c r="AG144" s="1">
        <v>-6.7733086894491566E-4</v>
      </c>
      <c r="AH144" s="1">
        <v>1.7823142604952097E-3</v>
      </c>
      <c r="AI144" s="1">
        <v>9.6042629616668982E-5</v>
      </c>
      <c r="AJ144" s="1">
        <v>2.1208639408914691E-3</v>
      </c>
      <c r="AK144" s="1">
        <v>-1.2496942574087759E-4</v>
      </c>
      <c r="AL144" s="1">
        <v>-1.8799129694891752E-3</v>
      </c>
      <c r="AM144" s="1">
        <v>8.6923240094180737E-4</v>
      </c>
      <c r="AN144" s="1">
        <v>-3.2528772952921536E-4</v>
      </c>
      <c r="AO144" s="1">
        <v>-1.6474758266850297E-3</v>
      </c>
      <c r="AP144" s="1">
        <v>-1.4372191770106106E-3</v>
      </c>
      <c r="AQ144" s="1">
        <v>4.3685150596744033E-3</v>
      </c>
      <c r="AR144" s="1">
        <v>8.5740822348592463E-5</v>
      </c>
      <c r="AS144" s="1">
        <v>-3.6630220291455416E-3</v>
      </c>
      <c r="AT144" s="1">
        <v>-1.7353969322912771E-3</v>
      </c>
      <c r="AU144" s="1">
        <v>-1.8650877160584717E-3</v>
      </c>
      <c r="AV144" s="1">
        <v>-1.7536497305864088E-3</v>
      </c>
      <c r="AW144" s="1">
        <v>-7.6968397859432792E-4</v>
      </c>
      <c r="AX144" s="1">
        <v>2.2472352666130535E-3</v>
      </c>
      <c r="AY144" s="1">
        <v>3.242191745626993E-3</v>
      </c>
      <c r="AZ144" s="1">
        <v>-1.6367124513856535E-3</v>
      </c>
      <c r="BA144" s="1">
        <v>1.0638407222428113E-3</v>
      </c>
      <c r="BB144" s="1">
        <v>7.4020187806478203E-4</v>
      </c>
      <c r="BC144" s="1">
        <v>2.6584773277281529E-4</v>
      </c>
      <c r="BD144" s="1">
        <v>-3.2120259202627855E-3</v>
      </c>
      <c r="BE144" s="1">
        <v>-4.5008245575300091E-4</v>
      </c>
      <c r="BF144" s="1">
        <v>-1.4604547953837167E-3</v>
      </c>
      <c r="BG144" s="1">
        <v>1.8039098127275784E-3</v>
      </c>
      <c r="BH144" s="1">
        <v>6.8924588599612641E-4</v>
      </c>
      <c r="BI144" s="1">
        <v>2.8136182194632279E-3</v>
      </c>
      <c r="BJ144" s="1">
        <v>-6.2352706637274638E-3</v>
      </c>
      <c r="BK144" s="1">
        <v>-5.4173155278375838E-4</v>
      </c>
      <c r="BL144" s="1">
        <v>-1.2054931705238787E-4</v>
      </c>
      <c r="BM144" s="1">
        <v>-2.3692565783845739E-3</v>
      </c>
      <c r="BN144" s="1">
        <v>2.3461105197770374E-4</v>
      </c>
      <c r="BO144" s="1">
        <v>3.0244165413901816E-3</v>
      </c>
      <c r="BP144" s="1">
        <v>-2.286083293650648E-3</v>
      </c>
      <c r="BQ144" s="1">
        <v>3.4740955090899021E-4</v>
      </c>
    </row>
    <row r="145" spans="1:69" x14ac:dyDescent="0.2">
      <c r="A145" s="4" t="s">
        <v>77</v>
      </c>
      <c r="B145" s="5">
        <v>-9.5239231102547722E-4</v>
      </c>
      <c r="C145" s="1">
        <v>-3.1525418027218905E-4</v>
      </c>
      <c r="D145" s="1">
        <v>-2.429976394088763E-4</v>
      </c>
      <c r="E145" s="1">
        <v>-1.4758119247328932E-4</v>
      </c>
      <c r="F145" s="1">
        <v>7.866842405286483E-5</v>
      </c>
      <c r="G145" s="1">
        <v>-7.9008267705138653E-4</v>
      </c>
      <c r="H145" s="1">
        <v>-1.5885408350771952E-3</v>
      </c>
      <c r="I145" s="1">
        <v>-4.6767221113432685E-4</v>
      </c>
      <c r="J145" s="1">
        <v>-6.4280967278096786E-5</v>
      </c>
      <c r="K145" s="1">
        <v>-1.2928976771392543E-4</v>
      </c>
      <c r="L145" s="1">
        <v>2.8455384343072667E-3</v>
      </c>
      <c r="M145" s="1">
        <v>-3.5223888239195816E-4</v>
      </c>
      <c r="N145" s="1">
        <v>-6.2046498916941339E-5</v>
      </c>
      <c r="O145" s="1">
        <v>-2.7139673203928592E-6</v>
      </c>
      <c r="P145" s="1">
        <v>1.8384565544784417E-3</v>
      </c>
      <c r="Q145" s="1">
        <v>-8.2678101244037443E-5</v>
      </c>
      <c r="R145" s="1">
        <v>-2.7210888900222217E-4</v>
      </c>
      <c r="S145" s="1">
        <v>1.8316952398679328E-4</v>
      </c>
      <c r="T145" s="1">
        <v>1.0104112991162536E-3</v>
      </c>
      <c r="U145" s="1">
        <v>1.1368144199699333E-3</v>
      </c>
      <c r="V145" s="1">
        <v>-1.7083252649945834E-4</v>
      </c>
      <c r="W145" s="1">
        <v>4.0607506540828121E-4</v>
      </c>
      <c r="X145" s="1">
        <v>1.0087807688073585E-4</v>
      </c>
      <c r="Y145" s="1">
        <v>1.3217883837766981E-3</v>
      </c>
      <c r="Z145" s="1">
        <v>2.1469869632392614E-3</v>
      </c>
      <c r="AA145" s="1">
        <v>-1.6002391610315872E-3</v>
      </c>
      <c r="AB145" s="1">
        <v>2.8962209608960211E-4</v>
      </c>
      <c r="AC145" s="1">
        <v>-1.4923657754005204E-4</v>
      </c>
      <c r="AD145" s="1">
        <v>2.9685406667753103E-3</v>
      </c>
      <c r="AE145" s="1">
        <v>-2.8715668019790529E-3</v>
      </c>
      <c r="AF145" s="1">
        <v>6.8939583897917301E-4</v>
      </c>
      <c r="AG145" s="1">
        <v>2.810720585377943E-5</v>
      </c>
      <c r="AH145" s="1">
        <v>2.5655584979698658E-4</v>
      </c>
      <c r="AI145" s="1">
        <v>-1.0194780652682024E-3</v>
      </c>
      <c r="AJ145" s="1">
        <v>-6.178878480318777E-4</v>
      </c>
      <c r="AK145" s="1">
        <v>1.8691909827054825E-3</v>
      </c>
      <c r="AL145" s="1">
        <v>1.6585294202635956E-4</v>
      </c>
      <c r="AM145" s="1">
        <v>2.2134707992041047E-3</v>
      </c>
      <c r="AN145" s="1">
        <v>-5.5404991248412969E-5</v>
      </c>
      <c r="AO145" s="1">
        <v>-1.8281036964275515E-3</v>
      </c>
      <c r="AP145" s="1">
        <v>9.5166482502013388E-4</v>
      </c>
      <c r="AQ145" s="1">
        <v>-2.5455939622149736E-4</v>
      </c>
      <c r="AR145" s="1">
        <v>-1.5898051742109771E-3</v>
      </c>
      <c r="AS145" s="1">
        <v>-1.3761344546872379E-3</v>
      </c>
      <c r="AT145" s="1">
        <v>4.4931117468019373E-3</v>
      </c>
      <c r="AU145" s="1">
        <v>1.6554446631339474E-4</v>
      </c>
      <c r="AV145" s="1">
        <v>-3.6222593079673331E-3</v>
      </c>
      <c r="AW145" s="1">
        <v>-1.672707652962571E-3</v>
      </c>
      <c r="AX145" s="1">
        <v>-1.8025429699188873E-3</v>
      </c>
      <c r="AY145" s="1">
        <v>-1.688641301322912E-3</v>
      </c>
      <c r="AZ145" s="1">
        <v>-6.9282385518825438E-4</v>
      </c>
      <c r="BA145" s="1">
        <v>2.3577951966291507E-3</v>
      </c>
      <c r="BB145" s="1">
        <v>3.3647611715985812E-3</v>
      </c>
      <c r="BC145" s="1">
        <v>-1.5651823959804286E-3</v>
      </c>
      <c r="BD145" s="1">
        <v>1.1657347459805962E-3</v>
      </c>
      <c r="BE145" s="1">
        <v>8.4000929171678415E-4</v>
      </c>
      <c r="BF145" s="1">
        <v>3.6197157204750317E-4</v>
      </c>
      <c r="BG145" s="1">
        <v>-3.1518136184832731E-3</v>
      </c>
      <c r="BH145" s="1">
        <v>-3.5876113200141851E-4</v>
      </c>
      <c r="BI145" s="1">
        <v>-1.3785065162441378E-3</v>
      </c>
      <c r="BJ145" s="1">
        <v>1.9224066919310899E-3</v>
      </c>
      <c r="BK145" s="1">
        <v>7.972955507304563E-4</v>
      </c>
      <c r="BL145" s="1">
        <v>2.9460224180062385E-3</v>
      </c>
      <c r="BM145" s="1">
        <v>-6.1984585378744112E-3</v>
      </c>
      <c r="BN145" s="1">
        <v>-4.4219401937360968E-4</v>
      </c>
      <c r="BO145" s="1">
        <v>-1.487265300470492E-5</v>
      </c>
      <c r="BP145" s="1">
        <v>-2.286083293650648E-3</v>
      </c>
      <c r="BQ145" s="1">
        <v>3.4740955090899021E-4</v>
      </c>
    </row>
    <row r="146" spans="1:69" x14ac:dyDescent="0.2">
      <c r="A146" s="4" t="s">
        <v>77</v>
      </c>
      <c r="B146" s="5">
        <v>-2.9644351296953455E-4</v>
      </c>
      <c r="C146" s="1">
        <v>-9.2721400304267038E-4</v>
      </c>
      <c r="D146" s="1">
        <v>-5.8590733071440788E-4</v>
      </c>
      <c r="E146" s="1">
        <v>4.2614192724478952E-4</v>
      </c>
      <c r="F146" s="1">
        <v>3.2860499778755752E-4</v>
      </c>
      <c r="G146" s="1">
        <v>-5.0839221924717671E-4</v>
      </c>
      <c r="H146" s="1">
        <v>9.0288884496487717E-4</v>
      </c>
      <c r="I146" s="1">
        <v>3.550844925312097E-4</v>
      </c>
      <c r="J146" s="1">
        <v>-2.0640410022223956E-4</v>
      </c>
      <c r="K146" s="1">
        <v>6.9239685551993209E-4</v>
      </c>
      <c r="L146" s="1">
        <v>1.4306098379356121E-4</v>
      </c>
      <c r="M146" s="1">
        <v>-2.2447322542494437E-3</v>
      </c>
      <c r="N146" s="1">
        <v>-3.4542437503211023E-4</v>
      </c>
      <c r="O146" s="1">
        <v>4.5345936678793143E-5</v>
      </c>
      <c r="P146" s="1">
        <v>3.800499528451701E-4</v>
      </c>
      <c r="Q146" s="1">
        <v>1.6417202755061675E-3</v>
      </c>
      <c r="R146" s="1">
        <v>1.232439298717659E-3</v>
      </c>
      <c r="S146" s="1">
        <v>7.6514265283609038E-5</v>
      </c>
      <c r="T146" s="1">
        <v>4.8919737385025221E-4</v>
      </c>
      <c r="U146" s="1">
        <v>-1.8745620343395509E-3</v>
      </c>
      <c r="V146" s="1">
        <v>1.507148511733356E-3</v>
      </c>
      <c r="W146" s="1">
        <v>1.5539681049556197E-3</v>
      </c>
      <c r="X146" s="1">
        <v>3.760301835313781E-4</v>
      </c>
      <c r="Y146" s="1">
        <v>-1.4378983771303432E-4</v>
      </c>
      <c r="Z146" s="1">
        <v>-2.5035152781880282E-3</v>
      </c>
      <c r="AA146" s="1">
        <v>1.7582896394939642E-3</v>
      </c>
      <c r="AB146" s="1">
        <v>2.2497467649594681E-3</v>
      </c>
      <c r="AC146" s="1">
        <v>1.1099932809402238E-4</v>
      </c>
      <c r="AD146" s="1">
        <v>4.0215910774948288E-3</v>
      </c>
      <c r="AE146" s="1">
        <v>-3.2652475310936016E-3</v>
      </c>
      <c r="AF146" s="1">
        <v>2.8177360859406861E-4</v>
      </c>
      <c r="AG146" s="1">
        <v>-8.6957061405608241E-4</v>
      </c>
      <c r="AH146" s="1">
        <v>1.5143215326213344E-4</v>
      </c>
      <c r="AI146" s="1">
        <v>-7.1917294179706334E-5</v>
      </c>
      <c r="AJ146" s="1">
        <v>2.6399106766559319E-3</v>
      </c>
      <c r="AK146" s="1">
        <v>2.8387469778647811E-4</v>
      </c>
      <c r="AL146" s="1">
        <v>-1.0566783229730454E-3</v>
      </c>
      <c r="AM146" s="1">
        <v>-3.7265345911193361E-4</v>
      </c>
      <c r="AN146" s="1">
        <v>-5.2021097429166743E-4</v>
      </c>
      <c r="AO146" s="1">
        <v>2.1412401398742664E-4</v>
      </c>
      <c r="AP146" s="1">
        <v>-1.4326125319407037E-3</v>
      </c>
      <c r="AQ146" s="1">
        <v>-4.9735117129408573E-4</v>
      </c>
      <c r="AR146" s="1">
        <v>1.0649634174660725E-3</v>
      </c>
      <c r="AS146" s="1">
        <v>-1.6097310852855332E-4</v>
      </c>
      <c r="AT146" s="1">
        <v>-3.3530339212308204E-3</v>
      </c>
      <c r="AU146" s="1">
        <v>-1.2895626024110767E-3</v>
      </c>
      <c r="AV146" s="1">
        <v>-1.8537547776632769E-4</v>
      </c>
      <c r="AW146" s="1">
        <v>1.2230897169118603E-3</v>
      </c>
      <c r="AX146" s="1">
        <v>-1.3278093355241314E-3</v>
      </c>
      <c r="AY146" s="1">
        <v>2.6038062910279237E-3</v>
      </c>
      <c r="AZ146" s="1">
        <v>-1.9462481273491428E-3</v>
      </c>
      <c r="BA146" s="1">
        <v>6.4781189968705753E-5</v>
      </c>
      <c r="BB146" s="1">
        <v>-5.5760896360843026E-4</v>
      </c>
      <c r="BC146" s="1">
        <v>-9.8939534908679366E-4</v>
      </c>
      <c r="BD146" s="1">
        <v>-3.4719283360963929E-4</v>
      </c>
      <c r="BE146" s="1">
        <v>8.0758190247061871E-7</v>
      </c>
      <c r="BF146" s="1">
        <v>2.4666829812136957E-4</v>
      </c>
      <c r="BG146" s="1">
        <v>-6.4362017612906708E-4</v>
      </c>
      <c r="BH146" s="1">
        <v>-1.0656846661374138E-3</v>
      </c>
      <c r="BI146" s="1">
        <v>-3.1698398560199131E-4</v>
      </c>
      <c r="BJ146" s="1">
        <v>1.0917200793701862E-3</v>
      </c>
      <c r="BK146" s="1">
        <v>-6.0004442081595792E-4</v>
      </c>
      <c r="BL146" s="1">
        <v>-7.8613322801887793E-4</v>
      </c>
      <c r="BM146" s="1">
        <v>2.8496775623296235E-3</v>
      </c>
      <c r="BN146" s="1">
        <v>1.7645234750905643E-4</v>
      </c>
      <c r="BO146" s="1">
        <v>-4.2332953583610098E-4</v>
      </c>
      <c r="BP146" s="1">
        <v>-1.5142327969916223E-3</v>
      </c>
      <c r="BQ146" s="1">
        <v>-2.1418974826923097E-4</v>
      </c>
    </row>
    <row r="147" spans="1:69" x14ac:dyDescent="0.2">
      <c r="A147" s="4" t="s">
        <v>77</v>
      </c>
      <c r="B147" s="5">
        <v>-8.1207075717818899E-4</v>
      </c>
      <c r="C147" s="1">
        <v>-1.1601555090589228E-3</v>
      </c>
      <c r="D147" s="1">
        <v>1.181384345294899E-4</v>
      </c>
      <c r="E147" s="1">
        <v>-3.0325531285244821E-4</v>
      </c>
      <c r="F147" s="1">
        <v>7.311910607298483E-4</v>
      </c>
      <c r="G147" s="1">
        <v>-5.6531445932135106E-4</v>
      </c>
      <c r="H147" s="1">
        <v>-1.0831829264613228E-3</v>
      </c>
      <c r="I147" s="1">
        <v>-1.4559381751234007E-3</v>
      </c>
      <c r="J147" s="1">
        <v>-6.1694588431841649E-4</v>
      </c>
      <c r="K147" s="1">
        <v>-9.3945827011945816E-4</v>
      </c>
      <c r="L147" s="1">
        <v>8.3955176830470004E-5</v>
      </c>
      <c r="M147" s="1">
        <v>2.3570673893414875E-3</v>
      </c>
      <c r="N147" s="1">
        <v>-3.7243507960416468E-4</v>
      </c>
      <c r="O147" s="1">
        <v>-2.5047587645763824E-4</v>
      </c>
      <c r="P147" s="1">
        <v>2.6898200688296749E-3</v>
      </c>
      <c r="Q147" s="1">
        <v>1.3352311010747877E-3</v>
      </c>
      <c r="R147" s="1">
        <v>-7.8928911433823992E-4</v>
      </c>
      <c r="S147" s="1">
        <v>7.8162734898254264E-4</v>
      </c>
      <c r="T147" s="1">
        <v>3.4006173008254629E-4</v>
      </c>
      <c r="U147" s="1">
        <v>1.1617266268093755E-3</v>
      </c>
      <c r="V147" s="1">
        <v>6.7285629232668163E-4</v>
      </c>
      <c r="W147" s="1">
        <v>-1.1374427337435004E-4</v>
      </c>
      <c r="X147" s="1">
        <v>8.9804772456688795E-4</v>
      </c>
      <c r="Y147" s="1">
        <v>-7.7927764868828786E-4</v>
      </c>
      <c r="Z147" s="1">
        <v>1.521193460367955E-3</v>
      </c>
      <c r="AA147" s="1">
        <v>2.6860678812075625E-3</v>
      </c>
      <c r="AB147" s="1">
        <v>-1.7663797289984694E-3</v>
      </c>
      <c r="AC147" s="1">
        <v>-4.21292489678928E-5</v>
      </c>
      <c r="AD147" s="1">
        <v>8.9081393025303992E-4</v>
      </c>
      <c r="AE147" s="1">
        <v>2.8879121770588089E-3</v>
      </c>
      <c r="AF147" s="1">
        <v>-2.6258708160518474E-3</v>
      </c>
      <c r="AG147" s="1">
        <v>6.9095133196477433E-4</v>
      </c>
      <c r="AH147" s="1">
        <v>9.5064100637803317E-5</v>
      </c>
      <c r="AI147" s="1">
        <v>1.4572951527283924E-3</v>
      </c>
      <c r="AJ147" s="1">
        <v>-1.6176039271694532E-3</v>
      </c>
      <c r="AK147" s="1">
        <v>8.4243812756979299E-5</v>
      </c>
      <c r="AL147" s="1">
        <v>1.9712461904879018E-3</v>
      </c>
      <c r="AM147" s="1">
        <v>-3.2698055590494511E-4</v>
      </c>
      <c r="AN147" s="1">
        <v>2.6808688306729704E-3</v>
      </c>
      <c r="AO147" s="1">
        <v>8.7103255777121408E-4</v>
      </c>
      <c r="AP147" s="1">
        <v>-1.3906930780785991E-3</v>
      </c>
      <c r="AQ147" s="1">
        <v>1.2790125012851583E-3</v>
      </c>
      <c r="AR147" s="1">
        <v>-1.0852135568595268E-3</v>
      </c>
      <c r="AS147" s="1">
        <v>-2.300531505082257E-3</v>
      </c>
      <c r="AT147" s="1">
        <v>-3.1040263064312186E-4</v>
      </c>
      <c r="AU147" s="1">
        <v>2.7864590708397193E-3</v>
      </c>
      <c r="AV147" s="1">
        <v>-7.4277942376629565E-4</v>
      </c>
      <c r="AW147" s="1">
        <v>-4.1468313587134592E-3</v>
      </c>
      <c r="AX147" s="1">
        <v>-3.7544322613984539E-4</v>
      </c>
      <c r="AY147" s="1">
        <v>-6.0681027413103973E-3</v>
      </c>
      <c r="AZ147" s="1">
        <v>-1.3059892707220277E-3</v>
      </c>
      <c r="BA147" s="1">
        <v>-4.5504818460767035E-4</v>
      </c>
      <c r="BB147" s="1">
        <v>4.1088581170445251E-3</v>
      </c>
      <c r="BC147" s="1">
        <v>1.4943454900143505E-3</v>
      </c>
      <c r="BD147" s="1">
        <v>-1.1575185526692541E-3</v>
      </c>
      <c r="BE147" s="1">
        <v>1.5316212611844679E-3</v>
      </c>
      <c r="BF147" s="1">
        <v>3.3944409857243705E-4</v>
      </c>
      <c r="BG147" s="1">
        <v>-8.0934017176737742E-4</v>
      </c>
      <c r="BH147" s="1">
        <v>-3.8658360103424006E-3</v>
      </c>
      <c r="BI147" s="1">
        <v>-2.7421826977238354E-3</v>
      </c>
      <c r="BJ147" s="1">
        <v>-1.7734346449115073E-4</v>
      </c>
      <c r="BK147" s="1">
        <v>2.159248152497194E-3</v>
      </c>
      <c r="BL147" s="1">
        <v>2.9739319864883471E-3</v>
      </c>
      <c r="BM147" s="1">
        <v>2.4788464826872338E-3</v>
      </c>
      <c r="BN147" s="1">
        <v>-2.8946160497333524E-3</v>
      </c>
      <c r="BO147" s="1">
        <v>-8.8092832440129902E-4</v>
      </c>
      <c r="BP147" s="1">
        <v>-4.9586679531432023E-4</v>
      </c>
      <c r="BQ147" s="1">
        <v>-2.2586736623699654E-3</v>
      </c>
    </row>
    <row r="148" spans="1:69" x14ac:dyDescent="0.2">
      <c r="A148" s="4" t="s">
        <v>484</v>
      </c>
      <c r="B148" s="5">
        <v>-8.1207075717818899E-4</v>
      </c>
      <c r="C148" s="1">
        <v>-1.1601555090589228E-3</v>
      </c>
      <c r="D148" s="1">
        <v>1.181384345294899E-4</v>
      </c>
      <c r="E148" s="1">
        <v>-3.0325531285244821E-4</v>
      </c>
      <c r="F148" s="1">
        <v>7.311910607298483E-4</v>
      </c>
      <c r="G148" s="1">
        <v>-5.6531445932135106E-4</v>
      </c>
      <c r="H148" s="1">
        <v>-1.0831829264613228E-3</v>
      </c>
      <c r="I148" s="1">
        <v>-1.4559381751234007E-3</v>
      </c>
      <c r="J148" s="1">
        <v>-6.1694588431841649E-4</v>
      </c>
      <c r="K148" s="1">
        <v>-9.3945827011945816E-4</v>
      </c>
      <c r="L148" s="1">
        <v>8.3955176830470004E-5</v>
      </c>
      <c r="M148" s="1">
        <v>2.3570673893414875E-3</v>
      </c>
      <c r="N148" s="1">
        <v>-3.7243507960416468E-4</v>
      </c>
      <c r="O148" s="1">
        <v>-2.5047587645763824E-4</v>
      </c>
      <c r="P148" s="1">
        <v>2.6898200688296749E-3</v>
      </c>
      <c r="Q148" s="1">
        <v>1.3352311010747877E-3</v>
      </c>
      <c r="R148" s="1">
        <v>-7.8928911433823992E-4</v>
      </c>
      <c r="S148" s="1">
        <v>7.8162734898254264E-4</v>
      </c>
      <c r="T148" s="1">
        <v>3.4006173008254629E-4</v>
      </c>
      <c r="U148" s="1">
        <v>1.1617266268093755E-3</v>
      </c>
      <c r="V148" s="1">
        <v>6.7285629232668163E-4</v>
      </c>
      <c r="W148" s="1">
        <v>-1.1374427337435004E-4</v>
      </c>
      <c r="X148" s="1">
        <v>8.9804772456688795E-4</v>
      </c>
      <c r="Y148" s="1">
        <v>-7.7927764868828786E-4</v>
      </c>
      <c r="Z148" s="1">
        <v>1.521193460367955E-3</v>
      </c>
      <c r="AA148" s="1">
        <v>2.6860678812075625E-3</v>
      </c>
      <c r="AB148" s="1">
        <v>-1.7663797289984694E-3</v>
      </c>
      <c r="AC148" s="1">
        <v>-4.21292489678928E-5</v>
      </c>
      <c r="AD148" s="1">
        <v>8.9081393025303992E-4</v>
      </c>
      <c r="AE148" s="1">
        <v>2.8879121770588089E-3</v>
      </c>
      <c r="AF148" s="1">
        <v>-2.6258708160518474E-3</v>
      </c>
      <c r="AG148" s="1">
        <v>6.9095133196477433E-4</v>
      </c>
      <c r="AH148" s="1">
        <v>9.5064100637803317E-5</v>
      </c>
      <c r="AI148" s="1">
        <v>1.4572951527283924E-3</v>
      </c>
      <c r="AJ148" s="1">
        <v>-1.6176039271694532E-3</v>
      </c>
      <c r="AK148" s="1">
        <v>8.4243812756979299E-5</v>
      </c>
      <c r="AL148" s="1">
        <v>1.9712461904879018E-3</v>
      </c>
      <c r="AM148" s="1">
        <v>-3.2698055590494511E-4</v>
      </c>
      <c r="AN148" s="1">
        <v>2.6808688306729704E-3</v>
      </c>
      <c r="AO148" s="1">
        <v>8.7103255777121408E-4</v>
      </c>
      <c r="AP148" s="1">
        <v>-1.3906930780785991E-3</v>
      </c>
      <c r="AQ148" s="1">
        <v>1.2790125012851583E-3</v>
      </c>
      <c r="AR148" s="1">
        <v>-1.0852135568595268E-3</v>
      </c>
      <c r="AS148" s="1">
        <v>-2.300531505082257E-3</v>
      </c>
      <c r="AT148" s="1">
        <v>-3.1040263064312186E-4</v>
      </c>
      <c r="AU148" s="1">
        <v>2.7864590708397193E-3</v>
      </c>
      <c r="AV148" s="1">
        <v>-7.4277942376629565E-4</v>
      </c>
      <c r="AW148" s="1">
        <v>-4.1468313587134592E-3</v>
      </c>
      <c r="AX148" s="1">
        <v>-3.7544322613984539E-4</v>
      </c>
      <c r="AY148" s="1">
        <v>-6.0681027413103973E-3</v>
      </c>
      <c r="AZ148" s="1">
        <v>-1.3059892707220277E-3</v>
      </c>
      <c r="BA148" s="1">
        <v>-4.5504818460767035E-4</v>
      </c>
      <c r="BB148" s="1">
        <v>4.1088581170445251E-3</v>
      </c>
      <c r="BC148" s="1">
        <v>1.4943454900143505E-3</v>
      </c>
      <c r="BD148" s="1">
        <v>-1.1575185526692541E-3</v>
      </c>
      <c r="BE148" s="1">
        <v>1.5316212611844679E-3</v>
      </c>
      <c r="BF148" s="1">
        <v>3.3944409857243705E-4</v>
      </c>
      <c r="BG148" s="1">
        <v>-8.0934017176737742E-4</v>
      </c>
      <c r="BH148" s="1">
        <v>-3.8658360103424006E-3</v>
      </c>
      <c r="BI148" s="1">
        <v>-2.7421826977238354E-3</v>
      </c>
      <c r="BJ148" s="1">
        <v>-1.7734346449115073E-4</v>
      </c>
      <c r="BK148" s="1">
        <v>2.159248152497194E-3</v>
      </c>
      <c r="BL148" s="1">
        <v>2.9739319864883471E-3</v>
      </c>
      <c r="BM148" s="1">
        <v>2.4788464826872338E-3</v>
      </c>
      <c r="BN148" s="1">
        <v>-2.8946160497333524E-3</v>
      </c>
      <c r="BO148" s="1">
        <v>-8.8092832440129902E-4</v>
      </c>
      <c r="BP148" s="1">
        <v>-4.9586679531432023E-4</v>
      </c>
      <c r="BQ148" s="1">
        <v>-2.2586736623699654E-3</v>
      </c>
    </row>
    <row r="149" spans="1:69" x14ac:dyDescent="0.2">
      <c r="A149" s="4" t="s">
        <v>455</v>
      </c>
      <c r="B149" s="5">
        <v>-8.1207075717818899E-4</v>
      </c>
      <c r="C149" s="1">
        <v>-1.1601555090589228E-3</v>
      </c>
      <c r="D149" s="1">
        <v>1.181384345294899E-4</v>
      </c>
      <c r="E149" s="1">
        <v>-3.0325531285244821E-4</v>
      </c>
      <c r="F149" s="1">
        <v>7.311910607298483E-4</v>
      </c>
      <c r="G149" s="1">
        <v>-5.6531445932135106E-4</v>
      </c>
      <c r="H149" s="1">
        <v>-1.0831829264613228E-3</v>
      </c>
      <c r="I149" s="1">
        <v>-1.4559381751234007E-3</v>
      </c>
      <c r="J149" s="1">
        <v>-6.1694588431841649E-4</v>
      </c>
      <c r="K149" s="1">
        <v>-9.3945827011945816E-4</v>
      </c>
      <c r="L149" s="1">
        <v>8.3955176830470004E-5</v>
      </c>
      <c r="M149" s="1">
        <v>2.3570673893414875E-3</v>
      </c>
      <c r="N149" s="1">
        <v>-3.7243507960416468E-4</v>
      </c>
      <c r="O149" s="1">
        <v>-2.5047587645763824E-4</v>
      </c>
      <c r="P149" s="1">
        <v>2.6898200688296749E-3</v>
      </c>
      <c r="Q149" s="1">
        <v>1.3352311010747877E-3</v>
      </c>
      <c r="R149" s="1">
        <v>-7.8928911433823992E-4</v>
      </c>
      <c r="S149" s="1">
        <v>7.8162734898254264E-4</v>
      </c>
      <c r="T149" s="1">
        <v>3.4006173008254629E-4</v>
      </c>
      <c r="U149" s="1">
        <v>1.1617266268093755E-3</v>
      </c>
      <c r="V149" s="1">
        <v>6.7285629232668163E-4</v>
      </c>
      <c r="W149" s="1">
        <v>-1.1374427337435004E-4</v>
      </c>
      <c r="X149" s="1">
        <v>8.9804772456688795E-4</v>
      </c>
      <c r="Y149" s="1">
        <v>-7.7927764868828786E-4</v>
      </c>
      <c r="Z149" s="1">
        <v>1.521193460367955E-3</v>
      </c>
      <c r="AA149" s="1">
        <v>2.6860678812075625E-3</v>
      </c>
      <c r="AB149" s="1">
        <v>-1.7663797289984694E-3</v>
      </c>
      <c r="AC149" s="1">
        <v>-4.21292489678928E-5</v>
      </c>
      <c r="AD149" s="1">
        <v>8.9081393025303992E-4</v>
      </c>
      <c r="AE149" s="1">
        <v>2.8879121770588089E-3</v>
      </c>
      <c r="AF149" s="1">
        <v>-2.6258708160518474E-3</v>
      </c>
      <c r="AG149" s="1">
        <v>6.9095133196477433E-4</v>
      </c>
      <c r="AH149" s="1">
        <v>9.5064100637803317E-5</v>
      </c>
      <c r="AI149" s="1">
        <v>1.4572951527283924E-3</v>
      </c>
      <c r="AJ149" s="1">
        <v>-1.6176039271694532E-3</v>
      </c>
      <c r="AK149" s="1">
        <v>8.4243812756979299E-5</v>
      </c>
      <c r="AL149" s="1">
        <v>1.9712461904879018E-3</v>
      </c>
      <c r="AM149" s="1">
        <v>-3.2698055590494511E-4</v>
      </c>
      <c r="AN149" s="1">
        <v>2.6808688306729704E-3</v>
      </c>
      <c r="AO149" s="1">
        <v>8.7103255777121408E-4</v>
      </c>
      <c r="AP149" s="1">
        <v>-1.3906930780785991E-3</v>
      </c>
      <c r="AQ149" s="1">
        <v>1.2790125012851583E-3</v>
      </c>
      <c r="AR149" s="1">
        <v>-1.0852135568595268E-3</v>
      </c>
      <c r="AS149" s="1">
        <v>-2.300531505082257E-3</v>
      </c>
      <c r="AT149" s="1">
        <v>-3.1040263064312186E-4</v>
      </c>
      <c r="AU149" s="1">
        <v>2.7864590708397193E-3</v>
      </c>
      <c r="AV149" s="1">
        <v>-7.4277942376629565E-4</v>
      </c>
      <c r="AW149" s="1">
        <v>-4.1468313587134592E-3</v>
      </c>
      <c r="AX149" s="1">
        <v>-3.7544322613984539E-4</v>
      </c>
      <c r="AY149" s="1">
        <v>-6.0681027413103973E-3</v>
      </c>
      <c r="AZ149" s="1">
        <v>-1.3059892707220277E-3</v>
      </c>
      <c r="BA149" s="1">
        <v>-4.5504818460767035E-4</v>
      </c>
      <c r="BB149" s="1">
        <v>4.1088581170445251E-3</v>
      </c>
      <c r="BC149" s="1">
        <v>1.4943454900143505E-3</v>
      </c>
      <c r="BD149" s="1">
        <v>-1.1575185526692541E-3</v>
      </c>
      <c r="BE149" s="1">
        <v>1.5316212611844679E-3</v>
      </c>
      <c r="BF149" s="1">
        <v>3.3944409857243705E-4</v>
      </c>
      <c r="BG149" s="1">
        <v>-8.0934017176737742E-4</v>
      </c>
      <c r="BH149" s="1">
        <v>-3.8658360103424006E-3</v>
      </c>
      <c r="BI149" s="1">
        <v>-2.7421826977238354E-3</v>
      </c>
      <c r="BJ149" s="1">
        <v>-1.7734346449115073E-4</v>
      </c>
      <c r="BK149" s="1">
        <v>2.159248152497194E-3</v>
      </c>
      <c r="BL149" s="1">
        <v>2.9739319864883471E-3</v>
      </c>
      <c r="BM149" s="1">
        <v>2.4788464826872338E-3</v>
      </c>
      <c r="BN149" s="1">
        <v>-2.8946160497333524E-3</v>
      </c>
      <c r="BO149" s="1">
        <v>-8.8092832440129902E-4</v>
      </c>
      <c r="BP149" s="1">
        <v>-4.9586679531432023E-4</v>
      </c>
      <c r="BQ149" s="1">
        <v>-2.2586736623699654E-3</v>
      </c>
    </row>
    <row r="150" spans="1:69" x14ac:dyDescent="0.2">
      <c r="A150" s="4" t="s">
        <v>456</v>
      </c>
      <c r="B150" s="5">
        <v>-8.1207075717818899E-4</v>
      </c>
      <c r="C150" s="1">
        <v>-1.1601555090589228E-3</v>
      </c>
      <c r="D150" s="1">
        <v>1.181384345294899E-4</v>
      </c>
      <c r="E150" s="1">
        <v>-3.0325531285244821E-4</v>
      </c>
      <c r="F150" s="1">
        <v>7.311910607298483E-4</v>
      </c>
      <c r="G150" s="1">
        <v>-5.6531445932135106E-4</v>
      </c>
      <c r="H150" s="1">
        <v>-1.0831829264613228E-3</v>
      </c>
      <c r="I150" s="1">
        <v>-1.4559381751234007E-3</v>
      </c>
      <c r="J150" s="1">
        <v>-6.1694588431841649E-4</v>
      </c>
      <c r="K150" s="1">
        <v>-9.3945827011945816E-4</v>
      </c>
      <c r="L150" s="1">
        <v>8.3955176830470004E-5</v>
      </c>
      <c r="M150" s="1">
        <v>2.3570673893414875E-3</v>
      </c>
      <c r="N150" s="1">
        <v>-3.7243507960416468E-4</v>
      </c>
      <c r="O150" s="1">
        <v>-2.5047587645763824E-4</v>
      </c>
      <c r="P150" s="1">
        <v>2.6898200688296749E-3</v>
      </c>
      <c r="Q150" s="1">
        <v>1.3352311010747877E-3</v>
      </c>
      <c r="R150" s="1">
        <v>-7.8928911433823992E-4</v>
      </c>
      <c r="S150" s="1">
        <v>7.8162734898254264E-4</v>
      </c>
      <c r="T150" s="1">
        <v>3.4006173008254629E-4</v>
      </c>
      <c r="U150" s="1">
        <v>1.1617266268093755E-3</v>
      </c>
      <c r="V150" s="1">
        <v>6.7285629232668163E-4</v>
      </c>
      <c r="W150" s="1">
        <v>-1.1374427337435004E-4</v>
      </c>
      <c r="X150" s="1">
        <v>8.9804772456688795E-4</v>
      </c>
      <c r="Y150" s="1">
        <v>-7.7927764868828786E-4</v>
      </c>
      <c r="Z150" s="1">
        <v>1.521193460367955E-3</v>
      </c>
      <c r="AA150" s="1">
        <v>2.6860678812075625E-3</v>
      </c>
      <c r="AB150" s="1">
        <v>-1.7663797289984694E-3</v>
      </c>
      <c r="AC150" s="1">
        <v>-4.21292489678928E-5</v>
      </c>
      <c r="AD150" s="1">
        <v>8.9081393025303992E-4</v>
      </c>
      <c r="AE150" s="1">
        <v>2.8879121770588089E-3</v>
      </c>
      <c r="AF150" s="1">
        <v>-2.6258708160518474E-3</v>
      </c>
      <c r="AG150" s="1">
        <v>6.9095133196477433E-4</v>
      </c>
      <c r="AH150" s="1">
        <v>9.5064100637803317E-5</v>
      </c>
      <c r="AI150" s="1">
        <v>1.4572951527283924E-3</v>
      </c>
      <c r="AJ150" s="1">
        <v>-1.6176039271694532E-3</v>
      </c>
      <c r="AK150" s="1">
        <v>8.4243812756979299E-5</v>
      </c>
      <c r="AL150" s="1">
        <v>1.9712461904879018E-3</v>
      </c>
      <c r="AM150" s="1">
        <v>-3.2698055590494511E-4</v>
      </c>
      <c r="AN150" s="1">
        <v>2.6808688306729704E-3</v>
      </c>
      <c r="AO150" s="1">
        <v>8.7103255777121408E-4</v>
      </c>
      <c r="AP150" s="1">
        <v>-1.3906930780785991E-3</v>
      </c>
      <c r="AQ150" s="1">
        <v>1.2790125012851583E-3</v>
      </c>
      <c r="AR150" s="1">
        <v>-1.0852135568595268E-3</v>
      </c>
      <c r="AS150" s="1">
        <v>-2.300531505082257E-3</v>
      </c>
      <c r="AT150" s="1">
        <v>-3.1040263064312186E-4</v>
      </c>
      <c r="AU150" s="1">
        <v>2.7864590708397193E-3</v>
      </c>
      <c r="AV150" s="1">
        <v>-7.4277942376629565E-4</v>
      </c>
      <c r="AW150" s="1">
        <v>-4.1468313587134592E-3</v>
      </c>
      <c r="AX150" s="1">
        <v>-3.7544322613984539E-4</v>
      </c>
      <c r="AY150" s="1">
        <v>-6.0681027413103973E-3</v>
      </c>
      <c r="AZ150" s="1">
        <v>-1.3059892707220277E-3</v>
      </c>
      <c r="BA150" s="1">
        <v>-4.5504818460767035E-4</v>
      </c>
      <c r="BB150" s="1">
        <v>4.1088581170445251E-3</v>
      </c>
      <c r="BC150" s="1">
        <v>1.4943454900143505E-3</v>
      </c>
      <c r="BD150" s="1">
        <v>-1.1575185526692541E-3</v>
      </c>
      <c r="BE150" s="1">
        <v>1.5316212611844679E-3</v>
      </c>
      <c r="BF150" s="1">
        <v>3.3944409857243705E-4</v>
      </c>
      <c r="BG150" s="1">
        <v>-8.0934017176737742E-4</v>
      </c>
      <c r="BH150" s="1">
        <v>-3.8658360103424006E-3</v>
      </c>
      <c r="BI150" s="1">
        <v>-2.7421826977238354E-3</v>
      </c>
      <c r="BJ150" s="1">
        <v>-1.7734346449115073E-4</v>
      </c>
      <c r="BK150" s="1">
        <v>2.159248152497194E-3</v>
      </c>
      <c r="BL150" s="1">
        <v>2.9739319864883471E-3</v>
      </c>
      <c r="BM150" s="1">
        <v>2.4788464826872338E-3</v>
      </c>
      <c r="BN150" s="1">
        <v>-2.8946160497333524E-3</v>
      </c>
      <c r="BO150" s="1">
        <v>-8.8092832440129902E-4</v>
      </c>
      <c r="BP150" s="1">
        <v>-4.9586679531432023E-4</v>
      </c>
      <c r="BQ150" s="1">
        <v>-2.2586736623699654E-3</v>
      </c>
    </row>
    <row r="151" spans="1:69" x14ac:dyDescent="0.2">
      <c r="A151" s="4" t="s">
        <v>78</v>
      </c>
      <c r="B151" s="5">
        <v>-1.232549502031762E-3</v>
      </c>
      <c r="C151" s="1">
        <v>-9.4643157846966699E-4</v>
      </c>
      <c r="D151" s="1">
        <v>-2.9920005341700981E-4</v>
      </c>
      <c r="E151" s="1">
        <v>-2.2551403859610156E-4</v>
      </c>
      <c r="F151" s="1">
        <v>-1.2830778177751832E-4</v>
      </c>
      <c r="G151" s="1">
        <v>1.0174442774539091E-4</v>
      </c>
      <c r="H151" s="1">
        <v>-7.8000306984336864E-4</v>
      </c>
      <c r="I151" s="1">
        <v>-1.5903737470473853E-3</v>
      </c>
      <c r="J151" s="1">
        <v>-4.5195810731143792E-4</v>
      </c>
      <c r="K151" s="1">
        <v>-4.2025064538131002E-5</v>
      </c>
      <c r="L151" s="1">
        <v>-1.0767481952660713E-4</v>
      </c>
      <c r="M151" s="1">
        <v>2.9131677422500452E-3</v>
      </c>
      <c r="N151" s="1">
        <v>-3.3331548059943751E-4</v>
      </c>
      <c r="O151" s="1">
        <v>-3.8296401296273949E-5</v>
      </c>
      <c r="P151" s="1">
        <v>2.232574229532169E-5</v>
      </c>
      <c r="Q151" s="1">
        <v>1.8921360736317819E-3</v>
      </c>
      <c r="R151" s="1">
        <v>-5.8089822310435143E-5</v>
      </c>
      <c r="S151" s="1">
        <v>-2.5003083934168149E-4</v>
      </c>
      <c r="T151" s="1">
        <v>2.1263724769596715E-4</v>
      </c>
      <c r="U151" s="1">
        <v>1.0529830909669067E-3</v>
      </c>
      <c r="V151" s="1">
        <v>1.1817413720393252E-3</v>
      </c>
      <c r="W151" s="1">
        <v>-1.4555120921642511E-4</v>
      </c>
      <c r="X151" s="1">
        <v>4.4063790501069601E-4</v>
      </c>
      <c r="Y151" s="1">
        <v>1.3119208752225721E-4</v>
      </c>
      <c r="Z151" s="1">
        <v>1.3712801321446124E-3</v>
      </c>
      <c r="AA151" s="1">
        <v>2.2095905663306187E-3</v>
      </c>
      <c r="AB151" s="1">
        <v>-1.5946860093069926E-3</v>
      </c>
      <c r="AC151" s="1">
        <v>3.2463945430744577E-4</v>
      </c>
      <c r="AD151" s="1">
        <v>-1.2048484222556646E-4</v>
      </c>
      <c r="AE151" s="1">
        <v>3.0456147013369172E-3</v>
      </c>
      <c r="AF151" s="1">
        <v>-2.8836323356985745E-3</v>
      </c>
      <c r="AG151" s="1">
        <v>7.3246853402988662E-4</v>
      </c>
      <c r="AH151" s="1">
        <v>6.1530301012201888E-5</v>
      </c>
      <c r="AI151" s="1">
        <v>2.9399105252603854E-4</v>
      </c>
      <c r="AJ151" s="1">
        <v>-1.0011110230430181E-3</v>
      </c>
      <c r="AK151" s="1">
        <v>-5.9283598039206712E-4</v>
      </c>
      <c r="AL151" s="1">
        <v>1.9329399384242006E-3</v>
      </c>
      <c r="AM151" s="1">
        <v>2.0400028947678271E-4</v>
      </c>
      <c r="AN151" s="1">
        <v>2.2835875847533695E-3</v>
      </c>
      <c r="AO151" s="1">
        <v>-1.9552007440564548E-5</v>
      </c>
      <c r="AP151" s="1">
        <v>-1.8188915857309728E-3</v>
      </c>
      <c r="AQ151" s="1">
        <v>1.0041076202187838E-3</v>
      </c>
      <c r="AR151" s="1">
        <v>-2.2004684293435559E-4</v>
      </c>
      <c r="AS151" s="1">
        <v>-1.5751939378292016E-3</v>
      </c>
      <c r="AT151" s="1">
        <v>-1.357645558988466E-3</v>
      </c>
      <c r="AU151" s="1">
        <v>4.6022788838130909E-3</v>
      </c>
      <c r="AV151" s="1">
        <v>2.0891718881025791E-4</v>
      </c>
      <c r="AW151" s="1">
        <v>-3.636388229236428E-3</v>
      </c>
      <c r="AX151" s="1">
        <v>-1.6562821979593672E-3</v>
      </c>
      <c r="AY151" s="1">
        <v>-1.7874639907299744E-3</v>
      </c>
      <c r="AZ151" s="1">
        <v>-1.6711584563207143E-3</v>
      </c>
      <c r="BA151" s="1">
        <v>-6.5939305348288401E-4</v>
      </c>
      <c r="BB151" s="1">
        <v>2.4387174999995751E-3</v>
      </c>
      <c r="BC151" s="1">
        <v>3.4618231160861118E-3</v>
      </c>
      <c r="BD151" s="1">
        <v>-1.5430790683060589E-3</v>
      </c>
      <c r="BE151" s="1">
        <v>1.2304549883407929E-3</v>
      </c>
      <c r="BF151" s="1">
        <v>9.0044956888445994E-4</v>
      </c>
      <c r="BG151" s="1">
        <v>4.1580550369610945E-4</v>
      </c>
      <c r="BH151" s="1">
        <v>-3.1511619162447467E-3</v>
      </c>
      <c r="BI151" s="1">
        <v>-3.1449451676190477E-4</v>
      </c>
      <c r="BJ151" s="1">
        <v>-1.3491252693150764E-3</v>
      </c>
      <c r="BK151" s="1">
        <v>2.003219832391533E-3</v>
      </c>
      <c r="BL151" s="1">
        <v>8.616299856494962E-4</v>
      </c>
      <c r="BM151" s="1">
        <v>3.044131090202878E-3</v>
      </c>
      <c r="BN151" s="1">
        <v>-6.2398707909775012E-3</v>
      </c>
      <c r="BO151" s="1">
        <v>-3.944454392566637E-4</v>
      </c>
      <c r="BP151" s="1">
        <v>4.0270567768187533E-5</v>
      </c>
      <c r="BQ151" s="1">
        <v>-2.2649447068694224E-3</v>
      </c>
    </row>
    <row r="152" spans="1:69" x14ac:dyDescent="0.2">
      <c r="A152" s="4" t="s">
        <v>485</v>
      </c>
      <c r="B152" s="5">
        <v>-1.232549502031762E-3</v>
      </c>
      <c r="C152" s="1">
        <v>-9.4643157846966699E-4</v>
      </c>
      <c r="D152" s="1">
        <v>-2.9920005341700981E-4</v>
      </c>
      <c r="E152" s="1">
        <v>-2.2551403859610156E-4</v>
      </c>
      <c r="F152" s="1">
        <v>-1.2830778177751832E-4</v>
      </c>
      <c r="G152" s="1">
        <v>1.0174442774539091E-4</v>
      </c>
      <c r="H152" s="1">
        <v>-7.8000306984336864E-4</v>
      </c>
      <c r="I152" s="1">
        <v>-1.5903737470473853E-3</v>
      </c>
      <c r="J152" s="1">
        <v>-4.5195810731143792E-4</v>
      </c>
      <c r="K152" s="1">
        <v>-4.2025064538131002E-5</v>
      </c>
      <c r="L152" s="1">
        <v>-1.0767481952660713E-4</v>
      </c>
      <c r="M152" s="1">
        <v>2.9131677422500452E-3</v>
      </c>
      <c r="N152" s="1">
        <v>-3.3331548059943751E-4</v>
      </c>
      <c r="O152" s="1">
        <v>-3.8296401296273949E-5</v>
      </c>
      <c r="P152" s="1">
        <v>2.232574229532169E-5</v>
      </c>
      <c r="Q152" s="1">
        <v>1.8921360736317819E-3</v>
      </c>
      <c r="R152" s="1">
        <v>-5.8089822310435143E-5</v>
      </c>
      <c r="S152" s="1">
        <v>-2.5003083934168149E-4</v>
      </c>
      <c r="T152" s="1">
        <v>2.1263724769596715E-4</v>
      </c>
      <c r="U152" s="1">
        <v>1.0529830909669067E-3</v>
      </c>
      <c r="V152" s="1">
        <v>1.1817413720393252E-3</v>
      </c>
      <c r="W152" s="1">
        <v>-1.4555120921642511E-4</v>
      </c>
      <c r="X152" s="1">
        <v>4.4063790501069601E-4</v>
      </c>
      <c r="Y152" s="1">
        <v>1.3119208752225721E-4</v>
      </c>
      <c r="Z152" s="1">
        <v>1.3712801321446124E-3</v>
      </c>
      <c r="AA152" s="1">
        <v>2.2095905663306187E-3</v>
      </c>
      <c r="AB152" s="1">
        <v>-1.5946860093069926E-3</v>
      </c>
      <c r="AC152" s="1">
        <v>3.2463945430744577E-4</v>
      </c>
      <c r="AD152" s="1">
        <v>-1.2048484222556646E-4</v>
      </c>
      <c r="AE152" s="1">
        <v>3.0456147013369172E-3</v>
      </c>
      <c r="AF152" s="1">
        <v>-2.8836323356985745E-3</v>
      </c>
      <c r="AG152" s="1">
        <v>7.3246853402988662E-4</v>
      </c>
      <c r="AH152" s="1">
        <v>6.1530301012201888E-5</v>
      </c>
      <c r="AI152" s="1">
        <v>2.9399105252603854E-4</v>
      </c>
      <c r="AJ152" s="1">
        <v>-1.0011110230430181E-3</v>
      </c>
      <c r="AK152" s="1">
        <v>-5.9283598039206712E-4</v>
      </c>
      <c r="AL152" s="1">
        <v>1.9329399384242006E-3</v>
      </c>
      <c r="AM152" s="1">
        <v>2.0400028947678271E-4</v>
      </c>
      <c r="AN152" s="1">
        <v>2.2835875847533695E-3</v>
      </c>
      <c r="AO152" s="1">
        <v>-1.9552007440564548E-5</v>
      </c>
      <c r="AP152" s="1">
        <v>-1.8188915857309728E-3</v>
      </c>
      <c r="AQ152" s="1">
        <v>1.0041076202187838E-3</v>
      </c>
      <c r="AR152" s="1">
        <v>-2.2004684293435559E-4</v>
      </c>
      <c r="AS152" s="1">
        <v>-1.5751939378292016E-3</v>
      </c>
      <c r="AT152" s="1">
        <v>-1.357645558988466E-3</v>
      </c>
      <c r="AU152" s="1">
        <v>4.6022788838130909E-3</v>
      </c>
      <c r="AV152" s="1">
        <v>2.0891718881025791E-4</v>
      </c>
      <c r="AW152" s="1">
        <v>-3.636388229236428E-3</v>
      </c>
      <c r="AX152" s="1">
        <v>-1.6562821979593672E-3</v>
      </c>
      <c r="AY152" s="1">
        <v>-1.7874639907299744E-3</v>
      </c>
      <c r="AZ152" s="1">
        <v>-1.6711584563207143E-3</v>
      </c>
      <c r="BA152" s="1">
        <v>-6.5939305348288401E-4</v>
      </c>
      <c r="BB152" s="1">
        <v>2.4387174999995751E-3</v>
      </c>
      <c r="BC152" s="1">
        <v>3.4618231160861118E-3</v>
      </c>
      <c r="BD152" s="1">
        <v>-1.5430790683060589E-3</v>
      </c>
      <c r="BE152" s="1">
        <v>1.2304549883407929E-3</v>
      </c>
      <c r="BF152" s="1">
        <v>9.0044956888445994E-4</v>
      </c>
      <c r="BG152" s="1">
        <v>4.1580550369610945E-4</v>
      </c>
      <c r="BH152" s="1">
        <v>-3.1511619162447467E-3</v>
      </c>
      <c r="BI152" s="1">
        <v>-3.1449451676190477E-4</v>
      </c>
      <c r="BJ152" s="1">
        <v>-1.3491252693150764E-3</v>
      </c>
      <c r="BK152" s="1">
        <v>2.003219832391533E-3</v>
      </c>
      <c r="BL152" s="1">
        <v>8.616299856494962E-4</v>
      </c>
      <c r="BM152" s="1">
        <v>3.044131090202878E-3</v>
      </c>
      <c r="BN152" s="1">
        <v>-6.2398707909775012E-3</v>
      </c>
      <c r="BO152" s="1">
        <v>-3.944454392566637E-4</v>
      </c>
      <c r="BP152" s="1">
        <v>4.0270567768187533E-5</v>
      </c>
      <c r="BQ152" s="1">
        <v>-2.2649447068694224E-3</v>
      </c>
    </row>
    <row r="153" spans="1:69" x14ac:dyDescent="0.2">
      <c r="A153" s="4" t="s">
        <v>486</v>
      </c>
      <c r="B153" s="5">
        <v>-1.232549502031762E-3</v>
      </c>
      <c r="C153" s="1">
        <v>-9.4643157846966699E-4</v>
      </c>
      <c r="D153" s="1">
        <v>-2.9920005341700981E-4</v>
      </c>
      <c r="E153" s="1">
        <v>-2.2551403859610156E-4</v>
      </c>
      <c r="F153" s="1">
        <v>-1.2830778177751832E-4</v>
      </c>
      <c r="G153" s="1">
        <v>1.0174442774539091E-4</v>
      </c>
      <c r="H153" s="1">
        <v>-7.8000306984336864E-4</v>
      </c>
      <c r="I153" s="1">
        <v>-1.5903737470473853E-3</v>
      </c>
      <c r="J153" s="1">
        <v>-4.5195810731143792E-4</v>
      </c>
      <c r="K153" s="1">
        <v>-4.2025064538131002E-5</v>
      </c>
      <c r="L153" s="1">
        <v>-1.0767481952660713E-4</v>
      </c>
      <c r="M153" s="1">
        <v>2.9131677422500452E-3</v>
      </c>
      <c r="N153" s="1">
        <v>-3.3331548059943751E-4</v>
      </c>
      <c r="O153" s="1">
        <v>-3.8296401296273949E-5</v>
      </c>
      <c r="P153" s="1">
        <v>2.232574229532169E-5</v>
      </c>
      <c r="Q153" s="1">
        <v>1.8921360736317819E-3</v>
      </c>
      <c r="R153" s="1">
        <v>-5.8089822310435143E-5</v>
      </c>
      <c r="S153" s="1">
        <v>-2.5003083934168149E-4</v>
      </c>
      <c r="T153" s="1">
        <v>2.1263724769596715E-4</v>
      </c>
      <c r="U153" s="1">
        <v>1.0529830909669067E-3</v>
      </c>
      <c r="V153" s="1">
        <v>1.1817413720393252E-3</v>
      </c>
      <c r="W153" s="1">
        <v>-1.4555120921642511E-4</v>
      </c>
      <c r="X153" s="1">
        <v>4.4063790501069601E-4</v>
      </c>
      <c r="Y153" s="1">
        <v>1.3119208752225721E-4</v>
      </c>
      <c r="Z153" s="1">
        <v>1.3712801321446124E-3</v>
      </c>
      <c r="AA153" s="1">
        <v>2.2095905663306187E-3</v>
      </c>
      <c r="AB153" s="1">
        <v>-1.5946860093069926E-3</v>
      </c>
      <c r="AC153" s="1">
        <v>3.2463945430744577E-4</v>
      </c>
      <c r="AD153" s="1">
        <v>-1.2048484222556646E-4</v>
      </c>
      <c r="AE153" s="1">
        <v>3.0456147013369172E-3</v>
      </c>
      <c r="AF153" s="1">
        <v>-2.8836323356985745E-3</v>
      </c>
      <c r="AG153" s="1">
        <v>7.3246853402988662E-4</v>
      </c>
      <c r="AH153" s="1">
        <v>6.1530301012201888E-5</v>
      </c>
      <c r="AI153" s="1">
        <v>2.9399105252603854E-4</v>
      </c>
      <c r="AJ153" s="1">
        <v>-1.0011110230430181E-3</v>
      </c>
      <c r="AK153" s="1">
        <v>-5.9283598039206712E-4</v>
      </c>
      <c r="AL153" s="1">
        <v>1.9329399384242006E-3</v>
      </c>
      <c r="AM153" s="1">
        <v>2.0400028947678271E-4</v>
      </c>
      <c r="AN153" s="1">
        <v>2.2835875847533695E-3</v>
      </c>
      <c r="AO153" s="1">
        <v>-1.9552007440564548E-5</v>
      </c>
      <c r="AP153" s="1">
        <v>-1.8188915857309728E-3</v>
      </c>
      <c r="AQ153" s="1">
        <v>1.0041076202187838E-3</v>
      </c>
      <c r="AR153" s="1">
        <v>-2.2004684293435559E-4</v>
      </c>
      <c r="AS153" s="1">
        <v>-1.5751939378292016E-3</v>
      </c>
      <c r="AT153" s="1">
        <v>-1.357645558988466E-3</v>
      </c>
      <c r="AU153" s="1">
        <v>4.6022788838130909E-3</v>
      </c>
      <c r="AV153" s="1">
        <v>2.0891718881025791E-4</v>
      </c>
      <c r="AW153" s="1">
        <v>-3.636388229236428E-3</v>
      </c>
      <c r="AX153" s="1">
        <v>-1.6562821979593672E-3</v>
      </c>
      <c r="AY153" s="1">
        <v>-1.7874639907299744E-3</v>
      </c>
      <c r="AZ153" s="1">
        <v>-1.6711584563207143E-3</v>
      </c>
      <c r="BA153" s="1">
        <v>-6.5939305348288401E-4</v>
      </c>
      <c r="BB153" s="1">
        <v>2.4387174999995751E-3</v>
      </c>
      <c r="BC153" s="1">
        <v>3.4618231160861118E-3</v>
      </c>
      <c r="BD153" s="1">
        <v>-1.5430790683060589E-3</v>
      </c>
      <c r="BE153" s="1">
        <v>1.2304549883407929E-3</v>
      </c>
      <c r="BF153" s="1">
        <v>9.0044956888445994E-4</v>
      </c>
      <c r="BG153" s="1">
        <v>4.1580550369610945E-4</v>
      </c>
      <c r="BH153" s="1">
        <v>-3.1511619162447467E-3</v>
      </c>
      <c r="BI153" s="1">
        <v>-3.1449451676190477E-4</v>
      </c>
      <c r="BJ153" s="1">
        <v>-1.3491252693150764E-3</v>
      </c>
      <c r="BK153" s="1">
        <v>2.003219832391533E-3</v>
      </c>
      <c r="BL153" s="1">
        <v>8.616299856494962E-4</v>
      </c>
      <c r="BM153" s="1">
        <v>3.044131090202878E-3</v>
      </c>
      <c r="BN153" s="1">
        <v>-6.2398707909775012E-3</v>
      </c>
      <c r="BO153" s="1">
        <v>-3.944454392566637E-4</v>
      </c>
      <c r="BP153" s="1">
        <v>4.0270567768187533E-5</v>
      </c>
      <c r="BQ153" s="1">
        <v>-2.2649447068694224E-3</v>
      </c>
    </row>
    <row r="154" spans="1:69" x14ac:dyDescent="0.2">
      <c r="A154" s="4" t="s">
        <v>79</v>
      </c>
      <c r="B154" s="5">
        <v>-1.232549502031762E-3</v>
      </c>
      <c r="C154" s="1">
        <v>-9.4643157846966699E-4</v>
      </c>
      <c r="D154" s="1">
        <v>-2.9920005341700981E-4</v>
      </c>
      <c r="E154" s="1">
        <v>-2.2551403859610156E-4</v>
      </c>
      <c r="F154" s="1">
        <v>-1.2830778177751832E-4</v>
      </c>
      <c r="G154" s="1">
        <v>1.0174442774539091E-4</v>
      </c>
      <c r="H154" s="1">
        <v>-7.8000306984336864E-4</v>
      </c>
      <c r="I154" s="1">
        <v>-1.5903737470473853E-3</v>
      </c>
      <c r="J154" s="1">
        <v>-4.5195810731143792E-4</v>
      </c>
      <c r="K154" s="1">
        <v>-4.2025064538131002E-5</v>
      </c>
      <c r="L154" s="1">
        <v>-1.0767481952660713E-4</v>
      </c>
      <c r="M154" s="1">
        <v>2.9131677422500452E-3</v>
      </c>
      <c r="N154" s="1">
        <v>-3.3331548059943751E-4</v>
      </c>
      <c r="O154" s="1">
        <v>-3.8296401296273949E-5</v>
      </c>
      <c r="P154" s="1">
        <v>2.232574229532169E-5</v>
      </c>
      <c r="Q154" s="1">
        <v>1.8921360736317819E-3</v>
      </c>
      <c r="R154" s="1">
        <v>-5.8089822310435143E-5</v>
      </c>
      <c r="S154" s="1">
        <v>-2.5003083934168149E-4</v>
      </c>
      <c r="T154" s="1">
        <v>2.1263724769596715E-4</v>
      </c>
      <c r="U154" s="1">
        <v>1.0529830909669067E-3</v>
      </c>
      <c r="V154" s="1">
        <v>1.1817413720393252E-3</v>
      </c>
      <c r="W154" s="1">
        <v>-1.4555120921642511E-4</v>
      </c>
      <c r="X154" s="1">
        <v>4.4063790501069601E-4</v>
      </c>
      <c r="Y154" s="1">
        <v>1.3119208752225721E-4</v>
      </c>
      <c r="Z154" s="1">
        <v>1.3712801321446124E-3</v>
      </c>
      <c r="AA154" s="1">
        <v>2.2095905663306187E-3</v>
      </c>
      <c r="AB154" s="1">
        <v>-1.5946860093069926E-3</v>
      </c>
      <c r="AC154" s="1">
        <v>3.2463945430744577E-4</v>
      </c>
      <c r="AD154" s="1">
        <v>-1.2048484222556646E-4</v>
      </c>
      <c r="AE154" s="1">
        <v>3.0456147013369172E-3</v>
      </c>
      <c r="AF154" s="1">
        <v>-2.8836323356985745E-3</v>
      </c>
      <c r="AG154" s="1">
        <v>7.3246853402988662E-4</v>
      </c>
      <c r="AH154" s="1">
        <v>6.1530301012201888E-5</v>
      </c>
      <c r="AI154" s="1">
        <v>2.9399105252603854E-4</v>
      </c>
      <c r="AJ154" s="1">
        <v>-1.0011110230430181E-3</v>
      </c>
      <c r="AK154" s="1">
        <v>-5.9283598039206712E-4</v>
      </c>
      <c r="AL154" s="1">
        <v>1.9329399384242006E-3</v>
      </c>
      <c r="AM154" s="1">
        <v>2.0400028947678271E-4</v>
      </c>
      <c r="AN154" s="1">
        <v>2.2835875847533695E-3</v>
      </c>
      <c r="AO154" s="1">
        <v>-1.9552007440564548E-5</v>
      </c>
      <c r="AP154" s="1">
        <v>-1.8188915857309728E-3</v>
      </c>
      <c r="AQ154" s="1">
        <v>1.0041076202187838E-3</v>
      </c>
      <c r="AR154" s="1">
        <v>-2.2004684293435559E-4</v>
      </c>
      <c r="AS154" s="1">
        <v>-1.5751939378292016E-3</v>
      </c>
      <c r="AT154" s="1">
        <v>-1.357645558988466E-3</v>
      </c>
      <c r="AU154" s="1">
        <v>4.6022788838130909E-3</v>
      </c>
      <c r="AV154" s="1">
        <v>2.0891718881025791E-4</v>
      </c>
      <c r="AW154" s="1">
        <v>-3.636388229236428E-3</v>
      </c>
      <c r="AX154" s="1">
        <v>-1.6562821979593672E-3</v>
      </c>
      <c r="AY154" s="1">
        <v>-1.7874639907299744E-3</v>
      </c>
      <c r="AZ154" s="1">
        <v>-1.6711584563207143E-3</v>
      </c>
      <c r="BA154" s="1">
        <v>-6.5939305348288401E-4</v>
      </c>
      <c r="BB154" s="1">
        <v>2.4387174999995751E-3</v>
      </c>
      <c r="BC154" s="1">
        <v>3.4618231160861118E-3</v>
      </c>
      <c r="BD154" s="1">
        <v>-1.5430790683060589E-3</v>
      </c>
      <c r="BE154" s="1">
        <v>1.2304549883407929E-3</v>
      </c>
      <c r="BF154" s="1">
        <v>9.0044956888445994E-4</v>
      </c>
      <c r="BG154" s="1">
        <v>4.1580550369610945E-4</v>
      </c>
      <c r="BH154" s="1">
        <v>-3.1511619162447467E-3</v>
      </c>
      <c r="BI154" s="1">
        <v>-3.1449451676190477E-4</v>
      </c>
      <c r="BJ154" s="1">
        <v>-1.3491252693150764E-3</v>
      </c>
      <c r="BK154" s="1">
        <v>2.003219832391533E-3</v>
      </c>
      <c r="BL154" s="1">
        <v>8.616299856494962E-4</v>
      </c>
      <c r="BM154" s="1">
        <v>3.044131090202878E-3</v>
      </c>
      <c r="BN154" s="1">
        <v>-6.2398707909775012E-3</v>
      </c>
      <c r="BO154" s="1">
        <v>-3.944454392566637E-4</v>
      </c>
      <c r="BP154" s="1">
        <v>4.0270567768187533E-5</v>
      </c>
      <c r="BQ154" s="1">
        <v>-2.2649447068694224E-3</v>
      </c>
    </row>
    <row r="155" spans="1:69" x14ac:dyDescent="0.2">
      <c r="A155" s="4" t="s">
        <v>79</v>
      </c>
      <c r="B155" s="5">
        <v>2.0210355770948867E-3</v>
      </c>
      <c r="C155" s="1">
        <v>-1.2944643212794778E-3</v>
      </c>
      <c r="D155" s="1">
        <v>-1.0046154685504792E-3</v>
      </c>
      <c r="E155" s="1">
        <v>-3.4812143205522613E-4</v>
      </c>
      <c r="F155" s="1">
        <v>-2.7398491199393931E-4</v>
      </c>
      <c r="G155" s="1">
        <v>-1.7597764429851302E-4</v>
      </c>
      <c r="H155" s="1">
        <v>5.6903651935417198E-5</v>
      </c>
      <c r="I155" s="1">
        <v>-8.3908738360730496E-4</v>
      </c>
      <c r="J155" s="1">
        <v>-1.6626171662242422E-3</v>
      </c>
      <c r="K155" s="1">
        <v>-5.0746533090444937E-4</v>
      </c>
      <c r="L155" s="1">
        <v>-9.1986772685804686E-5</v>
      </c>
      <c r="M155" s="1">
        <v>-1.5940082317514786E-4</v>
      </c>
      <c r="N155" s="1">
        <v>2.9070316495386495E-3</v>
      </c>
      <c r="O155" s="1">
        <v>-3.9005287138502235E-4</v>
      </c>
      <c r="P155" s="1">
        <v>-9.1298584551185213E-5</v>
      </c>
      <c r="Q155" s="1">
        <v>-3.0550484804224134E-5</v>
      </c>
      <c r="R155" s="1">
        <v>1.8671375595136362E-3</v>
      </c>
      <c r="S155" s="1">
        <v>-1.1384606349922508E-4</v>
      </c>
      <c r="T155" s="1">
        <v>-3.0957460312718704E-4</v>
      </c>
      <c r="U155" s="1">
        <v>1.59338779803357E-4</v>
      </c>
      <c r="V155" s="1">
        <v>1.0117127049756793E-3</v>
      </c>
      <c r="W155" s="1">
        <v>1.141565607177488E-3</v>
      </c>
      <c r="X155" s="1">
        <v>-2.0699067487971003E-4</v>
      </c>
      <c r="Y155" s="1">
        <v>3.8728561211421263E-4</v>
      </c>
      <c r="Z155" s="1">
        <v>7.2168462578864256E-5</v>
      </c>
      <c r="AA155" s="1">
        <v>1.3303504204547798E-3</v>
      </c>
      <c r="AB155" s="1">
        <v>2.1805746478508301E-3</v>
      </c>
      <c r="AC155" s="1">
        <v>-1.6830486365567027E-3</v>
      </c>
      <c r="AD155" s="1">
        <v>2.6475064128276952E-4</v>
      </c>
      <c r="AE155" s="1">
        <v>-1.8820012396882207E-4</v>
      </c>
      <c r="AF155" s="1">
        <v>3.0254761108797269E-3</v>
      </c>
      <c r="AG155" s="1">
        <v>-2.9957884372721726E-3</v>
      </c>
      <c r="AH155" s="1">
        <v>6.747636566987171E-4</v>
      </c>
      <c r="AI155" s="1">
        <v>-7.5289536579742287E-6</v>
      </c>
      <c r="AJ155" s="1">
        <v>2.2742489352923747E-4</v>
      </c>
      <c r="AK155" s="1">
        <v>-1.0886428039240841E-3</v>
      </c>
      <c r="AL155" s="1">
        <v>-6.7520981577696634E-4</v>
      </c>
      <c r="AM155" s="1">
        <v>1.8882025706091602E-3</v>
      </c>
      <c r="AN155" s="1">
        <v>1.3158856466552145E-4</v>
      </c>
      <c r="AO155" s="1">
        <v>2.2419302646544633E-3</v>
      </c>
      <c r="AP155" s="1">
        <v>-9.7730763961913412E-5</v>
      </c>
      <c r="AQ155" s="1">
        <v>-1.9258784440684454E-3</v>
      </c>
      <c r="AR155" s="1">
        <v>9.3922949354329551E-4</v>
      </c>
      <c r="AS155" s="1">
        <v>-3.0494314874449254E-4</v>
      </c>
      <c r="AT155" s="1">
        <v>-1.6821375653818527E-3</v>
      </c>
      <c r="AU155" s="1">
        <v>-1.4625208620547151E-3</v>
      </c>
      <c r="AV155" s="1">
        <v>4.5875758637352109E-3</v>
      </c>
      <c r="AW155" s="1">
        <v>1.2548342099921074E-4</v>
      </c>
      <c r="AX155" s="1">
        <v>-3.7801622783580581E-3</v>
      </c>
      <c r="AY155" s="1">
        <v>-1.771019206417105E-3</v>
      </c>
      <c r="AZ155" s="1">
        <v>-1.9055848473390402E-3</v>
      </c>
      <c r="BA155" s="1">
        <v>-1.7888862148424335E-3</v>
      </c>
      <c r="BB155" s="1">
        <v>-7.6300719686745561E-4</v>
      </c>
      <c r="BC155" s="1">
        <v>2.3812126832352298E-3</v>
      </c>
      <c r="BD155" s="1">
        <v>3.4185622390024936E-3</v>
      </c>
      <c r="BE155" s="1">
        <v>-1.6646251652587879E-3</v>
      </c>
      <c r="BF155" s="1">
        <v>1.1499701390530514E-3</v>
      </c>
      <c r="BG155" s="1">
        <v>8.1337549011019784E-4</v>
      </c>
      <c r="BH155" s="1">
        <v>3.197456836932103E-4</v>
      </c>
      <c r="BI155" s="1">
        <v>-3.3035330813462301E-3</v>
      </c>
      <c r="BJ155" s="1">
        <v>-4.2492991487561396E-4</v>
      </c>
      <c r="BK155" s="1">
        <v>-1.4770589767025008E-3</v>
      </c>
      <c r="BL155" s="1">
        <v>1.9250862001756084E-3</v>
      </c>
      <c r="BM155" s="1">
        <v>7.6430650765358125E-4</v>
      </c>
      <c r="BN155" s="1">
        <v>2.9786041744131173E-3</v>
      </c>
      <c r="BO155" s="1">
        <v>-6.4495940270428969E-3</v>
      </c>
      <c r="BP155" s="1">
        <v>-5.1621274058658332E-4</v>
      </c>
      <c r="BQ155" s="1">
        <v>-7.660127725769187E-5</v>
      </c>
    </row>
    <row r="156" spans="1:69" x14ac:dyDescent="0.2">
      <c r="A156" s="4" t="s">
        <v>79</v>
      </c>
      <c r="B156" s="5">
        <v>2.0210355770948867E-3</v>
      </c>
      <c r="C156" s="1">
        <v>-1.2944643212794778E-3</v>
      </c>
      <c r="D156" s="1">
        <v>-1.0046154685504792E-3</v>
      </c>
      <c r="E156" s="1">
        <v>-3.4812143205522613E-4</v>
      </c>
      <c r="F156" s="1">
        <v>-2.7398491199393931E-4</v>
      </c>
      <c r="G156" s="1">
        <v>-1.7597764429851302E-4</v>
      </c>
      <c r="H156" s="1">
        <v>5.6903651935417198E-5</v>
      </c>
      <c r="I156" s="1">
        <v>-8.3908738360730496E-4</v>
      </c>
      <c r="J156" s="1">
        <v>-1.6626171662242422E-3</v>
      </c>
      <c r="K156" s="1">
        <v>-5.0746533090444937E-4</v>
      </c>
      <c r="L156" s="1">
        <v>-9.1986772685804686E-5</v>
      </c>
      <c r="M156" s="1">
        <v>-1.5940082317514786E-4</v>
      </c>
      <c r="N156" s="1">
        <v>2.9070316495386495E-3</v>
      </c>
      <c r="O156" s="1">
        <v>-3.9005287138502235E-4</v>
      </c>
      <c r="P156" s="1">
        <v>-9.1298584551185213E-5</v>
      </c>
      <c r="Q156" s="1">
        <v>-3.0550484804224134E-5</v>
      </c>
      <c r="R156" s="1">
        <v>1.8671375595136362E-3</v>
      </c>
      <c r="S156" s="1">
        <v>-1.1384606349922508E-4</v>
      </c>
      <c r="T156" s="1">
        <v>-3.0957460312718704E-4</v>
      </c>
      <c r="U156" s="1">
        <v>1.59338779803357E-4</v>
      </c>
      <c r="V156" s="1">
        <v>1.0117127049756793E-3</v>
      </c>
      <c r="W156" s="1">
        <v>1.141565607177488E-3</v>
      </c>
      <c r="X156" s="1">
        <v>-2.0699067487971003E-4</v>
      </c>
      <c r="Y156" s="1">
        <v>3.8728561211421263E-4</v>
      </c>
      <c r="Z156" s="1">
        <v>7.2168462578864256E-5</v>
      </c>
      <c r="AA156" s="1">
        <v>1.3303504204547798E-3</v>
      </c>
      <c r="AB156" s="1">
        <v>2.1805746478508301E-3</v>
      </c>
      <c r="AC156" s="1">
        <v>-1.6830486365567027E-3</v>
      </c>
      <c r="AD156" s="1">
        <v>2.6475064128276952E-4</v>
      </c>
      <c r="AE156" s="1">
        <v>-1.8820012396882207E-4</v>
      </c>
      <c r="AF156" s="1">
        <v>3.0254761108797269E-3</v>
      </c>
      <c r="AG156" s="1">
        <v>-2.9957884372721726E-3</v>
      </c>
      <c r="AH156" s="1">
        <v>6.747636566987171E-4</v>
      </c>
      <c r="AI156" s="1">
        <v>-7.5289536579742287E-6</v>
      </c>
      <c r="AJ156" s="1">
        <v>2.2742489352923747E-4</v>
      </c>
      <c r="AK156" s="1">
        <v>-1.0886428039240841E-3</v>
      </c>
      <c r="AL156" s="1">
        <v>-6.7520981577696634E-4</v>
      </c>
      <c r="AM156" s="1">
        <v>1.8882025706091602E-3</v>
      </c>
      <c r="AN156" s="1">
        <v>1.3158856466552145E-4</v>
      </c>
      <c r="AO156" s="1">
        <v>2.2419302646544633E-3</v>
      </c>
      <c r="AP156" s="1">
        <v>-9.7730763961913412E-5</v>
      </c>
      <c r="AQ156" s="1">
        <v>-1.9258784440684454E-3</v>
      </c>
      <c r="AR156" s="1">
        <v>9.3922949354329551E-4</v>
      </c>
      <c r="AS156" s="1">
        <v>-3.0494314874449254E-4</v>
      </c>
      <c r="AT156" s="1">
        <v>-1.6821375653818527E-3</v>
      </c>
      <c r="AU156" s="1">
        <v>-1.4625208620547151E-3</v>
      </c>
      <c r="AV156" s="1">
        <v>4.5875758637352109E-3</v>
      </c>
      <c r="AW156" s="1">
        <v>1.2548342099921074E-4</v>
      </c>
      <c r="AX156" s="1">
        <v>-3.7801622783580581E-3</v>
      </c>
      <c r="AY156" s="1">
        <v>-1.771019206417105E-3</v>
      </c>
      <c r="AZ156" s="1">
        <v>-1.9055848473390402E-3</v>
      </c>
      <c r="BA156" s="1">
        <v>-1.7888862148424335E-3</v>
      </c>
      <c r="BB156" s="1">
        <v>-7.6300719686745561E-4</v>
      </c>
      <c r="BC156" s="1">
        <v>2.3812126832352298E-3</v>
      </c>
      <c r="BD156" s="1">
        <v>3.4185622390024936E-3</v>
      </c>
      <c r="BE156" s="1">
        <v>-1.6646251652587879E-3</v>
      </c>
      <c r="BF156" s="1">
        <v>1.1499701390530514E-3</v>
      </c>
      <c r="BG156" s="1">
        <v>8.1337549011019784E-4</v>
      </c>
      <c r="BH156" s="1">
        <v>3.197456836932103E-4</v>
      </c>
      <c r="BI156" s="1">
        <v>-3.3035330813462301E-3</v>
      </c>
      <c r="BJ156" s="1">
        <v>-4.2492991487561396E-4</v>
      </c>
      <c r="BK156" s="1">
        <v>-1.4770589767025008E-3</v>
      </c>
      <c r="BL156" s="1">
        <v>1.9250862001756084E-3</v>
      </c>
      <c r="BM156" s="1">
        <v>7.6430650765358125E-4</v>
      </c>
      <c r="BN156" s="1">
        <v>2.9786041744131173E-3</v>
      </c>
      <c r="BO156" s="1">
        <v>-6.4495940270428969E-3</v>
      </c>
      <c r="BP156" s="1">
        <v>-5.1621274058658332E-4</v>
      </c>
      <c r="BQ156" s="1">
        <v>-7.660127725769187E-5</v>
      </c>
    </row>
    <row r="157" spans="1:69" x14ac:dyDescent="0.2">
      <c r="A157" s="4" t="s">
        <v>79</v>
      </c>
      <c r="B157" s="5">
        <v>-1.2340158781797748E-3</v>
      </c>
      <c r="C157" s="1">
        <v>3.5882796504662794E-4</v>
      </c>
      <c r="D157" s="1">
        <v>-2.3063363939000847E-4</v>
      </c>
      <c r="E157" s="1">
        <v>-4.2985624821450391E-4</v>
      </c>
      <c r="F157" s="1">
        <v>-7.0811207690450414E-4</v>
      </c>
      <c r="G157" s="1">
        <v>-8.8511889558128771E-5</v>
      </c>
      <c r="H157" s="1">
        <v>-1.262445129920812E-3</v>
      </c>
      <c r="I157" s="1">
        <v>-4.4115964653248792E-4</v>
      </c>
      <c r="J157" s="1">
        <v>1.2027190590296203E-3</v>
      </c>
      <c r="K157" s="1">
        <v>5.1258491191349335E-4</v>
      </c>
      <c r="L157" s="1">
        <v>1.3719629508677684E-4</v>
      </c>
      <c r="M157" s="1">
        <v>2.443795167783743E-3</v>
      </c>
      <c r="N157" s="1">
        <v>-1.5452511605620785E-3</v>
      </c>
      <c r="O157" s="1">
        <v>-1.1963149914689705E-3</v>
      </c>
      <c r="P157" s="1">
        <v>-4.0622600624494687E-4</v>
      </c>
      <c r="Q157" s="1">
        <v>-3.1683053655607441E-4</v>
      </c>
      <c r="R157" s="1">
        <v>-1.9871064832189148E-4</v>
      </c>
      <c r="S157" s="1">
        <v>8.1693591777975261E-5</v>
      </c>
      <c r="T157" s="1">
        <v>-9.9616581612512215E-4</v>
      </c>
      <c r="U157" s="1">
        <v>-1.9868362464423158E-3</v>
      </c>
      <c r="V157" s="1">
        <v>-5.9674059925403605E-4</v>
      </c>
      <c r="W157" s="1">
        <v>-9.6621559240295303E-5</v>
      </c>
      <c r="X157" s="1">
        <v>-1.7751886493043602E-4</v>
      </c>
      <c r="Y157" s="1">
        <v>3.5122521703403842E-3</v>
      </c>
      <c r="Z157" s="1">
        <v>-4.5459950582749727E-4</v>
      </c>
      <c r="AA157" s="1">
        <v>-9.4910541725926742E-5</v>
      </c>
      <c r="AB157" s="1">
        <v>-2.1588743350581915E-5</v>
      </c>
      <c r="AC157" s="1">
        <v>2.261954961934493E-3</v>
      </c>
      <c r="AD157" s="1">
        <v>-1.2134136979021219E-4</v>
      </c>
      <c r="AE157" s="1">
        <v>-3.5660325535001955E-4</v>
      </c>
      <c r="AF157" s="1">
        <v>2.0784013459055746E-4</v>
      </c>
      <c r="AG157" s="1">
        <v>1.2336695450946378E-3</v>
      </c>
      <c r="AH157" s="1">
        <v>1.3901606406123491E-3</v>
      </c>
      <c r="AI157" s="1">
        <v>-2.3217619582143617E-4</v>
      </c>
      <c r="AJ157" s="1">
        <v>4.8311998225310433E-4</v>
      </c>
      <c r="AK157" s="1">
        <v>1.0423188895560577E-4</v>
      </c>
      <c r="AL157" s="1">
        <v>1.618351806473592E-3</v>
      </c>
      <c r="AM157" s="1">
        <v>2.6416183601749E-3</v>
      </c>
      <c r="AN157" s="1">
        <v>-2.0068436796888359E-3</v>
      </c>
      <c r="AO157" s="1">
        <v>3.370408767082373E-4</v>
      </c>
      <c r="AP157" s="1">
        <v>-2.076687358163551E-4</v>
      </c>
      <c r="AQ157" s="1">
        <v>3.6593360586501724E-3</v>
      </c>
      <c r="AR157" s="1">
        <v>-3.5851970455560702E-3</v>
      </c>
      <c r="AS157" s="1">
        <v>8.3153273965291309E-4</v>
      </c>
      <c r="AT157" s="1">
        <v>1.0895314154190499E-5</v>
      </c>
      <c r="AU157" s="1">
        <v>2.9389957001708852E-4</v>
      </c>
      <c r="AV157" s="1">
        <v>-1.2892909381161221E-3</v>
      </c>
      <c r="AW157" s="1">
        <v>-7.9152991917825208E-4</v>
      </c>
      <c r="AX157" s="1">
        <v>2.293105490468393E-3</v>
      </c>
      <c r="AY157" s="1">
        <v>1.7986126187118976E-4</v>
      </c>
      <c r="AZ157" s="1">
        <v>2.7193689144634271E-3</v>
      </c>
      <c r="BA157" s="1">
        <v>-9.5391313424479453E-5</v>
      </c>
      <c r="BB157" s="1">
        <v>-2.294690121129228E-3</v>
      </c>
      <c r="BC157" s="1">
        <v>1.1529727487140907E-3</v>
      </c>
      <c r="BD157" s="1">
        <v>-3.4367286390760198E-4</v>
      </c>
      <c r="BE157" s="1">
        <v>-2.0003657726354418E-3</v>
      </c>
      <c r="BF157" s="1">
        <v>-1.7357594233749279E-3</v>
      </c>
      <c r="BG157" s="1">
        <v>5.5441249175757681E-3</v>
      </c>
      <c r="BH157" s="1">
        <v>1.7567880690157409E-4</v>
      </c>
      <c r="BI157" s="1">
        <v>-4.5232411440656144E-3</v>
      </c>
      <c r="BJ157" s="1">
        <v>-2.1054419948984336E-3</v>
      </c>
      <c r="BK157" s="1">
        <v>-2.2669615559829763E-3</v>
      </c>
      <c r="BL157" s="1">
        <v>-2.1261522721092371E-3</v>
      </c>
      <c r="BM157" s="1">
        <v>-8.9140499884801617E-4</v>
      </c>
      <c r="BN157" s="1">
        <v>2.892150304309823E-3</v>
      </c>
      <c r="BO157" s="1">
        <v>4.1407114628253059E-3</v>
      </c>
      <c r="BP157" s="1">
        <v>-1.9749918825125354E-3</v>
      </c>
    </row>
    <row r="158" spans="1:69" x14ac:dyDescent="0.2">
      <c r="A158" s="4" t="s">
        <v>95</v>
      </c>
      <c r="B158" s="5">
        <v>9.6572810959655428E-4</v>
      </c>
      <c r="C158" s="1">
        <v>-1.2789300302020737E-3</v>
      </c>
      <c r="D158" s="1">
        <v>3.3795921432400319E-4</v>
      </c>
      <c r="E158" s="1">
        <v>-2.6095312623147972E-4</v>
      </c>
      <c r="F158" s="1">
        <v>-4.6364401063568329E-4</v>
      </c>
      <c r="G158" s="1">
        <v>-7.4658727860074387E-4</v>
      </c>
      <c r="H158" s="1">
        <v>-1.1790228747937194E-4</v>
      </c>
      <c r="I158" s="1">
        <v>-1.3102810861308884E-3</v>
      </c>
      <c r="J158" s="1">
        <v>-4.7682880670794442E-4</v>
      </c>
      <c r="K158" s="1">
        <v>1.1918336433145319E-3</v>
      </c>
      <c r="L158" s="1">
        <v>4.9065828813271944E-4</v>
      </c>
      <c r="M158" s="1">
        <v>1.0905168981441698E-4</v>
      </c>
      <c r="N158" s="1">
        <v>2.4505837875647978E-3</v>
      </c>
      <c r="O158" s="1">
        <v>-1.6001504506351686E-3</v>
      </c>
      <c r="P158" s="1">
        <v>-1.2463380289999752E-3</v>
      </c>
      <c r="Q158" s="1">
        <v>-4.4461013162885534E-4</v>
      </c>
      <c r="R158" s="1">
        <v>-3.5433616525860993E-4</v>
      </c>
      <c r="S158" s="1">
        <v>-2.3490454217835598E-4</v>
      </c>
      <c r="T158" s="1">
        <v>4.9294187530673125E-5</v>
      </c>
      <c r="U158" s="1">
        <v>-1.0456226746764509E-3</v>
      </c>
      <c r="V158" s="1">
        <v>-2.0520204683129426E-3</v>
      </c>
      <c r="W158" s="1">
        <v>-6.4112460216264545E-4</v>
      </c>
      <c r="X158" s="1">
        <v>-1.3387124174619794E-4</v>
      </c>
      <c r="Y158" s="1">
        <v>-2.1655889578776644E-4</v>
      </c>
      <c r="Z158" s="1">
        <v>3.5292786668772026E-3</v>
      </c>
      <c r="AA158" s="1">
        <v>-4.9901483093603655E-4</v>
      </c>
      <c r="AB158" s="1">
        <v>-1.3438056514963531E-4</v>
      </c>
      <c r="AC158" s="1">
        <v>-6.0516919959158827E-5</v>
      </c>
      <c r="AD158" s="1">
        <v>2.2574781101428174E-3</v>
      </c>
      <c r="AE158" s="1">
        <v>-1.629940843731828E-4</v>
      </c>
      <c r="AF158" s="1">
        <v>-4.0247697064157116E-4</v>
      </c>
      <c r="AG158" s="1">
        <v>1.7000845693219174E-4</v>
      </c>
      <c r="AH158" s="1">
        <v>1.2109508964500961E-3</v>
      </c>
      <c r="AI158" s="1">
        <v>1.3692043509477263E-3</v>
      </c>
      <c r="AJ158" s="1">
        <v>-2.786781226439276E-4</v>
      </c>
      <c r="AK158" s="1">
        <v>4.4693616105566044E-4</v>
      </c>
      <c r="AL158" s="1">
        <v>6.1564528548779541E-5</v>
      </c>
      <c r="AM158" s="1">
        <v>1.598241052885953E-3</v>
      </c>
      <c r="AN158" s="1">
        <v>2.6365210715574351E-3</v>
      </c>
      <c r="AO158" s="1">
        <v>-2.0839773719824048E-3</v>
      </c>
      <c r="AP158" s="1">
        <v>2.951657387798999E-4</v>
      </c>
      <c r="AQ158" s="1">
        <v>-2.5862507492897813E-4</v>
      </c>
      <c r="AR158" s="1">
        <v>3.6669903362721388E-3</v>
      </c>
      <c r="AS158" s="1">
        <v>-3.6894628966080627E-3</v>
      </c>
      <c r="AT158" s="1">
        <v>7.9429100332418753E-4</v>
      </c>
      <c r="AU158" s="1">
        <v>-3.9707407395127024E-5</v>
      </c>
      <c r="AV158" s="1">
        <v>2.4686075489204374E-4</v>
      </c>
      <c r="AW158" s="1">
        <v>-1.3614167363964016E-3</v>
      </c>
      <c r="AX158" s="1">
        <v>-8.5682021489134376E-4</v>
      </c>
      <c r="AY158" s="1">
        <v>2.2743369725520008E-3</v>
      </c>
      <c r="AZ158" s="1">
        <v>1.2783448696589061E-4</v>
      </c>
      <c r="BA158" s="1">
        <v>2.7054730736861487E-3</v>
      </c>
      <c r="BB158" s="1">
        <v>-1.5333660172736258E-4</v>
      </c>
      <c r="BC158" s="1">
        <v>-2.3872529849656384E-3</v>
      </c>
      <c r="BD158" s="1">
        <v>1.1124382141116998E-3</v>
      </c>
      <c r="BE158" s="1">
        <v>-4.0806874948791361E-4</v>
      </c>
      <c r="BF158" s="1">
        <v>-2.0910928344591404E-3</v>
      </c>
      <c r="BG158" s="1">
        <v>-1.8233470092304833E-3</v>
      </c>
      <c r="BH158" s="1">
        <v>5.5673202850625081E-3</v>
      </c>
      <c r="BI158" s="1">
        <v>1.155394058598679E-4</v>
      </c>
      <c r="BJ158" s="1">
        <v>-4.6564552290034693E-3</v>
      </c>
      <c r="BK158" s="1">
        <v>-2.2025312152488194E-3</v>
      </c>
      <c r="BL158" s="1">
        <v>-2.3675235877353836E-3</v>
      </c>
      <c r="BM158" s="1">
        <v>-2.225562782592139E-3</v>
      </c>
      <c r="BN158" s="1">
        <v>-9.7289172485480393E-4</v>
      </c>
      <c r="BO158" s="1">
        <v>2.8676860641659624E-3</v>
      </c>
      <c r="BP158" s="1">
        <v>4.1343513008967273E-3</v>
      </c>
    </row>
    <row r="159" spans="1:69" x14ac:dyDescent="0.2">
      <c r="A159" s="4" t="s">
        <v>465</v>
      </c>
      <c r="B159" s="5">
        <v>-4.7560072872894715E-4</v>
      </c>
      <c r="C159" s="1">
        <v>1.0111429437928354E-3</v>
      </c>
      <c r="D159" s="1">
        <v>-1.2674925805327231E-3</v>
      </c>
      <c r="E159" s="1">
        <v>3.7468642847486464E-4</v>
      </c>
      <c r="F159" s="1">
        <v>-2.3293288887796246E-4</v>
      </c>
      <c r="G159" s="1">
        <v>-4.3824284216609422E-4</v>
      </c>
      <c r="H159" s="1">
        <v>-7.2502920333615062E-4</v>
      </c>
      <c r="I159" s="1">
        <v>-8.6189649865014718E-5</v>
      </c>
      <c r="J159" s="1">
        <v>-1.296352456536029E-3</v>
      </c>
      <c r="K159" s="1">
        <v>-4.4958755228764887E-4</v>
      </c>
      <c r="L159" s="1">
        <v>1.2452128114991982E-3</v>
      </c>
      <c r="M159" s="1">
        <v>5.3381558653369866E-4</v>
      </c>
      <c r="N159" s="1">
        <v>1.4689953699519137E-4</v>
      </c>
      <c r="O159" s="1">
        <v>2.5249203101014189E-3</v>
      </c>
      <c r="P159" s="1">
        <v>-1.5874135082863826E-3</v>
      </c>
      <c r="Q159" s="1">
        <v>-1.2275991164951302E-3</v>
      </c>
      <c r="R159" s="1">
        <v>-4.1298668140430555E-4</v>
      </c>
      <c r="S159" s="1">
        <v>-3.2073734933648425E-4</v>
      </c>
      <c r="T159" s="1">
        <v>-1.9887384800665764E-4</v>
      </c>
      <c r="U159" s="1">
        <v>9.0294496465427511E-5</v>
      </c>
      <c r="V159" s="1">
        <v>-1.0208075522222708E-3</v>
      </c>
      <c r="W159" s="1">
        <v>-2.0420226264805576E-3</v>
      </c>
      <c r="X159" s="1">
        <v>-6.0883823021245186E-4</v>
      </c>
      <c r="Y159" s="1">
        <v>-9.3154016055810147E-5</v>
      </c>
      <c r="Z159" s="1">
        <v>-1.764542279036721E-4</v>
      </c>
      <c r="AA159" s="1">
        <v>3.6275340300736874E-3</v>
      </c>
      <c r="AB159" s="1">
        <v>-4.6190164394600738E-4</v>
      </c>
      <c r="AC159" s="1">
        <v>-9.098457502716199E-5</v>
      </c>
      <c r="AD159" s="1">
        <v>-1.5289796843654231E-5</v>
      </c>
      <c r="AE159" s="1">
        <v>2.3389858826932063E-3</v>
      </c>
      <c r="AF159" s="1">
        <v>-1.1791209297934799E-4</v>
      </c>
      <c r="AG159" s="1">
        <v>-3.6033990159592074E-4</v>
      </c>
      <c r="AH159" s="1">
        <v>2.2167240955796088E-4</v>
      </c>
      <c r="AI159" s="1">
        <v>1.2793421293907697E-3</v>
      </c>
      <c r="AJ159" s="1">
        <v>1.440788525958809E-3</v>
      </c>
      <c r="AK159" s="1">
        <v>-2.3160653579804914E-4</v>
      </c>
      <c r="AL159" s="1">
        <v>5.059311428985085E-4</v>
      </c>
      <c r="AM159" s="1">
        <v>1.1544562481057085E-4</v>
      </c>
      <c r="AN159" s="1">
        <v>1.6765166103069752E-3</v>
      </c>
      <c r="AO159" s="1">
        <v>2.7315550818156034E-3</v>
      </c>
      <c r="AP159" s="1">
        <v>-2.0605474160633398E-3</v>
      </c>
      <c r="AQ159" s="1">
        <v>3.5595676436733466E-4</v>
      </c>
      <c r="AR159" s="1">
        <v>-2.0546921844454081E-4</v>
      </c>
      <c r="AS159" s="1">
        <v>3.7812659811018658E-3</v>
      </c>
      <c r="AT159" s="1">
        <v>-3.6871904987397577E-3</v>
      </c>
      <c r="AU159" s="1">
        <v>8.6627558771597626E-4</v>
      </c>
      <c r="AV159" s="1">
        <v>2.039612765232277E-5</v>
      </c>
      <c r="AW159" s="1">
        <v>3.1229372233835672E-4</v>
      </c>
      <c r="AX159" s="1">
        <v>-1.3197186526773049E-3</v>
      </c>
      <c r="AY159" s="1">
        <v>-8.0641798379401319E-4</v>
      </c>
      <c r="AZ159" s="1">
        <v>2.3737657251285769E-3</v>
      </c>
      <c r="BA159" s="1">
        <v>1.9531289075684272E-4</v>
      </c>
      <c r="BB159" s="1">
        <v>2.813513773977947E-3</v>
      </c>
      <c r="BC159" s="1">
        <v>-8.8146808224888281E-5</v>
      </c>
      <c r="BD159" s="1">
        <v>-2.3553087163356041E-3</v>
      </c>
      <c r="BE159" s="1">
        <v>1.1991417533202312E-3</v>
      </c>
      <c r="BF159" s="1">
        <v>-3.4363057892090675E-4</v>
      </c>
      <c r="BG159" s="1">
        <v>-2.0513976484746992E-3</v>
      </c>
      <c r="BH159" s="1">
        <v>-1.7784413203521712E-3</v>
      </c>
      <c r="BI159" s="1">
        <v>5.7267629117477717E-3</v>
      </c>
      <c r="BJ159" s="1">
        <v>1.9245380521612171E-4</v>
      </c>
      <c r="BK159" s="1">
        <v>-4.6516195163397549E-3</v>
      </c>
      <c r="BL159" s="1">
        <v>-2.1588663523152479E-3</v>
      </c>
      <c r="BM159" s="1">
        <v>-2.3252019301598838E-3</v>
      </c>
      <c r="BN159" s="1">
        <v>-2.1798555327806534E-3</v>
      </c>
      <c r="BO159" s="1">
        <v>-9.0673521644668619E-4</v>
      </c>
      <c r="BP159" s="1">
        <v>2.9940250828914142E-3</v>
      </c>
    </row>
    <row r="160" spans="1:69" x14ac:dyDescent="0.2">
      <c r="A160" s="4" t="s">
        <v>467</v>
      </c>
      <c r="B160" s="5">
        <v>-1.7719839216350035E-3</v>
      </c>
      <c r="C160" s="1">
        <v>3.8092891939290523E-4</v>
      </c>
      <c r="D160" s="1">
        <v>8.2426329828471376E-4</v>
      </c>
      <c r="E160" s="1">
        <v>-2.2344707930752189E-3</v>
      </c>
      <c r="F160" s="1">
        <v>1.5868082724519986E-3</v>
      </c>
      <c r="G160" s="1">
        <v>1.3685257518303298E-3</v>
      </c>
      <c r="H160" s="1">
        <v>4.3198487686299346E-4</v>
      </c>
      <c r="I160" s="1">
        <v>-6.7339399515375963E-4</v>
      </c>
      <c r="J160" s="1">
        <v>4.2614839040455618E-4</v>
      </c>
      <c r="K160" s="1">
        <v>2.8211878969040885E-3</v>
      </c>
      <c r="L160" s="1">
        <v>7.1138685597007308E-4</v>
      </c>
      <c r="M160" s="1">
        <v>3.99685002001497E-4</v>
      </c>
      <c r="N160" s="1">
        <v>-1.2054918200553562E-3</v>
      </c>
      <c r="O160" s="1">
        <v>7.5214957449238086E-5</v>
      </c>
      <c r="P160" s="1">
        <v>2.0553918390213782E-4</v>
      </c>
      <c r="Q160" s="1">
        <v>5.166873316466529E-4</v>
      </c>
      <c r="R160" s="1">
        <v>-2.6269015648927536E-5</v>
      </c>
      <c r="S160" s="1">
        <v>-9.817278806014088E-4</v>
      </c>
      <c r="T160" s="1">
        <v>-1.2129257460469888E-3</v>
      </c>
      <c r="U160" s="1">
        <v>8.1124838226882674E-6</v>
      </c>
      <c r="V160" s="1">
        <v>3.7915744254893302E-4</v>
      </c>
      <c r="W160" s="1">
        <v>2.8289433632660531E-3</v>
      </c>
      <c r="X160" s="1">
        <v>-5.8729098493832477E-4</v>
      </c>
      <c r="Y160" s="1">
        <v>-3.5087860006733787E-3</v>
      </c>
      <c r="Z160" s="1">
        <v>-1.186036918353967E-4</v>
      </c>
      <c r="AA160" s="1">
        <v>3.8172740543884576E-3</v>
      </c>
      <c r="AB160" s="1">
        <v>-1.2917660617679195E-3</v>
      </c>
      <c r="AC160" s="1">
        <v>1.5652932357649365E-4</v>
      </c>
      <c r="AD160" s="1">
        <v>-5.7933301389125687E-4</v>
      </c>
      <c r="AE160" s="1">
        <v>6.6724930121152086E-4</v>
      </c>
      <c r="AF160" s="1">
        <v>-2.2930866614582608E-5</v>
      </c>
      <c r="AG160" s="1">
        <v>-2.4491104835947033E-3</v>
      </c>
      <c r="AH160" s="1">
        <v>3.8852268860370088E-3</v>
      </c>
      <c r="AI160" s="1">
        <v>-9.5300229143511573E-4</v>
      </c>
      <c r="AJ160" s="1">
        <v>-1.0068619293564366E-3</v>
      </c>
      <c r="AK160" s="1">
        <v>2.1515017618272008E-3</v>
      </c>
      <c r="AL160" s="1">
        <v>-2.6889818373911295E-3</v>
      </c>
      <c r="AM160" s="1">
        <v>7.9957697397666752E-4</v>
      </c>
      <c r="AN160" s="1">
        <v>-4.9114167246365481E-4</v>
      </c>
      <c r="AO160" s="1">
        <v>-9.2722801194037815E-4</v>
      </c>
      <c r="AP160" s="1">
        <v>-1.5363949663218528E-3</v>
      </c>
      <c r="AQ160" s="1">
        <v>-1.7924086207961559E-4</v>
      </c>
      <c r="AR160" s="1">
        <v>-2.7499476420217114E-3</v>
      </c>
      <c r="AS160" s="1">
        <v>-9.5109298303279206E-4</v>
      </c>
      <c r="AT160" s="1">
        <v>2.6492562782085612E-3</v>
      </c>
      <c r="AU160" s="1">
        <v>1.1380870184763791E-3</v>
      </c>
      <c r="AV160" s="1">
        <v>3.1621864353728265E-4</v>
      </c>
      <c r="AW160" s="1">
        <v>5.3679455009235681E-3</v>
      </c>
      <c r="AX160" s="1">
        <v>-3.3678784116536586E-3</v>
      </c>
      <c r="AY160" s="1">
        <v>-2.603453846052112E-3</v>
      </c>
      <c r="AZ160" s="1">
        <v>-8.7289437658000094E-4</v>
      </c>
      <c r="BA160" s="1">
        <v>-6.7686000458043395E-4</v>
      </c>
      <c r="BB160" s="1">
        <v>-4.1791479465726477E-4</v>
      </c>
      <c r="BC160" s="1">
        <v>1.9643950862321071E-4</v>
      </c>
      <c r="BD160" s="1">
        <v>2.6114724569740121E-3</v>
      </c>
      <c r="BE160" s="1">
        <v>1.0632493575310209E-3</v>
      </c>
      <c r="BF160" s="1">
        <v>2.2050486548536093E-4</v>
      </c>
      <c r="BG160" s="1">
        <v>5.3893842998171239E-3</v>
      </c>
      <c r="BH160" s="1">
        <v>-3.5533730660341056E-3</v>
      </c>
      <c r="BI160" s="1">
        <v>-2.7726133664539659E-3</v>
      </c>
      <c r="BJ160" s="1">
        <v>-1.0030358307948804E-3</v>
      </c>
      <c r="BK160" s="1">
        <v>-3.5769721875360126E-3</v>
      </c>
      <c r="BL160" s="1">
        <v>-2.7883501667621186E-3</v>
      </c>
      <c r="BM160" s="1">
        <v>4.8755567424501228E-4</v>
      </c>
      <c r="BN160" s="1">
        <v>-3.1458418927105491E-4</v>
      </c>
      <c r="BO160" s="1">
        <v>1.1744450466025795E-3</v>
      </c>
      <c r="BP160" s="1">
        <v>9.3467326275414406E-3</v>
      </c>
    </row>
    <row r="161" spans="1:68" x14ac:dyDescent="0.2">
      <c r="A161" s="4" t="s">
        <v>83</v>
      </c>
      <c r="B161" s="5">
        <v>1.2028887433365111E-3</v>
      </c>
      <c r="C161" s="1">
        <v>-1.6078664900483161E-3</v>
      </c>
      <c r="D161" s="1">
        <v>-2.8580781897897395E-4</v>
      </c>
      <c r="E161" s="1">
        <v>1.3661687815144095E-3</v>
      </c>
      <c r="F161" s="1">
        <v>8.0849125915189823E-4</v>
      </c>
      <c r="G161" s="1">
        <v>-3.8281478643729846E-4</v>
      </c>
      <c r="H161" s="1">
        <v>-1.7029871663859161E-3</v>
      </c>
      <c r="I161" s="1">
        <v>-7.8840634168832592E-4</v>
      </c>
      <c r="J161" s="1">
        <v>4.8243312186069986E-4</v>
      </c>
      <c r="K161" s="1">
        <v>1.0011753293455235E-3</v>
      </c>
      <c r="L161" s="1">
        <v>6.2395757423265997E-4</v>
      </c>
      <c r="M161" s="1">
        <v>2.6531597392183832E-4</v>
      </c>
      <c r="N161" s="1">
        <v>4.194010715153844E-4</v>
      </c>
      <c r="O161" s="1">
        <v>-1.8777036396475742E-3</v>
      </c>
      <c r="P161" s="1">
        <v>3.4679828550177147E-4</v>
      </c>
      <c r="Q161" s="1">
        <v>8.0430046234563984E-4</v>
      </c>
      <c r="R161" s="1">
        <v>-2.3578819903545167E-3</v>
      </c>
      <c r="S161" s="1">
        <v>1.5909794342831259E-3</v>
      </c>
      <c r="T161" s="1">
        <v>1.3646128857986736E-3</v>
      </c>
      <c r="U161" s="1">
        <v>3.9585614158941005E-4</v>
      </c>
      <c r="V161" s="1">
        <v>-7.474201966415037E-4</v>
      </c>
      <c r="W161" s="1">
        <v>3.8825761059373869E-4</v>
      </c>
      <c r="X161" s="1">
        <v>2.8629253140762434E-3</v>
      </c>
      <c r="Y161" s="1">
        <v>6.8146036366118141E-4</v>
      </c>
      <c r="Z161" s="1">
        <v>3.5846518921700386E-4</v>
      </c>
      <c r="AA161" s="1">
        <v>-1.3014546032948065E-3</v>
      </c>
      <c r="AB161" s="1">
        <v>2.1408962087240091E-5</v>
      </c>
      <c r="AC161" s="1">
        <v>1.552452086606617E-4</v>
      </c>
      <c r="AD161" s="1">
        <v>4.7596446908966419E-4</v>
      </c>
      <c r="AE161" s="1">
        <v>-8.6116442304366554E-5</v>
      </c>
      <c r="AF161" s="1">
        <v>-1.0745660480620176E-3</v>
      </c>
      <c r="AG161" s="1">
        <v>-1.314446688180905E-3</v>
      </c>
      <c r="AH161" s="1">
        <v>-5.3336901878203038E-5</v>
      </c>
      <c r="AI161" s="1">
        <v>3.2922115194809173E-4</v>
      </c>
      <c r="AJ161" s="1">
        <v>2.8603131068934825E-3</v>
      </c>
      <c r="AK161" s="1">
        <v>-6.7162038957932252E-4</v>
      </c>
      <c r="AL161" s="1">
        <v>-3.6922153940323926E-3</v>
      </c>
      <c r="AM161" s="1">
        <v>-1.8919198271901685E-4</v>
      </c>
      <c r="AN161" s="1">
        <v>3.8778367502714777E-3</v>
      </c>
      <c r="AO161" s="1">
        <v>-1.4038109980102542E-3</v>
      </c>
      <c r="AP161" s="1">
        <v>9.2066732982322335E-5</v>
      </c>
      <c r="AQ161" s="1">
        <v>-6.695769696522403E-4</v>
      </c>
      <c r="AR161" s="1">
        <v>6.1778125059908594E-4</v>
      </c>
      <c r="AS161" s="1">
        <v>-9.6679291776808458E-5</v>
      </c>
      <c r="AT161" s="1">
        <v>-2.6054538722999126E-3</v>
      </c>
      <c r="AU161" s="1">
        <v>3.9404636398367495E-3</v>
      </c>
      <c r="AV161" s="1">
        <v>-1.0613956537790532E-3</v>
      </c>
      <c r="AW161" s="1">
        <v>-1.1182362789053568E-3</v>
      </c>
      <c r="AX161" s="1">
        <v>2.1450000761840827E-3</v>
      </c>
      <c r="AY161" s="1">
        <v>-2.8592433211068117E-3</v>
      </c>
      <c r="AZ161" s="1">
        <v>7.4523982606676227E-4</v>
      </c>
      <c r="BA161" s="1">
        <v>-5.9006916272142784E-4</v>
      </c>
      <c r="BB161" s="1">
        <v>-1.0420650332096922E-3</v>
      </c>
      <c r="BC161" s="1">
        <v>-1.6729732585026187E-3</v>
      </c>
      <c r="BD161" s="1">
        <v>-2.7154790353468969E-4</v>
      </c>
      <c r="BE161" s="1">
        <v>-2.9299073516953649E-3</v>
      </c>
      <c r="BF161" s="1">
        <v>-1.0719887600658866E-3</v>
      </c>
      <c r="BG161" s="1">
        <v>2.6479008956630645E-3</v>
      </c>
      <c r="BH161" s="1">
        <v>1.0845980429344184E-3</v>
      </c>
      <c r="BI161" s="1">
        <v>2.3372263949636356E-4</v>
      </c>
      <c r="BJ161" s="1">
        <v>5.4536656739004354E-3</v>
      </c>
      <c r="BK161" s="1">
        <v>-3.5769721875360126E-3</v>
      </c>
      <c r="BL161" s="1">
        <v>-2.7883501667621186E-3</v>
      </c>
      <c r="BM161" s="1">
        <v>2.6285571071310918E-4</v>
      </c>
      <c r="BN161" s="1">
        <v>-9.0536405562941166E-3</v>
      </c>
      <c r="BO161" s="1">
        <v>9.7340821182399367E-3</v>
      </c>
      <c r="BP161" s="1">
        <v>1.7064897681945193E-3</v>
      </c>
    </row>
    <row r="162" spans="1:68" x14ac:dyDescent="0.2">
      <c r="A162" s="4" t="s">
        <v>83</v>
      </c>
      <c r="B162" s="5">
        <v>1.2028887433365111E-3</v>
      </c>
      <c r="C162" s="1">
        <v>-1.6078664900483161E-3</v>
      </c>
      <c r="D162" s="1">
        <v>-2.8580781897897395E-4</v>
      </c>
      <c r="E162" s="1">
        <v>1.3661687815144095E-3</v>
      </c>
      <c r="F162" s="1">
        <v>8.0849125915189823E-4</v>
      </c>
      <c r="G162" s="1">
        <v>-3.8281478643729846E-4</v>
      </c>
      <c r="H162" s="1">
        <v>-1.7029871663859161E-3</v>
      </c>
      <c r="I162" s="1">
        <v>-7.8840634168832592E-4</v>
      </c>
      <c r="J162" s="1">
        <v>4.8243312186069986E-4</v>
      </c>
      <c r="K162" s="1">
        <v>1.0011753293455235E-3</v>
      </c>
      <c r="L162" s="1">
        <v>6.2395757423265997E-4</v>
      </c>
      <c r="M162" s="1">
        <v>2.6531597392183832E-4</v>
      </c>
      <c r="N162" s="1">
        <v>4.194010715153844E-4</v>
      </c>
      <c r="O162" s="1">
        <v>-1.8777036396475742E-3</v>
      </c>
      <c r="P162" s="1">
        <v>3.4679828550177147E-4</v>
      </c>
      <c r="Q162" s="1">
        <v>8.0430046234563984E-4</v>
      </c>
      <c r="R162" s="1">
        <v>-2.3578819903545167E-3</v>
      </c>
      <c r="S162" s="1">
        <v>1.5909794342831259E-3</v>
      </c>
      <c r="T162" s="1">
        <v>1.3646128857986736E-3</v>
      </c>
      <c r="U162" s="1">
        <v>3.9585614158941005E-4</v>
      </c>
      <c r="V162" s="1">
        <v>-7.474201966415037E-4</v>
      </c>
      <c r="W162" s="1">
        <v>3.8825761059373869E-4</v>
      </c>
      <c r="X162" s="1">
        <v>2.8629253140762434E-3</v>
      </c>
      <c r="Y162" s="1">
        <v>6.8146036366118141E-4</v>
      </c>
      <c r="Z162" s="1">
        <v>3.5846518921700386E-4</v>
      </c>
      <c r="AA162" s="1">
        <v>-1.3014546032948065E-3</v>
      </c>
      <c r="AB162" s="1">
        <v>2.1408962087240091E-5</v>
      </c>
      <c r="AC162" s="1">
        <v>1.552452086606617E-4</v>
      </c>
      <c r="AD162" s="1">
        <v>4.7596446908966419E-4</v>
      </c>
      <c r="AE162" s="1">
        <v>-8.6116442304366554E-5</v>
      </c>
      <c r="AF162" s="1">
        <v>-1.0745660480620176E-3</v>
      </c>
      <c r="AG162" s="1">
        <v>-1.314446688180905E-3</v>
      </c>
      <c r="AH162" s="1">
        <v>-5.3336901878203038E-5</v>
      </c>
      <c r="AI162" s="1">
        <v>3.2922115194809173E-4</v>
      </c>
      <c r="AJ162" s="1">
        <v>2.8603131068934825E-3</v>
      </c>
      <c r="AK162" s="1">
        <v>-6.7162038957932252E-4</v>
      </c>
      <c r="AL162" s="1">
        <v>-3.6922153940323926E-3</v>
      </c>
      <c r="AM162" s="1">
        <v>-1.8919198271901685E-4</v>
      </c>
      <c r="AN162" s="1">
        <v>3.8778367502714777E-3</v>
      </c>
      <c r="AO162" s="1">
        <v>-1.4038109980102542E-3</v>
      </c>
      <c r="AP162" s="1">
        <v>9.2066732982322335E-5</v>
      </c>
      <c r="AQ162" s="1">
        <v>-6.695769696522403E-4</v>
      </c>
      <c r="AR162" s="1">
        <v>6.1778125059908594E-4</v>
      </c>
      <c r="AS162" s="1">
        <v>-9.6679291776808458E-5</v>
      </c>
      <c r="AT162" s="1">
        <v>-2.6054538722999126E-3</v>
      </c>
      <c r="AU162" s="1">
        <v>3.9404636398367495E-3</v>
      </c>
      <c r="AV162" s="1">
        <v>-1.0613956537790532E-3</v>
      </c>
      <c r="AW162" s="1">
        <v>-1.1182362789053568E-3</v>
      </c>
      <c r="AX162" s="1">
        <v>2.1450000761840827E-3</v>
      </c>
      <c r="AY162" s="1">
        <v>-2.8592433211068117E-3</v>
      </c>
      <c r="AZ162" s="1">
        <v>7.4523982606676227E-4</v>
      </c>
      <c r="BA162" s="1">
        <v>-5.9006916272142784E-4</v>
      </c>
      <c r="BB162" s="1">
        <v>-1.0420650332096922E-3</v>
      </c>
      <c r="BC162" s="1">
        <v>-1.6729732585026187E-3</v>
      </c>
      <c r="BD162" s="1">
        <v>-2.7154790353468969E-4</v>
      </c>
      <c r="BE162" s="1">
        <v>-2.9299073516953649E-3</v>
      </c>
      <c r="BF162" s="1">
        <v>-1.0719887600658866E-3</v>
      </c>
      <c r="BG162" s="1">
        <v>2.6479008956630645E-3</v>
      </c>
      <c r="BH162" s="1">
        <v>1.0845980429344184E-3</v>
      </c>
      <c r="BI162" s="1">
        <v>2.3372263949636356E-4</v>
      </c>
      <c r="BJ162" s="1">
        <v>5.4536656739004354E-3</v>
      </c>
      <c r="BK162" s="1">
        <v>-3.5769721875360126E-3</v>
      </c>
      <c r="BL162" s="1">
        <v>-2.7883501667621186E-3</v>
      </c>
      <c r="BM162" s="1">
        <v>2.7906535685478895E-3</v>
      </c>
      <c r="BN162" s="1">
        <v>4.565759223622172E-3</v>
      </c>
      <c r="BO162" s="1">
        <v>-9.9525953971540894E-4</v>
      </c>
      <c r="BP162" s="1">
        <v>-3.5099791622335754E-3</v>
      </c>
    </row>
    <row r="163" spans="1:68" x14ac:dyDescent="0.2">
      <c r="A163" s="4" t="s">
        <v>83</v>
      </c>
      <c r="B163" s="5">
        <v>1.2028887433365111E-3</v>
      </c>
      <c r="C163" s="1">
        <v>-1.6078664900483161E-3</v>
      </c>
      <c r="D163" s="1">
        <v>-2.8580781897897395E-4</v>
      </c>
      <c r="E163" s="1">
        <v>1.3661687815144095E-3</v>
      </c>
      <c r="F163" s="1">
        <v>8.0849125915189823E-4</v>
      </c>
      <c r="G163" s="1">
        <v>-3.8281478643729846E-4</v>
      </c>
      <c r="H163" s="1">
        <v>-1.7029871663859161E-3</v>
      </c>
      <c r="I163" s="1">
        <v>-7.8840634168832592E-4</v>
      </c>
      <c r="J163" s="1">
        <v>4.8243312186069986E-4</v>
      </c>
      <c r="K163" s="1">
        <v>1.0011753293455235E-3</v>
      </c>
      <c r="L163" s="1">
        <v>6.2395757423265997E-4</v>
      </c>
      <c r="M163" s="1">
        <v>2.6531597392183832E-4</v>
      </c>
      <c r="N163" s="1">
        <v>4.194010715153844E-4</v>
      </c>
      <c r="O163" s="1">
        <v>-1.8777036396475742E-3</v>
      </c>
      <c r="P163" s="1">
        <v>3.4679828550177147E-4</v>
      </c>
      <c r="Q163" s="1">
        <v>8.0430046234563984E-4</v>
      </c>
      <c r="R163" s="1">
        <v>-2.3578819903545167E-3</v>
      </c>
      <c r="S163" s="1">
        <v>1.5909794342831259E-3</v>
      </c>
      <c r="T163" s="1">
        <v>1.3646128857986736E-3</v>
      </c>
      <c r="U163" s="1">
        <v>3.9585614158941005E-4</v>
      </c>
      <c r="V163" s="1">
        <v>-7.474201966415037E-4</v>
      </c>
      <c r="W163" s="1">
        <v>3.8825761059373869E-4</v>
      </c>
      <c r="X163" s="1">
        <v>2.8629253140762434E-3</v>
      </c>
      <c r="Y163" s="1">
        <v>6.8146036366118141E-4</v>
      </c>
      <c r="Z163" s="1">
        <v>3.5846518921700386E-4</v>
      </c>
      <c r="AA163" s="1">
        <v>-1.3014546032948065E-3</v>
      </c>
      <c r="AB163" s="1">
        <v>2.1408962087240091E-5</v>
      </c>
      <c r="AC163" s="1">
        <v>1.552452086606617E-4</v>
      </c>
      <c r="AD163" s="1">
        <v>4.7596446908966419E-4</v>
      </c>
      <c r="AE163" s="1">
        <v>-8.6116442304366554E-5</v>
      </c>
      <c r="AF163" s="1">
        <v>-1.0745660480620176E-3</v>
      </c>
      <c r="AG163" s="1">
        <v>-1.314446688180905E-3</v>
      </c>
      <c r="AH163" s="1">
        <v>-5.3336901878203038E-5</v>
      </c>
      <c r="AI163" s="1">
        <v>3.2922115194809173E-4</v>
      </c>
      <c r="AJ163" s="1">
        <v>2.8603131068934825E-3</v>
      </c>
      <c r="AK163" s="1">
        <v>-6.7162038957932252E-4</v>
      </c>
      <c r="AL163" s="1">
        <v>-3.6922153940323926E-3</v>
      </c>
      <c r="AM163" s="1">
        <v>-1.8919198271901685E-4</v>
      </c>
      <c r="AN163" s="1">
        <v>3.8778367502714777E-3</v>
      </c>
      <c r="AO163" s="1">
        <v>-1.4038109980102542E-3</v>
      </c>
      <c r="AP163" s="1">
        <v>9.2066732982322335E-5</v>
      </c>
      <c r="AQ163" s="1">
        <v>-6.695769696522403E-4</v>
      </c>
      <c r="AR163" s="1">
        <v>6.1778125059908594E-4</v>
      </c>
      <c r="AS163" s="1">
        <v>-9.6679291776808458E-5</v>
      </c>
      <c r="AT163" s="1">
        <v>-2.6054538722999126E-3</v>
      </c>
      <c r="AU163" s="1">
        <v>3.9404636398367495E-3</v>
      </c>
      <c r="AV163" s="1">
        <v>-1.0613956537790532E-3</v>
      </c>
      <c r="AW163" s="1">
        <v>-1.1182362789053568E-3</v>
      </c>
      <c r="AX163" s="1">
        <v>2.1450000761840827E-3</v>
      </c>
      <c r="AY163" s="1">
        <v>-2.8592433211068117E-3</v>
      </c>
      <c r="AZ163" s="1">
        <v>7.4523982606676227E-4</v>
      </c>
      <c r="BA163" s="1">
        <v>-5.9006916272142784E-4</v>
      </c>
      <c r="BB163" s="1">
        <v>-1.0420650332096922E-3</v>
      </c>
      <c r="BC163" s="1">
        <v>-1.6729732585026187E-3</v>
      </c>
      <c r="BD163" s="1">
        <v>-2.7154790353468969E-4</v>
      </c>
      <c r="BE163" s="1">
        <v>-2.9299073516953649E-3</v>
      </c>
      <c r="BF163" s="1">
        <v>-1.0719887600658866E-3</v>
      </c>
      <c r="BG163" s="1">
        <v>2.6479008956630645E-3</v>
      </c>
      <c r="BH163" s="1">
        <v>1.0845980429344184E-3</v>
      </c>
      <c r="BI163" s="1">
        <v>2.3372263949636356E-4</v>
      </c>
      <c r="BJ163" s="1">
        <v>5.4536656739004354E-3</v>
      </c>
      <c r="BK163" s="1">
        <v>-3.5769721875360126E-3</v>
      </c>
      <c r="BL163" s="1">
        <v>-2.7883501667621186E-3</v>
      </c>
      <c r="BM163" s="1">
        <v>-2.9653804538570449E-3</v>
      </c>
      <c r="BN163" s="1">
        <v>8.8666684427306779E-3</v>
      </c>
      <c r="BO163" s="1">
        <v>-4.8766188372681915E-3</v>
      </c>
      <c r="BP163" s="1">
        <v>1.2341928303517549E-3</v>
      </c>
    </row>
    <row r="164" spans="1:68" x14ac:dyDescent="0.2">
      <c r="A164" s="4" t="s">
        <v>85</v>
      </c>
      <c r="B164" s="5">
        <v>-1.3910584412454296E-4</v>
      </c>
      <c r="C164" s="1">
        <v>3.4393182514244731E-3</v>
      </c>
      <c r="D164" s="1">
        <v>2.1649818929319726E-3</v>
      </c>
      <c r="E164" s="1">
        <v>-3.9809698673583986E-4</v>
      </c>
      <c r="F164" s="1">
        <v>1.2452603061151218E-4</v>
      </c>
      <c r="G164" s="1">
        <v>-4.1400808366351383E-4</v>
      </c>
      <c r="H164" s="1">
        <v>-1.8126569754426207E-3</v>
      </c>
      <c r="I164" s="1">
        <v>1.2953133337682539E-3</v>
      </c>
      <c r="J164" s="1">
        <v>-1.8323023232539421E-3</v>
      </c>
      <c r="K164" s="1">
        <v>-3.6218414914653018E-4</v>
      </c>
      <c r="L164" s="1">
        <v>1.4749565431183295E-3</v>
      </c>
      <c r="M164" s="1">
        <v>8.5385277617888548E-4</v>
      </c>
      <c r="N164" s="1">
        <v>-4.7217152905949751E-4</v>
      </c>
      <c r="O164" s="1">
        <v>-1.9415700086079725E-3</v>
      </c>
      <c r="P164" s="1">
        <v>-9.2482268720562861E-4</v>
      </c>
      <c r="Q164" s="1">
        <v>4.8825030647623222E-4</v>
      </c>
      <c r="R164" s="1">
        <v>1.064605963013852E-3</v>
      </c>
      <c r="S164" s="1">
        <v>6.4419725044981594E-4</v>
      </c>
      <c r="T164" s="1">
        <v>2.4444287170309121E-4</v>
      </c>
      <c r="U164" s="1">
        <v>4.1508374893971196E-4</v>
      </c>
      <c r="V164" s="1">
        <v>-2.1412291394355162E-3</v>
      </c>
      <c r="W164" s="1">
        <v>3.3272060659946055E-4</v>
      </c>
      <c r="X164" s="1">
        <v>8.408757501980385E-4</v>
      </c>
      <c r="Y164" s="1">
        <v>-2.677870656956933E-3</v>
      </c>
      <c r="Z164" s="1">
        <v>1.7143867065703429E-3</v>
      </c>
      <c r="AA164" s="1">
        <v>1.4617017134931941E-3</v>
      </c>
      <c r="AB164" s="1">
        <v>3.8309661194246472E-4</v>
      </c>
      <c r="AC164" s="1">
        <v>-8.8967433952151433E-4</v>
      </c>
      <c r="AD164" s="1">
        <v>3.7287134244798901E-4</v>
      </c>
      <c r="AE164" s="1">
        <v>3.1250258470744666E-3</v>
      </c>
      <c r="AF164" s="1">
        <v>6.9723186010249268E-4</v>
      </c>
      <c r="AG164" s="1">
        <v>3.3696618835630138E-4</v>
      </c>
      <c r="AH164" s="1">
        <v>-1.5106387295893331E-3</v>
      </c>
      <c r="AI164" s="1">
        <v>-3.9920047302252742E-5</v>
      </c>
      <c r="AJ164" s="1">
        <v>1.0799427790596682E-4</v>
      </c>
      <c r="AK164" s="1">
        <v>4.6380042394209524E-4</v>
      </c>
      <c r="AL164" s="1">
        <v>-1.6252139801624209E-4</v>
      </c>
      <c r="AM164" s="1">
        <v>-1.2631926771320176E-3</v>
      </c>
      <c r="AN164" s="1">
        <v>-1.5310987835047982E-3</v>
      </c>
      <c r="AO164" s="1">
        <v>-1.2917318322310724E-4</v>
      </c>
      <c r="AP164" s="1">
        <v>2.9534986866934987E-4</v>
      </c>
      <c r="AQ164" s="1">
        <v>3.1100944420537108E-3</v>
      </c>
      <c r="AR164" s="1">
        <v>-8.2027657583559393E-4</v>
      </c>
      <c r="AS164" s="1">
        <v>-4.1818019039327791E-3</v>
      </c>
      <c r="AT164" s="1">
        <v>-2.8583716817561508E-4</v>
      </c>
      <c r="AU164" s="1">
        <v>4.2375644339756394E-3</v>
      </c>
      <c r="AV164" s="1">
        <v>-1.639428204169658E-3</v>
      </c>
      <c r="AW164" s="1">
        <v>2.3539316205866883E-5</v>
      </c>
      <c r="AX164" s="1">
        <v>-8.2499775427778547E-4</v>
      </c>
      <c r="AY164" s="1">
        <v>6.0595551775258574E-4</v>
      </c>
      <c r="AZ164" s="1">
        <v>-1.9012785916627033E-4</v>
      </c>
      <c r="BA164" s="1">
        <v>-2.9823997476897102E-3</v>
      </c>
      <c r="BB164" s="1">
        <v>4.2986285980731783E-3</v>
      </c>
      <c r="BC164" s="1">
        <v>-1.2672322661271662E-3</v>
      </c>
      <c r="BD164" s="1">
        <v>-1.3317937113284718E-3</v>
      </c>
      <c r="BE164" s="1">
        <v>2.2972008619937369E-3</v>
      </c>
      <c r="BF164" s="1">
        <v>-3.2713733814590347E-3</v>
      </c>
      <c r="BG164" s="1">
        <v>7.3721564311615814E-4</v>
      </c>
      <c r="BH164" s="1">
        <v>-7.497216029501816E-4</v>
      </c>
      <c r="BI164" s="1">
        <v>-1.2539971041700862E-3</v>
      </c>
      <c r="BJ164" s="1">
        <v>-1.9573340665858573E-3</v>
      </c>
      <c r="BK164" s="1">
        <v>-3.9972789634858471E-4</v>
      </c>
      <c r="BL164" s="1">
        <v>-3.3586436335000295E-3</v>
      </c>
      <c r="BM164" s="1">
        <v>-2.8062950045710249E-3</v>
      </c>
      <c r="BN164" s="1">
        <v>3.6141919955220625E-3</v>
      </c>
      <c r="BO164" s="1">
        <v>-2.8444231529881872E-4</v>
      </c>
      <c r="BP164" s="1">
        <v>-5.6740235116061379E-3</v>
      </c>
    </row>
    <row r="165" spans="1:68" x14ac:dyDescent="0.2">
      <c r="A165" s="4" t="s">
        <v>85</v>
      </c>
      <c r="B165" s="5">
        <v>-1.3910584412454296E-4</v>
      </c>
      <c r="C165" s="1">
        <v>3.4393182514244731E-3</v>
      </c>
      <c r="D165" s="1">
        <v>2.1649818929319726E-3</v>
      </c>
      <c r="E165" s="1">
        <v>-3.9809698673583986E-4</v>
      </c>
      <c r="F165" s="1">
        <v>1.2452603061151218E-4</v>
      </c>
      <c r="G165" s="1">
        <v>-4.1400808366351383E-4</v>
      </c>
      <c r="H165" s="1">
        <v>-1.8126569754426207E-3</v>
      </c>
      <c r="I165" s="1">
        <v>1.2953133337682539E-3</v>
      </c>
      <c r="J165" s="1">
        <v>-1.8323023232539421E-3</v>
      </c>
      <c r="K165" s="1">
        <v>-3.6218414914653018E-4</v>
      </c>
      <c r="L165" s="1">
        <v>1.4749565431183295E-3</v>
      </c>
      <c r="M165" s="1">
        <v>8.5385277617888548E-4</v>
      </c>
      <c r="N165" s="1">
        <v>-4.7217152905949751E-4</v>
      </c>
      <c r="O165" s="1">
        <v>-1.9415700086079725E-3</v>
      </c>
      <c r="P165" s="1">
        <v>-9.2482268720562861E-4</v>
      </c>
      <c r="Q165" s="1">
        <v>4.8825030647623222E-4</v>
      </c>
      <c r="R165" s="1">
        <v>1.064605963013852E-3</v>
      </c>
      <c r="S165" s="1">
        <v>6.4419725044981594E-4</v>
      </c>
      <c r="T165" s="1">
        <v>2.4444287170309121E-4</v>
      </c>
      <c r="U165" s="1">
        <v>4.1508374893971196E-4</v>
      </c>
      <c r="V165" s="1">
        <v>-2.1412291394355162E-3</v>
      </c>
      <c r="W165" s="1">
        <v>3.3272060659946055E-4</v>
      </c>
      <c r="X165" s="1">
        <v>8.408757501980385E-4</v>
      </c>
      <c r="Y165" s="1">
        <v>-2.677870656956933E-3</v>
      </c>
      <c r="Z165" s="1">
        <v>1.7143867065703429E-3</v>
      </c>
      <c r="AA165" s="1">
        <v>1.4617017134931941E-3</v>
      </c>
      <c r="AB165" s="1">
        <v>3.8309661194246472E-4</v>
      </c>
      <c r="AC165" s="1">
        <v>-8.8967433952151433E-4</v>
      </c>
      <c r="AD165" s="1">
        <v>3.7287134244798901E-4</v>
      </c>
      <c r="AE165" s="1">
        <v>3.1250258470744666E-3</v>
      </c>
      <c r="AF165" s="1">
        <v>6.9723186010249268E-4</v>
      </c>
      <c r="AG165" s="1">
        <v>3.3696618835630138E-4</v>
      </c>
      <c r="AH165" s="1">
        <v>-1.5106387295893331E-3</v>
      </c>
      <c r="AI165" s="1">
        <v>-3.9920047302252742E-5</v>
      </c>
      <c r="AJ165" s="1">
        <v>1.0799427790596682E-4</v>
      </c>
      <c r="AK165" s="1">
        <v>4.6380042394209524E-4</v>
      </c>
      <c r="AL165" s="1">
        <v>-1.6252139801624209E-4</v>
      </c>
      <c r="AM165" s="1">
        <v>-1.2631926771320176E-3</v>
      </c>
      <c r="AN165" s="1">
        <v>-1.5310987835047982E-3</v>
      </c>
      <c r="AO165" s="1">
        <v>-1.2917318322310724E-4</v>
      </c>
      <c r="AP165" s="1">
        <v>2.9534986866934987E-4</v>
      </c>
      <c r="AQ165" s="1">
        <v>3.1100944420537108E-3</v>
      </c>
      <c r="AR165" s="1">
        <v>-8.2027657583559393E-4</v>
      </c>
      <c r="AS165" s="1">
        <v>-4.1818019039327791E-3</v>
      </c>
      <c r="AT165" s="1">
        <v>-2.8583716817561508E-4</v>
      </c>
      <c r="AU165" s="1">
        <v>4.2375644339756394E-3</v>
      </c>
      <c r="AV165" s="1">
        <v>-1.639428204169658E-3</v>
      </c>
      <c r="AW165" s="1">
        <v>2.3539316205866883E-5</v>
      </c>
      <c r="AX165" s="1">
        <v>-8.2499775427778547E-4</v>
      </c>
      <c r="AY165" s="1">
        <v>6.0595551775258574E-4</v>
      </c>
      <c r="AZ165" s="1">
        <v>-1.9012785916627033E-4</v>
      </c>
      <c r="BA165" s="1">
        <v>-2.9823997476897102E-3</v>
      </c>
      <c r="BB165" s="1">
        <v>4.2986285980731783E-3</v>
      </c>
      <c r="BC165" s="1">
        <v>-1.2672322661271662E-3</v>
      </c>
      <c r="BD165" s="1">
        <v>-1.3317937113284718E-3</v>
      </c>
      <c r="BE165" s="1">
        <v>2.2972008619937369E-3</v>
      </c>
      <c r="BF165" s="1">
        <v>-3.2713733814590347E-3</v>
      </c>
      <c r="BG165" s="1">
        <v>7.3721564311615814E-4</v>
      </c>
      <c r="BH165" s="1">
        <v>-7.497216029501816E-4</v>
      </c>
      <c r="BI165" s="1">
        <v>-1.2539971041700862E-3</v>
      </c>
      <c r="BJ165" s="1">
        <v>-1.9573340665858573E-3</v>
      </c>
      <c r="BK165" s="1">
        <v>-3.9972789634858471E-4</v>
      </c>
      <c r="BL165" s="1">
        <v>-3.3586436335000295E-3</v>
      </c>
      <c r="BM165" s="1">
        <v>-1.7988231452481197E-3</v>
      </c>
      <c r="BN165" s="1">
        <v>3.4574505412245321E-3</v>
      </c>
      <c r="BO165" s="1">
        <v>-1.9769253025965707E-3</v>
      </c>
      <c r="BP165" s="1">
        <v>-5.6740235116061379E-3</v>
      </c>
    </row>
    <row r="166" spans="1:68" x14ac:dyDescent="0.2">
      <c r="A166" s="4" t="s">
        <v>86</v>
      </c>
      <c r="B166" s="5">
        <v>-1.3910584412454296E-4</v>
      </c>
      <c r="C166" s="1">
        <v>3.4393182514244731E-3</v>
      </c>
      <c r="D166" s="1">
        <v>2.1649818929319726E-3</v>
      </c>
      <c r="E166" s="1">
        <v>-3.9809698673583986E-4</v>
      </c>
      <c r="F166" s="1">
        <v>1.2452603061151218E-4</v>
      </c>
      <c r="G166" s="1">
        <v>-4.1400808366351383E-4</v>
      </c>
      <c r="H166" s="1">
        <v>-1.8126569754426207E-3</v>
      </c>
      <c r="I166" s="1">
        <v>1.2953133337682539E-3</v>
      </c>
      <c r="J166" s="1">
        <v>-1.8323023232539421E-3</v>
      </c>
      <c r="K166" s="1">
        <v>-3.6218414914653018E-4</v>
      </c>
      <c r="L166" s="1">
        <v>1.4749565431183295E-3</v>
      </c>
      <c r="M166" s="1">
        <v>8.5385277617888548E-4</v>
      </c>
      <c r="N166" s="1">
        <v>-4.7217152905949751E-4</v>
      </c>
      <c r="O166" s="1">
        <v>-1.9415700086079725E-3</v>
      </c>
      <c r="P166" s="1">
        <v>-9.2482268720562861E-4</v>
      </c>
      <c r="Q166" s="1">
        <v>4.8825030647623222E-4</v>
      </c>
      <c r="R166" s="1">
        <v>1.064605963013852E-3</v>
      </c>
      <c r="S166" s="1">
        <v>6.4419725044981594E-4</v>
      </c>
      <c r="T166" s="1">
        <v>2.4444287170309121E-4</v>
      </c>
      <c r="U166" s="1">
        <v>4.1508374893971196E-4</v>
      </c>
      <c r="V166" s="1">
        <v>-2.1412291394355162E-3</v>
      </c>
      <c r="W166" s="1">
        <v>3.3272060659946055E-4</v>
      </c>
      <c r="X166" s="1">
        <v>8.408757501980385E-4</v>
      </c>
      <c r="Y166" s="1">
        <v>-2.677870656956933E-3</v>
      </c>
      <c r="Z166" s="1">
        <v>1.7143867065703429E-3</v>
      </c>
      <c r="AA166" s="1">
        <v>1.4617017134931941E-3</v>
      </c>
      <c r="AB166" s="1">
        <v>3.8309661194246472E-4</v>
      </c>
      <c r="AC166" s="1">
        <v>-8.8967433952151433E-4</v>
      </c>
      <c r="AD166" s="1">
        <v>3.7287134244798901E-4</v>
      </c>
      <c r="AE166" s="1">
        <v>3.1250258470744666E-3</v>
      </c>
      <c r="AF166" s="1">
        <v>6.9723186010249268E-4</v>
      </c>
      <c r="AG166" s="1">
        <v>3.3696618835630138E-4</v>
      </c>
      <c r="AH166" s="1">
        <v>-1.5106387295893331E-3</v>
      </c>
      <c r="AI166" s="1">
        <v>-3.9920047302252742E-5</v>
      </c>
      <c r="AJ166" s="1">
        <v>1.0799427790596682E-4</v>
      </c>
      <c r="AK166" s="1">
        <v>4.6380042394209524E-4</v>
      </c>
      <c r="AL166" s="1">
        <v>-1.6252139801624209E-4</v>
      </c>
      <c r="AM166" s="1">
        <v>-1.2631926771320176E-3</v>
      </c>
      <c r="AN166" s="1">
        <v>-1.5310987835047982E-3</v>
      </c>
      <c r="AO166" s="1">
        <v>-1.2917318322310724E-4</v>
      </c>
      <c r="AP166" s="1">
        <v>2.9534986866934987E-4</v>
      </c>
      <c r="AQ166" s="1">
        <v>3.1100944420537108E-3</v>
      </c>
      <c r="AR166" s="1">
        <v>-8.2027657583559393E-4</v>
      </c>
      <c r="AS166" s="1">
        <v>-4.1818019039327791E-3</v>
      </c>
      <c r="AT166" s="1">
        <v>-2.8583716817561508E-4</v>
      </c>
      <c r="AU166" s="1">
        <v>4.2375644339756394E-3</v>
      </c>
      <c r="AV166" s="1">
        <v>-1.639428204169658E-3</v>
      </c>
      <c r="AW166" s="1">
        <v>2.3539316205866883E-5</v>
      </c>
      <c r="AX166" s="1">
        <v>-8.2499775427778547E-4</v>
      </c>
      <c r="AY166" s="1">
        <v>6.0595551775258574E-4</v>
      </c>
      <c r="AZ166" s="1">
        <v>-1.9012785916627033E-4</v>
      </c>
      <c r="BA166" s="1">
        <v>-2.9823997476897102E-3</v>
      </c>
      <c r="BB166" s="1">
        <v>4.2986285980731783E-3</v>
      </c>
      <c r="BC166" s="1">
        <v>-1.2672322661271662E-3</v>
      </c>
      <c r="BD166" s="1">
        <v>-1.3317937113284718E-3</v>
      </c>
      <c r="BE166" s="1">
        <v>2.2972008619937369E-3</v>
      </c>
      <c r="BF166" s="1">
        <v>-3.2713733814590347E-3</v>
      </c>
      <c r="BG166" s="1">
        <v>7.3721564311615814E-4</v>
      </c>
      <c r="BH166" s="1">
        <v>-7.497216029501816E-4</v>
      </c>
      <c r="BI166" s="1">
        <v>-1.2539971041700862E-3</v>
      </c>
      <c r="BJ166" s="1">
        <v>-1.9573340665858573E-3</v>
      </c>
      <c r="BK166" s="1">
        <v>-3.9972789634858471E-4</v>
      </c>
      <c r="BL166" s="1">
        <v>-3.3586436335000295E-3</v>
      </c>
      <c r="BM166" s="1">
        <v>-1.7988231452481197E-3</v>
      </c>
      <c r="BN166" s="1">
        <v>3.4574505412245321E-3</v>
      </c>
      <c r="BO166" s="1">
        <v>-1.9769253025965707E-3</v>
      </c>
      <c r="BP166" s="1">
        <v>4.3098221994808386E-3</v>
      </c>
    </row>
    <row r="167" spans="1:68" x14ac:dyDescent="0.2">
      <c r="A167" s="4" t="s">
        <v>86</v>
      </c>
      <c r="B167" s="5">
        <v>-1.3910584412454296E-4</v>
      </c>
      <c r="C167" s="1">
        <v>3.4393182514244731E-3</v>
      </c>
      <c r="D167" s="1">
        <v>2.1649818929319726E-3</v>
      </c>
      <c r="E167" s="1">
        <v>-3.9809698673583986E-4</v>
      </c>
      <c r="F167" s="1">
        <v>1.2452603061151218E-4</v>
      </c>
      <c r="G167" s="1">
        <v>-4.1400808366351383E-4</v>
      </c>
      <c r="H167" s="1">
        <v>-1.8126569754426207E-3</v>
      </c>
      <c r="I167" s="1">
        <v>1.2953133337682539E-3</v>
      </c>
      <c r="J167" s="1">
        <v>-1.8323023232539421E-3</v>
      </c>
      <c r="K167" s="1">
        <v>-3.6218414914653018E-4</v>
      </c>
      <c r="L167" s="1">
        <v>1.4749565431183295E-3</v>
      </c>
      <c r="M167" s="1">
        <v>8.5385277617888548E-4</v>
      </c>
      <c r="N167" s="1">
        <v>-4.7217152905949751E-4</v>
      </c>
      <c r="O167" s="1">
        <v>-1.9415700086079725E-3</v>
      </c>
      <c r="P167" s="1">
        <v>-9.2482268720562861E-4</v>
      </c>
      <c r="Q167" s="1">
        <v>4.8825030647623222E-4</v>
      </c>
      <c r="R167" s="1">
        <v>1.064605963013852E-3</v>
      </c>
      <c r="S167" s="1">
        <v>6.4419725044981594E-4</v>
      </c>
      <c r="T167" s="1">
        <v>2.4444287170309121E-4</v>
      </c>
      <c r="U167" s="1">
        <v>4.1508374893971196E-4</v>
      </c>
      <c r="V167" s="1">
        <v>-2.1412291394355162E-3</v>
      </c>
      <c r="W167" s="1">
        <v>3.3272060659946055E-4</v>
      </c>
      <c r="X167" s="1">
        <v>8.408757501980385E-4</v>
      </c>
      <c r="Y167" s="1">
        <v>-2.677870656956933E-3</v>
      </c>
      <c r="Z167" s="1">
        <v>1.7143867065703429E-3</v>
      </c>
      <c r="AA167" s="1">
        <v>1.4617017134931941E-3</v>
      </c>
      <c r="AB167" s="1">
        <v>3.8309661194246472E-4</v>
      </c>
      <c r="AC167" s="1">
        <v>-8.8967433952151433E-4</v>
      </c>
      <c r="AD167" s="1">
        <v>3.7287134244798901E-4</v>
      </c>
      <c r="AE167" s="1">
        <v>3.1250258470744666E-3</v>
      </c>
      <c r="AF167" s="1">
        <v>6.9723186010249268E-4</v>
      </c>
      <c r="AG167" s="1">
        <v>3.3696618835630138E-4</v>
      </c>
      <c r="AH167" s="1">
        <v>-1.5106387295893331E-3</v>
      </c>
      <c r="AI167" s="1">
        <v>-3.9920047302252742E-5</v>
      </c>
      <c r="AJ167" s="1">
        <v>1.0799427790596682E-4</v>
      </c>
      <c r="AK167" s="1">
        <v>4.6380042394209524E-4</v>
      </c>
      <c r="AL167" s="1">
        <v>-1.6252139801624209E-4</v>
      </c>
      <c r="AM167" s="1">
        <v>-1.2631926771320176E-3</v>
      </c>
      <c r="AN167" s="1">
        <v>-1.5310987835047982E-3</v>
      </c>
      <c r="AO167" s="1">
        <v>-1.2917318322310724E-4</v>
      </c>
      <c r="AP167" s="1">
        <v>2.9534986866934987E-4</v>
      </c>
      <c r="AQ167" s="1">
        <v>3.1100944420537108E-3</v>
      </c>
      <c r="AR167" s="1">
        <v>-8.2027657583559393E-4</v>
      </c>
      <c r="AS167" s="1">
        <v>-4.1818019039327791E-3</v>
      </c>
      <c r="AT167" s="1">
        <v>-2.8583716817561508E-4</v>
      </c>
      <c r="AU167" s="1">
        <v>4.2375644339756394E-3</v>
      </c>
      <c r="AV167" s="1">
        <v>-1.639428204169658E-3</v>
      </c>
      <c r="AW167" s="1">
        <v>2.3539316205866883E-5</v>
      </c>
      <c r="AX167" s="1">
        <v>-8.2499775427778547E-4</v>
      </c>
      <c r="AY167" s="1">
        <v>6.0595551775258574E-4</v>
      </c>
      <c r="AZ167" s="1">
        <v>-1.9012785916627033E-4</v>
      </c>
      <c r="BA167" s="1">
        <v>-2.9823997476897102E-3</v>
      </c>
      <c r="BB167" s="1">
        <v>4.2986285980731783E-3</v>
      </c>
      <c r="BC167" s="1">
        <v>-1.2672322661271662E-3</v>
      </c>
      <c r="BD167" s="1">
        <v>-1.3317937113284718E-3</v>
      </c>
      <c r="BE167" s="1">
        <v>2.2972008619937369E-3</v>
      </c>
      <c r="BF167" s="1">
        <v>-3.2713733814590347E-3</v>
      </c>
      <c r="BG167" s="1">
        <v>7.3721564311615814E-4</v>
      </c>
      <c r="BH167" s="1">
        <v>-7.497216029501816E-4</v>
      </c>
      <c r="BI167" s="1">
        <v>-1.2539971041700862E-3</v>
      </c>
      <c r="BJ167" s="1">
        <v>-1.9573340665858573E-3</v>
      </c>
      <c r="BK167" s="1">
        <v>-3.9972789634858471E-4</v>
      </c>
      <c r="BL167" s="1">
        <v>-3.3586436335000295E-3</v>
      </c>
      <c r="BM167" s="1">
        <v>-1.7988231452481197E-3</v>
      </c>
      <c r="BN167" s="1">
        <v>3.4574505412245321E-3</v>
      </c>
      <c r="BO167" s="1">
        <v>-1.9769253025965707E-3</v>
      </c>
      <c r="BP167" s="1">
        <v>4.3098221994808386E-3</v>
      </c>
    </row>
    <row r="168" spans="1:68" x14ac:dyDescent="0.2">
      <c r="A168" s="4" t="s">
        <v>86</v>
      </c>
      <c r="B168" s="5">
        <v>-1.3910584412454296E-4</v>
      </c>
      <c r="C168" s="1">
        <v>3.4393182514244731E-3</v>
      </c>
      <c r="D168" s="1">
        <v>2.1649818929319726E-3</v>
      </c>
      <c r="E168" s="1">
        <v>-3.9809698673583986E-4</v>
      </c>
      <c r="F168" s="1">
        <v>1.2452603061151218E-4</v>
      </c>
      <c r="G168" s="1">
        <v>-4.1400808366351383E-4</v>
      </c>
      <c r="H168" s="1">
        <v>-1.8126569754426207E-3</v>
      </c>
      <c r="I168" s="1">
        <v>1.2953133337682539E-3</v>
      </c>
      <c r="J168" s="1">
        <v>-1.8323023232539421E-3</v>
      </c>
      <c r="K168" s="1">
        <v>-3.6218414914653018E-4</v>
      </c>
      <c r="L168" s="1">
        <v>1.4749565431183295E-3</v>
      </c>
      <c r="M168" s="1">
        <v>8.5385277617888548E-4</v>
      </c>
      <c r="N168" s="1">
        <v>-4.7217152905949751E-4</v>
      </c>
      <c r="O168" s="1">
        <v>-1.9415700086079725E-3</v>
      </c>
      <c r="P168" s="1">
        <v>-9.2482268720562861E-4</v>
      </c>
      <c r="Q168" s="1">
        <v>4.8825030647623222E-4</v>
      </c>
      <c r="R168" s="1">
        <v>1.064605963013852E-3</v>
      </c>
      <c r="S168" s="1">
        <v>6.4419725044981594E-4</v>
      </c>
      <c r="T168" s="1">
        <v>2.4444287170309121E-4</v>
      </c>
      <c r="U168" s="1">
        <v>4.1508374893971196E-4</v>
      </c>
      <c r="V168" s="1">
        <v>-2.1412291394355162E-3</v>
      </c>
      <c r="W168" s="1">
        <v>3.3272060659946055E-4</v>
      </c>
      <c r="X168" s="1">
        <v>8.408757501980385E-4</v>
      </c>
      <c r="Y168" s="1">
        <v>-2.677870656956933E-3</v>
      </c>
      <c r="Z168" s="1">
        <v>1.7143867065703429E-3</v>
      </c>
      <c r="AA168" s="1">
        <v>1.4617017134931941E-3</v>
      </c>
      <c r="AB168" s="1">
        <v>3.8309661194246472E-4</v>
      </c>
      <c r="AC168" s="1">
        <v>-8.8967433952151433E-4</v>
      </c>
      <c r="AD168" s="1">
        <v>3.7287134244798901E-4</v>
      </c>
      <c r="AE168" s="1">
        <v>3.1250258470744666E-3</v>
      </c>
      <c r="AF168" s="1">
        <v>6.9723186010249268E-4</v>
      </c>
      <c r="AG168" s="1">
        <v>3.3696618835630138E-4</v>
      </c>
      <c r="AH168" s="1">
        <v>-1.5106387295893331E-3</v>
      </c>
      <c r="AI168" s="1">
        <v>-3.9920047302252742E-5</v>
      </c>
      <c r="AJ168" s="1">
        <v>1.0799427790596682E-4</v>
      </c>
      <c r="AK168" s="1">
        <v>4.6380042394209524E-4</v>
      </c>
      <c r="AL168" s="1">
        <v>-1.6252139801624209E-4</v>
      </c>
      <c r="AM168" s="1">
        <v>-1.2631926771320176E-3</v>
      </c>
      <c r="AN168" s="1">
        <v>-1.5310987835047982E-3</v>
      </c>
      <c r="AO168" s="1">
        <v>-1.2917318322310724E-4</v>
      </c>
      <c r="AP168" s="1">
        <v>2.9534986866934987E-4</v>
      </c>
      <c r="AQ168" s="1">
        <v>3.1100944420537108E-3</v>
      </c>
      <c r="AR168" s="1">
        <v>-8.2027657583559393E-4</v>
      </c>
      <c r="AS168" s="1">
        <v>-4.1818019039327791E-3</v>
      </c>
      <c r="AT168" s="1">
        <v>-2.8583716817561508E-4</v>
      </c>
      <c r="AU168" s="1">
        <v>4.2375644339756394E-3</v>
      </c>
      <c r="AV168" s="1">
        <v>-1.639428204169658E-3</v>
      </c>
      <c r="AW168" s="1">
        <v>2.3539316205866883E-5</v>
      </c>
      <c r="AX168" s="1">
        <v>-8.2499775427778547E-4</v>
      </c>
      <c r="AY168" s="1">
        <v>6.0595551775258574E-4</v>
      </c>
      <c r="AZ168" s="1">
        <v>-1.9012785916627033E-4</v>
      </c>
      <c r="BA168" s="1">
        <v>-2.9823997476897102E-3</v>
      </c>
      <c r="BB168" s="1">
        <v>4.2986285980731783E-3</v>
      </c>
      <c r="BC168" s="1">
        <v>-1.2672322661271662E-3</v>
      </c>
      <c r="BD168" s="1">
        <v>-1.3317937113284718E-3</v>
      </c>
      <c r="BE168" s="1">
        <v>2.2972008619937369E-3</v>
      </c>
      <c r="BF168" s="1">
        <v>-3.2713733814590347E-3</v>
      </c>
      <c r="BG168" s="1">
        <v>7.3721564311615814E-4</v>
      </c>
      <c r="BH168" s="1">
        <v>-7.497216029501816E-4</v>
      </c>
      <c r="BI168" s="1">
        <v>-1.2539971041700862E-3</v>
      </c>
      <c r="BJ168" s="1">
        <v>-1.9573340665858573E-3</v>
      </c>
      <c r="BK168" s="1">
        <v>-3.9972789634858471E-4</v>
      </c>
      <c r="BL168" s="1">
        <v>-3.3586436335000295E-3</v>
      </c>
      <c r="BM168" s="1">
        <v>1.4944374384593582E-3</v>
      </c>
      <c r="BN168" s="1">
        <v>-2.8290951487911424E-3</v>
      </c>
      <c r="BO168" s="1">
        <v>2.7035213156055031E-3</v>
      </c>
      <c r="BP168" s="1">
        <v>4.3098221994808386E-3</v>
      </c>
    </row>
    <row r="169" spans="1:68" x14ac:dyDescent="0.2">
      <c r="A169" s="4" t="s">
        <v>86</v>
      </c>
      <c r="B169" s="5">
        <v>6.5237569916119841E-4</v>
      </c>
      <c r="C169" s="1">
        <v>-1.0857841035345889E-3</v>
      </c>
      <c r="D169" s="1">
        <v>-3.5632463926644689E-4</v>
      </c>
      <c r="E169" s="1">
        <v>-4.918575550045902E-4</v>
      </c>
      <c r="F169" s="1">
        <v>5.3305698426183079E-3</v>
      </c>
      <c r="G169" s="1">
        <v>-5.4804030270391073E-4</v>
      </c>
      <c r="H169" s="1">
        <v>-1.1317149267350765E-3</v>
      </c>
      <c r="I169" s="1">
        <v>-1.1614120229689873E-3</v>
      </c>
      <c r="J169" s="1">
        <v>-5.2003579614475349E-4</v>
      </c>
      <c r="K169" s="1">
        <v>8.3669286692114857E-4</v>
      </c>
      <c r="L169" s="1">
        <v>-8.6516134357630297E-5</v>
      </c>
      <c r="M169" s="1">
        <v>4.1901928520037207E-3</v>
      </c>
      <c r="N169" s="1">
        <v>-1.0056369762958526E-3</v>
      </c>
      <c r="O169" s="1">
        <v>4.1465428329632861E-5</v>
      </c>
      <c r="P169" s="1">
        <v>2.1577514373112483E-3</v>
      </c>
      <c r="Q169" s="1">
        <v>-1.7595417441617369E-3</v>
      </c>
      <c r="R169" s="1">
        <v>-4.2049945802198526E-4</v>
      </c>
      <c r="S169" s="1">
        <v>-1.5175171138774198E-3</v>
      </c>
      <c r="T169" s="1">
        <v>-6.6178021748664436E-5</v>
      </c>
      <c r="U169" s="1">
        <v>-6.6871915692878411E-4</v>
      </c>
      <c r="V169" s="1">
        <v>5.8894790241944195E-3</v>
      </c>
      <c r="W169" s="1">
        <v>9.694583177055385E-4</v>
      </c>
      <c r="X169" s="1">
        <v>-2.7796627403386177E-3</v>
      </c>
      <c r="Y169" s="1">
        <v>-3.7232942829694095E-6</v>
      </c>
      <c r="Z169" s="1">
        <v>-3.0362925252475407E-3</v>
      </c>
      <c r="AA169" s="1">
        <v>-2.9179946702430739E-3</v>
      </c>
      <c r="AB169" s="1">
        <v>2.111878321631541E-3</v>
      </c>
      <c r="AC169" s="1">
        <v>-2.8906188471052234E-3</v>
      </c>
      <c r="AD169" s="1">
        <v>-4.2264486208670775E-4</v>
      </c>
      <c r="AE169" s="1">
        <v>3.2566886359733714E-3</v>
      </c>
      <c r="AF169" s="1">
        <v>2.169722156285598E-6</v>
      </c>
      <c r="AG169" s="1">
        <v>-2.2521720642968033E-3</v>
      </c>
      <c r="AH169" s="1">
        <v>-2.6010224979707381E-3</v>
      </c>
      <c r="AI169" s="1">
        <v>-9.8071303114118579E-4</v>
      </c>
      <c r="AJ169" s="1">
        <v>5.9826549742043791E-4</v>
      </c>
      <c r="AK169" s="1">
        <v>1.472810493323303E-3</v>
      </c>
      <c r="AL169" s="1">
        <v>-4.289731147009424E-4</v>
      </c>
      <c r="AM169" s="1">
        <v>8.4029609467876183E-5</v>
      </c>
      <c r="AN169" s="1">
        <v>7.4800483018380541E-4</v>
      </c>
      <c r="AO169" s="1">
        <v>-7.8702880961674018E-3</v>
      </c>
      <c r="AP169" s="1">
        <v>3.4278458979793657E-4</v>
      </c>
      <c r="AQ169" s="1">
        <v>2.1006752623083298E-3</v>
      </c>
      <c r="AR169" s="1">
        <v>-2.4223869750336423E-3</v>
      </c>
      <c r="AS169" s="1">
        <v>5.1589638224721376E-4</v>
      </c>
      <c r="AT169" s="1">
        <v>1.3504383333401064E-3</v>
      </c>
      <c r="AU169" s="1">
        <v>-4.3465009943863785E-5</v>
      </c>
      <c r="AV169" s="1">
        <v>6.877130195064499E-4</v>
      </c>
      <c r="AW169" s="1">
        <v>2.7169842244033631E-3</v>
      </c>
      <c r="AX169" s="1">
        <v>5.6623739622545331E-3</v>
      </c>
      <c r="AY169" s="1">
        <v>4.225386937866088E-3</v>
      </c>
      <c r="AZ169" s="1">
        <v>8.3304991326788524E-4</v>
      </c>
      <c r="BA169" s="1">
        <v>-3.0461978435138998E-3</v>
      </c>
      <c r="BB169" s="1">
        <v>1.2200419047958453E-3</v>
      </c>
      <c r="BC169" s="1">
        <v>-2.393954934469159E-3</v>
      </c>
      <c r="BD169" s="1">
        <v>4.9081076861997696E-4</v>
      </c>
      <c r="BE169" s="1">
        <v>-5.0753564682097638E-4</v>
      </c>
      <c r="BF169" s="1">
        <v>-3.0705134480873758E-3</v>
      </c>
      <c r="BG169" s="1">
        <v>-4.2870429170749451E-3</v>
      </c>
      <c r="BH169" s="1">
        <v>1.6912642110790909E-3</v>
      </c>
      <c r="BI169" s="1">
        <v>-1.6166428103519702E-4</v>
      </c>
      <c r="BJ169" s="1">
        <v>4.5436133136652554E-3</v>
      </c>
      <c r="BK169" s="1">
        <v>-4.8509817280183313E-3</v>
      </c>
      <c r="BL169" s="1">
        <v>-6.4740784234120245E-3</v>
      </c>
      <c r="BM169" s="1">
        <v>1.2812961596160219E-4</v>
      </c>
      <c r="BN169" s="1">
        <v>1.0557622547794394E-2</v>
      </c>
      <c r="BO169" s="1">
        <v>-2.6577086094612952E-3</v>
      </c>
      <c r="BP169" s="1">
        <v>-2.0244247158394597E-3</v>
      </c>
    </row>
    <row r="170" spans="1:68" x14ac:dyDescent="0.2">
      <c r="A170" s="4" t="s">
        <v>86</v>
      </c>
      <c r="B170" s="5">
        <v>6.5237569916119841E-4</v>
      </c>
      <c r="C170" s="1">
        <v>-1.0857841035345889E-3</v>
      </c>
      <c r="D170" s="1">
        <v>-3.5632463926644689E-4</v>
      </c>
      <c r="E170" s="1">
        <v>-4.918575550045902E-4</v>
      </c>
      <c r="F170" s="1">
        <v>5.3305698426183079E-3</v>
      </c>
      <c r="G170" s="1">
        <v>-5.4804030270391073E-4</v>
      </c>
      <c r="H170" s="1">
        <v>-1.1317149267350765E-3</v>
      </c>
      <c r="I170" s="1">
        <v>-1.1614120229689873E-3</v>
      </c>
      <c r="J170" s="1">
        <v>-5.2003579614475349E-4</v>
      </c>
      <c r="K170" s="1">
        <v>8.3669286692114857E-4</v>
      </c>
      <c r="L170" s="1">
        <v>-8.6516134357630297E-5</v>
      </c>
      <c r="M170" s="1">
        <v>4.1901928520037207E-3</v>
      </c>
      <c r="N170" s="1">
        <v>-1.0056369762958526E-3</v>
      </c>
      <c r="O170" s="1">
        <v>4.1465428329632861E-5</v>
      </c>
      <c r="P170" s="1">
        <v>2.1577514373112483E-3</v>
      </c>
      <c r="Q170" s="1">
        <v>-1.7595417441617369E-3</v>
      </c>
      <c r="R170" s="1">
        <v>-4.2049945802198526E-4</v>
      </c>
      <c r="S170" s="1">
        <v>-1.5175171138774198E-3</v>
      </c>
      <c r="T170" s="1">
        <v>-6.6178021748664436E-5</v>
      </c>
      <c r="U170" s="1">
        <v>-6.6871915692878411E-4</v>
      </c>
      <c r="V170" s="1">
        <v>5.8894790241944195E-3</v>
      </c>
      <c r="W170" s="1">
        <v>9.694583177055385E-4</v>
      </c>
      <c r="X170" s="1">
        <v>-2.7796627403386177E-3</v>
      </c>
      <c r="Y170" s="1">
        <v>-3.7232942829694095E-6</v>
      </c>
      <c r="Z170" s="1">
        <v>-3.0362925252475407E-3</v>
      </c>
      <c r="AA170" s="1">
        <v>-2.9179946702430739E-3</v>
      </c>
      <c r="AB170" s="1">
        <v>2.111878321631541E-3</v>
      </c>
      <c r="AC170" s="1">
        <v>-2.8906188471052234E-3</v>
      </c>
      <c r="AD170" s="1">
        <v>-4.2264486208670775E-4</v>
      </c>
      <c r="AE170" s="1">
        <v>3.2566886359733714E-3</v>
      </c>
      <c r="AF170" s="1">
        <v>2.169722156285598E-6</v>
      </c>
      <c r="AG170" s="1">
        <v>-2.2521720642968033E-3</v>
      </c>
      <c r="AH170" s="1">
        <v>-2.6010224979707381E-3</v>
      </c>
      <c r="AI170" s="1">
        <v>-9.8071303114118579E-4</v>
      </c>
      <c r="AJ170" s="1">
        <v>5.9826549742043791E-4</v>
      </c>
      <c r="AK170" s="1">
        <v>1.472810493323303E-3</v>
      </c>
      <c r="AL170" s="1">
        <v>-4.289731147009424E-4</v>
      </c>
      <c r="AM170" s="1">
        <v>8.4029609467876183E-5</v>
      </c>
      <c r="AN170" s="1">
        <v>7.4800483018380541E-4</v>
      </c>
      <c r="AO170" s="1">
        <v>-7.8702880961674018E-3</v>
      </c>
      <c r="AP170" s="1">
        <v>3.4278458979793657E-4</v>
      </c>
      <c r="AQ170" s="1">
        <v>2.1006752623083298E-3</v>
      </c>
      <c r="AR170" s="1">
        <v>-2.4223869750336423E-3</v>
      </c>
      <c r="AS170" s="1">
        <v>5.1589638224721376E-4</v>
      </c>
      <c r="AT170" s="1">
        <v>1.3504383333401064E-3</v>
      </c>
      <c r="AU170" s="1">
        <v>-4.3465009943863785E-5</v>
      </c>
      <c r="AV170" s="1">
        <v>6.877130195064499E-4</v>
      </c>
      <c r="AW170" s="1">
        <v>2.7169842244033631E-3</v>
      </c>
      <c r="AX170" s="1">
        <v>5.6623739622545331E-3</v>
      </c>
      <c r="AY170" s="1">
        <v>4.225386937866088E-3</v>
      </c>
      <c r="AZ170" s="1">
        <v>8.3304991326788524E-4</v>
      </c>
      <c r="BA170" s="1">
        <v>-3.0461978435138998E-3</v>
      </c>
      <c r="BB170" s="1">
        <v>1.2200419047958453E-3</v>
      </c>
      <c r="BC170" s="1">
        <v>-2.393954934469159E-3</v>
      </c>
      <c r="BD170" s="1">
        <v>4.9081076861997696E-4</v>
      </c>
      <c r="BE170" s="1">
        <v>-5.0753564682097638E-4</v>
      </c>
      <c r="BF170" s="1">
        <v>-3.0705134480873758E-3</v>
      </c>
      <c r="BG170" s="1">
        <v>-4.2870429170749451E-3</v>
      </c>
      <c r="BH170" s="1">
        <v>1.6912642110790909E-3</v>
      </c>
      <c r="BI170" s="1">
        <v>-1.6166428103519702E-4</v>
      </c>
      <c r="BJ170" s="1">
        <v>4.5436133136652554E-3</v>
      </c>
      <c r="BK170" s="1">
        <v>-4.8509817280183313E-3</v>
      </c>
      <c r="BL170" s="1">
        <v>-6.4740784234120245E-3</v>
      </c>
      <c r="BM170" s="1">
        <v>1.2812961596160219E-4</v>
      </c>
      <c r="BN170" s="1">
        <v>1.0557622547794394E-2</v>
      </c>
      <c r="BO170" s="1">
        <v>-2.6577086094612952E-3</v>
      </c>
      <c r="BP170" s="1">
        <v>-2.0244247158394597E-3</v>
      </c>
    </row>
    <row r="171" spans="1:68" x14ac:dyDescent="0.2">
      <c r="A171" s="4" t="s">
        <v>86</v>
      </c>
      <c r="B171" s="5">
        <v>-1.2564428471455479E-3</v>
      </c>
      <c r="C171" s="1">
        <v>-2.8583945532717481E-3</v>
      </c>
      <c r="D171" s="1">
        <v>-2.4285553832343759E-3</v>
      </c>
      <c r="E171" s="1">
        <v>-1.2762116923763884E-3</v>
      </c>
      <c r="F171" s="1">
        <v>-2.58678941791014E-3</v>
      </c>
      <c r="G171" s="1">
        <v>-8.5165789126778274E-5</v>
      </c>
      <c r="H171" s="1">
        <v>9.6320554357484753E-4</v>
      </c>
      <c r="I171" s="1">
        <v>-1.6947838645675673E-3</v>
      </c>
      <c r="J171" s="1">
        <v>1.5296244808407259E-4</v>
      </c>
      <c r="K171" s="1">
        <v>4.6398192669636198E-4</v>
      </c>
      <c r="L171" s="1">
        <v>1.2133748083832173E-3</v>
      </c>
      <c r="M171" s="1">
        <v>5.7256212899875411E-3</v>
      </c>
      <c r="N171" s="1">
        <v>2.2087445604503241E-3</v>
      </c>
      <c r="O171" s="1">
        <v>8.5323968707706895E-4</v>
      </c>
      <c r="P171" s="1">
        <v>1.0069807105030226E-4</v>
      </c>
      <c r="Q171" s="1">
        <v>-2.7771064323892564E-3</v>
      </c>
      <c r="R171" s="1">
        <v>6.5940418341906048E-4</v>
      </c>
      <c r="S171" s="1">
        <v>4.7952067068398127E-4</v>
      </c>
      <c r="T171" s="1">
        <v>2.9596551547684288E-4</v>
      </c>
      <c r="U171" s="1">
        <v>-2.8055062630846935E-3</v>
      </c>
      <c r="V171" s="1">
        <v>9.0854334807429339E-4</v>
      </c>
      <c r="W171" s="1">
        <v>3.1356806543092155E-4</v>
      </c>
      <c r="X171" s="1">
        <v>5.2172006512857781E-4</v>
      </c>
      <c r="Y171" s="1">
        <v>3.8991236136066276E-4</v>
      </c>
      <c r="Z171" s="1">
        <v>2.1768456802224497E-3</v>
      </c>
      <c r="AA171" s="1">
        <v>1.5576041529555323E-3</v>
      </c>
      <c r="AB171" s="1">
        <v>-1.9721176870243435E-3</v>
      </c>
      <c r="AC171" s="1">
        <v>2.0372971837775452E-3</v>
      </c>
      <c r="AD171" s="1">
        <v>4.0884612277399825E-4</v>
      </c>
      <c r="AE171" s="1">
        <v>7.7130171057247527E-4</v>
      </c>
      <c r="AF171" s="1">
        <v>3.3441595766015375E-3</v>
      </c>
      <c r="AG171" s="1">
        <v>2.6749794863279238E-3</v>
      </c>
      <c r="AH171" s="1">
        <v>-3.5453496778375141E-3</v>
      </c>
      <c r="AI171" s="1">
        <v>1.3792389352930976E-3</v>
      </c>
      <c r="AJ171" s="1">
        <v>-2.5269234844459264E-3</v>
      </c>
      <c r="AK171" s="1">
        <v>-7.7676865410631984E-4</v>
      </c>
      <c r="AL171" s="1">
        <v>-1.031300524760289E-3</v>
      </c>
      <c r="AM171" s="1">
        <v>1.8617530570989888E-3</v>
      </c>
      <c r="AN171" s="1">
        <v>-5.2596352285433259E-4</v>
      </c>
      <c r="AO171" s="1">
        <v>-2.3832832305014299E-3</v>
      </c>
      <c r="AP171" s="1">
        <v>6.9665859368627024E-4</v>
      </c>
      <c r="AQ171" s="1">
        <v>-1.7541940201229358E-3</v>
      </c>
      <c r="AR171" s="1">
        <v>8.8335926765891696E-4</v>
      </c>
      <c r="AS171" s="1">
        <v>1.8681410165875072E-3</v>
      </c>
      <c r="AT171" s="1">
        <v>-1.3291466124452399E-3</v>
      </c>
      <c r="AU171" s="1">
        <v>7.4853322937796965E-4</v>
      </c>
      <c r="AV171" s="1">
        <v>-1.8816669391488847E-3</v>
      </c>
      <c r="AW171" s="1">
        <v>1.9854830657747981E-3</v>
      </c>
      <c r="AX171" s="1">
        <v>2.7669807228369704E-3</v>
      </c>
      <c r="AY171" s="1">
        <v>-1.1413598534360794E-3</v>
      </c>
      <c r="AZ171" s="1">
        <v>7.0699810858005729E-4</v>
      </c>
      <c r="BA171" s="1">
        <v>-1.4459170033138367E-3</v>
      </c>
      <c r="BB171" s="1">
        <v>-3.170157250431873E-3</v>
      </c>
      <c r="BC171" s="1">
        <v>2.4581051207575493E-3</v>
      </c>
      <c r="BD171" s="1">
        <v>-3.8931389473686778E-4</v>
      </c>
      <c r="BE171" s="1">
        <v>9.1188751975358751E-4</v>
      </c>
      <c r="BF171" s="1">
        <v>2.2176034521487688E-3</v>
      </c>
      <c r="BG171" s="1">
        <v>-6.8493644350611001E-4</v>
      </c>
      <c r="BH171" s="1">
        <v>3.1526720720583662E-3</v>
      </c>
      <c r="BI171" s="1">
        <v>-1.7366772063784973E-4</v>
      </c>
      <c r="BJ171" s="1">
        <v>2.0215940530889194E-3</v>
      </c>
      <c r="BK171" s="1">
        <v>-2.2604895917125597E-3</v>
      </c>
      <c r="BL171" s="1">
        <v>-6.5376617036299088E-3</v>
      </c>
      <c r="BM171" s="1">
        <v>-4.5627320351585075E-4</v>
      </c>
      <c r="BN171" s="1">
        <v>4.6003291397498534E-3</v>
      </c>
      <c r="BO171" s="1">
        <v>-2.8518132011015841E-3</v>
      </c>
      <c r="BP171" s="1">
        <v>-4.2697215024032065E-3</v>
      </c>
    </row>
    <row r="172" spans="1:68" x14ac:dyDescent="0.2">
      <c r="A172" s="4" t="s">
        <v>86</v>
      </c>
      <c r="B172" s="5">
        <v>4.6068984255988435E-4</v>
      </c>
      <c r="C172" s="1">
        <v>4.9985335150088483E-6</v>
      </c>
      <c r="D172" s="1">
        <v>-1.1210048346382337E-4</v>
      </c>
      <c r="E172" s="1">
        <v>-4.3544100720899995E-4</v>
      </c>
      <c r="F172" s="1">
        <v>-6.1299356508455287E-4</v>
      </c>
      <c r="G172" s="1">
        <v>3.8257357050393336E-4</v>
      </c>
      <c r="H172" s="1">
        <v>-1.2207448130362815E-4</v>
      </c>
      <c r="I172" s="1">
        <v>9.069107292910371E-4</v>
      </c>
      <c r="J172" s="1">
        <v>-2.1199463845342751E-4</v>
      </c>
      <c r="K172" s="1">
        <v>-3.9463702573433554E-4</v>
      </c>
      <c r="L172" s="1">
        <v>1.0850109105757511E-3</v>
      </c>
      <c r="M172" s="1">
        <v>3.5994816965766686E-3</v>
      </c>
      <c r="N172" s="1">
        <v>-3.0921125798874607E-3</v>
      </c>
      <c r="O172" s="1">
        <v>1.4500368328317274E-4</v>
      </c>
      <c r="P172" s="1">
        <v>2.8720586286083867E-4</v>
      </c>
      <c r="Q172" s="1">
        <v>-1.4304152640120078E-3</v>
      </c>
      <c r="R172" s="1">
        <v>4.4641294093045858E-4</v>
      </c>
      <c r="S172" s="1">
        <v>7.4626997500715469E-4</v>
      </c>
      <c r="T172" s="1">
        <v>-1.4352542207184189E-4</v>
      </c>
      <c r="U172" s="1">
        <v>-2.6261546363820594E-3</v>
      </c>
      <c r="V172" s="1">
        <v>4.8397534322709945E-4</v>
      </c>
      <c r="W172" s="1">
        <v>1.6777323118511285E-4</v>
      </c>
      <c r="X172" s="1">
        <v>-1.3086457800599511E-3</v>
      </c>
      <c r="Y172" s="1">
        <v>-4.909520669234628E-5</v>
      </c>
      <c r="Z172" s="1">
        <v>2.8721513342234296E-3</v>
      </c>
      <c r="AA172" s="1">
        <v>4.3006024787212811E-3</v>
      </c>
      <c r="AB172" s="1">
        <v>-2.6533680478343668E-3</v>
      </c>
      <c r="AC172" s="1">
        <v>3.4896620015802972E-4</v>
      </c>
      <c r="AD172" s="1">
        <v>1.1989625092353681E-3</v>
      </c>
      <c r="AE172" s="1">
        <v>5.1624938591190918E-4</v>
      </c>
      <c r="AF172" s="1">
        <v>6.9252816212767813E-4</v>
      </c>
      <c r="AG172" s="1">
        <v>2.9150726368114941E-3</v>
      </c>
      <c r="AH172" s="1">
        <v>-3.119847163013811E-3</v>
      </c>
      <c r="AI172" s="1">
        <v>2.4594114251274104E-4</v>
      </c>
      <c r="AJ172" s="1">
        <v>-3.8460689360379175E-3</v>
      </c>
      <c r="AK172" s="1">
        <v>-9.4286272426184683E-4</v>
      </c>
      <c r="AL172" s="1">
        <v>2.8829917619107677E-3</v>
      </c>
      <c r="AM172" s="1">
        <v>9.7836888953257289E-4</v>
      </c>
      <c r="AN172" s="1">
        <v>-3.0049683872404838E-3</v>
      </c>
      <c r="AO172" s="1">
        <v>-2.1390513596546584E-3</v>
      </c>
      <c r="AP172" s="1">
        <v>2.7485283555676583E-4</v>
      </c>
      <c r="AQ172" s="1">
        <v>-3.0534794385466161E-3</v>
      </c>
      <c r="AR172" s="1">
        <v>1.0541062125598195E-3</v>
      </c>
      <c r="AS172" s="1">
        <v>3.3483473179711908E-3</v>
      </c>
      <c r="AT172" s="1">
        <v>-1.0406831414077359E-3</v>
      </c>
      <c r="AU172" s="1">
        <v>7.8819871775982601E-4</v>
      </c>
      <c r="AV172" s="1">
        <v>-2.0397822512745111E-4</v>
      </c>
      <c r="AW172" s="1">
        <v>2.8077374228390305E-3</v>
      </c>
      <c r="AX172" s="1">
        <v>4.4834502996616479E-3</v>
      </c>
      <c r="AY172" s="1">
        <v>-2.4592985383401706E-3</v>
      </c>
      <c r="AZ172" s="1">
        <v>4.1206773092030861E-4</v>
      </c>
      <c r="BA172" s="1">
        <v>-8.7780778757898248E-4</v>
      </c>
      <c r="BB172" s="1">
        <v>-4.8148862992568294E-3</v>
      </c>
      <c r="BC172" s="1">
        <v>1.426854374536283E-3</v>
      </c>
      <c r="BD172" s="1">
        <v>4.8748400356916547E-4</v>
      </c>
      <c r="BE172" s="1">
        <v>1.5506310439373796E-3</v>
      </c>
      <c r="BF172" s="1">
        <v>7.1762299249349723E-4</v>
      </c>
      <c r="BG172" s="1">
        <v>-1.1848563334633834E-3</v>
      </c>
      <c r="BH172" s="1">
        <v>-2.3214364379928214E-4</v>
      </c>
      <c r="BI172" s="1">
        <v>-8.0158311953394776E-4</v>
      </c>
      <c r="BJ172" s="1">
        <v>-1.2757929063019586E-3</v>
      </c>
      <c r="BK172" s="1">
        <v>-3.1667777962871187E-3</v>
      </c>
      <c r="BL172" s="1">
        <v>2.8390858163097264E-4</v>
      </c>
      <c r="BM172" s="1">
        <v>-1.8503996476056787E-3</v>
      </c>
      <c r="BN172" s="1">
        <v>3.4394095985252806E-3</v>
      </c>
      <c r="BO172" s="1">
        <v>-2.0082248580745848E-3</v>
      </c>
      <c r="BP172" s="1">
        <v>-4.2697215024032065E-3</v>
      </c>
    </row>
    <row r="173" spans="1:68" x14ac:dyDescent="0.2">
      <c r="A173" s="4" t="s">
        <v>96</v>
      </c>
      <c r="B173" s="5">
        <v>4.6068984255988435E-4</v>
      </c>
      <c r="C173" s="1">
        <v>4.9985335150088483E-6</v>
      </c>
      <c r="D173" s="1">
        <v>-1.1210048346382337E-4</v>
      </c>
      <c r="E173" s="1">
        <v>-4.3544100720899995E-4</v>
      </c>
      <c r="F173" s="1">
        <v>-6.1299356508455287E-4</v>
      </c>
      <c r="G173" s="1">
        <v>3.8257357050393336E-4</v>
      </c>
      <c r="H173" s="1">
        <v>-1.2207448130362815E-4</v>
      </c>
      <c r="I173" s="1">
        <v>9.069107292910371E-4</v>
      </c>
      <c r="J173" s="1">
        <v>-2.1199463845342751E-4</v>
      </c>
      <c r="K173" s="1">
        <v>-3.9463702573433554E-4</v>
      </c>
      <c r="L173" s="1">
        <v>1.0850109105757511E-3</v>
      </c>
      <c r="M173" s="1">
        <v>3.5994816965766686E-3</v>
      </c>
      <c r="N173" s="1">
        <v>-3.0921125798874607E-3</v>
      </c>
      <c r="O173" s="1">
        <v>1.4500368328317274E-4</v>
      </c>
      <c r="P173" s="1">
        <v>2.8720586286083867E-4</v>
      </c>
      <c r="Q173" s="1">
        <v>-1.4304152640120078E-3</v>
      </c>
      <c r="R173" s="1">
        <v>4.4641294093045858E-4</v>
      </c>
      <c r="S173" s="1">
        <v>7.4626997500715469E-4</v>
      </c>
      <c r="T173" s="1">
        <v>-1.4352542207184189E-4</v>
      </c>
      <c r="U173" s="1">
        <v>-2.6261546363820594E-3</v>
      </c>
      <c r="V173" s="1">
        <v>4.8397534322709945E-4</v>
      </c>
      <c r="W173" s="1">
        <v>1.6777323118511285E-4</v>
      </c>
      <c r="X173" s="1">
        <v>-1.3086457800599511E-3</v>
      </c>
      <c r="Y173" s="1">
        <v>-4.909520669234628E-5</v>
      </c>
      <c r="Z173" s="1">
        <v>2.8721513342234296E-3</v>
      </c>
      <c r="AA173" s="1">
        <v>4.3006024787212811E-3</v>
      </c>
      <c r="AB173" s="1">
        <v>-2.6533680478343668E-3</v>
      </c>
      <c r="AC173" s="1">
        <v>3.4896620015802972E-4</v>
      </c>
      <c r="AD173" s="1">
        <v>1.1989625092353681E-3</v>
      </c>
      <c r="AE173" s="1">
        <v>5.1624938591190918E-4</v>
      </c>
      <c r="AF173" s="1">
        <v>6.9252816212767813E-4</v>
      </c>
      <c r="AG173" s="1">
        <v>2.9150726368114941E-3</v>
      </c>
      <c r="AH173" s="1">
        <v>-3.119847163013811E-3</v>
      </c>
      <c r="AI173" s="1">
        <v>2.4594114251274104E-4</v>
      </c>
      <c r="AJ173" s="1">
        <v>-3.8460689360379175E-3</v>
      </c>
      <c r="AK173" s="1">
        <v>-9.4286272426184683E-4</v>
      </c>
      <c r="AL173" s="1">
        <v>2.8829917619107677E-3</v>
      </c>
      <c r="AM173" s="1">
        <v>9.7836888953257289E-4</v>
      </c>
      <c r="AN173" s="1">
        <v>-3.0049683872404838E-3</v>
      </c>
      <c r="AO173" s="1">
        <v>-2.1390513596546584E-3</v>
      </c>
      <c r="AP173" s="1">
        <v>2.7485283555676583E-4</v>
      </c>
      <c r="AQ173" s="1">
        <v>-3.0534794385466161E-3</v>
      </c>
      <c r="AR173" s="1">
        <v>1.0541062125598195E-3</v>
      </c>
      <c r="AS173" s="1">
        <v>3.3483473179711908E-3</v>
      </c>
      <c r="AT173" s="1">
        <v>-1.0406831414077359E-3</v>
      </c>
      <c r="AU173" s="1">
        <v>7.8819871775982601E-4</v>
      </c>
      <c r="AV173" s="1">
        <v>-2.0397822512745111E-4</v>
      </c>
      <c r="AW173" s="1">
        <v>2.8077374228390305E-3</v>
      </c>
      <c r="AX173" s="1">
        <v>4.4834502996616479E-3</v>
      </c>
      <c r="AY173" s="1">
        <v>-2.4592985383401706E-3</v>
      </c>
      <c r="AZ173" s="1">
        <v>4.1206773092030861E-4</v>
      </c>
      <c r="BA173" s="1">
        <v>-8.7780778757898248E-4</v>
      </c>
      <c r="BB173" s="1">
        <v>-4.8148862992568294E-3</v>
      </c>
      <c r="BC173" s="1">
        <v>1.426854374536283E-3</v>
      </c>
      <c r="BD173" s="1">
        <v>4.8748400356916547E-4</v>
      </c>
      <c r="BE173" s="1">
        <v>1.5506310439373796E-3</v>
      </c>
      <c r="BF173" s="1">
        <v>7.1762299249349723E-4</v>
      </c>
      <c r="BG173" s="1">
        <v>-1.1848563334633834E-3</v>
      </c>
      <c r="BH173" s="1">
        <v>-2.3214364379928214E-4</v>
      </c>
      <c r="BI173" s="1">
        <v>-8.0158311953394776E-4</v>
      </c>
      <c r="BJ173" s="1">
        <v>-1.2757929063019586E-3</v>
      </c>
      <c r="BK173" s="1">
        <v>-3.1667777962871187E-3</v>
      </c>
      <c r="BL173" s="1">
        <v>2.8390858163097264E-4</v>
      </c>
      <c r="BM173" s="1">
        <v>-1.8503996476056787E-3</v>
      </c>
      <c r="BN173" s="1">
        <v>3.4394095985252806E-3</v>
      </c>
      <c r="BO173" s="1">
        <v>-2.0082248580745848E-3</v>
      </c>
      <c r="BP173" s="1">
        <v>-4.2697215024032065E-3</v>
      </c>
    </row>
    <row r="174" spans="1:68" x14ac:dyDescent="0.2">
      <c r="A174" s="4" t="s">
        <v>96</v>
      </c>
      <c r="B174" s="5">
        <v>7.9775190259989963E-4</v>
      </c>
      <c r="C174" s="1">
        <v>4.0626337572029084E-3</v>
      </c>
      <c r="D174" s="1">
        <v>-1.3507892933108268E-3</v>
      </c>
      <c r="E174" s="1">
        <v>-6.6412673595061113E-4</v>
      </c>
      <c r="F174" s="1">
        <v>5.0980851621483317E-3</v>
      </c>
      <c r="G174" s="1">
        <v>9.3843025755787853E-4</v>
      </c>
      <c r="H174" s="1">
        <v>-2.9517506734329075E-3</v>
      </c>
      <c r="I174" s="1">
        <v>1.3897565477538688E-3</v>
      </c>
      <c r="J174" s="1">
        <v>-6.2239819370337064E-4</v>
      </c>
      <c r="K174" s="1">
        <v>-2.1111006663418761E-3</v>
      </c>
      <c r="L174" s="1">
        <v>4.219331008763409E-4</v>
      </c>
      <c r="M174" s="1">
        <v>3.1811462560648726E-3</v>
      </c>
      <c r="N174" s="1">
        <v>-2.8116323455989662E-3</v>
      </c>
      <c r="O174" s="1">
        <v>-1.0591625467914678E-3</v>
      </c>
      <c r="P174" s="1">
        <v>1.598697026317754E-3</v>
      </c>
      <c r="Q174" s="1">
        <v>1.3580455956468003E-3</v>
      </c>
      <c r="R174" s="1">
        <v>-9.3674168802461162E-4</v>
      </c>
      <c r="S174" s="1">
        <v>-2.1497718386943136E-3</v>
      </c>
      <c r="T174" s="1">
        <v>-4.9706457001557182E-4</v>
      </c>
      <c r="U174" s="1">
        <v>-7.5670656318228586E-4</v>
      </c>
      <c r="V174" s="1">
        <v>1.7570726963136365E-3</v>
      </c>
      <c r="W174" s="1">
        <v>2.972868365646965E-3</v>
      </c>
      <c r="X174" s="1">
        <v>3.8677768006409674E-3</v>
      </c>
      <c r="Y174" s="1">
        <v>4.8702305546590791E-5</v>
      </c>
      <c r="Z174" s="1">
        <v>-3.4880901455381151E-3</v>
      </c>
      <c r="AA174" s="1">
        <v>-3.1244348174811597E-3</v>
      </c>
      <c r="AB174" s="1">
        <v>-8.1868648358228186E-4</v>
      </c>
      <c r="AC174" s="1">
        <v>3.7089738416332596E-3</v>
      </c>
      <c r="AD174" s="1">
        <v>-1.7389279510921496E-3</v>
      </c>
      <c r="AE174" s="1">
        <v>-2.9816722592439628E-4</v>
      </c>
      <c r="AF174" s="1">
        <v>3.618321020312858E-3</v>
      </c>
      <c r="AG174" s="1">
        <v>-2.8410168138856693E-5</v>
      </c>
      <c r="AH174" s="1">
        <v>-7.6165982350948451E-3</v>
      </c>
      <c r="AI174" s="1">
        <v>2.2509286515508902E-3</v>
      </c>
      <c r="AJ174" s="1">
        <v>4.5214666350851572E-3</v>
      </c>
      <c r="AK174" s="1">
        <v>1.3610574227311413E-3</v>
      </c>
      <c r="AL174" s="1">
        <v>-4.3690916633636464E-3</v>
      </c>
      <c r="AM174" s="1">
        <v>-7.8850944513798849E-4</v>
      </c>
      <c r="AN174" s="1">
        <v>-5.0693387687669464E-3</v>
      </c>
      <c r="AO174" s="1">
        <v>3.5073174799885119E-3</v>
      </c>
      <c r="AP174" s="1">
        <v>8.0903195651811405E-4</v>
      </c>
      <c r="AQ174" s="1">
        <v>2.4665292983229426E-3</v>
      </c>
      <c r="AR174" s="1">
        <v>-5.5060040212429762E-3</v>
      </c>
      <c r="AS174" s="1">
        <v>4.2108526681701895E-3</v>
      </c>
      <c r="AT174" s="1">
        <v>-7.0159094707712135E-4</v>
      </c>
      <c r="AU174" s="1">
        <v>-4.9134735939785528E-4</v>
      </c>
      <c r="AV174" s="1">
        <v>6.2476017682107506E-4</v>
      </c>
      <c r="AW174" s="1">
        <v>-2.107290403374366E-3</v>
      </c>
      <c r="AX174" s="1">
        <v>2.7212628367427527E-3</v>
      </c>
      <c r="AY174" s="1">
        <v>1.6696626344508351E-3</v>
      </c>
      <c r="AZ174" s="1">
        <v>-1.7876088685399207E-4</v>
      </c>
      <c r="BA174" s="1">
        <v>-2.5448985325144053E-3</v>
      </c>
      <c r="BB174" s="1">
        <v>3.5150046493013444E-3</v>
      </c>
      <c r="BC174" s="1">
        <v>-2.2345399092845762E-3</v>
      </c>
      <c r="BD174" s="1">
        <v>-3.7895729732221996E-3</v>
      </c>
      <c r="BE174" s="1">
        <v>2.1028353456247813E-3</v>
      </c>
      <c r="BF174" s="1">
        <v>-6.3205599940976249E-4</v>
      </c>
      <c r="BG174" s="1">
        <v>-5.7237626197054643E-3</v>
      </c>
      <c r="BH174" s="1">
        <v>-8.5234724006205101E-4</v>
      </c>
      <c r="BI174" s="1">
        <v>-6.6882955204572284E-4</v>
      </c>
      <c r="BJ174" s="1">
        <v>-5.7979107527693528E-3</v>
      </c>
      <c r="BK174" s="1">
        <v>3.2717417241992668E-3</v>
      </c>
      <c r="BL174" s="1">
        <v>-2.6020915563026441E-3</v>
      </c>
      <c r="BM174" s="1">
        <v>-1.0776797120111664E-3</v>
      </c>
      <c r="BN174" s="1">
        <v>3.4246911473952367E-3</v>
      </c>
      <c r="BO174" s="1">
        <v>-9.5537988541542112E-4</v>
      </c>
      <c r="BP174" s="1">
        <v>-4.2697215024032065E-3</v>
      </c>
    </row>
    <row r="175" spans="1:68" x14ac:dyDescent="0.2">
      <c r="A175" s="4" t="s">
        <v>473</v>
      </c>
      <c r="B175" s="5">
        <v>7.9775190259989963E-4</v>
      </c>
      <c r="C175" s="1">
        <v>4.0626337572029084E-3</v>
      </c>
      <c r="D175" s="1">
        <v>-1.3507892933108268E-3</v>
      </c>
      <c r="E175" s="1">
        <v>-6.6412673595061113E-4</v>
      </c>
      <c r="F175" s="1">
        <v>5.0980851621483317E-3</v>
      </c>
      <c r="G175" s="1">
        <v>9.3843025755787853E-4</v>
      </c>
      <c r="H175" s="1">
        <v>-2.9517506734329075E-3</v>
      </c>
      <c r="I175" s="1">
        <v>1.3897565477538688E-3</v>
      </c>
      <c r="J175" s="1">
        <v>-6.2239819370337064E-4</v>
      </c>
      <c r="K175" s="1">
        <v>-2.1111006663418761E-3</v>
      </c>
      <c r="L175" s="1">
        <v>4.219331008763409E-4</v>
      </c>
      <c r="M175" s="1">
        <v>3.1811462560648726E-3</v>
      </c>
      <c r="N175" s="1">
        <v>-2.8116323455989662E-3</v>
      </c>
      <c r="O175" s="1">
        <v>-1.0591625467914678E-3</v>
      </c>
      <c r="P175" s="1">
        <v>1.598697026317754E-3</v>
      </c>
      <c r="Q175" s="1">
        <v>1.3580455956468003E-3</v>
      </c>
      <c r="R175" s="1">
        <v>-9.3674168802461162E-4</v>
      </c>
      <c r="S175" s="1">
        <v>-2.1497718386943136E-3</v>
      </c>
      <c r="T175" s="1">
        <v>-4.9706457001557182E-4</v>
      </c>
      <c r="U175" s="1">
        <v>-7.5670656318228586E-4</v>
      </c>
      <c r="V175" s="1">
        <v>1.7570726963136365E-3</v>
      </c>
      <c r="W175" s="1">
        <v>2.972868365646965E-3</v>
      </c>
      <c r="X175" s="1">
        <v>3.8677768006409674E-3</v>
      </c>
      <c r="Y175" s="1">
        <v>4.8702305546590791E-5</v>
      </c>
      <c r="Z175" s="1">
        <v>-3.4880901455381151E-3</v>
      </c>
      <c r="AA175" s="1">
        <v>-3.1244348174811597E-3</v>
      </c>
      <c r="AB175" s="1">
        <v>-8.1868648358228186E-4</v>
      </c>
      <c r="AC175" s="1">
        <v>3.7089738416332596E-3</v>
      </c>
      <c r="AD175" s="1">
        <v>-1.7389279510921496E-3</v>
      </c>
      <c r="AE175" s="1">
        <v>-2.9816722592439628E-4</v>
      </c>
      <c r="AF175" s="1">
        <v>3.618321020312858E-3</v>
      </c>
      <c r="AG175" s="1">
        <v>-2.8410168138856693E-5</v>
      </c>
      <c r="AH175" s="1">
        <v>-7.6165982350948451E-3</v>
      </c>
      <c r="AI175" s="1">
        <v>2.2509286515508902E-3</v>
      </c>
      <c r="AJ175" s="1">
        <v>4.5214666350851572E-3</v>
      </c>
      <c r="AK175" s="1">
        <v>1.3610574227311413E-3</v>
      </c>
      <c r="AL175" s="1">
        <v>-4.3690916633636464E-3</v>
      </c>
      <c r="AM175" s="1">
        <v>-7.8850944513798849E-4</v>
      </c>
      <c r="AN175" s="1">
        <v>-5.0693387687669464E-3</v>
      </c>
      <c r="AO175" s="1">
        <v>3.5073174799885119E-3</v>
      </c>
      <c r="AP175" s="1">
        <v>8.0903195651811405E-4</v>
      </c>
      <c r="AQ175" s="1">
        <v>2.4665292983229426E-3</v>
      </c>
      <c r="AR175" s="1">
        <v>-5.5060040212429762E-3</v>
      </c>
      <c r="AS175" s="1">
        <v>4.2108526681701895E-3</v>
      </c>
      <c r="AT175" s="1">
        <v>-7.0159094707712135E-4</v>
      </c>
      <c r="AU175" s="1">
        <v>-4.9134735939785528E-4</v>
      </c>
      <c r="AV175" s="1">
        <v>6.2476017682107506E-4</v>
      </c>
      <c r="AW175" s="1">
        <v>-2.107290403374366E-3</v>
      </c>
      <c r="AX175" s="1">
        <v>2.7212628367427527E-3</v>
      </c>
      <c r="AY175" s="1">
        <v>1.6696626344508351E-3</v>
      </c>
      <c r="AZ175" s="1">
        <v>-1.7876088685399207E-4</v>
      </c>
      <c r="BA175" s="1">
        <v>-2.5448985325144053E-3</v>
      </c>
      <c r="BB175" s="1">
        <v>3.5150046493013444E-3</v>
      </c>
      <c r="BC175" s="1">
        <v>-2.2345399092845762E-3</v>
      </c>
      <c r="BD175" s="1">
        <v>-3.7895729732221996E-3</v>
      </c>
      <c r="BE175" s="1">
        <v>2.1028353456247813E-3</v>
      </c>
      <c r="BF175" s="1">
        <v>-6.3205599940976249E-4</v>
      </c>
      <c r="BG175" s="1">
        <v>-5.7237626197054643E-3</v>
      </c>
      <c r="BH175" s="1">
        <v>-8.5234724006205101E-4</v>
      </c>
      <c r="BI175" s="1">
        <v>-6.6882955204572284E-4</v>
      </c>
      <c r="BJ175" s="1">
        <v>-5.7979107527693528E-3</v>
      </c>
      <c r="BK175" s="1">
        <v>3.2717417241992668E-3</v>
      </c>
      <c r="BL175" s="1">
        <v>-2.6020915563026441E-3</v>
      </c>
      <c r="BM175" s="1">
        <v>-1.0776797120111664E-3</v>
      </c>
      <c r="BN175" s="1">
        <v>3.4246911473952367E-3</v>
      </c>
      <c r="BO175" s="1">
        <v>-9.5537988541542112E-4</v>
      </c>
      <c r="BP175" s="1">
        <v>-4.2697215024032065E-3</v>
      </c>
    </row>
    <row r="176" spans="1:68" x14ac:dyDescent="0.2">
      <c r="A176" s="4" t="s">
        <v>87</v>
      </c>
      <c r="B176" s="5">
        <v>7.9775190259989963E-4</v>
      </c>
      <c r="C176" s="1">
        <v>4.0626337572029084E-3</v>
      </c>
      <c r="D176" s="1">
        <v>-1.3507892933108268E-3</v>
      </c>
      <c r="E176" s="1">
        <v>-6.6412673595061113E-4</v>
      </c>
      <c r="F176" s="1">
        <v>5.0980851621483317E-3</v>
      </c>
      <c r="G176" s="1">
        <v>9.3843025755787853E-4</v>
      </c>
      <c r="H176" s="1">
        <v>-2.9517506734329075E-3</v>
      </c>
      <c r="I176" s="1">
        <v>1.3897565477538688E-3</v>
      </c>
      <c r="J176" s="1">
        <v>-6.2239819370337064E-4</v>
      </c>
      <c r="K176" s="1">
        <v>-2.1111006663418761E-3</v>
      </c>
      <c r="L176" s="1">
        <v>4.219331008763409E-4</v>
      </c>
      <c r="M176" s="1">
        <v>3.1811462560648726E-3</v>
      </c>
      <c r="N176" s="1">
        <v>-2.8116323455989662E-3</v>
      </c>
      <c r="O176" s="1">
        <v>-1.0591625467914678E-3</v>
      </c>
      <c r="P176" s="1">
        <v>1.598697026317754E-3</v>
      </c>
      <c r="Q176" s="1">
        <v>1.3580455956468003E-3</v>
      </c>
      <c r="R176" s="1">
        <v>-9.3674168802461162E-4</v>
      </c>
      <c r="S176" s="1">
        <v>-2.1497718386943136E-3</v>
      </c>
      <c r="T176" s="1">
        <v>-4.9706457001557182E-4</v>
      </c>
      <c r="U176" s="1">
        <v>-7.5670656318228586E-4</v>
      </c>
      <c r="V176" s="1">
        <v>1.7570726963136365E-3</v>
      </c>
      <c r="W176" s="1">
        <v>2.972868365646965E-3</v>
      </c>
      <c r="X176" s="1">
        <v>3.8677768006409674E-3</v>
      </c>
      <c r="Y176" s="1">
        <v>4.8702305546590791E-5</v>
      </c>
      <c r="Z176" s="1">
        <v>-3.4880901455381151E-3</v>
      </c>
      <c r="AA176" s="1">
        <v>-3.1244348174811597E-3</v>
      </c>
      <c r="AB176" s="1">
        <v>-8.1868648358228186E-4</v>
      </c>
      <c r="AC176" s="1">
        <v>3.7089738416332596E-3</v>
      </c>
      <c r="AD176" s="1">
        <v>-1.7389279510921496E-3</v>
      </c>
      <c r="AE176" s="1">
        <v>-2.9816722592439628E-4</v>
      </c>
      <c r="AF176" s="1">
        <v>3.618321020312858E-3</v>
      </c>
      <c r="AG176" s="1">
        <v>-2.8410168138856693E-5</v>
      </c>
      <c r="AH176" s="1">
        <v>-7.6165982350948451E-3</v>
      </c>
      <c r="AI176" s="1">
        <v>2.2509286515508902E-3</v>
      </c>
      <c r="AJ176" s="1">
        <v>4.5214666350851572E-3</v>
      </c>
      <c r="AK176" s="1">
        <v>1.3610574227311413E-3</v>
      </c>
      <c r="AL176" s="1">
        <v>-4.3690916633636464E-3</v>
      </c>
      <c r="AM176" s="1">
        <v>-7.8850944513798849E-4</v>
      </c>
      <c r="AN176" s="1">
        <v>-5.0693387687669464E-3</v>
      </c>
      <c r="AO176" s="1">
        <v>3.5073174799885119E-3</v>
      </c>
      <c r="AP176" s="1">
        <v>8.0903195651811405E-4</v>
      </c>
      <c r="AQ176" s="1">
        <v>2.4665292983229426E-3</v>
      </c>
      <c r="AR176" s="1">
        <v>-5.5060040212429762E-3</v>
      </c>
      <c r="AS176" s="1">
        <v>4.2108526681701895E-3</v>
      </c>
      <c r="AT176" s="1">
        <v>-7.0159094707712135E-4</v>
      </c>
      <c r="AU176" s="1">
        <v>-4.9134735939785528E-4</v>
      </c>
      <c r="AV176" s="1">
        <v>6.2476017682107506E-4</v>
      </c>
      <c r="AW176" s="1">
        <v>-2.107290403374366E-3</v>
      </c>
      <c r="AX176" s="1">
        <v>2.7212628367427527E-3</v>
      </c>
      <c r="AY176" s="1">
        <v>1.6696626344508351E-3</v>
      </c>
      <c r="AZ176" s="1">
        <v>-1.7876088685399207E-4</v>
      </c>
      <c r="BA176" s="1">
        <v>-2.5448985325144053E-3</v>
      </c>
      <c r="BB176" s="1">
        <v>3.5150046493013444E-3</v>
      </c>
      <c r="BC176" s="1">
        <v>-2.2345399092845762E-3</v>
      </c>
      <c r="BD176" s="1">
        <v>-3.7895729732221996E-3</v>
      </c>
      <c r="BE176" s="1">
        <v>2.1028353456247813E-3</v>
      </c>
      <c r="BF176" s="1">
        <v>-6.3205599940976249E-4</v>
      </c>
      <c r="BG176" s="1">
        <v>-5.7237626197054643E-3</v>
      </c>
      <c r="BH176" s="1">
        <v>-8.5234724006205101E-4</v>
      </c>
      <c r="BI176" s="1">
        <v>-6.6882955204572284E-4</v>
      </c>
      <c r="BJ176" s="1">
        <v>-5.7979107527693528E-3</v>
      </c>
      <c r="BK176" s="1">
        <v>3.2717417241992668E-3</v>
      </c>
      <c r="BL176" s="1">
        <v>-2.6020915563026441E-3</v>
      </c>
      <c r="BM176" s="1">
        <v>-1.0776797120111664E-3</v>
      </c>
      <c r="BN176" s="1">
        <v>3.4246911473952367E-3</v>
      </c>
      <c r="BO176" s="1">
        <v>-9.5537988541542112E-4</v>
      </c>
      <c r="BP176" s="1">
        <v>-4.2697215024032065E-3</v>
      </c>
    </row>
    <row r="177" spans="1:68" x14ac:dyDescent="0.2">
      <c r="A177" s="4" t="s">
        <v>97</v>
      </c>
      <c r="B177" s="5">
        <v>4.6687314834678974E-3</v>
      </c>
      <c r="C177" s="1">
        <v>3.8964425852677973E-3</v>
      </c>
      <c r="D177" s="1">
        <v>-3.5572655963969657E-3</v>
      </c>
      <c r="E177" s="1">
        <v>-7.9633088891256784E-4</v>
      </c>
      <c r="F177" s="1">
        <v>9.2526372298434075E-3</v>
      </c>
      <c r="G177" s="1">
        <v>1.0144107819241958E-3</v>
      </c>
      <c r="H177" s="1">
        <v>-3.4225948175891498E-3</v>
      </c>
      <c r="I177" s="1">
        <v>-2.6972709216349345E-3</v>
      </c>
      <c r="J177" s="1">
        <v>-1.3125562767862759E-3</v>
      </c>
      <c r="K177" s="1">
        <v>-1.933577504566263E-3</v>
      </c>
      <c r="L177" s="1">
        <v>-1.4311993391058356E-4</v>
      </c>
      <c r="M177" s="1">
        <v>3.4003932891436268E-3</v>
      </c>
      <c r="N177" s="1">
        <v>1.0936544639200342E-3</v>
      </c>
      <c r="O177" s="1">
        <v>-2.7515253885830575E-3</v>
      </c>
      <c r="P177" s="1">
        <v>3.0122375126575155E-3</v>
      </c>
      <c r="Q177" s="1">
        <v>-6.8266383890546421E-4</v>
      </c>
      <c r="R177" s="1">
        <v>-1.6147734990711836E-3</v>
      </c>
      <c r="S177" s="1">
        <v>-1.1716656166760511E-3</v>
      </c>
      <c r="T177" s="1">
        <v>-5.6112310344225461E-4</v>
      </c>
      <c r="U177" s="1">
        <v>4.7536227694078117E-3</v>
      </c>
      <c r="V177" s="1">
        <v>1.4407299608260246E-3</v>
      </c>
      <c r="W177" s="1">
        <v>5.6210235226254587E-3</v>
      </c>
      <c r="X177" s="1">
        <v>-4.2722387956203514E-4</v>
      </c>
      <c r="Y177" s="1">
        <v>-8.6332405590743174E-4</v>
      </c>
      <c r="Z177" s="1">
        <v>7.951340728655508E-4</v>
      </c>
      <c r="AA177" s="1">
        <v>-6.6195494187911417E-5</v>
      </c>
      <c r="AB177" s="1">
        <v>3.6096104795201012E-3</v>
      </c>
      <c r="AC177" s="1">
        <v>2.5959361317285252E-4</v>
      </c>
      <c r="AD177" s="1">
        <v>-3.2757354014339587E-3</v>
      </c>
      <c r="AE177" s="1">
        <v>1.8303607386415234E-3</v>
      </c>
      <c r="AF177" s="1">
        <v>1.9718591320995326E-3</v>
      </c>
      <c r="AG177" s="1">
        <v>-1.4501119971098361E-3</v>
      </c>
      <c r="AH177" s="1">
        <v>-5.4235002483166324E-3</v>
      </c>
      <c r="AI177" s="1">
        <v>-8.9482403345204225E-4</v>
      </c>
      <c r="AJ177" s="1">
        <v>-1.9722208347739169E-3</v>
      </c>
      <c r="AK177" s="1">
        <v>4.4290737970681506E-3</v>
      </c>
      <c r="AL177" s="1">
        <v>-1.2307348783913835E-3</v>
      </c>
      <c r="AM177" s="1">
        <v>-7.7724772516543986E-4</v>
      </c>
      <c r="AN177" s="1">
        <v>6.4864354029134947E-3</v>
      </c>
      <c r="AO177" s="1">
        <v>1.6694500068768509E-3</v>
      </c>
      <c r="AP177" s="1">
        <v>-3.7575856066367823E-5</v>
      </c>
      <c r="AQ177" s="1">
        <v>-3.3181679762384207E-3</v>
      </c>
      <c r="AR177" s="1">
        <v>-4.5547966029411812E-3</v>
      </c>
      <c r="AS177" s="1">
        <v>-6.6551581171374341E-4</v>
      </c>
      <c r="AT177" s="1">
        <v>7.6815974532246359E-3</v>
      </c>
      <c r="AU177" s="1">
        <v>-8.7733578251894268E-4</v>
      </c>
      <c r="AV177" s="1">
        <v>-2.2327425568854954E-3</v>
      </c>
      <c r="AW177" s="1">
        <v>-1.6417007350502226E-3</v>
      </c>
      <c r="AX177" s="1">
        <v>1.4674075849360653E-3</v>
      </c>
      <c r="AY177" s="1">
        <v>2.8416935385262247E-3</v>
      </c>
      <c r="AZ177" s="1">
        <v>-1.8060297009982933E-4</v>
      </c>
      <c r="BA177" s="1">
        <v>-5.6494202441603062E-3</v>
      </c>
      <c r="BB177" s="1">
        <v>-1.9966334183821946E-3</v>
      </c>
      <c r="BC177" s="1">
        <v>-2.4549464374175561E-3</v>
      </c>
      <c r="BD177" s="1">
        <v>-3.285844509161977E-4</v>
      </c>
      <c r="BE177" s="1">
        <v>-1.8722262770899439E-3</v>
      </c>
      <c r="BF177" s="1">
        <v>-3.0064007079212752E-3</v>
      </c>
      <c r="BG177" s="1">
        <v>-5.3364562526912341E-3</v>
      </c>
      <c r="BH177" s="1">
        <v>-5.4819682917274428E-3</v>
      </c>
      <c r="BI177" s="1">
        <v>-1.149113398733778E-3</v>
      </c>
      <c r="BJ177" s="1">
        <v>6.1368337254735991E-3</v>
      </c>
      <c r="BK177" s="1">
        <v>-2.7526122074619003E-3</v>
      </c>
      <c r="BL177" s="1">
        <v>-1.1000267287030229E-2</v>
      </c>
      <c r="BM177" s="1">
        <v>-8.7481438309260431E-4</v>
      </c>
      <c r="BN177" s="1">
        <v>2.0202028922751449E-3</v>
      </c>
      <c r="BO177" s="1">
        <v>-5.9127276198937036E-3</v>
      </c>
      <c r="BP177" s="1">
        <v>-4.2697215024032065E-3</v>
      </c>
    </row>
    <row r="178" spans="1:68" x14ac:dyDescent="0.2">
      <c r="A178" s="4" t="s">
        <v>97</v>
      </c>
      <c r="B178" s="5">
        <v>-8.1418892394457144E-4</v>
      </c>
      <c r="C178" s="1">
        <v>3.3105333732074424E-4</v>
      </c>
      <c r="D178" s="1">
        <v>2.4158785383211344E-4</v>
      </c>
      <c r="E178" s="1">
        <v>-1.3826155418748085E-3</v>
      </c>
      <c r="F178" s="1">
        <v>-7.6017129852958085E-4</v>
      </c>
      <c r="G178" s="1">
        <v>3.0774663753883516E-4</v>
      </c>
      <c r="H178" s="1">
        <v>2.1971589641657188E-4</v>
      </c>
      <c r="I178" s="1">
        <v>-3.5500598991394935E-4</v>
      </c>
      <c r="J178" s="1">
        <v>-8.7451325716363955E-5</v>
      </c>
      <c r="K178" s="1">
        <v>-9.0763442264102108E-4</v>
      </c>
      <c r="L178" s="1">
        <v>3.5568533639470804E-3</v>
      </c>
      <c r="M178" s="1">
        <v>3.925581736861165E-3</v>
      </c>
      <c r="N178" s="1">
        <v>-2.1507458028444401E-3</v>
      </c>
      <c r="O178" s="1">
        <v>-2.4337977592878314E-4</v>
      </c>
      <c r="P178" s="1">
        <v>-6.8297355868591494E-4</v>
      </c>
      <c r="Q178" s="1">
        <v>-1.7428668500618799E-3</v>
      </c>
      <c r="R178" s="1">
        <v>1.3048148119869454E-3</v>
      </c>
      <c r="S178" s="1">
        <v>2.6302153256856011E-4</v>
      </c>
      <c r="T178" s="1">
        <v>1.6011533464024505E-4</v>
      </c>
      <c r="U178" s="1">
        <v>-1.621092776891525E-3</v>
      </c>
      <c r="V178" s="1">
        <v>1.0155339432240838E-3</v>
      </c>
      <c r="W178" s="1">
        <v>5.271462571317853E-4</v>
      </c>
      <c r="X178" s="1">
        <v>1.9860242321239263E-4</v>
      </c>
      <c r="Y178" s="1">
        <v>1.693183311273494E-4</v>
      </c>
      <c r="Z178" s="1">
        <v>2.5729948873719675E-3</v>
      </c>
      <c r="AA178" s="1">
        <v>1.944493931001384E-4</v>
      </c>
      <c r="AB178" s="1">
        <v>-2.097141926616346E-3</v>
      </c>
      <c r="AC178" s="1">
        <v>-7.2762740448193916E-4</v>
      </c>
      <c r="AD178" s="1">
        <v>8.9286322508991278E-4</v>
      </c>
      <c r="AE178" s="1">
        <v>1.1591198461498036E-3</v>
      </c>
      <c r="AF178" s="1">
        <v>2.2945468177127996E-3</v>
      </c>
      <c r="AG178" s="1">
        <v>3.0287742562153004E-3</v>
      </c>
      <c r="AH178" s="1">
        <v>-3.4001860438788692E-3</v>
      </c>
      <c r="AI178" s="1">
        <v>3.5115354914439309E-4</v>
      </c>
      <c r="AJ178" s="1">
        <v>-9.8687558585095619E-4</v>
      </c>
      <c r="AK178" s="1">
        <v>-3.1868087990678828E-4</v>
      </c>
      <c r="AL178" s="1">
        <v>1.9596813104716978E-3</v>
      </c>
      <c r="AM178" s="1">
        <v>1.4111870047268443E-3</v>
      </c>
      <c r="AN178" s="1">
        <v>-3.0188625845466869E-3</v>
      </c>
      <c r="AO178" s="1">
        <v>-3.0149793019423176E-3</v>
      </c>
      <c r="AP178" s="1">
        <v>-2.3675711859023402E-4</v>
      </c>
      <c r="AQ178" s="1">
        <v>-2.5064159805493406E-3</v>
      </c>
      <c r="AR178" s="1">
        <v>-4.4921309760298284E-4</v>
      </c>
      <c r="AS178" s="1">
        <v>2.1063481539616226E-3</v>
      </c>
      <c r="AT178" s="1">
        <v>-1.7169862037909693E-3</v>
      </c>
      <c r="AU178" s="1">
        <v>6.6034857798553525E-4</v>
      </c>
      <c r="AV178" s="1">
        <v>-4.0041768898857965E-4</v>
      </c>
      <c r="AW178" s="1">
        <v>2.0667247466831062E-3</v>
      </c>
      <c r="AX178" s="1">
        <v>2.6117616302010244E-3</v>
      </c>
      <c r="AY178" s="1">
        <v>-2.7897912285611355E-3</v>
      </c>
      <c r="AZ178" s="1">
        <v>3.5376591787621131E-4</v>
      </c>
      <c r="BA178" s="1">
        <v>-2.1416532486101896E-3</v>
      </c>
      <c r="BB178" s="1">
        <v>-3.8712173106555006E-3</v>
      </c>
      <c r="BC178" s="1">
        <v>2.429498076905763E-3</v>
      </c>
      <c r="BD178" s="1">
        <v>1.3763423342869033E-3</v>
      </c>
      <c r="BE178" s="1">
        <v>-3.3925160244094257E-5</v>
      </c>
      <c r="BF178" s="1">
        <v>1.4481867957226368E-3</v>
      </c>
      <c r="BG178" s="1">
        <v>-1.4494379134418034E-3</v>
      </c>
      <c r="BH178" s="1">
        <v>1.6406797036855724E-3</v>
      </c>
      <c r="BI178" s="1">
        <v>-8.0741782594302518E-4</v>
      </c>
      <c r="BJ178" s="1">
        <v>7.8775972640699929E-4</v>
      </c>
      <c r="BK178" s="1">
        <v>-5.819842943550396E-4</v>
      </c>
      <c r="BL178" s="1">
        <v>-2.925293289639887E-3</v>
      </c>
      <c r="BM178" s="1">
        <v>-1.9259807794217482E-3</v>
      </c>
      <c r="BN178" s="1">
        <v>3.7700609183499777E-3</v>
      </c>
      <c r="BO178" s="1">
        <v>-7.523323594715198E-4</v>
      </c>
      <c r="BP178" s="1">
        <v>-6.3814609521125635E-3</v>
      </c>
    </row>
    <row r="179" spans="1:68" x14ac:dyDescent="0.2">
      <c r="A179" s="4" t="s">
        <v>97</v>
      </c>
      <c r="B179" s="5">
        <v>-8.1418892394457144E-4</v>
      </c>
      <c r="C179" s="1">
        <v>3.3105333732074424E-4</v>
      </c>
      <c r="D179" s="1">
        <v>2.4158785383211344E-4</v>
      </c>
      <c r="E179" s="1">
        <v>-1.3826155418748085E-3</v>
      </c>
      <c r="F179" s="1">
        <v>-7.6017129852958085E-4</v>
      </c>
      <c r="G179" s="1">
        <v>3.0774663753883516E-4</v>
      </c>
      <c r="H179" s="1">
        <v>2.1971589641657188E-4</v>
      </c>
      <c r="I179" s="1">
        <v>-3.5500598991394935E-4</v>
      </c>
      <c r="J179" s="1">
        <v>-8.7451325716363955E-5</v>
      </c>
      <c r="K179" s="1">
        <v>-9.0763442264102108E-4</v>
      </c>
      <c r="L179" s="1">
        <v>3.5568533639470804E-3</v>
      </c>
      <c r="M179" s="1">
        <v>3.925581736861165E-3</v>
      </c>
      <c r="N179" s="1">
        <v>-2.1507458028444401E-3</v>
      </c>
      <c r="O179" s="1">
        <v>-2.4337977592878314E-4</v>
      </c>
      <c r="P179" s="1">
        <v>-6.8297355868591494E-4</v>
      </c>
      <c r="Q179" s="1">
        <v>-1.7428668500618799E-3</v>
      </c>
      <c r="R179" s="1">
        <v>1.3048148119869454E-3</v>
      </c>
      <c r="S179" s="1">
        <v>2.6302153256856011E-4</v>
      </c>
      <c r="T179" s="1">
        <v>1.6011533464024505E-4</v>
      </c>
      <c r="U179" s="1">
        <v>-1.621092776891525E-3</v>
      </c>
      <c r="V179" s="1">
        <v>1.0155339432240838E-3</v>
      </c>
      <c r="W179" s="1">
        <v>5.271462571317853E-4</v>
      </c>
      <c r="X179" s="1">
        <v>1.9860242321239263E-4</v>
      </c>
      <c r="Y179" s="1">
        <v>1.693183311273494E-4</v>
      </c>
      <c r="Z179" s="1">
        <v>2.5729948873719675E-3</v>
      </c>
      <c r="AA179" s="1">
        <v>1.944493931001384E-4</v>
      </c>
      <c r="AB179" s="1">
        <v>-2.097141926616346E-3</v>
      </c>
      <c r="AC179" s="1">
        <v>-7.2762740448193916E-4</v>
      </c>
      <c r="AD179" s="1">
        <v>8.9286322508991278E-4</v>
      </c>
      <c r="AE179" s="1">
        <v>1.1591198461498036E-3</v>
      </c>
      <c r="AF179" s="1">
        <v>2.2945468177127996E-3</v>
      </c>
      <c r="AG179" s="1">
        <v>3.0287742562153004E-3</v>
      </c>
      <c r="AH179" s="1">
        <v>-3.4001860438788692E-3</v>
      </c>
      <c r="AI179" s="1">
        <v>3.5115354914439309E-4</v>
      </c>
      <c r="AJ179" s="1">
        <v>-9.8687558585095619E-4</v>
      </c>
      <c r="AK179" s="1">
        <v>-3.1868087990678828E-4</v>
      </c>
      <c r="AL179" s="1">
        <v>1.9596813104716978E-3</v>
      </c>
      <c r="AM179" s="1">
        <v>1.4111870047268443E-3</v>
      </c>
      <c r="AN179" s="1">
        <v>-3.0188625845466869E-3</v>
      </c>
      <c r="AO179" s="1">
        <v>-3.0149793019423176E-3</v>
      </c>
      <c r="AP179" s="1">
        <v>-2.3675711859023402E-4</v>
      </c>
      <c r="AQ179" s="1">
        <v>-2.5064159805493406E-3</v>
      </c>
      <c r="AR179" s="1">
        <v>-4.4921309760298284E-4</v>
      </c>
      <c r="AS179" s="1">
        <v>2.1063481539616226E-3</v>
      </c>
      <c r="AT179" s="1">
        <v>-1.7169862037909693E-3</v>
      </c>
      <c r="AU179" s="1">
        <v>6.6034857798553525E-4</v>
      </c>
      <c r="AV179" s="1">
        <v>-4.0041768898857965E-4</v>
      </c>
      <c r="AW179" s="1">
        <v>2.0667247466831062E-3</v>
      </c>
      <c r="AX179" s="1">
        <v>2.6117616302010244E-3</v>
      </c>
      <c r="AY179" s="1">
        <v>-2.7897912285611355E-3</v>
      </c>
      <c r="AZ179" s="1">
        <v>3.5376591787621131E-4</v>
      </c>
      <c r="BA179" s="1">
        <v>-2.1416532486101896E-3</v>
      </c>
      <c r="BB179" s="1">
        <v>-3.8712173106555006E-3</v>
      </c>
      <c r="BC179" s="1">
        <v>2.429498076905763E-3</v>
      </c>
      <c r="BD179" s="1">
        <v>1.3763423342869033E-3</v>
      </c>
      <c r="BE179" s="1">
        <v>-3.3925160244094257E-5</v>
      </c>
      <c r="BF179" s="1">
        <v>1.4481867957226368E-3</v>
      </c>
      <c r="BG179" s="1">
        <v>-1.4494379134418034E-3</v>
      </c>
      <c r="BH179" s="1">
        <v>1.6406797036855724E-3</v>
      </c>
      <c r="BI179" s="1">
        <v>-8.0741782594302518E-4</v>
      </c>
      <c r="BJ179" s="1">
        <v>7.8775972640699929E-4</v>
      </c>
      <c r="BK179" s="1">
        <v>-5.819842943550396E-4</v>
      </c>
      <c r="BL179" s="1">
        <v>-2.925293289639887E-3</v>
      </c>
      <c r="BM179" s="1">
        <v>-1.9259807794217482E-3</v>
      </c>
      <c r="BN179" s="1">
        <v>3.7700609183499777E-3</v>
      </c>
      <c r="BO179" s="1">
        <v>-7.523323594715198E-4</v>
      </c>
      <c r="BP179" s="1">
        <v>-7.3990543918541381E-3</v>
      </c>
    </row>
    <row r="180" spans="1:68" x14ac:dyDescent="0.2">
      <c r="A180" s="4" t="s">
        <v>89</v>
      </c>
      <c r="B180" s="5">
        <v>-8.1418892394457144E-4</v>
      </c>
      <c r="C180" s="1">
        <v>3.3105333732074424E-4</v>
      </c>
      <c r="D180" s="1">
        <v>2.4158785383211344E-4</v>
      </c>
      <c r="E180" s="1">
        <v>-1.3826155418748085E-3</v>
      </c>
      <c r="F180" s="1">
        <v>-7.6017129852958085E-4</v>
      </c>
      <c r="G180" s="1">
        <v>3.0774663753883516E-4</v>
      </c>
      <c r="H180" s="1">
        <v>2.1971589641657188E-4</v>
      </c>
      <c r="I180" s="1">
        <v>-3.5500598991394935E-4</v>
      </c>
      <c r="J180" s="1">
        <v>-8.7451325716363955E-5</v>
      </c>
      <c r="K180" s="1">
        <v>-9.0763442264102108E-4</v>
      </c>
      <c r="L180" s="1">
        <v>3.5568533639470804E-3</v>
      </c>
      <c r="M180" s="1">
        <v>3.925581736861165E-3</v>
      </c>
      <c r="N180" s="1">
        <v>-2.1507458028444401E-3</v>
      </c>
      <c r="O180" s="1">
        <v>-2.4337977592878314E-4</v>
      </c>
      <c r="P180" s="1">
        <v>-6.8297355868591494E-4</v>
      </c>
      <c r="Q180" s="1">
        <v>-1.7428668500618799E-3</v>
      </c>
      <c r="R180" s="1">
        <v>1.3048148119869454E-3</v>
      </c>
      <c r="S180" s="1">
        <v>2.6302153256856011E-4</v>
      </c>
      <c r="T180" s="1">
        <v>1.6011533464024505E-4</v>
      </c>
      <c r="U180" s="1">
        <v>-1.621092776891525E-3</v>
      </c>
      <c r="V180" s="1">
        <v>1.0155339432240838E-3</v>
      </c>
      <c r="W180" s="1">
        <v>5.271462571317853E-4</v>
      </c>
      <c r="X180" s="1">
        <v>1.9860242321239263E-4</v>
      </c>
      <c r="Y180" s="1">
        <v>1.693183311273494E-4</v>
      </c>
      <c r="Z180" s="1">
        <v>2.5729948873719675E-3</v>
      </c>
      <c r="AA180" s="1">
        <v>1.944493931001384E-4</v>
      </c>
      <c r="AB180" s="1">
        <v>-2.097141926616346E-3</v>
      </c>
      <c r="AC180" s="1">
        <v>-7.2762740448193916E-4</v>
      </c>
      <c r="AD180" s="1">
        <v>8.9286322508991278E-4</v>
      </c>
      <c r="AE180" s="1">
        <v>1.1591198461498036E-3</v>
      </c>
      <c r="AF180" s="1">
        <v>2.2945468177127996E-3</v>
      </c>
      <c r="AG180" s="1">
        <v>3.0287742562153004E-3</v>
      </c>
      <c r="AH180" s="1">
        <v>-3.4001860438788692E-3</v>
      </c>
      <c r="AI180" s="1">
        <v>3.5115354914439309E-4</v>
      </c>
      <c r="AJ180" s="1">
        <v>-9.8687558585095619E-4</v>
      </c>
      <c r="AK180" s="1">
        <v>-3.1868087990678828E-4</v>
      </c>
      <c r="AL180" s="1">
        <v>1.9596813104716978E-3</v>
      </c>
      <c r="AM180" s="1">
        <v>1.4111870047268443E-3</v>
      </c>
      <c r="AN180" s="1">
        <v>-3.0188625845466869E-3</v>
      </c>
      <c r="AO180" s="1">
        <v>-3.0149793019423176E-3</v>
      </c>
      <c r="AP180" s="1">
        <v>-2.3675711859023402E-4</v>
      </c>
      <c r="AQ180" s="1">
        <v>-2.5064159805493406E-3</v>
      </c>
      <c r="AR180" s="1">
        <v>-4.4921309760298284E-4</v>
      </c>
      <c r="AS180" s="1">
        <v>2.1063481539616226E-3</v>
      </c>
      <c r="AT180" s="1">
        <v>-1.7169862037909693E-3</v>
      </c>
      <c r="AU180" s="1">
        <v>6.6034857798553525E-4</v>
      </c>
      <c r="AV180" s="1">
        <v>-4.0041768898857965E-4</v>
      </c>
      <c r="AW180" s="1">
        <v>2.0667247466831062E-3</v>
      </c>
      <c r="AX180" s="1">
        <v>2.6117616302010244E-3</v>
      </c>
      <c r="AY180" s="1">
        <v>-2.7897912285611355E-3</v>
      </c>
      <c r="AZ180" s="1">
        <v>3.5376591787621131E-4</v>
      </c>
      <c r="BA180" s="1">
        <v>-2.1416532486101896E-3</v>
      </c>
      <c r="BB180" s="1">
        <v>-3.8712173106555006E-3</v>
      </c>
      <c r="BC180" s="1">
        <v>2.429498076905763E-3</v>
      </c>
      <c r="BD180" s="1">
        <v>1.3763423342869033E-3</v>
      </c>
      <c r="BE180" s="1">
        <v>-3.3925160244094257E-5</v>
      </c>
      <c r="BF180" s="1">
        <v>1.4481867957226368E-3</v>
      </c>
      <c r="BG180" s="1">
        <v>-1.4494379134418034E-3</v>
      </c>
      <c r="BH180" s="1">
        <v>1.6406797036855724E-3</v>
      </c>
      <c r="BI180" s="1">
        <v>-8.0741782594302518E-4</v>
      </c>
      <c r="BJ180" s="1">
        <v>7.8775972640699929E-4</v>
      </c>
      <c r="BK180" s="1">
        <v>-5.819842943550396E-4</v>
      </c>
      <c r="BL180" s="1">
        <v>-2.925293289639887E-3</v>
      </c>
      <c r="BM180" s="1">
        <v>-1.9259807794217482E-3</v>
      </c>
      <c r="BN180" s="1">
        <v>3.7700609183499777E-3</v>
      </c>
      <c r="BO180" s="1">
        <v>-7.523323594715198E-4</v>
      </c>
      <c r="BP180" s="1">
        <v>-7.3990543918541381E-3</v>
      </c>
    </row>
    <row r="181" spans="1:68" x14ac:dyDescent="0.2">
      <c r="A181" s="4" t="s">
        <v>89</v>
      </c>
      <c r="B181" s="5">
        <v>-8.1418892394457144E-4</v>
      </c>
      <c r="C181" s="1">
        <v>3.3105333732074424E-4</v>
      </c>
      <c r="D181" s="1">
        <v>2.4158785383211344E-4</v>
      </c>
      <c r="E181" s="1">
        <v>-1.3826155418748085E-3</v>
      </c>
      <c r="F181" s="1">
        <v>-7.6017129852958085E-4</v>
      </c>
      <c r="G181" s="1">
        <v>3.0774663753883516E-4</v>
      </c>
      <c r="H181" s="1">
        <v>2.1971589641657188E-4</v>
      </c>
      <c r="I181" s="1">
        <v>-3.5500598991394935E-4</v>
      </c>
      <c r="J181" s="1">
        <v>-8.7451325716363955E-5</v>
      </c>
      <c r="K181" s="1">
        <v>-9.0763442264102108E-4</v>
      </c>
      <c r="L181" s="1">
        <v>3.5568533639470804E-3</v>
      </c>
      <c r="M181" s="1">
        <v>3.925581736861165E-3</v>
      </c>
      <c r="N181" s="1">
        <v>-2.1507458028444401E-3</v>
      </c>
      <c r="O181" s="1">
        <v>-2.4337977592878314E-4</v>
      </c>
      <c r="P181" s="1">
        <v>-6.8297355868591494E-4</v>
      </c>
      <c r="Q181" s="1">
        <v>-1.7428668500618799E-3</v>
      </c>
      <c r="R181" s="1">
        <v>1.3048148119869454E-3</v>
      </c>
      <c r="S181" s="1">
        <v>2.6302153256856011E-4</v>
      </c>
      <c r="T181" s="1">
        <v>1.6011533464024505E-4</v>
      </c>
      <c r="U181" s="1">
        <v>-1.621092776891525E-3</v>
      </c>
      <c r="V181" s="1">
        <v>1.0155339432240838E-3</v>
      </c>
      <c r="W181" s="1">
        <v>5.271462571317853E-4</v>
      </c>
      <c r="X181" s="1">
        <v>1.9860242321239263E-4</v>
      </c>
      <c r="Y181" s="1">
        <v>1.693183311273494E-4</v>
      </c>
      <c r="Z181" s="1">
        <v>2.5729948873719675E-3</v>
      </c>
      <c r="AA181" s="1">
        <v>1.944493931001384E-4</v>
      </c>
      <c r="AB181" s="1">
        <v>-2.097141926616346E-3</v>
      </c>
      <c r="AC181" s="1">
        <v>-7.2762740448193916E-4</v>
      </c>
      <c r="AD181" s="1">
        <v>8.9286322508991278E-4</v>
      </c>
      <c r="AE181" s="1">
        <v>1.1591198461498036E-3</v>
      </c>
      <c r="AF181" s="1">
        <v>2.2945468177127996E-3</v>
      </c>
      <c r="AG181" s="1">
        <v>3.0287742562153004E-3</v>
      </c>
      <c r="AH181" s="1">
        <v>-3.4001860438788692E-3</v>
      </c>
      <c r="AI181" s="1">
        <v>3.5115354914439309E-4</v>
      </c>
      <c r="AJ181" s="1">
        <v>-9.8687558585095619E-4</v>
      </c>
      <c r="AK181" s="1">
        <v>-3.1868087990678828E-4</v>
      </c>
      <c r="AL181" s="1">
        <v>1.9596813104716978E-3</v>
      </c>
      <c r="AM181" s="1">
        <v>1.4111870047268443E-3</v>
      </c>
      <c r="AN181" s="1">
        <v>-3.0188625845466869E-3</v>
      </c>
      <c r="AO181" s="1">
        <v>-3.0149793019423176E-3</v>
      </c>
      <c r="AP181" s="1">
        <v>-2.3675711859023402E-4</v>
      </c>
      <c r="AQ181" s="1">
        <v>-2.5064159805493406E-3</v>
      </c>
      <c r="AR181" s="1">
        <v>-4.4921309760298284E-4</v>
      </c>
      <c r="AS181" s="1">
        <v>2.1063481539616226E-3</v>
      </c>
      <c r="AT181" s="1">
        <v>-1.7169862037909693E-3</v>
      </c>
      <c r="AU181" s="1">
        <v>6.6034857798553525E-4</v>
      </c>
      <c r="AV181" s="1">
        <v>-4.0041768898857965E-4</v>
      </c>
      <c r="AW181" s="1">
        <v>2.0667247466831062E-3</v>
      </c>
      <c r="AX181" s="1">
        <v>2.6117616302010244E-3</v>
      </c>
      <c r="AY181" s="1">
        <v>-2.7897912285611355E-3</v>
      </c>
      <c r="AZ181" s="1">
        <v>3.5376591787621131E-4</v>
      </c>
      <c r="BA181" s="1">
        <v>-2.1416532486101896E-3</v>
      </c>
      <c r="BB181" s="1">
        <v>-3.8712173106555006E-3</v>
      </c>
      <c r="BC181" s="1">
        <v>2.429498076905763E-3</v>
      </c>
      <c r="BD181" s="1">
        <v>1.3763423342869033E-3</v>
      </c>
      <c r="BE181" s="1">
        <v>-3.3925160244094257E-5</v>
      </c>
      <c r="BF181" s="1">
        <v>1.4481867957226368E-3</v>
      </c>
      <c r="BG181" s="1">
        <v>-1.4494379134418034E-3</v>
      </c>
      <c r="BH181" s="1">
        <v>1.6406797036855724E-3</v>
      </c>
      <c r="BI181" s="1">
        <v>-8.0741782594302518E-4</v>
      </c>
      <c r="BJ181" s="1">
        <v>7.8775972640699929E-4</v>
      </c>
      <c r="BK181" s="1">
        <v>-5.819842943550396E-4</v>
      </c>
      <c r="BL181" s="1">
        <v>-2.925293289639887E-3</v>
      </c>
      <c r="BM181" s="1">
        <v>-1.9259807794217482E-3</v>
      </c>
      <c r="BN181" s="1">
        <v>3.7700609183499777E-3</v>
      </c>
      <c r="BO181" s="1">
        <v>-7.523323594715198E-4</v>
      </c>
      <c r="BP181" s="1">
        <v>-1.9598199317217616E-3</v>
      </c>
    </row>
    <row r="182" spans="1:68" x14ac:dyDescent="0.2">
      <c r="A182" s="4" t="s">
        <v>90</v>
      </c>
      <c r="B182" s="5">
        <v>-8.1418892394457144E-4</v>
      </c>
      <c r="C182" s="1">
        <v>3.3105333732074424E-4</v>
      </c>
      <c r="D182" s="1">
        <v>2.4158785383211344E-4</v>
      </c>
      <c r="E182" s="1">
        <v>-1.3826155418748085E-3</v>
      </c>
      <c r="F182" s="1">
        <v>-7.6017129852958085E-4</v>
      </c>
      <c r="G182" s="1">
        <v>3.0774663753883516E-4</v>
      </c>
      <c r="H182" s="1">
        <v>2.1971589641657188E-4</v>
      </c>
      <c r="I182" s="1">
        <v>-3.5500598991394935E-4</v>
      </c>
      <c r="J182" s="1">
        <v>-8.7451325716363955E-5</v>
      </c>
      <c r="K182" s="1">
        <v>-9.0763442264102108E-4</v>
      </c>
      <c r="L182" s="1">
        <v>3.5568533639470804E-3</v>
      </c>
      <c r="M182" s="1">
        <v>3.925581736861165E-3</v>
      </c>
      <c r="N182" s="1">
        <v>-2.1507458028444401E-3</v>
      </c>
      <c r="O182" s="1">
        <v>-2.4337977592878314E-4</v>
      </c>
      <c r="P182" s="1">
        <v>-6.8297355868591494E-4</v>
      </c>
      <c r="Q182" s="1">
        <v>-1.7428668500618799E-3</v>
      </c>
      <c r="R182" s="1">
        <v>1.3048148119869454E-3</v>
      </c>
      <c r="S182" s="1">
        <v>2.6302153256856011E-4</v>
      </c>
      <c r="T182" s="1">
        <v>1.6011533464024505E-4</v>
      </c>
      <c r="U182" s="1">
        <v>-1.621092776891525E-3</v>
      </c>
      <c r="V182" s="1">
        <v>1.0155339432240838E-3</v>
      </c>
      <c r="W182" s="1">
        <v>5.271462571317853E-4</v>
      </c>
      <c r="X182" s="1">
        <v>1.9860242321239263E-4</v>
      </c>
      <c r="Y182" s="1">
        <v>1.693183311273494E-4</v>
      </c>
      <c r="Z182" s="1">
        <v>2.5729948873719675E-3</v>
      </c>
      <c r="AA182" s="1">
        <v>1.944493931001384E-4</v>
      </c>
      <c r="AB182" s="1">
        <v>-2.097141926616346E-3</v>
      </c>
      <c r="AC182" s="1">
        <v>-7.2762740448193916E-4</v>
      </c>
      <c r="AD182" s="1">
        <v>8.9286322508991278E-4</v>
      </c>
      <c r="AE182" s="1">
        <v>1.1591198461498036E-3</v>
      </c>
      <c r="AF182" s="1">
        <v>2.2945468177127996E-3</v>
      </c>
      <c r="AG182" s="1">
        <v>3.0287742562153004E-3</v>
      </c>
      <c r="AH182" s="1">
        <v>-3.4001860438788692E-3</v>
      </c>
      <c r="AI182" s="1">
        <v>3.5115354914439309E-4</v>
      </c>
      <c r="AJ182" s="1">
        <v>-9.8687558585095619E-4</v>
      </c>
      <c r="AK182" s="1">
        <v>-3.1868087990678828E-4</v>
      </c>
      <c r="AL182" s="1">
        <v>1.9596813104716978E-3</v>
      </c>
      <c r="AM182" s="1">
        <v>1.4111870047268443E-3</v>
      </c>
      <c r="AN182" s="1">
        <v>-3.0188625845466869E-3</v>
      </c>
      <c r="AO182" s="1">
        <v>-3.0149793019423176E-3</v>
      </c>
      <c r="AP182" s="1">
        <v>-2.3675711859023402E-4</v>
      </c>
      <c r="AQ182" s="1">
        <v>-2.5064159805493406E-3</v>
      </c>
      <c r="AR182" s="1">
        <v>-4.4921309760298284E-4</v>
      </c>
      <c r="AS182" s="1">
        <v>2.1063481539616226E-3</v>
      </c>
      <c r="AT182" s="1">
        <v>-1.7169862037909693E-3</v>
      </c>
      <c r="AU182" s="1">
        <v>6.6034857798553525E-4</v>
      </c>
      <c r="AV182" s="1">
        <v>-4.0041768898857965E-4</v>
      </c>
      <c r="AW182" s="1">
        <v>2.0667247466831062E-3</v>
      </c>
      <c r="AX182" s="1">
        <v>2.6117616302010244E-3</v>
      </c>
      <c r="AY182" s="1">
        <v>-2.7897912285611355E-3</v>
      </c>
      <c r="AZ182" s="1">
        <v>3.5376591787621131E-4</v>
      </c>
      <c r="BA182" s="1">
        <v>-2.1416532486101896E-3</v>
      </c>
      <c r="BB182" s="1">
        <v>-3.8712173106555006E-3</v>
      </c>
      <c r="BC182" s="1">
        <v>2.429498076905763E-3</v>
      </c>
      <c r="BD182" s="1">
        <v>1.3763423342869033E-3</v>
      </c>
      <c r="BE182" s="1">
        <v>-3.3925160244094257E-5</v>
      </c>
      <c r="BF182" s="1">
        <v>1.4481867957226368E-3</v>
      </c>
      <c r="BG182" s="1">
        <v>-1.4494379134418034E-3</v>
      </c>
      <c r="BH182" s="1">
        <v>1.6406797036855724E-3</v>
      </c>
      <c r="BI182" s="1">
        <v>-8.0741782594302518E-4</v>
      </c>
      <c r="BJ182" s="1">
        <v>7.8775972640699929E-4</v>
      </c>
      <c r="BK182" s="1">
        <v>-5.819842943550396E-4</v>
      </c>
      <c r="BL182" s="1">
        <v>-2.925293289639887E-3</v>
      </c>
      <c r="BM182" s="1">
        <v>-1.9259807794217482E-3</v>
      </c>
      <c r="BN182" s="1">
        <v>3.7700609183499777E-3</v>
      </c>
      <c r="BO182" s="1">
        <v>-7.523323594715198E-4</v>
      </c>
      <c r="BP182" s="1">
        <v>9.3338889577503786E-4</v>
      </c>
    </row>
    <row r="183" spans="1:68" x14ac:dyDescent="0.2">
      <c r="A183" s="4" t="s">
        <v>475</v>
      </c>
      <c r="B183" s="5">
        <v>-8.1418892394457144E-4</v>
      </c>
      <c r="C183" s="1">
        <v>3.3105333732074424E-4</v>
      </c>
      <c r="D183" s="1">
        <v>2.4158785383211344E-4</v>
      </c>
      <c r="E183" s="1">
        <v>-1.3826155418748085E-3</v>
      </c>
      <c r="F183" s="1">
        <v>-7.6017129852958085E-4</v>
      </c>
      <c r="G183" s="1">
        <v>3.0774663753883516E-4</v>
      </c>
      <c r="H183" s="1">
        <v>2.1971589641657188E-4</v>
      </c>
      <c r="I183" s="1">
        <v>-3.5500598991394935E-4</v>
      </c>
      <c r="J183" s="1">
        <v>-8.7451325716363955E-5</v>
      </c>
      <c r="K183" s="1">
        <v>-9.0763442264102108E-4</v>
      </c>
      <c r="L183" s="1">
        <v>3.5568533639470804E-3</v>
      </c>
      <c r="M183" s="1">
        <v>3.925581736861165E-3</v>
      </c>
      <c r="N183" s="1">
        <v>-2.1507458028444401E-3</v>
      </c>
      <c r="O183" s="1">
        <v>-2.4337977592878314E-4</v>
      </c>
      <c r="P183" s="1">
        <v>-6.8297355868591494E-4</v>
      </c>
      <c r="Q183" s="1">
        <v>-1.7428668500618799E-3</v>
      </c>
      <c r="R183" s="1">
        <v>1.3048148119869454E-3</v>
      </c>
      <c r="S183" s="1">
        <v>2.6302153256856011E-4</v>
      </c>
      <c r="T183" s="1">
        <v>1.6011533464024505E-4</v>
      </c>
      <c r="U183" s="1">
        <v>-1.621092776891525E-3</v>
      </c>
      <c r="V183" s="1">
        <v>1.0155339432240838E-3</v>
      </c>
      <c r="W183" s="1">
        <v>5.271462571317853E-4</v>
      </c>
      <c r="X183" s="1">
        <v>1.9860242321239263E-4</v>
      </c>
      <c r="Y183" s="1">
        <v>1.693183311273494E-4</v>
      </c>
      <c r="Z183" s="1">
        <v>2.5729948873719675E-3</v>
      </c>
      <c r="AA183" s="1">
        <v>1.944493931001384E-4</v>
      </c>
      <c r="AB183" s="1">
        <v>-2.097141926616346E-3</v>
      </c>
      <c r="AC183" s="1">
        <v>-7.2762740448193916E-4</v>
      </c>
      <c r="AD183" s="1">
        <v>8.9286322508991278E-4</v>
      </c>
      <c r="AE183" s="1">
        <v>1.1591198461498036E-3</v>
      </c>
      <c r="AF183" s="1">
        <v>2.2945468177127996E-3</v>
      </c>
      <c r="AG183" s="1">
        <v>3.0287742562153004E-3</v>
      </c>
      <c r="AH183" s="1">
        <v>-3.4001860438788692E-3</v>
      </c>
      <c r="AI183" s="1">
        <v>3.5115354914439309E-4</v>
      </c>
      <c r="AJ183" s="1">
        <v>-9.8687558585095619E-4</v>
      </c>
      <c r="AK183" s="1">
        <v>-3.1868087990678828E-4</v>
      </c>
      <c r="AL183" s="1">
        <v>1.9596813104716978E-3</v>
      </c>
      <c r="AM183" s="1">
        <v>1.4111870047268443E-3</v>
      </c>
      <c r="AN183" s="1">
        <v>-3.0188625845466869E-3</v>
      </c>
      <c r="AO183" s="1">
        <v>-3.0149793019423176E-3</v>
      </c>
      <c r="AP183" s="1">
        <v>-2.3675711859023402E-4</v>
      </c>
      <c r="AQ183" s="1">
        <v>-2.5064159805493406E-3</v>
      </c>
      <c r="AR183" s="1">
        <v>-4.4921309760298284E-4</v>
      </c>
      <c r="AS183" s="1">
        <v>2.1063481539616226E-3</v>
      </c>
      <c r="AT183" s="1">
        <v>-1.7169862037909693E-3</v>
      </c>
      <c r="AU183" s="1">
        <v>6.6034857798553525E-4</v>
      </c>
      <c r="AV183" s="1">
        <v>-4.0041768898857965E-4</v>
      </c>
      <c r="AW183" s="1">
        <v>2.0667247466831062E-3</v>
      </c>
      <c r="AX183" s="1">
        <v>2.6117616302010244E-3</v>
      </c>
      <c r="AY183" s="1">
        <v>-2.7897912285611355E-3</v>
      </c>
      <c r="AZ183" s="1">
        <v>3.5376591787621131E-4</v>
      </c>
      <c r="BA183" s="1">
        <v>-2.1416532486101896E-3</v>
      </c>
      <c r="BB183" s="1">
        <v>-3.8712173106555006E-3</v>
      </c>
      <c r="BC183" s="1">
        <v>2.429498076905763E-3</v>
      </c>
      <c r="BD183" s="1">
        <v>1.3763423342869033E-3</v>
      </c>
      <c r="BE183" s="1">
        <v>-3.3925160244094257E-5</v>
      </c>
      <c r="BF183" s="1">
        <v>1.4481867957226368E-3</v>
      </c>
      <c r="BG183" s="1">
        <v>-1.4494379134418034E-3</v>
      </c>
      <c r="BH183" s="1">
        <v>1.6406797036855724E-3</v>
      </c>
      <c r="BI183" s="1">
        <v>-8.0741782594302518E-4</v>
      </c>
      <c r="BJ183" s="1">
        <v>7.8775972640699929E-4</v>
      </c>
      <c r="BK183" s="1">
        <v>-5.819842943550396E-4</v>
      </c>
      <c r="BL183" s="1">
        <v>-2.925293289639887E-3</v>
      </c>
      <c r="BM183" s="1">
        <v>-1.9259807794217482E-3</v>
      </c>
      <c r="BN183" s="1">
        <v>3.7700609183499777E-3</v>
      </c>
      <c r="BO183" s="1">
        <v>-7.523323594715198E-4</v>
      </c>
      <c r="BP183" s="1">
        <v>-2.1269506338715814E-3</v>
      </c>
    </row>
    <row r="184" spans="1:68" x14ac:dyDescent="0.2">
      <c r="A184" s="4" t="s">
        <v>91</v>
      </c>
      <c r="B184" s="5">
        <v>-8.1418892394457144E-4</v>
      </c>
      <c r="C184" s="1">
        <v>3.3105333732074424E-4</v>
      </c>
      <c r="D184" s="1">
        <v>2.4158785383211344E-4</v>
      </c>
      <c r="E184" s="1">
        <v>-1.3826155418748085E-3</v>
      </c>
      <c r="F184" s="1">
        <v>-7.6017129852958085E-4</v>
      </c>
      <c r="G184" s="1">
        <v>3.0774663753883516E-4</v>
      </c>
      <c r="H184" s="1">
        <v>2.1971589641657188E-4</v>
      </c>
      <c r="I184" s="1">
        <v>-3.5500598991394935E-4</v>
      </c>
      <c r="J184" s="1">
        <v>-8.7451325716363955E-5</v>
      </c>
      <c r="K184" s="1">
        <v>-9.0763442264102108E-4</v>
      </c>
      <c r="L184" s="1">
        <v>3.5568533639470804E-3</v>
      </c>
      <c r="M184" s="1">
        <v>3.925581736861165E-3</v>
      </c>
      <c r="N184" s="1">
        <v>-2.1507458028444401E-3</v>
      </c>
      <c r="O184" s="1">
        <v>-2.4337977592878314E-4</v>
      </c>
      <c r="P184" s="1">
        <v>-6.8297355868591494E-4</v>
      </c>
      <c r="Q184" s="1">
        <v>-1.7428668500618799E-3</v>
      </c>
      <c r="R184" s="1">
        <v>1.3048148119869454E-3</v>
      </c>
      <c r="S184" s="1">
        <v>2.6302153256856011E-4</v>
      </c>
      <c r="T184" s="1">
        <v>1.6011533464024505E-4</v>
      </c>
      <c r="U184" s="1">
        <v>-1.621092776891525E-3</v>
      </c>
      <c r="V184" s="1">
        <v>1.0155339432240838E-3</v>
      </c>
      <c r="W184" s="1">
        <v>5.271462571317853E-4</v>
      </c>
      <c r="X184" s="1">
        <v>1.9860242321239263E-4</v>
      </c>
      <c r="Y184" s="1">
        <v>1.693183311273494E-4</v>
      </c>
      <c r="Z184" s="1">
        <v>2.5729948873719675E-3</v>
      </c>
      <c r="AA184" s="1">
        <v>1.944493931001384E-4</v>
      </c>
      <c r="AB184" s="1">
        <v>-2.097141926616346E-3</v>
      </c>
      <c r="AC184" s="1">
        <v>-7.2762740448193916E-4</v>
      </c>
      <c r="AD184" s="1">
        <v>8.9286322508991278E-4</v>
      </c>
      <c r="AE184" s="1">
        <v>1.1591198461498036E-3</v>
      </c>
      <c r="AF184" s="1">
        <v>2.2945468177127996E-3</v>
      </c>
      <c r="AG184" s="1">
        <v>3.0287742562153004E-3</v>
      </c>
      <c r="AH184" s="1">
        <v>-3.4001860438788692E-3</v>
      </c>
      <c r="AI184" s="1">
        <v>3.5115354914439309E-4</v>
      </c>
      <c r="AJ184" s="1">
        <v>-9.8687558585095619E-4</v>
      </c>
      <c r="AK184" s="1">
        <v>-3.1868087990678828E-4</v>
      </c>
      <c r="AL184" s="1">
        <v>1.9596813104716978E-3</v>
      </c>
      <c r="AM184" s="1">
        <v>1.4111870047268443E-3</v>
      </c>
      <c r="AN184" s="1">
        <v>-3.0188625845466869E-3</v>
      </c>
      <c r="AO184" s="1">
        <v>-3.0149793019423176E-3</v>
      </c>
      <c r="AP184" s="1">
        <v>-2.3675711859023402E-4</v>
      </c>
      <c r="AQ184" s="1">
        <v>-2.5064159805493406E-3</v>
      </c>
      <c r="AR184" s="1">
        <v>-4.4921309760298284E-4</v>
      </c>
      <c r="AS184" s="1">
        <v>2.1063481539616226E-3</v>
      </c>
      <c r="AT184" s="1">
        <v>-1.7169862037909693E-3</v>
      </c>
      <c r="AU184" s="1">
        <v>6.6034857798553525E-4</v>
      </c>
      <c r="AV184" s="1">
        <v>-4.0041768898857965E-4</v>
      </c>
      <c r="AW184" s="1">
        <v>2.0667247466831062E-3</v>
      </c>
      <c r="AX184" s="1">
        <v>2.6117616302010244E-3</v>
      </c>
      <c r="AY184" s="1">
        <v>-2.7897912285611355E-3</v>
      </c>
      <c r="AZ184" s="1">
        <v>3.5376591787621131E-4</v>
      </c>
      <c r="BA184" s="1">
        <v>-2.1416532486101896E-3</v>
      </c>
      <c r="BB184" s="1">
        <v>-3.8712173106555006E-3</v>
      </c>
      <c r="BC184" s="1">
        <v>2.429498076905763E-3</v>
      </c>
      <c r="BD184" s="1">
        <v>1.3763423342869033E-3</v>
      </c>
      <c r="BE184" s="1">
        <v>-3.3925160244094257E-5</v>
      </c>
      <c r="BF184" s="1">
        <v>1.4481867957226368E-3</v>
      </c>
      <c r="BG184" s="1">
        <v>-1.4494379134418034E-3</v>
      </c>
      <c r="BH184" s="1">
        <v>1.6406797036855724E-3</v>
      </c>
      <c r="BI184" s="1">
        <v>-8.0741782594302518E-4</v>
      </c>
      <c r="BJ184" s="1">
        <v>7.8775972640699929E-4</v>
      </c>
      <c r="BK184" s="1">
        <v>-5.819842943550396E-4</v>
      </c>
      <c r="BL184" s="1">
        <v>-2.925293289639887E-3</v>
      </c>
      <c r="BM184" s="1">
        <v>-1.9259807794217482E-3</v>
      </c>
      <c r="BN184" s="1">
        <v>3.7700609183499777E-3</v>
      </c>
      <c r="BO184" s="1">
        <v>-7.523323594715198E-4</v>
      </c>
      <c r="BP184" s="1">
        <v>-2.1269506338715814E-3</v>
      </c>
    </row>
    <row r="185" spans="1:68" x14ac:dyDescent="0.2">
      <c r="A185" s="4" t="s">
        <v>91</v>
      </c>
      <c r="B185" s="5">
        <v>2.3249051985386711E-3</v>
      </c>
      <c r="C185" s="1">
        <v>1.6360244006444057E-3</v>
      </c>
      <c r="D185" s="1">
        <v>-1.5099053579019923E-3</v>
      </c>
      <c r="E185" s="1">
        <v>4.9915609032375233E-4</v>
      </c>
      <c r="F185" s="1">
        <v>5.0850772016579372E-3</v>
      </c>
      <c r="G185" s="1">
        <v>-1.1461800070616999E-3</v>
      </c>
      <c r="H185" s="1">
        <v>-2.7160349557252858E-3</v>
      </c>
      <c r="I185" s="1">
        <v>3.4107882346421383E-3</v>
      </c>
      <c r="J185" s="1">
        <v>3.2786577010474212E-4</v>
      </c>
      <c r="K185" s="1">
        <v>-2.7811317284017591E-3</v>
      </c>
      <c r="L185" s="1">
        <v>1.409338831196705E-3</v>
      </c>
      <c r="M185" s="1">
        <v>3.8266178004546258E-3</v>
      </c>
      <c r="N185" s="1">
        <v>-1.7582922217053039E-3</v>
      </c>
      <c r="O185" s="1">
        <v>8.7248148831691765E-4</v>
      </c>
      <c r="P185" s="1">
        <v>-5.4164713021285366E-4</v>
      </c>
      <c r="Q185" s="1">
        <v>3.522824862418211E-3</v>
      </c>
      <c r="R185" s="1">
        <v>1.557237040873069E-3</v>
      </c>
      <c r="S185" s="1">
        <v>-2.6805429372377984E-3</v>
      </c>
      <c r="T185" s="1">
        <v>-5.0428953575636494E-4</v>
      </c>
      <c r="U185" s="1">
        <v>-7.7162266716498246E-4</v>
      </c>
      <c r="V185" s="1">
        <v>-1.7719644075793117E-3</v>
      </c>
      <c r="W185" s="1">
        <v>4.1079794185896181E-3</v>
      </c>
      <c r="X185" s="1">
        <v>-9.915313171095536E-4</v>
      </c>
      <c r="Y185" s="1">
        <v>1.2303679293621389E-3</v>
      </c>
      <c r="Z185" s="1">
        <v>-5.4342710740101548E-3</v>
      </c>
      <c r="AA185" s="1">
        <v>-4.2925732928058725E-3</v>
      </c>
      <c r="AB185" s="1">
        <v>-6.8065457605372181E-4</v>
      </c>
      <c r="AC185" s="1">
        <v>3.1153744038983707E-3</v>
      </c>
      <c r="AD185" s="1">
        <v>-6.899894202949242E-4</v>
      </c>
      <c r="AE185" s="1">
        <v>1.5939964653357123E-3</v>
      </c>
      <c r="AF185" s="1">
        <v>6.2807012526822472E-3</v>
      </c>
      <c r="AG185" s="1">
        <v>-1.5771219180905753E-3</v>
      </c>
      <c r="AH185" s="1">
        <v>-7.0828471642243648E-3</v>
      </c>
      <c r="AI185" s="1">
        <v>-7.6211030954255726E-4</v>
      </c>
      <c r="AJ185" s="1">
        <v>5.9653210460410781E-3</v>
      </c>
      <c r="AK185" s="1">
        <v>5.2888736160080514E-3</v>
      </c>
      <c r="AL185" s="1">
        <v>-4.4022268737846223E-3</v>
      </c>
      <c r="AM185" s="1">
        <v>-1.137872345625695E-3</v>
      </c>
      <c r="AN185" s="1">
        <v>3.9777107892998162E-3</v>
      </c>
      <c r="AO185" s="1">
        <v>-1.891026007200157E-3</v>
      </c>
      <c r="AP185" s="1">
        <v>-1.9877094077397453E-4</v>
      </c>
      <c r="AQ185" s="1">
        <v>-1.1388131606935455E-3</v>
      </c>
      <c r="AR185" s="1">
        <v>-3.2036870884882551E-3</v>
      </c>
      <c r="AS185" s="1">
        <v>5.7796328595014347E-4</v>
      </c>
      <c r="AT185" s="1">
        <v>2.9608897885974464E-3</v>
      </c>
      <c r="AU185" s="1">
        <v>2.4094244162040997E-3</v>
      </c>
      <c r="AV185" s="1">
        <v>8.4396398538038881E-4</v>
      </c>
      <c r="AW185" s="1">
        <v>-2.6567176597140797E-3</v>
      </c>
      <c r="AX185" s="1">
        <v>1.0414148396808454E-2</v>
      </c>
      <c r="AY185" s="1">
        <v>-4.6307729006470266E-3</v>
      </c>
      <c r="AZ185" s="1">
        <v>1.1572984940801797E-3</v>
      </c>
      <c r="BA185" s="1">
        <v>-1.7981594728579443E-3</v>
      </c>
      <c r="BB185" s="1">
        <v>-5.5716764058534457E-3</v>
      </c>
      <c r="BC185" s="1">
        <v>-1.906331514778224E-5</v>
      </c>
      <c r="BD185" s="1">
        <v>-4.2872573782376158E-3</v>
      </c>
      <c r="BE185" s="1">
        <v>1.2277889941290419E-3</v>
      </c>
      <c r="BF185" s="1">
        <v>-5.4297428279435969E-3</v>
      </c>
      <c r="BG185" s="1">
        <v>-4.2634731385545049E-3</v>
      </c>
      <c r="BH185" s="1">
        <v>1.7880681076142418E-3</v>
      </c>
      <c r="BI185" s="1">
        <v>2.522083297311189E-4</v>
      </c>
      <c r="BJ185" s="1">
        <v>-2.1207884894189186E-5</v>
      </c>
      <c r="BK185" s="1">
        <v>2.9466475126466701E-3</v>
      </c>
      <c r="BL185" s="1">
        <v>-1.767972332895739E-2</v>
      </c>
      <c r="BM185" s="1">
        <v>3.6342921924816985E-3</v>
      </c>
      <c r="BN185" s="1">
        <v>1.5714267930851599E-3</v>
      </c>
      <c r="BO185" s="1">
        <v>-2.4558363002894178E-3</v>
      </c>
      <c r="BP185" s="1">
        <v>-2.1269506338715814E-3</v>
      </c>
    </row>
    <row r="186" spans="1:68" x14ac:dyDescent="0.2">
      <c r="A186" s="4" t="s">
        <v>478</v>
      </c>
      <c r="B186" s="5">
        <v>1.3780845233435422E-3</v>
      </c>
      <c r="C186" s="1">
        <v>5.5441253534990282E-3</v>
      </c>
      <c r="D186" s="1">
        <v>-9.5258171031348477E-4</v>
      </c>
      <c r="E186" s="1">
        <v>1.5092302008325753E-4</v>
      </c>
      <c r="F186" s="1">
        <v>1.5186448261712484E-3</v>
      </c>
      <c r="G186" s="1">
        <v>-9.7345453413484953E-4</v>
      </c>
      <c r="H186" s="1">
        <v>-2.1408177209988723E-3</v>
      </c>
      <c r="I186" s="1">
        <v>-4.3149224164929319E-4</v>
      </c>
      <c r="J186" s="1">
        <v>-6.3766470920020282E-4</v>
      </c>
      <c r="K186" s="1">
        <v>3.7153546168495906E-3</v>
      </c>
      <c r="L186" s="1">
        <v>-2.2349084346092473E-3</v>
      </c>
      <c r="M186" s="1">
        <v>-4.5859521909798401E-4</v>
      </c>
      <c r="N186" s="1">
        <v>-1.0875897091908381E-3</v>
      </c>
      <c r="O186" s="1">
        <v>-1.3309119331380702E-3</v>
      </c>
      <c r="P186" s="1">
        <v>2.7750659141744525E-3</v>
      </c>
      <c r="Q186" s="1">
        <v>4.2458428133071652E-3</v>
      </c>
      <c r="R186" s="1">
        <v>1.2657433135229566E-4</v>
      </c>
      <c r="S186" s="1">
        <v>-8.1741518856752839E-4</v>
      </c>
      <c r="T186" s="1">
        <v>-1.3766778037095991E-3</v>
      </c>
      <c r="U186" s="1">
        <v>4.8060615347600752E-4</v>
      </c>
      <c r="V186" s="1">
        <v>-1.9040408004993787E-4</v>
      </c>
      <c r="W186" s="1">
        <v>6.9836014406196379E-3</v>
      </c>
      <c r="X186" s="1">
        <v>5.3383217788938609E-3</v>
      </c>
      <c r="Y186" s="1">
        <v>1.5169480861511554E-3</v>
      </c>
      <c r="Z186" s="1">
        <v>-1.1937036825788415E-2</v>
      </c>
      <c r="AA186" s="1">
        <v>3.3255897966224472E-3</v>
      </c>
      <c r="AB186" s="1">
        <v>7.0826527857946226E-4</v>
      </c>
      <c r="AC186" s="1">
        <v>-1.5618044258907309E-3</v>
      </c>
      <c r="AD186" s="1">
        <v>-2.2949462548730692E-3</v>
      </c>
      <c r="AE186" s="1">
        <v>4.2398383981265839E-3</v>
      </c>
      <c r="AF186" s="1">
        <v>1.7656001932844303E-3</v>
      </c>
      <c r="AG186" s="1">
        <v>-1.9952056742806746E-3</v>
      </c>
      <c r="AH186" s="1">
        <v>-1.6886767577893118E-3</v>
      </c>
      <c r="AI186" s="1">
        <v>-1.8587299757976067E-3</v>
      </c>
      <c r="AJ186" s="1">
        <v>1.9576465730111107E-3</v>
      </c>
      <c r="AK186" s="1">
        <v>-3.3095892593925894E-3</v>
      </c>
      <c r="AL186" s="1">
        <v>1.2559721178307449E-3</v>
      </c>
      <c r="AM186" s="1">
        <v>-2.3348933595058032E-4</v>
      </c>
      <c r="AN186" s="1">
        <v>1.2208911682248772E-3</v>
      </c>
      <c r="AO186" s="1">
        <v>-3.4299063101712996E-3</v>
      </c>
      <c r="AP186" s="1">
        <v>1.4946458621837655E-3</v>
      </c>
      <c r="AQ186" s="1">
        <v>-3.0580489763060259E-3</v>
      </c>
      <c r="AR186" s="1">
        <v>-2.7432823108378425E-3</v>
      </c>
      <c r="AS186" s="1">
        <v>-3.3632549713298783E-4</v>
      </c>
      <c r="AT186" s="1">
        <v>1.0029612717067381E-2</v>
      </c>
      <c r="AU186" s="1">
        <v>1.511922337480865E-3</v>
      </c>
      <c r="AV186" s="1">
        <v>-4.213094472674506E-3</v>
      </c>
      <c r="AW186" s="1">
        <v>-4.3657203570250588E-3</v>
      </c>
      <c r="AX186" s="1">
        <v>4.7975485960604618E-3</v>
      </c>
      <c r="AY186" s="1">
        <v>-3.2291342637044752E-3</v>
      </c>
      <c r="AZ186" s="1">
        <v>4.2473985715202004E-3</v>
      </c>
      <c r="BA186" s="1">
        <v>-6.9978489420007275E-3</v>
      </c>
      <c r="BB186" s="1">
        <v>-1.255450957227504E-3</v>
      </c>
      <c r="BC186" s="1">
        <v>5.1017212088546836E-3</v>
      </c>
      <c r="BD186" s="1">
        <v>-6.9455110726058932E-3</v>
      </c>
      <c r="BE186" s="1">
        <v>-2.6059245806891768E-3</v>
      </c>
      <c r="BF186" s="1">
        <v>1.2918641526056189E-3</v>
      </c>
      <c r="BG186" s="1">
        <v>-1.3687371581641591E-3</v>
      </c>
      <c r="BH186" s="1">
        <v>3.9630143692263231E-3</v>
      </c>
      <c r="BI186" s="1">
        <v>-6.1952394334846236E-4</v>
      </c>
      <c r="BJ186" s="1">
        <v>-2.7732156742289286E-3</v>
      </c>
      <c r="BK186" s="1">
        <v>8.5166229413645292E-4</v>
      </c>
      <c r="BL186" s="1">
        <v>-5.6888466915920701E-3</v>
      </c>
      <c r="BM186" s="1">
        <v>-7.103055466927439E-3</v>
      </c>
      <c r="BN186" s="1">
        <v>8.4827855369038856E-3</v>
      </c>
      <c r="BO186" s="1">
        <v>-7.9673853425388155E-3</v>
      </c>
      <c r="BP186" s="1">
        <v>-2.3116556484067798E-3</v>
      </c>
    </row>
    <row r="187" spans="1:68" x14ac:dyDescent="0.2">
      <c r="A187" s="4" t="s">
        <v>98</v>
      </c>
      <c r="B187" s="5">
        <v>1.2565982189135555E-3</v>
      </c>
      <c r="C187" s="1">
        <v>-1.5827827246963294E-3</v>
      </c>
      <c r="D187" s="1">
        <v>2.3229864841455101E-3</v>
      </c>
      <c r="E187" s="1">
        <v>9.7465073777529439E-4</v>
      </c>
      <c r="F187" s="1">
        <v>4.5556647239776704E-3</v>
      </c>
      <c r="G187" s="1">
        <v>-3.9678788655052762E-3</v>
      </c>
      <c r="H187" s="1">
        <v>-1.331306448008878E-3</v>
      </c>
      <c r="I187" s="1">
        <v>-1.1011168773771601E-3</v>
      </c>
      <c r="J187" s="1">
        <v>-4.9633429678902421E-4</v>
      </c>
      <c r="K187" s="1">
        <v>-1.9857715495589052E-3</v>
      </c>
      <c r="L187" s="1">
        <v>-9.6706001038102118E-3</v>
      </c>
      <c r="M187" s="1">
        <v>7.9918254800964324E-3</v>
      </c>
      <c r="N187" s="1">
        <v>-3.3672931636460155E-3</v>
      </c>
      <c r="O187" s="1">
        <v>-9.7569936417304373E-4</v>
      </c>
      <c r="P187" s="1">
        <v>2.533186457428515E-3</v>
      </c>
      <c r="Q187" s="1">
        <v>4.3131008571591105E-3</v>
      </c>
      <c r="R187" s="1">
        <v>-5.0948476081281021E-3</v>
      </c>
      <c r="S187" s="1">
        <v>-3.6326912591152502E-4</v>
      </c>
      <c r="T187" s="1">
        <v>-2.2072948701560217E-3</v>
      </c>
      <c r="U187" s="1">
        <v>1.7654737234843953E-3</v>
      </c>
      <c r="V187" s="1">
        <v>2.7874125037620967E-3</v>
      </c>
      <c r="W187" s="1">
        <v>-1.802149201460582E-3</v>
      </c>
      <c r="X187" s="1">
        <v>1.4019140265176869E-3</v>
      </c>
      <c r="Y187" s="1">
        <v>-6.3953837331479318E-4</v>
      </c>
      <c r="Z187" s="1">
        <v>-1.3820114223788147E-2</v>
      </c>
      <c r="AA187" s="1">
        <v>-2.1404644941067064E-3</v>
      </c>
      <c r="AB187" s="1">
        <v>3.0671946279917776E-3</v>
      </c>
      <c r="AC187" s="1">
        <v>1.3016411604061338E-3</v>
      </c>
      <c r="AD187" s="1">
        <v>-2.516174161328176E-3</v>
      </c>
      <c r="AE187" s="1">
        <v>4.5891703832432419E-3</v>
      </c>
      <c r="AF187" s="1">
        <v>4.8643725560099287E-3</v>
      </c>
      <c r="AG187" s="1">
        <v>-6.2993204299078339E-3</v>
      </c>
      <c r="AH187" s="1">
        <v>-3.7893877246236939E-3</v>
      </c>
      <c r="AI187" s="1">
        <v>-1.4576806776451696E-3</v>
      </c>
      <c r="AJ187" s="1">
        <v>5.5089762954248318E-3</v>
      </c>
      <c r="AK187" s="1">
        <v>-9.7201086730043691E-4</v>
      </c>
      <c r="AL187" s="1">
        <v>1.1921834574414003E-2</v>
      </c>
      <c r="AM187" s="1">
        <v>1.1192649591134026E-4</v>
      </c>
      <c r="AN187" s="1">
        <v>2.191620676408248E-3</v>
      </c>
      <c r="AO187" s="1">
        <v>-5.0785462511778834E-4</v>
      </c>
      <c r="AP187" s="1">
        <v>9.0003921111513735E-5</v>
      </c>
      <c r="AQ187" s="1">
        <v>8.3248708191400143E-3</v>
      </c>
      <c r="AR187" s="1">
        <v>-6.7553298075376193E-3</v>
      </c>
      <c r="AS187" s="1">
        <v>4.4503890808060866E-3</v>
      </c>
      <c r="AT187" s="1">
        <v>1.693698189651982E-3</v>
      </c>
      <c r="AU187" s="1">
        <v>1.5033550546439266E-3</v>
      </c>
      <c r="AV187" s="1">
        <v>-1.2745376517505293E-4</v>
      </c>
      <c r="AW187" s="1">
        <v>-1.9106063262205807E-3</v>
      </c>
      <c r="AX187" s="1">
        <v>4.7721006002545106E-3</v>
      </c>
      <c r="AY187" s="1">
        <v>1.6154324393357414E-3</v>
      </c>
      <c r="AZ187" s="1">
        <v>1.4326578956858238E-3</v>
      </c>
      <c r="BA187" s="1">
        <v>-1.9154595801138077E-3</v>
      </c>
      <c r="BB187" s="1">
        <v>-6.1904631008898123E-4</v>
      </c>
      <c r="BC187" s="1">
        <v>7.1760800407753953E-4</v>
      </c>
      <c r="BD187" s="1">
        <v>-5.7089464635293671E-3</v>
      </c>
      <c r="BE187" s="1">
        <v>-6.4798587318449922E-4</v>
      </c>
      <c r="BF187" s="1">
        <v>-1.1416221970633579E-3</v>
      </c>
      <c r="BG187" s="1">
        <v>1.7730398421548809E-3</v>
      </c>
      <c r="BH187" s="1">
        <v>-1.8694889883957375E-4</v>
      </c>
      <c r="BI187" s="1">
        <v>1.0199547678038838E-3</v>
      </c>
      <c r="BJ187" s="1">
        <v>-4.1340833008538594E-3</v>
      </c>
      <c r="BK187" s="1">
        <v>7.6422668177536729E-3</v>
      </c>
      <c r="BL187" s="1">
        <v>-9.2013112569760865E-3</v>
      </c>
      <c r="BM187" s="1">
        <v>-3.3833948651083071E-3</v>
      </c>
      <c r="BN187" s="1">
        <v>3.6084811805861053E-3</v>
      </c>
      <c r="BO187" s="1">
        <v>4.6249262888722565E-3</v>
      </c>
      <c r="BP187" s="1">
        <v>-5.3238370108620869E-3</v>
      </c>
    </row>
    <row r="188" spans="1:68" x14ac:dyDescent="0.2">
      <c r="A188" s="4" t="s">
        <v>98</v>
      </c>
      <c r="B188" s="5">
        <v>1.7207223871067087E-3</v>
      </c>
      <c r="C188" s="1">
        <v>1.446695376337593E-3</v>
      </c>
      <c r="D188" s="1">
        <v>-1.4957058670721909E-3</v>
      </c>
      <c r="E188" s="1">
        <v>2.3187260359104712E-4</v>
      </c>
      <c r="F188" s="1">
        <v>5.2562161913024394E-3</v>
      </c>
      <c r="G188" s="1">
        <v>-2.472129350108182E-3</v>
      </c>
      <c r="H188" s="1">
        <v>1.4115979996292671E-4</v>
      </c>
      <c r="I188" s="1">
        <v>6.8739594677753445E-4</v>
      </c>
      <c r="J188" s="1">
        <v>-5.0213595101906874E-4</v>
      </c>
      <c r="K188" s="1">
        <v>6.1077896286677836E-4</v>
      </c>
      <c r="L188" s="1">
        <v>4.4497406643908335E-4</v>
      </c>
      <c r="M188" s="1">
        <v>9.5905637475478169E-3</v>
      </c>
      <c r="N188" s="1">
        <v>-3.1603298147582623E-4</v>
      </c>
      <c r="O188" s="1">
        <v>-7.1404325546656992E-4</v>
      </c>
      <c r="P188" s="1">
        <v>-4.7506203740802796E-4</v>
      </c>
      <c r="Q188" s="1">
        <v>-1.7826351929764198E-4</v>
      </c>
      <c r="R188" s="1">
        <v>-6.4430218200238313E-4</v>
      </c>
      <c r="S188" s="1">
        <v>-9.6837049649945047E-4</v>
      </c>
      <c r="T188" s="1">
        <v>-6.9142469320489328E-4</v>
      </c>
      <c r="U188" s="1">
        <v>8.5971574440123016E-4</v>
      </c>
      <c r="V188" s="1">
        <v>2.2018438390415322E-3</v>
      </c>
      <c r="W188" s="1">
        <v>-5.3195066726536579E-4</v>
      </c>
      <c r="X188" s="1">
        <v>-6.2146857976308858E-4</v>
      </c>
      <c r="Y188" s="1">
        <v>-1.2702316927985817E-3</v>
      </c>
      <c r="Z188" s="1">
        <v>-1.7582887786831477E-3</v>
      </c>
      <c r="AA188" s="1">
        <v>6.5768225555035825E-4</v>
      </c>
      <c r="AB188" s="1">
        <v>6.508251454965811E-4</v>
      </c>
      <c r="AC188" s="1">
        <v>-5.8247823589374539E-4</v>
      </c>
      <c r="AD188" s="1">
        <v>-3.8392648470004077E-4</v>
      </c>
      <c r="AE188" s="1">
        <v>2.4164286366485529E-3</v>
      </c>
      <c r="AF188" s="1">
        <v>7.9839869967053697E-4</v>
      </c>
      <c r="AG188" s="1">
        <v>8.5355876046619563E-5</v>
      </c>
      <c r="AH188" s="1">
        <v>-2.1684163132026204E-3</v>
      </c>
      <c r="AI188" s="1">
        <v>-7.348092894061373E-4</v>
      </c>
      <c r="AJ188" s="1">
        <v>-1.8532081125205703E-4</v>
      </c>
      <c r="AK188" s="1">
        <v>-4.7387822192457123E-4</v>
      </c>
      <c r="AL188" s="1">
        <v>-3.86222139067104E-4</v>
      </c>
      <c r="AM188" s="1">
        <v>-5.7177687472723744E-4</v>
      </c>
      <c r="AN188" s="1">
        <v>1.0462499187482849E-3</v>
      </c>
      <c r="AO188" s="1">
        <v>-2.2114242799904448E-4</v>
      </c>
      <c r="AP188" s="1">
        <v>-8.1747328353427916E-4</v>
      </c>
      <c r="AQ188" s="1">
        <v>-1.9359048412711957E-3</v>
      </c>
      <c r="AR188" s="1">
        <v>-2.1822870234866829E-3</v>
      </c>
      <c r="AS188" s="1">
        <v>2.262263922228168E-3</v>
      </c>
      <c r="AT188" s="1">
        <v>-4.5226077782908701E-4</v>
      </c>
      <c r="AU188" s="1">
        <v>-1.0584517995866518E-3</v>
      </c>
      <c r="AV188" s="1">
        <v>-1.9759616436939098E-3</v>
      </c>
      <c r="AW188" s="1">
        <v>-1.7930788135540542E-3</v>
      </c>
      <c r="AX188" s="1">
        <v>1.8619616189143528E-3</v>
      </c>
      <c r="AY188" s="1">
        <v>5.1166054430346357E-4</v>
      </c>
      <c r="AZ188" s="1">
        <v>-8.0200741537966315E-4</v>
      </c>
      <c r="BA188" s="1">
        <v>-3.9604457924680781E-3</v>
      </c>
      <c r="BB188" s="1">
        <v>-1.8102560567315273E-3</v>
      </c>
      <c r="BC188" s="1">
        <v>5.6286635253120895E-4</v>
      </c>
      <c r="BD188" s="1">
        <v>-2.2282145152212312E-3</v>
      </c>
      <c r="BE188" s="1">
        <v>-1.4322926464371034E-3</v>
      </c>
      <c r="BF188" s="1">
        <v>1.6685010634014772E-3</v>
      </c>
      <c r="BG188" s="1">
        <v>-1.0590435676944331E-3</v>
      </c>
      <c r="BH188" s="1">
        <v>-8.1761761017775834E-4</v>
      </c>
      <c r="BI188" s="1">
        <v>-1.0591311593564185E-3</v>
      </c>
      <c r="BJ188" s="1">
        <v>-7.773218382396374E-4</v>
      </c>
      <c r="BK188" s="1">
        <v>-1.260012399699885E-3</v>
      </c>
      <c r="BL188" s="1">
        <v>-1.1428375227632787E-3</v>
      </c>
      <c r="BM188" s="1">
        <v>-1.1603756961085002E-3</v>
      </c>
      <c r="BN188" s="1">
        <v>-7.5630704784710844E-4</v>
      </c>
      <c r="BO188" s="1">
        <v>-1.0536990203100702E-3</v>
      </c>
      <c r="BP188" s="1">
        <v>2.631834187217436E-3</v>
      </c>
    </row>
    <row r="189" spans="1:68" x14ac:dyDescent="0.2">
      <c r="A189" s="4" t="s">
        <v>98</v>
      </c>
      <c r="B189" s="5">
        <v>1.7207223871067087E-3</v>
      </c>
      <c r="C189" s="1">
        <v>1.446695376337593E-3</v>
      </c>
      <c r="D189" s="1">
        <v>-1.4957058670721909E-3</v>
      </c>
      <c r="E189" s="1">
        <v>2.3187260359104712E-4</v>
      </c>
      <c r="F189" s="1">
        <v>5.2562161913024394E-3</v>
      </c>
      <c r="G189" s="1">
        <v>-2.472129350108182E-3</v>
      </c>
      <c r="H189" s="1">
        <v>1.4115979996292671E-4</v>
      </c>
      <c r="I189" s="1">
        <v>6.8739594677753445E-4</v>
      </c>
      <c r="J189" s="1">
        <v>-5.0213595101906874E-4</v>
      </c>
      <c r="K189" s="1">
        <v>6.1077896286677836E-4</v>
      </c>
      <c r="L189" s="1">
        <v>4.4497406643908335E-4</v>
      </c>
      <c r="M189" s="1">
        <v>9.5905637475478169E-3</v>
      </c>
      <c r="N189" s="1">
        <v>-3.1603298147582623E-4</v>
      </c>
      <c r="O189" s="1">
        <v>-7.1404325546656992E-4</v>
      </c>
      <c r="P189" s="1">
        <v>-4.7506203740802796E-4</v>
      </c>
      <c r="Q189" s="1">
        <v>-1.7826351929764198E-4</v>
      </c>
      <c r="R189" s="1">
        <v>-6.4430218200238313E-4</v>
      </c>
      <c r="S189" s="1">
        <v>-9.6837049649945047E-4</v>
      </c>
      <c r="T189" s="1">
        <v>-6.9142469320489328E-4</v>
      </c>
      <c r="U189" s="1">
        <v>8.5971574440123016E-4</v>
      </c>
      <c r="V189" s="1">
        <v>2.2018438390415322E-3</v>
      </c>
      <c r="W189" s="1">
        <v>-5.3195066726536579E-4</v>
      </c>
      <c r="X189" s="1">
        <v>-6.2146857976308858E-4</v>
      </c>
      <c r="Y189" s="1">
        <v>-1.2702316927985817E-3</v>
      </c>
      <c r="Z189" s="1">
        <v>-1.7582887786831477E-3</v>
      </c>
      <c r="AA189" s="1">
        <v>6.5768225555035825E-4</v>
      </c>
      <c r="AB189" s="1">
        <v>6.508251454965811E-4</v>
      </c>
      <c r="AC189" s="1">
        <v>-5.8247823589374539E-4</v>
      </c>
      <c r="AD189" s="1">
        <v>-3.8392648470004077E-4</v>
      </c>
      <c r="AE189" s="1">
        <v>2.4164286366485529E-3</v>
      </c>
      <c r="AF189" s="1">
        <v>7.9839869967053697E-4</v>
      </c>
      <c r="AG189" s="1">
        <v>8.5355876046619563E-5</v>
      </c>
      <c r="AH189" s="1">
        <v>-2.1684163132026204E-3</v>
      </c>
      <c r="AI189" s="1">
        <v>-7.348092894061373E-4</v>
      </c>
      <c r="AJ189" s="1">
        <v>-1.8532081125205703E-4</v>
      </c>
      <c r="AK189" s="1">
        <v>-4.7387822192457123E-4</v>
      </c>
      <c r="AL189" s="1">
        <v>-3.86222139067104E-4</v>
      </c>
      <c r="AM189" s="1">
        <v>-5.7177687472723744E-4</v>
      </c>
      <c r="AN189" s="1">
        <v>1.0462499187482849E-3</v>
      </c>
      <c r="AO189" s="1">
        <v>-2.2114242799904448E-4</v>
      </c>
      <c r="AP189" s="1">
        <v>-8.1747328353427916E-4</v>
      </c>
      <c r="AQ189" s="1">
        <v>-1.9359048412711957E-3</v>
      </c>
      <c r="AR189" s="1">
        <v>-2.1822870234866829E-3</v>
      </c>
      <c r="AS189" s="1">
        <v>2.262263922228168E-3</v>
      </c>
      <c r="AT189" s="1">
        <v>-4.5226077782908701E-4</v>
      </c>
      <c r="AU189" s="1">
        <v>-1.0584517995866518E-3</v>
      </c>
      <c r="AV189" s="1">
        <v>-1.9759616436939098E-3</v>
      </c>
      <c r="AW189" s="1">
        <v>-1.7930788135540542E-3</v>
      </c>
      <c r="AX189" s="1">
        <v>1.8619616189143528E-3</v>
      </c>
      <c r="AY189" s="1">
        <v>5.1166054430346357E-4</v>
      </c>
      <c r="AZ189" s="1">
        <v>-8.0200741537966315E-4</v>
      </c>
      <c r="BA189" s="1">
        <v>-3.9604457924680781E-3</v>
      </c>
      <c r="BB189" s="1">
        <v>-1.8102560567315273E-3</v>
      </c>
      <c r="BC189" s="1">
        <v>5.6286635253120895E-4</v>
      </c>
      <c r="BD189" s="1">
        <v>-2.2282145152212312E-3</v>
      </c>
      <c r="BE189" s="1">
        <v>-1.4322926464371034E-3</v>
      </c>
      <c r="BF189" s="1">
        <v>1.6685010634014772E-3</v>
      </c>
      <c r="BG189" s="1">
        <v>-1.0590435676944331E-3</v>
      </c>
      <c r="BH189" s="1">
        <v>-8.1761761017775834E-4</v>
      </c>
      <c r="BI189" s="1">
        <v>-1.0591311593564185E-3</v>
      </c>
      <c r="BJ189" s="1">
        <v>-7.773218382396374E-4</v>
      </c>
      <c r="BK189" s="1">
        <v>-1.260012399699885E-3</v>
      </c>
      <c r="BL189" s="1">
        <v>-1.1428375227632787E-3</v>
      </c>
      <c r="BM189" s="1">
        <v>-1.1603756961085002E-3</v>
      </c>
      <c r="BN189" s="1">
        <v>-7.5630704784710844E-4</v>
      </c>
      <c r="BO189" s="1">
        <v>-1.0536990203100702E-3</v>
      </c>
      <c r="BP189" s="1">
        <v>-7.3121882994296619E-4</v>
      </c>
    </row>
    <row r="190" spans="1:68" x14ac:dyDescent="0.2">
      <c r="A190" s="4" t="s">
        <v>98</v>
      </c>
      <c r="B190" s="5">
        <v>1.7207223871067087E-3</v>
      </c>
      <c r="C190" s="1">
        <v>1.446695376337593E-3</v>
      </c>
      <c r="D190" s="1">
        <v>-1.4957058670721909E-3</v>
      </c>
      <c r="E190" s="1">
        <v>2.3187260359104712E-4</v>
      </c>
      <c r="F190" s="1">
        <v>5.2562161913024394E-3</v>
      </c>
      <c r="G190" s="1">
        <v>-2.472129350108182E-3</v>
      </c>
      <c r="H190" s="1">
        <v>1.4115979996292671E-4</v>
      </c>
      <c r="I190" s="1">
        <v>6.8739594677753445E-4</v>
      </c>
      <c r="J190" s="1">
        <v>-5.0213595101906874E-4</v>
      </c>
      <c r="K190" s="1">
        <v>6.1077896286677836E-4</v>
      </c>
      <c r="L190" s="1">
        <v>4.4497406643908335E-4</v>
      </c>
      <c r="M190" s="1">
        <v>9.5905637475478169E-3</v>
      </c>
      <c r="N190" s="1">
        <v>-3.1603298147582623E-4</v>
      </c>
      <c r="O190" s="1">
        <v>-7.1404325546656992E-4</v>
      </c>
      <c r="P190" s="1">
        <v>-4.7506203740802796E-4</v>
      </c>
      <c r="Q190" s="1">
        <v>-1.7826351929764198E-4</v>
      </c>
      <c r="R190" s="1">
        <v>-6.4430218200238313E-4</v>
      </c>
      <c r="S190" s="1">
        <v>-9.6837049649945047E-4</v>
      </c>
      <c r="T190" s="1">
        <v>-6.9142469320489328E-4</v>
      </c>
      <c r="U190" s="1">
        <v>8.5971574440123016E-4</v>
      </c>
      <c r="V190" s="1">
        <v>2.2018438390415322E-3</v>
      </c>
      <c r="W190" s="1">
        <v>-5.3195066726536579E-4</v>
      </c>
      <c r="X190" s="1">
        <v>-6.2146857976308858E-4</v>
      </c>
      <c r="Y190" s="1">
        <v>-1.2702316927985817E-3</v>
      </c>
      <c r="Z190" s="1">
        <v>-1.7582887786831477E-3</v>
      </c>
      <c r="AA190" s="1">
        <v>6.5768225555035825E-4</v>
      </c>
      <c r="AB190" s="1">
        <v>6.508251454965811E-4</v>
      </c>
      <c r="AC190" s="1">
        <v>-5.8247823589374539E-4</v>
      </c>
      <c r="AD190" s="1">
        <v>-3.8392648470004077E-4</v>
      </c>
      <c r="AE190" s="1">
        <v>2.4164286366485529E-3</v>
      </c>
      <c r="AF190" s="1">
        <v>7.9839869967053697E-4</v>
      </c>
      <c r="AG190" s="1">
        <v>8.5355876046619563E-5</v>
      </c>
      <c r="AH190" s="1">
        <v>-2.1684163132026204E-3</v>
      </c>
      <c r="AI190" s="1">
        <v>-7.348092894061373E-4</v>
      </c>
      <c r="AJ190" s="1">
        <v>-1.8532081125205703E-4</v>
      </c>
      <c r="AK190" s="1">
        <v>-4.7387822192457123E-4</v>
      </c>
      <c r="AL190" s="1">
        <v>-3.86222139067104E-4</v>
      </c>
      <c r="AM190" s="1">
        <v>-5.7177687472723744E-4</v>
      </c>
      <c r="AN190" s="1">
        <v>1.0462499187482849E-3</v>
      </c>
      <c r="AO190" s="1">
        <v>-2.2114242799904448E-4</v>
      </c>
      <c r="AP190" s="1">
        <v>-8.1747328353427916E-4</v>
      </c>
      <c r="AQ190" s="1">
        <v>-1.9359048412711957E-3</v>
      </c>
      <c r="AR190" s="1">
        <v>-2.1822870234866829E-3</v>
      </c>
      <c r="AS190" s="1">
        <v>2.262263922228168E-3</v>
      </c>
      <c r="AT190" s="1">
        <v>-4.5226077782908701E-4</v>
      </c>
      <c r="AU190" s="1">
        <v>-1.0584517995866518E-3</v>
      </c>
      <c r="AV190" s="1">
        <v>-1.9759616436939098E-3</v>
      </c>
      <c r="AW190" s="1">
        <v>-1.7930788135540542E-3</v>
      </c>
      <c r="AX190" s="1">
        <v>1.8619616189143528E-3</v>
      </c>
      <c r="AY190" s="1">
        <v>5.1166054430346357E-4</v>
      </c>
      <c r="AZ190" s="1">
        <v>-8.0200741537966315E-4</v>
      </c>
      <c r="BA190" s="1">
        <v>-3.9604457924680781E-3</v>
      </c>
      <c r="BB190" s="1">
        <v>-1.8102560567315273E-3</v>
      </c>
      <c r="BC190" s="1">
        <v>5.6286635253120895E-4</v>
      </c>
      <c r="BD190" s="1">
        <v>-2.2282145152212312E-3</v>
      </c>
      <c r="BE190" s="1">
        <v>-1.4322926464371034E-3</v>
      </c>
      <c r="BF190" s="1">
        <v>1.6685010634014772E-3</v>
      </c>
      <c r="BG190" s="1">
        <v>-1.0590435676944331E-3</v>
      </c>
      <c r="BH190" s="1">
        <v>-8.1761761017775834E-4</v>
      </c>
      <c r="BI190" s="1">
        <v>-1.0591311593564185E-3</v>
      </c>
      <c r="BJ190" s="1">
        <v>-7.773218382396374E-4</v>
      </c>
      <c r="BK190" s="1">
        <v>-1.260012399699885E-3</v>
      </c>
      <c r="BL190" s="1">
        <v>-1.1428375227632787E-3</v>
      </c>
      <c r="BM190" s="1">
        <v>-1.1603756961085002E-3</v>
      </c>
      <c r="BN190" s="1">
        <v>-7.5630704784710844E-4</v>
      </c>
      <c r="BO190" s="1">
        <v>-1.0536990203100702E-3</v>
      </c>
      <c r="BP190" s="1">
        <v>7.8294559244417149E-3</v>
      </c>
    </row>
    <row r="191" spans="1:68" x14ac:dyDescent="0.2">
      <c r="A191" s="4" t="s">
        <v>98</v>
      </c>
      <c r="B191" s="5">
        <v>7.1914447680799702E-3</v>
      </c>
      <c r="C191" s="1">
        <v>3.2295520241051845E-3</v>
      </c>
      <c r="D191" s="1">
        <v>3.7202211417863315E-3</v>
      </c>
      <c r="E191" s="1">
        <v>1.374457953725714E-3</v>
      </c>
      <c r="F191" s="1">
        <v>2.3182096383727673E-3</v>
      </c>
      <c r="G191" s="1">
        <v>-3.9550965450387589E-3</v>
      </c>
      <c r="H191" s="1">
        <v>-5.7298748630681226E-4</v>
      </c>
      <c r="I191" s="1">
        <v>3.5074374141085174E-3</v>
      </c>
      <c r="J191" s="1">
        <v>-1.3934921201433901E-3</v>
      </c>
      <c r="K191" s="1">
        <v>-2.8455192187543626E-3</v>
      </c>
      <c r="L191" s="1">
        <v>-3.0055998438913395E-3</v>
      </c>
      <c r="M191" s="1">
        <v>-2.9695036298665912E-3</v>
      </c>
      <c r="N191" s="1">
        <v>-7.3745844175729001E-4</v>
      </c>
      <c r="O191" s="1">
        <v>2.2934813626549315E-4</v>
      </c>
      <c r="P191" s="1">
        <v>2.7327887124808637E-3</v>
      </c>
      <c r="Q191" s="1">
        <v>-9.374704035713122E-5</v>
      </c>
      <c r="R191" s="1">
        <v>-1.1004527793270779E-3</v>
      </c>
      <c r="S191" s="1">
        <v>-3.7151867550572252E-3</v>
      </c>
      <c r="T191" s="1">
        <v>1.6228695977315E-3</v>
      </c>
      <c r="U191" s="1">
        <v>-5.7751726724819454E-3</v>
      </c>
      <c r="V191" s="1">
        <v>6.2500870508662206E-3</v>
      </c>
      <c r="W191" s="1">
        <v>-1.4401127084369717E-3</v>
      </c>
      <c r="X191" s="1">
        <v>6.2695893509613129E-3</v>
      </c>
      <c r="Y191" s="1">
        <v>-2.0191852904938561E-3</v>
      </c>
      <c r="Z191" s="1">
        <v>-1.1694597325759891E-2</v>
      </c>
      <c r="AA191" s="1">
        <v>2.6078460319233837E-3</v>
      </c>
      <c r="AB191" s="1">
        <v>5.8183797251252665E-4</v>
      </c>
      <c r="AC191" s="1">
        <v>7.351411849145505E-4</v>
      </c>
      <c r="AD191" s="1">
        <v>-1.1586891598086048E-3</v>
      </c>
      <c r="AE191" s="1">
        <v>-8.1311690915889592E-3</v>
      </c>
      <c r="AF191" s="1">
        <v>-5.1128436704924052E-3</v>
      </c>
      <c r="AG191" s="1">
        <v>2.3292295196457122E-3</v>
      </c>
      <c r="AH191" s="1">
        <v>-7.5556020168717677E-3</v>
      </c>
      <c r="AI191" s="1">
        <v>-5.0186436678863417E-4</v>
      </c>
      <c r="AJ191" s="1">
        <v>4.5768150721354466E-3</v>
      </c>
      <c r="AK191" s="1">
        <v>7.5247689625722513E-3</v>
      </c>
      <c r="AL191" s="1">
        <v>-1.3633865809496151E-3</v>
      </c>
      <c r="AM191" s="1">
        <v>-1.0379070538610279E-3</v>
      </c>
      <c r="AN191" s="1">
        <v>-2.8173826581112337E-3</v>
      </c>
      <c r="AO191" s="1">
        <v>4.9225533124931404E-3</v>
      </c>
      <c r="AP191" s="1">
        <v>7.5064071500621429E-4</v>
      </c>
      <c r="AQ191" s="1">
        <v>2.3188968463301847E-3</v>
      </c>
      <c r="AR191" s="1">
        <v>-8.7055980535396919E-3</v>
      </c>
      <c r="AS191" s="1">
        <v>3.1922637855617644E-3</v>
      </c>
      <c r="AT191" s="1">
        <v>-9.7131503779705969E-4</v>
      </c>
      <c r="AU191" s="1">
        <v>4.3277823367905092E-4</v>
      </c>
      <c r="AV191" s="1">
        <v>-2.2204580073461608E-3</v>
      </c>
      <c r="AW191" s="1">
        <v>-7.6961347716918644E-3</v>
      </c>
      <c r="AX191" s="1">
        <v>6.9608943739709397E-3</v>
      </c>
      <c r="AY191" s="1">
        <v>1.5602827026947519E-2</v>
      </c>
      <c r="AZ191" s="1">
        <v>-6.5956691520762788E-4</v>
      </c>
      <c r="BA191" s="1">
        <v>-2.8843604842902212E-5</v>
      </c>
      <c r="BB191" s="1">
        <v>-1.7747115212837622E-3</v>
      </c>
      <c r="BC191" s="1">
        <v>2.244600413031466E-3</v>
      </c>
      <c r="BD191" s="1">
        <v>-8.158502725049201E-3</v>
      </c>
      <c r="BE191" s="1">
        <v>-4.6074973624367366E-4</v>
      </c>
      <c r="BF191" s="1">
        <v>-2.902865994389455E-3</v>
      </c>
      <c r="BG191" s="1">
        <v>1.399678877187404E-3</v>
      </c>
      <c r="BH191" s="1">
        <v>-5.1486676103468564E-3</v>
      </c>
      <c r="BI191" s="1">
        <v>2.2776552472377394E-3</v>
      </c>
      <c r="BJ191" s="1">
        <v>3.2097297644771588E-3</v>
      </c>
      <c r="BK191" s="1">
        <v>8.4100783950410481E-3</v>
      </c>
      <c r="BL191" s="1">
        <v>5.9441144360455845E-3</v>
      </c>
      <c r="BM191" s="1">
        <v>6.7899648991705911E-5</v>
      </c>
      <c r="BN191" s="1">
        <v>5.5104447557939194E-4</v>
      </c>
      <c r="BO191" s="1">
        <v>-9.6830506929372583E-3</v>
      </c>
      <c r="BP191" s="1">
        <v>8.8277566648810139E-4</v>
      </c>
    </row>
    <row r="192" spans="1:68" x14ac:dyDescent="0.2">
      <c r="A192" s="4" t="s">
        <v>98</v>
      </c>
      <c r="B192" s="5">
        <v>6.9788190568553154E-3</v>
      </c>
      <c r="C192" s="1">
        <v>1.0161860098391151E-3</v>
      </c>
      <c r="D192" s="1">
        <v>-2.7328262247472493E-3</v>
      </c>
      <c r="E192" s="1">
        <v>1.0803341365132339E-3</v>
      </c>
      <c r="F192" s="1">
        <v>2.3263734065746924E-3</v>
      </c>
      <c r="G192" s="1">
        <v>-7.4561997825631594E-3</v>
      </c>
      <c r="H192" s="1">
        <v>2.8479219036875282E-3</v>
      </c>
      <c r="I192" s="1">
        <v>1.1622226362576935E-3</v>
      </c>
      <c r="J192" s="1">
        <v>-6.2529212158097841E-4</v>
      </c>
      <c r="K192" s="1">
        <v>1.7513866897825399E-3</v>
      </c>
      <c r="L192" s="1">
        <v>-2.9309258255689652E-3</v>
      </c>
      <c r="M192" s="1">
        <v>6.296805616069343E-3</v>
      </c>
      <c r="N192" s="1">
        <v>-2.7800829325915948E-3</v>
      </c>
      <c r="O192" s="1">
        <v>-9.8133314904084437E-4</v>
      </c>
      <c r="P192" s="1">
        <v>-8.9845322494290012E-5</v>
      </c>
      <c r="Q192" s="1">
        <v>3.881147447175339E-3</v>
      </c>
      <c r="R192" s="1">
        <v>3.6863795426842237E-4</v>
      </c>
      <c r="S192" s="1">
        <v>4.9909303662494936E-3</v>
      </c>
      <c r="T192" s="1">
        <v>-5.8081674775424237E-4</v>
      </c>
      <c r="U192" s="1">
        <v>-5.5982899899790417E-3</v>
      </c>
      <c r="V192" s="1">
        <v>2.8717404130838265E-3</v>
      </c>
      <c r="W192" s="1">
        <v>-2.0039993100167122E-3</v>
      </c>
      <c r="X192" s="1">
        <v>8.7681667729603847E-4</v>
      </c>
      <c r="Y192" s="1">
        <v>7.8395794494339421E-4</v>
      </c>
      <c r="Z192" s="1">
        <v>-9.5583941167194028E-3</v>
      </c>
      <c r="AA192" s="1">
        <v>-2.9048803855290313E-3</v>
      </c>
      <c r="AB192" s="1">
        <v>-1.5550430203363475E-3</v>
      </c>
      <c r="AC192" s="1">
        <v>-9.9056275766157254E-4</v>
      </c>
      <c r="AD192" s="1">
        <v>-1.3389423335901604E-3</v>
      </c>
      <c r="AE192" s="1">
        <v>6.3944253447149688E-3</v>
      </c>
      <c r="AF192" s="1">
        <v>4.5350652129690049E-3</v>
      </c>
      <c r="AG192" s="1">
        <v>-5.3296389222971799E-3</v>
      </c>
      <c r="AH192" s="1">
        <v>-2.0447539860883155E-3</v>
      </c>
      <c r="AI192" s="1">
        <v>1.1992473527861138E-3</v>
      </c>
      <c r="AJ192" s="1">
        <v>7.7605280254821919E-3</v>
      </c>
      <c r="AK192" s="1">
        <v>-1.5899010186284919E-3</v>
      </c>
      <c r="AL192" s="1">
        <v>1.9567046683523562E-3</v>
      </c>
      <c r="AM192" s="1">
        <v>-2.2443655682762866E-3</v>
      </c>
      <c r="AN192" s="1">
        <v>5.5599164164325185E-3</v>
      </c>
      <c r="AO192" s="1">
        <v>-3.2305846352544496E-3</v>
      </c>
      <c r="AP192" s="1">
        <v>-1.418867599581394E-3</v>
      </c>
      <c r="AQ192" s="1">
        <v>8.5659878396956903E-3</v>
      </c>
      <c r="AR192" s="1">
        <v>-3.480748563718794E-3</v>
      </c>
      <c r="AS192" s="1">
        <v>1.9398227575231524E-3</v>
      </c>
      <c r="AT192" s="1">
        <v>3.2548165058741705E-3</v>
      </c>
      <c r="AU192" s="1">
        <v>-1.668456444735475E-3</v>
      </c>
      <c r="AV192" s="1">
        <v>-1.6376339301315396E-3</v>
      </c>
      <c r="AW192" s="1">
        <v>-2.4925258334628398E-3</v>
      </c>
      <c r="AX192" s="1">
        <v>6.109137621448598E-3</v>
      </c>
      <c r="AY192" s="1">
        <v>-2.5078477293866818E-3</v>
      </c>
      <c r="AZ192" s="1">
        <v>-5.9415939967177593E-5</v>
      </c>
      <c r="BA192" s="1">
        <v>-2.5760229286005435E-3</v>
      </c>
      <c r="BB192" s="1">
        <v>2.4695262295955467E-3</v>
      </c>
      <c r="BC192" s="1">
        <v>-7.2127517150608004E-3</v>
      </c>
      <c r="BD192" s="1">
        <v>-4.5770087526151703E-3</v>
      </c>
      <c r="BE192" s="1">
        <v>-2.8074639709130557E-3</v>
      </c>
      <c r="BF192" s="1">
        <v>-1.7178166354821602E-3</v>
      </c>
      <c r="BG192" s="1">
        <v>-1.2399146273127978E-3</v>
      </c>
      <c r="BH192" s="1">
        <v>-3.5955718926155488E-3</v>
      </c>
      <c r="BI192" s="1">
        <v>-7.5254470334547242E-4</v>
      </c>
      <c r="BJ192" s="1">
        <v>1.0616435719901084E-2</v>
      </c>
      <c r="BK192" s="1">
        <v>-8.0490767666265388E-3</v>
      </c>
      <c r="BL192" s="1">
        <v>-1.9738724507792283E-2</v>
      </c>
      <c r="BM192" s="1">
        <v>-3.3443984991475047E-3</v>
      </c>
      <c r="BN192" s="1">
        <v>1.4212203417820665E-2</v>
      </c>
      <c r="BO192" s="1">
        <v>3.8882290379356308E-3</v>
      </c>
      <c r="BP192" s="1">
        <v>8.8277566648810139E-4</v>
      </c>
    </row>
    <row r="193" spans="1:68" x14ac:dyDescent="0.2">
      <c r="A193" s="4" t="s">
        <v>98</v>
      </c>
      <c r="B193" s="5">
        <v>6.9788190568553154E-3</v>
      </c>
      <c r="C193" s="1">
        <v>1.0161860098391151E-3</v>
      </c>
      <c r="D193" s="1">
        <v>-2.7328262247472493E-3</v>
      </c>
      <c r="E193" s="1">
        <v>1.0803341365132339E-3</v>
      </c>
      <c r="F193" s="1">
        <v>2.3263734065746924E-3</v>
      </c>
      <c r="G193" s="1">
        <v>-7.4561997825631594E-3</v>
      </c>
      <c r="H193" s="1">
        <v>2.8479219036875282E-3</v>
      </c>
      <c r="I193" s="1">
        <v>1.1622226362576935E-3</v>
      </c>
      <c r="J193" s="1">
        <v>-6.2529212158097841E-4</v>
      </c>
      <c r="K193" s="1">
        <v>1.7513866897825399E-3</v>
      </c>
      <c r="L193" s="1">
        <v>-2.9309258255689652E-3</v>
      </c>
      <c r="M193" s="1">
        <v>6.296805616069343E-3</v>
      </c>
      <c r="N193" s="1">
        <v>-2.7800829325915948E-3</v>
      </c>
      <c r="O193" s="1">
        <v>-9.8133314904084437E-4</v>
      </c>
      <c r="P193" s="1">
        <v>-8.9845322494290012E-5</v>
      </c>
      <c r="Q193" s="1">
        <v>3.881147447175339E-3</v>
      </c>
      <c r="R193" s="1">
        <v>3.6863795426842237E-4</v>
      </c>
      <c r="S193" s="1">
        <v>4.9909303662494936E-3</v>
      </c>
      <c r="T193" s="1">
        <v>-5.8081674775424237E-4</v>
      </c>
      <c r="U193" s="1">
        <v>-5.5982899899790417E-3</v>
      </c>
      <c r="V193" s="1">
        <v>2.8717404130838265E-3</v>
      </c>
      <c r="W193" s="1">
        <v>-2.0039993100167122E-3</v>
      </c>
      <c r="X193" s="1">
        <v>8.7681667729603847E-4</v>
      </c>
      <c r="Y193" s="1">
        <v>7.8395794494339421E-4</v>
      </c>
      <c r="Z193" s="1">
        <v>-9.5583941167194028E-3</v>
      </c>
      <c r="AA193" s="1">
        <v>-2.9048803855290313E-3</v>
      </c>
      <c r="AB193" s="1">
        <v>-1.5550430203363475E-3</v>
      </c>
      <c r="AC193" s="1">
        <v>-9.9056275766157254E-4</v>
      </c>
      <c r="AD193" s="1">
        <v>-1.3389423335901604E-3</v>
      </c>
      <c r="AE193" s="1">
        <v>6.3944253447149688E-3</v>
      </c>
      <c r="AF193" s="1">
        <v>4.5350652129690049E-3</v>
      </c>
      <c r="AG193" s="1">
        <v>-5.3296389222971799E-3</v>
      </c>
      <c r="AH193" s="1">
        <v>-2.0447539860883155E-3</v>
      </c>
      <c r="AI193" s="1">
        <v>1.1992473527861138E-3</v>
      </c>
      <c r="AJ193" s="1">
        <v>7.7605280254821919E-3</v>
      </c>
      <c r="AK193" s="1">
        <v>-1.5899010186284919E-3</v>
      </c>
      <c r="AL193" s="1">
        <v>1.9567046683523562E-3</v>
      </c>
      <c r="AM193" s="1">
        <v>-2.2443655682762866E-3</v>
      </c>
      <c r="AN193" s="1">
        <v>5.5599164164325185E-3</v>
      </c>
      <c r="AO193" s="1">
        <v>-3.2305846352544496E-3</v>
      </c>
      <c r="AP193" s="1">
        <v>-1.418867599581394E-3</v>
      </c>
      <c r="AQ193" s="1">
        <v>8.5659878396956903E-3</v>
      </c>
      <c r="AR193" s="1">
        <v>-3.480748563718794E-3</v>
      </c>
      <c r="AS193" s="1">
        <v>1.9398227575231524E-3</v>
      </c>
      <c r="AT193" s="1">
        <v>3.2548165058741705E-3</v>
      </c>
      <c r="AU193" s="1">
        <v>-1.668456444735475E-3</v>
      </c>
      <c r="AV193" s="1">
        <v>-1.6376339301315396E-3</v>
      </c>
      <c r="AW193" s="1">
        <v>-2.4925258334628398E-3</v>
      </c>
      <c r="AX193" s="1">
        <v>6.109137621448598E-3</v>
      </c>
      <c r="AY193" s="1">
        <v>-2.5078477293866818E-3</v>
      </c>
      <c r="AZ193" s="1">
        <v>-5.9415939967177593E-5</v>
      </c>
      <c r="BA193" s="1">
        <v>-2.5760229286005435E-3</v>
      </c>
      <c r="BB193" s="1">
        <v>2.4695262295955467E-3</v>
      </c>
      <c r="BC193" s="1">
        <v>-7.2127517150608004E-3</v>
      </c>
      <c r="BD193" s="1">
        <v>-4.5770087526151703E-3</v>
      </c>
      <c r="BE193" s="1">
        <v>-2.8074639709130557E-3</v>
      </c>
      <c r="BF193" s="1">
        <v>-1.7178166354821602E-3</v>
      </c>
      <c r="BG193" s="1">
        <v>-1.2399146273127978E-3</v>
      </c>
      <c r="BH193" s="1">
        <v>-3.5955718926155488E-3</v>
      </c>
      <c r="BI193" s="1">
        <v>-7.5254470334547242E-4</v>
      </c>
      <c r="BJ193" s="1">
        <v>1.0616435719901084E-2</v>
      </c>
      <c r="BK193" s="1">
        <v>-8.0490767666265388E-3</v>
      </c>
      <c r="BL193" s="1">
        <v>-1.9738724507792283E-2</v>
      </c>
      <c r="BM193" s="1">
        <v>-3.3443984991475047E-3</v>
      </c>
      <c r="BN193" s="1">
        <v>1.4212203417820665E-2</v>
      </c>
      <c r="BO193" s="1">
        <v>3.8882290379356308E-3</v>
      </c>
      <c r="BP193" s="1">
        <v>8.8277566648810139E-4</v>
      </c>
    </row>
    <row r="194" spans="1:68" x14ac:dyDescent="0.2">
      <c r="A194" s="4" t="s">
        <v>99</v>
      </c>
      <c r="B194" s="5">
        <v>4.6374537934763338E-3</v>
      </c>
      <c r="C194" s="1">
        <v>6.2567966073316542E-4</v>
      </c>
      <c r="D194" s="1">
        <v>3.3249145764120691E-3</v>
      </c>
      <c r="E194" s="1">
        <v>4.5202869508948406E-4</v>
      </c>
      <c r="F194" s="1">
        <v>1.0860248789784771E-3</v>
      </c>
      <c r="G194" s="1">
        <v>-3.9940000284146814E-3</v>
      </c>
      <c r="H194" s="1">
        <v>-8.8790572147896883E-4</v>
      </c>
      <c r="I194" s="1">
        <v>5.1467536070710024E-3</v>
      </c>
      <c r="J194" s="1">
        <v>-1.2591148237958117E-3</v>
      </c>
      <c r="K194" s="1">
        <v>-7.090165092271325E-4</v>
      </c>
      <c r="L194" s="1">
        <v>-7.2722265378582617E-4</v>
      </c>
      <c r="M194" s="1">
        <v>1.1624134784526492E-3</v>
      </c>
      <c r="N194" s="1">
        <v>-9.7425380484202366E-4</v>
      </c>
      <c r="O194" s="1">
        <v>-8.1568480009814248E-4</v>
      </c>
      <c r="P194" s="1">
        <v>3.2599169741024318E-3</v>
      </c>
      <c r="Q194" s="1">
        <v>-1.8700645763547398E-3</v>
      </c>
      <c r="R194" s="1">
        <v>-5.6872221618306973E-4</v>
      </c>
      <c r="S194" s="1">
        <v>-2.6328981458346875E-3</v>
      </c>
      <c r="T194" s="1">
        <v>1.2970374200025987E-3</v>
      </c>
      <c r="U194" s="1">
        <v>-7.2891308180927285E-3</v>
      </c>
      <c r="V194" s="1">
        <v>5.1302253510328421E-3</v>
      </c>
      <c r="W194" s="1">
        <v>-9.0165631386662217E-4</v>
      </c>
      <c r="X194" s="1">
        <v>1.1601090597398883E-3</v>
      </c>
      <c r="Y194" s="1">
        <v>-1.7927057499142465E-4</v>
      </c>
      <c r="Z194" s="1">
        <v>-6.7405105232447408E-3</v>
      </c>
      <c r="AA194" s="1">
        <v>-1.9823891337340839E-3</v>
      </c>
      <c r="AB194" s="1">
        <v>3.6906667664624278E-3</v>
      </c>
      <c r="AC194" s="1">
        <v>2.2413022935891831E-3</v>
      </c>
      <c r="AD194" s="1">
        <v>-1.2179335384451414E-3</v>
      </c>
      <c r="AE194" s="1">
        <v>-4.3178518258182134E-3</v>
      </c>
      <c r="AF194" s="1">
        <v>-4.7548634563970779E-3</v>
      </c>
      <c r="AG194" s="1">
        <v>3.882518936245468E-3</v>
      </c>
      <c r="AH194" s="1">
        <v>-7.0592852443004724E-3</v>
      </c>
      <c r="AI194" s="1">
        <v>7.124579634969889E-4</v>
      </c>
      <c r="AJ194" s="1">
        <v>-9.2033795773590471E-4</v>
      </c>
      <c r="AK194" s="1">
        <v>5.3653542664331986E-3</v>
      </c>
      <c r="AL194" s="1">
        <v>-1.5032398541914222E-3</v>
      </c>
      <c r="AM194" s="1">
        <v>-1.3428464835397219E-4</v>
      </c>
      <c r="AN194" s="1">
        <v>-1.7963093984529805E-3</v>
      </c>
      <c r="AO194" s="1">
        <v>1.9624680455359255E-3</v>
      </c>
      <c r="AP194" s="1">
        <v>1.048210169471161E-3</v>
      </c>
      <c r="AQ194" s="1">
        <v>2.57093518876381E-3</v>
      </c>
      <c r="AR194" s="1">
        <v>-5.9273895548013654E-3</v>
      </c>
      <c r="AS194" s="1">
        <v>1.8428509301286961E-3</v>
      </c>
      <c r="AT194" s="1">
        <v>-8.2041337745921263E-4</v>
      </c>
      <c r="AU194" s="1">
        <v>9.0433181797443436E-4</v>
      </c>
      <c r="AV194" s="1">
        <v>-2.6779405046221086E-3</v>
      </c>
      <c r="AW194" s="1">
        <v>-7.9123169354282374E-3</v>
      </c>
      <c r="AX194" s="1">
        <v>7.5938418460470758E-3</v>
      </c>
      <c r="AY194" s="1">
        <v>8.025128455921092E-3</v>
      </c>
      <c r="AZ194" s="1">
        <v>7.8001626059727837E-4</v>
      </c>
      <c r="BA194" s="1">
        <v>-3.8674711090819528E-4</v>
      </c>
      <c r="BB194" s="1">
        <v>-6.3406482726453166E-4</v>
      </c>
      <c r="BC194" s="1">
        <v>1.541466365658986E-3</v>
      </c>
      <c r="BD194" s="1">
        <v>-3.1330686793892438E-3</v>
      </c>
      <c r="BE194" s="1">
        <v>1.5189018495128699E-4</v>
      </c>
      <c r="BF194" s="1">
        <v>-5.1454745752711525E-3</v>
      </c>
      <c r="BG194" s="1">
        <v>4.3572531210514329E-3</v>
      </c>
      <c r="BH194" s="1">
        <v>-1.2490572327935722E-3</v>
      </c>
      <c r="BI194" s="1">
        <v>2.0974661085330143E-3</v>
      </c>
      <c r="BJ194" s="1">
        <v>3.7651616183356895E-3</v>
      </c>
      <c r="BK194" s="1">
        <v>8.0757333938747955E-3</v>
      </c>
      <c r="BL194" s="1">
        <v>-1.9572186832914605E-3</v>
      </c>
      <c r="BM194" s="1">
        <v>-1.0480946792939601E-3</v>
      </c>
      <c r="BN194" s="1">
        <v>3.5981592643570754E-3</v>
      </c>
      <c r="BO194" s="1">
        <v>-8.1949081730883448E-3</v>
      </c>
      <c r="BP194" s="1">
        <v>8.8277566648810139E-4</v>
      </c>
    </row>
    <row r="195" spans="1:68" x14ac:dyDescent="0.2">
      <c r="A195" s="4" t="s">
        <v>99</v>
      </c>
      <c r="B195" s="5">
        <v>1.2043632493004277E-3</v>
      </c>
      <c r="C195" s="1">
        <v>4.070438523659986E-3</v>
      </c>
      <c r="D195" s="1">
        <v>-3.4888937700818376E-3</v>
      </c>
      <c r="E195" s="1">
        <v>-6.4758133505748864E-4</v>
      </c>
      <c r="F195" s="1">
        <v>-8.9154858538620938E-4</v>
      </c>
      <c r="G195" s="1">
        <v>5.2571005296627839E-3</v>
      </c>
      <c r="H195" s="1">
        <v>-1.7461567415352286E-3</v>
      </c>
      <c r="I195" s="1">
        <v>-3.7348910311585853E-4</v>
      </c>
      <c r="J195" s="1">
        <v>2.1648882664633917E-4</v>
      </c>
      <c r="K195" s="1">
        <v>-1.7483685697469594E-3</v>
      </c>
      <c r="L195" s="1">
        <v>-1.6591610579729009E-3</v>
      </c>
      <c r="M195" s="1">
        <v>1.0294041851329244E-3</v>
      </c>
      <c r="N195" s="1">
        <v>2.1684126452551603E-3</v>
      </c>
      <c r="O195" s="1">
        <v>-2.667676341016617E-4</v>
      </c>
      <c r="P195" s="1">
        <v>-6.0538267226971408E-4</v>
      </c>
      <c r="Q195" s="1">
        <v>-2.7994190470623481E-4</v>
      </c>
      <c r="R195" s="1">
        <v>-2.7542498656222491E-3</v>
      </c>
      <c r="S195" s="1">
        <v>-7.0675663682051099E-5</v>
      </c>
      <c r="T195" s="1">
        <v>-1.0531649713425898E-3</v>
      </c>
      <c r="U195" s="1">
        <v>-2.921223077056245E-5</v>
      </c>
      <c r="V195" s="1">
        <v>3.4708544521556842E-4</v>
      </c>
      <c r="W195" s="1">
        <v>-1.9009680776801005E-3</v>
      </c>
      <c r="X195" s="1">
        <v>-1.8099426461532988E-3</v>
      </c>
      <c r="Y195" s="1">
        <v>5.9158086530873523E-4</v>
      </c>
      <c r="Z195" s="1">
        <v>-4.1508809223348082E-4</v>
      </c>
      <c r="AA195" s="1">
        <v>3.6990459083512481E-3</v>
      </c>
      <c r="AB195" s="1">
        <v>-3.5769150272944414E-3</v>
      </c>
      <c r="AC195" s="1">
        <v>-2.5400416950342531E-3</v>
      </c>
      <c r="AD195" s="1">
        <v>-7.4679782345821513E-4</v>
      </c>
      <c r="AE195" s="1">
        <v>-4.5086325310263542E-3</v>
      </c>
      <c r="AF195" s="1">
        <v>-1.5865369436697653E-3</v>
      </c>
      <c r="AG195" s="1">
        <v>5.8316869836681762E-4</v>
      </c>
      <c r="AH195" s="1">
        <v>-2.0414312933517113E-4</v>
      </c>
      <c r="AI195" s="1">
        <v>-1.3905752113335854E-3</v>
      </c>
      <c r="AJ195" s="1">
        <v>6.6242911219953748E-3</v>
      </c>
      <c r="AK195" s="1">
        <v>2.173908390674442E-3</v>
      </c>
      <c r="AL195" s="1">
        <v>-5.2255203949970073E-3</v>
      </c>
      <c r="AM195" s="1">
        <v>-2.4577824614209904E-4</v>
      </c>
      <c r="AN195" s="1">
        <v>-1.4151958087354987E-3</v>
      </c>
      <c r="AO195" s="1">
        <v>2.1237517834691582E-3</v>
      </c>
      <c r="AP195" s="1">
        <v>-7.3587927043002792E-4</v>
      </c>
      <c r="AQ195" s="1">
        <v>3.350870220392405E-3</v>
      </c>
      <c r="AR195" s="1">
        <v>3.0157719457483455E-3</v>
      </c>
      <c r="AS195" s="1">
        <v>-4.868195068914844E-3</v>
      </c>
      <c r="AT195" s="1">
        <v>1.6752822286353625E-3</v>
      </c>
      <c r="AU195" s="1">
        <v>-9.3641863751372752E-4</v>
      </c>
      <c r="AV195" s="1">
        <v>-9.4837795244159275E-4</v>
      </c>
      <c r="AW195" s="1">
        <v>-1.9353339501323322E-3</v>
      </c>
      <c r="AX195" s="1">
        <v>6.1240935384288247E-4</v>
      </c>
      <c r="AY195" s="1">
        <v>4.2401813649523435E-3</v>
      </c>
      <c r="AZ195" s="1">
        <v>-1.2370839606433808E-4</v>
      </c>
      <c r="BA195" s="1">
        <v>1.9591729501812192E-3</v>
      </c>
      <c r="BB195" s="1">
        <v>5.7920824978710487E-3</v>
      </c>
      <c r="BC195" s="1">
        <v>8.4117234113930267E-3</v>
      </c>
      <c r="BD195" s="1">
        <v>-2.6497313458106048E-3</v>
      </c>
      <c r="BE195" s="1">
        <v>-1.7434115306028816E-3</v>
      </c>
      <c r="BF195" s="1">
        <v>2.6382579819929607E-3</v>
      </c>
      <c r="BG195" s="1">
        <v>-1.1650528803577496E-3</v>
      </c>
      <c r="BH195" s="1">
        <v>-2.8134386812240465E-3</v>
      </c>
      <c r="BI195" s="1">
        <v>1.3904037461545812E-4</v>
      </c>
      <c r="BJ195" s="1">
        <v>4.420923281041547E-3</v>
      </c>
      <c r="BK195" s="1">
        <v>-1.8054180182947505E-3</v>
      </c>
      <c r="BL195" s="1">
        <v>3.7299084613948222E-3</v>
      </c>
      <c r="BM195" s="1">
        <v>-3.5841383287977808E-4</v>
      </c>
      <c r="BN195" s="1">
        <v>-4.9035164790239266E-3</v>
      </c>
      <c r="BO195" s="1">
        <v>1.5193412834093543E-4</v>
      </c>
      <c r="BP195" s="1">
        <v>8.8277566648810139E-4</v>
      </c>
    </row>
    <row r="196" spans="1:68" x14ac:dyDescent="0.2">
      <c r="A196" s="4" t="s">
        <v>92</v>
      </c>
      <c r="B196" s="5">
        <v>9.2255440910656468E-3</v>
      </c>
      <c r="C196" s="1">
        <v>-2.0970062906856411E-3</v>
      </c>
      <c r="D196" s="1">
        <v>-5.0948458280213255E-4</v>
      </c>
      <c r="E196" s="1">
        <v>-1.206131818830258E-3</v>
      </c>
      <c r="F196" s="1">
        <v>3.7736457974950769E-3</v>
      </c>
      <c r="G196" s="1">
        <v>-1.2155681903735611E-3</v>
      </c>
      <c r="H196" s="1">
        <v>-2.3162750791258621E-3</v>
      </c>
      <c r="I196" s="1">
        <v>2.9307656731043835E-3</v>
      </c>
      <c r="J196" s="1">
        <v>-1.9996878344183417E-3</v>
      </c>
      <c r="K196" s="1">
        <v>-1.0657368531844266E-3</v>
      </c>
      <c r="L196" s="1">
        <v>4.3072038538718802E-3</v>
      </c>
      <c r="M196" s="1">
        <v>-6.1865754906000256E-3</v>
      </c>
      <c r="N196" s="1">
        <v>-5.1229683958053636E-4</v>
      </c>
      <c r="O196" s="1">
        <v>-6.2732165677332054E-4</v>
      </c>
      <c r="P196" s="1">
        <v>-1.9495980126994759E-3</v>
      </c>
      <c r="Q196" s="1">
        <v>-2.3542305204678807E-3</v>
      </c>
      <c r="R196" s="1">
        <v>2.1935366306840031E-3</v>
      </c>
      <c r="S196" s="1">
        <v>-7.89157025760685E-4</v>
      </c>
      <c r="T196" s="1">
        <v>3.5889125778409519E-4</v>
      </c>
      <c r="U196" s="1">
        <v>-6.0850247507396558E-3</v>
      </c>
      <c r="V196" s="1">
        <v>-4.3149036259367999E-3</v>
      </c>
      <c r="W196" s="1">
        <v>-7.8068413426592726E-3</v>
      </c>
      <c r="X196" s="1">
        <v>9.3490763853637041E-3</v>
      </c>
      <c r="Y196" s="1">
        <v>-1.4968044616090691E-3</v>
      </c>
      <c r="Z196" s="1">
        <v>-1.231880495433248E-2</v>
      </c>
      <c r="AA196" s="1">
        <v>1.3464136049682354E-2</v>
      </c>
      <c r="AB196" s="1">
        <v>1.3205067550775839E-3</v>
      </c>
      <c r="AC196" s="1">
        <v>3.3954336855985764E-3</v>
      </c>
      <c r="AD196" s="1">
        <v>-1.8624005544553895E-3</v>
      </c>
      <c r="AE196" s="1">
        <v>1.3628589033597076E-3</v>
      </c>
      <c r="AF196" s="1">
        <v>-3.6981089781351027E-3</v>
      </c>
      <c r="AG196" s="1">
        <v>-1.3385962299727987E-3</v>
      </c>
      <c r="AH196" s="1">
        <v>-5.0963495325519661E-3</v>
      </c>
      <c r="AI196" s="1">
        <v>-1.3811475862700413E-3</v>
      </c>
      <c r="AJ196" s="1">
        <v>5.1865766872777278E-3</v>
      </c>
      <c r="AK196" s="1">
        <v>1.1578731518641474E-2</v>
      </c>
      <c r="AL196" s="1">
        <v>-4.0502312996138871E-3</v>
      </c>
      <c r="AM196" s="1">
        <v>1.6383766312801507E-4</v>
      </c>
      <c r="AN196" s="1">
        <v>-1.0931324083700408E-3</v>
      </c>
      <c r="AO196" s="1">
        <v>3.5414591662045547E-3</v>
      </c>
      <c r="AP196" s="1">
        <v>1.4606086312101692E-3</v>
      </c>
      <c r="AQ196" s="1">
        <v>-5.5399610276865626E-3</v>
      </c>
      <c r="AR196" s="1">
        <v>3.8697835638758313E-3</v>
      </c>
      <c r="AS196" s="1">
        <v>-3.7489981193760055E-3</v>
      </c>
      <c r="AT196" s="1">
        <v>-1.6275543706720366E-4</v>
      </c>
      <c r="AU196" s="1">
        <v>-7.8860555932168148E-4</v>
      </c>
      <c r="AV196" s="1">
        <v>-7.25985025966722E-3</v>
      </c>
      <c r="AW196" s="1">
        <v>-1.3067359728271125E-2</v>
      </c>
      <c r="AX196" s="1">
        <v>8.4930243827553256E-5</v>
      </c>
      <c r="AY196" s="1">
        <v>3.3479176303333373E-3</v>
      </c>
      <c r="AZ196" s="1">
        <v>3.3487095300732119E-4</v>
      </c>
      <c r="BA196" s="1">
        <v>8.1783523849285333E-3</v>
      </c>
      <c r="BB196" s="1">
        <v>4.2552699291018327E-3</v>
      </c>
      <c r="BC196" s="1">
        <v>-3.4864375132166534E-3</v>
      </c>
      <c r="BD196" s="1">
        <v>-8.3389532234319289E-3</v>
      </c>
      <c r="BE196" s="1">
        <v>-2.104192714967739E-3</v>
      </c>
      <c r="BF196" s="1">
        <v>-6.299647474077668E-3</v>
      </c>
      <c r="BG196" s="1">
        <v>2.1984120724401258E-3</v>
      </c>
      <c r="BH196" s="1">
        <v>-2.508599086753824E-3</v>
      </c>
      <c r="BI196" s="1">
        <v>1.8961818182728549E-3</v>
      </c>
      <c r="BJ196" s="1">
        <v>3.7031289595203672E-3</v>
      </c>
      <c r="BK196" s="1">
        <v>8.4439310949480893E-3</v>
      </c>
      <c r="BL196" s="1">
        <v>2.0196345018308193E-2</v>
      </c>
      <c r="BM196" s="1">
        <v>-3.3304399625175773E-4</v>
      </c>
      <c r="BN196" s="1">
        <v>5.4593883563706907E-3</v>
      </c>
      <c r="BO196" s="1">
        <v>-2.9004734319726307E-4</v>
      </c>
      <c r="BP196" s="1">
        <v>-4.3101391039671163E-3</v>
      </c>
    </row>
    <row r="197" spans="1:68" x14ac:dyDescent="0.2">
      <c r="A197" s="4" t="s">
        <v>99</v>
      </c>
      <c r="B197" s="5">
        <v>1.4411792866459482E-3</v>
      </c>
      <c r="C197" s="1">
        <v>1.9229653192604152E-3</v>
      </c>
      <c r="D197" s="1">
        <v>-1.8028573654744228E-3</v>
      </c>
      <c r="E197" s="1">
        <v>-2.2113763669826295E-4</v>
      </c>
      <c r="F197" s="1">
        <v>4.4275442982901567E-3</v>
      </c>
      <c r="G197" s="1">
        <v>-5.1790096528971205E-4</v>
      </c>
      <c r="H197" s="1">
        <v>-1.2922896855160127E-3</v>
      </c>
      <c r="I197" s="1">
        <v>-6.0297268736473556E-4</v>
      </c>
      <c r="J197" s="1">
        <v>-1.0652616297489106E-3</v>
      </c>
      <c r="K197" s="1">
        <v>-6.0941556526519552E-4</v>
      </c>
      <c r="L197" s="1">
        <v>-2.7125161759941732E-4</v>
      </c>
      <c r="M197" s="1">
        <v>2.3246532902075289E-3</v>
      </c>
      <c r="N197" s="1">
        <v>-1.2099112662319769E-3</v>
      </c>
      <c r="O197" s="1">
        <v>-8.2827579102170393E-4</v>
      </c>
      <c r="P197" s="1">
        <v>1.4139127237226914E-3</v>
      </c>
      <c r="Q197" s="1">
        <v>2.6218953450504669E-4</v>
      </c>
      <c r="R197" s="1">
        <v>-9.2368193029445213E-4</v>
      </c>
      <c r="S197" s="1">
        <v>-2.7457820553018574E-4</v>
      </c>
      <c r="T197" s="1">
        <v>-2.5603744434912811E-4</v>
      </c>
      <c r="U197" s="1">
        <v>-5.2353877569398315E-4</v>
      </c>
      <c r="V197" s="1">
        <v>5.2231997006742369E-3</v>
      </c>
      <c r="W197" s="1">
        <v>3.0415661990626087E-3</v>
      </c>
      <c r="X197" s="1">
        <v>-1.5608892292573746E-4</v>
      </c>
      <c r="Y197" s="1">
        <v>-2.8914852042274356E-4</v>
      </c>
      <c r="Z197" s="1">
        <v>-4.5977627487667969E-3</v>
      </c>
      <c r="AA197" s="1">
        <v>-1.2487554992251482E-3</v>
      </c>
      <c r="AB197" s="1">
        <v>1.4709546494494105E-3</v>
      </c>
      <c r="AC197" s="1">
        <v>-4.5903399957613879E-4</v>
      </c>
      <c r="AD197" s="1">
        <v>-1.6634272015502635E-3</v>
      </c>
      <c r="AE197" s="1">
        <v>7.9665844890289936E-5</v>
      </c>
      <c r="AF197" s="1">
        <v>2.0913033680024619E-3</v>
      </c>
      <c r="AG197" s="1">
        <v>-8.0134487704240127E-5</v>
      </c>
      <c r="AH197" s="1">
        <v>-4.1302889479497571E-3</v>
      </c>
      <c r="AI197" s="1">
        <v>-1.3941066206587254E-3</v>
      </c>
      <c r="AJ197" s="1">
        <v>1.0203915839462139E-3</v>
      </c>
      <c r="AK197" s="1">
        <v>2.0153452771282613E-3</v>
      </c>
      <c r="AL197" s="1">
        <v>2.0129760547697747E-4</v>
      </c>
      <c r="AM197" s="1">
        <v>-3.3929445214648098E-4</v>
      </c>
      <c r="AN197" s="1">
        <v>1.6771985800024766E-3</v>
      </c>
      <c r="AO197" s="1">
        <v>-4.2614307626453335E-4</v>
      </c>
      <c r="AP197" s="1">
        <v>3.6968746155184226E-4</v>
      </c>
      <c r="AQ197" s="1">
        <v>2.0127015570764505E-4</v>
      </c>
      <c r="AR197" s="1">
        <v>-3.4076929411468995E-3</v>
      </c>
      <c r="AS197" s="1">
        <v>4.4807841229740049E-3</v>
      </c>
      <c r="AT197" s="1">
        <v>1.6456209293372189E-3</v>
      </c>
      <c r="AU197" s="1">
        <v>-2.4636505120826649E-4</v>
      </c>
      <c r="AV197" s="1">
        <v>-1.5485389832630343E-3</v>
      </c>
      <c r="AW197" s="1">
        <v>6.350559207045379E-5</v>
      </c>
      <c r="AX197" s="1">
        <v>4.4526596953130037E-3</v>
      </c>
      <c r="AY197" s="1">
        <v>4.7649869013730934E-4</v>
      </c>
      <c r="AZ197" s="1">
        <v>-2.2130608195868544E-4</v>
      </c>
      <c r="BA197" s="1">
        <v>-4.4628739389040344E-3</v>
      </c>
      <c r="BB197" s="1">
        <v>6.1929492427711692E-4</v>
      </c>
      <c r="BC197" s="1">
        <v>-1.3905360059564944E-3</v>
      </c>
      <c r="BD197" s="1">
        <v>-1.4380036263752305E-5</v>
      </c>
      <c r="BE197" s="1">
        <v>-9.7164327109764022E-4</v>
      </c>
      <c r="BF197" s="1">
        <v>-3.5532689137756988E-3</v>
      </c>
      <c r="BG197" s="1">
        <v>-1.5032388142255195E-3</v>
      </c>
      <c r="BH197" s="1">
        <v>1.8740840067808589E-3</v>
      </c>
      <c r="BI197" s="1">
        <v>1.0694789692025315E-4</v>
      </c>
      <c r="BJ197" s="1">
        <v>4.3920834757117467E-3</v>
      </c>
      <c r="BK197" s="1">
        <v>-1.6426203848120932E-3</v>
      </c>
      <c r="BL197" s="1">
        <v>-8.3926981479709312E-3</v>
      </c>
      <c r="BM197" s="1">
        <v>-1.8750198911510849E-3</v>
      </c>
      <c r="BN197" s="1">
        <v>3.5431101472144892E-3</v>
      </c>
      <c r="BO197" s="1">
        <v>-2.1824616860263513E-3</v>
      </c>
      <c r="BP197" s="1">
        <v>-3.5131888952907701E-4</v>
      </c>
    </row>
    <row r="198" spans="1:68" x14ac:dyDescent="0.2">
      <c r="A198" s="4" t="s">
        <v>99</v>
      </c>
      <c r="B198" s="6">
        <v>1.4411792866459482E-3</v>
      </c>
      <c r="C198" s="1">
        <v>1.9229653192604152E-3</v>
      </c>
      <c r="D198" s="1">
        <v>-1.8028573654744228E-3</v>
      </c>
      <c r="E198" s="1">
        <v>-2.2113763669826295E-4</v>
      </c>
      <c r="F198" s="1">
        <v>4.4275442982901567E-3</v>
      </c>
      <c r="G198" s="1">
        <v>-5.1790096528971205E-4</v>
      </c>
      <c r="H198" s="1">
        <v>-1.2922896855160127E-3</v>
      </c>
      <c r="I198" s="1">
        <v>-6.0297268736473556E-4</v>
      </c>
      <c r="J198" s="1">
        <v>-1.0652616297489106E-3</v>
      </c>
      <c r="K198" s="1">
        <v>-6.0941556526519552E-4</v>
      </c>
      <c r="L198" s="1">
        <v>-2.7125161759941732E-4</v>
      </c>
      <c r="M198" s="1">
        <v>2.3246532902075289E-3</v>
      </c>
      <c r="N198" s="1">
        <v>-1.2099112662319769E-3</v>
      </c>
      <c r="O198" s="1">
        <v>-8.2827579102170393E-4</v>
      </c>
      <c r="P198" s="1">
        <v>1.4139127237226914E-3</v>
      </c>
      <c r="Q198" s="1">
        <v>2.6218953450504669E-4</v>
      </c>
      <c r="R198" s="1">
        <v>-9.2368193029445213E-4</v>
      </c>
      <c r="S198" s="1">
        <v>-2.7457820553018574E-4</v>
      </c>
      <c r="T198" s="1">
        <v>-2.5603744434912811E-4</v>
      </c>
      <c r="U198" s="1">
        <v>-5.2353877569398315E-4</v>
      </c>
      <c r="V198" s="1">
        <v>5.2231997006742369E-3</v>
      </c>
      <c r="W198" s="1">
        <v>3.0415661990626087E-3</v>
      </c>
      <c r="X198" s="1">
        <v>-1.5608892292573746E-4</v>
      </c>
      <c r="Y198" s="1">
        <v>-2.8914852042274356E-4</v>
      </c>
      <c r="Z198" s="1">
        <v>-4.5977627487667969E-3</v>
      </c>
      <c r="AA198" s="1">
        <v>-1.2487554992251482E-3</v>
      </c>
      <c r="AB198" s="1">
        <v>1.4709546494494105E-3</v>
      </c>
      <c r="AC198" s="1">
        <v>-4.5903399957613879E-4</v>
      </c>
      <c r="AD198" s="1">
        <v>-1.6634272015502635E-3</v>
      </c>
      <c r="AE198" s="1">
        <v>7.9665844890289936E-5</v>
      </c>
      <c r="AF198" s="1">
        <v>2.0913033680024619E-3</v>
      </c>
      <c r="AG198" s="1">
        <v>-8.0134487704240127E-5</v>
      </c>
      <c r="AH198" s="1">
        <v>-4.1302889479497571E-3</v>
      </c>
      <c r="AI198" s="1">
        <v>-1.3941066206587254E-3</v>
      </c>
      <c r="AJ198" s="1">
        <v>1.0203915839462139E-3</v>
      </c>
      <c r="AK198" s="1">
        <v>2.0153452771282613E-3</v>
      </c>
      <c r="AL198" s="1">
        <v>2.0129760547697747E-4</v>
      </c>
      <c r="AM198" s="1">
        <v>-3.3929445214648098E-4</v>
      </c>
      <c r="AN198" s="1">
        <v>1.6771985800024766E-3</v>
      </c>
      <c r="AO198" s="1">
        <v>-4.2614307626453335E-4</v>
      </c>
      <c r="AP198" s="1">
        <v>3.6968746155184226E-4</v>
      </c>
      <c r="AQ198" s="1">
        <v>2.0127015570764505E-4</v>
      </c>
      <c r="AR198" s="1">
        <v>-3.4076929411468995E-3</v>
      </c>
      <c r="AS198" s="1">
        <v>4.4807841229740049E-3</v>
      </c>
      <c r="AT198" s="1">
        <v>1.6456209293372189E-3</v>
      </c>
      <c r="AU198" s="1">
        <v>-2.4636505120826649E-4</v>
      </c>
      <c r="AV198" s="1">
        <v>-1.5485389832630343E-3</v>
      </c>
      <c r="AW198" s="1">
        <v>6.350559207045379E-5</v>
      </c>
      <c r="AX198" s="1">
        <v>4.4526596953130037E-3</v>
      </c>
      <c r="AY198" s="1">
        <v>4.7649869013730934E-4</v>
      </c>
      <c r="AZ198" s="1">
        <v>-2.2130608195868544E-4</v>
      </c>
      <c r="BA198" s="1">
        <v>-4.4628739389040344E-3</v>
      </c>
      <c r="BB198" s="1">
        <v>6.1929492427711692E-4</v>
      </c>
      <c r="BC198" s="1">
        <v>-1.3905360059564944E-3</v>
      </c>
      <c r="BD198" s="1">
        <v>-1.4380036263752305E-5</v>
      </c>
      <c r="BE198" s="1">
        <v>-9.7164327109764022E-4</v>
      </c>
      <c r="BF198" s="1">
        <v>-3.5532689137756988E-3</v>
      </c>
      <c r="BG198" s="1">
        <v>-1.5032388142255195E-3</v>
      </c>
      <c r="BH198" s="1">
        <v>1.8740840067808589E-3</v>
      </c>
      <c r="BI198" s="1">
        <v>1.0694789692025315E-4</v>
      </c>
      <c r="BJ198" s="1">
        <v>4.3920834757117467E-3</v>
      </c>
      <c r="BK198" s="1">
        <v>-1.6426203848120932E-3</v>
      </c>
      <c r="BL198" s="1">
        <v>-8.3926981479709312E-3</v>
      </c>
      <c r="BM198" s="1">
        <v>-1.8750198911510849E-3</v>
      </c>
      <c r="BN198" s="1">
        <v>3.5431101472144892E-3</v>
      </c>
      <c r="BO198" s="1">
        <v>-2.1824616860263513E-3</v>
      </c>
      <c r="BP198" s="1">
        <v>-3.5131888952907701E-4</v>
      </c>
    </row>
    <row r="199" spans="1:68" x14ac:dyDescent="0.2">
      <c r="A199" s="4" t="s">
        <v>99</v>
      </c>
      <c r="B199" s="4">
        <v>1.4411792866459482E-3</v>
      </c>
      <c r="C199" s="1">
        <v>1.9229653192604152E-3</v>
      </c>
      <c r="D199" s="1">
        <v>-1.8028573654744228E-3</v>
      </c>
      <c r="E199" s="1">
        <v>-2.2113763669826295E-4</v>
      </c>
      <c r="F199" s="1">
        <v>4.4275442982901567E-3</v>
      </c>
      <c r="G199" s="1">
        <v>-5.1790096528971205E-4</v>
      </c>
      <c r="H199" s="1">
        <v>-1.2922896855160127E-3</v>
      </c>
      <c r="I199" s="1">
        <v>-6.0297268736473556E-4</v>
      </c>
      <c r="J199" s="1">
        <v>-1.0652616297489106E-3</v>
      </c>
      <c r="K199" s="1">
        <v>-6.0941556526519552E-4</v>
      </c>
      <c r="L199" s="1">
        <v>-2.7125161759941732E-4</v>
      </c>
      <c r="M199" s="1">
        <v>2.3246532902075289E-3</v>
      </c>
      <c r="N199" s="1">
        <v>-1.2099112662319769E-3</v>
      </c>
      <c r="O199" s="1">
        <v>-8.2827579102170393E-4</v>
      </c>
      <c r="P199" s="1">
        <v>1.4139127237226914E-3</v>
      </c>
      <c r="Q199" s="1">
        <v>2.6218953450504669E-4</v>
      </c>
      <c r="R199" s="1">
        <v>-9.2368193029445213E-4</v>
      </c>
      <c r="S199" s="1">
        <v>-2.7457820553018574E-4</v>
      </c>
      <c r="T199" s="1">
        <v>-2.5603744434912811E-4</v>
      </c>
      <c r="U199" s="1">
        <v>-5.2353877569398315E-4</v>
      </c>
      <c r="V199" s="1">
        <v>5.2231997006742369E-3</v>
      </c>
      <c r="W199" s="1">
        <v>3.0415661990626087E-3</v>
      </c>
      <c r="X199" s="1">
        <v>-1.5608892292573746E-4</v>
      </c>
      <c r="Y199" s="1">
        <v>-2.8914852042274356E-4</v>
      </c>
      <c r="Z199" s="1">
        <v>-4.5977627487667969E-3</v>
      </c>
      <c r="AA199" s="1">
        <v>-1.2487554992251482E-3</v>
      </c>
      <c r="AB199" s="1">
        <v>1.4709546494494105E-3</v>
      </c>
      <c r="AC199" s="1">
        <v>-4.5903399957613879E-4</v>
      </c>
      <c r="AD199" s="1">
        <v>-1.6634272015502635E-3</v>
      </c>
      <c r="AE199" s="1">
        <v>7.9665844890289936E-5</v>
      </c>
      <c r="AF199" s="1">
        <v>2.0913033680024619E-3</v>
      </c>
      <c r="AG199" s="1">
        <v>-8.0134487704240127E-5</v>
      </c>
      <c r="AH199" s="1">
        <v>-4.1302889479497571E-3</v>
      </c>
      <c r="AI199" s="1">
        <v>-1.3941066206587254E-3</v>
      </c>
      <c r="AJ199" s="1">
        <v>1.0203915839462139E-3</v>
      </c>
      <c r="AK199" s="1">
        <v>2.0153452771282613E-3</v>
      </c>
      <c r="AL199" s="1">
        <v>2.0129760547697747E-4</v>
      </c>
      <c r="AM199" s="1">
        <v>-3.3929445214648098E-4</v>
      </c>
      <c r="AN199" s="1">
        <v>1.6771985800024766E-3</v>
      </c>
      <c r="AO199" s="1">
        <v>-4.2614307626453335E-4</v>
      </c>
      <c r="AP199" s="1">
        <v>3.6968746155184226E-4</v>
      </c>
      <c r="AQ199" s="1">
        <v>2.0127015570764505E-4</v>
      </c>
      <c r="AR199" s="1">
        <v>-3.4076929411468995E-3</v>
      </c>
      <c r="AS199" s="1">
        <v>4.4807841229740049E-3</v>
      </c>
      <c r="AT199" s="1">
        <v>1.6456209293372189E-3</v>
      </c>
      <c r="AU199" s="1">
        <v>-2.4636505120826649E-4</v>
      </c>
      <c r="AV199" s="1">
        <v>-1.5485389832630343E-3</v>
      </c>
      <c r="AW199" s="1">
        <v>6.350559207045379E-5</v>
      </c>
      <c r="AX199" s="1">
        <v>4.4526596953130037E-3</v>
      </c>
      <c r="AY199" s="1">
        <v>4.7649869013730934E-4</v>
      </c>
      <c r="AZ199" s="1">
        <v>-2.2130608195868544E-4</v>
      </c>
      <c r="BA199" s="1">
        <v>-4.4628739389040344E-3</v>
      </c>
      <c r="BB199" s="1">
        <v>6.1929492427711692E-4</v>
      </c>
      <c r="BC199" s="1">
        <v>-1.3905360059564944E-3</v>
      </c>
      <c r="BD199" s="1">
        <v>-1.4380036263752305E-5</v>
      </c>
      <c r="BE199" s="1">
        <v>-9.7164327109764022E-4</v>
      </c>
      <c r="BF199" s="1">
        <v>-3.5532689137756988E-3</v>
      </c>
      <c r="BG199" s="1">
        <v>-1.5032388142255195E-3</v>
      </c>
      <c r="BH199" s="1">
        <v>1.8740840067808589E-3</v>
      </c>
      <c r="BI199" s="1">
        <v>1.0694789692025315E-4</v>
      </c>
      <c r="BJ199" s="1">
        <v>4.3920834757117467E-3</v>
      </c>
      <c r="BK199" s="1">
        <v>-1.6426203848120932E-3</v>
      </c>
      <c r="BL199" s="1">
        <v>-8.3926981479709312E-3</v>
      </c>
      <c r="BM199" s="1">
        <v>-1.8750198911510849E-3</v>
      </c>
      <c r="BN199" s="1">
        <v>3.5431101472144892E-3</v>
      </c>
      <c r="BO199" s="1">
        <v>-2.1824616860263513E-3</v>
      </c>
      <c r="BP199" s="1">
        <v>-3.5131888952907701E-4</v>
      </c>
    </row>
    <row r="200" spans="1:68" x14ac:dyDescent="0.2">
      <c r="A200" s="4" t="s">
        <v>99</v>
      </c>
      <c r="B200" s="4">
        <v>1.4411792866459482E-3</v>
      </c>
      <c r="C200" s="1">
        <v>1.9229653192604152E-3</v>
      </c>
      <c r="D200" s="1">
        <v>-1.8028573654744228E-3</v>
      </c>
      <c r="E200" s="1">
        <v>-2.2113763669826295E-4</v>
      </c>
      <c r="F200" s="1">
        <v>4.4275442982901567E-3</v>
      </c>
      <c r="G200" s="1">
        <v>-5.1790096528971205E-4</v>
      </c>
      <c r="H200" s="1">
        <v>-1.2922896855160127E-3</v>
      </c>
      <c r="I200" s="1">
        <v>-6.0297268736473556E-4</v>
      </c>
      <c r="J200" s="1">
        <v>-1.0652616297489106E-3</v>
      </c>
      <c r="K200" s="1">
        <v>-6.0941556526519552E-4</v>
      </c>
      <c r="L200" s="1">
        <v>-2.7125161759941732E-4</v>
      </c>
      <c r="M200" s="1">
        <v>2.3246532902075289E-3</v>
      </c>
      <c r="N200" s="1">
        <v>-1.2099112662319769E-3</v>
      </c>
      <c r="O200" s="1">
        <v>-8.2827579102170393E-4</v>
      </c>
      <c r="P200" s="1">
        <v>1.4139127237226914E-3</v>
      </c>
      <c r="Q200" s="1">
        <v>2.6218953450504669E-4</v>
      </c>
      <c r="R200" s="1">
        <v>-9.2368193029445213E-4</v>
      </c>
      <c r="S200" s="1">
        <v>-2.7457820553018574E-4</v>
      </c>
      <c r="T200" s="1">
        <v>-2.5603744434912811E-4</v>
      </c>
      <c r="U200" s="1">
        <v>-5.2353877569398315E-4</v>
      </c>
      <c r="V200" s="1">
        <v>5.2231997006742369E-3</v>
      </c>
      <c r="W200" s="1">
        <v>3.0415661990626087E-3</v>
      </c>
      <c r="X200" s="1">
        <v>-1.5608892292573746E-4</v>
      </c>
      <c r="Y200" s="1">
        <v>-2.8914852042274356E-4</v>
      </c>
      <c r="Z200" s="1">
        <v>-4.5977627487667969E-3</v>
      </c>
      <c r="AA200" s="1">
        <v>-1.2487554992251482E-3</v>
      </c>
      <c r="AB200" s="1">
        <v>1.4709546494494105E-3</v>
      </c>
      <c r="AC200" s="1">
        <v>-4.5903399957613879E-4</v>
      </c>
      <c r="AD200" s="1">
        <v>-1.6634272015502635E-3</v>
      </c>
      <c r="AE200" s="1">
        <v>7.9665844890289936E-5</v>
      </c>
      <c r="AF200" s="1">
        <v>2.0913033680024619E-3</v>
      </c>
      <c r="AG200" s="1">
        <v>-8.0134487704240127E-5</v>
      </c>
      <c r="AH200" s="1">
        <v>-4.1302889479497571E-3</v>
      </c>
      <c r="AI200" s="1">
        <v>-1.3941066206587254E-3</v>
      </c>
      <c r="AJ200" s="1">
        <v>1.0203915839462139E-3</v>
      </c>
      <c r="AK200" s="1">
        <v>2.0153452771282613E-3</v>
      </c>
      <c r="AL200" s="1">
        <v>2.0129760547697747E-4</v>
      </c>
      <c r="AM200" s="1">
        <v>-3.3929445214648098E-4</v>
      </c>
      <c r="AN200" s="1">
        <v>1.6771985800024766E-3</v>
      </c>
      <c r="AO200" s="1">
        <v>-4.2614307626453335E-4</v>
      </c>
      <c r="AP200" s="1">
        <v>3.6968746155184226E-4</v>
      </c>
      <c r="AQ200" s="1">
        <v>2.0127015570764505E-4</v>
      </c>
      <c r="AR200" s="1">
        <v>-3.4076929411468995E-3</v>
      </c>
      <c r="AS200" s="1">
        <v>4.4807841229740049E-3</v>
      </c>
      <c r="AT200" s="1">
        <v>1.6456209293372189E-3</v>
      </c>
      <c r="AU200" s="1">
        <v>-2.4636505120826649E-4</v>
      </c>
      <c r="AV200" s="1">
        <v>-1.5485389832630343E-3</v>
      </c>
      <c r="AW200" s="1">
        <v>6.350559207045379E-5</v>
      </c>
      <c r="AX200" s="1">
        <v>4.4526596953130037E-3</v>
      </c>
      <c r="AY200" s="1">
        <v>4.7649869013730934E-4</v>
      </c>
      <c r="AZ200" s="1">
        <v>-2.2130608195868544E-4</v>
      </c>
      <c r="BA200" s="1">
        <v>-4.4628739389040344E-3</v>
      </c>
      <c r="BB200" s="1">
        <v>6.1929492427711692E-4</v>
      </c>
      <c r="BC200" s="1">
        <v>-1.3905360059564944E-3</v>
      </c>
      <c r="BD200" s="1">
        <v>-1.4380036263752305E-5</v>
      </c>
      <c r="BE200" s="1">
        <v>-9.7164327109764022E-4</v>
      </c>
      <c r="BF200" s="1">
        <v>-3.5532689137756988E-3</v>
      </c>
      <c r="BG200" s="1">
        <v>-1.5032388142255195E-3</v>
      </c>
      <c r="BH200" s="1">
        <v>1.8740840067808589E-3</v>
      </c>
      <c r="BI200" s="1">
        <v>1.0694789692025315E-4</v>
      </c>
      <c r="BJ200" s="1">
        <v>4.3920834757117467E-3</v>
      </c>
      <c r="BK200" s="1">
        <v>-1.6426203848120932E-3</v>
      </c>
      <c r="BL200" s="1">
        <v>-8.3926981479709312E-3</v>
      </c>
      <c r="BM200" s="1">
        <v>-1.8750198911510849E-3</v>
      </c>
      <c r="BN200" s="1">
        <v>3.5431101472144892E-3</v>
      </c>
      <c r="BO200" s="1">
        <v>-2.1824616860263513E-3</v>
      </c>
      <c r="BP200" s="1">
        <v>-3.5131888952907701E-4</v>
      </c>
    </row>
    <row r="201" spans="1:68" x14ac:dyDescent="0.2">
      <c r="A201" s="4" t="s">
        <v>99</v>
      </c>
      <c r="B201" s="4">
        <v>1.4411792866459482E-3</v>
      </c>
      <c r="C201" s="1">
        <v>1.9229653192604152E-3</v>
      </c>
      <c r="D201" s="1">
        <v>-1.8028573654744228E-3</v>
      </c>
      <c r="E201" s="1">
        <v>-2.2113763669826295E-4</v>
      </c>
      <c r="F201" s="1">
        <v>4.4275442982901567E-3</v>
      </c>
      <c r="G201" s="1">
        <v>-5.1790096528971205E-4</v>
      </c>
      <c r="H201" s="1">
        <v>-1.2922896855160127E-3</v>
      </c>
      <c r="I201" s="1">
        <v>-6.0297268736473556E-4</v>
      </c>
      <c r="J201" s="1">
        <v>-1.0652616297489106E-3</v>
      </c>
      <c r="K201" s="1">
        <v>-6.0941556526519552E-4</v>
      </c>
      <c r="L201" s="1">
        <v>-2.7125161759941732E-4</v>
      </c>
      <c r="M201" s="1">
        <v>2.3246532902075289E-3</v>
      </c>
      <c r="N201" s="1">
        <v>-1.2099112662319769E-3</v>
      </c>
      <c r="O201" s="1">
        <v>-8.2827579102170393E-4</v>
      </c>
      <c r="P201" s="1">
        <v>1.4139127237226914E-3</v>
      </c>
      <c r="Q201" s="1">
        <v>2.6218953450504669E-4</v>
      </c>
      <c r="R201" s="1">
        <v>-9.2368193029445213E-4</v>
      </c>
      <c r="S201" s="1">
        <v>-2.7457820553018574E-4</v>
      </c>
      <c r="T201" s="1">
        <v>-2.5603744434912811E-4</v>
      </c>
      <c r="U201" s="1">
        <v>-5.2353877569398315E-4</v>
      </c>
      <c r="V201" s="1">
        <v>5.2231997006742369E-3</v>
      </c>
      <c r="W201" s="1">
        <v>3.0415661990626087E-3</v>
      </c>
      <c r="X201" s="1">
        <v>-1.5608892292573746E-4</v>
      </c>
      <c r="Y201" s="1">
        <v>-2.8914852042274356E-4</v>
      </c>
      <c r="Z201" s="1">
        <v>-4.5977627487667969E-3</v>
      </c>
      <c r="AA201" s="1">
        <v>-1.2487554992251482E-3</v>
      </c>
      <c r="AB201" s="1">
        <v>1.4709546494494105E-3</v>
      </c>
      <c r="AC201" s="1">
        <v>-4.5903399957613879E-4</v>
      </c>
      <c r="AD201" s="1">
        <v>-1.6634272015502635E-3</v>
      </c>
      <c r="AE201" s="1">
        <v>7.9665844890289936E-5</v>
      </c>
      <c r="AF201" s="1">
        <v>2.0913033680024619E-3</v>
      </c>
      <c r="AG201" s="1">
        <v>-8.0134487704240127E-5</v>
      </c>
      <c r="AH201" s="1">
        <v>-4.1302889479497571E-3</v>
      </c>
      <c r="AI201" s="1">
        <v>-1.3941066206587254E-3</v>
      </c>
      <c r="AJ201" s="1">
        <v>1.0203915839462139E-3</v>
      </c>
      <c r="AK201" s="1">
        <v>2.0153452771282613E-3</v>
      </c>
      <c r="AL201" s="1">
        <v>2.0129760547697747E-4</v>
      </c>
      <c r="AM201" s="1">
        <v>-3.3929445214648098E-4</v>
      </c>
      <c r="AN201" s="1">
        <v>1.6771985800024766E-3</v>
      </c>
      <c r="AO201" s="1">
        <v>-4.2614307626453335E-4</v>
      </c>
      <c r="AP201" s="1">
        <v>3.6968746155184226E-4</v>
      </c>
      <c r="AQ201" s="1">
        <v>2.0127015570764505E-4</v>
      </c>
      <c r="AR201" s="1">
        <v>-3.4076929411468995E-3</v>
      </c>
      <c r="AS201" s="1">
        <v>4.4807841229740049E-3</v>
      </c>
      <c r="AT201" s="1">
        <v>1.6456209293372189E-3</v>
      </c>
      <c r="AU201" s="1">
        <v>-2.4636505120826649E-4</v>
      </c>
      <c r="AV201" s="1">
        <v>-1.5485389832630343E-3</v>
      </c>
      <c r="AW201" s="1">
        <v>6.350559207045379E-5</v>
      </c>
      <c r="AX201" s="1">
        <v>4.4526596953130037E-3</v>
      </c>
      <c r="AY201" s="1">
        <v>4.7649869013730934E-4</v>
      </c>
      <c r="AZ201" s="1">
        <v>-2.2130608195868544E-4</v>
      </c>
      <c r="BA201" s="1">
        <v>-4.4628739389040344E-3</v>
      </c>
      <c r="BB201" s="1">
        <v>6.1929492427711692E-4</v>
      </c>
      <c r="BC201" s="1">
        <v>-1.3905360059564944E-3</v>
      </c>
      <c r="BD201" s="1">
        <v>-1.4380036263752305E-5</v>
      </c>
      <c r="BE201" s="1">
        <v>-9.7164327109764022E-4</v>
      </c>
      <c r="BF201" s="1">
        <v>-3.5532689137756988E-3</v>
      </c>
      <c r="BG201" s="1">
        <v>-1.5032388142255195E-3</v>
      </c>
      <c r="BH201" s="1">
        <v>1.8740840067808589E-3</v>
      </c>
      <c r="BI201" s="1">
        <v>1.0694789692025315E-4</v>
      </c>
      <c r="BJ201" s="1">
        <v>4.3920834757117467E-3</v>
      </c>
      <c r="BK201" s="1">
        <v>-1.6426203848120932E-3</v>
      </c>
      <c r="BL201" s="1">
        <v>-8.3926981479709312E-3</v>
      </c>
      <c r="BM201" s="1">
        <v>-1.8750198911510849E-3</v>
      </c>
      <c r="BN201" s="1">
        <v>3.5431101472144892E-3</v>
      </c>
      <c r="BO201" s="1">
        <v>-2.1824616860263513E-3</v>
      </c>
      <c r="BP201" s="1">
        <v>-3.5131888952907701E-4</v>
      </c>
    </row>
    <row r="202" spans="1:68" x14ac:dyDescent="0.2">
      <c r="A202" s="4" t="s">
        <v>99</v>
      </c>
      <c r="B202" s="4">
        <v>5.8073193087595718E-4</v>
      </c>
      <c r="C202" s="1">
        <v>7.5402397122646821E-4</v>
      </c>
      <c r="D202" s="1">
        <v>-1.3336930510068606E-3</v>
      </c>
      <c r="E202" s="1">
        <v>-1.0026289646997088E-3</v>
      </c>
      <c r="F202" s="1">
        <v>6.6825685967484526E-3</v>
      </c>
      <c r="G202" s="1">
        <v>-4.6356495131569454E-4</v>
      </c>
      <c r="H202" s="1">
        <v>6.5472188918875977E-4</v>
      </c>
      <c r="I202" s="1">
        <v>-3.4456514480855674E-3</v>
      </c>
      <c r="J202" s="1">
        <v>-5.1201605677193862E-4</v>
      </c>
      <c r="K202" s="1">
        <v>1.3046243470997447E-3</v>
      </c>
      <c r="L202" s="1">
        <v>3.9778941312279315E-4</v>
      </c>
      <c r="M202" s="1">
        <v>1.9532655633564362E-3</v>
      </c>
      <c r="N202" s="1">
        <v>-2.9045734904746072E-3</v>
      </c>
      <c r="O202" s="1">
        <v>-9.5953843859895274E-4</v>
      </c>
      <c r="P202" s="1">
        <v>2.2660371269448824E-3</v>
      </c>
      <c r="Q202" s="1">
        <v>-2.491222110528601E-3</v>
      </c>
      <c r="R202" s="1">
        <v>5.2644347350332837E-4</v>
      </c>
      <c r="S202" s="1">
        <v>1.917597939486645E-3</v>
      </c>
      <c r="T202" s="1">
        <v>-4.2727386215762756E-4</v>
      </c>
      <c r="U202" s="1">
        <v>2.8118171695506208E-3</v>
      </c>
      <c r="V202" s="1">
        <v>1.6222454018642346E-3</v>
      </c>
      <c r="W202" s="1">
        <v>-2.388335943250415E-3</v>
      </c>
      <c r="X202" s="1">
        <v>-9.1792388096424064E-4</v>
      </c>
      <c r="Y202" s="1">
        <v>8.8390820315325397E-4</v>
      </c>
      <c r="Z202" s="1">
        <v>2.2954870872043767E-3</v>
      </c>
      <c r="AA202" s="1">
        <v>-3.584264484728001E-3</v>
      </c>
      <c r="AB202" s="1">
        <v>2.3899073337416911E-3</v>
      </c>
      <c r="AC202" s="1">
        <v>-2.9878359837538673E-3</v>
      </c>
      <c r="AD202" s="1">
        <v>-7.476582917517379E-4</v>
      </c>
      <c r="AE202" s="1">
        <v>1.3727750193274538E-3</v>
      </c>
      <c r="AF202" s="1">
        <v>6.0605245879884824E-4</v>
      </c>
      <c r="AG202" s="1">
        <v>-8.1068589694631806E-5</v>
      </c>
      <c r="AH202" s="1">
        <v>-1.9435110826128768E-3</v>
      </c>
      <c r="AI202" s="1">
        <v>-1.7790072226254636E-3</v>
      </c>
      <c r="AJ202" s="1">
        <v>8.7663939134626585E-4</v>
      </c>
      <c r="AK202" s="1">
        <v>1.7397415708514019E-3</v>
      </c>
      <c r="AL202" s="1">
        <v>2.2095641000237079E-3</v>
      </c>
      <c r="AM202" s="1">
        <v>1.0255912268380011E-4</v>
      </c>
      <c r="AN202" s="1">
        <v>6.7645235995830266E-4</v>
      </c>
      <c r="AO202" s="1">
        <v>-4.935580296061887E-3</v>
      </c>
      <c r="AP202" s="1">
        <v>-2.2187226031632386E-5</v>
      </c>
      <c r="AQ202" s="1">
        <v>2.1790528010442838E-4</v>
      </c>
      <c r="AR202" s="1">
        <v>-1.4611164959311296E-3</v>
      </c>
      <c r="AS202" s="1">
        <v>3.1906701552443721E-3</v>
      </c>
      <c r="AT202" s="1">
        <v>6.4302216734680594E-4</v>
      </c>
      <c r="AU202" s="1">
        <v>4.190852530800603E-5</v>
      </c>
      <c r="AV202" s="1">
        <v>-1.9540991463876901E-3</v>
      </c>
      <c r="AW202" s="1">
        <v>3.4127861733783769E-3</v>
      </c>
      <c r="AX202" s="1">
        <v>2.2945585113491019E-3</v>
      </c>
      <c r="AY202" s="1">
        <v>-1.8233075169602668E-3</v>
      </c>
      <c r="AZ202" s="1">
        <v>7.2594517745809811E-4</v>
      </c>
      <c r="BA202" s="1">
        <v>-9.0333245147468822E-4</v>
      </c>
      <c r="BB202" s="1">
        <v>-3.7091919267475408E-3</v>
      </c>
      <c r="BC202" s="1">
        <v>-8.5732265490325401E-5</v>
      </c>
      <c r="BD202" s="1">
        <v>3.3457664112210815E-4</v>
      </c>
      <c r="BE202" s="1">
        <v>3.6457860389021789E-4</v>
      </c>
      <c r="BF202" s="1">
        <v>-3.6770662744135178E-4</v>
      </c>
      <c r="BG202" s="1">
        <v>-3.2565036684496537E-3</v>
      </c>
      <c r="BH202" s="1">
        <v>1.6618563380006264E-3</v>
      </c>
      <c r="BI202" s="1">
        <v>3.1910120513866844E-4</v>
      </c>
      <c r="BJ202" s="1">
        <v>-6.4860312931002025E-4</v>
      </c>
      <c r="BK202" s="1">
        <v>-1.0548939334512968E-3</v>
      </c>
      <c r="BL202" s="1">
        <v>-8.495823465136559E-3</v>
      </c>
      <c r="BM202" s="1">
        <v>-1.7815845244216889E-4</v>
      </c>
      <c r="BN202" s="1">
        <v>6.5283411958556511E-3</v>
      </c>
      <c r="BO202" s="1">
        <v>-2.9861535834883888E-3</v>
      </c>
      <c r="BP202" s="1">
        <v>-3.5131888952907701E-4</v>
      </c>
    </row>
    <row r="203" spans="1:68" x14ac:dyDescent="0.2">
      <c r="A203" s="4"/>
      <c r="B203" s="4">
        <v>1.0240579140593539E-3</v>
      </c>
      <c r="C203" s="1">
        <v>2.6542540775494977E-4</v>
      </c>
      <c r="D203" s="1">
        <v>-4.3883899982730779E-4</v>
      </c>
      <c r="E203" s="1">
        <v>-4.5186435638769725E-4</v>
      </c>
      <c r="F203" s="1">
        <v>4.8192775561133666E-3</v>
      </c>
      <c r="G203" s="1">
        <v>5.4527500041649292E-4</v>
      </c>
      <c r="H203" s="1">
        <v>4.2767557608945069E-4</v>
      </c>
      <c r="I203" s="1">
        <v>-1.4193487294054418E-3</v>
      </c>
      <c r="J203" s="1">
        <v>-6.3806150638409393E-4</v>
      </c>
      <c r="K203" s="1">
        <v>4.5597666080638869E-4</v>
      </c>
      <c r="L203" s="1">
        <v>6.6718326838872489E-4</v>
      </c>
      <c r="M203" s="1">
        <v>2.6203471392483284E-3</v>
      </c>
      <c r="N203" s="1">
        <v>-2.9526863175310374E-3</v>
      </c>
      <c r="O203" s="1">
        <v>-5.3157497824873109E-4</v>
      </c>
      <c r="P203" s="1">
        <v>2.1656074914139351E-3</v>
      </c>
      <c r="Q203" s="1">
        <v>-1.7140217233634558E-3</v>
      </c>
      <c r="R203" s="1">
        <v>-4.5213251185059555E-4</v>
      </c>
      <c r="S203" s="1">
        <v>-3.1898308651229039E-4</v>
      </c>
      <c r="T203" s="1">
        <v>-6.2613446689864483E-4</v>
      </c>
      <c r="U203" s="1">
        <v>-3.8467364415258255E-4</v>
      </c>
      <c r="V203" s="1">
        <v>4.1440277364024397E-3</v>
      </c>
      <c r="W203" s="1">
        <v>2.5268935307876145E-3</v>
      </c>
      <c r="X203" s="1">
        <v>-7.2242062380540358E-4</v>
      </c>
      <c r="Y203" s="1">
        <v>-6.3893142426375604E-5</v>
      </c>
      <c r="Z203" s="1">
        <v>-7.4932125993994723E-4</v>
      </c>
      <c r="AA203" s="1">
        <v>-2.5240953440841198E-3</v>
      </c>
      <c r="AB203" s="1">
        <v>1.4084929049783016E-3</v>
      </c>
      <c r="AC203" s="1">
        <v>-2.5560407816769735E-3</v>
      </c>
      <c r="AD203" s="1">
        <v>-6.978215002931545E-4</v>
      </c>
      <c r="AE203" s="1">
        <v>1.625158588969501E-3</v>
      </c>
      <c r="AF203" s="1">
        <v>8.3483461052123395E-4</v>
      </c>
      <c r="AG203" s="1">
        <v>-8.4829432774742705E-4</v>
      </c>
      <c r="AH203" s="1">
        <v>-2.7130577842752984E-3</v>
      </c>
      <c r="AI203" s="1">
        <v>-1.4292967393769228E-3</v>
      </c>
      <c r="AJ203" s="1">
        <v>3.5633175270477805E-4</v>
      </c>
      <c r="AK203" s="1">
        <v>1.0822374199647245E-3</v>
      </c>
      <c r="AL203" s="1">
        <v>5.4572750211626044E-4</v>
      </c>
      <c r="AM203" s="1">
        <v>3.531264699352694E-5</v>
      </c>
      <c r="AN203" s="1">
        <v>2.4721219092276969E-4</v>
      </c>
      <c r="AO203" s="1">
        <v>-2.9945079504554153E-3</v>
      </c>
      <c r="AP203" s="1">
        <v>1.3429073875807153E-4</v>
      </c>
      <c r="AQ203" s="1">
        <v>7.7343902294130555E-4</v>
      </c>
      <c r="AR203" s="1">
        <v>-3.6873564147356088E-3</v>
      </c>
      <c r="AS203" s="1">
        <v>1.8706832768152083E-3</v>
      </c>
      <c r="AT203" s="1">
        <v>1.5460583573174654E-3</v>
      </c>
      <c r="AU203" s="1">
        <v>1.7537478362926963E-4</v>
      </c>
      <c r="AV203" s="1">
        <v>-1.4412823073248302E-3</v>
      </c>
      <c r="AW203" s="1">
        <v>1.528435756759568E-4</v>
      </c>
      <c r="AX203" s="1">
        <v>3.6334129308981454E-3</v>
      </c>
      <c r="AY203" s="1">
        <v>5.5375275791981525E-4</v>
      </c>
      <c r="AZ203" s="1">
        <v>9.2440860843685875E-5</v>
      </c>
      <c r="BA203" s="1">
        <v>-2.2525918200470931E-3</v>
      </c>
      <c r="BB203" s="1">
        <v>-3.9520683481772753E-4</v>
      </c>
      <c r="BC203" s="1">
        <v>-2.1316954983707851E-4</v>
      </c>
      <c r="BD203" s="1">
        <v>2.320715078663455E-4</v>
      </c>
      <c r="BE203" s="1">
        <v>-5.6658743206926872E-4</v>
      </c>
      <c r="BF203" s="1">
        <v>-1.9660707016108292E-3</v>
      </c>
      <c r="BG203" s="1">
        <v>-2.3109821054582359E-3</v>
      </c>
      <c r="BH203" s="1">
        <v>-5.4121865463473389E-4</v>
      </c>
      <c r="BI203" s="1">
        <v>-9.3758624952730278E-6</v>
      </c>
      <c r="BJ203" s="1">
        <v>3.5494779857742371E-3</v>
      </c>
      <c r="BK203" s="1">
        <v>-1.4341212318952452E-3</v>
      </c>
      <c r="BL203" s="1">
        <v>-5.6973965707712076E-3</v>
      </c>
      <c r="BM203" s="1">
        <v>-7.6950473586453354E-4</v>
      </c>
      <c r="BN203" s="1">
        <v>4.9529110345310733E-3</v>
      </c>
      <c r="BO203" s="1">
        <v>-2.4963656080861478E-3</v>
      </c>
    </row>
    <row r="204" spans="1:68" x14ac:dyDescent="0.2">
      <c r="A204" s="4"/>
      <c r="B204" s="4">
        <v>1.0240579140593539E-3</v>
      </c>
      <c r="C204" s="1">
        <v>2.6542540775494977E-4</v>
      </c>
      <c r="D204" s="1">
        <v>-4.3883899982730779E-4</v>
      </c>
      <c r="E204" s="1">
        <v>-4.5186435638769725E-4</v>
      </c>
      <c r="F204" s="1">
        <v>4.8192775561133666E-3</v>
      </c>
      <c r="G204" s="1">
        <v>5.4527500041649292E-4</v>
      </c>
      <c r="H204" s="1">
        <v>4.2767557608945069E-4</v>
      </c>
      <c r="I204" s="1">
        <v>-1.4193487294054418E-3</v>
      </c>
      <c r="J204" s="1">
        <v>-6.3806150638409393E-4</v>
      </c>
      <c r="K204" s="1">
        <v>4.5597666080638869E-4</v>
      </c>
      <c r="L204" s="1">
        <v>6.6718326838872489E-4</v>
      </c>
      <c r="M204" s="1">
        <v>2.6203471392483284E-3</v>
      </c>
      <c r="N204" s="1">
        <v>-2.9526863175310374E-3</v>
      </c>
      <c r="O204" s="1">
        <v>-5.3157497824873109E-4</v>
      </c>
      <c r="P204" s="1">
        <v>2.1656074914139351E-3</v>
      </c>
      <c r="Q204" s="1">
        <v>-1.7140217233634558E-3</v>
      </c>
      <c r="R204" s="1">
        <v>-4.5213251185059555E-4</v>
      </c>
      <c r="S204" s="1">
        <v>-3.1898308651229039E-4</v>
      </c>
      <c r="T204" s="1">
        <v>-6.2613446689864483E-4</v>
      </c>
      <c r="U204" s="1">
        <v>-3.8467364415258255E-4</v>
      </c>
      <c r="V204" s="1">
        <v>4.1440277364024397E-3</v>
      </c>
      <c r="W204" s="1">
        <v>2.5268935307876145E-3</v>
      </c>
      <c r="X204" s="1">
        <v>-7.2242062380540358E-4</v>
      </c>
      <c r="Y204" s="1">
        <v>-6.3893142426375604E-5</v>
      </c>
      <c r="Z204" s="1">
        <v>-7.4932125993994723E-4</v>
      </c>
      <c r="AA204" s="1">
        <v>-2.5240953440841198E-3</v>
      </c>
      <c r="AB204" s="1">
        <v>1.4084929049783016E-3</v>
      </c>
      <c r="AC204" s="1">
        <v>-2.5560407816769735E-3</v>
      </c>
      <c r="AD204" s="1">
        <v>-6.978215002931545E-4</v>
      </c>
      <c r="AE204" s="1">
        <v>1.625158588969501E-3</v>
      </c>
      <c r="AF204" s="1">
        <v>8.3483461052123395E-4</v>
      </c>
      <c r="AG204" s="1">
        <v>-8.4829432774742705E-4</v>
      </c>
      <c r="AH204" s="1">
        <v>-2.7130577842752984E-3</v>
      </c>
      <c r="AI204" s="1">
        <v>-1.4292967393769228E-3</v>
      </c>
      <c r="AJ204" s="1">
        <v>3.5633175270477805E-4</v>
      </c>
      <c r="AK204" s="1">
        <v>1.0822374199647245E-3</v>
      </c>
      <c r="AL204" s="1">
        <v>5.4572750211626044E-4</v>
      </c>
      <c r="AM204" s="1">
        <v>3.531264699352694E-5</v>
      </c>
      <c r="AN204" s="1">
        <v>2.4721219092276969E-4</v>
      </c>
      <c r="AO204" s="1">
        <v>-2.9945079504554153E-3</v>
      </c>
      <c r="AP204" s="1">
        <v>1.3429073875807153E-4</v>
      </c>
      <c r="AQ204" s="1">
        <v>7.7343902294130555E-4</v>
      </c>
      <c r="AR204" s="1">
        <v>-3.6873564147356088E-3</v>
      </c>
      <c r="AS204" s="1">
        <v>1.8706832768152083E-3</v>
      </c>
      <c r="AT204" s="1">
        <v>1.5460583573174654E-3</v>
      </c>
      <c r="AU204" s="1">
        <v>1.7537478362926963E-4</v>
      </c>
      <c r="AV204" s="1">
        <v>-1.4412823073248302E-3</v>
      </c>
      <c r="AW204" s="1">
        <v>1.528435756759568E-4</v>
      </c>
      <c r="AX204" s="1">
        <v>3.6334129308981454E-3</v>
      </c>
      <c r="AY204" s="1">
        <v>5.5375275791981525E-4</v>
      </c>
      <c r="AZ204" s="1">
        <v>9.2440860843685875E-5</v>
      </c>
      <c r="BA204" s="1">
        <v>-2.2525918200470931E-3</v>
      </c>
      <c r="BB204" s="1">
        <v>-3.9520683481772753E-4</v>
      </c>
      <c r="BC204" s="1">
        <v>-2.1316954983707851E-4</v>
      </c>
      <c r="BD204" s="1">
        <v>2.320715078663455E-4</v>
      </c>
      <c r="BE204" s="1">
        <v>-5.6658743206926872E-4</v>
      </c>
      <c r="BF204" s="1">
        <v>-1.9660707016108292E-3</v>
      </c>
      <c r="BG204" s="1">
        <v>-2.3109821054582359E-3</v>
      </c>
      <c r="BH204" s="1">
        <v>-5.4121865463473389E-4</v>
      </c>
      <c r="BI204" s="1">
        <v>-9.3758624952730278E-6</v>
      </c>
      <c r="BJ204" s="1">
        <v>3.5494779857742371E-3</v>
      </c>
      <c r="BK204" s="1">
        <v>-1.4341212318952452E-3</v>
      </c>
      <c r="BL204" s="1">
        <v>-5.6973965707712076E-3</v>
      </c>
      <c r="BM204" s="1">
        <v>-7.6950473586453354E-4</v>
      </c>
      <c r="BN204" s="1">
        <v>4.9529110345310733E-3</v>
      </c>
      <c r="BO204" s="1">
        <v>-2.4963656080861478E-3</v>
      </c>
    </row>
    <row r="205" spans="1:68" x14ac:dyDescent="0.2">
      <c r="A205" s="4"/>
      <c r="B205" s="4">
        <v>1.0240579140593539E-3</v>
      </c>
      <c r="C205" s="1">
        <v>2.6542540775494977E-4</v>
      </c>
      <c r="D205" s="1">
        <v>-4.3883899982730779E-4</v>
      </c>
      <c r="E205" s="1">
        <v>-4.5186435638769725E-4</v>
      </c>
      <c r="F205" s="1">
        <v>4.8192775561133666E-3</v>
      </c>
      <c r="G205" s="1">
        <v>5.4527500041649292E-4</v>
      </c>
      <c r="H205" s="1">
        <v>4.2767557608945069E-4</v>
      </c>
      <c r="I205" s="1">
        <v>-1.4193487294054418E-3</v>
      </c>
      <c r="J205" s="1">
        <v>-6.3806150638409393E-4</v>
      </c>
      <c r="K205" s="1">
        <v>4.5597666080638869E-4</v>
      </c>
      <c r="L205" s="1">
        <v>6.6718326838872489E-4</v>
      </c>
      <c r="M205" s="1">
        <v>2.6203471392483284E-3</v>
      </c>
      <c r="N205" s="1">
        <v>-2.9526863175310374E-3</v>
      </c>
      <c r="O205" s="1">
        <v>-5.3157497824873109E-4</v>
      </c>
      <c r="P205" s="1">
        <v>2.1656074914139351E-3</v>
      </c>
      <c r="Q205" s="1">
        <v>-1.7140217233634558E-3</v>
      </c>
      <c r="R205" s="1">
        <v>-4.5213251185059555E-4</v>
      </c>
      <c r="S205" s="1">
        <v>-3.1898308651229039E-4</v>
      </c>
      <c r="T205" s="1">
        <v>-6.2613446689864483E-4</v>
      </c>
      <c r="U205" s="1">
        <v>-3.8467364415258255E-4</v>
      </c>
      <c r="V205" s="1">
        <v>4.1440277364024397E-3</v>
      </c>
      <c r="W205" s="1">
        <v>2.5268935307876145E-3</v>
      </c>
      <c r="X205" s="1">
        <v>-7.2242062380540358E-4</v>
      </c>
      <c r="Y205" s="1">
        <v>-6.3893142426375604E-5</v>
      </c>
      <c r="Z205" s="1">
        <v>-7.4932125993994723E-4</v>
      </c>
      <c r="AA205" s="1">
        <v>-2.5240953440841198E-3</v>
      </c>
      <c r="AB205" s="1">
        <v>1.4084929049783016E-3</v>
      </c>
      <c r="AC205" s="1">
        <v>-2.5560407816769735E-3</v>
      </c>
      <c r="AD205" s="1">
        <v>-6.978215002931545E-4</v>
      </c>
      <c r="AE205" s="1">
        <v>1.625158588969501E-3</v>
      </c>
      <c r="AF205" s="1">
        <v>8.3483461052123395E-4</v>
      </c>
      <c r="AG205" s="1">
        <v>-8.4829432774742705E-4</v>
      </c>
      <c r="AH205" s="1">
        <v>-2.7130577842752984E-3</v>
      </c>
      <c r="AI205" s="1">
        <v>-1.4292967393769228E-3</v>
      </c>
      <c r="AJ205" s="1">
        <v>3.5633175270477805E-4</v>
      </c>
      <c r="AK205" s="1">
        <v>1.0822374199647245E-3</v>
      </c>
      <c r="AL205" s="1">
        <v>5.4572750211626044E-4</v>
      </c>
      <c r="AM205" s="1">
        <v>3.531264699352694E-5</v>
      </c>
      <c r="AN205" s="1">
        <v>2.4721219092276969E-4</v>
      </c>
      <c r="AO205" s="1">
        <v>-2.9945079504554153E-3</v>
      </c>
      <c r="AP205" s="1">
        <v>1.3429073875807153E-4</v>
      </c>
      <c r="AQ205" s="1">
        <v>7.7343902294130555E-4</v>
      </c>
      <c r="AR205" s="1">
        <v>-3.6873564147356088E-3</v>
      </c>
      <c r="AS205" s="1">
        <v>1.8706832768152083E-3</v>
      </c>
      <c r="AT205" s="1">
        <v>1.5460583573174654E-3</v>
      </c>
      <c r="AU205" s="1">
        <v>1.7537478362926963E-4</v>
      </c>
      <c r="AV205" s="1">
        <v>-1.4412823073248302E-3</v>
      </c>
      <c r="AW205" s="1">
        <v>1.528435756759568E-4</v>
      </c>
      <c r="AX205" s="1">
        <v>3.6334129308981454E-3</v>
      </c>
      <c r="AY205" s="1">
        <v>5.5375275791981525E-4</v>
      </c>
      <c r="AZ205" s="1">
        <v>9.2440860843685875E-5</v>
      </c>
      <c r="BA205" s="1">
        <v>-2.2525918200470931E-3</v>
      </c>
      <c r="BB205" s="1">
        <v>-3.9520683481772753E-4</v>
      </c>
      <c r="BC205" s="1">
        <v>-2.1316954983707851E-4</v>
      </c>
      <c r="BD205" s="1">
        <v>2.320715078663455E-4</v>
      </c>
      <c r="BE205" s="1">
        <v>-5.6658743206926872E-4</v>
      </c>
      <c r="BF205" s="1">
        <v>-1.9660707016108292E-3</v>
      </c>
      <c r="BG205" s="1">
        <v>-2.3109821054582359E-3</v>
      </c>
      <c r="BH205" s="1">
        <v>-5.4121865463473389E-4</v>
      </c>
      <c r="BI205" s="1">
        <v>-9.3758624952730278E-6</v>
      </c>
      <c r="BJ205" s="1">
        <v>3.5494779857742371E-3</v>
      </c>
      <c r="BK205" s="1">
        <v>-1.4341212318952452E-3</v>
      </c>
      <c r="BL205" s="1">
        <v>-5.6973965707712076E-3</v>
      </c>
      <c r="BM205" s="1">
        <v>-7.6950473586453354E-4</v>
      </c>
      <c r="BN205" s="1">
        <v>4.9529110345310733E-3</v>
      </c>
      <c r="BO205" s="1">
        <v>-2.4963656080861478E-3</v>
      </c>
    </row>
    <row r="206" spans="1:68" x14ac:dyDescent="0.2">
      <c r="A206" s="4"/>
      <c r="B206" s="4">
        <v>1.0240579140593539E-3</v>
      </c>
      <c r="C206" s="1">
        <v>2.6542540775494977E-4</v>
      </c>
      <c r="D206" s="1">
        <v>-4.3883899982730779E-4</v>
      </c>
      <c r="E206" s="1">
        <v>-4.5186435638769725E-4</v>
      </c>
      <c r="F206" s="1">
        <v>4.8192775561133666E-3</v>
      </c>
      <c r="G206" s="1">
        <v>5.4527500041649292E-4</v>
      </c>
      <c r="H206" s="1">
        <v>4.2767557608945069E-4</v>
      </c>
      <c r="I206" s="1">
        <v>-1.4193487294054418E-3</v>
      </c>
      <c r="J206" s="1">
        <v>-6.3806150638409393E-4</v>
      </c>
      <c r="K206" s="1">
        <v>4.5597666080638869E-4</v>
      </c>
      <c r="L206" s="1">
        <v>6.6718326838872489E-4</v>
      </c>
      <c r="M206" s="1">
        <v>2.6203471392483284E-3</v>
      </c>
      <c r="N206" s="1">
        <v>-2.9526863175310374E-3</v>
      </c>
      <c r="O206" s="1">
        <v>-5.3157497824873109E-4</v>
      </c>
      <c r="P206" s="1">
        <v>2.1656074914139351E-3</v>
      </c>
      <c r="Q206" s="1">
        <v>-1.7140217233634558E-3</v>
      </c>
      <c r="R206" s="1">
        <v>-4.5213251185059555E-4</v>
      </c>
      <c r="S206" s="1">
        <v>-3.1898308651229039E-4</v>
      </c>
      <c r="T206" s="1">
        <v>-6.2613446689864483E-4</v>
      </c>
      <c r="U206" s="1">
        <v>-3.8467364415258255E-4</v>
      </c>
      <c r="V206" s="1">
        <v>4.1440277364024397E-3</v>
      </c>
      <c r="W206" s="1">
        <v>2.5268935307876145E-3</v>
      </c>
      <c r="X206" s="1">
        <v>-7.2242062380540358E-4</v>
      </c>
      <c r="Y206" s="1">
        <v>-6.3893142426375604E-5</v>
      </c>
      <c r="Z206" s="1">
        <v>-7.4932125993994723E-4</v>
      </c>
      <c r="AA206" s="1">
        <v>-2.5240953440841198E-3</v>
      </c>
      <c r="AB206" s="1">
        <v>1.4084929049783016E-3</v>
      </c>
      <c r="AC206" s="1">
        <v>-2.5560407816769735E-3</v>
      </c>
      <c r="AD206" s="1">
        <v>-6.978215002931545E-4</v>
      </c>
      <c r="AE206" s="1">
        <v>1.625158588969501E-3</v>
      </c>
      <c r="AF206" s="1">
        <v>8.3483461052123395E-4</v>
      </c>
      <c r="AG206" s="1">
        <v>-8.4829432774742705E-4</v>
      </c>
      <c r="AH206" s="1">
        <v>-2.7130577842752984E-3</v>
      </c>
      <c r="AI206" s="1">
        <v>-1.4292967393769228E-3</v>
      </c>
      <c r="AJ206" s="1">
        <v>3.5633175270477805E-4</v>
      </c>
      <c r="AK206" s="1">
        <v>1.0822374199647245E-3</v>
      </c>
      <c r="AL206" s="1">
        <v>5.4572750211626044E-4</v>
      </c>
      <c r="AM206" s="1">
        <v>3.531264699352694E-5</v>
      </c>
      <c r="AN206" s="1">
        <v>2.4721219092276969E-4</v>
      </c>
      <c r="AO206" s="1">
        <v>-2.9945079504554153E-3</v>
      </c>
      <c r="AP206" s="1">
        <v>1.3429073875807153E-4</v>
      </c>
      <c r="AQ206" s="1">
        <v>7.7343902294130555E-4</v>
      </c>
      <c r="AR206" s="1">
        <v>-3.6873564147356088E-3</v>
      </c>
      <c r="AS206" s="1">
        <v>1.8706832768152083E-3</v>
      </c>
      <c r="AT206" s="1">
        <v>1.5460583573174654E-3</v>
      </c>
      <c r="AU206" s="1">
        <v>1.7537478362926963E-4</v>
      </c>
      <c r="AV206" s="1">
        <v>-1.4412823073248302E-3</v>
      </c>
      <c r="AW206" s="1">
        <v>1.528435756759568E-4</v>
      </c>
      <c r="AX206" s="1">
        <v>3.6334129308981454E-3</v>
      </c>
      <c r="AY206" s="1">
        <v>5.5375275791981525E-4</v>
      </c>
      <c r="AZ206" s="1">
        <v>9.2440860843685875E-5</v>
      </c>
      <c r="BA206" s="1">
        <v>-2.2525918200470931E-3</v>
      </c>
      <c r="BB206" s="1">
        <v>-3.9520683481772753E-4</v>
      </c>
      <c r="BC206" s="1">
        <v>-2.1316954983707851E-4</v>
      </c>
      <c r="BD206" s="1">
        <v>2.320715078663455E-4</v>
      </c>
      <c r="BE206" s="1">
        <v>-5.6658743206926872E-4</v>
      </c>
      <c r="BF206" s="1">
        <v>-1.9660707016108292E-3</v>
      </c>
      <c r="BG206" s="1">
        <v>-2.3109821054582359E-3</v>
      </c>
      <c r="BH206" s="1">
        <v>-5.4121865463473389E-4</v>
      </c>
      <c r="BI206" s="1">
        <v>-9.3758624952730278E-6</v>
      </c>
      <c r="BJ206" s="1">
        <v>3.5494779857742371E-3</v>
      </c>
      <c r="BK206" s="1">
        <v>-1.4341212318952452E-3</v>
      </c>
      <c r="BL206" s="1">
        <v>-5.6973965707712076E-3</v>
      </c>
      <c r="BM206" s="1">
        <v>-7.6950473586453354E-4</v>
      </c>
      <c r="BN206" s="1">
        <v>4.9529110345310733E-3</v>
      </c>
      <c r="BO206" s="1">
        <v>-2.4963656080861478E-3</v>
      </c>
    </row>
    <row r="207" spans="1:68" x14ac:dyDescent="0.2">
      <c r="A207" s="4"/>
      <c r="B207" s="4">
        <v>1.0240579140593539E-3</v>
      </c>
      <c r="C207" s="1">
        <v>2.6542540775494977E-4</v>
      </c>
      <c r="D207" s="1">
        <v>-4.3883899982730779E-4</v>
      </c>
      <c r="E207" s="1">
        <v>-4.5186435638769725E-4</v>
      </c>
      <c r="F207" s="1">
        <v>4.8192775561133666E-3</v>
      </c>
      <c r="G207" s="1">
        <v>5.4527500041649292E-4</v>
      </c>
      <c r="H207" s="1">
        <v>4.2767557608945069E-4</v>
      </c>
      <c r="I207" s="1">
        <v>-1.4193487294054418E-3</v>
      </c>
      <c r="J207" s="1">
        <v>-6.3806150638409393E-4</v>
      </c>
      <c r="K207" s="1">
        <v>4.5597666080638869E-4</v>
      </c>
      <c r="L207" s="1">
        <v>6.6718326838872489E-4</v>
      </c>
      <c r="M207" s="1">
        <v>2.6203471392483284E-3</v>
      </c>
      <c r="N207" s="1">
        <v>-2.9526863175310374E-3</v>
      </c>
      <c r="O207" s="1">
        <v>-5.3157497824873109E-4</v>
      </c>
      <c r="P207" s="1">
        <v>2.1656074914139351E-3</v>
      </c>
      <c r="Q207" s="1">
        <v>-1.7140217233634558E-3</v>
      </c>
      <c r="R207" s="1">
        <v>-4.5213251185059555E-4</v>
      </c>
      <c r="S207" s="1">
        <v>-3.1898308651229039E-4</v>
      </c>
      <c r="T207" s="1">
        <v>-6.2613446689864483E-4</v>
      </c>
      <c r="U207" s="1">
        <v>-3.8467364415258255E-4</v>
      </c>
      <c r="V207" s="1">
        <v>4.1440277364024397E-3</v>
      </c>
      <c r="W207" s="1">
        <v>2.5268935307876145E-3</v>
      </c>
      <c r="X207" s="1">
        <v>-7.2242062380540358E-4</v>
      </c>
      <c r="Y207" s="1">
        <v>-6.3893142426375604E-5</v>
      </c>
      <c r="Z207" s="1">
        <v>-7.4932125993994723E-4</v>
      </c>
      <c r="AA207" s="1">
        <v>-2.5240953440841198E-3</v>
      </c>
      <c r="AB207" s="1">
        <v>1.4084929049783016E-3</v>
      </c>
      <c r="AC207" s="1">
        <v>-2.5560407816769735E-3</v>
      </c>
      <c r="AD207" s="1">
        <v>-6.978215002931545E-4</v>
      </c>
      <c r="AE207" s="1">
        <v>1.625158588969501E-3</v>
      </c>
      <c r="AF207" s="1">
        <v>8.3483461052123395E-4</v>
      </c>
      <c r="AG207" s="1">
        <v>-8.4829432774742705E-4</v>
      </c>
      <c r="AH207" s="1">
        <v>-2.7130577842752984E-3</v>
      </c>
      <c r="AI207" s="1">
        <v>-1.4292967393769228E-3</v>
      </c>
      <c r="AJ207" s="1">
        <v>3.5633175270477805E-4</v>
      </c>
      <c r="AK207" s="1">
        <v>1.0822374199647245E-3</v>
      </c>
      <c r="AL207" s="1">
        <v>5.4572750211626044E-4</v>
      </c>
      <c r="AM207" s="1">
        <v>3.531264699352694E-5</v>
      </c>
      <c r="AN207" s="1">
        <v>2.4721219092276969E-4</v>
      </c>
      <c r="AO207" s="1">
        <v>-2.9945079504554153E-3</v>
      </c>
      <c r="AP207" s="1">
        <v>1.3429073875807153E-4</v>
      </c>
      <c r="AQ207" s="1">
        <v>7.7343902294130555E-4</v>
      </c>
      <c r="AR207" s="1">
        <v>-3.6873564147356088E-3</v>
      </c>
      <c r="AS207" s="1">
        <v>1.8706832768152083E-3</v>
      </c>
      <c r="AT207" s="1">
        <v>1.5460583573174654E-3</v>
      </c>
      <c r="AU207" s="1">
        <v>1.7537478362926963E-4</v>
      </c>
      <c r="AV207" s="1">
        <v>-1.4412823073248302E-3</v>
      </c>
      <c r="AW207" s="1">
        <v>1.528435756759568E-4</v>
      </c>
      <c r="AX207" s="1">
        <v>3.6334129308981454E-3</v>
      </c>
      <c r="AY207" s="1">
        <v>5.5375275791981525E-4</v>
      </c>
      <c r="AZ207" s="1">
        <v>9.2440860843685875E-5</v>
      </c>
      <c r="BA207" s="1">
        <v>-2.2525918200470931E-3</v>
      </c>
      <c r="BB207" s="1">
        <v>-3.9520683481772753E-4</v>
      </c>
      <c r="BC207" s="1">
        <v>-2.1316954983707851E-4</v>
      </c>
      <c r="BD207" s="1">
        <v>2.320715078663455E-4</v>
      </c>
      <c r="BE207" s="1">
        <v>-5.6658743206926872E-4</v>
      </c>
      <c r="BF207" s="1">
        <v>-1.9660707016108292E-3</v>
      </c>
      <c r="BG207" s="1">
        <v>-2.3109821054582359E-3</v>
      </c>
      <c r="BH207" s="1">
        <v>-5.4121865463473389E-4</v>
      </c>
      <c r="BI207" s="1">
        <v>-9.3758624952730278E-6</v>
      </c>
      <c r="BJ207" s="1">
        <v>3.5494779857742371E-3</v>
      </c>
      <c r="BK207" s="1">
        <v>-1.4341212318952452E-3</v>
      </c>
      <c r="BL207" s="1">
        <v>-5.6973965707712076E-3</v>
      </c>
      <c r="BM207" s="1">
        <v>-7.6950473586453354E-4</v>
      </c>
      <c r="BN207" s="1">
        <v>4.9529110345310733E-3</v>
      </c>
      <c r="BO207" s="1">
        <v>-2.4963656080861478E-3</v>
      </c>
    </row>
    <row r="208" spans="1:68" x14ac:dyDescent="0.2">
      <c r="A208" s="4"/>
      <c r="B208" s="4">
        <v>1.0240579140593539E-3</v>
      </c>
      <c r="C208" s="1">
        <v>2.6542540775494977E-4</v>
      </c>
      <c r="D208" s="1">
        <v>-4.3883899982730779E-4</v>
      </c>
      <c r="E208" s="1">
        <v>-4.5186435638769725E-4</v>
      </c>
      <c r="F208" s="1">
        <v>4.8192775561133666E-3</v>
      </c>
      <c r="G208" s="1">
        <v>5.4527500041649292E-4</v>
      </c>
      <c r="H208" s="1">
        <v>4.2767557608945069E-4</v>
      </c>
      <c r="I208" s="1">
        <v>-1.4193487294054418E-3</v>
      </c>
      <c r="J208" s="1">
        <v>-6.3806150638409393E-4</v>
      </c>
      <c r="K208" s="1">
        <v>4.5597666080638869E-4</v>
      </c>
      <c r="L208" s="1">
        <v>6.6718326838872489E-4</v>
      </c>
      <c r="M208" s="1">
        <v>2.6203471392483284E-3</v>
      </c>
      <c r="N208" s="1">
        <v>-2.9526863175310374E-3</v>
      </c>
      <c r="O208" s="1">
        <v>-5.3157497824873109E-4</v>
      </c>
      <c r="P208" s="1">
        <v>2.1656074914139351E-3</v>
      </c>
      <c r="Q208" s="1">
        <v>-1.7140217233634558E-3</v>
      </c>
      <c r="R208" s="1">
        <v>-4.5213251185059555E-4</v>
      </c>
      <c r="S208" s="1">
        <v>-3.1898308651229039E-4</v>
      </c>
      <c r="T208" s="1">
        <v>-6.2613446689864483E-4</v>
      </c>
      <c r="U208" s="1">
        <v>-3.8467364415258255E-4</v>
      </c>
      <c r="V208" s="1">
        <v>4.1440277364024397E-3</v>
      </c>
      <c r="W208" s="1">
        <v>2.5268935307876145E-3</v>
      </c>
      <c r="X208" s="1">
        <v>-7.2242062380540358E-4</v>
      </c>
      <c r="Y208" s="1">
        <v>-6.3893142426375604E-5</v>
      </c>
      <c r="Z208" s="1">
        <v>-7.4932125993994723E-4</v>
      </c>
      <c r="AA208" s="1">
        <v>-2.5240953440841198E-3</v>
      </c>
      <c r="AB208" s="1">
        <v>1.4084929049783016E-3</v>
      </c>
      <c r="AC208" s="1">
        <v>-2.5560407816769735E-3</v>
      </c>
      <c r="AD208" s="1">
        <v>-6.978215002931545E-4</v>
      </c>
      <c r="AE208" s="1">
        <v>1.625158588969501E-3</v>
      </c>
      <c r="AF208" s="1">
        <v>8.3483461052123395E-4</v>
      </c>
      <c r="AG208" s="1">
        <v>-8.4829432774742705E-4</v>
      </c>
      <c r="AH208" s="1">
        <v>-2.7130577842752984E-3</v>
      </c>
      <c r="AI208" s="1">
        <v>-1.4292967393769228E-3</v>
      </c>
      <c r="AJ208" s="1">
        <v>3.5633175270477805E-4</v>
      </c>
      <c r="AK208" s="1">
        <v>1.0822374199647245E-3</v>
      </c>
      <c r="AL208" s="1">
        <v>5.4572750211626044E-4</v>
      </c>
      <c r="AM208" s="1">
        <v>3.531264699352694E-5</v>
      </c>
      <c r="AN208" s="1">
        <v>2.4721219092276969E-4</v>
      </c>
      <c r="AO208" s="1">
        <v>-2.9945079504554153E-3</v>
      </c>
      <c r="AP208" s="1">
        <v>1.3429073875807153E-4</v>
      </c>
      <c r="AQ208" s="1">
        <v>7.7343902294130555E-4</v>
      </c>
      <c r="AR208" s="1">
        <v>-3.6873564147356088E-3</v>
      </c>
      <c r="AS208" s="1">
        <v>1.8706832768152083E-3</v>
      </c>
      <c r="AT208" s="1">
        <v>1.5460583573174654E-3</v>
      </c>
      <c r="AU208" s="1">
        <v>1.7537478362926963E-4</v>
      </c>
      <c r="AV208" s="1">
        <v>-1.4412823073248302E-3</v>
      </c>
      <c r="AW208" s="1">
        <v>1.528435756759568E-4</v>
      </c>
      <c r="AX208" s="1">
        <v>3.6334129308981454E-3</v>
      </c>
      <c r="AY208" s="1">
        <v>5.5375275791981525E-4</v>
      </c>
      <c r="AZ208" s="1">
        <v>9.2440860843685875E-5</v>
      </c>
      <c r="BA208" s="1">
        <v>-2.2525918200470931E-3</v>
      </c>
      <c r="BB208" s="1">
        <v>-3.9520683481772753E-4</v>
      </c>
      <c r="BC208" s="1">
        <v>-2.1316954983707851E-4</v>
      </c>
      <c r="BD208" s="1">
        <v>2.320715078663455E-4</v>
      </c>
      <c r="BE208" s="1">
        <v>-5.6658743206926872E-4</v>
      </c>
      <c r="BF208" s="1">
        <v>-1.9660707016108292E-3</v>
      </c>
      <c r="BG208" s="1">
        <v>-2.3109821054582359E-3</v>
      </c>
      <c r="BH208" s="1">
        <v>-5.4121865463473389E-4</v>
      </c>
      <c r="BI208" s="1">
        <v>-9.3758624952730278E-6</v>
      </c>
      <c r="BJ208" s="1">
        <v>3.5494779857742371E-3</v>
      </c>
      <c r="BK208" s="1">
        <v>-1.4341212318952452E-3</v>
      </c>
      <c r="BL208" s="1">
        <v>-5.6973965707712076E-3</v>
      </c>
      <c r="BM208" s="1">
        <v>-7.6950473586453354E-4</v>
      </c>
      <c r="BN208" s="1">
        <v>4.9529110345310733E-3</v>
      </c>
      <c r="BO208" s="1">
        <v>-2.4963656080861478E-3</v>
      </c>
    </row>
    <row r="209" spans="1:67" x14ac:dyDescent="0.2">
      <c r="A209" s="4"/>
      <c r="B209" s="4">
        <v>5.8073193087595718E-4</v>
      </c>
      <c r="C209" s="1">
        <v>7.5402397122646821E-4</v>
      </c>
      <c r="D209" s="1">
        <v>-1.3336930510068606E-3</v>
      </c>
      <c r="E209" s="1">
        <v>-1.0026289646997088E-3</v>
      </c>
      <c r="F209" s="1">
        <v>6.6825685967484526E-3</v>
      </c>
      <c r="G209" s="1">
        <v>-4.6356495131569454E-4</v>
      </c>
      <c r="H209" s="1">
        <v>6.5472188918875977E-4</v>
      </c>
      <c r="I209" s="1">
        <v>-3.4456514480855674E-3</v>
      </c>
      <c r="J209" s="1">
        <v>-5.1201605677193862E-4</v>
      </c>
      <c r="K209" s="1">
        <v>1.3046243470997447E-3</v>
      </c>
      <c r="L209" s="1">
        <v>3.9778941312279315E-4</v>
      </c>
      <c r="M209" s="1">
        <v>1.9532655633564362E-3</v>
      </c>
      <c r="N209" s="1">
        <v>-2.9045734904746072E-3</v>
      </c>
      <c r="O209" s="1">
        <v>-9.5953843859895274E-4</v>
      </c>
      <c r="P209" s="1">
        <v>2.2660371269448824E-3</v>
      </c>
      <c r="Q209" s="1">
        <v>-2.491222110528601E-3</v>
      </c>
      <c r="R209" s="1">
        <v>5.2644347350332837E-4</v>
      </c>
      <c r="S209" s="1">
        <v>1.917597939486645E-3</v>
      </c>
      <c r="T209" s="1">
        <v>-4.2727386215762756E-4</v>
      </c>
      <c r="U209" s="1">
        <v>2.8118171695506208E-3</v>
      </c>
      <c r="V209" s="1">
        <v>1.6222454018642346E-3</v>
      </c>
      <c r="W209" s="1">
        <v>-2.388335943250415E-3</v>
      </c>
      <c r="X209" s="1">
        <v>-9.1792388096424064E-4</v>
      </c>
      <c r="Y209" s="1">
        <v>8.8390820315325397E-4</v>
      </c>
      <c r="Z209" s="1">
        <v>2.2954870872043767E-3</v>
      </c>
      <c r="AA209" s="1">
        <v>-3.584264484728001E-3</v>
      </c>
      <c r="AB209" s="1">
        <v>2.3899073337416911E-3</v>
      </c>
      <c r="AC209" s="1">
        <v>-2.9878359837538673E-3</v>
      </c>
      <c r="AD209" s="1">
        <v>-7.476582917517379E-4</v>
      </c>
      <c r="AE209" s="1">
        <v>1.3727750193274538E-3</v>
      </c>
      <c r="AF209" s="1">
        <v>6.0605245879884824E-4</v>
      </c>
      <c r="AG209" s="1">
        <v>-8.1068589694631806E-5</v>
      </c>
      <c r="AH209" s="1">
        <v>-1.9435110826128768E-3</v>
      </c>
      <c r="AI209" s="1">
        <v>-1.7790072226254636E-3</v>
      </c>
      <c r="AJ209" s="1">
        <v>8.7663939134626585E-4</v>
      </c>
      <c r="AK209" s="1">
        <v>1.7397415708514019E-3</v>
      </c>
      <c r="AL209" s="1">
        <v>2.2095641000237079E-3</v>
      </c>
      <c r="AM209" s="1">
        <v>1.0255912268380011E-4</v>
      </c>
      <c r="AN209" s="1">
        <v>6.7645235995830266E-4</v>
      </c>
      <c r="AO209" s="1">
        <v>-4.935580296061887E-3</v>
      </c>
      <c r="AP209" s="1">
        <v>-2.2187226031632386E-5</v>
      </c>
      <c r="AQ209" s="1">
        <v>2.1790528010442838E-4</v>
      </c>
      <c r="AR209" s="1">
        <v>-1.4611164959311296E-3</v>
      </c>
      <c r="AS209" s="1">
        <v>3.1906701552443721E-3</v>
      </c>
      <c r="AT209" s="1">
        <v>6.4302216734680594E-4</v>
      </c>
      <c r="AU209" s="1">
        <v>4.190852530800603E-5</v>
      </c>
      <c r="AV209" s="1">
        <v>-1.9540991463876901E-3</v>
      </c>
      <c r="AW209" s="1">
        <v>3.4127861733783769E-3</v>
      </c>
      <c r="AX209" s="1">
        <v>2.2945585113491019E-3</v>
      </c>
      <c r="AY209" s="1">
        <v>-1.8233075169602668E-3</v>
      </c>
      <c r="AZ209" s="1">
        <v>7.2594517745809811E-4</v>
      </c>
      <c r="BA209" s="1">
        <v>-9.0333245147468822E-4</v>
      </c>
      <c r="BB209" s="1">
        <v>-3.7091919267475408E-3</v>
      </c>
      <c r="BC209" s="1">
        <v>-8.5732265490325401E-5</v>
      </c>
      <c r="BD209" s="1">
        <v>3.3457664112210815E-4</v>
      </c>
      <c r="BE209" s="1">
        <v>3.6457860389021789E-4</v>
      </c>
      <c r="BF209" s="1">
        <v>-3.6770662744135178E-4</v>
      </c>
      <c r="BG209" s="1">
        <v>-3.2565036684496537E-3</v>
      </c>
      <c r="BH209" s="1">
        <v>1.6618563380006264E-3</v>
      </c>
      <c r="BI209" s="1">
        <v>3.1910120513866844E-4</v>
      </c>
      <c r="BJ209" s="1">
        <v>-6.4860312931002025E-4</v>
      </c>
      <c r="BK209" s="1">
        <v>-1.0548939334512968E-3</v>
      </c>
      <c r="BL209" s="1">
        <v>-8.495823465136559E-3</v>
      </c>
      <c r="BM209" s="1">
        <v>-1.7815845244216889E-4</v>
      </c>
      <c r="BN209" s="1">
        <v>6.5283411958556511E-3</v>
      </c>
      <c r="BO209" s="1">
        <v>-2.9861535834883888E-3</v>
      </c>
    </row>
    <row r="210" spans="1:67" x14ac:dyDescent="0.2">
      <c r="A210" s="4"/>
      <c r="B210" s="4">
        <v>1.0240579140593539E-3</v>
      </c>
      <c r="C210" s="1">
        <v>2.6542540775494977E-4</v>
      </c>
      <c r="D210" s="1">
        <v>-4.3883899982730779E-4</v>
      </c>
      <c r="E210" s="1">
        <v>-4.5186435638769725E-4</v>
      </c>
      <c r="F210" s="1">
        <v>4.8192775561133666E-3</v>
      </c>
      <c r="G210" s="1">
        <v>5.4527500041649292E-4</v>
      </c>
      <c r="H210" s="1">
        <v>4.2767557608945069E-4</v>
      </c>
      <c r="I210" s="1">
        <v>-1.4193487294054418E-3</v>
      </c>
      <c r="J210" s="1">
        <v>-6.3806150638409393E-4</v>
      </c>
      <c r="K210" s="1">
        <v>4.5597666080638869E-4</v>
      </c>
      <c r="L210" s="1">
        <v>6.6718326838872489E-4</v>
      </c>
      <c r="M210" s="1">
        <v>2.6203471392483284E-3</v>
      </c>
      <c r="N210" s="1">
        <v>-2.9526863175310374E-3</v>
      </c>
      <c r="O210" s="1">
        <v>-5.3157497824873109E-4</v>
      </c>
      <c r="P210" s="1">
        <v>2.1656074914139351E-3</v>
      </c>
      <c r="Q210" s="1">
        <v>-1.7140217233634558E-3</v>
      </c>
      <c r="R210" s="1">
        <v>-4.5213251185059555E-4</v>
      </c>
      <c r="S210" s="1">
        <v>-3.1898308651229039E-4</v>
      </c>
      <c r="T210" s="1">
        <v>-6.2613446689864483E-4</v>
      </c>
      <c r="U210" s="1">
        <v>-3.8467364415258255E-4</v>
      </c>
      <c r="V210" s="1">
        <v>4.1440277364024397E-3</v>
      </c>
      <c r="W210" s="1">
        <v>2.5268935307876145E-3</v>
      </c>
      <c r="X210" s="1">
        <v>-7.2242062380540358E-4</v>
      </c>
      <c r="Y210" s="1">
        <v>-6.3893142426375604E-5</v>
      </c>
      <c r="Z210" s="1">
        <v>-7.4932125993994723E-4</v>
      </c>
      <c r="AA210" s="1">
        <v>-2.5240953440841198E-3</v>
      </c>
      <c r="AB210" s="1">
        <v>1.4084929049783016E-3</v>
      </c>
      <c r="AC210" s="1">
        <v>-2.5560407816769735E-3</v>
      </c>
      <c r="AD210" s="1">
        <v>-6.978215002931545E-4</v>
      </c>
      <c r="AE210" s="1">
        <v>1.625158588969501E-3</v>
      </c>
      <c r="AF210" s="1">
        <v>8.3483461052123395E-4</v>
      </c>
      <c r="AG210" s="1">
        <v>-8.4829432774742705E-4</v>
      </c>
      <c r="AH210" s="1">
        <v>-2.7130577842752984E-3</v>
      </c>
      <c r="AI210" s="1">
        <v>-1.4292967393769228E-3</v>
      </c>
      <c r="AJ210" s="1">
        <v>3.5633175270477805E-4</v>
      </c>
      <c r="AK210" s="1">
        <v>1.0822374199647245E-3</v>
      </c>
      <c r="AL210" s="1">
        <v>5.4572750211626044E-4</v>
      </c>
      <c r="AM210" s="1">
        <v>3.531264699352694E-5</v>
      </c>
      <c r="AN210" s="1">
        <v>2.4721219092276969E-4</v>
      </c>
      <c r="AO210" s="1">
        <v>-2.9945079504554153E-3</v>
      </c>
      <c r="AP210" s="1">
        <v>1.3429073875807153E-4</v>
      </c>
      <c r="AQ210" s="1">
        <v>7.7343902294130555E-4</v>
      </c>
      <c r="AR210" s="1">
        <v>-3.6873564147356088E-3</v>
      </c>
      <c r="AS210" s="1">
        <v>1.8706832768152083E-3</v>
      </c>
      <c r="AT210" s="1">
        <v>1.5460583573174654E-3</v>
      </c>
      <c r="AU210" s="1">
        <v>1.7537478362926963E-4</v>
      </c>
      <c r="AV210" s="1">
        <v>-1.4412823073248302E-3</v>
      </c>
      <c r="AW210" s="1">
        <v>1.528435756759568E-4</v>
      </c>
      <c r="AX210" s="1">
        <v>3.6334129308981454E-3</v>
      </c>
      <c r="AY210" s="1">
        <v>5.5375275791981525E-4</v>
      </c>
      <c r="AZ210" s="1">
        <v>9.2440860843685875E-5</v>
      </c>
      <c r="BA210" s="1">
        <v>-2.2525918200470931E-3</v>
      </c>
      <c r="BB210" s="1">
        <v>-3.9520683481772753E-4</v>
      </c>
      <c r="BC210" s="1">
        <v>-2.1316954983707851E-4</v>
      </c>
      <c r="BD210" s="1">
        <v>2.320715078663455E-4</v>
      </c>
      <c r="BE210" s="1">
        <v>-5.6658743206926872E-4</v>
      </c>
      <c r="BF210" s="1">
        <v>-1.9660707016108292E-3</v>
      </c>
      <c r="BG210" s="1">
        <v>-2.3109821054582359E-3</v>
      </c>
      <c r="BH210" s="1">
        <v>-5.4121865463473389E-4</v>
      </c>
      <c r="BI210" s="1">
        <v>-9.3758624952730278E-6</v>
      </c>
      <c r="BJ210" s="1">
        <v>3.5494779857742371E-3</v>
      </c>
      <c r="BK210" s="1">
        <v>-1.4341212318952452E-3</v>
      </c>
      <c r="BL210" s="1">
        <v>-5.6973965707712076E-3</v>
      </c>
      <c r="BM210" s="1">
        <v>-7.6950473586453354E-4</v>
      </c>
      <c r="BN210" s="1">
        <v>4.9529110345310733E-3</v>
      </c>
      <c r="BO210" s="1">
        <v>-2.4963656080861478E-3</v>
      </c>
    </row>
    <row r="211" spans="1:67" x14ac:dyDescent="0.2">
      <c r="A211" s="4"/>
      <c r="B211" s="4">
        <v>1.0240579140593539E-3</v>
      </c>
      <c r="C211" s="1">
        <v>2.6542540775494977E-4</v>
      </c>
      <c r="D211" s="1">
        <v>-4.3883899982730779E-4</v>
      </c>
      <c r="E211" s="1">
        <v>-4.5186435638769725E-4</v>
      </c>
      <c r="F211" s="1">
        <v>4.8192775561133666E-3</v>
      </c>
      <c r="G211" s="1">
        <v>5.4527500041649292E-4</v>
      </c>
      <c r="H211" s="1">
        <v>4.2767557608945069E-4</v>
      </c>
      <c r="I211" s="1">
        <v>-1.4193487294054418E-3</v>
      </c>
      <c r="J211" s="1">
        <v>-6.3806150638409393E-4</v>
      </c>
      <c r="K211" s="1">
        <v>4.5597666080638869E-4</v>
      </c>
      <c r="L211" s="1">
        <v>6.6718326838872489E-4</v>
      </c>
      <c r="M211" s="1">
        <v>2.6203471392483284E-3</v>
      </c>
      <c r="N211" s="1">
        <v>-2.9526863175310374E-3</v>
      </c>
      <c r="O211" s="1">
        <v>-5.3157497824873109E-4</v>
      </c>
      <c r="P211" s="1">
        <v>2.1656074914139351E-3</v>
      </c>
      <c r="Q211" s="1">
        <v>-1.7140217233634558E-3</v>
      </c>
      <c r="R211" s="1">
        <v>-4.5213251185059555E-4</v>
      </c>
      <c r="S211" s="1">
        <v>-3.1898308651229039E-4</v>
      </c>
      <c r="T211" s="1">
        <v>-6.2613446689864483E-4</v>
      </c>
      <c r="U211" s="1">
        <v>-3.8467364415258255E-4</v>
      </c>
      <c r="V211" s="1">
        <v>4.1440277364024397E-3</v>
      </c>
      <c r="W211" s="1">
        <v>2.5268935307876145E-3</v>
      </c>
      <c r="X211" s="1">
        <v>-7.2242062380540358E-4</v>
      </c>
      <c r="Y211" s="1">
        <v>-6.3893142426375604E-5</v>
      </c>
      <c r="Z211" s="1">
        <v>-7.4932125993994723E-4</v>
      </c>
      <c r="AA211" s="1">
        <v>-2.5240953440841198E-3</v>
      </c>
      <c r="AB211" s="1">
        <v>1.4084929049783016E-3</v>
      </c>
      <c r="AC211" s="1">
        <v>-2.5560407816769735E-3</v>
      </c>
      <c r="AD211" s="1">
        <v>-6.978215002931545E-4</v>
      </c>
      <c r="AE211" s="1">
        <v>1.625158588969501E-3</v>
      </c>
      <c r="AF211" s="1">
        <v>8.3483461052123395E-4</v>
      </c>
      <c r="AG211" s="1">
        <v>-8.4829432774742705E-4</v>
      </c>
      <c r="AH211" s="1">
        <v>-2.7130577842752984E-3</v>
      </c>
      <c r="AI211" s="1">
        <v>-1.4292967393769228E-3</v>
      </c>
      <c r="AJ211" s="1">
        <v>3.5633175270477805E-4</v>
      </c>
      <c r="AK211" s="1">
        <v>1.0822374199647245E-3</v>
      </c>
      <c r="AL211" s="1">
        <v>5.4572750211626044E-4</v>
      </c>
      <c r="AM211" s="1">
        <v>3.531264699352694E-5</v>
      </c>
      <c r="AN211" s="1">
        <v>2.4721219092276969E-4</v>
      </c>
      <c r="AO211" s="1">
        <v>-2.9945079504554153E-3</v>
      </c>
      <c r="AP211" s="1">
        <v>1.3429073875807153E-4</v>
      </c>
      <c r="AQ211" s="1">
        <v>7.7343902294130555E-4</v>
      </c>
      <c r="AR211" s="1">
        <v>-3.6873564147356088E-3</v>
      </c>
      <c r="AS211" s="1">
        <v>1.8706832768152083E-3</v>
      </c>
      <c r="AT211" s="1">
        <v>1.5460583573174654E-3</v>
      </c>
      <c r="AU211" s="1">
        <v>1.7537478362926963E-4</v>
      </c>
      <c r="AV211" s="1">
        <v>-1.4412823073248302E-3</v>
      </c>
      <c r="AW211" s="1">
        <v>1.528435756759568E-4</v>
      </c>
      <c r="AX211" s="1">
        <v>3.6334129308981454E-3</v>
      </c>
      <c r="AY211" s="1">
        <v>5.5375275791981525E-4</v>
      </c>
      <c r="AZ211" s="1">
        <v>9.2440860843685875E-5</v>
      </c>
      <c r="BA211" s="1">
        <v>-2.2525918200470931E-3</v>
      </c>
      <c r="BB211" s="1">
        <v>-3.9520683481772753E-4</v>
      </c>
      <c r="BC211" s="1">
        <v>-2.1316954983707851E-4</v>
      </c>
      <c r="BD211" s="1">
        <v>2.320715078663455E-4</v>
      </c>
      <c r="BE211" s="1">
        <v>-5.6658743206926872E-4</v>
      </c>
      <c r="BF211" s="1">
        <v>-1.9660707016108292E-3</v>
      </c>
      <c r="BG211" s="1">
        <v>-2.3109821054582359E-3</v>
      </c>
      <c r="BH211" s="1">
        <v>-5.4121865463473389E-4</v>
      </c>
      <c r="BI211" s="1">
        <v>-9.3758624952730278E-6</v>
      </c>
      <c r="BJ211" s="1">
        <v>3.5494779857742371E-3</v>
      </c>
      <c r="BK211" s="1">
        <v>-1.4341212318952452E-3</v>
      </c>
      <c r="BL211" s="1">
        <v>-5.6973965707712076E-3</v>
      </c>
      <c r="BM211" s="1">
        <v>-7.6950473586453354E-4</v>
      </c>
      <c r="BN211" s="1">
        <v>4.9529110345310733E-3</v>
      </c>
      <c r="BO211" s="1">
        <v>-2.4963656080861478E-3</v>
      </c>
    </row>
    <row r="212" spans="1:67" x14ac:dyDescent="0.2">
      <c r="A212" s="4"/>
      <c r="B212" s="4">
        <v>1.0240579140593539E-3</v>
      </c>
      <c r="C212" s="1">
        <v>2.6542540775494977E-4</v>
      </c>
      <c r="D212" s="1">
        <v>-4.3883899982730779E-4</v>
      </c>
      <c r="E212" s="1">
        <v>-4.5186435638769725E-4</v>
      </c>
      <c r="F212" s="1">
        <v>4.8192775561133666E-3</v>
      </c>
      <c r="G212" s="1">
        <v>5.4527500041649292E-4</v>
      </c>
      <c r="H212" s="1">
        <v>4.2767557608945069E-4</v>
      </c>
      <c r="I212" s="1">
        <v>-1.4193487294054418E-3</v>
      </c>
      <c r="J212" s="1">
        <v>-6.3806150638409393E-4</v>
      </c>
      <c r="K212" s="1">
        <v>4.5597666080638869E-4</v>
      </c>
      <c r="L212" s="1">
        <v>6.6718326838872489E-4</v>
      </c>
      <c r="M212" s="1">
        <v>2.6203471392483284E-3</v>
      </c>
      <c r="N212" s="1">
        <v>-2.9526863175310374E-3</v>
      </c>
      <c r="O212" s="1">
        <v>-5.3157497824873109E-4</v>
      </c>
      <c r="P212" s="1">
        <v>2.1656074914139351E-3</v>
      </c>
      <c r="Q212" s="1">
        <v>-1.7140217233634558E-3</v>
      </c>
      <c r="R212" s="1">
        <v>-4.5213251185059555E-4</v>
      </c>
      <c r="S212" s="1">
        <v>-3.1898308651229039E-4</v>
      </c>
      <c r="T212" s="1">
        <v>-6.2613446689864483E-4</v>
      </c>
      <c r="U212" s="1">
        <v>-3.8467364415258255E-4</v>
      </c>
      <c r="V212" s="1">
        <v>4.1440277364024397E-3</v>
      </c>
      <c r="W212" s="1">
        <v>2.5268935307876145E-3</v>
      </c>
      <c r="X212" s="1">
        <v>-7.2242062380540358E-4</v>
      </c>
      <c r="Y212" s="1">
        <v>-6.3893142426375604E-5</v>
      </c>
      <c r="Z212" s="1">
        <v>-7.4932125993994723E-4</v>
      </c>
      <c r="AA212" s="1">
        <v>-2.5240953440841198E-3</v>
      </c>
      <c r="AB212" s="1">
        <v>1.4084929049783016E-3</v>
      </c>
      <c r="AC212" s="1">
        <v>-2.5560407816769735E-3</v>
      </c>
      <c r="AD212" s="1">
        <v>-6.978215002931545E-4</v>
      </c>
      <c r="AE212" s="1">
        <v>1.625158588969501E-3</v>
      </c>
      <c r="AF212" s="1">
        <v>8.3483461052123395E-4</v>
      </c>
      <c r="AG212" s="1">
        <v>-8.4829432774742705E-4</v>
      </c>
      <c r="AH212" s="1">
        <v>-2.7130577842752984E-3</v>
      </c>
      <c r="AI212" s="1">
        <v>-1.4292967393769228E-3</v>
      </c>
      <c r="AJ212" s="1">
        <v>3.5633175270477805E-4</v>
      </c>
      <c r="AK212" s="1">
        <v>1.0822374199647245E-3</v>
      </c>
      <c r="AL212" s="1">
        <v>5.4572750211626044E-4</v>
      </c>
      <c r="AM212" s="1">
        <v>3.531264699352694E-5</v>
      </c>
      <c r="AN212" s="1">
        <v>2.4721219092276969E-4</v>
      </c>
      <c r="AO212" s="1">
        <v>-2.9945079504554153E-3</v>
      </c>
      <c r="AP212" s="1">
        <v>1.3429073875807153E-4</v>
      </c>
      <c r="AQ212" s="1">
        <v>7.7343902294130555E-4</v>
      </c>
      <c r="AR212" s="1">
        <v>-3.6873564147356088E-3</v>
      </c>
      <c r="AS212" s="1">
        <v>1.8706832768152083E-3</v>
      </c>
      <c r="AT212" s="1">
        <v>1.5460583573174654E-3</v>
      </c>
      <c r="AU212" s="1">
        <v>1.7537478362926963E-4</v>
      </c>
      <c r="AV212" s="1">
        <v>-1.4412823073248302E-3</v>
      </c>
      <c r="AW212" s="1">
        <v>1.528435756759568E-4</v>
      </c>
      <c r="AX212" s="1">
        <v>3.6334129308981454E-3</v>
      </c>
      <c r="AY212" s="1">
        <v>5.5375275791981525E-4</v>
      </c>
      <c r="AZ212" s="1">
        <v>9.2440860843685875E-5</v>
      </c>
      <c r="BA212" s="1">
        <v>-2.2525918200470931E-3</v>
      </c>
      <c r="BB212" s="1">
        <v>-3.9520683481772753E-4</v>
      </c>
      <c r="BC212" s="1">
        <v>-2.1316954983707851E-4</v>
      </c>
      <c r="BD212" s="1">
        <v>2.320715078663455E-4</v>
      </c>
      <c r="BE212" s="1">
        <v>-5.6658743206926872E-4</v>
      </c>
      <c r="BF212" s="1">
        <v>-1.9660707016108292E-3</v>
      </c>
      <c r="BG212" s="1">
        <v>-2.3109821054582359E-3</v>
      </c>
      <c r="BH212" s="1">
        <v>-5.4121865463473389E-4</v>
      </c>
      <c r="BI212" s="1">
        <v>-9.3758624952730278E-6</v>
      </c>
      <c r="BJ212" s="1">
        <v>3.5494779857742371E-3</v>
      </c>
      <c r="BK212" s="1">
        <v>-1.4341212318952452E-3</v>
      </c>
      <c r="BL212" s="1">
        <v>-5.6973965707712076E-3</v>
      </c>
      <c r="BM212" s="1">
        <v>-7.6950473586453354E-4</v>
      </c>
      <c r="BN212" s="1">
        <v>4.9529110345310733E-3</v>
      </c>
      <c r="BO212" s="1">
        <v>-2.4963656080861478E-3</v>
      </c>
    </row>
    <row r="213" spans="1:67" x14ac:dyDescent="0.2">
      <c r="A213" s="4"/>
      <c r="B213" s="4">
        <v>1.0240579140593539E-3</v>
      </c>
      <c r="C213" s="1">
        <v>2.6542540775494977E-4</v>
      </c>
      <c r="D213" s="1">
        <v>-4.3883899982730779E-4</v>
      </c>
      <c r="E213" s="1">
        <v>-4.5186435638769725E-4</v>
      </c>
      <c r="F213" s="1">
        <v>4.8192775561133666E-3</v>
      </c>
      <c r="G213" s="1">
        <v>5.4527500041649292E-4</v>
      </c>
      <c r="H213" s="1">
        <v>4.2767557608945069E-4</v>
      </c>
      <c r="I213" s="1">
        <v>-1.4193487294054418E-3</v>
      </c>
      <c r="J213" s="1">
        <v>-6.3806150638409393E-4</v>
      </c>
      <c r="K213" s="1">
        <v>4.5597666080638869E-4</v>
      </c>
      <c r="L213" s="1">
        <v>6.6718326838872489E-4</v>
      </c>
      <c r="M213" s="1">
        <v>2.6203471392483284E-3</v>
      </c>
      <c r="N213" s="1">
        <v>-2.9526863175310374E-3</v>
      </c>
      <c r="O213" s="1">
        <v>-5.3157497824873109E-4</v>
      </c>
      <c r="P213" s="1">
        <v>2.1656074914139351E-3</v>
      </c>
      <c r="Q213" s="1">
        <v>-1.7140217233634558E-3</v>
      </c>
      <c r="R213" s="1">
        <v>-4.5213251185059555E-4</v>
      </c>
      <c r="S213" s="1">
        <v>-3.1898308651229039E-4</v>
      </c>
      <c r="T213" s="1">
        <v>-6.2613446689864483E-4</v>
      </c>
      <c r="U213" s="1">
        <v>-3.8467364415258255E-4</v>
      </c>
      <c r="V213" s="1">
        <v>4.1440277364024397E-3</v>
      </c>
      <c r="W213" s="1">
        <v>2.5268935307876145E-3</v>
      </c>
      <c r="X213" s="1">
        <v>-7.2242062380540358E-4</v>
      </c>
      <c r="Y213" s="1">
        <v>-6.3893142426375604E-5</v>
      </c>
      <c r="Z213" s="1">
        <v>-7.4932125993994723E-4</v>
      </c>
      <c r="AA213" s="1">
        <v>-2.5240953440841198E-3</v>
      </c>
      <c r="AB213" s="1">
        <v>1.4084929049783016E-3</v>
      </c>
      <c r="AC213" s="1">
        <v>-2.5560407816769735E-3</v>
      </c>
      <c r="AD213" s="1">
        <v>-6.978215002931545E-4</v>
      </c>
      <c r="AE213" s="1">
        <v>1.625158588969501E-3</v>
      </c>
      <c r="AF213" s="1">
        <v>8.3483461052123395E-4</v>
      </c>
      <c r="AG213" s="1">
        <v>-8.4829432774742705E-4</v>
      </c>
      <c r="AH213" s="1">
        <v>-2.7130577842752984E-3</v>
      </c>
      <c r="AI213" s="1">
        <v>-1.4292967393769228E-3</v>
      </c>
      <c r="AJ213" s="1">
        <v>3.5633175270477805E-4</v>
      </c>
      <c r="AK213" s="1">
        <v>1.0822374199647245E-3</v>
      </c>
      <c r="AL213" s="1">
        <v>5.4572750211626044E-4</v>
      </c>
      <c r="AM213" s="1">
        <v>3.531264699352694E-5</v>
      </c>
      <c r="AN213" s="1">
        <v>2.4721219092276969E-4</v>
      </c>
      <c r="AO213" s="1">
        <v>-2.9945079504554153E-3</v>
      </c>
      <c r="AP213" s="1">
        <v>1.3429073875807153E-4</v>
      </c>
      <c r="AQ213" s="1">
        <v>7.7343902294130555E-4</v>
      </c>
      <c r="AR213" s="1">
        <v>-3.6873564147356088E-3</v>
      </c>
      <c r="AS213" s="1">
        <v>1.8706832768152083E-3</v>
      </c>
      <c r="AT213" s="1">
        <v>1.5460583573174654E-3</v>
      </c>
      <c r="AU213" s="1">
        <v>1.7537478362926963E-4</v>
      </c>
      <c r="AV213" s="1">
        <v>-1.4412823073248302E-3</v>
      </c>
      <c r="AW213" s="1">
        <v>1.528435756759568E-4</v>
      </c>
      <c r="AX213" s="1">
        <v>3.6334129308981454E-3</v>
      </c>
      <c r="AY213" s="1">
        <v>5.5375275791981525E-4</v>
      </c>
      <c r="AZ213" s="1">
        <v>9.2440860843685875E-5</v>
      </c>
      <c r="BA213" s="1">
        <v>-2.2525918200470931E-3</v>
      </c>
      <c r="BB213" s="1">
        <v>-3.9520683481772753E-4</v>
      </c>
      <c r="BC213" s="1">
        <v>-2.1316954983707851E-4</v>
      </c>
      <c r="BD213" s="1">
        <v>2.320715078663455E-4</v>
      </c>
      <c r="BE213" s="1">
        <v>-5.6658743206926872E-4</v>
      </c>
      <c r="BF213" s="1">
        <v>-1.9660707016108292E-3</v>
      </c>
      <c r="BG213" s="1">
        <v>-2.3109821054582359E-3</v>
      </c>
      <c r="BH213" s="1">
        <v>-5.4121865463473389E-4</v>
      </c>
      <c r="BI213" s="1">
        <v>-9.3758624952730278E-6</v>
      </c>
      <c r="BJ213" s="1">
        <v>3.5494779857742371E-3</v>
      </c>
      <c r="BK213" s="1">
        <v>-1.4341212318952452E-3</v>
      </c>
      <c r="BL213" s="1">
        <v>-5.6973965707712076E-3</v>
      </c>
      <c r="BM213" s="1">
        <v>-7.6950473586453354E-4</v>
      </c>
      <c r="BN213" s="1">
        <v>4.9529110345310733E-3</v>
      </c>
      <c r="BO213" s="1">
        <v>-2.4963656080861478E-3</v>
      </c>
    </row>
    <row r="214" spans="1:67" x14ac:dyDescent="0.2">
      <c r="A214" s="4"/>
      <c r="B214" s="4">
        <v>1.0240579140593539E-3</v>
      </c>
      <c r="C214" s="1">
        <v>2.6542540775494977E-4</v>
      </c>
      <c r="D214" s="1">
        <v>-4.3883899982730779E-4</v>
      </c>
      <c r="E214" s="1">
        <v>-4.5186435638769725E-4</v>
      </c>
      <c r="F214" s="1">
        <v>4.8192775561133666E-3</v>
      </c>
      <c r="G214" s="1">
        <v>5.4527500041649292E-4</v>
      </c>
      <c r="H214" s="1">
        <v>4.2767557608945069E-4</v>
      </c>
      <c r="I214" s="1">
        <v>-1.4193487294054418E-3</v>
      </c>
      <c r="J214" s="1">
        <v>-6.3806150638409393E-4</v>
      </c>
      <c r="K214" s="1">
        <v>4.5597666080638869E-4</v>
      </c>
      <c r="L214" s="1">
        <v>6.6718326838872489E-4</v>
      </c>
      <c r="M214" s="1">
        <v>2.6203471392483284E-3</v>
      </c>
      <c r="N214" s="1">
        <v>-2.9526863175310374E-3</v>
      </c>
      <c r="O214" s="1">
        <v>-5.3157497824873109E-4</v>
      </c>
      <c r="P214" s="1">
        <v>2.1656074914139351E-3</v>
      </c>
      <c r="Q214" s="1">
        <v>-1.7140217233634558E-3</v>
      </c>
      <c r="R214" s="1">
        <v>-4.5213251185059555E-4</v>
      </c>
      <c r="S214" s="1">
        <v>-3.1898308651229039E-4</v>
      </c>
      <c r="T214" s="1">
        <v>-6.2613446689864483E-4</v>
      </c>
      <c r="U214" s="1">
        <v>-3.8467364415258255E-4</v>
      </c>
      <c r="V214" s="1">
        <v>4.1440277364024397E-3</v>
      </c>
      <c r="W214" s="1">
        <v>2.5268935307876145E-3</v>
      </c>
      <c r="X214" s="1">
        <v>-7.2242062380540358E-4</v>
      </c>
      <c r="Y214" s="1">
        <v>-6.3893142426375604E-5</v>
      </c>
      <c r="Z214" s="1">
        <v>-7.4932125993994723E-4</v>
      </c>
      <c r="AA214" s="1">
        <v>-2.5240953440841198E-3</v>
      </c>
      <c r="AB214" s="1">
        <v>1.4084929049783016E-3</v>
      </c>
      <c r="AC214" s="1">
        <v>-2.5560407816769735E-3</v>
      </c>
      <c r="AD214" s="1">
        <v>-6.978215002931545E-4</v>
      </c>
      <c r="AE214" s="1">
        <v>1.625158588969501E-3</v>
      </c>
      <c r="AF214" s="1">
        <v>8.3483461052123395E-4</v>
      </c>
      <c r="AG214" s="1">
        <v>-8.4829432774742705E-4</v>
      </c>
      <c r="AH214" s="1">
        <v>-2.7130577842752984E-3</v>
      </c>
      <c r="AI214" s="1">
        <v>-1.4292967393769228E-3</v>
      </c>
      <c r="AJ214" s="1">
        <v>3.5633175270477805E-4</v>
      </c>
      <c r="AK214" s="1">
        <v>1.0822374199647245E-3</v>
      </c>
      <c r="AL214" s="1">
        <v>5.4572750211626044E-4</v>
      </c>
      <c r="AM214" s="1">
        <v>3.531264699352694E-5</v>
      </c>
      <c r="AN214" s="1">
        <v>2.4721219092276969E-4</v>
      </c>
      <c r="AO214" s="1">
        <v>-2.9945079504554153E-3</v>
      </c>
      <c r="AP214" s="1">
        <v>1.3429073875807153E-4</v>
      </c>
      <c r="AQ214" s="1">
        <v>7.7343902294130555E-4</v>
      </c>
      <c r="AR214" s="1">
        <v>-3.6873564147356088E-3</v>
      </c>
      <c r="AS214" s="1">
        <v>1.8706832768152083E-3</v>
      </c>
      <c r="AT214" s="1">
        <v>1.5460583573174654E-3</v>
      </c>
      <c r="AU214" s="1">
        <v>1.7537478362926963E-4</v>
      </c>
      <c r="AV214" s="1">
        <v>-1.4412823073248302E-3</v>
      </c>
      <c r="AW214" s="1">
        <v>1.528435756759568E-4</v>
      </c>
      <c r="AX214" s="1">
        <v>3.6334129308981454E-3</v>
      </c>
      <c r="AY214" s="1">
        <v>5.5375275791981525E-4</v>
      </c>
      <c r="AZ214" s="1">
        <v>9.2440860843685875E-5</v>
      </c>
      <c r="BA214" s="1">
        <v>-2.2525918200470931E-3</v>
      </c>
      <c r="BB214" s="1">
        <v>-3.9520683481772753E-4</v>
      </c>
      <c r="BC214" s="1">
        <v>-2.1316954983707851E-4</v>
      </c>
      <c r="BD214" s="1">
        <v>2.320715078663455E-4</v>
      </c>
      <c r="BE214" s="1">
        <v>-5.6658743206926872E-4</v>
      </c>
      <c r="BF214" s="1">
        <v>-1.9660707016108292E-3</v>
      </c>
      <c r="BG214" s="1">
        <v>-2.3109821054582359E-3</v>
      </c>
      <c r="BH214" s="1">
        <v>-5.4121865463473389E-4</v>
      </c>
      <c r="BI214" s="1">
        <v>-9.3758624952730278E-6</v>
      </c>
      <c r="BJ214" s="1">
        <v>3.5494779857742371E-3</v>
      </c>
      <c r="BK214" s="1">
        <v>-1.4341212318952452E-3</v>
      </c>
      <c r="BL214" s="1">
        <v>-5.6973965707712076E-3</v>
      </c>
      <c r="BM214" s="1">
        <v>-7.6950473586453354E-4</v>
      </c>
      <c r="BN214" s="1">
        <v>4.9529110345310733E-3</v>
      </c>
      <c r="BO214" s="1">
        <v>-2.4963656080861478E-3</v>
      </c>
    </row>
    <row r="215" spans="1:67" x14ac:dyDescent="0.2">
      <c r="A215" s="4"/>
      <c r="B215" s="4">
        <v>1.0240579140593539E-3</v>
      </c>
      <c r="C215" s="1">
        <v>2.6542540775494977E-4</v>
      </c>
      <c r="D215" s="1">
        <v>-4.3883899982730779E-4</v>
      </c>
      <c r="E215" s="1">
        <v>-4.5186435638769725E-4</v>
      </c>
      <c r="F215" s="1">
        <v>4.8192775561133666E-3</v>
      </c>
      <c r="G215" s="1">
        <v>5.4527500041649292E-4</v>
      </c>
      <c r="H215" s="1">
        <v>4.2767557608945069E-4</v>
      </c>
      <c r="I215" s="1">
        <v>-1.4193487294054418E-3</v>
      </c>
      <c r="J215" s="1">
        <v>-6.3806150638409393E-4</v>
      </c>
      <c r="K215" s="1">
        <v>4.5597666080638869E-4</v>
      </c>
      <c r="L215" s="1">
        <v>6.6718326838872489E-4</v>
      </c>
      <c r="M215" s="1">
        <v>2.6203471392483284E-3</v>
      </c>
      <c r="N215" s="1">
        <v>-2.9526863175310374E-3</v>
      </c>
      <c r="O215" s="1">
        <v>-5.3157497824873109E-4</v>
      </c>
      <c r="P215" s="1">
        <v>2.1656074914139351E-3</v>
      </c>
      <c r="Q215" s="1">
        <v>-1.7140217233634558E-3</v>
      </c>
      <c r="R215" s="1">
        <v>-4.5213251185059555E-4</v>
      </c>
      <c r="S215" s="1">
        <v>-3.1898308651229039E-4</v>
      </c>
      <c r="T215" s="1">
        <v>-6.2613446689864483E-4</v>
      </c>
      <c r="U215" s="1">
        <v>-3.8467364415258255E-4</v>
      </c>
      <c r="V215" s="1">
        <v>4.1440277364024397E-3</v>
      </c>
      <c r="W215" s="1">
        <v>2.5268935307876145E-3</v>
      </c>
      <c r="X215" s="1">
        <v>-7.2242062380540358E-4</v>
      </c>
      <c r="Y215" s="1">
        <v>-6.3893142426375604E-5</v>
      </c>
      <c r="Z215" s="1">
        <v>-7.4932125993994723E-4</v>
      </c>
      <c r="AA215" s="1">
        <v>-2.5240953440841198E-3</v>
      </c>
      <c r="AB215" s="1">
        <v>1.4084929049783016E-3</v>
      </c>
      <c r="AC215" s="1">
        <v>-2.5560407816769735E-3</v>
      </c>
      <c r="AD215" s="1">
        <v>-6.978215002931545E-4</v>
      </c>
      <c r="AE215" s="1">
        <v>1.625158588969501E-3</v>
      </c>
      <c r="AF215" s="1">
        <v>8.3483461052123395E-4</v>
      </c>
      <c r="AG215" s="1">
        <v>-8.4829432774742705E-4</v>
      </c>
      <c r="AH215" s="1">
        <v>-2.7130577842752984E-3</v>
      </c>
      <c r="AI215" s="1">
        <v>-1.4292967393769228E-3</v>
      </c>
      <c r="AJ215" s="1">
        <v>3.5633175270477805E-4</v>
      </c>
      <c r="AK215" s="1">
        <v>1.0822374199647245E-3</v>
      </c>
      <c r="AL215" s="1">
        <v>5.4572750211626044E-4</v>
      </c>
      <c r="AM215" s="1">
        <v>3.531264699352694E-5</v>
      </c>
      <c r="AN215" s="1">
        <v>2.4721219092276969E-4</v>
      </c>
      <c r="AO215" s="1">
        <v>-2.9945079504554153E-3</v>
      </c>
      <c r="AP215" s="1">
        <v>1.3429073875807153E-4</v>
      </c>
      <c r="AQ215" s="1">
        <v>7.7343902294130555E-4</v>
      </c>
      <c r="AR215" s="1">
        <v>-3.6873564147356088E-3</v>
      </c>
      <c r="AS215" s="1">
        <v>1.8706832768152083E-3</v>
      </c>
      <c r="AT215" s="1">
        <v>1.5460583573174654E-3</v>
      </c>
      <c r="AU215" s="1">
        <v>1.7537478362926963E-4</v>
      </c>
      <c r="AV215" s="1">
        <v>-1.4412823073248302E-3</v>
      </c>
      <c r="AW215" s="1">
        <v>1.528435756759568E-4</v>
      </c>
      <c r="AX215" s="1">
        <v>3.6334129308981454E-3</v>
      </c>
      <c r="AY215" s="1">
        <v>5.5375275791981525E-4</v>
      </c>
      <c r="AZ215" s="1">
        <v>9.2440860843685875E-5</v>
      </c>
      <c r="BA215" s="1">
        <v>-2.2525918200470931E-3</v>
      </c>
      <c r="BB215" s="1">
        <v>-3.9520683481772753E-4</v>
      </c>
      <c r="BC215" s="1">
        <v>-2.1316954983707851E-4</v>
      </c>
      <c r="BD215" s="1">
        <v>2.320715078663455E-4</v>
      </c>
      <c r="BE215" s="1">
        <v>-5.6658743206926872E-4</v>
      </c>
      <c r="BF215" s="1">
        <v>-1.9660707016108292E-3</v>
      </c>
      <c r="BG215" s="1">
        <v>-2.3109821054582359E-3</v>
      </c>
      <c r="BH215" s="1">
        <v>-5.4121865463473389E-4</v>
      </c>
      <c r="BI215" s="1">
        <v>-9.3758624952730278E-6</v>
      </c>
      <c r="BJ215" s="1">
        <v>3.5494779857742371E-3</v>
      </c>
      <c r="BK215" s="1">
        <v>-1.4341212318952452E-3</v>
      </c>
      <c r="BL215" s="1">
        <v>-5.6973965707712076E-3</v>
      </c>
      <c r="BM215" s="1">
        <v>-7.6950473586453354E-4</v>
      </c>
      <c r="BN215" s="1">
        <v>4.9529110345310733E-3</v>
      </c>
      <c r="BO215" s="1">
        <v>-2.4963656080861478E-3</v>
      </c>
    </row>
    <row r="216" spans="1:67" x14ac:dyDescent="0.2">
      <c r="A216" s="4"/>
      <c r="B216" s="4"/>
    </row>
    <row r="217" spans="1:67" x14ac:dyDescent="0.2">
      <c r="A217" s="4"/>
      <c r="B217" s="4"/>
    </row>
    <row r="218" spans="1:67" x14ac:dyDescent="0.2">
      <c r="A218" s="4"/>
      <c r="B218" s="4"/>
    </row>
    <row r="219" spans="1:67" x14ac:dyDescent="0.2">
      <c r="A219" s="4"/>
      <c r="B219" s="4"/>
    </row>
    <row r="220" spans="1:67" x14ac:dyDescent="0.2">
      <c r="A220" s="4"/>
      <c r="B220" s="4"/>
    </row>
    <row r="221" spans="1:67" x14ac:dyDescent="0.2">
      <c r="A221" s="4"/>
      <c r="B221" s="4"/>
    </row>
    <row r="222" spans="1:67" x14ac:dyDescent="0.2">
      <c r="A222" s="4"/>
      <c r="B222" s="4"/>
    </row>
    <row r="223" spans="1:67" x14ac:dyDescent="0.2">
      <c r="A223" s="4"/>
      <c r="B223" s="4"/>
    </row>
    <row r="224" spans="1:67" x14ac:dyDescent="0.2">
      <c r="A224" s="4"/>
      <c r="B224" s="4"/>
    </row>
    <row r="225" spans="1:2" x14ac:dyDescent="0.2">
      <c r="A225" s="4"/>
      <c r="B225" s="4"/>
    </row>
    <row r="226" spans="1:2" x14ac:dyDescent="0.2">
      <c r="A226" s="4"/>
      <c r="B226" s="4"/>
    </row>
    <row r="227" spans="1:2" x14ac:dyDescent="0.2">
      <c r="A227" s="4"/>
      <c r="B227" s="4"/>
    </row>
    <row r="228" spans="1:2" x14ac:dyDescent="0.2">
      <c r="A228" s="4"/>
      <c r="B228" s="4"/>
    </row>
    <row r="229" spans="1:2" x14ac:dyDescent="0.2">
      <c r="A229" s="4"/>
      <c r="B229" s="4"/>
    </row>
    <row r="230" spans="1:2" x14ac:dyDescent="0.2">
      <c r="A230" s="4"/>
      <c r="B230" s="4"/>
    </row>
    <row r="231" spans="1:2" x14ac:dyDescent="0.2">
      <c r="A231" s="4"/>
      <c r="B231" s="4"/>
    </row>
    <row r="232" spans="1:2" x14ac:dyDescent="0.2">
      <c r="A232" s="4"/>
      <c r="B232" s="4"/>
    </row>
    <row r="233" spans="1:2" x14ac:dyDescent="0.2">
      <c r="A233" s="4"/>
      <c r="B233" s="4"/>
    </row>
    <row r="234" spans="1:2" x14ac:dyDescent="0.2">
      <c r="A234" s="4"/>
      <c r="B234" s="4"/>
    </row>
    <row r="235" spans="1:2" x14ac:dyDescent="0.2">
      <c r="A235" s="4"/>
      <c r="B235" s="4"/>
    </row>
    <row r="236" spans="1:2" x14ac:dyDescent="0.2">
      <c r="A236" s="4"/>
      <c r="B236" s="4"/>
    </row>
    <row r="237" spans="1:2" x14ac:dyDescent="0.2">
      <c r="A237" s="4"/>
      <c r="B237" s="4"/>
    </row>
    <row r="238" spans="1:2" x14ac:dyDescent="0.2">
      <c r="A238" s="4"/>
      <c r="B238" s="4"/>
    </row>
    <row r="239" spans="1:2" x14ac:dyDescent="0.2">
      <c r="A239" s="4"/>
      <c r="B239" s="4"/>
    </row>
    <row r="240" spans="1:2" x14ac:dyDescent="0.2">
      <c r="A240" s="4"/>
      <c r="B240" s="4"/>
    </row>
    <row r="241" spans="1:2" x14ac:dyDescent="0.2">
      <c r="A241" s="4"/>
      <c r="B241" s="4"/>
    </row>
    <row r="242" spans="1:2" x14ac:dyDescent="0.2">
      <c r="A242" s="4"/>
      <c r="B242" s="4"/>
    </row>
    <row r="243" spans="1:2" x14ac:dyDescent="0.2">
      <c r="A243" s="4"/>
      <c r="B243" s="4"/>
    </row>
    <row r="244" spans="1:2" x14ac:dyDescent="0.2">
      <c r="A244" s="4"/>
      <c r="B244" s="4"/>
    </row>
    <row r="245" spans="1:2" x14ac:dyDescent="0.2">
      <c r="A245" s="4"/>
      <c r="B245" s="4"/>
    </row>
    <row r="246" spans="1:2" x14ac:dyDescent="0.2">
      <c r="A246" s="4"/>
      <c r="B246" s="4"/>
    </row>
    <row r="247" spans="1:2" x14ac:dyDescent="0.2">
      <c r="A247" s="4"/>
      <c r="B247" s="4"/>
    </row>
    <row r="248" spans="1:2" x14ac:dyDescent="0.2">
      <c r="A248" s="4"/>
      <c r="B248" s="4"/>
    </row>
    <row r="249" spans="1:2" x14ac:dyDescent="0.2">
      <c r="A249" s="4"/>
      <c r="B249" s="4"/>
    </row>
    <row r="250" spans="1:2" x14ac:dyDescent="0.2">
      <c r="A250" s="4"/>
      <c r="B250" s="4"/>
    </row>
    <row r="251" spans="1:2" x14ac:dyDescent="0.2">
      <c r="A251" s="4"/>
      <c r="B251" s="4"/>
    </row>
    <row r="252" spans="1:2" x14ac:dyDescent="0.2">
      <c r="A252" s="4"/>
      <c r="B252" s="4"/>
    </row>
    <row r="253" spans="1:2" x14ac:dyDescent="0.2">
      <c r="A253" s="4"/>
      <c r="B253" s="4"/>
    </row>
    <row r="254" spans="1:2" x14ac:dyDescent="0.2">
      <c r="A254" s="4"/>
      <c r="B254" s="4"/>
    </row>
    <row r="255" spans="1:2" x14ac:dyDescent="0.2">
      <c r="A255" s="4"/>
      <c r="B255" s="4"/>
    </row>
    <row r="256" spans="1:2" x14ac:dyDescent="0.2">
      <c r="A256" s="4"/>
      <c r="B256" s="4"/>
    </row>
    <row r="257" spans="1:2" x14ac:dyDescent="0.2">
      <c r="A257" s="4"/>
      <c r="B257" s="4"/>
    </row>
    <row r="258" spans="1:2" x14ac:dyDescent="0.2">
      <c r="A258" s="4"/>
      <c r="B258" s="4"/>
    </row>
    <row r="259" spans="1:2" x14ac:dyDescent="0.2">
      <c r="A259" s="4"/>
      <c r="B259" s="4"/>
    </row>
    <row r="260" spans="1:2" x14ac:dyDescent="0.2">
      <c r="A260" s="4"/>
      <c r="B260" s="4"/>
    </row>
    <row r="261" spans="1:2" x14ac:dyDescent="0.2">
      <c r="A261" s="4"/>
      <c r="B261" s="4"/>
    </row>
    <row r="262" spans="1:2" x14ac:dyDescent="0.2">
      <c r="A262" s="4"/>
      <c r="B262" s="4"/>
    </row>
    <row r="263" spans="1:2" x14ac:dyDescent="0.2">
      <c r="A263" s="4"/>
      <c r="B263" s="4"/>
    </row>
    <row r="264" spans="1:2" x14ac:dyDescent="0.2">
      <c r="A264" s="4"/>
      <c r="B264" s="4"/>
    </row>
    <row r="265" spans="1:2" x14ac:dyDescent="0.2">
      <c r="A265" s="4"/>
      <c r="B265" s="4"/>
    </row>
    <row r="266" spans="1:2" x14ac:dyDescent="0.2">
      <c r="A266" s="4"/>
      <c r="B266" s="4"/>
    </row>
    <row r="267" spans="1:2" x14ac:dyDescent="0.2">
      <c r="A267" s="4"/>
      <c r="B267" s="4"/>
    </row>
    <row r="268" spans="1:2" x14ac:dyDescent="0.2">
      <c r="A268" s="4"/>
      <c r="B268" s="4"/>
    </row>
    <row r="269" spans="1:2" x14ac:dyDescent="0.2">
      <c r="A269" s="4"/>
      <c r="B269" s="4"/>
    </row>
    <row r="270" spans="1:2" x14ac:dyDescent="0.2">
      <c r="A270" s="4"/>
      <c r="B270" s="4"/>
    </row>
    <row r="271" spans="1:2" x14ac:dyDescent="0.2">
      <c r="A271" s="4"/>
      <c r="B271" s="4"/>
    </row>
    <row r="272" spans="1:2" x14ac:dyDescent="0.2">
      <c r="A272" s="4"/>
      <c r="B272" s="4"/>
    </row>
    <row r="273" spans="1:2" x14ac:dyDescent="0.2">
      <c r="A273" s="4"/>
      <c r="B273" s="4"/>
    </row>
    <row r="274" spans="1:2" x14ac:dyDescent="0.2">
      <c r="A274" s="4"/>
      <c r="B274" s="4"/>
    </row>
    <row r="275" spans="1:2" x14ac:dyDescent="0.2">
      <c r="A275" s="4"/>
      <c r="B275" s="4"/>
    </row>
    <row r="276" spans="1:2" x14ac:dyDescent="0.2">
      <c r="A276" s="4"/>
      <c r="B276" s="4"/>
    </row>
    <row r="277" spans="1:2" x14ac:dyDescent="0.2">
      <c r="A277" s="4"/>
      <c r="B277" s="4"/>
    </row>
    <row r="278" spans="1:2" x14ac:dyDescent="0.2">
      <c r="A278" s="4"/>
      <c r="B278" s="4"/>
    </row>
    <row r="279" spans="1:2" x14ac:dyDescent="0.2">
      <c r="A279" s="4"/>
      <c r="B279" s="4"/>
    </row>
    <row r="280" spans="1:2" x14ac:dyDescent="0.2">
      <c r="A280" s="4"/>
      <c r="B280" s="4"/>
    </row>
    <row r="281" spans="1:2" x14ac:dyDescent="0.2">
      <c r="A281" s="4"/>
      <c r="B281" s="4"/>
    </row>
    <row r="282" spans="1:2" x14ac:dyDescent="0.2">
      <c r="A282" s="4"/>
      <c r="B282" s="4"/>
    </row>
    <row r="283" spans="1:2" x14ac:dyDescent="0.2">
      <c r="A283" s="4"/>
      <c r="B283" s="4"/>
    </row>
    <row r="284" spans="1:2" x14ac:dyDescent="0.2">
      <c r="A284" s="4"/>
      <c r="B284" s="4"/>
    </row>
    <row r="285" spans="1:2" x14ac:dyDescent="0.2">
      <c r="A285" s="4"/>
      <c r="B285" s="4"/>
    </row>
    <row r="286" spans="1:2" x14ac:dyDescent="0.2">
      <c r="A286" s="4"/>
      <c r="B286" s="4"/>
    </row>
    <row r="287" spans="1:2" x14ac:dyDescent="0.2">
      <c r="A287" s="4"/>
      <c r="B287" s="4"/>
    </row>
    <row r="288" spans="1:2" x14ac:dyDescent="0.2">
      <c r="A288" s="4"/>
      <c r="B288" s="4"/>
    </row>
    <row r="289" spans="1:2" x14ac:dyDescent="0.2">
      <c r="A289" s="4"/>
      <c r="B289" s="4"/>
    </row>
    <row r="290" spans="1:2" x14ac:dyDescent="0.2">
      <c r="A290" s="4"/>
      <c r="B290" s="4"/>
    </row>
    <row r="291" spans="1:2" x14ac:dyDescent="0.2">
      <c r="A291" s="4"/>
      <c r="B291" s="4"/>
    </row>
    <row r="292" spans="1:2" x14ac:dyDescent="0.2">
      <c r="A292" s="4"/>
      <c r="B292" s="4"/>
    </row>
    <row r="293" spans="1:2" x14ac:dyDescent="0.2">
      <c r="A293" s="4"/>
      <c r="B293" s="4"/>
    </row>
    <row r="294" spans="1:2" x14ac:dyDescent="0.2">
      <c r="A294" s="4"/>
      <c r="B294" s="4"/>
    </row>
    <row r="295" spans="1:2" x14ac:dyDescent="0.2">
      <c r="A295" s="4"/>
      <c r="B295" s="4"/>
    </row>
    <row r="296" spans="1:2" x14ac:dyDescent="0.2">
      <c r="A296" s="4"/>
      <c r="B296" s="4"/>
    </row>
    <row r="297" spans="1:2" x14ac:dyDescent="0.2">
      <c r="A297" s="4"/>
      <c r="B297" s="4"/>
    </row>
    <row r="298" spans="1:2" x14ac:dyDescent="0.2">
      <c r="A298" s="4"/>
      <c r="B298" s="4"/>
    </row>
    <row r="299" spans="1:2" x14ac:dyDescent="0.2">
      <c r="A299" s="4"/>
      <c r="B299" s="4"/>
    </row>
    <row r="300" spans="1:2" x14ac:dyDescent="0.2">
      <c r="A300" s="4"/>
      <c r="B300" s="4"/>
    </row>
    <row r="301" spans="1:2" x14ac:dyDescent="0.2">
      <c r="A301" s="4"/>
      <c r="B301" s="4"/>
    </row>
    <row r="302" spans="1:2" x14ac:dyDescent="0.2">
      <c r="A302" s="4"/>
      <c r="B302" s="4"/>
    </row>
    <row r="303" spans="1:2" x14ac:dyDescent="0.2">
      <c r="A303" s="4"/>
      <c r="B303" s="4"/>
    </row>
    <row r="304" spans="1:2" x14ac:dyDescent="0.2">
      <c r="A304" s="4"/>
      <c r="B304" s="4"/>
    </row>
    <row r="305" spans="1:2" x14ac:dyDescent="0.2">
      <c r="A305" s="4"/>
      <c r="B305" s="4"/>
    </row>
    <row r="306" spans="1:2" x14ac:dyDescent="0.2">
      <c r="A306" s="4"/>
      <c r="B306" s="4"/>
    </row>
    <row r="307" spans="1:2" x14ac:dyDescent="0.2">
      <c r="A307" s="4"/>
      <c r="B307" s="4"/>
    </row>
    <row r="308" spans="1:2" x14ac:dyDescent="0.2">
      <c r="A308" s="4"/>
      <c r="B308" s="4"/>
    </row>
    <row r="309" spans="1:2" x14ac:dyDescent="0.2">
      <c r="A309" s="4"/>
      <c r="B309" s="4"/>
    </row>
    <row r="310" spans="1:2" x14ac:dyDescent="0.2">
      <c r="A310" s="4"/>
      <c r="B310" s="4"/>
    </row>
    <row r="311" spans="1:2" x14ac:dyDescent="0.2">
      <c r="A311" s="4"/>
      <c r="B311" s="4"/>
    </row>
    <row r="312" spans="1:2" x14ac:dyDescent="0.2">
      <c r="A312" s="4"/>
      <c r="B312" s="4"/>
    </row>
    <row r="313" spans="1:2" x14ac:dyDescent="0.2">
      <c r="A313" s="4"/>
      <c r="B313" s="4"/>
    </row>
    <row r="314" spans="1:2" x14ac:dyDescent="0.2">
      <c r="A314" s="4"/>
      <c r="B314" s="4"/>
    </row>
    <row r="315" spans="1:2" x14ac:dyDescent="0.2">
      <c r="A315" s="4"/>
      <c r="B315" s="4"/>
    </row>
    <row r="316" spans="1:2" x14ac:dyDescent="0.2">
      <c r="A316" s="4"/>
      <c r="B316" s="4"/>
    </row>
    <row r="317" spans="1:2" x14ac:dyDescent="0.2">
      <c r="A317" s="4"/>
      <c r="B317" s="4"/>
    </row>
    <row r="318" spans="1:2" x14ac:dyDescent="0.2">
      <c r="A318" s="4"/>
      <c r="B318" s="4"/>
    </row>
    <row r="319" spans="1:2" x14ac:dyDescent="0.2">
      <c r="A319" s="4"/>
      <c r="B319" s="4"/>
    </row>
    <row r="320" spans="1:2" x14ac:dyDescent="0.2">
      <c r="A320" s="4"/>
      <c r="B320" s="4"/>
    </row>
    <row r="321" spans="1:2" x14ac:dyDescent="0.2">
      <c r="A321" s="4"/>
      <c r="B321" s="4"/>
    </row>
    <row r="322" spans="1:2" x14ac:dyDescent="0.2">
      <c r="A322" s="4"/>
      <c r="B322" s="4"/>
    </row>
    <row r="323" spans="1:2" x14ac:dyDescent="0.2">
      <c r="A323" s="4"/>
      <c r="B323" s="4"/>
    </row>
    <row r="324" spans="1:2" x14ac:dyDescent="0.2">
      <c r="A324" s="4"/>
      <c r="B324" s="4"/>
    </row>
    <row r="325" spans="1:2" x14ac:dyDescent="0.2">
      <c r="A325" s="4"/>
      <c r="B325" s="4"/>
    </row>
    <row r="326" spans="1:2" x14ac:dyDescent="0.2">
      <c r="A326" s="4"/>
      <c r="B326" s="4"/>
    </row>
    <row r="327" spans="1:2" x14ac:dyDescent="0.2">
      <c r="A327" s="4"/>
      <c r="B327" s="4"/>
    </row>
    <row r="328" spans="1:2" x14ac:dyDescent="0.2">
      <c r="A328" s="4"/>
      <c r="B328" s="4"/>
    </row>
    <row r="329" spans="1:2" x14ac:dyDescent="0.2">
      <c r="A329" s="4"/>
      <c r="B329" s="4"/>
    </row>
    <row r="330" spans="1:2" x14ac:dyDescent="0.2">
      <c r="A330" s="4"/>
      <c r="B330" s="4"/>
    </row>
    <row r="331" spans="1:2" x14ac:dyDescent="0.2">
      <c r="A331" s="4"/>
      <c r="B331" s="4"/>
    </row>
    <row r="332" spans="1:2" x14ac:dyDescent="0.2">
      <c r="A332" s="4"/>
      <c r="B332" s="4"/>
    </row>
    <row r="333" spans="1:2" x14ac:dyDescent="0.2">
      <c r="A333" s="4"/>
      <c r="B333" s="4"/>
    </row>
    <row r="334" spans="1:2" x14ac:dyDescent="0.2">
      <c r="A334" s="4"/>
      <c r="B334" s="4"/>
    </row>
    <row r="335" spans="1:2" x14ac:dyDescent="0.2">
      <c r="A335" s="4"/>
      <c r="B335" s="4"/>
    </row>
    <row r="336" spans="1:2" x14ac:dyDescent="0.2">
      <c r="A336" s="4"/>
      <c r="B336" s="4"/>
    </row>
    <row r="337" spans="1:2" x14ac:dyDescent="0.2">
      <c r="A337" s="4"/>
      <c r="B337" s="4"/>
    </row>
    <row r="338" spans="1:2" x14ac:dyDescent="0.2">
      <c r="A338" s="4"/>
      <c r="B338" s="4"/>
    </row>
    <row r="339" spans="1:2" x14ac:dyDescent="0.2">
      <c r="A339" s="4"/>
      <c r="B339" s="4"/>
    </row>
    <row r="340" spans="1:2" x14ac:dyDescent="0.2">
      <c r="A340" s="4"/>
      <c r="B340" s="4"/>
    </row>
    <row r="341" spans="1:2" x14ac:dyDescent="0.2">
      <c r="A341" s="4"/>
      <c r="B341" s="4"/>
    </row>
    <row r="342" spans="1:2" x14ac:dyDescent="0.2">
      <c r="A342" s="4"/>
      <c r="B342" s="4"/>
    </row>
    <row r="343" spans="1:2" x14ac:dyDescent="0.2">
      <c r="A343" s="4"/>
      <c r="B343" s="4"/>
    </row>
    <row r="344" spans="1:2" x14ac:dyDescent="0.2">
      <c r="A344" s="4"/>
      <c r="B344" s="4"/>
    </row>
    <row r="345" spans="1:2" x14ac:dyDescent="0.2">
      <c r="A345" s="4"/>
      <c r="B345" s="4"/>
    </row>
    <row r="346" spans="1:2" x14ac:dyDescent="0.2">
      <c r="A346" s="4"/>
      <c r="B346" s="4"/>
    </row>
    <row r="347" spans="1:2" x14ac:dyDescent="0.2">
      <c r="A347" s="4"/>
      <c r="B347" s="4"/>
    </row>
    <row r="348" spans="1:2" x14ac:dyDescent="0.2">
      <c r="A348" s="4"/>
      <c r="B348" s="4"/>
    </row>
    <row r="349" spans="1:2" x14ac:dyDescent="0.2">
      <c r="A349" s="4"/>
      <c r="B349" s="4"/>
    </row>
    <row r="350" spans="1:2" x14ac:dyDescent="0.2">
      <c r="A350" s="4"/>
      <c r="B350" s="4"/>
    </row>
    <row r="351" spans="1:2" x14ac:dyDescent="0.2">
      <c r="A351" s="4"/>
      <c r="B351" s="4"/>
    </row>
    <row r="352" spans="1:2" x14ac:dyDescent="0.2">
      <c r="A352" s="4"/>
      <c r="B352" s="4"/>
    </row>
    <row r="353" spans="1:2" x14ac:dyDescent="0.2">
      <c r="A353" s="4"/>
      <c r="B353" s="4"/>
    </row>
    <row r="354" spans="1:2" x14ac:dyDescent="0.2">
      <c r="A354" s="4"/>
      <c r="B354" s="4"/>
    </row>
    <row r="355" spans="1:2" x14ac:dyDescent="0.2">
      <c r="A355" s="4"/>
      <c r="B355" s="4"/>
    </row>
    <row r="356" spans="1:2" x14ac:dyDescent="0.2">
      <c r="A356" s="4"/>
      <c r="B356" s="4"/>
    </row>
    <row r="357" spans="1:2" x14ac:dyDescent="0.2">
      <c r="A357" s="4"/>
      <c r="B357" s="4"/>
    </row>
    <row r="358" spans="1:2" x14ac:dyDescent="0.2">
      <c r="A358" s="4"/>
      <c r="B358" s="4"/>
    </row>
    <row r="359" spans="1:2" x14ac:dyDescent="0.2">
      <c r="A359" s="4"/>
      <c r="B359" s="4"/>
    </row>
    <row r="360" spans="1:2" x14ac:dyDescent="0.2">
      <c r="A360" s="4"/>
      <c r="B360" s="4"/>
    </row>
    <row r="361" spans="1:2" x14ac:dyDescent="0.2">
      <c r="A361" s="4"/>
      <c r="B361" s="4"/>
    </row>
    <row r="362" spans="1:2" x14ac:dyDescent="0.2">
      <c r="A362" s="4"/>
      <c r="B362" s="4"/>
    </row>
    <row r="363" spans="1:2" x14ac:dyDescent="0.2">
      <c r="A363" s="4"/>
      <c r="B363" s="4"/>
    </row>
    <row r="364" spans="1:2" x14ac:dyDescent="0.2">
      <c r="A364" s="4"/>
      <c r="B364" s="4"/>
    </row>
    <row r="365" spans="1:2" x14ac:dyDescent="0.2">
      <c r="A365" s="4"/>
      <c r="B365" s="4"/>
    </row>
    <row r="366" spans="1:2" x14ac:dyDescent="0.2">
      <c r="A366" s="4"/>
      <c r="B366" s="4"/>
    </row>
    <row r="367" spans="1:2" x14ac:dyDescent="0.2">
      <c r="A367" s="4"/>
      <c r="B367" s="4"/>
    </row>
    <row r="368" spans="1:2" x14ac:dyDescent="0.2">
      <c r="A368" s="4"/>
      <c r="B368" s="4"/>
    </row>
    <row r="369" spans="1:2" x14ac:dyDescent="0.2">
      <c r="A369" s="4"/>
      <c r="B369" s="4"/>
    </row>
    <row r="370" spans="1:2" x14ac:dyDescent="0.2">
      <c r="A370" s="4"/>
      <c r="B370" s="4"/>
    </row>
    <row r="371" spans="1:2" x14ac:dyDescent="0.2">
      <c r="A371" s="4"/>
      <c r="B371" s="4"/>
    </row>
    <row r="372" spans="1:2" x14ac:dyDescent="0.2">
      <c r="A372" s="4"/>
      <c r="B372" s="4"/>
    </row>
    <row r="373" spans="1:2" x14ac:dyDescent="0.2">
      <c r="A373" s="4"/>
      <c r="B373" s="4"/>
    </row>
    <row r="374" spans="1:2" x14ac:dyDescent="0.2">
      <c r="A374" s="4"/>
      <c r="B374" s="4"/>
    </row>
    <row r="375" spans="1:2" x14ac:dyDescent="0.2">
      <c r="A375" s="4"/>
      <c r="B375" s="4"/>
    </row>
    <row r="376" spans="1:2" x14ac:dyDescent="0.2">
      <c r="A376" s="4"/>
      <c r="B376" s="4"/>
    </row>
    <row r="377" spans="1:2" x14ac:dyDescent="0.2">
      <c r="A377" s="4"/>
      <c r="B377" s="4"/>
    </row>
    <row r="378" spans="1:2" x14ac:dyDescent="0.2">
      <c r="A378" s="4"/>
      <c r="B378" s="4"/>
    </row>
    <row r="379" spans="1:2" x14ac:dyDescent="0.2">
      <c r="A379" s="4"/>
      <c r="B379" s="4"/>
    </row>
    <row r="380" spans="1:2" x14ac:dyDescent="0.2">
      <c r="A380" s="4"/>
      <c r="B380" s="4"/>
    </row>
    <row r="381" spans="1:2" x14ac:dyDescent="0.2">
      <c r="A381" s="4"/>
      <c r="B381" s="4"/>
    </row>
    <row r="382" spans="1:2" x14ac:dyDescent="0.2">
      <c r="A382" s="4"/>
      <c r="B382" s="4"/>
    </row>
    <row r="383" spans="1:2" x14ac:dyDescent="0.2">
      <c r="A383" s="4"/>
      <c r="B383" s="4"/>
    </row>
    <row r="384" spans="1:2" x14ac:dyDescent="0.2">
      <c r="A384" s="4"/>
      <c r="B384" s="4"/>
    </row>
    <row r="385" spans="1:2" x14ac:dyDescent="0.2">
      <c r="A385" s="4"/>
      <c r="B385" s="4"/>
    </row>
    <row r="386" spans="1:2" x14ac:dyDescent="0.2">
      <c r="A386" s="4"/>
      <c r="B386" s="4"/>
    </row>
    <row r="387" spans="1:2" x14ac:dyDescent="0.2">
      <c r="A387" s="4"/>
      <c r="B387" s="4"/>
    </row>
    <row r="388" spans="1:2" x14ac:dyDescent="0.2">
      <c r="A388" s="4"/>
      <c r="B388" s="4"/>
    </row>
    <row r="389" spans="1:2" x14ac:dyDescent="0.2">
      <c r="A389" s="4"/>
      <c r="B389" s="4"/>
    </row>
    <row r="390" spans="1:2" x14ac:dyDescent="0.2">
      <c r="A390" s="4"/>
      <c r="B390" s="4"/>
    </row>
    <row r="391" spans="1:2" x14ac:dyDescent="0.2">
      <c r="A391" s="4"/>
      <c r="B391" s="4"/>
    </row>
    <row r="392" spans="1:2" x14ac:dyDescent="0.2">
      <c r="A392" s="4"/>
      <c r="B392" s="4"/>
    </row>
    <row r="393" spans="1:2" x14ac:dyDescent="0.2">
      <c r="A393" s="4"/>
      <c r="B393" s="4"/>
    </row>
    <row r="394" spans="1:2" x14ac:dyDescent="0.2">
      <c r="A394" s="4"/>
      <c r="B394" s="4"/>
    </row>
    <row r="395" spans="1:2" x14ac:dyDescent="0.2">
      <c r="A395" s="4"/>
      <c r="B395" s="4"/>
    </row>
    <row r="396" spans="1:2" x14ac:dyDescent="0.2">
      <c r="A396" s="4"/>
      <c r="B396" s="4"/>
    </row>
    <row r="397" spans="1:2" x14ac:dyDescent="0.2">
      <c r="A397" s="4"/>
      <c r="B397" s="4"/>
    </row>
    <row r="398" spans="1:2" x14ac:dyDescent="0.2">
      <c r="A398" s="4"/>
      <c r="B398" s="4"/>
    </row>
    <row r="399" spans="1:2" x14ac:dyDescent="0.2">
      <c r="A399" s="4"/>
      <c r="B399" s="4"/>
    </row>
    <row r="400" spans="1:2" x14ac:dyDescent="0.2">
      <c r="A400" s="4"/>
      <c r="B400" s="4"/>
    </row>
    <row r="401" spans="1:2" x14ac:dyDescent="0.2">
      <c r="A401" s="4"/>
      <c r="B401" s="4"/>
    </row>
    <row r="402" spans="1:2" x14ac:dyDescent="0.2">
      <c r="A402" s="4"/>
      <c r="B402" s="4"/>
    </row>
    <row r="403" spans="1:2" x14ac:dyDescent="0.2">
      <c r="A403" s="4"/>
      <c r="B403" s="4"/>
    </row>
    <row r="404" spans="1:2" x14ac:dyDescent="0.2">
      <c r="A404" s="4"/>
      <c r="B404" s="4"/>
    </row>
    <row r="405" spans="1:2" x14ac:dyDescent="0.2">
      <c r="A405" s="4"/>
      <c r="B405" s="4"/>
    </row>
    <row r="406" spans="1:2" x14ac:dyDescent="0.2">
      <c r="A406" s="4"/>
      <c r="B406" s="4"/>
    </row>
    <row r="407" spans="1:2" x14ac:dyDescent="0.2">
      <c r="A407" s="4"/>
      <c r="B407" s="4"/>
    </row>
    <row r="408" spans="1:2" x14ac:dyDescent="0.2">
      <c r="A408" s="4"/>
      <c r="B408" s="4"/>
    </row>
    <row r="409" spans="1:2" x14ac:dyDescent="0.2">
      <c r="A409" s="4"/>
      <c r="B409" s="4"/>
    </row>
    <row r="410" spans="1:2" x14ac:dyDescent="0.2">
      <c r="A410" s="4"/>
      <c r="B410" s="4"/>
    </row>
    <row r="411" spans="1:2" x14ac:dyDescent="0.2">
      <c r="A411" s="4"/>
      <c r="B411" s="4"/>
    </row>
    <row r="412" spans="1:2" x14ac:dyDescent="0.2">
      <c r="A412" s="4"/>
      <c r="B412" s="4"/>
    </row>
    <row r="413" spans="1:2" x14ac:dyDescent="0.2">
      <c r="A413" s="4"/>
      <c r="B413" s="4"/>
    </row>
    <row r="414" spans="1:2" x14ac:dyDescent="0.2">
      <c r="A414" s="4"/>
      <c r="B414" s="4"/>
    </row>
    <row r="415" spans="1:2" x14ac:dyDescent="0.2">
      <c r="A415" s="4"/>
      <c r="B415" s="4"/>
    </row>
    <row r="416" spans="1:2" x14ac:dyDescent="0.2">
      <c r="A416" s="4"/>
      <c r="B416" s="4"/>
    </row>
    <row r="417" spans="1:2" x14ac:dyDescent="0.2">
      <c r="A417" s="4"/>
      <c r="B417" s="4"/>
    </row>
    <row r="418" spans="1:2" x14ac:dyDescent="0.2">
      <c r="A418" s="4"/>
      <c r="B418" s="4"/>
    </row>
    <row r="419" spans="1:2" x14ac:dyDescent="0.2">
      <c r="A419" s="4"/>
      <c r="B419" s="4"/>
    </row>
    <row r="420" spans="1:2" x14ac:dyDescent="0.2">
      <c r="A420" s="4"/>
      <c r="B420" s="4"/>
    </row>
    <row r="421" spans="1:2" x14ac:dyDescent="0.2">
      <c r="A421" s="4"/>
      <c r="B421" s="4"/>
    </row>
    <row r="422" spans="1:2" x14ac:dyDescent="0.2">
      <c r="A422" s="4"/>
      <c r="B422" s="4"/>
    </row>
    <row r="423" spans="1:2" x14ac:dyDescent="0.2">
      <c r="A423" s="4"/>
      <c r="B423" s="4"/>
    </row>
    <row r="424" spans="1:2" x14ac:dyDescent="0.2">
      <c r="A424" s="4"/>
      <c r="B424" s="4"/>
    </row>
    <row r="425" spans="1:2" x14ac:dyDescent="0.2">
      <c r="A425" s="4"/>
      <c r="B425" s="4"/>
    </row>
    <row r="426" spans="1:2" x14ac:dyDescent="0.2">
      <c r="A426" s="4"/>
      <c r="B426" s="4"/>
    </row>
    <row r="427" spans="1:2" x14ac:dyDescent="0.2">
      <c r="A427" s="4"/>
      <c r="B427" s="4"/>
    </row>
    <row r="428" spans="1:2" x14ac:dyDescent="0.2">
      <c r="A428" s="4"/>
      <c r="B428" s="4"/>
    </row>
    <row r="429" spans="1:2" x14ac:dyDescent="0.2">
      <c r="A429" s="4"/>
      <c r="B429" s="4"/>
    </row>
    <row r="430" spans="1:2" x14ac:dyDescent="0.2">
      <c r="A430" s="4"/>
      <c r="B430" s="4"/>
    </row>
    <row r="431" spans="1:2" x14ac:dyDescent="0.2">
      <c r="A431" s="4"/>
      <c r="B431" s="4"/>
    </row>
    <row r="432" spans="1:2" x14ac:dyDescent="0.2">
      <c r="A432" s="4"/>
      <c r="B432" s="4"/>
    </row>
    <row r="433" spans="1:2" x14ac:dyDescent="0.2">
      <c r="A433" s="4"/>
      <c r="B433" s="4"/>
    </row>
    <row r="434" spans="1:2" x14ac:dyDescent="0.2">
      <c r="A434" s="4"/>
      <c r="B434" s="4"/>
    </row>
    <row r="435" spans="1:2" x14ac:dyDescent="0.2">
      <c r="A435" s="4"/>
      <c r="B435" s="4"/>
    </row>
    <row r="436" spans="1:2" x14ac:dyDescent="0.2">
      <c r="A436" s="4"/>
      <c r="B436" s="4"/>
    </row>
    <row r="437" spans="1:2" x14ac:dyDescent="0.2">
      <c r="A437" s="4"/>
      <c r="B437" s="4"/>
    </row>
    <row r="438" spans="1:2" x14ac:dyDescent="0.2">
      <c r="A438" s="4"/>
      <c r="B438" s="4"/>
    </row>
    <row r="439" spans="1:2" x14ac:dyDescent="0.2">
      <c r="A439" s="4"/>
      <c r="B439" s="4"/>
    </row>
    <row r="440" spans="1:2" x14ac:dyDescent="0.2">
      <c r="A440" s="4"/>
      <c r="B440" s="4"/>
    </row>
    <row r="441" spans="1:2" x14ac:dyDescent="0.2">
      <c r="A441" s="4"/>
      <c r="B441" s="4"/>
    </row>
    <row r="442" spans="1:2" x14ac:dyDescent="0.2">
      <c r="A442" s="4"/>
      <c r="B442" s="4"/>
    </row>
    <row r="443" spans="1:2" x14ac:dyDescent="0.2">
      <c r="A443" s="4"/>
      <c r="B443" s="4"/>
    </row>
    <row r="444" spans="1:2" x14ac:dyDescent="0.2">
      <c r="A444" s="4"/>
      <c r="B444" s="4"/>
    </row>
    <row r="445" spans="1:2" x14ac:dyDescent="0.2">
      <c r="A445" s="4"/>
      <c r="B445" s="4"/>
    </row>
    <row r="446" spans="1:2" x14ac:dyDescent="0.2">
      <c r="A446" s="4"/>
      <c r="B446" s="4"/>
    </row>
    <row r="447" spans="1:2" x14ac:dyDescent="0.2">
      <c r="A447" s="4"/>
      <c r="B447" s="4"/>
    </row>
    <row r="448" spans="1:2" x14ac:dyDescent="0.2">
      <c r="A448" s="4"/>
      <c r="B448" s="4"/>
    </row>
    <row r="449" spans="1:2" x14ac:dyDescent="0.2">
      <c r="A449" s="4"/>
      <c r="B449" s="4"/>
    </row>
    <row r="450" spans="1:2" x14ac:dyDescent="0.2">
      <c r="A450" s="4"/>
      <c r="B450" s="4"/>
    </row>
    <row r="451" spans="1:2" x14ac:dyDescent="0.2">
      <c r="A451" s="4"/>
      <c r="B451" s="4"/>
    </row>
    <row r="452" spans="1:2" x14ac:dyDescent="0.2">
      <c r="A452" s="4"/>
      <c r="B452" s="4"/>
    </row>
    <row r="453" spans="1:2" x14ac:dyDescent="0.2">
      <c r="A453" s="4"/>
      <c r="B453" s="4"/>
    </row>
    <row r="454" spans="1:2" x14ac:dyDescent="0.2">
      <c r="A454" s="4"/>
      <c r="B454" s="4"/>
    </row>
    <row r="455" spans="1:2" x14ac:dyDescent="0.2">
      <c r="A455" s="4"/>
      <c r="B455" s="4"/>
    </row>
    <row r="456" spans="1:2" x14ac:dyDescent="0.2">
      <c r="A456" s="4"/>
      <c r="B456" s="4"/>
    </row>
    <row r="457" spans="1:2" x14ac:dyDescent="0.2">
      <c r="A457" s="4"/>
      <c r="B457" s="4"/>
    </row>
    <row r="458" spans="1:2" x14ac:dyDescent="0.2">
      <c r="A458" s="4"/>
      <c r="B458" s="4"/>
    </row>
    <row r="459" spans="1:2" x14ac:dyDescent="0.2">
      <c r="A459" s="4"/>
      <c r="B459" s="4"/>
    </row>
    <row r="460" spans="1:2" x14ac:dyDescent="0.2">
      <c r="A460" s="4"/>
      <c r="B460" s="4"/>
    </row>
    <row r="461" spans="1:2" x14ac:dyDescent="0.2">
      <c r="A461" s="4"/>
      <c r="B461" s="4"/>
    </row>
    <row r="462" spans="1:2" x14ac:dyDescent="0.2">
      <c r="A462" s="4"/>
      <c r="B462" s="4"/>
    </row>
    <row r="463" spans="1:2" x14ac:dyDescent="0.2">
      <c r="A463" s="4"/>
      <c r="B463" s="4"/>
    </row>
    <row r="464" spans="1:2" x14ac:dyDescent="0.2">
      <c r="A464" s="4"/>
      <c r="B464" s="4"/>
    </row>
    <row r="465" spans="1:2" x14ac:dyDescent="0.2">
      <c r="A465" s="4"/>
      <c r="B465" s="4"/>
    </row>
    <row r="466" spans="1:2" x14ac:dyDescent="0.2">
      <c r="A466" s="4"/>
      <c r="B466" s="4"/>
    </row>
    <row r="467" spans="1:2" x14ac:dyDescent="0.2">
      <c r="A467" s="4"/>
      <c r="B467" s="4"/>
    </row>
    <row r="468" spans="1:2" x14ac:dyDescent="0.2">
      <c r="A468" s="4"/>
      <c r="B468" s="4"/>
    </row>
    <row r="469" spans="1:2" x14ac:dyDescent="0.2">
      <c r="A469" s="4"/>
      <c r="B469" s="4"/>
    </row>
    <row r="470" spans="1:2" x14ac:dyDescent="0.2">
      <c r="A470" s="4"/>
      <c r="B470" s="4"/>
    </row>
    <row r="471" spans="1:2" x14ac:dyDescent="0.2">
      <c r="A471" s="4"/>
      <c r="B471" s="4"/>
    </row>
    <row r="472" spans="1:2" x14ac:dyDescent="0.2">
      <c r="A472" s="4"/>
      <c r="B472" s="4"/>
    </row>
    <row r="473" spans="1:2" x14ac:dyDescent="0.2">
      <c r="A473" s="4"/>
      <c r="B473" s="4"/>
    </row>
    <row r="474" spans="1:2" x14ac:dyDescent="0.2">
      <c r="A474" s="4"/>
      <c r="B474" s="4"/>
    </row>
    <row r="475" spans="1:2" x14ac:dyDescent="0.2">
      <c r="A475" s="4"/>
      <c r="B475" s="4"/>
    </row>
    <row r="476" spans="1:2" x14ac:dyDescent="0.2">
      <c r="A476" s="4"/>
      <c r="B476" s="4"/>
    </row>
    <row r="477" spans="1:2" x14ac:dyDescent="0.2">
      <c r="A477" s="4"/>
      <c r="B477" s="4"/>
    </row>
    <row r="478" spans="1:2" x14ac:dyDescent="0.2">
      <c r="A478" s="4"/>
      <c r="B478" s="4"/>
    </row>
    <row r="479" spans="1:2" x14ac:dyDescent="0.2">
      <c r="A479" s="4"/>
      <c r="B479" s="4"/>
    </row>
    <row r="480" spans="1:2" x14ac:dyDescent="0.2">
      <c r="A480" s="4"/>
      <c r="B480" s="4"/>
    </row>
    <row r="481" spans="1:2" x14ac:dyDescent="0.2">
      <c r="A481" s="4"/>
      <c r="B481" s="4"/>
    </row>
    <row r="482" spans="1:2" x14ac:dyDescent="0.2">
      <c r="A482" s="4"/>
      <c r="B482" s="4"/>
    </row>
    <row r="483" spans="1:2" x14ac:dyDescent="0.2">
      <c r="A483" s="4"/>
      <c r="B483" s="4"/>
    </row>
    <row r="484" spans="1:2" x14ac:dyDescent="0.2">
      <c r="A484" s="4"/>
      <c r="B484" s="4"/>
    </row>
    <row r="485" spans="1:2" x14ac:dyDescent="0.2">
      <c r="A485" s="4"/>
      <c r="B485" s="4"/>
    </row>
    <row r="486" spans="1:2" x14ac:dyDescent="0.2">
      <c r="A486" s="4"/>
      <c r="B486" s="4"/>
    </row>
    <row r="487" spans="1:2" x14ac:dyDescent="0.2">
      <c r="A487" s="4"/>
      <c r="B487" s="4"/>
    </row>
    <row r="488" spans="1:2" x14ac:dyDescent="0.2">
      <c r="A488" s="4"/>
      <c r="B488" s="4"/>
    </row>
    <row r="489" spans="1:2" x14ac:dyDescent="0.2">
      <c r="A489" s="4"/>
      <c r="B489" s="4"/>
    </row>
    <row r="490" spans="1:2" x14ac:dyDescent="0.2">
      <c r="A490" s="4"/>
      <c r="B490" s="4"/>
    </row>
    <row r="491" spans="1:2" x14ac:dyDescent="0.2">
      <c r="A491" s="4"/>
      <c r="B491" s="4"/>
    </row>
    <row r="492" spans="1:2" x14ac:dyDescent="0.2">
      <c r="A492" s="4"/>
      <c r="B492" s="4"/>
    </row>
    <row r="493" spans="1:2" x14ac:dyDescent="0.2">
      <c r="A493" s="4"/>
      <c r="B493" s="4"/>
    </row>
    <row r="494" spans="1:2" x14ac:dyDescent="0.2">
      <c r="A494" s="4"/>
      <c r="B494" s="4"/>
    </row>
    <row r="495" spans="1:2" x14ac:dyDescent="0.2">
      <c r="A495" s="4"/>
      <c r="B495" s="4"/>
    </row>
    <row r="496" spans="1:2" x14ac:dyDescent="0.2">
      <c r="A496" s="4"/>
      <c r="B496" s="4"/>
    </row>
    <row r="497" spans="1:2" x14ac:dyDescent="0.2">
      <c r="A497" s="4"/>
      <c r="B497" s="4"/>
    </row>
    <row r="498" spans="1:2" x14ac:dyDescent="0.2">
      <c r="A498" s="4"/>
      <c r="B498" s="4"/>
    </row>
    <row r="499" spans="1:2" x14ac:dyDescent="0.2">
      <c r="A499" s="4"/>
      <c r="B499" s="4"/>
    </row>
    <row r="500" spans="1:2" x14ac:dyDescent="0.2">
      <c r="A500" s="4"/>
      <c r="B500" s="4"/>
    </row>
    <row r="501" spans="1:2" x14ac:dyDescent="0.2">
      <c r="A501" s="4"/>
      <c r="B501" s="4"/>
    </row>
    <row r="502" spans="1:2" x14ac:dyDescent="0.2">
      <c r="A502" s="4"/>
      <c r="B502" s="4"/>
    </row>
    <row r="503" spans="1:2" x14ac:dyDescent="0.2">
      <c r="A503" s="4"/>
      <c r="B503" s="4"/>
    </row>
    <row r="504" spans="1:2" x14ac:dyDescent="0.2">
      <c r="A504" s="4"/>
      <c r="B504" s="4"/>
    </row>
  </sheetData>
  <pageMargins left="0.75" right="0.75" top="1" bottom="1" header="0.5" footer="0.5"/>
  <pageSetup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IV504"/>
  <sheetViews>
    <sheetView workbookViewId="0">
      <selection sqref="A1:IV65536"/>
    </sheetView>
  </sheetViews>
  <sheetFormatPr defaultRowHeight="12.75" x14ac:dyDescent="0.2"/>
  <cols>
    <col min="1" max="1" width="9.140625" style="1"/>
    <col min="2" max="2" width="12.42578125" style="1" bestFit="1" customWidth="1"/>
    <col min="3" max="5" width="9.28515625" style="1" bestFit="1" customWidth="1"/>
    <col min="6" max="15" width="9.140625" style="1"/>
    <col min="16" max="94" width="9.28515625" style="1" bestFit="1" customWidth="1"/>
    <col min="95" max="16384" width="9.140625" style="1"/>
  </cols>
  <sheetData>
    <row r="1" spans="1:256" s="24" customFormat="1" x14ac:dyDescent="0.2">
      <c r="A1" s="11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  <c r="CT1" s="48"/>
      <c r="CU1" s="48"/>
      <c r="CV1" s="48"/>
      <c r="CW1" s="48"/>
      <c r="CX1" s="48"/>
      <c r="CY1" s="48"/>
      <c r="CZ1" s="48"/>
      <c r="DA1" s="48"/>
      <c r="DB1" s="48"/>
      <c r="DC1" s="48"/>
      <c r="DD1" s="48"/>
      <c r="DE1" s="48"/>
      <c r="DF1" s="48"/>
      <c r="DG1" s="48"/>
      <c r="DH1" s="48"/>
      <c r="DI1" s="48"/>
      <c r="DJ1" s="48"/>
      <c r="DK1" s="48"/>
      <c r="DL1" s="48"/>
      <c r="DM1" s="48"/>
      <c r="DN1" s="48"/>
      <c r="DO1" s="48"/>
      <c r="DP1" s="48"/>
      <c r="DQ1" s="48"/>
      <c r="DR1" s="48"/>
      <c r="DS1" s="48"/>
      <c r="DT1" s="48"/>
      <c r="DU1" s="48"/>
      <c r="DV1" s="48"/>
      <c r="DW1" s="48"/>
      <c r="DX1" s="48"/>
      <c r="DY1" s="48"/>
      <c r="DZ1" s="48"/>
      <c r="EA1" s="48"/>
      <c r="EB1" s="48"/>
      <c r="EC1" s="48"/>
      <c r="ED1" s="48"/>
      <c r="EE1" s="48"/>
      <c r="EF1" s="48"/>
      <c r="EG1" s="48"/>
      <c r="EH1" s="48"/>
      <c r="EI1" s="48"/>
      <c r="EJ1" s="48"/>
      <c r="EK1" s="48"/>
      <c r="EL1" s="48"/>
      <c r="EM1" s="48"/>
      <c r="EN1" s="48"/>
      <c r="EO1" s="48"/>
      <c r="EP1" s="48"/>
      <c r="EQ1" s="48"/>
      <c r="ER1" s="48"/>
      <c r="ES1" s="48"/>
      <c r="ET1" s="48"/>
      <c r="EU1" s="48"/>
      <c r="EV1" s="48"/>
      <c r="EW1" s="48"/>
      <c r="EX1" s="48"/>
      <c r="EY1" s="48"/>
      <c r="EZ1" s="48"/>
      <c r="FA1" s="48"/>
      <c r="FB1" s="48"/>
      <c r="FC1" s="48"/>
      <c r="FD1" s="48"/>
      <c r="FE1" s="48"/>
      <c r="FF1" s="48"/>
      <c r="FG1" s="48"/>
      <c r="FH1" s="48"/>
      <c r="FI1" s="48"/>
      <c r="FJ1" s="48"/>
      <c r="FK1" s="48"/>
      <c r="FL1" s="48"/>
      <c r="FM1" s="48"/>
      <c r="FN1" s="48"/>
      <c r="FO1" s="48"/>
      <c r="FP1" s="48"/>
      <c r="FQ1" s="48"/>
      <c r="FR1" s="48"/>
      <c r="FS1" s="48"/>
      <c r="FT1" s="48"/>
      <c r="FU1" s="48"/>
      <c r="FV1" s="48"/>
      <c r="FW1" s="48"/>
      <c r="FX1" s="48"/>
      <c r="FY1" s="48"/>
      <c r="FZ1" s="48"/>
      <c r="GA1" s="48"/>
      <c r="GB1" s="48"/>
      <c r="GC1" s="48"/>
      <c r="GD1" s="48"/>
      <c r="GE1" s="48"/>
      <c r="GF1" s="48"/>
      <c r="GG1" s="48"/>
      <c r="GH1" s="48"/>
      <c r="GI1" s="48"/>
      <c r="GJ1" s="48"/>
      <c r="GK1" s="48"/>
      <c r="GL1" s="48"/>
      <c r="GM1" s="48"/>
      <c r="GN1" s="48"/>
      <c r="GO1" s="48"/>
      <c r="GP1" s="48"/>
      <c r="GQ1" s="48"/>
      <c r="GR1" s="48"/>
      <c r="GS1" s="48"/>
      <c r="GT1" s="48"/>
      <c r="GU1" s="48"/>
      <c r="GV1" s="48"/>
      <c r="GW1" s="48"/>
      <c r="GX1" s="48"/>
      <c r="GY1" s="48"/>
      <c r="GZ1" s="48"/>
      <c r="HA1" s="48"/>
      <c r="HB1" s="48"/>
      <c r="HC1" s="48"/>
      <c r="HD1" s="48"/>
      <c r="HE1" s="48"/>
      <c r="HF1" s="48"/>
      <c r="HG1" s="48"/>
      <c r="HH1" s="48"/>
      <c r="HI1" s="48"/>
      <c r="HJ1" s="48"/>
      <c r="HK1" s="48"/>
      <c r="HL1" s="48"/>
      <c r="HM1" s="48"/>
      <c r="HN1" s="48"/>
      <c r="HO1" s="48"/>
      <c r="HP1" s="48"/>
      <c r="HQ1" s="48"/>
      <c r="HR1" s="48"/>
      <c r="HS1" s="48"/>
      <c r="HT1" s="48"/>
      <c r="HU1" s="48"/>
      <c r="HV1" s="48"/>
      <c r="HW1" s="48"/>
      <c r="HX1" s="48"/>
      <c r="HY1" s="48"/>
      <c r="HZ1" s="48"/>
      <c r="IA1" s="48"/>
      <c r="IB1" s="48"/>
      <c r="IC1" s="48"/>
      <c r="ID1" s="48"/>
      <c r="IE1" s="48"/>
      <c r="IF1" s="48"/>
      <c r="IG1" s="48"/>
      <c r="IH1" s="48"/>
      <c r="II1" s="48"/>
      <c r="IJ1" s="48"/>
      <c r="IK1" s="48"/>
      <c r="IL1" s="48"/>
      <c r="IM1" s="48"/>
      <c r="IN1" s="48"/>
      <c r="IO1" s="48"/>
      <c r="IP1" s="48"/>
      <c r="IQ1" s="48"/>
      <c r="IR1" s="48"/>
      <c r="IS1" s="48"/>
      <c r="IT1" s="48"/>
      <c r="IU1" s="48"/>
      <c r="IV1" s="48"/>
    </row>
    <row r="2" spans="1:256" x14ac:dyDescent="0.2">
      <c r="B2" s="1">
        <v>2.3174998593164468E-4</v>
      </c>
      <c r="C2" s="1">
        <v>1.9453956717047834E-4</v>
      </c>
      <c r="D2" s="1">
        <v>1.876324907056308E-5</v>
      </c>
      <c r="E2" s="1">
        <v>1.9172033633946433E-5</v>
      </c>
      <c r="F2" s="1">
        <v>-3.3662992713599248E-5</v>
      </c>
      <c r="G2" s="1">
        <v>5.1164921387191086E-5</v>
      </c>
      <c r="H2" s="1">
        <v>6.6272963483380296E-5</v>
      </c>
      <c r="I2" s="1">
        <v>1.1260962888533871E-5</v>
      </c>
      <c r="J2" s="1">
        <v>2.0479170977668557E-4</v>
      </c>
      <c r="K2" s="1">
        <v>1.666665065950334E-5</v>
      </c>
      <c r="L2" s="1">
        <v>-3.7539953327360902E-5</v>
      </c>
      <c r="M2" s="1">
        <v>-3.7539953327360902E-5</v>
      </c>
      <c r="N2" s="1">
        <v>2.7804087437032322E-5</v>
      </c>
      <c r="O2" s="1">
        <v>1.9265656603062104E-4</v>
      </c>
      <c r="P2" s="1">
        <v>1.5800501438757321E-4</v>
      </c>
      <c r="Q2" s="1">
        <v>4.9372031322333159E-6</v>
      </c>
      <c r="R2" s="1">
        <v>2.7942256714629939E-5</v>
      </c>
      <c r="S2" s="1">
        <v>1.390707899498802E-4</v>
      </c>
      <c r="T2" s="1">
        <v>-1.7514905311927489E-4</v>
      </c>
      <c r="U2" s="1">
        <v>1.8180227524997226E-4</v>
      </c>
      <c r="V2" s="1">
        <v>8.7723491764636689E-5</v>
      </c>
      <c r="W2" s="1">
        <v>-4.416736169024702E-4</v>
      </c>
      <c r="X2" s="1">
        <v>2.4493625476019711E-4</v>
      </c>
      <c r="Y2" s="1">
        <v>2.1189363471481556E-4</v>
      </c>
      <c r="Z2" s="1">
        <v>2.1595755191986356E-4</v>
      </c>
      <c r="AA2" s="1">
        <v>3.4029513221678672E-5</v>
      </c>
      <c r="AB2" s="1">
        <v>5.1904852762129696E-6</v>
      </c>
      <c r="AC2" s="1">
        <v>9.6812673702066052E-5</v>
      </c>
      <c r="AD2" s="1">
        <v>4.4403385920158157E-5</v>
      </c>
      <c r="AE2" s="1">
        <v>4.3780362650748323E-5</v>
      </c>
      <c r="AF2" s="1">
        <v>8.2594926820288623E-5</v>
      </c>
      <c r="AG2" s="1">
        <v>1.0198737535517933E-5</v>
      </c>
      <c r="AH2" s="1">
        <v>-8.3838369848408578E-5</v>
      </c>
      <c r="AI2" s="1">
        <v>-1.1557689169076621E-4</v>
      </c>
      <c r="AJ2" s="1">
        <v>1.0980031212163433E-5</v>
      </c>
      <c r="AK2" s="1">
        <v>2.9880435137980232E-4</v>
      </c>
      <c r="AL2" s="1">
        <v>2.2047614967938726E-4</v>
      </c>
      <c r="AM2" s="1">
        <v>1.6740395415279431E-4</v>
      </c>
      <c r="AN2" s="1">
        <v>3.1439755954602492E-4</v>
      </c>
      <c r="AO2" s="1">
        <v>-2.0291043328235812E-4</v>
      </c>
      <c r="AP2" s="1">
        <v>-2.0291043328235812E-4</v>
      </c>
      <c r="AQ2" s="1">
        <v>2.5350538180244167E-5</v>
      </c>
      <c r="AR2" s="1">
        <v>2.5350538180244167E-5</v>
      </c>
      <c r="AS2" s="1">
        <v>2.4485088843278618E-4</v>
      </c>
      <c r="AT2" s="1">
        <v>4.5185511775358794E-5</v>
      </c>
      <c r="AU2" s="1">
        <v>4.5185511775358794E-5</v>
      </c>
      <c r="AV2" s="1">
        <v>-1.4010265454556339E-4</v>
      </c>
      <c r="AW2" s="1">
        <v>1.3783472711152546E-4</v>
      </c>
      <c r="AX2" s="1">
        <v>1.4774232820796335E-4</v>
      </c>
      <c r="AY2" s="1">
        <v>6.2442023798567117E-5</v>
      </c>
      <c r="AZ2" s="1">
        <v>2.0291440823507501E-5</v>
      </c>
      <c r="BA2" s="1">
        <v>-6.7972137291755783E-5</v>
      </c>
      <c r="BB2" s="1">
        <v>8.6214184739987642E-5</v>
      </c>
      <c r="BC2" s="1">
        <v>3.105748985674137E-5</v>
      </c>
      <c r="BD2" s="1">
        <v>2.2087983791423138E-4</v>
      </c>
      <c r="BE2" s="1">
        <v>2.0754356945172322E-4</v>
      </c>
      <c r="BF2" s="1">
        <v>2.1017012842307624E-4</v>
      </c>
      <c r="BG2" s="1">
        <v>2.1017012842307624E-4</v>
      </c>
      <c r="BH2" s="1">
        <v>2.1017012842307624E-4</v>
      </c>
      <c r="BI2" s="1">
        <v>2.1017012842307624E-4</v>
      </c>
      <c r="BJ2" s="1">
        <v>3.267481155610267E-4</v>
      </c>
      <c r="BK2" s="1">
        <v>5.234067921704205E-5</v>
      </c>
      <c r="BL2" s="1">
        <v>-1.9635110960733679E-4</v>
      </c>
      <c r="BM2" s="1">
        <v>1.6376683882979054E-4</v>
      </c>
      <c r="BN2" s="1">
        <v>-5.7192299874242304E-6</v>
      </c>
      <c r="BO2" s="1">
        <v>5.0602083702977263E-5</v>
      </c>
      <c r="BP2" s="1">
        <v>5.0602083702977263E-5</v>
      </c>
      <c r="BQ2" s="1">
        <v>1.605660217355037E-5</v>
      </c>
      <c r="BR2" s="1">
        <v>1.605660217355037E-5</v>
      </c>
    </row>
    <row r="3" spans="1:256" ht="13.5" customHeight="1" x14ac:dyDescent="0.2">
      <c r="B3" s="1">
        <v>1.9453956717047834E-4</v>
      </c>
      <c r="C3" s="1">
        <v>2.570872218396516E-4</v>
      </c>
      <c r="D3" s="1">
        <v>1.4319492301939475E-5</v>
      </c>
      <c r="E3" s="1">
        <v>3.252081533843302E-5</v>
      </c>
      <c r="F3" s="1">
        <v>-3.2330909764604699E-5</v>
      </c>
      <c r="G3" s="1">
        <v>3.7607696412700451E-5</v>
      </c>
      <c r="H3" s="1">
        <v>8.3955745750327531E-5</v>
      </c>
      <c r="I3" s="1">
        <v>1.0886254042910366E-5</v>
      </c>
      <c r="J3" s="1">
        <v>1.9234238622261834E-4</v>
      </c>
      <c r="K3" s="1">
        <v>5.1412338820665347E-5</v>
      </c>
      <c r="L3" s="1">
        <v>-3.4280886021103149E-5</v>
      </c>
      <c r="M3" s="1">
        <v>-3.4280886021103149E-5</v>
      </c>
      <c r="N3" s="1">
        <v>3.9460592238544635E-5</v>
      </c>
      <c r="O3" s="1">
        <v>1.8885879589974723E-4</v>
      </c>
      <c r="P3" s="1">
        <v>1.3974295292300639E-4</v>
      </c>
      <c r="Q3" s="1">
        <v>-1.999976035712665E-5</v>
      </c>
      <c r="R3" s="1">
        <v>6.0217070637309193E-6</v>
      </c>
      <c r="S3" s="1">
        <v>1.421952874295264E-4</v>
      </c>
      <c r="T3" s="1">
        <v>-1.948366936129594E-4</v>
      </c>
      <c r="U3" s="1">
        <v>1.7175368437145541E-4</v>
      </c>
      <c r="V3" s="1">
        <v>9.379768398432649E-5</v>
      </c>
      <c r="W3" s="1">
        <v>-5.2704169777009855E-4</v>
      </c>
      <c r="X3" s="1">
        <v>2.6742696508280748E-4</v>
      </c>
      <c r="Y3" s="1">
        <v>2.2085170194350985E-4</v>
      </c>
      <c r="Z3" s="1">
        <v>2.3134869606242819E-4</v>
      </c>
      <c r="AA3" s="1">
        <v>-3.4126226010236857E-5</v>
      </c>
      <c r="AB3" s="1">
        <v>6.5302078468705911E-6</v>
      </c>
      <c r="AC3" s="1">
        <v>9.4567906200628565E-5</v>
      </c>
      <c r="AD3" s="1">
        <v>1.2746461356194798E-4</v>
      </c>
      <c r="AE3" s="1">
        <v>7.7033763893275586E-5</v>
      </c>
      <c r="AF3" s="1">
        <v>9.503948402632577E-5</v>
      </c>
      <c r="AG3" s="1">
        <v>9.018877895205669E-6</v>
      </c>
      <c r="AH3" s="1">
        <v>-5.6023544739235615E-5</v>
      </c>
      <c r="AI3" s="1">
        <v>-8.1853966341496789E-5</v>
      </c>
      <c r="AJ3" s="1">
        <v>1.684660903008803E-5</v>
      </c>
      <c r="AK3" s="1">
        <v>2.8915658265156376E-4</v>
      </c>
      <c r="AL3" s="1">
        <v>2.0720455603043451E-4</v>
      </c>
      <c r="AM3" s="1">
        <v>1.6425362378488554E-4</v>
      </c>
      <c r="AN3" s="1">
        <v>3.1439138185383714E-4</v>
      </c>
      <c r="AO3" s="1">
        <v>-2.0376741583532428E-4</v>
      </c>
      <c r="AP3" s="1">
        <v>-2.0376741583532428E-4</v>
      </c>
      <c r="AQ3" s="1">
        <v>3.1209045946172118E-5</v>
      </c>
      <c r="AR3" s="1">
        <v>3.1209045946172118E-5</v>
      </c>
      <c r="AS3" s="1">
        <v>2.6542262461871663E-4</v>
      </c>
      <c r="AT3" s="1">
        <v>7.5114222500267098E-5</v>
      </c>
      <c r="AU3" s="1">
        <v>7.5114222500267098E-5</v>
      </c>
      <c r="AV3" s="1">
        <v>-1.8672890132781663E-4</v>
      </c>
      <c r="AW3" s="1">
        <v>1.3520013396781439E-4</v>
      </c>
      <c r="AX3" s="1">
        <v>1.6036740072690502E-4</v>
      </c>
      <c r="AY3" s="1">
        <v>5.7616498294424005E-5</v>
      </c>
      <c r="AZ3" s="1">
        <v>1.864311634164902E-5</v>
      </c>
      <c r="BA3" s="1">
        <v>-1.0108451911150525E-5</v>
      </c>
      <c r="BB3" s="1">
        <v>8.637525314492043E-5</v>
      </c>
      <c r="BC3" s="1">
        <v>3.9186348879186683E-5</v>
      </c>
      <c r="BD3" s="1">
        <v>2.1316514373698536E-4</v>
      </c>
      <c r="BE3" s="1">
        <v>1.8591047537394736E-4</v>
      </c>
      <c r="BF3" s="1">
        <v>2.1879610145223086E-4</v>
      </c>
      <c r="BG3" s="1">
        <v>2.1879610145223086E-4</v>
      </c>
      <c r="BH3" s="1">
        <v>2.1879610145223086E-4</v>
      </c>
      <c r="BI3" s="1">
        <v>2.1879610145223086E-4</v>
      </c>
      <c r="BJ3" s="1">
        <v>6.9822777258081041E-5</v>
      </c>
      <c r="BK3" s="1">
        <v>5.8846516991129434E-6</v>
      </c>
      <c r="BL3" s="1">
        <v>-2.1309855939756554E-4</v>
      </c>
      <c r="BM3" s="1">
        <v>1.5851732158839768E-4</v>
      </c>
      <c r="BN3" s="1">
        <v>-1.7091783574999715E-5</v>
      </c>
      <c r="BO3" s="1">
        <v>4.8702420742440138E-5</v>
      </c>
      <c r="BP3" s="1">
        <v>4.8702420742440138E-5</v>
      </c>
      <c r="BQ3" s="1">
        <v>2.2846692624940957E-5</v>
      </c>
      <c r="BR3" s="1">
        <v>2.2846692624940957E-5</v>
      </c>
    </row>
    <row r="4" spans="1:256" x14ac:dyDescent="0.2">
      <c r="B4" s="1">
        <v>1.876324907056308E-5</v>
      </c>
      <c r="C4" s="1">
        <v>1.4319492301939475E-5</v>
      </c>
      <c r="D4" s="1">
        <v>2.0908749823964352E-4</v>
      </c>
      <c r="E4" s="1">
        <v>5.8810680135231752E-6</v>
      </c>
      <c r="F4" s="1">
        <v>7.7657430284145369E-5</v>
      </c>
      <c r="G4" s="1">
        <v>6.2440114226176496E-5</v>
      </c>
      <c r="H4" s="1">
        <v>3.461656351789515E-5</v>
      </c>
      <c r="I4" s="1">
        <v>1.8187411388500992E-6</v>
      </c>
      <c r="J4" s="1">
        <v>3.7441456028364264E-5</v>
      </c>
      <c r="K4" s="1">
        <v>1.8505600505582045E-5</v>
      </c>
      <c r="L4" s="1">
        <v>1.3512490403057809E-6</v>
      </c>
      <c r="M4" s="1">
        <v>1.3512490403057809E-6</v>
      </c>
      <c r="N4" s="1">
        <v>2.1035065270690251E-5</v>
      </c>
      <c r="O4" s="1">
        <v>2.6447232338054645E-5</v>
      </c>
      <c r="P4" s="1">
        <v>3.0126366206333676E-6</v>
      </c>
      <c r="Q4" s="1">
        <v>1.2317607018267824E-6</v>
      </c>
      <c r="R4" s="1">
        <v>-1.302992741581087E-5</v>
      </c>
      <c r="S4" s="1">
        <v>-3.6352956708457309E-5</v>
      </c>
      <c r="T4" s="1">
        <v>-4.3222165257825505E-5</v>
      </c>
      <c r="U4" s="1">
        <v>-8.4235429191819057E-6</v>
      </c>
      <c r="V4" s="1">
        <v>1.702105048312352E-4</v>
      </c>
      <c r="W4" s="1">
        <v>-4.8147451069334148E-4</v>
      </c>
      <c r="X4" s="1">
        <v>-1.3477213840970847E-6</v>
      </c>
      <c r="Y4" s="1">
        <v>3.8626100375307152E-5</v>
      </c>
      <c r="Z4" s="1">
        <v>1.7291807394399135E-5</v>
      </c>
      <c r="AA4" s="1">
        <v>8.6545272229368407E-5</v>
      </c>
      <c r="AB4" s="1">
        <v>1.6424322649292348E-5</v>
      </c>
      <c r="AC4" s="1">
        <v>-2.1213994262101942E-5</v>
      </c>
      <c r="AD4" s="1">
        <v>-4.515892107899458E-6</v>
      </c>
      <c r="AE4" s="1">
        <v>4.2448159969509187E-5</v>
      </c>
      <c r="AF4" s="1">
        <v>8.8837335093999928E-5</v>
      </c>
      <c r="AG4" s="1">
        <v>4.0014622206173984E-6</v>
      </c>
      <c r="AH4" s="1">
        <v>7.1351202562033094E-5</v>
      </c>
      <c r="AI4" s="1">
        <v>5.2932081278293931E-5</v>
      </c>
      <c r="AJ4" s="1">
        <v>1.1361805465278041E-5</v>
      </c>
      <c r="AK4" s="1">
        <v>3.4376343971586224E-5</v>
      </c>
      <c r="AL4" s="1">
        <v>2.470582238407802E-5</v>
      </c>
      <c r="AM4" s="1">
        <v>6.2163497502458806E-5</v>
      </c>
      <c r="AN4" s="1">
        <v>-7.9357511129535685E-6</v>
      </c>
      <c r="AO4" s="1">
        <v>-3.0657213533849018E-5</v>
      </c>
      <c r="AP4" s="1">
        <v>-3.0657213533849018E-5</v>
      </c>
      <c r="AQ4" s="1">
        <v>-3.3692788089992857E-5</v>
      </c>
      <c r="AR4" s="1">
        <v>-3.3692788089992857E-5</v>
      </c>
      <c r="AS4" s="1">
        <v>1.2498378282279258E-5</v>
      </c>
      <c r="AT4" s="1">
        <v>-6.4523310975961499E-5</v>
      </c>
      <c r="AU4" s="1">
        <v>-6.4523310975961499E-5</v>
      </c>
      <c r="AV4" s="1">
        <v>-4.5731772180582825E-6</v>
      </c>
      <c r="AW4" s="1">
        <v>7.8935110983152887E-7</v>
      </c>
      <c r="AX4" s="1">
        <v>-9.1742035935740471E-5</v>
      </c>
      <c r="AY4" s="1">
        <v>9.1712954097958827E-6</v>
      </c>
      <c r="AZ4" s="1">
        <v>3.5361530443136459E-5</v>
      </c>
      <c r="BA4" s="1">
        <v>8.6209303176303507E-5</v>
      </c>
      <c r="BB4" s="1">
        <v>7.2382052255446627E-6</v>
      </c>
      <c r="BC4" s="1">
        <v>3.7001783416097978E-5</v>
      </c>
      <c r="BD4" s="1">
        <v>1.0221434399908181E-5</v>
      </c>
      <c r="BE4" s="1">
        <v>-2.4027265828616869E-5</v>
      </c>
      <c r="BF4" s="1">
        <v>2.6327478555417821E-5</v>
      </c>
      <c r="BG4" s="1">
        <v>2.6327478555417821E-5</v>
      </c>
      <c r="BH4" s="1">
        <v>2.6327478555417821E-5</v>
      </c>
      <c r="BI4" s="1">
        <v>2.6327478555417821E-5</v>
      </c>
      <c r="BJ4" s="1">
        <v>-2.1320461630324131E-4</v>
      </c>
      <c r="BK4" s="1">
        <v>1.1131610196299277E-4</v>
      </c>
      <c r="BL4" s="1">
        <v>-3.9912446514744016E-5</v>
      </c>
      <c r="BM4" s="1">
        <v>2.0780363169165816E-5</v>
      </c>
      <c r="BN4" s="1">
        <v>6.3949625091340052E-5</v>
      </c>
      <c r="BO4" s="1">
        <v>4.6984087488941597E-5</v>
      </c>
      <c r="BP4" s="1">
        <v>4.6984087488941597E-5</v>
      </c>
      <c r="BQ4" s="1">
        <v>5.4401100955649774E-6</v>
      </c>
      <c r="BR4" s="1">
        <v>5.4401100955649774E-6</v>
      </c>
    </row>
    <row r="5" spans="1:256" x14ac:dyDescent="0.2">
      <c r="B5" s="1">
        <v>1.9172033633946433E-5</v>
      </c>
      <c r="C5" s="1">
        <v>3.252081533843302E-5</v>
      </c>
      <c r="D5" s="1">
        <v>5.8810680135231752E-6</v>
      </c>
      <c r="E5" s="1">
        <v>3.0624124264303236E-4</v>
      </c>
      <c r="F5" s="1">
        <v>2.1047102836782394E-5</v>
      </c>
      <c r="G5" s="1">
        <v>3.2103859072580746E-4</v>
      </c>
      <c r="H5" s="1">
        <v>3.7763921661653177E-4</v>
      </c>
      <c r="I5" s="1">
        <v>5.2719473640240372E-5</v>
      </c>
      <c r="J5" s="1">
        <v>7.1145280103089714E-5</v>
      </c>
      <c r="K5" s="1">
        <v>1.3804016945750808E-4</v>
      </c>
      <c r="L5" s="3">
        <v>1.45808980694092E-4</v>
      </c>
      <c r="M5" s="3">
        <v>1.45808980694092E-4</v>
      </c>
      <c r="N5" s="3">
        <v>1.6922482692512664E-4</v>
      </c>
      <c r="O5" s="3">
        <v>4.8589455927066796E-5</v>
      </c>
      <c r="P5" s="3">
        <v>1.330814817477153E-5</v>
      </c>
      <c r="Q5" s="3">
        <v>2.2347072187703799E-4</v>
      </c>
      <c r="R5" s="3">
        <v>1.7801472563397055E-4</v>
      </c>
      <c r="S5" s="3">
        <v>3.0318841639621979E-5</v>
      </c>
      <c r="T5" s="3">
        <v>-1.286183176365081E-4</v>
      </c>
      <c r="U5" s="3">
        <v>5.100774546839526E-5</v>
      </c>
      <c r="V5" s="3">
        <v>1.3882601704907698E-4</v>
      </c>
      <c r="W5" s="3">
        <v>-7.5181723607448939E-4</v>
      </c>
      <c r="X5" s="3">
        <v>1.7311742794835063E-6</v>
      </c>
      <c r="Y5" s="3">
        <v>3.5834286261525392E-5</v>
      </c>
      <c r="Z5" s="3">
        <v>1.0146680191408935E-5</v>
      </c>
      <c r="AA5" s="3">
        <v>2.16351368854277E-4</v>
      </c>
      <c r="AB5" s="3">
        <v>2.2599343112806271E-4</v>
      </c>
      <c r="AC5" s="3">
        <v>2.8921174029845706E-5</v>
      </c>
      <c r="AD5" s="3">
        <v>-6.9844295300761482E-5</v>
      </c>
      <c r="AE5" s="3">
        <v>2.7973932782275222E-4</v>
      </c>
      <c r="AF5" s="3">
        <v>2.8578564664610362E-4</v>
      </c>
      <c r="AG5" s="3">
        <v>-8.3945341571167262E-6</v>
      </c>
      <c r="AH5" s="3">
        <v>1.326112949265933E-4</v>
      </c>
      <c r="AI5" s="3">
        <v>1.8607655102609942E-4</v>
      </c>
      <c r="AJ5" s="3">
        <v>1.6629405052571042E-4</v>
      </c>
      <c r="AK5" s="3">
        <v>5.1943965916796018E-5</v>
      </c>
      <c r="AL5" s="3">
        <v>2.0343721339127808E-5</v>
      </c>
      <c r="AM5" s="3">
        <v>2.5222380850835298E-5</v>
      </c>
      <c r="AN5" s="3">
        <v>1.0509818306814279E-4</v>
      </c>
      <c r="AO5" s="3">
        <v>-1.8918057371010159E-4</v>
      </c>
      <c r="AP5" s="3">
        <v>-1.8918057371010159E-4</v>
      </c>
      <c r="AQ5" s="3">
        <v>1.6988799527956809E-4</v>
      </c>
      <c r="AR5" s="3">
        <v>1.6988799527956809E-4</v>
      </c>
      <c r="AS5" s="3">
        <v>9.6823884166480364E-5</v>
      </c>
      <c r="AT5" s="3">
        <v>1.7102317463436219E-4</v>
      </c>
      <c r="AU5" s="3">
        <v>1.7102317463436219E-4</v>
      </c>
      <c r="AV5" s="3">
        <v>2.2624616735422942E-4</v>
      </c>
      <c r="AW5" s="3">
        <v>-5.2393654715669403E-6</v>
      </c>
      <c r="AX5" s="3">
        <v>4.062569753219769E-5</v>
      </c>
      <c r="AY5" s="3">
        <v>1.5513022169953133E-4</v>
      </c>
      <c r="AZ5" s="3">
        <v>1.0064947299366334E-4</v>
      </c>
      <c r="BA5" s="3">
        <v>1.5537776849048422E-4</v>
      </c>
      <c r="BB5" s="3">
        <v>9.6590834052418163E-5</v>
      </c>
      <c r="BC5" s="3">
        <v>1.4826676539839536E-4</v>
      </c>
      <c r="BD5" s="3">
        <v>9.2584202787303991E-5</v>
      </c>
      <c r="BE5" s="3">
        <v>1.1685117299560253E-5</v>
      </c>
      <c r="BF5" s="3">
        <v>5.8514677548765495E-5</v>
      </c>
      <c r="BG5" s="3">
        <v>5.8514677548765495E-5</v>
      </c>
      <c r="BH5" s="3">
        <v>5.8514677548765495E-5</v>
      </c>
      <c r="BI5" s="3">
        <v>5.8514677548765495E-5</v>
      </c>
      <c r="BJ5" s="3">
        <v>-1.8451340506899592E-4</v>
      </c>
      <c r="BK5" s="3">
        <v>1.0672158400006116E-4</v>
      </c>
      <c r="BL5" s="3">
        <v>-1.8570875596674789E-4</v>
      </c>
      <c r="BM5" s="3">
        <v>-7.7709327132280399E-6</v>
      </c>
      <c r="BN5" s="3">
        <v>2.8941860453890827E-5</v>
      </c>
      <c r="BO5" s="3">
        <v>2.0418643583030509E-4</v>
      </c>
      <c r="BP5" s="3">
        <v>2.0418643583030509E-4</v>
      </c>
      <c r="BQ5" s="3">
        <v>1.7272391640814434E-4</v>
      </c>
      <c r="BR5" s="3">
        <v>1.7272391640814434E-4</v>
      </c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</row>
    <row r="6" spans="1:256" x14ac:dyDescent="0.2">
      <c r="B6" s="1">
        <v>-3.3662992713599248E-5</v>
      </c>
      <c r="C6" s="1">
        <v>-3.2330909764604699E-5</v>
      </c>
      <c r="D6" s="1">
        <v>7.7657430284145369E-5</v>
      </c>
      <c r="E6" s="1">
        <v>2.1047102836782394E-5</v>
      </c>
      <c r="F6" s="1">
        <v>1.2817144444155412E-4</v>
      </c>
      <c r="G6" s="1">
        <v>4.4734336970708746E-6</v>
      </c>
      <c r="H6" s="1">
        <v>-1.0188444812318905E-5</v>
      </c>
      <c r="I6" s="1">
        <v>-1.9427255714739872E-5</v>
      </c>
      <c r="J6" s="1">
        <v>-8.6704394414999835E-6</v>
      </c>
      <c r="K6" s="1">
        <v>-5.5669420000852536E-5</v>
      </c>
      <c r="L6" s="1">
        <v>2.9378331778408738E-5</v>
      </c>
      <c r="M6" s="1">
        <v>2.9378331778408738E-5</v>
      </c>
      <c r="N6" s="1">
        <v>1.4970430071716308E-5</v>
      </c>
      <c r="O6" s="1">
        <v>-5.0330977776711744E-5</v>
      </c>
      <c r="P6" s="1">
        <v>-4.7061988230099758E-5</v>
      </c>
      <c r="Q6" s="1">
        <v>-1.9562635451068579E-6</v>
      </c>
      <c r="R6" s="1">
        <v>-1.1649767635275401E-5</v>
      </c>
      <c r="S6" s="1">
        <v>-8.2212320262729847E-5</v>
      </c>
      <c r="T6" s="1">
        <v>4.2027438573252851E-5</v>
      </c>
      <c r="U6" s="1">
        <v>-3.4229973972741861E-5</v>
      </c>
      <c r="V6" s="1">
        <v>-3.9472886032302385E-6</v>
      </c>
      <c r="W6" s="1">
        <v>-4.0889049004052679E-4</v>
      </c>
      <c r="X6" s="1">
        <v>-5.6980733875089916E-5</v>
      </c>
      <c r="Y6" s="1">
        <v>2.1495412681614101E-7</v>
      </c>
      <c r="Z6" s="1">
        <v>-3.784299476948309E-5</v>
      </c>
      <c r="AA6" s="1">
        <v>-1.3248135821427484E-5</v>
      </c>
      <c r="AB6" s="1">
        <v>-4.8051679807647361E-5</v>
      </c>
      <c r="AC6" s="1">
        <v>-1.089032493793425E-5</v>
      </c>
      <c r="AD6" s="1">
        <v>2.016989577043337E-5</v>
      </c>
      <c r="AE6" s="1">
        <v>-1.0411573548524508E-5</v>
      </c>
      <c r="AF6" s="1">
        <v>-3.9687612035645005E-5</v>
      </c>
      <c r="AG6" s="1">
        <v>1.8268351021258167E-6</v>
      </c>
      <c r="AH6" s="1">
        <v>1.010920110981993E-4</v>
      </c>
      <c r="AI6" s="1">
        <v>1.2177143445520542E-4</v>
      </c>
      <c r="AJ6" s="1">
        <v>6.4526200289398026E-6</v>
      </c>
      <c r="AK6" s="1">
        <v>-4.1258746396229705E-5</v>
      </c>
      <c r="AL6" s="1">
        <v>-4.8331465123286175E-5</v>
      </c>
      <c r="AM6" s="1">
        <v>-2.303967389640384E-5</v>
      </c>
      <c r="AN6" s="1">
        <v>-9.914189487037598E-5</v>
      </c>
      <c r="AO6" s="1">
        <v>-9.180211810866758E-5</v>
      </c>
      <c r="AP6" s="1">
        <v>-9.180211810866758E-5</v>
      </c>
      <c r="AQ6" s="1">
        <v>1.268594108917175E-5</v>
      </c>
      <c r="AR6" s="1">
        <v>1.268594108917175E-5</v>
      </c>
      <c r="AS6" s="1">
        <v>-2.8795803121352084E-5</v>
      </c>
      <c r="AT6" s="1">
        <v>-8.2258896509632899E-5</v>
      </c>
      <c r="AU6" s="1">
        <v>-8.2258896509632899E-5</v>
      </c>
      <c r="AV6" s="1">
        <v>-5.3296410602257401E-5</v>
      </c>
      <c r="AW6" s="1">
        <v>-4.4870985334596124E-5</v>
      </c>
      <c r="AX6" s="1">
        <v>-1.2550278031404834E-4</v>
      </c>
      <c r="AY6" s="1">
        <v>-2.0356997890486178E-5</v>
      </c>
      <c r="AZ6" s="1">
        <v>6.1703493474204427E-5</v>
      </c>
      <c r="BA6" s="1">
        <v>1.0776671298236469E-5</v>
      </c>
      <c r="BB6" s="1">
        <v>-4.4393448328618025E-5</v>
      </c>
      <c r="BC6" s="1">
        <v>1.4772972970715013E-5</v>
      </c>
      <c r="BD6" s="1">
        <v>-5.0104751670263677E-5</v>
      </c>
      <c r="BE6" s="1">
        <v>-1.2880144750117148E-4</v>
      </c>
      <c r="BF6" s="1">
        <v>-2.9782313337654221E-5</v>
      </c>
      <c r="BG6" s="1">
        <v>-2.9782313337654221E-5</v>
      </c>
      <c r="BH6" s="1">
        <v>-2.9782313337654221E-5</v>
      </c>
      <c r="BI6" s="1">
        <v>-2.9782313337654221E-5</v>
      </c>
      <c r="BJ6" s="1">
        <v>-7.1159173884065361E-4</v>
      </c>
      <c r="BK6" s="1">
        <v>-1.7092576833610389E-5</v>
      </c>
      <c r="BL6" s="1">
        <v>5.1642714428845423E-6</v>
      </c>
      <c r="BM6" s="1">
        <v>-3.9660732209663144E-5</v>
      </c>
      <c r="BN6" s="1">
        <v>8.7989197635463578E-5</v>
      </c>
      <c r="BO6" s="1">
        <v>-3.0219253814232002E-5</v>
      </c>
      <c r="BP6" s="1">
        <v>-3.0219253814232002E-5</v>
      </c>
      <c r="BQ6" s="1">
        <v>1.0490010080407083E-5</v>
      </c>
      <c r="BR6" s="1">
        <v>1.0490010080407083E-5</v>
      </c>
    </row>
    <row r="7" spans="1:256" x14ac:dyDescent="0.2">
      <c r="B7" s="1">
        <v>5.1164921387191086E-5</v>
      </c>
      <c r="C7" s="1">
        <v>3.7607696412700451E-5</v>
      </c>
      <c r="D7" s="1">
        <v>6.2440114226176496E-5</v>
      </c>
      <c r="E7" s="1">
        <v>3.2103859072580746E-4</v>
      </c>
      <c r="F7" s="1">
        <v>4.4734336970708746E-6</v>
      </c>
      <c r="G7" s="1">
        <v>7.7139544136878475E-4</v>
      </c>
      <c r="H7" s="1">
        <v>8.2418741912617039E-4</v>
      </c>
      <c r="I7" s="1">
        <v>1.1314748738722722E-4</v>
      </c>
      <c r="J7" s="1">
        <v>1.0238926956908561E-4</v>
      </c>
      <c r="K7" s="1">
        <v>4.1096946931441292E-4</v>
      </c>
      <c r="L7" s="1">
        <v>1.2298839479483681E-4</v>
      </c>
      <c r="M7" s="1">
        <v>1.2298839479483681E-4</v>
      </c>
      <c r="N7" s="1">
        <v>2.0464391476728155E-4</v>
      </c>
      <c r="O7" s="1">
        <v>1.0444428091239227E-4</v>
      </c>
      <c r="P7" s="1">
        <v>5.5614880144637198E-5</v>
      </c>
      <c r="Q7" s="1">
        <v>3.3065701653898859E-4</v>
      </c>
      <c r="R7" s="1">
        <v>3.1603907490732172E-4</v>
      </c>
      <c r="S7" s="1">
        <v>4.1994833209460287E-5</v>
      </c>
      <c r="T7" s="1">
        <v>-3.0928788931747388E-4</v>
      </c>
      <c r="U7" s="1">
        <v>8.1460016490714281E-5</v>
      </c>
      <c r="V7" s="1">
        <v>3.8152231849977199E-4</v>
      </c>
      <c r="W7" s="1">
        <v>-9.8491559575071054E-4</v>
      </c>
      <c r="X7" s="1">
        <v>1.1881221418548102E-4</v>
      </c>
      <c r="Y7" s="1">
        <v>5.698119933322371E-5</v>
      </c>
      <c r="Z7" s="1">
        <v>9.4876335452483802E-5</v>
      </c>
      <c r="AA7" s="1">
        <v>5.4155491184468632E-4</v>
      </c>
      <c r="AB7" s="1">
        <v>4.8154561835130495E-4</v>
      </c>
      <c r="AC7" s="1">
        <v>4.7874822024812283E-5</v>
      </c>
      <c r="AD7" s="1">
        <v>-9.4755278508777831E-5</v>
      </c>
      <c r="AE7" s="1">
        <v>6.2015665089490109E-4</v>
      </c>
      <c r="AF7" s="1">
        <v>7.0744156075840613E-4</v>
      </c>
      <c r="AG7" s="1">
        <v>6.3878600566932416E-6</v>
      </c>
      <c r="AH7" s="1">
        <v>1.2287201594177524E-4</v>
      </c>
      <c r="AI7" s="1">
        <v>1.5258081529735527E-4</v>
      </c>
      <c r="AJ7" s="1">
        <v>2.5477136344512826E-4</v>
      </c>
      <c r="AK7" s="1">
        <v>1.5229933684078633E-4</v>
      </c>
      <c r="AL7" s="1">
        <v>6.6794860081038505E-5</v>
      </c>
      <c r="AM7" s="1">
        <v>1.0036772891060059E-4</v>
      </c>
      <c r="AN7" s="1">
        <v>2.5516287742660405E-4</v>
      </c>
      <c r="AO7" s="1">
        <v>-3.6359787814483458E-4</v>
      </c>
      <c r="AP7" s="1">
        <v>-3.6359787814483458E-4</v>
      </c>
      <c r="AQ7" s="1">
        <v>1.6064520720267489E-4</v>
      </c>
      <c r="AR7" s="1">
        <v>1.6064520720267489E-4</v>
      </c>
      <c r="AS7" s="1">
        <v>1.5272269418456331E-4</v>
      </c>
      <c r="AT7" s="1">
        <v>3.1654031719790502E-4</v>
      </c>
      <c r="AU7" s="1">
        <v>3.1654031719790502E-4</v>
      </c>
      <c r="AV7" s="1">
        <v>4.1548326379462576E-4</v>
      </c>
      <c r="AW7" s="1">
        <v>5.2821104341907572E-5</v>
      </c>
      <c r="AX7" s="1">
        <v>4.9720671454829961E-5</v>
      </c>
      <c r="AY7" s="1">
        <v>2.818455578892376E-4</v>
      </c>
      <c r="AZ7" s="1">
        <v>1.3753763666921935E-4</v>
      </c>
      <c r="BA7" s="1">
        <v>2.5298085657136205E-4</v>
      </c>
      <c r="BB7" s="1">
        <v>2.7025185870009042E-4</v>
      </c>
      <c r="BC7" s="1">
        <v>1.977503492878875E-4</v>
      </c>
      <c r="BD7" s="1">
        <v>1.7376311246568567E-4</v>
      </c>
      <c r="BE7" s="1">
        <v>1.048080034295045E-4</v>
      </c>
      <c r="BF7" s="1">
        <v>1.1359948888149457E-4</v>
      </c>
      <c r="BG7" s="1">
        <v>1.1359948888149457E-4</v>
      </c>
      <c r="BH7" s="1">
        <v>1.1359948888149457E-4</v>
      </c>
      <c r="BI7" s="1">
        <v>1.1359948888149457E-4</v>
      </c>
      <c r="BJ7" s="1">
        <v>8.0659775094068696E-5</v>
      </c>
      <c r="BK7" s="1">
        <v>3.6694446231272208E-4</v>
      </c>
      <c r="BL7" s="1">
        <v>-3.4176023014977807E-4</v>
      </c>
      <c r="BM7" s="1">
        <v>1.3123164923454643E-5</v>
      </c>
      <c r="BN7" s="1">
        <v>9.6231730651118402E-6</v>
      </c>
      <c r="BO7" s="1">
        <v>4.5272039826692231E-4</v>
      </c>
      <c r="BP7" s="1">
        <v>4.5272039826692231E-4</v>
      </c>
      <c r="BQ7" s="1">
        <v>2.2155723635857387E-4</v>
      </c>
      <c r="BR7" s="1">
        <v>2.2155723635857387E-4</v>
      </c>
    </row>
    <row r="8" spans="1:256" x14ac:dyDescent="0.2">
      <c r="B8" s="1">
        <v>6.6272963483380296E-5</v>
      </c>
      <c r="C8" s="1">
        <v>8.3955745750327531E-5</v>
      </c>
      <c r="D8" s="1">
        <v>3.461656351789515E-5</v>
      </c>
      <c r="E8" s="1">
        <v>3.7763921661653177E-4</v>
      </c>
      <c r="F8" s="1">
        <v>-1.0188444812318905E-5</v>
      </c>
      <c r="G8" s="1">
        <v>8.2418741912617039E-4</v>
      </c>
      <c r="H8" s="1">
        <v>1.1513524628698254E-3</v>
      </c>
      <c r="I8" s="1">
        <v>1.3167442376255776E-4</v>
      </c>
      <c r="J8" s="1">
        <v>1.3753333955871693E-4</v>
      </c>
      <c r="K8" s="1">
        <v>4.9907239579628218E-4</v>
      </c>
      <c r="L8" s="1">
        <v>1.0254360165002281E-4</v>
      </c>
      <c r="M8" s="1">
        <v>1.0254360165002281E-4</v>
      </c>
      <c r="N8" s="1">
        <v>2.5309582528966744E-4</v>
      </c>
      <c r="O8" s="1">
        <v>1.239079069826357E-4</v>
      </c>
      <c r="P8" s="1">
        <v>5.7731924769517202E-5</v>
      </c>
      <c r="Q8" s="1">
        <v>3.8204337694423374E-4</v>
      </c>
      <c r="R8" s="1">
        <v>3.2380057935261694E-4</v>
      </c>
      <c r="S8" s="1">
        <v>5.7359059257944279E-5</v>
      </c>
      <c r="T8" s="1">
        <v>-4.485924583496919E-4</v>
      </c>
      <c r="U8" s="1">
        <v>1.0431183886659263E-4</v>
      </c>
      <c r="V8" s="1">
        <v>4.3769046842766441E-4</v>
      </c>
      <c r="W8" s="1">
        <v>-1.4285058945857061E-3</v>
      </c>
      <c r="X8" s="1">
        <v>2.036411062441488E-4</v>
      </c>
      <c r="Y8" s="1">
        <v>6.7603925170277881E-5</v>
      </c>
      <c r="Z8" s="1">
        <v>1.5468116799569498E-4</v>
      </c>
      <c r="AA8" s="1">
        <v>5.9195862711876996E-4</v>
      </c>
      <c r="AB8" s="1">
        <v>5.7412766117401865E-4</v>
      </c>
      <c r="AC8" s="1">
        <v>1.7856937913411582E-5</v>
      </c>
      <c r="AD8" s="1">
        <v>-1.1035467935346347E-5</v>
      </c>
      <c r="AE8" s="1">
        <v>7.1688633814946559E-4</v>
      </c>
      <c r="AF8" s="1">
        <v>8.1005785736362973E-4</v>
      </c>
      <c r="AG8" s="1">
        <v>-1.428945123873575E-5</v>
      </c>
      <c r="AH8" s="1">
        <v>9.4016902439277199E-5</v>
      </c>
      <c r="AI8" s="1">
        <v>2.4592749691622969E-4</v>
      </c>
      <c r="AJ8" s="1">
        <v>3.1019904245285361E-4</v>
      </c>
      <c r="AK8" s="1">
        <v>1.4253815074251298E-4</v>
      </c>
      <c r="AL8" s="1">
        <v>1.1348026110408757E-4</v>
      </c>
      <c r="AM8" s="1">
        <v>1.3197581434907797E-4</v>
      </c>
      <c r="AN8" s="1">
        <v>2.8628777391141621E-4</v>
      </c>
      <c r="AO8" s="1">
        <v>-5.1864766679684572E-4</v>
      </c>
      <c r="AP8" s="1">
        <v>-5.1864766679684572E-4</v>
      </c>
      <c r="AQ8" s="1">
        <v>2.0800874318783349E-4</v>
      </c>
      <c r="AR8" s="1">
        <v>2.0800874318783349E-4</v>
      </c>
      <c r="AS8" s="1">
        <v>1.9832212157358978E-4</v>
      </c>
      <c r="AT8" s="1">
        <v>4.4345323939098903E-4</v>
      </c>
      <c r="AU8" s="1">
        <v>4.4345323939098903E-4</v>
      </c>
      <c r="AV8" s="1">
        <v>3.7322607677649564E-4</v>
      </c>
      <c r="AW8" s="1">
        <v>1.0713285147747485E-4</v>
      </c>
      <c r="AX8" s="1">
        <v>7.1776291985527281E-5</v>
      </c>
      <c r="AY8" s="1">
        <v>3.3930029372756046E-4</v>
      </c>
      <c r="AZ8" s="1">
        <v>2.303517145884092E-4</v>
      </c>
      <c r="BA8" s="1">
        <v>3.0884667813602779E-4</v>
      </c>
      <c r="BB8" s="1">
        <v>3.5398184400930381E-4</v>
      </c>
      <c r="BC8" s="1">
        <v>2.343221676044985E-4</v>
      </c>
      <c r="BD8" s="1">
        <v>2.167629453718875E-4</v>
      </c>
      <c r="BE8" s="1">
        <v>1.2741220934147125E-4</v>
      </c>
      <c r="BF8" s="1">
        <v>1.5712368334579706E-4</v>
      </c>
      <c r="BG8" s="1">
        <v>1.5712368334579706E-4</v>
      </c>
      <c r="BH8" s="1">
        <v>1.5712368334579706E-4</v>
      </c>
      <c r="BI8" s="1">
        <v>1.5712368334579706E-4</v>
      </c>
      <c r="BJ8" s="1">
        <v>-2.0017893032294233E-5</v>
      </c>
      <c r="BK8" s="1">
        <v>4.4067668210677892E-4</v>
      </c>
      <c r="BL8" s="1">
        <v>-5.0756751939579666E-4</v>
      </c>
      <c r="BM8" s="1">
        <v>4.1790920032772255E-5</v>
      </c>
      <c r="BN8" s="1">
        <v>1.1257977141715676E-6</v>
      </c>
      <c r="BO8" s="1">
        <v>5.3344087395352092E-4</v>
      </c>
      <c r="BP8" s="1">
        <v>5.3344087395352092E-4</v>
      </c>
      <c r="BQ8" s="1">
        <v>2.6643215607217698E-4</v>
      </c>
      <c r="BR8" s="1">
        <v>2.6643215607217698E-4</v>
      </c>
    </row>
    <row r="9" spans="1:256" x14ac:dyDescent="0.2">
      <c r="B9" s="1">
        <v>1.1260962888533871E-5</v>
      </c>
      <c r="C9" s="1">
        <v>1.0886254042910366E-5</v>
      </c>
      <c r="D9" s="1">
        <v>1.8187411388500992E-6</v>
      </c>
      <c r="E9" s="1">
        <v>5.2719473640240372E-5</v>
      </c>
      <c r="F9" s="1">
        <v>-1.9427255714739872E-5</v>
      </c>
      <c r="G9" s="1">
        <v>1.1314748738722722E-4</v>
      </c>
      <c r="H9" s="1">
        <v>1.3167442376255776E-4</v>
      </c>
      <c r="I9" s="1">
        <v>9.7793958118598691E-5</v>
      </c>
      <c r="J9" s="1">
        <v>2.7167700943149246E-5</v>
      </c>
      <c r="K9" s="1">
        <v>7.2538470793022042E-5</v>
      </c>
      <c r="L9" s="1">
        <v>5.1694459805459587E-5</v>
      </c>
      <c r="M9" s="1">
        <v>5.1694459805459587E-5</v>
      </c>
      <c r="N9" s="1">
        <v>4.6019048877570957E-5</v>
      </c>
      <c r="O9" s="1">
        <v>2.644383218211206E-5</v>
      </c>
      <c r="P9" s="1">
        <v>3.907491124953156E-5</v>
      </c>
      <c r="Q9" s="1">
        <v>4.7559100131016342E-5</v>
      </c>
      <c r="R9" s="1">
        <v>4.4836113741231557E-5</v>
      </c>
      <c r="S9" s="1">
        <v>2.2947668804745149E-5</v>
      </c>
      <c r="T9" s="1">
        <v>-9.9929487558206856E-6</v>
      </c>
      <c r="U9" s="1">
        <v>2.3776992966696569E-5</v>
      </c>
      <c r="V9" s="1">
        <v>8.2529641219025274E-5</v>
      </c>
      <c r="W9" s="1">
        <v>-6.4817091792997356E-5</v>
      </c>
      <c r="X9" s="1">
        <v>5.58412504017172E-5</v>
      </c>
      <c r="Y9" s="1">
        <v>8.6228990074000396E-6</v>
      </c>
      <c r="Z9" s="1">
        <v>4.049639223828228E-5</v>
      </c>
      <c r="AA9" s="1">
        <v>1.3621069184748905E-4</v>
      </c>
      <c r="AB9" s="1">
        <v>1.2292571991322608E-4</v>
      </c>
      <c r="AC9" s="1">
        <v>9.363240141625994E-6</v>
      </c>
      <c r="AD9" s="1">
        <v>4.1768140035753959E-6</v>
      </c>
      <c r="AE9" s="1">
        <v>7.989176845841013E-5</v>
      </c>
      <c r="AF9" s="1">
        <v>1.5720798005510359E-4</v>
      </c>
      <c r="AG9" s="1">
        <v>-4.9939417359996455E-6</v>
      </c>
      <c r="AH9" s="1">
        <v>5.9142850543936724E-5</v>
      </c>
      <c r="AI9" s="1">
        <v>2.4430088557842003E-5</v>
      </c>
      <c r="AJ9" s="1">
        <v>5.1012513116753397E-5</v>
      </c>
      <c r="AK9" s="1">
        <v>2.162954231161584E-5</v>
      </c>
      <c r="AL9" s="1">
        <v>2.2035056606155278E-5</v>
      </c>
      <c r="AM9" s="1">
        <v>3.7111521749777393E-5</v>
      </c>
      <c r="AN9" s="1">
        <v>6.6029286741875606E-5</v>
      </c>
      <c r="AO9" s="1">
        <v>2.4064867722565871E-5</v>
      </c>
      <c r="AP9" s="1">
        <v>2.4064867722565871E-5</v>
      </c>
      <c r="AQ9" s="1">
        <v>5.5165375221513201E-5</v>
      </c>
      <c r="AR9" s="1">
        <v>5.5165375221513201E-5</v>
      </c>
      <c r="AS9" s="1">
        <v>4.5220871070488666E-5</v>
      </c>
      <c r="AT9" s="1">
        <v>1.0522726297744585E-4</v>
      </c>
      <c r="AU9" s="1">
        <v>1.0522726297744585E-4</v>
      </c>
      <c r="AV9" s="1">
        <v>1.4864709091904024E-4</v>
      </c>
      <c r="AW9" s="1">
        <v>2.5613638939003102E-5</v>
      </c>
      <c r="AX9" s="1">
        <v>6.2582522628039117E-5</v>
      </c>
      <c r="AY9" s="1">
        <v>1.1408823156340832E-4</v>
      </c>
      <c r="AZ9" s="1">
        <v>-9.1252138696798919E-6</v>
      </c>
      <c r="BA9" s="1">
        <v>8.2141948329630385E-5</v>
      </c>
      <c r="BB9" s="1">
        <v>1.0347771300463847E-4</v>
      </c>
      <c r="BC9" s="1">
        <v>4.9244085151107375E-5</v>
      </c>
      <c r="BD9" s="1">
        <v>4.9635387699734758E-5</v>
      </c>
      <c r="BE9" s="1">
        <v>3.0090549547493461E-5</v>
      </c>
      <c r="BF9" s="1">
        <v>2.9152821910684147E-5</v>
      </c>
      <c r="BG9" s="1">
        <v>2.9152821910684147E-5</v>
      </c>
      <c r="BH9" s="1">
        <v>2.9152821910684147E-5</v>
      </c>
      <c r="BI9" s="1">
        <v>2.9152821910684147E-5</v>
      </c>
      <c r="BJ9" s="1">
        <v>2.8691562465515909E-4</v>
      </c>
      <c r="BK9" s="1">
        <v>1.1629313528126101E-4</v>
      </c>
      <c r="BL9" s="1">
        <v>-2.2487545124975176E-5</v>
      </c>
      <c r="BM9" s="1">
        <v>1.8867291253832152E-6</v>
      </c>
      <c r="BN9" s="1">
        <v>-7.4932205900335586E-6</v>
      </c>
      <c r="BO9" s="1">
        <v>8.1056062941588767E-5</v>
      </c>
      <c r="BP9" s="1">
        <v>8.1056062941588767E-5</v>
      </c>
      <c r="BQ9" s="1">
        <v>5.6021793427026911E-5</v>
      </c>
      <c r="BR9" s="1">
        <v>5.6021793427026911E-5</v>
      </c>
    </row>
    <row r="10" spans="1:256" x14ac:dyDescent="0.2">
      <c r="B10" s="1">
        <v>2.0479170977668557E-4</v>
      </c>
      <c r="C10" s="1">
        <v>1.9234238622261834E-4</v>
      </c>
      <c r="D10" s="1">
        <v>3.7441456028364264E-5</v>
      </c>
      <c r="E10" s="1">
        <v>7.1145280103089714E-5</v>
      </c>
      <c r="F10" s="1">
        <v>-8.6704394414999835E-6</v>
      </c>
      <c r="G10" s="1">
        <v>1.0238926956908561E-4</v>
      </c>
      <c r="H10" s="1">
        <v>1.3753333955871693E-4</v>
      </c>
      <c r="I10" s="1">
        <v>2.7167700943149246E-5</v>
      </c>
      <c r="J10" s="1">
        <v>3.1905364030137477E-4</v>
      </c>
      <c r="K10" s="1">
        <v>2.1089744139709729E-5</v>
      </c>
      <c r="L10" s="1">
        <v>-2.490239281842063E-6</v>
      </c>
      <c r="M10" s="1">
        <v>-2.490239281842063E-6</v>
      </c>
      <c r="N10" s="1">
        <v>4.4037914748165411E-5</v>
      </c>
      <c r="O10" s="1">
        <v>2.0195923577436667E-4</v>
      </c>
      <c r="P10" s="1">
        <v>1.4286495046195519E-4</v>
      </c>
      <c r="Q10" s="1">
        <v>6.1657708235766254E-5</v>
      </c>
      <c r="R10" s="1">
        <v>7.8782942963359799E-5</v>
      </c>
      <c r="S10" s="1">
        <v>1.3167817397964247E-4</v>
      </c>
      <c r="T10" s="1">
        <v>-1.6957507653318305E-4</v>
      </c>
      <c r="U10" s="1">
        <v>1.975705968631051E-4</v>
      </c>
      <c r="V10" s="1">
        <v>1.1801962693324278E-4</v>
      </c>
      <c r="W10" s="1">
        <v>-8.8749691953490405E-4</v>
      </c>
      <c r="X10" s="1">
        <v>2.6695089605174014E-4</v>
      </c>
      <c r="Y10" s="1">
        <v>2.1090724464014802E-4</v>
      </c>
      <c r="Z10" s="1">
        <v>2.3153120573891729E-4</v>
      </c>
      <c r="AA10" s="1">
        <v>1.1765027940528741E-4</v>
      </c>
      <c r="AB10" s="1">
        <v>1.6321412345898307E-5</v>
      </c>
      <c r="AC10" s="1">
        <v>6.5410101919504681E-5</v>
      </c>
      <c r="AD10" s="1">
        <v>1.2333262533481033E-4</v>
      </c>
      <c r="AE10" s="1">
        <v>1.1827965714436511E-4</v>
      </c>
      <c r="AF10" s="1">
        <v>1.1852950039429154E-4</v>
      </c>
      <c r="AG10" s="1">
        <v>3.0160001864760249E-6</v>
      </c>
      <c r="AH10" s="1">
        <v>-9.2656272704392381E-5</v>
      </c>
      <c r="AI10" s="1">
        <v>-4.0735286811552273E-5</v>
      </c>
      <c r="AJ10" s="1">
        <v>4.2017718974423279E-5</v>
      </c>
      <c r="AK10" s="1">
        <v>2.9976351369227278E-4</v>
      </c>
      <c r="AL10" s="1">
        <v>1.9526179681354647E-4</v>
      </c>
      <c r="AM10" s="1">
        <v>1.8325560036811496E-4</v>
      </c>
      <c r="AN10" s="1">
        <v>3.372495137426164E-4</v>
      </c>
      <c r="AO10" s="1">
        <v>-2.9887691425898764E-4</v>
      </c>
      <c r="AP10" s="1">
        <v>-2.9887691425898764E-4</v>
      </c>
      <c r="AQ10" s="1">
        <v>4.9790569832896902E-5</v>
      </c>
      <c r="AR10" s="1">
        <v>4.9790569832896902E-5</v>
      </c>
      <c r="AS10" s="1">
        <v>2.6831799928283238E-4</v>
      </c>
      <c r="AT10" s="1">
        <v>7.2172852626979666E-5</v>
      </c>
      <c r="AU10" s="1">
        <v>7.2172852626979666E-5</v>
      </c>
      <c r="AV10" s="1">
        <v>-3.3536757546599689E-4</v>
      </c>
      <c r="AW10" s="1">
        <v>1.090098236878649E-4</v>
      </c>
      <c r="AX10" s="1">
        <v>1.5611310889806368E-4</v>
      </c>
      <c r="AY10" s="1">
        <v>8.33631029616304E-5</v>
      </c>
      <c r="AZ10" s="1">
        <v>5.3597059812349432E-5</v>
      </c>
      <c r="BA10" s="1">
        <v>-4.5914344078078015E-6</v>
      </c>
      <c r="BB10" s="1">
        <v>9.0519978868760983E-5</v>
      </c>
      <c r="BC10" s="1">
        <v>5.2892544216825536E-5</v>
      </c>
      <c r="BD10" s="1">
        <v>2.0713451835583223E-4</v>
      </c>
      <c r="BE10" s="1">
        <v>1.9674153594711373E-4</v>
      </c>
      <c r="BF10" s="1">
        <v>2.2576233828326106E-4</v>
      </c>
      <c r="BG10" s="1">
        <v>2.2576233828326106E-4</v>
      </c>
      <c r="BH10" s="1">
        <v>2.2576233828326106E-4</v>
      </c>
      <c r="BI10" s="1">
        <v>2.2576233828326106E-4</v>
      </c>
      <c r="BJ10" s="1">
        <v>-9.0054982024507707E-5</v>
      </c>
      <c r="BK10" s="1">
        <v>6.4269685053933005E-5</v>
      </c>
      <c r="BL10" s="1">
        <v>-2.0410167672248002E-4</v>
      </c>
      <c r="BM10" s="1">
        <v>1.3661303503145249E-4</v>
      </c>
      <c r="BN10" s="1">
        <v>2.4689713793558938E-5</v>
      </c>
      <c r="BO10" s="1">
        <v>1.0565314340377509E-4</v>
      </c>
      <c r="BP10" s="1">
        <v>1.0565314340377509E-4</v>
      </c>
      <c r="BQ10" s="1">
        <v>4.8628106107136677E-5</v>
      </c>
      <c r="BR10" s="1">
        <v>4.8628106107136677E-5</v>
      </c>
    </row>
    <row r="11" spans="1:256" x14ac:dyDescent="0.2">
      <c r="B11" s="1">
        <v>1.666665065950334E-5</v>
      </c>
      <c r="C11" s="1">
        <v>5.1412338820665347E-5</v>
      </c>
      <c r="D11" s="1">
        <v>1.8505600505582045E-5</v>
      </c>
      <c r="E11" s="1">
        <v>1.3804016945750808E-4</v>
      </c>
      <c r="F11" s="1">
        <v>-5.5669420000852536E-5</v>
      </c>
      <c r="G11" s="1">
        <v>4.1096946931441292E-4</v>
      </c>
      <c r="H11" s="1">
        <v>4.9907239579628218E-4</v>
      </c>
      <c r="I11" s="1">
        <v>7.2538470793022042E-5</v>
      </c>
      <c r="J11" s="1">
        <v>2.1089744139709729E-5</v>
      </c>
      <c r="K11" s="1">
        <v>6.654928688072751E-4</v>
      </c>
      <c r="L11" s="1">
        <v>4.1345361551395422E-5</v>
      </c>
      <c r="M11" s="1">
        <v>4.1345361551395422E-5</v>
      </c>
      <c r="N11" s="1">
        <v>1.4376890307837273E-4</v>
      </c>
      <c r="O11" s="1">
        <v>3.0098578685331874E-5</v>
      </c>
      <c r="P11" s="1">
        <v>4.5827681311350971E-5</v>
      </c>
      <c r="Q11" s="1">
        <v>1.5338772963367176E-4</v>
      </c>
      <c r="R11" s="1">
        <v>1.3965751494032669E-4</v>
      </c>
      <c r="S11" s="1">
        <v>8.2348285966773731E-5</v>
      </c>
      <c r="T11" s="1">
        <v>-1.5433871164028434E-4</v>
      </c>
      <c r="U11" s="1">
        <v>4.2082531544560875E-6</v>
      </c>
      <c r="V11" s="1">
        <v>3.441022443424935E-4</v>
      </c>
      <c r="W11" s="1">
        <v>-2.3354089116463104E-4</v>
      </c>
      <c r="X11" s="1">
        <v>6.4422226718565621E-5</v>
      </c>
      <c r="Y11" s="1">
        <v>2.7257009908653498E-5</v>
      </c>
      <c r="Z11" s="1">
        <v>9.3359846799736839E-6</v>
      </c>
      <c r="AA11" s="1">
        <v>3.3944412136342555E-4</v>
      </c>
      <c r="AB11" s="1">
        <v>5.5196125937008304E-4</v>
      </c>
      <c r="AC11" s="1">
        <v>5.1695573521625515E-5</v>
      </c>
      <c r="AD11" s="1">
        <v>5.3431233298256538E-5</v>
      </c>
      <c r="AE11" s="1">
        <v>4.3672867288815687E-4</v>
      </c>
      <c r="AF11" s="1">
        <v>4.6479613342211321E-4</v>
      </c>
      <c r="AG11" s="1">
        <v>1.7726109010160541E-5</v>
      </c>
      <c r="AH11" s="1">
        <v>-1.8982995513340666E-5</v>
      </c>
      <c r="AI11" s="1">
        <v>1.314710040918945E-4</v>
      </c>
      <c r="AJ11" s="1">
        <v>1.0118258844796827E-4</v>
      </c>
      <c r="AK11" s="1">
        <v>5.2554981678236237E-5</v>
      </c>
      <c r="AL11" s="1">
        <v>-1.1487559487080736E-6</v>
      </c>
      <c r="AM11" s="1">
        <v>1.3898160353976237E-5</v>
      </c>
      <c r="AN11" s="1">
        <v>1.8917476442575719E-4</v>
      </c>
      <c r="AO11" s="1">
        <v>-5.533651082887011E-5</v>
      </c>
      <c r="AP11" s="1">
        <v>-5.533651082887011E-5</v>
      </c>
      <c r="AQ11" s="1">
        <v>3.2949370895231817E-5</v>
      </c>
      <c r="AR11" s="1">
        <v>3.2949370895231817E-5</v>
      </c>
      <c r="AS11" s="1">
        <v>3.9124517927599395E-5</v>
      </c>
      <c r="AT11" s="1">
        <v>3.6897218898672939E-4</v>
      </c>
      <c r="AU11" s="1">
        <v>3.6897218898672939E-4</v>
      </c>
      <c r="AV11" s="1">
        <v>6.3963625862198934E-4</v>
      </c>
      <c r="AW11" s="1">
        <v>6.7855169435825349E-5</v>
      </c>
      <c r="AX11" s="1">
        <v>5.5938150680616509E-5</v>
      </c>
      <c r="AY11" s="1">
        <v>1.8232488894312401E-4</v>
      </c>
      <c r="AZ11" s="1">
        <v>-8.2619649535543003E-5</v>
      </c>
      <c r="BA11" s="1">
        <v>1.1235307476767763E-4</v>
      </c>
      <c r="BB11" s="1">
        <v>1.8410028686268931E-4</v>
      </c>
      <c r="BC11" s="1">
        <v>1.4046671366153875E-4</v>
      </c>
      <c r="BD11" s="1">
        <v>8.1178038918506629E-5</v>
      </c>
      <c r="BE11" s="1">
        <v>1.5862141411573103E-4</v>
      </c>
      <c r="BF11" s="1">
        <v>5.6533686712047052E-5</v>
      </c>
      <c r="BG11" s="1">
        <v>5.6533686712047052E-5</v>
      </c>
      <c r="BH11" s="1">
        <v>5.6533686712047052E-5</v>
      </c>
      <c r="BI11" s="1">
        <v>5.6533686712047052E-5</v>
      </c>
      <c r="BJ11" s="1">
        <v>5.2999575661679679E-4</v>
      </c>
      <c r="BK11" s="1">
        <v>2.784378953379709E-4</v>
      </c>
      <c r="BL11" s="1">
        <v>-1.5077745824341028E-4</v>
      </c>
      <c r="BM11" s="1">
        <v>1.2689881023439311E-5</v>
      </c>
      <c r="BN11" s="1">
        <v>-6.3841310826882856E-5</v>
      </c>
      <c r="BO11" s="1">
        <v>2.9864711958300808E-4</v>
      </c>
      <c r="BP11" s="1">
        <v>2.9864711958300808E-4</v>
      </c>
      <c r="BQ11" s="1">
        <v>1.1532013931028249E-4</v>
      </c>
      <c r="BR11" s="1">
        <v>1.1532013931028249E-4</v>
      </c>
    </row>
    <row r="12" spans="1:256" x14ac:dyDescent="0.2">
      <c r="B12" s="1">
        <v>-3.7539953327360902E-5</v>
      </c>
      <c r="C12" s="1">
        <v>-3.4280886021103149E-5</v>
      </c>
      <c r="D12" s="1">
        <v>1.3512490403057809E-6</v>
      </c>
      <c r="E12" s="1">
        <v>1.45808980694092E-4</v>
      </c>
      <c r="F12" s="1">
        <v>2.9378331778408738E-5</v>
      </c>
      <c r="G12" s="1">
        <v>1.2298839479483681E-4</v>
      </c>
      <c r="H12" s="1">
        <v>1.0254360165002281E-4</v>
      </c>
      <c r="I12" s="1">
        <v>5.1694459805459587E-5</v>
      </c>
      <c r="J12" s="1">
        <v>-2.490239281842063E-6</v>
      </c>
      <c r="K12" s="1">
        <v>4.1345361551395422E-5</v>
      </c>
      <c r="L12" s="1">
        <v>3.0230605488760018E-4</v>
      </c>
      <c r="M12" s="1">
        <v>3.0230605488760018E-4</v>
      </c>
      <c r="N12" s="1">
        <v>1.4422987399402603E-4</v>
      </c>
      <c r="O12" s="1">
        <v>-2.3402054562864112E-5</v>
      </c>
      <c r="P12" s="1">
        <v>2.2437279049292024E-5</v>
      </c>
      <c r="Q12" s="1">
        <v>2.0811900404653843E-4</v>
      </c>
      <c r="R12" s="1">
        <v>1.5075396851919385E-4</v>
      </c>
      <c r="S12" s="1">
        <v>1.8577797437735047E-6</v>
      </c>
      <c r="T12" s="1">
        <v>2.1444643292216979E-4</v>
      </c>
      <c r="U12" s="1">
        <v>-1.7011706760042151E-6</v>
      </c>
      <c r="V12" s="1">
        <v>1.6852561190976455E-5</v>
      </c>
      <c r="W12" s="1">
        <v>-3.32948611650395E-4</v>
      </c>
      <c r="X12" s="1">
        <v>-3.523340276951981E-5</v>
      </c>
      <c r="Y12" s="1">
        <v>1.7875094926411493E-5</v>
      </c>
      <c r="Z12" s="1">
        <v>-4.0097743882863347E-5</v>
      </c>
      <c r="AA12" s="1">
        <v>1.0939299459133073E-4</v>
      </c>
      <c r="AB12" s="1">
        <v>1.170062346205286E-4</v>
      </c>
      <c r="AC12" s="1">
        <v>1.2794187362826057E-6</v>
      </c>
      <c r="AD12" s="1">
        <v>-2.8104499426366874E-5</v>
      </c>
      <c r="AE12" s="1">
        <v>1.0943824839031628E-4</v>
      </c>
      <c r="AF12" s="1">
        <v>8.541046694168204E-5</v>
      </c>
      <c r="AG12" s="1">
        <v>7.2994921394410828E-6</v>
      </c>
      <c r="AH12" s="1">
        <v>9.2151472942057837E-5</v>
      </c>
      <c r="AI12" s="1">
        <v>1.4528635969305247E-4</v>
      </c>
      <c r="AJ12" s="1">
        <v>8.4686074888781315E-5</v>
      </c>
      <c r="AK12" s="1">
        <v>-3.9880170332370378E-5</v>
      </c>
      <c r="AL12" s="1">
        <v>-5.4022088253696467E-6</v>
      </c>
      <c r="AM12" s="1">
        <v>5.5756704907334782E-6</v>
      </c>
      <c r="AN12" s="1">
        <v>2.6605795358999949E-6</v>
      </c>
      <c r="AO12" s="1">
        <v>8.8817623550095062E-5</v>
      </c>
      <c r="AP12" s="1">
        <v>8.8817623550095062E-5</v>
      </c>
      <c r="AQ12" s="1">
        <v>1.8295551318795394E-4</v>
      </c>
      <c r="AR12" s="1">
        <v>1.8295551318795394E-4</v>
      </c>
      <c r="AS12" s="1">
        <v>5.0887750650062985E-6</v>
      </c>
      <c r="AT12" s="1">
        <v>9.5333280172307721E-5</v>
      </c>
      <c r="AU12" s="1">
        <v>9.5333280172307721E-5</v>
      </c>
      <c r="AV12" s="1">
        <v>1.2557518867387362E-4</v>
      </c>
      <c r="AW12" s="1">
        <v>1.0112699764470702E-5</v>
      </c>
      <c r="AX12" s="1">
        <v>1.1487848824546628E-5</v>
      </c>
      <c r="AY12" s="1">
        <v>1.0897145103531177E-4</v>
      </c>
      <c r="AZ12" s="1">
        <v>9.1207262385927489E-5</v>
      </c>
      <c r="BA12" s="1">
        <v>1.385533901526257E-4</v>
      </c>
      <c r="BB12" s="1">
        <v>2.0893462644787448E-5</v>
      </c>
      <c r="BC12" s="1">
        <v>1.4367607270305383E-4</v>
      </c>
      <c r="BD12" s="1">
        <v>2.8830359259188261E-6</v>
      </c>
      <c r="BE12" s="1">
        <v>-2.5632400544834115E-5</v>
      </c>
      <c r="BF12" s="1">
        <v>1.536751609920343E-5</v>
      </c>
      <c r="BG12" s="1">
        <v>1.536751609920343E-5</v>
      </c>
      <c r="BH12" s="1">
        <v>1.536751609920343E-5</v>
      </c>
      <c r="BI12" s="1">
        <v>1.536751609920343E-5</v>
      </c>
      <c r="BJ12" s="1">
        <v>6.2480305413910387E-5</v>
      </c>
      <c r="BK12" s="1">
        <v>8.4230277217552758E-5</v>
      </c>
      <c r="BL12" s="1">
        <v>1.7652341718582193E-4</v>
      </c>
      <c r="BM12" s="1">
        <v>-2.1192856148259092E-5</v>
      </c>
      <c r="BN12" s="1">
        <v>3.5851373995304181E-5</v>
      </c>
      <c r="BO12" s="1">
        <v>8.9750506018047247E-5</v>
      </c>
      <c r="BP12" s="1">
        <v>8.9750506018047247E-5</v>
      </c>
      <c r="BQ12" s="1">
        <v>1.4801531633475807E-4</v>
      </c>
      <c r="BR12" s="1">
        <v>1.4801531633475807E-4</v>
      </c>
    </row>
    <row r="13" spans="1:256" x14ac:dyDescent="0.2">
      <c r="B13" s="1">
        <v>-3.7539953327360902E-5</v>
      </c>
      <c r="C13" s="1">
        <v>-3.4280886021103149E-5</v>
      </c>
      <c r="D13" s="1">
        <v>1.3512490403057809E-6</v>
      </c>
      <c r="E13" s="1">
        <v>1.45808980694092E-4</v>
      </c>
      <c r="F13" s="1">
        <v>2.9378331778408738E-5</v>
      </c>
      <c r="G13" s="1">
        <v>1.2298839479483681E-4</v>
      </c>
      <c r="H13" s="1">
        <v>1.0254360165002281E-4</v>
      </c>
      <c r="I13" s="1">
        <v>5.1694459805459587E-5</v>
      </c>
      <c r="J13" s="1">
        <v>-2.490239281842063E-6</v>
      </c>
      <c r="K13" s="1">
        <v>4.1345361551395422E-5</v>
      </c>
      <c r="L13" s="1">
        <v>3.0230605488760018E-4</v>
      </c>
      <c r="M13" s="1">
        <v>3.0230605488760018E-4</v>
      </c>
      <c r="N13" s="1">
        <v>1.4422987399402603E-4</v>
      </c>
      <c r="O13" s="1">
        <v>-2.3402054562864112E-5</v>
      </c>
      <c r="P13" s="1">
        <v>2.2437279049292024E-5</v>
      </c>
      <c r="Q13" s="1">
        <v>2.0811900404653843E-4</v>
      </c>
      <c r="R13" s="1">
        <v>1.5075396851919385E-4</v>
      </c>
      <c r="S13" s="1">
        <v>1.8577797437735047E-6</v>
      </c>
      <c r="T13" s="1">
        <v>2.1444643292216979E-4</v>
      </c>
      <c r="U13" s="1">
        <v>-1.7011706760042151E-6</v>
      </c>
      <c r="V13" s="1">
        <v>1.6852561190976455E-5</v>
      </c>
      <c r="W13" s="1">
        <v>-3.32948611650395E-4</v>
      </c>
      <c r="X13" s="1">
        <v>-3.523340276951981E-5</v>
      </c>
      <c r="Y13" s="1">
        <v>1.7875094926411493E-5</v>
      </c>
      <c r="Z13" s="1">
        <v>-4.0097743882863347E-5</v>
      </c>
      <c r="AA13" s="1">
        <v>1.0939299459133073E-4</v>
      </c>
      <c r="AB13" s="1">
        <v>1.170062346205286E-4</v>
      </c>
      <c r="AC13" s="1">
        <v>1.2794187362826057E-6</v>
      </c>
      <c r="AD13" s="1">
        <v>-2.8104499426366874E-5</v>
      </c>
      <c r="AE13" s="1">
        <v>1.0943824839031628E-4</v>
      </c>
      <c r="AF13" s="1">
        <v>8.541046694168204E-5</v>
      </c>
      <c r="AG13" s="1">
        <v>7.2994921394410828E-6</v>
      </c>
      <c r="AH13" s="1">
        <v>9.2151472942057837E-5</v>
      </c>
      <c r="AI13" s="1">
        <v>1.4528635969305247E-4</v>
      </c>
      <c r="AJ13" s="1">
        <v>8.4686074888781315E-5</v>
      </c>
      <c r="AK13" s="1">
        <v>-3.9880170332370378E-5</v>
      </c>
      <c r="AL13" s="1">
        <v>-5.4022088253696467E-6</v>
      </c>
      <c r="AM13" s="1">
        <v>5.5756704907334782E-6</v>
      </c>
      <c r="AN13" s="1">
        <v>2.6605795358999949E-6</v>
      </c>
      <c r="AO13" s="1">
        <v>8.8817623550095062E-5</v>
      </c>
      <c r="AP13" s="1">
        <v>8.8817623550095062E-5</v>
      </c>
      <c r="AQ13" s="1">
        <v>1.8295551318795394E-4</v>
      </c>
      <c r="AR13" s="1">
        <v>1.8295551318795394E-4</v>
      </c>
      <c r="AS13" s="1">
        <v>5.0887750650062985E-6</v>
      </c>
      <c r="AT13" s="1">
        <v>9.5333280172307721E-5</v>
      </c>
      <c r="AU13" s="1">
        <v>9.5333280172307721E-5</v>
      </c>
      <c r="AV13" s="1">
        <v>1.2557518867387362E-4</v>
      </c>
      <c r="AW13" s="1">
        <v>1.0112699764470702E-5</v>
      </c>
      <c r="AX13" s="1">
        <v>1.1487848824546628E-5</v>
      </c>
      <c r="AY13" s="1">
        <v>1.0897145103531177E-4</v>
      </c>
      <c r="AZ13" s="1">
        <v>9.1207262385927489E-5</v>
      </c>
      <c r="BA13" s="1">
        <v>1.385533901526257E-4</v>
      </c>
      <c r="BB13" s="1">
        <v>2.0893462644787448E-5</v>
      </c>
      <c r="BC13" s="1">
        <v>1.4367607270305383E-4</v>
      </c>
      <c r="BD13" s="1">
        <v>2.8830359259188261E-6</v>
      </c>
      <c r="BE13" s="1">
        <v>-2.5632400544834115E-5</v>
      </c>
      <c r="BF13" s="1">
        <v>1.536751609920343E-5</v>
      </c>
      <c r="BG13" s="1">
        <v>1.536751609920343E-5</v>
      </c>
      <c r="BH13" s="1">
        <v>1.536751609920343E-5</v>
      </c>
      <c r="BI13" s="1">
        <v>1.536751609920343E-5</v>
      </c>
      <c r="BJ13" s="1">
        <v>6.2480305413910387E-5</v>
      </c>
      <c r="BK13" s="1">
        <v>8.4230277217552758E-5</v>
      </c>
      <c r="BL13" s="1">
        <v>1.7652341718582193E-4</v>
      </c>
      <c r="BM13" s="1">
        <v>-2.1192856148259092E-5</v>
      </c>
      <c r="BN13" s="1">
        <v>3.5851373995304181E-5</v>
      </c>
      <c r="BO13" s="1">
        <v>8.9750506018047247E-5</v>
      </c>
      <c r="BP13" s="1">
        <v>8.9750506018047247E-5</v>
      </c>
      <c r="BQ13" s="1">
        <v>1.4801531633475807E-4</v>
      </c>
      <c r="BR13" s="1">
        <v>1.4801531633475807E-4</v>
      </c>
    </row>
    <row r="14" spans="1:256" x14ac:dyDescent="0.2">
      <c r="B14" s="1">
        <v>2.7804087437032322E-5</v>
      </c>
      <c r="C14" s="1">
        <v>3.9460592238544635E-5</v>
      </c>
      <c r="D14" s="1">
        <v>2.1035065270690251E-5</v>
      </c>
      <c r="E14" s="1">
        <v>1.6922482692512664E-4</v>
      </c>
      <c r="F14" s="1">
        <v>1.4970430071716308E-5</v>
      </c>
      <c r="G14" s="1">
        <v>2.0464391476728155E-4</v>
      </c>
      <c r="H14" s="1">
        <v>2.5309582528966744E-4</v>
      </c>
      <c r="I14" s="1">
        <v>4.6019048877570957E-5</v>
      </c>
      <c r="J14" s="1">
        <v>4.4037914748165411E-5</v>
      </c>
      <c r="K14" s="1">
        <v>1.4376890307837273E-4</v>
      </c>
      <c r="L14" s="1">
        <v>1.4422987399402603E-4</v>
      </c>
      <c r="M14" s="1">
        <v>1.4422987399402603E-4</v>
      </c>
      <c r="N14" s="1">
        <v>2.1836813435037708E-4</v>
      </c>
      <c r="O14" s="1">
        <v>1.6823822083356804E-5</v>
      </c>
      <c r="P14" s="1">
        <v>4.3494744521197542E-5</v>
      </c>
      <c r="Q14" s="1">
        <v>1.5575845156756286E-4</v>
      </c>
      <c r="R14" s="1">
        <v>1.3772149578238196E-4</v>
      </c>
      <c r="S14" s="1">
        <v>3.4012177756263355E-5</v>
      </c>
      <c r="T14" s="1">
        <v>-9.0994048344830963E-5</v>
      </c>
      <c r="U14" s="1">
        <v>3.0858602502982775E-5</v>
      </c>
      <c r="V14" s="1">
        <v>1.8389887093573525E-4</v>
      </c>
      <c r="W14" s="1">
        <v>-7.9946075612315724E-4</v>
      </c>
      <c r="X14" s="1">
        <v>1.2495416754432454E-5</v>
      </c>
      <c r="Y14" s="1">
        <v>3.8178455449918407E-5</v>
      </c>
      <c r="Z14" s="1">
        <v>2.3745536688041566E-5</v>
      </c>
      <c r="AA14" s="1">
        <v>1.5821524282462818E-4</v>
      </c>
      <c r="AB14" s="1">
        <v>2.3465813808255548E-4</v>
      </c>
      <c r="AC14" s="1">
        <v>3.5946709733746387E-5</v>
      </c>
      <c r="AD14" s="1">
        <v>9.3655703321076113E-5</v>
      </c>
      <c r="AE14" s="1">
        <v>1.9344276986005995E-4</v>
      </c>
      <c r="AF14" s="1">
        <v>2.2507437305082598E-4</v>
      </c>
      <c r="AG14" s="1">
        <v>8.3565621841252167E-6</v>
      </c>
      <c r="AH14" s="1">
        <v>1.0985873353358044E-4</v>
      </c>
      <c r="AI14" s="1">
        <v>1.1250253454087612E-4</v>
      </c>
      <c r="AJ14" s="1">
        <v>1.3502871474796923E-4</v>
      </c>
      <c r="AK14" s="1">
        <v>4.3873837458398694E-5</v>
      </c>
      <c r="AL14" s="1">
        <v>3.2743718773332399E-5</v>
      </c>
      <c r="AM14" s="1">
        <v>2.0696307770501067E-5</v>
      </c>
      <c r="AN14" s="1">
        <v>7.4451612050673011E-5</v>
      </c>
      <c r="AO14" s="1">
        <v>-1.0292649443351327E-4</v>
      </c>
      <c r="AP14" s="1">
        <v>-1.0292649443351327E-4</v>
      </c>
      <c r="AQ14" s="1">
        <v>1.4182762460529757E-4</v>
      </c>
      <c r="AR14" s="1">
        <v>1.4182762460529757E-4</v>
      </c>
      <c r="AS14" s="1">
        <v>6.1119225595504878E-5</v>
      </c>
      <c r="AT14" s="1">
        <v>2.1407236327182716E-4</v>
      </c>
      <c r="AU14" s="1">
        <v>2.1407236327182716E-4</v>
      </c>
      <c r="AV14" s="1">
        <v>2.2035436456772656E-4</v>
      </c>
      <c r="AW14" s="1">
        <v>3.9895550238359518E-5</v>
      </c>
      <c r="AX14" s="1">
        <v>5.6955187055730293E-5</v>
      </c>
      <c r="AY14" s="1">
        <v>1.2200900487666254E-4</v>
      </c>
      <c r="AZ14" s="1">
        <v>1.3936506899171733E-4</v>
      </c>
      <c r="BA14" s="1">
        <v>1.3508629092725313E-4</v>
      </c>
      <c r="BB14" s="1">
        <v>8.0242976085613969E-5</v>
      </c>
      <c r="BC14" s="1">
        <v>2.0870511835486974E-4</v>
      </c>
      <c r="BD14" s="1">
        <v>7.8211895987194432E-5</v>
      </c>
      <c r="BE14" s="1">
        <v>9.4824439848402918E-6</v>
      </c>
      <c r="BF14" s="1">
        <v>5.9218267223481944E-5</v>
      </c>
      <c r="BG14" s="1">
        <v>5.9218267223481944E-5</v>
      </c>
      <c r="BH14" s="1">
        <v>5.9218267223481944E-5</v>
      </c>
      <c r="BI14" s="1">
        <v>5.9218267223481944E-5</v>
      </c>
      <c r="BJ14" s="1">
        <v>1.8091650103171694E-4</v>
      </c>
      <c r="BK14" s="1">
        <v>9.3372886680336724E-5</v>
      </c>
      <c r="BL14" s="1">
        <v>-1.3344140459768935E-4</v>
      </c>
      <c r="BM14" s="1">
        <v>1.0213575833395664E-5</v>
      </c>
      <c r="BN14" s="1">
        <v>2.8638849024244561E-6</v>
      </c>
      <c r="BO14" s="1">
        <v>1.4852720662420738E-4</v>
      </c>
      <c r="BP14" s="1">
        <v>1.4852720662420738E-4</v>
      </c>
      <c r="BQ14" s="1">
        <v>1.5084014941675876E-4</v>
      </c>
      <c r="BR14" s="1">
        <v>1.5084014941675876E-4</v>
      </c>
    </row>
    <row r="15" spans="1:256" x14ac:dyDescent="0.2">
      <c r="B15" s="1">
        <v>1.9265656603062104E-4</v>
      </c>
      <c r="C15" s="1">
        <v>1.8885879589974723E-4</v>
      </c>
      <c r="D15" s="1">
        <v>2.6447232338054645E-5</v>
      </c>
      <c r="E15" s="1">
        <v>4.8589455927066796E-5</v>
      </c>
      <c r="F15" s="1">
        <v>-5.0330977776711744E-5</v>
      </c>
      <c r="G15" s="1">
        <v>1.0444428091239227E-4</v>
      </c>
      <c r="H15" s="1">
        <v>1.239079069826357E-4</v>
      </c>
      <c r="I15" s="1">
        <v>2.644383218211206E-5</v>
      </c>
      <c r="J15" s="1">
        <v>2.0195923577436667E-4</v>
      </c>
      <c r="K15" s="1">
        <v>3.0098578685331874E-5</v>
      </c>
      <c r="L15" s="1">
        <v>-2.3402054562864112E-5</v>
      </c>
      <c r="M15" s="1">
        <v>-2.3402054562864112E-5</v>
      </c>
      <c r="N15" s="1">
        <v>1.6823822083356804E-5</v>
      </c>
      <c r="O15" s="1">
        <v>2.5049350094559681E-4</v>
      </c>
      <c r="P15" s="1">
        <v>1.3369247726357551E-4</v>
      </c>
      <c r="Q15" s="1">
        <v>4.5705392606706386E-5</v>
      </c>
      <c r="R15" s="1">
        <v>5.8700383533086838E-5</v>
      </c>
      <c r="S15" s="1">
        <v>1.4320020289472612E-4</v>
      </c>
      <c r="T15" s="1">
        <v>-1.0981249128965839E-4</v>
      </c>
      <c r="U15" s="1">
        <v>1.7001844128115032E-4</v>
      </c>
      <c r="V15" s="1">
        <v>7.2201748736717709E-5</v>
      </c>
      <c r="W15" s="1">
        <v>-4.1324728918384619E-4</v>
      </c>
      <c r="X15" s="1">
        <v>2.4553738013862158E-4</v>
      </c>
      <c r="Y15" s="1">
        <v>2.0258446161864607E-4</v>
      </c>
      <c r="Z15" s="1">
        <v>2.0716430557128179E-4</v>
      </c>
      <c r="AA15" s="1">
        <v>7.1790462251234417E-5</v>
      </c>
      <c r="AB15" s="1">
        <v>4.4514696556768686E-5</v>
      </c>
      <c r="AC15" s="1">
        <v>5.1270902171631551E-5</v>
      </c>
      <c r="AD15" s="1">
        <v>-5.3006033090686299E-5</v>
      </c>
      <c r="AE15" s="1">
        <v>1.0096489070995567E-4</v>
      </c>
      <c r="AF15" s="1">
        <v>1.1368051070244299E-4</v>
      </c>
      <c r="AG15" s="1">
        <v>2.7902906402626413E-6</v>
      </c>
      <c r="AH15" s="1">
        <v>-1.0838151116620595E-4</v>
      </c>
      <c r="AI15" s="1">
        <v>-1.6290445363530197E-4</v>
      </c>
      <c r="AJ15" s="1">
        <v>4.2069126337561127E-5</v>
      </c>
      <c r="AK15" s="1">
        <v>2.9106340829429219E-4</v>
      </c>
      <c r="AL15" s="1">
        <v>2.1419932380219598E-4</v>
      </c>
      <c r="AM15" s="1">
        <v>1.9383961661708878E-4</v>
      </c>
      <c r="AN15" s="1">
        <v>3.2456715826494498E-4</v>
      </c>
      <c r="AO15" s="1">
        <v>-1.7318000504224347E-4</v>
      </c>
      <c r="AP15" s="1">
        <v>-1.7318000504224347E-4</v>
      </c>
      <c r="AQ15" s="1">
        <v>5.4177947851969962E-6</v>
      </c>
      <c r="AR15" s="1">
        <v>5.4177947851969962E-6</v>
      </c>
      <c r="AS15" s="1">
        <v>2.5495264032218375E-4</v>
      </c>
      <c r="AT15" s="1">
        <v>8.1565182727166483E-5</v>
      </c>
      <c r="AU15" s="1">
        <v>8.1565182727166483E-5</v>
      </c>
      <c r="AV15" s="1">
        <v>-4.6720972562051957E-5</v>
      </c>
      <c r="AW15" s="1">
        <v>1.1386016635616406E-4</v>
      </c>
      <c r="AX15" s="1">
        <v>1.2387785230010405E-4</v>
      </c>
      <c r="AY15" s="1">
        <v>6.4246268158386888E-5</v>
      </c>
      <c r="AZ15" s="1">
        <v>-2.2583256845853546E-5</v>
      </c>
      <c r="BA15" s="1">
        <v>-7.9382333504211386E-6</v>
      </c>
      <c r="BB15" s="1">
        <v>1.1030733563491667E-4</v>
      </c>
      <c r="BC15" s="1">
        <v>1.9629989943178664E-5</v>
      </c>
      <c r="BD15" s="1">
        <v>1.9788146234646747E-4</v>
      </c>
      <c r="BE15" s="1">
        <v>2.3550673823897943E-4</v>
      </c>
      <c r="BF15" s="1">
        <v>2.0652051706132254E-4</v>
      </c>
      <c r="BG15" s="1">
        <v>2.0652051706132254E-4</v>
      </c>
      <c r="BH15" s="1">
        <v>2.0652051706132254E-4</v>
      </c>
      <c r="BI15" s="1">
        <v>2.0652051706132254E-4</v>
      </c>
      <c r="BJ15" s="1">
        <v>4.4166441790788937E-4</v>
      </c>
      <c r="BK15" s="1">
        <v>8.6816458609639512E-5</v>
      </c>
      <c r="BL15" s="1">
        <v>-1.2294344849681199E-4</v>
      </c>
      <c r="BM15" s="1">
        <v>1.535867624562209E-4</v>
      </c>
      <c r="BN15" s="1">
        <v>-1.5681892801787793E-5</v>
      </c>
      <c r="BO15" s="1">
        <v>1.002324064699819E-4</v>
      </c>
      <c r="BP15" s="1">
        <v>1.002324064699819E-4</v>
      </c>
      <c r="BQ15" s="1">
        <v>2.813635547139735E-5</v>
      </c>
      <c r="BR15" s="1">
        <v>2.813635547139735E-5</v>
      </c>
    </row>
    <row r="16" spans="1:256" x14ac:dyDescent="0.2">
      <c r="B16" s="5">
        <v>1.5800501438757321E-4</v>
      </c>
      <c r="C16" s="1">
        <v>1.3974295292300639E-4</v>
      </c>
      <c r="D16" s="1">
        <v>3.0126366206333676E-6</v>
      </c>
      <c r="E16" s="1">
        <v>1.330814817477153E-5</v>
      </c>
      <c r="F16" s="1">
        <v>-4.7061988230099758E-5</v>
      </c>
      <c r="G16" s="1">
        <v>5.5614880144637198E-5</v>
      </c>
      <c r="H16" s="1">
        <v>5.7731924769517202E-5</v>
      </c>
      <c r="I16" s="1">
        <v>3.907491124953156E-5</v>
      </c>
      <c r="J16" s="1">
        <v>1.4286495046195519E-4</v>
      </c>
      <c r="K16" s="1">
        <v>4.5827681311350971E-5</v>
      </c>
      <c r="L16" s="1">
        <v>2.2437279049292024E-5</v>
      </c>
      <c r="M16" s="1">
        <v>2.2437279049292024E-5</v>
      </c>
      <c r="N16" s="1">
        <v>4.3494744521197542E-5</v>
      </c>
      <c r="O16" s="1">
        <v>1.3369247726357551E-4</v>
      </c>
      <c r="P16" s="1">
        <v>2.2587306348608024E-4</v>
      </c>
      <c r="Q16" s="1">
        <v>4.1731108651848712E-5</v>
      </c>
      <c r="R16" s="1">
        <v>5.4947979327156229E-5</v>
      </c>
      <c r="S16" s="1">
        <v>1.1870944864709649E-4</v>
      </c>
      <c r="T16" s="1">
        <v>-1.8809344886007318E-5</v>
      </c>
      <c r="U16" s="1">
        <v>1.2507766348943198E-4</v>
      </c>
      <c r="V16" s="1">
        <v>6.4372340725304118E-5</v>
      </c>
      <c r="W16" s="1">
        <v>-1.4663609925466233E-4</v>
      </c>
      <c r="X16" s="1">
        <v>2.064786126850396E-4</v>
      </c>
      <c r="Y16" s="1">
        <v>1.1857793769611964E-4</v>
      </c>
      <c r="Z16" s="1">
        <v>1.6259790395698067E-4</v>
      </c>
      <c r="AA16" s="1">
        <v>3.6844593084080946E-5</v>
      </c>
      <c r="AB16" s="1">
        <v>1.9993275337527399E-5</v>
      </c>
      <c r="AC16" s="1">
        <v>9.1822976234169027E-5</v>
      </c>
      <c r="AD16" s="1">
        <v>1.8347293254380924E-4</v>
      </c>
      <c r="AE16" s="1">
        <v>5.3886349331835952E-5</v>
      </c>
      <c r="AF16" s="1">
        <v>1.1620144855847142E-4</v>
      </c>
      <c r="AG16" s="1">
        <v>1.8256200144857874E-5</v>
      </c>
      <c r="AH16" s="1">
        <v>-5.9061589385064666E-7</v>
      </c>
      <c r="AI16" s="1">
        <v>-3.6154964959534749E-5</v>
      </c>
      <c r="AJ16" s="1">
        <v>1.2108500214926517E-5</v>
      </c>
      <c r="AK16" s="1">
        <v>2.2904676067486053E-4</v>
      </c>
      <c r="AL16" s="1">
        <v>1.635614082626161E-4</v>
      </c>
      <c r="AM16" s="1">
        <v>1.5953888725205148E-4</v>
      </c>
      <c r="AN16" s="1">
        <v>2.6786723445748574E-4</v>
      </c>
      <c r="AO16" s="1">
        <v>-8.3124222408419954E-5</v>
      </c>
      <c r="AP16" s="1">
        <v>-8.3124222408419954E-5</v>
      </c>
      <c r="AQ16" s="1">
        <v>4.2215629504924934E-5</v>
      </c>
      <c r="AR16" s="1">
        <v>4.2215629504924934E-5</v>
      </c>
      <c r="AS16" s="1">
        <v>1.4597952264668081E-4</v>
      </c>
      <c r="AT16" s="1">
        <v>4.1996615837690124E-5</v>
      </c>
      <c r="AU16" s="1">
        <v>4.1996615837690124E-5</v>
      </c>
      <c r="AV16" s="1">
        <v>5.5794810850888632E-5</v>
      </c>
      <c r="AW16" s="1">
        <v>1.1724382365369535E-4</v>
      </c>
      <c r="AX16" s="1">
        <v>2.0451439861940025E-4</v>
      </c>
      <c r="AY16" s="1">
        <v>9.6971182618588319E-5</v>
      </c>
      <c r="AZ16" s="1">
        <v>3.9173771983043543E-5</v>
      </c>
      <c r="BA16" s="1">
        <v>1.1115562594454926E-5</v>
      </c>
      <c r="BB16" s="1">
        <v>1.0441003483295526E-4</v>
      </c>
      <c r="BC16" s="1">
        <v>3.6307147977044907E-5</v>
      </c>
      <c r="BD16" s="1">
        <v>1.6724970802209851E-4</v>
      </c>
      <c r="BE16" s="1">
        <v>1.9683641328001829E-4</v>
      </c>
      <c r="BF16" s="1">
        <v>1.5955741013674182E-4</v>
      </c>
      <c r="BG16" s="1">
        <v>1.5955741013674182E-4</v>
      </c>
      <c r="BH16" s="1">
        <v>1.5955741013674182E-4</v>
      </c>
      <c r="BI16" s="1">
        <v>1.5955741013674182E-4</v>
      </c>
      <c r="BJ16" s="1">
        <v>6.4186823725056487E-4</v>
      </c>
      <c r="BK16" s="1">
        <v>1.228374755743343E-4</v>
      </c>
      <c r="BL16" s="1">
        <v>-5.0294668581803056E-5</v>
      </c>
      <c r="BM16" s="1">
        <v>1.2412200876412826E-4</v>
      </c>
      <c r="BN16" s="1">
        <v>-7.5091905481950853E-6</v>
      </c>
      <c r="BO16" s="1">
        <v>5.8939970133387976E-5</v>
      </c>
      <c r="BP16" s="1">
        <v>5.8939970133387976E-5</v>
      </c>
      <c r="BQ16" s="1">
        <v>2.9762753040884614E-5</v>
      </c>
      <c r="BR16" s="1">
        <v>2.9762753040884614E-5</v>
      </c>
    </row>
    <row r="17" spans="2:70" x14ac:dyDescent="0.2">
      <c r="B17" s="5">
        <v>4.9372031322333159E-6</v>
      </c>
      <c r="C17" s="1">
        <v>-1.999976035712665E-5</v>
      </c>
      <c r="D17" s="1">
        <v>1.2317607018267824E-6</v>
      </c>
      <c r="E17" s="1">
        <v>2.2347072187703799E-4</v>
      </c>
      <c r="F17" s="1">
        <v>-1.9562635451068579E-6</v>
      </c>
      <c r="G17" s="1">
        <v>3.3065701653898859E-4</v>
      </c>
      <c r="H17" s="1">
        <v>3.8204337694423374E-4</v>
      </c>
      <c r="I17" s="1">
        <v>4.7559100131016342E-5</v>
      </c>
      <c r="J17" s="1">
        <v>6.1657708235766254E-5</v>
      </c>
      <c r="K17" s="1">
        <v>1.5338772963367176E-4</v>
      </c>
      <c r="L17" s="1">
        <v>2.0811900404653843E-4</v>
      </c>
      <c r="M17" s="1">
        <v>2.0811900404653843E-4</v>
      </c>
      <c r="N17" s="1">
        <v>1.5575845156756286E-4</v>
      </c>
      <c r="O17" s="1">
        <v>4.5705392606706386E-5</v>
      </c>
      <c r="P17" s="1">
        <v>4.1731108651848712E-5</v>
      </c>
      <c r="Q17" s="1">
        <v>4.4614678406392362E-4</v>
      </c>
      <c r="R17" s="1">
        <v>3.4116591797391795E-4</v>
      </c>
      <c r="S17" s="1">
        <v>1.7395483162681833E-6</v>
      </c>
      <c r="T17" s="1">
        <v>1.9311686604122785E-5</v>
      </c>
      <c r="U17" s="1">
        <v>1.2696453622316286E-5</v>
      </c>
      <c r="V17" s="1">
        <v>1.0767695320568682E-4</v>
      </c>
      <c r="W17" s="1">
        <v>-8.079075119685412E-4</v>
      </c>
      <c r="X17" s="1">
        <v>4.3304836484685132E-5</v>
      </c>
      <c r="Y17" s="1">
        <v>2.321183313577945E-5</v>
      </c>
      <c r="Z17" s="1">
        <v>1.4299175857247243E-5</v>
      </c>
      <c r="AA17" s="1">
        <v>2.5547509998092818E-4</v>
      </c>
      <c r="AB17" s="1">
        <v>2.7342455957238645E-4</v>
      </c>
      <c r="AC17" s="1">
        <v>-1.4433546715105717E-5</v>
      </c>
      <c r="AD17" s="1">
        <v>3.832832025384365E-5</v>
      </c>
      <c r="AE17" s="1">
        <v>3.1736928735197692E-4</v>
      </c>
      <c r="AF17" s="1">
        <v>2.685564631954498E-4</v>
      </c>
      <c r="AG17" s="1">
        <v>-3.1876834059810762E-6</v>
      </c>
      <c r="AH17" s="1">
        <v>4.9546030669839074E-5</v>
      </c>
      <c r="AI17" s="1">
        <v>1.4837142905967346E-4</v>
      </c>
      <c r="AJ17" s="1">
        <v>1.3858722058475965E-4</v>
      </c>
      <c r="AK17" s="1">
        <v>4.3594902709964474E-5</v>
      </c>
      <c r="AL17" s="1">
        <v>1.6676791041452256E-5</v>
      </c>
      <c r="AM17" s="1">
        <v>7.2741801621417426E-5</v>
      </c>
      <c r="AN17" s="1">
        <v>1.1932026859414965E-4</v>
      </c>
      <c r="AO17" s="1">
        <v>-8.7722652536723099E-5</v>
      </c>
      <c r="AP17" s="1">
        <v>-8.7722652536723099E-5</v>
      </c>
      <c r="AQ17" s="1">
        <v>1.6550764643148575E-4</v>
      </c>
      <c r="AR17" s="1">
        <v>1.6550764643148575E-4</v>
      </c>
      <c r="AS17" s="1">
        <v>2.9046598885439442E-5</v>
      </c>
      <c r="AT17" s="1">
        <v>1.6742954479418736E-4</v>
      </c>
      <c r="AU17" s="1">
        <v>1.6742954479418736E-4</v>
      </c>
      <c r="AV17" s="1">
        <v>-4.4400098279133077E-5</v>
      </c>
      <c r="AW17" s="1">
        <v>2.3540080114673693E-5</v>
      </c>
      <c r="AX17" s="1">
        <v>6.45039457914375E-6</v>
      </c>
      <c r="AY17" s="1">
        <v>1.394387151582255E-4</v>
      </c>
      <c r="AZ17" s="1">
        <v>1.3174436128367744E-4</v>
      </c>
      <c r="BA17" s="1">
        <v>1.7864875352173153E-4</v>
      </c>
      <c r="BB17" s="1">
        <v>7.9602864820823801E-5</v>
      </c>
      <c r="BC17" s="1">
        <v>1.5803190034705913E-4</v>
      </c>
      <c r="BD17" s="1">
        <v>6.4434755814734353E-5</v>
      </c>
      <c r="BE17" s="1">
        <v>6.5726959662900565E-5</v>
      </c>
      <c r="BF17" s="1">
        <v>5.0885317425608745E-5</v>
      </c>
      <c r="BG17" s="1">
        <v>5.0885317425608745E-5</v>
      </c>
      <c r="BH17" s="1">
        <v>5.0885317425608745E-5</v>
      </c>
      <c r="BI17" s="1">
        <v>5.0885317425608745E-5</v>
      </c>
      <c r="BJ17" s="1">
        <v>1.8954696412178273E-4</v>
      </c>
      <c r="BK17" s="1">
        <v>2.3906747111209289E-4</v>
      </c>
      <c r="BL17" s="1">
        <v>3.5245773210696823E-6</v>
      </c>
      <c r="BM17" s="1">
        <v>-1.3640026938693628E-6</v>
      </c>
      <c r="BN17" s="1">
        <v>3.4948978660399226E-5</v>
      </c>
      <c r="BO17" s="1">
        <v>2.3916857262741532E-4</v>
      </c>
      <c r="BP17" s="1">
        <v>2.3916857262741532E-4</v>
      </c>
      <c r="BQ17" s="1">
        <v>1.7260122290657076E-4</v>
      </c>
      <c r="BR17" s="1">
        <v>1.7260122290657076E-4</v>
      </c>
    </row>
    <row r="18" spans="2:70" x14ac:dyDescent="0.2">
      <c r="B18" s="5">
        <v>2.7942256714629939E-5</v>
      </c>
      <c r="C18" s="1">
        <v>6.0217070637309193E-6</v>
      </c>
      <c r="D18" s="1">
        <v>-1.302992741581087E-5</v>
      </c>
      <c r="E18" s="1">
        <v>1.7801472563397055E-4</v>
      </c>
      <c r="F18" s="1">
        <v>-1.1649767635275401E-5</v>
      </c>
      <c r="G18" s="1">
        <v>3.1603907490732172E-4</v>
      </c>
      <c r="H18" s="1">
        <v>3.2380057935261694E-4</v>
      </c>
      <c r="I18" s="1">
        <v>4.4836113741231557E-5</v>
      </c>
      <c r="J18" s="1">
        <v>7.8782942963359799E-5</v>
      </c>
      <c r="K18" s="1">
        <v>1.3965751494032669E-4</v>
      </c>
      <c r="L18" s="1">
        <v>1.5075396851919385E-4</v>
      </c>
      <c r="M18" s="1">
        <v>1.5075396851919385E-4</v>
      </c>
      <c r="N18" s="1">
        <v>1.3772149578238196E-4</v>
      </c>
      <c r="O18" s="1">
        <v>5.8700383533086838E-5</v>
      </c>
      <c r="P18" s="1">
        <v>5.4947979327156229E-5</v>
      </c>
      <c r="Q18" s="1">
        <v>3.4116591797391795E-4</v>
      </c>
      <c r="R18" s="1">
        <v>3.1972109082976366E-4</v>
      </c>
      <c r="S18" s="1">
        <v>4.1534157020947164E-6</v>
      </c>
      <c r="T18" s="1">
        <v>-2.0972748725469541E-5</v>
      </c>
      <c r="U18" s="1">
        <v>3.0451785145659039E-5</v>
      </c>
      <c r="V18" s="1">
        <v>1.3971359651078025E-4</v>
      </c>
      <c r="W18" s="1">
        <v>-6.9197485008672024E-4</v>
      </c>
      <c r="X18" s="1">
        <v>6.3949903570355751E-5</v>
      </c>
      <c r="Y18" s="1">
        <v>2.8598152008482285E-5</v>
      </c>
      <c r="Z18" s="1">
        <v>4.1159151174908898E-5</v>
      </c>
      <c r="AA18" s="1">
        <v>2.2709912808354193E-4</v>
      </c>
      <c r="AB18" s="1">
        <v>2.2907593065249482E-4</v>
      </c>
      <c r="AC18" s="1">
        <v>1.0237100426424096E-5</v>
      </c>
      <c r="AD18" s="1">
        <v>2.1915307684003217E-5</v>
      </c>
      <c r="AE18" s="1">
        <v>2.8656144134727753E-4</v>
      </c>
      <c r="AF18" s="1">
        <v>2.4146294305673994E-4</v>
      </c>
      <c r="AG18" s="1">
        <v>6.1696649244067222E-6</v>
      </c>
      <c r="AH18" s="1">
        <v>5.1302023774810853E-5</v>
      </c>
      <c r="AI18" s="1">
        <v>8.1374234657928258E-5</v>
      </c>
      <c r="AJ18" s="1">
        <v>1.2381648691149705E-4</v>
      </c>
      <c r="AK18" s="1">
        <v>8.3885766994535823E-5</v>
      </c>
      <c r="AL18" s="1">
        <v>2.4708438380402774E-5</v>
      </c>
      <c r="AM18" s="1">
        <v>7.4456814496925343E-5</v>
      </c>
      <c r="AN18" s="1">
        <v>1.47733684985967E-4</v>
      </c>
      <c r="AO18" s="1">
        <v>-1.606472308586204E-4</v>
      </c>
      <c r="AP18" s="1">
        <v>-1.606472308586204E-4</v>
      </c>
      <c r="AQ18" s="1">
        <v>1.4177041991018639E-4</v>
      </c>
      <c r="AR18" s="1">
        <v>1.4177041991018639E-4</v>
      </c>
      <c r="AS18" s="1">
        <v>4.9764255038301364E-5</v>
      </c>
      <c r="AT18" s="1">
        <v>1.7479617650888911E-4</v>
      </c>
      <c r="AU18" s="1">
        <v>1.7479617650888911E-4</v>
      </c>
      <c r="AV18" s="1">
        <v>-2.3786366076920858E-5</v>
      </c>
      <c r="AW18" s="1">
        <v>1.53443752047388E-5</v>
      </c>
      <c r="AX18" s="1">
        <v>5.7613602153151592E-5</v>
      </c>
      <c r="AY18" s="1">
        <v>1.2181211959115979E-4</v>
      </c>
      <c r="AZ18" s="1">
        <v>1.3925510783637318E-4</v>
      </c>
      <c r="BA18" s="1">
        <v>1.1768364203449339E-4</v>
      </c>
      <c r="BB18" s="1">
        <v>8.0056327734869117E-5</v>
      </c>
      <c r="BC18" s="1">
        <v>1.3619331837524764E-4</v>
      </c>
      <c r="BD18" s="1">
        <v>8.5201060547752819E-5</v>
      </c>
      <c r="BE18" s="1">
        <v>8.5281457731590653E-5</v>
      </c>
      <c r="BF18" s="1">
        <v>6.4187885505768036E-5</v>
      </c>
      <c r="BG18" s="1">
        <v>6.4187885505768036E-5</v>
      </c>
      <c r="BH18" s="1">
        <v>6.4187885505768036E-5</v>
      </c>
      <c r="BI18" s="1">
        <v>6.4187885505768036E-5</v>
      </c>
      <c r="BJ18" s="1">
        <v>2.564176103441217E-4</v>
      </c>
      <c r="BK18" s="1">
        <v>1.7383001213351265E-4</v>
      </c>
      <c r="BL18" s="1">
        <v>-3.9132285657750015E-5</v>
      </c>
      <c r="BM18" s="1">
        <v>-1.1529379565688157E-6</v>
      </c>
      <c r="BN18" s="1">
        <v>1.7171739671199218E-5</v>
      </c>
      <c r="BO18" s="1">
        <v>2.0935642473162265E-4</v>
      </c>
      <c r="BP18" s="1">
        <v>2.0935642473162265E-4</v>
      </c>
      <c r="BQ18" s="1">
        <v>1.4694594986745051E-4</v>
      </c>
      <c r="BR18" s="1">
        <v>1.4694594986745051E-4</v>
      </c>
    </row>
    <row r="19" spans="2:70" x14ac:dyDescent="0.2">
      <c r="B19" s="5">
        <v>1.390707899498802E-4</v>
      </c>
      <c r="C19" s="1">
        <v>1.421952874295264E-4</v>
      </c>
      <c r="D19" s="1">
        <v>-3.6352956708457309E-5</v>
      </c>
      <c r="E19" s="1">
        <v>3.0318841639621979E-5</v>
      </c>
      <c r="F19" s="1">
        <v>-8.2212320262729847E-5</v>
      </c>
      <c r="G19" s="1">
        <v>4.1994833209460287E-5</v>
      </c>
      <c r="H19" s="1">
        <v>5.7359059257944279E-5</v>
      </c>
      <c r="I19" s="1">
        <v>2.2947668804745149E-5</v>
      </c>
      <c r="J19" s="1">
        <v>1.3167817397964247E-4</v>
      </c>
      <c r="K19" s="1">
        <v>8.2348285966773731E-5</v>
      </c>
      <c r="L19" s="1">
        <v>1.8577797437735047E-6</v>
      </c>
      <c r="M19" s="1">
        <v>1.8577797437735047E-6</v>
      </c>
      <c r="N19" s="1">
        <v>3.4012177756263355E-5</v>
      </c>
      <c r="O19" s="1">
        <v>1.4320020289472612E-4</v>
      </c>
      <c r="P19" s="1">
        <v>1.1870944864709649E-4</v>
      </c>
      <c r="Q19" s="1">
        <v>1.7395483162681833E-6</v>
      </c>
      <c r="R19" s="1">
        <v>4.1534157020947164E-6</v>
      </c>
      <c r="S19" s="1">
        <v>2.1072366985752983E-4</v>
      </c>
      <c r="T19" s="1">
        <v>-8.9514446054306945E-5</v>
      </c>
      <c r="U19" s="1">
        <v>1.3823749101133577E-4</v>
      </c>
      <c r="V19" s="1">
        <v>6.9719233419556105E-5</v>
      </c>
      <c r="W19" s="1">
        <v>-9.5416113417080262E-6</v>
      </c>
      <c r="X19" s="1">
        <v>1.4175428568163057E-4</v>
      </c>
      <c r="Y19" s="1">
        <v>1.098382062726342E-4</v>
      </c>
      <c r="Z19" s="1">
        <v>1.2447953710993879E-4</v>
      </c>
      <c r="AA19" s="1">
        <v>4.90806658000423E-5</v>
      </c>
      <c r="AB19" s="1">
        <v>2.1998215194213938E-5</v>
      </c>
      <c r="AC19" s="1">
        <v>8.0938823529597519E-5</v>
      </c>
      <c r="AD19" s="1">
        <v>3.4727177768742653E-5</v>
      </c>
      <c r="AE19" s="1">
        <v>6.2458007723300763E-5</v>
      </c>
      <c r="AF19" s="1">
        <v>9.58881605194281E-5</v>
      </c>
      <c r="AG19" s="1">
        <v>5.7529413152236875E-6</v>
      </c>
      <c r="AH19" s="1">
        <v>-7.9992091705108462E-5</v>
      </c>
      <c r="AI19" s="1">
        <v>-8.096994116043598E-5</v>
      </c>
      <c r="AJ19" s="1">
        <v>1.8630265345121529E-5</v>
      </c>
      <c r="AK19" s="1">
        <v>1.9226757596736802E-4</v>
      </c>
      <c r="AL19" s="1">
        <v>1.6287739691897508E-4</v>
      </c>
      <c r="AM19" s="1">
        <v>1.338212695563476E-4</v>
      </c>
      <c r="AN19" s="1">
        <v>2.5750125511876177E-4</v>
      </c>
      <c r="AO19" s="1">
        <v>-4.6375952515173983E-5</v>
      </c>
      <c r="AP19" s="1">
        <v>-4.6375952515173983E-5</v>
      </c>
      <c r="AQ19" s="1">
        <v>3.4345433586728781E-5</v>
      </c>
      <c r="AR19" s="1">
        <v>3.4345433586728781E-5</v>
      </c>
      <c r="AS19" s="1">
        <v>1.6501175510977241E-4</v>
      </c>
      <c r="AT19" s="1">
        <v>9.7814555353492166E-5</v>
      </c>
      <c r="AU19" s="1">
        <v>9.7814555353492166E-5</v>
      </c>
      <c r="AV19" s="1">
        <v>6.5844376973265892E-5</v>
      </c>
      <c r="AW19" s="1">
        <v>1.2984782941580954E-4</v>
      </c>
      <c r="AX19" s="1">
        <v>1.6035419502824361E-4</v>
      </c>
      <c r="AY19" s="1">
        <v>8.1523885475091117E-5</v>
      </c>
      <c r="AZ19" s="1">
        <v>2.2797740846278329E-5</v>
      </c>
      <c r="BA19" s="1">
        <v>-2.0483295345785804E-6</v>
      </c>
      <c r="BB19" s="1">
        <v>8.4274674786118881E-5</v>
      </c>
      <c r="BC19" s="1">
        <v>2.6164004698686361E-5</v>
      </c>
      <c r="BD19" s="1">
        <v>1.484290732191989E-4</v>
      </c>
      <c r="BE19" s="1">
        <v>2.085246762765081E-4</v>
      </c>
      <c r="BF19" s="1">
        <v>1.3337432141272636E-4</v>
      </c>
      <c r="BG19" s="1">
        <v>1.3337432141272636E-4</v>
      </c>
      <c r="BH19" s="1">
        <v>1.3337432141272636E-4</v>
      </c>
      <c r="BI19" s="1">
        <v>1.3337432141272636E-4</v>
      </c>
      <c r="BJ19" s="1">
        <v>5.7879549963041723E-4</v>
      </c>
      <c r="BK19" s="1">
        <v>6.9128528839202647E-5</v>
      </c>
      <c r="BL19" s="1">
        <v>-9.3066347387477962E-5</v>
      </c>
      <c r="BM19" s="1">
        <v>1.313249572284599E-4</v>
      </c>
      <c r="BN19" s="1">
        <v>-5.5036311223908515E-5</v>
      </c>
      <c r="BO19" s="1">
        <v>5.7805489750665952E-5</v>
      </c>
      <c r="BP19" s="1">
        <v>5.7805489750665952E-5</v>
      </c>
      <c r="BQ19" s="1">
        <v>2.6367719678946601E-5</v>
      </c>
      <c r="BR19" s="1">
        <v>2.6367719678946601E-5</v>
      </c>
    </row>
    <row r="20" spans="2:70" x14ac:dyDescent="0.2">
      <c r="B20" s="5">
        <v>-1.7514905311927489E-4</v>
      </c>
      <c r="C20" s="1">
        <v>-1.948366936129594E-4</v>
      </c>
      <c r="D20" s="1">
        <v>-4.3222165257825505E-5</v>
      </c>
      <c r="E20" s="1">
        <v>-1.286183176365081E-4</v>
      </c>
      <c r="F20" s="1">
        <v>4.2027438573252851E-5</v>
      </c>
      <c r="G20" s="1">
        <v>-3.0928788931747388E-4</v>
      </c>
      <c r="H20" s="1">
        <v>-4.485924583496919E-4</v>
      </c>
      <c r="I20" s="1">
        <v>-9.9929487558206856E-6</v>
      </c>
      <c r="J20" s="1">
        <v>-1.6957507653318305E-4</v>
      </c>
      <c r="K20" s="1">
        <v>-1.5433871164028434E-4</v>
      </c>
      <c r="L20" s="1">
        <v>2.1444643292216979E-4</v>
      </c>
      <c r="M20" s="1">
        <v>2.1444643292216979E-4</v>
      </c>
      <c r="N20" s="1">
        <v>-9.0994048344830963E-5</v>
      </c>
      <c r="O20" s="1">
        <v>-1.0981249128965839E-4</v>
      </c>
      <c r="P20" s="1">
        <v>-1.8809344886007318E-5</v>
      </c>
      <c r="Q20" s="1">
        <v>1.9311686604122785E-5</v>
      </c>
      <c r="R20" s="1">
        <v>-2.0972748725469541E-5</v>
      </c>
      <c r="S20" s="1">
        <v>-8.9514446054306945E-5</v>
      </c>
      <c r="T20" s="1">
        <v>1.0749746853737964E-3</v>
      </c>
      <c r="U20" s="1">
        <v>-1.4495817542387474E-4</v>
      </c>
      <c r="V20" s="1">
        <v>-2.8828304528371365E-4</v>
      </c>
      <c r="W20" s="1">
        <v>1.3557891765503857E-3</v>
      </c>
      <c r="X20" s="1">
        <v>-1.7663617180642657E-4</v>
      </c>
      <c r="Y20" s="1">
        <v>-2.0491385347678082E-4</v>
      </c>
      <c r="Z20" s="1">
        <v>-2.4494252274138555E-4</v>
      </c>
      <c r="AA20" s="1">
        <v>-1.548316254982457E-4</v>
      </c>
      <c r="AB20" s="1">
        <v>-1.8253466267874991E-4</v>
      </c>
      <c r="AC20" s="1">
        <v>-1.066901959001394E-4</v>
      </c>
      <c r="AD20" s="1">
        <v>-1.5549722357114103E-4</v>
      </c>
      <c r="AE20" s="1">
        <v>-2.5757050423559104E-4</v>
      </c>
      <c r="AF20" s="1">
        <v>-3.1565285522185105E-4</v>
      </c>
      <c r="AG20" s="1">
        <v>4.1179785491625052E-5</v>
      </c>
      <c r="AH20" s="1">
        <v>-6.8903226097499759E-5</v>
      </c>
      <c r="AI20" s="1">
        <v>-5.5174575877547347E-5</v>
      </c>
      <c r="AJ20" s="1">
        <v>-1.4235276396199913E-4</v>
      </c>
      <c r="AK20" s="1">
        <v>-2.6401843583596625E-4</v>
      </c>
      <c r="AL20" s="1">
        <v>-1.3484675635354684E-4</v>
      </c>
      <c r="AM20" s="1">
        <v>-6.3970453479322194E-5</v>
      </c>
      <c r="AN20" s="1">
        <v>-3.286589864492173E-4</v>
      </c>
      <c r="AO20" s="1">
        <v>7.2441321784061797E-4</v>
      </c>
      <c r="AP20" s="1">
        <v>7.2441321784061797E-4</v>
      </c>
      <c r="AQ20" s="1">
        <v>-1.7056313270864345E-5</v>
      </c>
      <c r="AR20" s="1">
        <v>-1.7056313270864345E-5</v>
      </c>
      <c r="AS20" s="1">
        <v>-3.2958248730156426E-4</v>
      </c>
      <c r="AT20" s="1">
        <v>-1.7328686934639479E-4</v>
      </c>
      <c r="AU20" s="1">
        <v>-1.7328686934639479E-4</v>
      </c>
      <c r="AV20" s="1">
        <v>2.4932193052094387E-4</v>
      </c>
      <c r="AW20" s="1">
        <v>-6.4711194484818303E-5</v>
      </c>
      <c r="AX20" s="1">
        <v>-1.2748182956363706E-4</v>
      </c>
      <c r="AY20" s="1">
        <v>-1.5870908819137859E-4</v>
      </c>
      <c r="AZ20" s="1">
        <v>-1.8501919152933143E-4</v>
      </c>
      <c r="BA20" s="1">
        <v>-3.7003593526304071E-5</v>
      </c>
      <c r="BB20" s="1">
        <v>-1.3549723963119428E-4</v>
      </c>
      <c r="BC20" s="1">
        <v>-9.2690339984727635E-5</v>
      </c>
      <c r="BD20" s="1">
        <v>-2.5910943562182701E-4</v>
      </c>
      <c r="BE20" s="1">
        <v>-9.1629999236233795E-5</v>
      </c>
      <c r="BF20" s="1">
        <v>-2.0689425249835822E-4</v>
      </c>
      <c r="BG20" s="1">
        <v>-2.0689425249835822E-4</v>
      </c>
      <c r="BH20" s="1">
        <v>-2.0689425249835822E-4</v>
      </c>
      <c r="BI20" s="1">
        <v>-2.0689425249835822E-4</v>
      </c>
      <c r="BJ20" s="1">
        <v>8.3838528444224404E-4</v>
      </c>
      <c r="BK20" s="1">
        <v>2.9096592645598663E-5</v>
      </c>
      <c r="BL20" s="1">
        <v>1.0532852299845988E-3</v>
      </c>
      <c r="BM20" s="1">
        <v>-1.0475372724743174E-4</v>
      </c>
      <c r="BN20" s="1">
        <v>6.3779737132306665E-5</v>
      </c>
      <c r="BO20" s="1">
        <v>-1.8627672560962184E-4</v>
      </c>
      <c r="BP20" s="1">
        <v>-1.8627672560962184E-4</v>
      </c>
      <c r="BQ20" s="1">
        <v>-4.3254647184445164E-5</v>
      </c>
      <c r="BR20" s="1">
        <v>-4.3254647184445164E-5</v>
      </c>
    </row>
    <row r="21" spans="2:70" x14ac:dyDescent="0.2">
      <c r="B21" s="5">
        <v>1.8180227524997226E-4</v>
      </c>
      <c r="C21" s="1">
        <v>1.7175368437145541E-4</v>
      </c>
      <c r="D21" s="1">
        <v>-8.4235429191819057E-6</v>
      </c>
      <c r="E21" s="1">
        <v>5.100774546839526E-5</v>
      </c>
      <c r="F21" s="1">
        <v>-3.4229973972741861E-5</v>
      </c>
      <c r="G21" s="1">
        <v>8.1460016490714281E-5</v>
      </c>
      <c r="H21" s="1">
        <v>1.0431183886659263E-4</v>
      </c>
      <c r="I21" s="1">
        <v>2.3776992966696569E-5</v>
      </c>
      <c r="J21" s="1">
        <v>1.975705968631051E-4</v>
      </c>
      <c r="K21" s="1">
        <v>4.2082531544560875E-6</v>
      </c>
      <c r="L21" s="1">
        <v>-1.7011706760042151E-6</v>
      </c>
      <c r="M21" s="1">
        <v>-1.7011706760042151E-6</v>
      </c>
      <c r="N21" s="1">
        <v>3.0858602502982775E-5</v>
      </c>
      <c r="O21" s="1">
        <v>1.7001844128115032E-4</v>
      </c>
      <c r="P21" s="1">
        <v>1.2507766348943198E-4</v>
      </c>
      <c r="Q21" s="1">
        <v>1.2696453622316286E-5</v>
      </c>
      <c r="R21" s="1">
        <v>3.0451785145659039E-5</v>
      </c>
      <c r="S21" s="1">
        <v>1.3823749101133577E-4</v>
      </c>
      <c r="T21" s="1">
        <v>-1.4495817542387474E-4</v>
      </c>
      <c r="U21" s="1">
        <v>2.0915435731840826E-4</v>
      </c>
      <c r="V21" s="1">
        <v>1.8921576950656681E-5</v>
      </c>
      <c r="W21" s="1">
        <v>-3.4979660868657904E-4</v>
      </c>
      <c r="X21" s="1">
        <v>2.2775725424463623E-4</v>
      </c>
      <c r="Y21" s="1">
        <v>1.7578703080235993E-4</v>
      </c>
      <c r="Z21" s="1">
        <v>1.8838984489871917E-4</v>
      </c>
      <c r="AA21" s="1">
        <v>4.4919657547677055E-5</v>
      </c>
      <c r="AB21" s="1">
        <v>7.9791317239868725E-6</v>
      </c>
      <c r="AC21" s="1">
        <v>7.614022369138986E-5</v>
      </c>
      <c r="AD21" s="1">
        <v>1.6822505777974975E-5</v>
      </c>
      <c r="AE21" s="1">
        <v>6.9366169077012441E-5</v>
      </c>
      <c r="AF21" s="1">
        <v>8.8329402883942883E-5</v>
      </c>
      <c r="AG21" s="1">
        <v>5.5667849031674251E-6</v>
      </c>
      <c r="AH21" s="1">
        <v>-6.4150813922853893E-5</v>
      </c>
      <c r="AI21" s="1">
        <v>-7.0523699211574831E-5</v>
      </c>
      <c r="AJ21" s="1">
        <v>3.7597042474413133E-5</v>
      </c>
      <c r="AK21" s="1">
        <v>2.5006429396773263E-4</v>
      </c>
      <c r="AL21" s="1">
        <v>1.7793143616120436E-4</v>
      </c>
      <c r="AM21" s="1">
        <v>1.3687905361552168E-4</v>
      </c>
      <c r="AN21" s="1">
        <v>2.8590573802481117E-4</v>
      </c>
      <c r="AO21" s="1">
        <v>-1.9677120266842614E-4</v>
      </c>
      <c r="AP21" s="1">
        <v>-1.9677120266842614E-4</v>
      </c>
      <c r="AQ21" s="1">
        <v>5.0482409264446716E-5</v>
      </c>
      <c r="AR21" s="1">
        <v>5.0482409264446716E-5</v>
      </c>
      <c r="AS21" s="1">
        <v>2.4884566238804375E-4</v>
      </c>
      <c r="AT21" s="1">
        <v>5.21980132101138E-5</v>
      </c>
      <c r="AU21" s="1">
        <v>5.21980132101138E-5</v>
      </c>
      <c r="AV21" s="1">
        <v>-1.0256570143023833E-4</v>
      </c>
      <c r="AW21" s="1">
        <v>1.3487257968472683E-4</v>
      </c>
      <c r="AX21" s="1">
        <v>1.6130043428634497E-4</v>
      </c>
      <c r="AY21" s="1">
        <v>9.1503778108721344E-5</v>
      </c>
      <c r="AZ21" s="1">
        <v>1.8829659970555767E-5</v>
      </c>
      <c r="BA21" s="1">
        <v>-1.5643306659428231E-5</v>
      </c>
      <c r="BB21" s="1">
        <v>1.1160264961257239E-4</v>
      </c>
      <c r="BC21" s="1">
        <v>2.2378721826082584E-5</v>
      </c>
      <c r="BD21" s="1">
        <v>1.9650388465612963E-4</v>
      </c>
      <c r="BE21" s="1">
        <v>1.9970610393586077E-4</v>
      </c>
      <c r="BF21" s="1">
        <v>1.8908231330492224E-4</v>
      </c>
      <c r="BG21" s="1">
        <v>1.8908231330492224E-4</v>
      </c>
      <c r="BH21" s="1">
        <v>1.8908231330492224E-4</v>
      </c>
      <c r="BI21" s="1">
        <v>1.8908231330492224E-4</v>
      </c>
      <c r="BJ21" s="1">
        <v>1.9321183095054079E-4</v>
      </c>
      <c r="BK21" s="1">
        <v>5.316197440588E-5</v>
      </c>
      <c r="BL21" s="1">
        <v>-1.5431032577338402E-4</v>
      </c>
      <c r="BM21" s="1">
        <v>1.3263991919956199E-4</v>
      </c>
      <c r="BN21" s="1">
        <v>-1.5204542970782975E-5</v>
      </c>
      <c r="BO21" s="1">
        <v>6.8306497043814777E-5</v>
      </c>
      <c r="BP21" s="1">
        <v>6.8306497043814777E-5</v>
      </c>
      <c r="BQ21" s="1">
        <v>3.4513193120883807E-5</v>
      </c>
      <c r="BR21" s="1">
        <v>3.4513193120883807E-5</v>
      </c>
    </row>
    <row r="22" spans="2:70" x14ac:dyDescent="0.2">
      <c r="B22" s="5">
        <v>8.7723491764636689E-5</v>
      </c>
      <c r="C22" s="1">
        <v>9.379768398432649E-5</v>
      </c>
      <c r="D22" s="1">
        <v>1.702105048312352E-4</v>
      </c>
      <c r="E22" s="1">
        <v>1.3882601704907698E-4</v>
      </c>
      <c r="F22" s="1">
        <v>-3.9472886032302385E-6</v>
      </c>
      <c r="G22" s="1">
        <v>3.8152231849977199E-4</v>
      </c>
      <c r="H22" s="1">
        <v>4.3769046842766441E-4</v>
      </c>
      <c r="I22" s="1">
        <v>8.2529641219025274E-5</v>
      </c>
      <c r="J22" s="1">
        <v>1.1801962693324278E-4</v>
      </c>
      <c r="K22" s="1">
        <v>3.441022443424935E-4</v>
      </c>
      <c r="L22" s="1">
        <v>1.6852561190976455E-5</v>
      </c>
      <c r="M22" s="1">
        <v>1.6852561190976455E-5</v>
      </c>
      <c r="N22" s="1">
        <v>1.8389887093573525E-4</v>
      </c>
      <c r="O22" s="1">
        <v>7.2201748736717709E-5</v>
      </c>
      <c r="P22" s="1">
        <v>6.4372340725304118E-5</v>
      </c>
      <c r="Q22" s="1">
        <v>1.0767695320568682E-4</v>
      </c>
      <c r="R22" s="1">
        <v>1.3971359651078025E-4</v>
      </c>
      <c r="S22" s="1">
        <v>6.9719233419556105E-5</v>
      </c>
      <c r="T22" s="1">
        <v>-2.8828304528371365E-4</v>
      </c>
      <c r="U22" s="1">
        <v>1.8921576950656681E-5</v>
      </c>
      <c r="V22" s="1">
        <v>7.9516660383487092E-4</v>
      </c>
      <c r="W22" s="1">
        <v>-1.1905139208744776E-3</v>
      </c>
      <c r="X22" s="1">
        <v>1.0006597265030552E-4</v>
      </c>
      <c r="Y22" s="1">
        <v>7.8641925895955089E-5</v>
      </c>
      <c r="Z22" s="1">
        <v>1.2271233565850552E-4</v>
      </c>
      <c r="AA22" s="1">
        <v>3.6058509291753187E-4</v>
      </c>
      <c r="AB22" s="1">
        <v>3.5436036862927003E-4</v>
      </c>
      <c r="AC22" s="1">
        <v>5.1601787524244733E-5</v>
      </c>
      <c r="AD22" s="1">
        <v>-1.3902787100307295E-4</v>
      </c>
      <c r="AE22" s="1">
        <v>3.6571574699467897E-4</v>
      </c>
      <c r="AF22" s="1">
        <v>5.8087528034475025E-4</v>
      </c>
      <c r="AG22" s="1">
        <v>-3.1727401527638917E-6</v>
      </c>
      <c r="AH22" s="1">
        <v>8.7285019640912447E-5</v>
      </c>
      <c r="AI22" s="1">
        <v>7.8645479109562072E-5</v>
      </c>
      <c r="AJ22" s="1">
        <v>1.4787301983062686E-4</v>
      </c>
      <c r="AK22" s="1">
        <v>1.3751360624119315E-4</v>
      </c>
      <c r="AL22" s="1">
        <v>1.0234992850067532E-4</v>
      </c>
      <c r="AM22" s="1">
        <v>1.2304036432168742E-4</v>
      </c>
      <c r="AN22" s="1">
        <v>1.5260726924896768E-4</v>
      </c>
      <c r="AO22" s="1">
        <v>-3.6811822607670837E-4</v>
      </c>
      <c r="AP22" s="1">
        <v>-3.6811822607670837E-4</v>
      </c>
      <c r="AQ22" s="1">
        <v>1.1130235904950614E-4</v>
      </c>
      <c r="AR22" s="1">
        <v>1.1130235904950614E-4</v>
      </c>
      <c r="AS22" s="1">
        <v>5.5859112084944172E-5</v>
      </c>
      <c r="AT22" s="1">
        <v>3.2852304178923944E-4</v>
      </c>
      <c r="AU22" s="1">
        <v>3.2852304178923944E-4</v>
      </c>
      <c r="AV22" s="1">
        <v>2.3961241513717561E-4</v>
      </c>
      <c r="AW22" s="1">
        <v>3.9956063848469096E-5</v>
      </c>
      <c r="AX22" s="1">
        <v>-4.8437681780003693E-5</v>
      </c>
      <c r="AY22" s="1">
        <v>1.5048502796988572E-4</v>
      </c>
      <c r="AZ22" s="1">
        <v>2.4526198583217304E-4</v>
      </c>
      <c r="BA22" s="1">
        <v>9.2998279597718424E-5</v>
      </c>
      <c r="BB22" s="1">
        <v>1.8408088628764997E-4</v>
      </c>
      <c r="BC22" s="1">
        <v>2.2963432537642886E-4</v>
      </c>
      <c r="BD22" s="1">
        <v>1.6219059787513424E-4</v>
      </c>
      <c r="BE22" s="1">
        <v>3.5087757228072331E-5</v>
      </c>
      <c r="BF22" s="1">
        <v>1.1246077323353419E-4</v>
      </c>
      <c r="BG22" s="1">
        <v>1.1246077323353419E-4</v>
      </c>
      <c r="BH22" s="1">
        <v>1.1246077323353419E-4</v>
      </c>
      <c r="BI22" s="1">
        <v>1.1246077323353419E-4</v>
      </c>
      <c r="BJ22" s="1">
        <v>-1.2841039678447703E-5</v>
      </c>
      <c r="BK22" s="1">
        <v>3.2465331121877503E-4</v>
      </c>
      <c r="BL22" s="1">
        <v>-3.051075821654885E-4</v>
      </c>
      <c r="BM22" s="1">
        <v>6.0089625266296476E-5</v>
      </c>
      <c r="BN22" s="1">
        <v>2.0657812579041406E-5</v>
      </c>
      <c r="BO22" s="1">
        <v>2.8780309808081603E-4</v>
      </c>
      <c r="BP22" s="1">
        <v>2.8780309808081603E-4</v>
      </c>
      <c r="BQ22" s="1">
        <v>1.3690622236321704E-4</v>
      </c>
      <c r="BR22" s="1">
        <v>1.3690622236321704E-4</v>
      </c>
    </row>
    <row r="23" spans="2:70" x14ac:dyDescent="0.2">
      <c r="B23" s="5">
        <v>-4.416736169024702E-4</v>
      </c>
      <c r="C23" s="2">
        <v>-5.2704169777009855E-4</v>
      </c>
      <c r="D23" s="2">
        <v>-4.8147451069334148E-4</v>
      </c>
      <c r="E23" s="2">
        <v>-7.5181723607448939E-4</v>
      </c>
      <c r="F23" s="2">
        <v>-4.0889049004052679E-4</v>
      </c>
      <c r="G23" s="2">
        <v>-9.8491559575071054E-4</v>
      </c>
      <c r="H23" s="2">
        <v>-1.4285058945857061E-3</v>
      </c>
      <c r="I23" s="1">
        <v>-6.4817091792997356E-5</v>
      </c>
      <c r="J23" s="1">
        <v>-8.8749691953490405E-4</v>
      </c>
      <c r="K23" s="1">
        <v>-2.3354089116463104E-4</v>
      </c>
      <c r="L23" s="1">
        <v>-3.32948611650395E-4</v>
      </c>
      <c r="M23" s="1">
        <v>-3.32948611650395E-4</v>
      </c>
      <c r="N23" s="1">
        <v>-7.9946075612315724E-4</v>
      </c>
      <c r="O23" s="1">
        <v>-4.1324728918384619E-4</v>
      </c>
      <c r="P23" s="1">
        <v>-1.4663609925466233E-4</v>
      </c>
      <c r="Q23" s="1">
        <v>-8.079075119685412E-4</v>
      </c>
      <c r="R23" s="1">
        <v>-6.9197485008672024E-4</v>
      </c>
      <c r="S23" s="1">
        <v>-9.5416113417080262E-6</v>
      </c>
      <c r="T23" s="1">
        <v>1.3557891765503857E-3</v>
      </c>
      <c r="U23" s="1">
        <v>-3.4979660868657904E-4</v>
      </c>
      <c r="V23" s="1">
        <v>-1.1905139208744776E-3</v>
      </c>
      <c r="W23" s="1">
        <v>1.2245338156845585E-2</v>
      </c>
      <c r="X23" s="1">
        <v>-5.6278987810054362E-4</v>
      </c>
      <c r="Y23" s="1">
        <v>-8.8995933109276167E-4</v>
      </c>
      <c r="Z23" s="1">
        <v>-7.8759899593760553E-4</v>
      </c>
      <c r="AA23" s="1">
        <v>-5.9429650651637823E-4</v>
      </c>
      <c r="AB23" s="1">
        <v>-6.1907323992018044E-4</v>
      </c>
      <c r="AC23" s="1">
        <v>-2.2138617476630883E-4</v>
      </c>
      <c r="AD23" s="1">
        <v>-3.7939520056691289E-4</v>
      </c>
      <c r="AE23" s="1">
        <v>-1.1545772868372533E-3</v>
      </c>
      <c r="AF23" s="1">
        <v>-9.7700557102424414E-4</v>
      </c>
      <c r="AG23" s="1">
        <v>1.9358300145450533E-5</v>
      </c>
      <c r="AH23" s="1">
        <v>-4.2662238077649251E-4</v>
      </c>
      <c r="AI23" s="1">
        <v>-5.1471718758734197E-4</v>
      </c>
      <c r="AJ23" s="1">
        <v>-4.7402880358644487E-4</v>
      </c>
      <c r="AK23" s="1">
        <v>-7.9440447838172981E-4</v>
      </c>
      <c r="AL23" s="1">
        <v>-4.6256779163247929E-4</v>
      </c>
      <c r="AM23" s="1">
        <v>-6.3309231160380984E-4</v>
      </c>
      <c r="AN23" s="1">
        <v>-7.1116265974911048E-4</v>
      </c>
      <c r="AO23" s="1">
        <v>2.3654501988796604E-3</v>
      </c>
      <c r="AP23" s="1">
        <v>2.3654501988796604E-3</v>
      </c>
      <c r="AQ23" s="1">
        <v>-6.0996407629755806E-4</v>
      </c>
      <c r="AR23" s="1">
        <v>-6.0996407629755806E-4</v>
      </c>
      <c r="AS23" s="1">
        <v>-8.7634734303168355E-4</v>
      </c>
      <c r="AT23" s="1">
        <v>-7.477171953406658E-4</v>
      </c>
      <c r="AU23" s="1">
        <v>-7.477171953406658E-4</v>
      </c>
      <c r="AV23" s="1">
        <v>1.9130062044383259E-3</v>
      </c>
      <c r="AW23" s="1">
        <v>-2.2102947507171301E-4</v>
      </c>
      <c r="AX23" s="1">
        <v>8.3330014803163993E-4</v>
      </c>
      <c r="AY23" s="1">
        <v>-5.8128860114096861E-4</v>
      </c>
      <c r="AZ23" s="1">
        <v>-1.2736167426732688E-3</v>
      </c>
      <c r="BA23" s="1">
        <v>-8.0130197100739052E-4</v>
      </c>
      <c r="BB23" s="1">
        <v>-3.9441426334400177E-4</v>
      </c>
      <c r="BC23" s="1">
        <v>-8.1417226937075958E-4</v>
      </c>
      <c r="BD23" s="1">
        <v>-6.3633610706458088E-4</v>
      </c>
      <c r="BE23" s="1">
        <v>8.4066532165234789E-5</v>
      </c>
      <c r="BF23" s="1">
        <v>-7.2295458994119587E-4</v>
      </c>
      <c r="BG23" s="1">
        <v>-7.2295458994119587E-4</v>
      </c>
      <c r="BH23" s="1">
        <v>-7.2295458994119587E-4</v>
      </c>
      <c r="BI23" s="1">
        <v>-7.2295458994119587E-4</v>
      </c>
      <c r="BJ23" s="1">
        <v>3.9109991250549109E-3</v>
      </c>
      <c r="BK23" s="1">
        <v>-3.0088915390961193E-4</v>
      </c>
      <c r="BL23" s="1">
        <v>1.6815514952872972E-3</v>
      </c>
      <c r="BM23" s="1">
        <v>-4.2117034946439601E-4</v>
      </c>
      <c r="BN23" s="1">
        <v>-4.905854503246829E-4</v>
      </c>
      <c r="BO23" s="1">
        <v>-6.8354393994604027E-4</v>
      </c>
      <c r="BP23" s="1">
        <v>-6.8354393994604027E-4</v>
      </c>
      <c r="BQ23" s="1">
        <v>-5.9203071308580591E-4</v>
      </c>
      <c r="BR23" s="1">
        <v>-5.9203071308580591E-4</v>
      </c>
    </row>
    <row r="24" spans="2:70" x14ac:dyDescent="0.2">
      <c r="B24" s="5">
        <v>2.4493625476019711E-4</v>
      </c>
      <c r="C24" s="1">
        <v>2.6742696508280748E-4</v>
      </c>
      <c r="D24" s="1">
        <v>-1.3477213840970847E-6</v>
      </c>
      <c r="E24" s="1">
        <v>1.7311742794835063E-6</v>
      </c>
      <c r="F24" s="1">
        <v>-5.6980733875089916E-5</v>
      </c>
      <c r="G24" s="1">
        <v>1.1881221418548102E-4</v>
      </c>
      <c r="H24" s="1">
        <v>2.036411062441488E-4</v>
      </c>
      <c r="I24" s="1">
        <v>5.58412504017172E-5</v>
      </c>
      <c r="J24" s="1">
        <v>2.6695089605174014E-4</v>
      </c>
      <c r="K24" s="1">
        <v>6.4422226718565621E-5</v>
      </c>
      <c r="L24" s="1">
        <v>-3.523340276951981E-5</v>
      </c>
      <c r="M24" s="1">
        <v>-3.523340276951981E-5</v>
      </c>
      <c r="N24" s="1">
        <v>1.2495416754432454E-5</v>
      </c>
      <c r="O24" s="1">
        <v>2.4553738013862158E-4</v>
      </c>
      <c r="P24" s="1">
        <v>2.064786126850396E-4</v>
      </c>
      <c r="Q24" s="1">
        <v>4.3304836484685132E-5</v>
      </c>
      <c r="R24" s="1">
        <v>6.3949903570355751E-5</v>
      </c>
      <c r="S24" s="1">
        <v>1.4175428568163057E-4</v>
      </c>
      <c r="T24" s="1">
        <v>-1.7663617180642657E-4</v>
      </c>
      <c r="U24" s="1">
        <v>2.2775725424463623E-4</v>
      </c>
      <c r="V24" s="1">
        <v>1.0006597265030552E-4</v>
      </c>
      <c r="W24" s="1">
        <v>-5.6278987810054362E-4</v>
      </c>
      <c r="X24" s="1">
        <v>5.0231303334416196E-4</v>
      </c>
      <c r="Y24" s="1">
        <v>2.9061092703110283E-4</v>
      </c>
      <c r="Z24" s="1">
        <v>3.9272445280896508E-4</v>
      </c>
      <c r="AA24" s="1">
        <v>3.0639661891186522E-5</v>
      </c>
      <c r="AB24" s="1">
        <v>4.3401212370525157E-5</v>
      </c>
      <c r="AC24" s="1">
        <v>7.7270161530132542E-5</v>
      </c>
      <c r="AD24" s="1">
        <v>1.1942497033687375E-4</v>
      </c>
      <c r="AE24" s="1">
        <v>1.0225134892825183E-4</v>
      </c>
      <c r="AF24" s="1">
        <v>1.2121370183091483E-4</v>
      </c>
      <c r="AG24" s="1">
        <v>1.3015998938517481E-5</v>
      </c>
      <c r="AH24" s="1">
        <v>-1.5149256324407473E-4</v>
      </c>
      <c r="AI24" s="1">
        <v>-1.3420115439270635E-4</v>
      </c>
      <c r="AJ24" s="1">
        <v>2.0977129058051832E-5</v>
      </c>
      <c r="AK24" s="1">
        <v>3.8014665488498949E-4</v>
      </c>
      <c r="AL24" s="1">
        <v>2.4003686962675164E-4</v>
      </c>
      <c r="AM24" s="1">
        <v>2.4041028201281722E-4</v>
      </c>
      <c r="AN24" s="1">
        <v>4.2076284038495431E-4</v>
      </c>
      <c r="AO24" s="1">
        <v>-2.4588644458351997E-4</v>
      </c>
      <c r="AP24" s="1">
        <v>-2.4588644458351997E-4</v>
      </c>
      <c r="AQ24" s="1">
        <v>4.2851447415438256E-5</v>
      </c>
      <c r="AR24" s="1">
        <v>4.2851447415438256E-5</v>
      </c>
      <c r="AS24" s="1">
        <v>3.54895187091643E-4</v>
      </c>
      <c r="AT24" s="1">
        <v>1.3137282336223496E-4</v>
      </c>
      <c r="AU24" s="1">
        <v>1.3137282336223496E-4</v>
      </c>
      <c r="AV24" s="1">
        <v>-3.1956429947884634E-4</v>
      </c>
      <c r="AW24" s="1">
        <v>1.8700758377104658E-4</v>
      </c>
      <c r="AX24" s="1">
        <v>1.4507273531430347E-4</v>
      </c>
      <c r="AY24" s="1">
        <v>7.6141067916719342E-5</v>
      </c>
      <c r="AZ24" s="1">
        <v>-2.4695500642615116E-5</v>
      </c>
      <c r="BA24" s="1">
        <v>1.7417768596184547E-5</v>
      </c>
      <c r="BB24" s="1">
        <v>1.7182984724940819E-4</v>
      </c>
      <c r="BC24" s="1">
        <v>3.740570440573605E-5</v>
      </c>
      <c r="BD24" s="1">
        <v>2.7633915299614083E-4</v>
      </c>
      <c r="BE24" s="1">
        <v>2.6939901494580005E-4</v>
      </c>
      <c r="BF24" s="1">
        <v>2.8881966291209132E-4</v>
      </c>
      <c r="BG24" s="1">
        <v>2.8881966291209132E-4</v>
      </c>
      <c r="BH24" s="1">
        <v>2.8881966291209132E-4</v>
      </c>
      <c r="BI24" s="1">
        <v>2.8881966291209132E-4</v>
      </c>
      <c r="BJ24" s="1">
        <v>1.0402369810288555E-4</v>
      </c>
      <c r="BK24" s="1">
        <v>1.3798253418278268E-4</v>
      </c>
      <c r="BL24" s="1">
        <v>-1.9111387829976519E-4</v>
      </c>
      <c r="BM24" s="1">
        <v>1.8202124137766223E-4</v>
      </c>
      <c r="BN24" s="1">
        <v>-1.3410663038538578E-5</v>
      </c>
      <c r="BO24" s="1">
        <v>1.0570509578062196E-4</v>
      </c>
      <c r="BP24" s="1">
        <v>1.0570509578062196E-4</v>
      </c>
      <c r="BQ24" s="1">
        <v>2.2924680938674553E-5</v>
      </c>
      <c r="BR24" s="1">
        <v>2.2924680938674553E-5</v>
      </c>
    </row>
    <row r="25" spans="2:70" x14ac:dyDescent="0.2">
      <c r="B25" s="5">
        <v>2.1189363471481556E-4</v>
      </c>
      <c r="C25" s="1">
        <v>2.2085170194350985E-4</v>
      </c>
      <c r="D25" s="1">
        <v>3.8626100375307152E-5</v>
      </c>
      <c r="E25" s="1">
        <v>3.5834286261525392E-5</v>
      </c>
      <c r="F25" s="1">
        <v>2.1495412681614101E-7</v>
      </c>
      <c r="G25" s="1">
        <v>5.698119933322371E-5</v>
      </c>
      <c r="H25" s="1">
        <v>6.7603925170277881E-5</v>
      </c>
      <c r="I25" s="1">
        <v>8.6228990074000396E-6</v>
      </c>
      <c r="J25" s="1">
        <v>2.1090724464014802E-4</v>
      </c>
      <c r="K25" s="1">
        <v>2.7257009908653498E-5</v>
      </c>
      <c r="L25" s="1">
        <v>1.7875094926411493E-5</v>
      </c>
      <c r="M25" s="1">
        <v>1.7875094926411493E-5</v>
      </c>
      <c r="N25" s="1">
        <v>3.8178455449918407E-5</v>
      </c>
      <c r="O25" s="1">
        <v>2.0258446161864607E-4</v>
      </c>
      <c r="P25" s="1">
        <v>1.1857793769611964E-4</v>
      </c>
      <c r="Q25" s="1">
        <v>2.321183313577945E-5</v>
      </c>
      <c r="R25" s="1">
        <v>2.8598152008482285E-5</v>
      </c>
      <c r="S25" s="1">
        <v>1.098382062726342E-4</v>
      </c>
      <c r="T25" s="1">
        <v>-2.0491385347678082E-4</v>
      </c>
      <c r="U25" s="1">
        <v>1.7578703080235993E-4</v>
      </c>
      <c r="V25" s="1">
        <v>7.8641925895955089E-5</v>
      </c>
      <c r="W25" s="1">
        <v>-8.8995933109276167E-4</v>
      </c>
      <c r="X25" s="1">
        <v>2.9061092703110283E-4</v>
      </c>
      <c r="Y25" s="1">
        <v>4.472307628720629E-4</v>
      </c>
      <c r="Z25" s="1">
        <v>2.5369556187673504E-4</v>
      </c>
      <c r="AA25" s="1">
        <v>-3.6125645857518749E-5</v>
      </c>
      <c r="AB25" s="1">
        <v>-1.2746230251297244E-5</v>
      </c>
      <c r="AC25" s="1">
        <v>8.105715209718941E-5</v>
      </c>
      <c r="AD25" s="1">
        <v>-1.1687956803736571E-4</v>
      </c>
      <c r="AE25" s="1">
        <v>2.7645908364038299E-5</v>
      </c>
      <c r="AF25" s="1">
        <v>3.1219869672354585E-5</v>
      </c>
      <c r="AG25" s="1">
        <v>-7.0031235970708432E-6</v>
      </c>
      <c r="AH25" s="1">
        <v>-7.7875034764740344E-5</v>
      </c>
      <c r="AI25" s="1">
        <v>-1.105015957122247E-4</v>
      </c>
      <c r="AJ25" s="1">
        <v>1.059346157155732E-5</v>
      </c>
      <c r="AK25" s="1">
        <v>3.1719497625277504E-4</v>
      </c>
      <c r="AL25" s="1">
        <v>2.1436022379367681E-4</v>
      </c>
      <c r="AM25" s="1">
        <v>1.476392923823513E-4</v>
      </c>
      <c r="AN25" s="1">
        <v>3.3417118451948424E-4</v>
      </c>
      <c r="AO25" s="1">
        <v>-3.2985808874830426E-4</v>
      </c>
      <c r="AP25" s="1">
        <v>-3.2985808874830426E-4</v>
      </c>
      <c r="AQ25" s="1">
        <v>2.6759661854677146E-5</v>
      </c>
      <c r="AR25" s="1">
        <v>2.6759661854677146E-5</v>
      </c>
      <c r="AS25" s="1">
        <v>3.061640994979788E-4</v>
      </c>
      <c r="AT25" s="1">
        <v>-1.8059074516801259E-5</v>
      </c>
      <c r="AU25" s="1">
        <v>-1.8059074516801259E-5</v>
      </c>
      <c r="AV25" s="1">
        <v>-3.4492240971967881E-4</v>
      </c>
      <c r="AW25" s="1">
        <v>1.3082030401485344E-4</v>
      </c>
      <c r="AX25" s="1">
        <v>2.6326919831900706E-5</v>
      </c>
      <c r="AY25" s="1">
        <v>4.565228576252578E-5</v>
      </c>
      <c r="AZ25" s="1">
        <v>2.1681327862857795E-5</v>
      </c>
      <c r="BA25" s="1">
        <v>-1.6011219045440562E-5</v>
      </c>
      <c r="BB25" s="1">
        <v>4.0387346465757883E-5</v>
      </c>
      <c r="BC25" s="1">
        <v>5.569262933445811E-5</v>
      </c>
      <c r="BD25" s="1">
        <v>1.8968147763432863E-4</v>
      </c>
      <c r="BE25" s="1">
        <v>1.4392363946324121E-4</v>
      </c>
      <c r="BF25" s="1">
        <v>2.4940733539975755E-4</v>
      </c>
      <c r="BG25" s="1">
        <v>2.4940733539975755E-4</v>
      </c>
      <c r="BH25" s="1">
        <v>2.4940733539975755E-4</v>
      </c>
      <c r="BI25" s="1">
        <v>2.4940733539975755E-4</v>
      </c>
      <c r="BJ25" s="1">
        <v>-2.17732524981688E-4</v>
      </c>
      <c r="BK25" s="1">
        <v>2.5220663959043089E-5</v>
      </c>
      <c r="BL25" s="1">
        <v>-2.0624465225359886E-4</v>
      </c>
      <c r="BM25" s="1">
        <v>1.3328496075442123E-4</v>
      </c>
      <c r="BN25" s="1">
        <v>1.0581892279863481E-5</v>
      </c>
      <c r="BO25" s="1">
        <v>4.2916756696818398E-5</v>
      </c>
      <c r="BP25" s="1">
        <v>4.2916756696818398E-5</v>
      </c>
      <c r="BQ25" s="1">
        <v>2.7018946860798702E-5</v>
      </c>
      <c r="BR25" s="1">
        <v>2.7018946860798702E-5</v>
      </c>
    </row>
    <row r="26" spans="2:70" x14ac:dyDescent="0.2">
      <c r="B26" s="5">
        <v>2.1595755191986356E-4</v>
      </c>
      <c r="C26" s="1">
        <v>2.3134869606242819E-4</v>
      </c>
      <c r="D26" s="1">
        <v>1.7291807394399135E-5</v>
      </c>
      <c r="E26" s="1">
        <v>1.0146680191408935E-5</v>
      </c>
      <c r="F26" s="1">
        <v>-3.784299476948309E-5</v>
      </c>
      <c r="G26" s="1">
        <v>9.4876335452483802E-5</v>
      </c>
      <c r="H26" s="1">
        <v>1.5468116799569498E-4</v>
      </c>
      <c r="I26" s="1">
        <v>4.049639223828228E-5</v>
      </c>
      <c r="J26" s="1">
        <v>2.3153120573891729E-4</v>
      </c>
      <c r="K26" s="1">
        <v>9.3359846799736839E-6</v>
      </c>
      <c r="L26" s="1">
        <v>-4.0097743882863347E-5</v>
      </c>
      <c r="M26" s="1">
        <v>-4.0097743882863347E-5</v>
      </c>
      <c r="N26" s="1">
        <v>2.3745536688041566E-5</v>
      </c>
      <c r="O26" s="1">
        <v>2.0716430557128179E-4</v>
      </c>
      <c r="P26" s="1">
        <v>1.6259790395698067E-4</v>
      </c>
      <c r="Q26" s="1">
        <v>1.4299175857247243E-5</v>
      </c>
      <c r="R26" s="1">
        <v>4.1159151174908898E-5</v>
      </c>
      <c r="S26" s="1">
        <v>1.2447953710993879E-4</v>
      </c>
      <c r="T26" s="1">
        <v>-2.4494252274138555E-4</v>
      </c>
      <c r="U26" s="1">
        <v>1.8838984489871917E-4</v>
      </c>
      <c r="V26" s="1">
        <v>1.2271233565850552E-4</v>
      </c>
      <c r="W26" s="1">
        <v>-7.8759899593760553E-4</v>
      </c>
      <c r="X26" s="1">
        <v>3.9272445280896508E-4</v>
      </c>
      <c r="Y26" s="1">
        <v>2.5369556187673504E-4</v>
      </c>
      <c r="Z26" s="1">
        <v>3.5437600082296783E-4</v>
      </c>
      <c r="AA26" s="1">
        <v>3.1342225600134059E-5</v>
      </c>
      <c r="AB26" s="1">
        <v>1.3000159160889013E-5</v>
      </c>
      <c r="AC26" s="1">
        <v>8.4424989119927406E-5</v>
      </c>
      <c r="AD26" s="1">
        <v>8.937105050819109E-5</v>
      </c>
      <c r="AE26" s="1">
        <v>8.5733162250077781E-5</v>
      </c>
      <c r="AF26" s="1">
        <v>9.2129387094859827E-5</v>
      </c>
      <c r="AG26" s="1">
        <v>4.8563616226318753E-6</v>
      </c>
      <c r="AH26" s="1">
        <v>-1.1004182763222266E-4</v>
      </c>
      <c r="AI26" s="1">
        <v>-1.0465876814874796E-4</v>
      </c>
      <c r="AJ26" s="1">
        <v>1.6325840054596167E-5</v>
      </c>
      <c r="AK26" s="1">
        <v>3.443199544409122E-4</v>
      </c>
      <c r="AL26" s="1">
        <v>2.2030509510901402E-4</v>
      </c>
      <c r="AM26" s="1">
        <v>2.0057650136036235E-4</v>
      </c>
      <c r="AN26" s="1">
        <v>3.4563147748467766E-4</v>
      </c>
      <c r="AO26" s="1">
        <v>-2.8126693734519697E-4</v>
      </c>
      <c r="AP26" s="1">
        <v>-2.8126693734519697E-4</v>
      </c>
      <c r="AQ26" s="1">
        <v>3.4741422495019735E-5</v>
      </c>
      <c r="AR26" s="1">
        <v>3.4741422495019735E-5</v>
      </c>
      <c r="AS26" s="1">
        <v>3.2747469701616914E-4</v>
      </c>
      <c r="AT26" s="1">
        <v>9.4183091540663778E-5</v>
      </c>
      <c r="AU26" s="1">
        <v>9.4183091540663778E-5</v>
      </c>
      <c r="AV26" s="1">
        <v>-3.7349172215194262E-4</v>
      </c>
      <c r="AW26" s="1">
        <v>1.4798299616136762E-4</v>
      </c>
      <c r="AX26" s="1">
        <v>9.9108649564097077E-5</v>
      </c>
      <c r="AY26" s="1">
        <v>6.6549625714335748E-5</v>
      </c>
      <c r="AZ26" s="1">
        <v>3.8895130506763544E-5</v>
      </c>
      <c r="BA26" s="1">
        <v>2.2500428100841518E-5</v>
      </c>
      <c r="BB26" s="1">
        <v>1.3267497656910412E-4</v>
      </c>
      <c r="BC26" s="1">
        <v>4.194268011407408E-5</v>
      </c>
      <c r="BD26" s="1">
        <v>2.4896007278572265E-4</v>
      </c>
      <c r="BE26" s="1">
        <v>1.9104501906388763E-4</v>
      </c>
      <c r="BF26" s="1">
        <v>2.4818757172014706E-4</v>
      </c>
      <c r="BG26" s="1">
        <v>2.4818757172014706E-4</v>
      </c>
      <c r="BH26" s="1">
        <v>2.4818757172014706E-4</v>
      </c>
      <c r="BI26" s="1">
        <v>2.4818757172014706E-4</v>
      </c>
      <c r="BJ26" s="1">
        <v>-1.7895841210784834E-4</v>
      </c>
      <c r="BK26" s="1">
        <v>6.3949977640012071E-5</v>
      </c>
      <c r="BL26" s="1">
        <v>-2.5793178704382517E-4</v>
      </c>
      <c r="BM26" s="1">
        <v>1.5844394158642729E-4</v>
      </c>
      <c r="BN26" s="1">
        <v>-8.7273080611403785E-6</v>
      </c>
      <c r="BO26" s="1">
        <v>7.778387004312321E-5</v>
      </c>
      <c r="BP26" s="1">
        <v>7.778387004312321E-5</v>
      </c>
      <c r="BQ26" s="1">
        <v>1.7905518262232743E-5</v>
      </c>
      <c r="BR26" s="1">
        <v>1.7905518262232743E-5</v>
      </c>
    </row>
    <row r="27" spans="2:70" x14ac:dyDescent="0.2">
      <c r="B27" s="5">
        <v>3.4029513221678672E-5</v>
      </c>
      <c r="C27" s="1">
        <v>-3.4126226010236857E-5</v>
      </c>
      <c r="D27" s="1">
        <v>8.6545272229368407E-5</v>
      </c>
      <c r="E27" s="1">
        <v>2.16351368854277E-4</v>
      </c>
      <c r="F27" s="1">
        <v>-1.3248135821427484E-5</v>
      </c>
      <c r="G27" s="1">
        <v>5.4155491184468632E-4</v>
      </c>
      <c r="H27" s="1">
        <v>5.9195862711876996E-4</v>
      </c>
      <c r="I27" s="1">
        <v>1.3621069184748905E-4</v>
      </c>
      <c r="J27" s="1">
        <v>1.1765027940528741E-4</v>
      </c>
      <c r="K27" s="1">
        <v>3.3944412136342555E-4</v>
      </c>
      <c r="L27" s="1">
        <v>1.0939299459133073E-4</v>
      </c>
      <c r="M27" s="1">
        <v>1.0939299459133073E-4</v>
      </c>
      <c r="N27" s="1">
        <v>1.5821524282462818E-4</v>
      </c>
      <c r="O27" s="1">
        <v>7.1790462251234417E-5</v>
      </c>
      <c r="P27" s="1">
        <v>3.6844593084080946E-5</v>
      </c>
      <c r="Q27" s="1">
        <v>2.5547509998092818E-4</v>
      </c>
      <c r="R27" s="1">
        <v>2.2709912808354193E-4</v>
      </c>
      <c r="S27" s="1">
        <v>4.90806658000423E-5</v>
      </c>
      <c r="T27" s="1">
        <v>-1.548316254982457E-4</v>
      </c>
      <c r="U27" s="1">
        <v>4.4919657547677055E-5</v>
      </c>
      <c r="V27" s="1">
        <v>3.6058509291753187E-4</v>
      </c>
      <c r="W27" s="1">
        <v>-5.9429650651637823E-4</v>
      </c>
      <c r="X27" s="1">
        <v>3.0639661891186522E-5</v>
      </c>
      <c r="Y27" s="1">
        <v>-3.6125645857518749E-5</v>
      </c>
      <c r="Z27" s="1">
        <v>3.1342225600134059E-5</v>
      </c>
      <c r="AA27" s="1">
        <v>7.3031130659219204E-4</v>
      </c>
      <c r="AB27" s="1">
        <v>4.9542453518358783E-4</v>
      </c>
      <c r="AC27" s="1">
        <v>3.5218448713887546E-5</v>
      </c>
      <c r="AD27" s="1">
        <v>-1.2242921643856996E-4</v>
      </c>
      <c r="AE27" s="1">
        <v>4.3299067436926964E-4</v>
      </c>
      <c r="AF27" s="1">
        <v>5.5405869625328383E-4</v>
      </c>
      <c r="AG27" s="1">
        <v>2.2337779064221432E-5</v>
      </c>
      <c r="AH27" s="1">
        <v>7.7893266240165623E-5</v>
      </c>
      <c r="AI27" s="1">
        <v>8.7852796196725573E-5</v>
      </c>
      <c r="AJ27" s="1">
        <v>2.0465141823935502E-4</v>
      </c>
      <c r="AK27" s="1">
        <v>4.4764737294835401E-5</v>
      </c>
      <c r="AL27" s="1">
        <v>4.2077752192208006E-5</v>
      </c>
      <c r="AM27" s="1">
        <v>7.9321121924863267E-5</v>
      </c>
      <c r="AN27" s="1">
        <v>1.6158438305773017E-4</v>
      </c>
      <c r="AO27" s="1">
        <v>-1.4117064332442249E-4</v>
      </c>
      <c r="AP27" s="1">
        <v>-1.4117064332442249E-4</v>
      </c>
      <c r="AQ27" s="1">
        <v>1.3888848349310484E-4</v>
      </c>
      <c r="AR27" s="1">
        <v>1.3888848349310484E-4</v>
      </c>
      <c r="AS27" s="1">
        <v>9.0718805020921934E-5</v>
      </c>
      <c r="AT27" s="1">
        <v>3.0899730366131895E-4</v>
      </c>
      <c r="AU27" s="1">
        <v>3.0899730366131895E-4</v>
      </c>
      <c r="AV27" s="1">
        <v>3.3016305923806342E-4</v>
      </c>
      <c r="AW27" s="1">
        <v>3.2881363833528564E-5</v>
      </c>
      <c r="AX27" s="1">
        <v>6.6480292083882675E-5</v>
      </c>
      <c r="AY27" s="1">
        <v>2.6364125585782809E-4</v>
      </c>
      <c r="AZ27" s="1">
        <v>6.3046373758351328E-5</v>
      </c>
      <c r="BA27" s="1">
        <v>2.1617360280796953E-4</v>
      </c>
      <c r="BB27" s="1">
        <v>2.4470495704531447E-4</v>
      </c>
      <c r="BC27" s="1">
        <v>1.7204907620403941E-4</v>
      </c>
      <c r="BD27" s="1">
        <v>1.00304932800139E-4</v>
      </c>
      <c r="BE27" s="1">
        <v>8.1986226914449359E-5</v>
      </c>
      <c r="BF27" s="1">
        <v>3.6302705019688665E-5</v>
      </c>
      <c r="BG27" s="1">
        <v>3.6302705019688665E-5</v>
      </c>
      <c r="BH27" s="1">
        <v>3.6302705019688665E-5</v>
      </c>
      <c r="BI27" s="1">
        <v>3.6302705019688665E-5</v>
      </c>
      <c r="BJ27" s="1">
        <v>1.9867473354574265E-4</v>
      </c>
      <c r="BK27" s="1">
        <v>3.3246037955696065E-4</v>
      </c>
      <c r="BL27" s="1">
        <v>-1.9781226024782243E-4</v>
      </c>
      <c r="BM27" s="1">
        <v>1.7825131532086617E-5</v>
      </c>
      <c r="BN27" s="1">
        <v>1.2224129877167916E-5</v>
      </c>
      <c r="BO27" s="1">
        <v>3.8791735775559841E-4</v>
      </c>
      <c r="BP27" s="1">
        <v>3.8791735775559841E-4</v>
      </c>
      <c r="BQ27" s="1">
        <v>1.8475578057254357E-4</v>
      </c>
      <c r="BR27" s="1">
        <v>1.8475578057254357E-4</v>
      </c>
    </row>
    <row r="28" spans="2:70" x14ac:dyDescent="0.2">
      <c r="B28" s="5">
        <v>5.1904852762129696E-6</v>
      </c>
      <c r="C28" s="1">
        <v>6.5302078468705911E-6</v>
      </c>
      <c r="D28" s="1">
        <v>1.6424322649292348E-5</v>
      </c>
      <c r="E28" s="1">
        <v>2.2599343112806271E-4</v>
      </c>
      <c r="F28" s="1">
        <v>-4.8051679807647361E-5</v>
      </c>
      <c r="G28" s="1">
        <v>4.8154561835130495E-4</v>
      </c>
      <c r="H28" s="1">
        <v>5.7412766117401865E-4</v>
      </c>
      <c r="I28" s="1">
        <v>1.2292571991322608E-4</v>
      </c>
      <c r="J28" s="1">
        <v>1.6321412345898307E-5</v>
      </c>
      <c r="K28" s="1">
        <v>5.5196125937008304E-4</v>
      </c>
      <c r="L28" s="1">
        <v>1.170062346205286E-4</v>
      </c>
      <c r="M28" s="1">
        <v>1.170062346205286E-4</v>
      </c>
      <c r="N28" s="1">
        <v>2.3465813808255548E-4</v>
      </c>
      <c r="O28" s="1">
        <v>4.4514696556768686E-5</v>
      </c>
      <c r="P28" s="1">
        <v>1.9993275337527399E-5</v>
      </c>
      <c r="Q28" s="1">
        <v>2.7342455957238645E-4</v>
      </c>
      <c r="R28" s="1">
        <v>2.2907593065249482E-4</v>
      </c>
      <c r="S28" s="1">
        <v>2.1998215194213938E-5</v>
      </c>
      <c r="T28" s="1">
        <v>-1.8253466267874991E-4</v>
      </c>
      <c r="U28" s="1">
        <v>7.9791317239868725E-6</v>
      </c>
      <c r="V28" s="1">
        <v>3.5436036862927003E-4</v>
      </c>
      <c r="W28" s="1">
        <v>-6.1907323992018044E-4</v>
      </c>
      <c r="X28" s="1">
        <v>4.3401212370525157E-5</v>
      </c>
      <c r="Y28" s="1">
        <v>-1.2746230251297244E-5</v>
      </c>
      <c r="Z28" s="1">
        <v>1.3000159160889013E-5</v>
      </c>
      <c r="AA28" s="1">
        <v>4.9542453518358783E-4</v>
      </c>
      <c r="AB28" s="1">
        <v>8.1668980862021593E-4</v>
      </c>
      <c r="AC28" s="1">
        <v>5.0650204173902616E-5</v>
      </c>
      <c r="AD28" s="1">
        <v>-1.726404194560549E-5</v>
      </c>
      <c r="AE28" s="1">
        <v>4.9854720970683047E-4</v>
      </c>
      <c r="AF28" s="1">
        <v>5.2049950848061179E-4</v>
      </c>
      <c r="AG28" s="1">
        <v>1.5614750410930663E-5</v>
      </c>
      <c r="AH28" s="1">
        <v>2.985884650901216E-5</v>
      </c>
      <c r="AI28" s="1">
        <v>1.1913629193122207E-4</v>
      </c>
      <c r="AJ28" s="1">
        <v>2.2453818765984574E-4</v>
      </c>
      <c r="AK28" s="1">
        <v>1.9581643847581621E-5</v>
      </c>
      <c r="AL28" s="1">
        <v>-6.3048243787009887E-6</v>
      </c>
      <c r="AM28" s="1">
        <v>2.4922841955299482E-5</v>
      </c>
      <c r="AN28" s="1">
        <v>1.5163671834305452E-4</v>
      </c>
      <c r="AO28" s="1">
        <v>-9.8586447941411876E-5</v>
      </c>
      <c r="AP28" s="1">
        <v>-9.8586447941411876E-5</v>
      </c>
      <c r="AQ28" s="1">
        <v>1.2360010779314252E-4</v>
      </c>
      <c r="AR28" s="1">
        <v>1.2360010779314252E-4</v>
      </c>
      <c r="AS28" s="1">
        <v>1.4540791636963643E-4</v>
      </c>
      <c r="AT28" s="1">
        <v>5.5077354118467081E-4</v>
      </c>
      <c r="AU28" s="1">
        <v>5.5077354118467081E-4</v>
      </c>
      <c r="AV28" s="1">
        <v>6.7330237308543383E-4</v>
      </c>
      <c r="AW28" s="1">
        <v>4.1342127787342887E-5</v>
      </c>
      <c r="AX28" s="1">
        <v>5.7904026617334354E-5</v>
      </c>
      <c r="AY28" s="1">
        <v>2.4983017621685419E-4</v>
      </c>
      <c r="AZ28" s="1">
        <v>-8.502814018910971E-5</v>
      </c>
      <c r="BA28" s="1">
        <v>1.7743715927993344E-4</v>
      </c>
      <c r="BB28" s="1">
        <v>2.8706480787587884E-4</v>
      </c>
      <c r="BC28" s="1">
        <v>2.4162831398468301E-4</v>
      </c>
      <c r="BD28" s="1">
        <v>1.2282066892399982E-4</v>
      </c>
      <c r="BE28" s="1">
        <v>1.2546893915766567E-4</v>
      </c>
      <c r="BF28" s="1">
        <v>6.5846144120288179E-5</v>
      </c>
      <c r="BG28" s="1">
        <v>6.5846144120288179E-5</v>
      </c>
      <c r="BH28" s="1">
        <v>6.5846144120288179E-5</v>
      </c>
      <c r="BI28" s="1">
        <v>6.5846144120288179E-5</v>
      </c>
      <c r="BJ28" s="1">
        <v>5.0515033541381434E-4</v>
      </c>
      <c r="BK28" s="1">
        <v>3.4915798357802182E-4</v>
      </c>
      <c r="BL28" s="1">
        <v>-2.0399972850868424E-4</v>
      </c>
      <c r="BM28" s="1">
        <v>9.8108797898053723E-7</v>
      </c>
      <c r="BN28" s="1">
        <v>-5.2910072145056131E-5</v>
      </c>
      <c r="BO28" s="1">
        <v>3.9160225929277969E-4</v>
      </c>
      <c r="BP28" s="1">
        <v>3.9160225929277969E-4</v>
      </c>
      <c r="BQ28" s="1">
        <v>2.0807375192886151E-4</v>
      </c>
      <c r="BR28" s="1">
        <v>2.0807375192886151E-4</v>
      </c>
    </row>
    <row r="29" spans="2:70" x14ac:dyDescent="0.2">
      <c r="B29" s="5">
        <v>9.6812673702066052E-5</v>
      </c>
      <c r="C29" s="1">
        <v>9.4567906200628565E-5</v>
      </c>
      <c r="D29" s="1">
        <v>-2.1213994262101942E-5</v>
      </c>
      <c r="E29" s="1">
        <v>2.8921174029845706E-5</v>
      </c>
      <c r="F29" s="1">
        <v>-1.089032493793425E-5</v>
      </c>
      <c r="G29" s="1">
        <v>4.7874822024812283E-5</v>
      </c>
      <c r="H29" s="1">
        <v>1.7856937913411582E-5</v>
      </c>
      <c r="I29" s="1">
        <v>9.363240141625994E-6</v>
      </c>
      <c r="J29" s="1">
        <v>6.5410101919504681E-5</v>
      </c>
      <c r="K29" s="1">
        <v>5.1695573521625515E-5</v>
      </c>
      <c r="L29" s="1">
        <v>1.2794187362826057E-6</v>
      </c>
      <c r="M29" s="1">
        <v>1.2794187362826057E-6</v>
      </c>
      <c r="N29" s="1">
        <v>3.5946709733746387E-5</v>
      </c>
      <c r="O29" s="1">
        <v>5.1270902171631551E-5</v>
      </c>
      <c r="P29" s="1">
        <v>9.1822976234169027E-5</v>
      </c>
      <c r="Q29" s="1">
        <v>-1.4433546715105717E-5</v>
      </c>
      <c r="R29" s="1">
        <v>1.0237100426424096E-5</v>
      </c>
      <c r="S29" s="1">
        <v>8.0938823529597519E-5</v>
      </c>
      <c r="T29" s="1">
        <v>-1.066901959001394E-4</v>
      </c>
      <c r="U29" s="1">
        <v>7.614022369138986E-5</v>
      </c>
      <c r="V29" s="1">
        <v>5.1601787524244733E-5</v>
      </c>
      <c r="W29" s="1">
        <v>-2.2138617476630883E-4</v>
      </c>
      <c r="X29" s="1">
        <v>7.7270161530132542E-5</v>
      </c>
      <c r="Y29" s="1">
        <v>8.105715209718941E-5</v>
      </c>
      <c r="Z29" s="1">
        <v>8.4424989119927406E-5</v>
      </c>
      <c r="AA29" s="1">
        <v>3.5218448713887546E-5</v>
      </c>
      <c r="AB29" s="1">
        <v>5.0650204173902616E-5</v>
      </c>
      <c r="AC29" s="1">
        <v>2.0564721139741264E-4</v>
      </c>
      <c r="AD29" s="1">
        <v>-4.1820326865571688E-5</v>
      </c>
      <c r="AE29" s="1">
        <v>6.1404211539514093E-5</v>
      </c>
      <c r="AF29" s="1">
        <v>7.1984533175559374E-5</v>
      </c>
      <c r="AG29" s="1">
        <v>2.1298571132921852E-5</v>
      </c>
      <c r="AH29" s="1">
        <v>7.2814448077754399E-6</v>
      </c>
      <c r="AI29" s="1">
        <v>-1.6651720265607154E-5</v>
      </c>
      <c r="AJ29" s="1">
        <v>1.2720674616217234E-5</v>
      </c>
      <c r="AK29" s="1">
        <v>1.3413721336804547E-4</v>
      </c>
      <c r="AL29" s="1">
        <v>8.8227164359521416E-5</v>
      </c>
      <c r="AM29" s="1">
        <v>3.5454688246204931E-5</v>
      </c>
      <c r="AN29" s="1">
        <v>2.1898796098071273E-4</v>
      </c>
      <c r="AO29" s="1">
        <v>-1.4070272084717566E-4</v>
      </c>
      <c r="AP29" s="1">
        <v>-1.4070272084717566E-4</v>
      </c>
      <c r="AQ29" s="1">
        <v>5.4022594809544201E-5</v>
      </c>
      <c r="AR29" s="1">
        <v>5.4022594809544201E-5</v>
      </c>
      <c r="AS29" s="1">
        <v>1.5939302418421189E-4</v>
      </c>
      <c r="AT29" s="1">
        <v>6.2115049220867803E-5</v>
      </c>
      <c r="AU29" s="1">
        <v>6.2115049220867803E-5</v>
      </c>
      <c r="AV29" s="1">
        <v>-7.2777227312206247E-5</v>
      </c>
      <c r="AW29" s="1">
        <v>5.7714976394318076E-5</v>
      </c>
      <c r="AX29" s="1">
        <v>3.0183590551241957E-5</v>
      </c>
      <c r="AY29" s="1">
        <v>7.1839194070842595E-5</v>
      </c>
      <c r="AZ29" s="1">
        <v>-4.5915873734052536E-6</v>
      </c>
      <c r="BA29" s="1">
        <v>-9.6358122661509898E-5</v>
      </c>
      <c r="BB29" s="1">
        <v>5.6630606870828274E-5</v>
      </c>
      <c r="BC29" s="1">
        <v>2.2873249072287154E-5</v>
      </c>
      <c r="BD29" s="1">
        <v>1.1202106332904239E-4</v>
      </c>
      <c r="BE29" s="1">
        <v>8.9718010990693921E-5</v>
      </c>
      <c r="BF29" s="1">
        <v>9.3327481379180586E-5</v>
      </c>
      <c r="BG29" s="1">
        <v>9.3327481379180586E-5</v>
      </c>
      <c r="BH29" s="1">
        <v>9.3327481379180586E-5</v>
      </c>
      <c r="BI29" s="1">
        <v>9.3327481379180586E-5</v>
      </c>
      <c r="BJ29" s="1">
        <v>3.2163850042704469E-5</v>
      </c>
      <c r="BK29" s="1">
        <v>-1.4255659688893179E-5</v>
      </c>
      <c r="BL29" s="1">
        <v>-1.0463828335347084E-4</v>
      </c>
      <c r="BM29" s="1">
        <v>8.7142450448989293E-5</v>
      </c>
      <c r="BN29" s="1">
        <v>-1.3141528702155989E-5</v>
      </c>
      <c r="BO29" s="1">
        <v>2.2606887823907314E-5</v>
      </c>
      <c r="BP29" s="1">
        <v>2.2606887823907314E-5</v>
      </c>
      <c r="BQ29" s="1">
        <v>2.3130392071052921E-5</v>
      </c>
      <c r="BR29" s="1">
        <v>2.3130392071052921E-5</v>
      </c>
    </row>
    <row r="30" spans="2:70" x14ac:dyDescent="0.2">
      <c r="B30" s="5">
        <v>4.4403385920158157E-5</v>
      </c>
      <c r="C30" s="1">
        <v>1.2746461356194798E-4</v>
      </c>
      <c r="D30" s="1">
        <v>-4.515892107899458E-6</v>
      </c>
      <c r="E30" s="1">
        <v>-6.9844295300761482E-5</v>
      </c>
      <c r="F30" s="1">
        <v>2.016989577043337E-5</v>
      </c>
      <c r="G30" s="1">
        <v>-9.4755278508777831E-5</v>
      </c>
      <c r="H30" s="1">
        <v>-1.1035467935346347E-5</v>
      </c>
      <c r="I30" s="1">
        <v>4.1768140035753959E-6</v>
      </c>
      <c r="J30" s="1">
        <v>1.2333262533481033E-4</v>
      </c>
      <c r="K30" s="1">
        <v>5.3431233298256538E-5</v>
      </c>
      <c r="L30" s="1">
        <v>-2.8104499426366874E-5</v>
      </c>
      <c r="M30" s="1">
        <v>-2.8104499426366874E-5</v>
      </c>
      <c r="N30" s="1">
        <v>9.3655703321076113E-5</v>
      </c>
      <c r="O30" s="1">
        <v>-5.3006033090686299E-5</v>
      </c>
      <c r="P30" s="1">
        <v>1.8347293254380924E-4</v>
      </c>
      <c r="Q30" s="1">
        <v>3.832832025384365E-5</v>
      </c>
      <c r="R30" s="1">
        <v>2.1915307684003217E-5</v>
      </c>
      <c r="S30" s="1">
        <v>3.4727177768742653E-5</v>
      </c>
      <c r="T30" s="1">
        <v>-1.5549722357114103E-4</v>
      </c>
      <c r="U30" s="1">
        <v>1.6822505777974975E-5</v>
      </c>
      <c r="V30" s="1">
        <v>-1.3902787100307295E-4</v>
      </c>
      <c r="W30" s="1">
        <v>-3.7939520056691289E-4</v>
      </c>
      <c r="X30" s="1">
        <v>1.1942497033687375E-4</v>
      </c>
      <c r="Y30" s="1">
        <v>-1.1687956803736571E-4</v>
      </c>
      <c r="Z30" s="1">
        <v>8.937105050819109E-5</v>
      </c>
      <c r="AA30" s="1">
        <v>-1.2242921643856996E-4</v>
      </c>
      <c r="AB30" s="1">
        <v>-1.726404194560549E-5</v>
      </c>
      <c r="AC30" s="1">
        <v>-4.1820326865571688E-5</v>
      </c>
      <c r="AD30" s="1">
        <v>2.2394634935801925E-3</v>
      </c>
      <c r="AE30" s="1">
        <v>5.9353184580700882E-5</v>
      </c>
      <c r="AF30" s="1">
        <v>2.2571378227774849E-7</v>
      </c>
      <c r="AG30" s="1">
        <v>-7.0569090122025148E-6</v>
      </c>
      <c r="AH30" s="1">
        <v>2.8512426694225778E-4</v>
      </c>
      <c r="AI30" s="1">
        <v>2.8964589121498874E-5</v>
      </c>
      <c r="AJ30" s="1">
        <v>-7.3973313305064067E-5</v>
      </c>
      <c r="AK30" s="1">
        <v>4.5225495648836442E-5</v>
      </c>
      <c r="AL30" s="1">
        <v>3.2878919030813832E-6</v>
      </c>
      <c r="AM30" s="1">
        <v>1.2070103490609399E-4</v>
      </c>
      <c r="AN30" s="1">
        <v>7.5051144260062028E-6</v>
      </c>
      <c r="AO30" s="1">
        <v>5.4238314375704984E-5</v>
      </c>
      <c r="AP30" s="1">
        <v>5.4238314375704984E-5</v>
      </c>
      <c r="AQ30" s="1">
        <v>1.6859687844137831E-5</v>
      </c>
      <c r="AR30" s="1">
        <v>1.6859687844137831E-5</v>
      </c>
      <c r="AS30" s="1">
        <v>-2.5535103604165671E-4</v>
      </c>
      <c r="AT30" s="1">
        <v>3.6607439873000326E-5</v>
      </c>
      <c r="AU30" s="1">
        <v>3.6607439873000326E-5</v>
      </c>
      <c r="AV30" s="1">
        <v>-1.4514581409313148E-4</v>
      </c>
      <c r="AW30" s="1">
        <v>1.1443178150647599E-4</v>
      </c>
      <c r="AX30" s="1">
        <v>8.7983867057217838E-4</v>
      </c>
      <c r="AY30" s="1">
        <v>1.6297219602733916E-4</v>
      </c>
      <c r="AZ30" s="1">
        <v>9.7186156960983803E-5</v>
      </c>
      <c r="BA30" s="1">
        <v>7.3093621670819206E-5</v>
      </c>
      <c r="BB30" s="1">
        <v>5.3863385297853839E-5</v>
      </c>
      <c r="BC30" s="1">
        <v>1.0270155686532236E-4</v>
      </c>
      <c r="BD30" s="1">
        <v>3.3409193571271023E-5</v>
      </c>
      <c r="BE30" s="1">
        <v>-1.7370265063095968E-5</v>
      </c>
      <c r="BF30" s="1">
        <v>-4.7131713623498781E-6</v>
      </c>
      <c r="BG30" s="1">
        <v>-4.7131713623498781E-6</v>
      </c>
      <c r="BH30" s="1">
        <v>-4.7131713623498781E-6</v>
      </c>
      <c r="BI30" s="1">
        <v>-4.7131713623498781E-6</v>
      </c>
      <c r="BJ30" s="1">
        <v>8.6969555108821442E-4</v>
      </c>
      <c r="BK30" s="1">
        <v>-7.4107137077711609E-5</v>
      </c>
      <c r="BL30" s="1">
        <v>-2.6263991327631704E-4</v>
      </c>
      <c r="BM30" s="1">
        <v>7.3181375623936119E-6</v>
      </c>
      <c r="BN30" s="1">
        <v>5.8577412615141319E-5</v>
      </c>
      <c r="BO30" s="1">
        <v>-3.63818293992298E-5</v>
      </c>
      <c r="BP30" s="1">
        <v>-3.63818293992298E-5</v>
      </c>
      <c r="BQ30" s="1">
        <v>1.2598599143200199E-5</v>
      </c>
      <c r="BR30" s="1">
        <v>1.2598599143200199E-5</v>
      </c>
    </row>
    <row r="31" spans="2:70" x14ac:dyDescent="0.2">
      <c r="B31" s="5">
        <v>4.3780362650748323E-5</v>
      </c>
      <c r="C31" s="1">
        <v>7.7033763893275586E-5</v>
      </c>
      <c r="D31" s="1">
        <v>4.2448159969509187E-5</v>
      </c>
      <c r="E31" s="1">
        <v>2.7973932782275222E-4</v>
      </c>
      <c r="F31" s="1">
        <v>-1.0411573548524508E-5</v>
      </c>
      <c r="G31" s="1">
        <v>6.2015665089490109E-4</v>
      </c>
      <c r="H31" s="1">
        <v>7.1688633814946559E-4</v>
      </c>
      <c r="I31" s="1">
        <v>7.989176845841013E-5</v>
      </c>
      <c r="J31" s="1">
        <v>1.1827965714436511E-4</v>
      </c>
      <c r="K31" s="1">
        <v>4.3672867288815687E-4</v>
      </c>
      <c r="L31" s="1">
        <v>1.0943824839031628E-4</v>
      </c>
      <c r="M31" s="1">
        <v>1.0943824839031628E-4</v>
      </c>
      <c r="N31" s="1">
        <v>1.9344276986005995E-4</v>
      </c>
      <c r="O31" s="1">
        <v>1.0096489070995567E-4</v>
      </c>
      <c r="P31" s="1">
        <v>5.3886349331835952E-5</v>
      </c>
      <c r="Q31" s="1">
        <v>3.1736928735197692E-4</v>
      </c>
      <c r="R31" s="1">
        <v>2.8656144134727753E-4</v>
      </c>
      <c r="S31" s="1">
        <v>6.2458007723300763E-5</v>
      </c>
      <c r="T31" s="1">
        <v>-2.5757050423559104E-4</v>
      </c>
      <c r="U31" s="1">
        <v>6.9366169077012441E-5</v>
      </c>
      <c r="V31" s="1">
        <v>3.6571574699467897E-4</v>
      </c>
      <c r="W31" s="1">
        <v>-1.1545772868372533E-3</v>
      </c>
      <c r="X31" s="1">
        <v>1.0225134892825183E-4</v>
      </c>
      <c r="Y31" s="1">
        <v>2.7645908364038299E-5</v>
      </c>
      <c r="Z31" s="1">
        <v>8.5733162250077781E-5</v>
      </c>
      <c r="AA31" s="1">
        <v>4.3299067436926964E-4</v>
      </c>
      <c r="AB31" s="1">
        <v>4.9854720970683047E-4</v>
      </c>
      <c r="AC31" s="1">
        <v>6.1404211539514093E-5</v>
      </c>
      <c r="AD31" s="1">
        <v>5.9353184580700882E-5</v>
      </c>
      <c r="AE31" s="1">
        <v>6.5786742952612302E-4</v>
      </c>
      <c r="AF31" s="1">
        <v>6.3469212718407801E-4</v>
      </c>
      <c r="AG31" s="1">
        <v>1.3495131943002058E-5</v>
      </c>
      <c r="AH31" s="1">
        <v>3.6597362036018415E-5</v>
      </c>
      <c r="AI31" s="1">
        <v>1.1739325403702603E-4</v>
      </c>
      <c r="AJ31" s="1">
        <v>2.1069281100089251E-4</v>
      </c>
      <c r="AK31" s="1">
        <v>1.3963395214696962E-4</v>
      </c>
      <c r="AL31" s="1">
        <v>8.0871234029804181E-5</v>
      </c>
      <c r="AM31" s="1">
        <v>1.3259041770516503E-4</v>
      </c>
      <c r="AN31" s="1">
        <v>2.5453568687362738E-4</v>
      </c>
      <c r="AO31" s="1">
        <v>-3.3187603946812548E-4</v>
      </c>
      <c r="AP31" s="1">
        <v>-3.3187603946812548E-4</v>
      </c>
      <c r="AQ31" s="1">
        <v>1.3283737803827572E-4</v>
      </c>
      <c r="AR31" s="1">
        <v>1.3283737803827572E-4</v>
      </c>
      <c r="AS31" s="1">
        <v>1.5085376465857444E-4</v>
      </c>
      <c r="AT31" s="1">
        <v>3.7353464308300424E-4</v>
      </c>
      <c r="AU31" s="1">
        <v>3.7353464308300424E-4</v>
      </c>
      <c r="AV31" s="1">
        <v>1.6186205473515662E-4</v>
      </c>
      <c r="AW31" s="1">
        <v>5.8426067086866477E-5</v>
      </c>
      <c r="AX31" s="1">
        <v>3.187983553784205E-5</v>
      </c>
      <c r="AY31" s="1">
        <v>2.363600332143008E-4</v>
      </c>
      <c r="AZ31" s="1">
        <v>1.063316717013963E-4</v>
      </c>
      <c r="BA31" s="1">
        <v>1.7248291526053526E-4</v>
      </c>
      <c r="BB31" s="1">
        <v>2.3085327601544178E-4</v>
      </c>
      <c r="BC31" s="1">
        <v>1.7432397644582797E-4</v>
      </c>
      <c r="BD31" s="1">
        <v>1.729266081170424E-4</v>
      </c>
      <c r="BE31" s="1">
        <v>1.4995275656720395E-4</v>
      </c>
      <c r="BF31" s="1">
        <v>1.162325987851581E-4</v>
      </c>
      <c r="BG31" s="1">
        <v>1.162325987851581E-4</v>
      </c>
      <c r="BH31" s="1">
        <v>1.162325987851581E-4</v>
      </c>
      <c r="BI31" s="1">
        <v>1.162325987851581E-4</v>
      </c>
      <c r="BJ31" s="1">
        <v>2.2163982945176384E-6</v>
      </c>
      <c r="BK31" s="1">
        <v>3.0514800585534679E-4</v>
      </c>
      <c r="BL31" s="1">
        <v>-2.7587301443022296E-4</v>
      </c>
      <c r="BM31" s="1">
        <v>6.3777837242339933E-5</v>
      </c>
      <c r="BN31" s="1">
        <v>1.9166745112217263E-6</v>
      </c>
      <c r="BO31" s="1">
        <v>4.1194113613371669E-4</v>
      </c>
      <c r="BP31" s="1">
        <v>4.1194113613371669E-4</v>
      </c>
      <c r="BQ31" s="1">
        <v>1.9932305089000524E-4</v>
      </c>
      <c r="BR31" s="1">
        <v>1.9932305089000524E-4</v>
      </c>
    </row>
    <row r="32" spans="2:70" x14ac:dyDescent="0.2">
      <c r="B32" s="5">
        <v>8.2594926820288623E-5</v>
      </c>
      <c r="C32" s="1">
        <v>9.503948402632577E-5</v>
      </c>
      <c r="D32" s="1">
        <v>8.8837335093999928E-5</v>
      </c>
      <c r="E32" s="1">
        <v>2.8578564664610362E-4</v>
      </c>
      <c r="F32" s="1">
        <v>-3.9687612035645005E-5</v>
      </c>
      <c r="G32" s="1">
        <v>7.0744156075840613E-4</v>
      </c>
      <c r="H32" s="1">
        <v>8.1005785736362973E-4</v>
      </c>
      <c r="I32" s="1">
        <v>1.5720798005510359E-4</v>
      </c>
      <c r="J32" s="1">
        <v>1.1852950039429154E-4</v>
      </c>
      <c r="K32" s="1">
        <v>4.6479613342211321E-4</v>
      </c>
      <c r="L32" s="1">
        <v>8.541046694168204E-5</v>
      </c>
      <c r="M32" s="1">
        <v>8.541046694168204E-5</v>
      </c>
      <c r="N32" s="1">
        <v>2.2507437305082598E-4</v>
      </c>
      <c r="O32" s="1">
        <v>1.1368051070244299E-4</v>
      </c>
      <c r="P32" s="1">
        <v>1.1620144855847142E-4</v>
      </c>
      <c r="Q32" s="1">
        <v>2.685564631954498E-4</v>
      </c>
      <c r="R32" s="1">
        <v>2.4146294305673994E-4</v>
      </c>
      <c r="S32" s="1">
        <v>9.58881605194281E-5</v>
      </c>
      <c r="T32" s="1">
        <v>-3.1565285522185105E-4</v>
      </c>
      <c r="U32" s="1">
        <v>8.8329402883942883E-5</v>
      </c>
      <c r="V32" s="1">
        <v>5.8087528034475025E-4</v>
      </c>
      <c r="W32" s="1">
        <v>-9.7700557102424414E-4</v>
      </c>
      <c r="X32" s="1">
        <v>1.2121370183091483E-4</v>
      </c>
      <c r="Y32" s="1">
        <v>3.1219869672354585E-5</v>
      </c>
      <c r="Z32" s="1">
        <v>9.2129387094859827E-5</v>
      </c>
      <c r="AA32" s="1">
        <v>5.5405869625328383E-4</v>
      </c>
      <c r="AB32" s="1">
        <v>5.2049950848061179E-4</v>
      </c>
      <c r="AC32" s="1">
        <v>7.1984533175559374E-5</v>
      </c>
      <c r="AD32" s="1">
        <v>2.2571378227774849E-7</v>
      </c>
      <c r="AE32" s="1">
        <v>6.3469212718407801E-4</v>
      </c>
      <c r="AF32" s="1">
        <v>9.7771496784713205E-4</v>
      </c>
      <c r="AG32" s="1">
        <v>2.4790911760438122E-6</v>
      </c>
      <c r="AH32" s="1">
        <v>1.5124142873425994E-4</v>
      </c>
      <c r="AI32" s="1">
        <v>9.6000068952257087E-5</v>
      </c>
      <c r="AJ32" s="1">
        <v>2.4742330010005644E-4</v>
      </c>
      <c r="AK32" s="1">
        <v>1.5133205933175222E-4</v>
      </c>
      <c r="AL32" s="1">
        <v>1.2564672913360357E-4</v>
      </c>
      <c r="AM32" s="1">
        <v>1.1744316975716124E-4</v>
      </c>
      <c r="AN32" s="1">
        <v>2.5187463693252438E-4</v>
      </c>
      <c r="AO32" s="1">
        <v>-3.2587712521365165E-4</v>
      </c>
      <c r="AP32" s="1">
        <v>-3.2587712521365165E-4</v>
      </c>
      <c r="AQ32" s="1">
        <v>1.7661892663359724E-4</v>
      </c>
      <c r="AR32" s="1">
        <v>1.7661892663359724E-4</v>
      </c>
      <c r="AS32" s="1">
        <v>9.6449898354539708E-5</v>
      </c>
      <c r="AT32" s="1">
        <v>4.4216213152979797E-4</v>
      </c>
      <c r="AU32" s="1">
        <v>4.4216213152979797E-4</v>
      </c>
      <c r="AV32" s="1">
        <v>6.0975075733759394E-4</v>
      </c>
      <c r="AW32" s="1">
        <v>9.7494297780340152E-5</v>
      </c>
      <c r="AX32" s="1">
        <v>1.3947379361358407E-4</v>
      </c>
      <c r="AY32" s="1">
        <v>3.2476286166948309E-4</v>
      </c>
      <c r="AZ32" s="1">
        <v>2.0338900912320705E-4</v>
      </c>
      <c r="BA32" s="1">
        <v>2.1550390102728571E-4</v>
      </c>
      <c r="BB32" s="1">
        <v>3.2254373115561577E-4</v>
      </c>
      <c r="BC32" s="1">
        <v>2.3046659628964998E-4</v>
      </c>
      <c r="BD32" s="1">
        <v>2.0805351200529256E-4</v>
      </c>
      <c r="BE32" s="1">
        <v>1.2921360277615623E-4</v>
      </c>
      <c r="BF32" s="1">
        <v>1.2631612819281638E-4</v>
      </c>
      <c r="BG32" s="1">
        <v>1.2631612819281638E-4</v>
      </c>
      <c r="BH32" s="1">
        <v>1.2631612819281638E-4</v>
      </c>
      <c r="BI32" s="1">
        <v>1.2631612819281638E-4</v>
      </c>
      <c r="BJ32" s="1">
        <v>4.6406493788074446E-4</v>
      </c>
      <c r="BK32" s="1">
        <v>4.4605837345557142E-4</v>
      </c>
      <c r="BL32" s="1">
        <v>-3.6542836589294116E-4</v>
      </c>
      <c r="BM32" s="1">
        <v>5.5226787828168232E-5</v>
      </c>
      <c r="BN32" s="1">
        <v>-2.4368819663822067E-5</v>
      </c>
      <c r="BO32" s="1">
        <v>4.5920179908979467E-4</v>
      </c>
      <c r="BP32" s="1">
        <v>4.5920179908979467E-4</v>
      </c>
      <c r="BQ32" s="1">
        <v>2.2471549947991138E-4</v>
      </c>
      <c r="BR32" s="1">
        <v>2.2471549947991138E-4</v>
      </c>
    </row>
    <row r="33" spans="2:70" x14ac:dyDescent="0.2">
      <c r="B33" s="5">
        <v>1.0198737535517933E-5</v>
      </c>
      <c r="C33" s="1">
        <v>9.018877895205669E-6</v>
      </c>
      <c r="D33" s="1">
        <v>4.0014622206173984E-6</v>
      </c>
      <c r="E33" s="1">
        <v>-8.3945341571167262E-6</v>
      </c>
      <c r="F33" s="1">
        <v>1.8268351021258167E-6</v>
      </c>
      <c r="G33" s="1">
        <v>6.3878600566932416E-6</v>
      </c>
      <c r="H33" s="1">
        <v>-1.428945123873575E-5</v>
      </c>
      <c r="I33" s="1">
        <v>-4.9939417359996455E-6</v>
      </c>
      <c r="J33" s="1">
        <v>3.0160001864760249E-6</v>
      </c>
      <c r="K33" s="1">
        <v>1.7726109010160541E-5</v>
      </c>
      <c r="L33" s="1">
        <v>7.2994921394410828E-6</v>
      </c>
      <c r="M33" s="1">
        <v>7.2994921394410828E-6</v>
      </c>
      <c r="N33" s="1">
        <v>8.3565621841252167E-6</v>
      </c>
      <c r="O33" s="1">
        <v>2.7902906402626413E-6</v>
      </c>
      <c r="P33" s="1">
        <v>1.8256200144857874E-5</v>
      </c>
      <c r="Q33" s="1">
        <v>-3.1876834059810762E-6</v>
      </c>
      <c r="R33" s="1">
        <v>6.1696649244067222E-6</v>
      </c>
      <c r="S33" s="1">
        <v>5.7529413152236875E-6</v>
      </c>
      <c r="T33" s="1">
        <v>4.1179785491625052E-5</v>
      </c>
      <c r="U33" s="1">
        <v>5.5667849031674251E-6</v>
      </c>
      <c r="V33" s="1">
        <v>-3.1727401527638917E-6</v>
      </c>
      <c r="W33" s="1">
        <v>1.9358300145450533E-5</v>
      </c>
      <c r="X33" s="1">
        <v>1.3015998938517481E-5</v>
      </c>
      <c r="Y33" s="1">
        <v>-7.0031235970708432E-6</v>
      </c>
      <c r="Z33" s="1">
        <v>4.8563616226318753E-6</v>
      </c>
      <c r="AA33" s="1">
        <v>2.2337779064221432E-5</v>
      </c>
      <c r="AB33" s="1">
        <v>1.5614750410930663E-5</v>
      </c>
      <c r="AC33" s="1">
        <v>2.1298571132921852E-5</v>
      </c>
      <c r="AD33" s="1">
        <v>-7.0569090122025148E-6</v>
      </c>
      <c r="AE33" s="1">
        <v>1.3495131943002058E-5</v>
      </c>
      <c r="AF33" s="1">
        <v>2.4790911760438122E-6</v>
      </c>
      <c r="AG33" s="1">
        <v>3.2535766169040591E-5</v>
      </c>
      <c r="AH33" s="1">
        <v>-3.8196922134097374E-6</v>
      </c>
      <c r="AI33" s="1">
        <v>-1.7875081890804058E-5</v>
      </c>
      <c r="AJ33" s="1">
        <v>-8.3932564859496622E-6</v>
      </c>
      <c r="AK33" s="1">
        <v>1.6606593134648452E-5</v>
      </c>
      <c r="AL33" s="1">
        <v>6.3101365454929883E-6</v>
      </c>
      <c r="AM33" s="1">
        <v>1.642866602418723E-5</v>
      </c>
      <c r="AN33" s="1">
        <v>2.0991184007264828E-5</v>
      </c>
      <c r="AO33" s="1">
        <v>3.3458077327930182E-5</v>
      </c>
      <c r="AP33" s="1">
        <v>3.3458077327930182E-5</v>
      </c>
      <c r="AQ33" s="1">
        <v>2.8561853894371496E-6</v>
      </c>
      <c r="AR33" s="1">
        <v>2.8561853894371496E-6</v>
      </c>
      <c r="AS33" s="1">
        <v>6.9371905271053924E-6</v>
      </c>
      <c r="AT33" s="1">
        <v>1.788783567840713E-5</v>
      </c>
      <c r="AU33" s="1">
        <v>1.788783567840713E-5</v>
      </c>
      <c r="AV33" s="1">
        <v>1.0941969193698058E-5</v>
      </c>
      <c r="AW33" s="1">
        <v>5.5783538273079051E-6</v>
      </c>
      <c r="AX33" s="1">
        <v>-1.5749643427016936E-5</v>
      </c>
      <c r="AY33" s="1">
        <v>5.4309407391004975E-6</v>
      </c>
      <c r="AZ33" s="1">
        <v>-6.5792577558302812E-6</v>
      </c>
      <c r="BA33" s="1">
        <v>-6.3892651965003139E-6</v>
      </c>
      <c r="BB33" s="1">
        <v>1.3682430120480476E-5</v>
      </c>
      <c r="BC33" s="1">
        <v>7.1236637028429476E-6</v>
      </c>
      <c r="BD33" s="1">
        <v>1.3785332829616477E-5</v>
      </c>
      <c r="BE33" s="1">
        <v>1.6988209911216773E-5</v>
      </c>
      <c r="BF33" s="1">
        <v>2.9526051300412379E-6</v>
      </c>
      <c r="BG33" s="1">
        <v>2.9526051300412379E-6</v>
      </c>
      <c r="BH33" s="1">
        <v>2.9526051300412379E-6</v>
      </c>
      <c r="BI33" s="1">
        <v>2.9526051300412379E-6</v>
      </c>
      <c r="BJ33" s="1">
        <v>4.6521727912848599E-5</v>
      </c>
      <c r="BK33" s="1">
        <v>-2.290625105335705E-6</v>
      </c>
      <c r="BL33" s="1">
        <v>4.6359750150580889E-5</v>
      </c>
      <c r="BM33" s="1">
        <v>1.3217303271329049E-5</v>
      </c>
      <c r="BN33" s="1">
        <v>-8.6760341922473878E-6</v>
      </c>
      <c r="BO33" s="1">
        <v>7.3527517112037834E-6</v>
      </c>
      <c r="BP33" s="1">
        <v>7.3527517112037834E-6</v>
      </c>
      <c r="BQ33" s="1">
        <v>1.2843869916474793E-6</v>
      </c>
      <c r="BR33" s="1">
        <v>1.2843869916474793E-6</v>
      </c>
    </row>
    <row r="34" spans="2:70" x14ac:dyDescent="0.2">
      <c r="B34" s="5">
        <v>-8.3838369848408578E-5</v>
      </c>
      <c r="C34" s="1">
        <v>-5.6023544739235615E-5</v>
      </c>
      <c r="D34" s="1">
        <v>7.1351202562033094E-5</v>
      </c>
      <c r="E34" s="1">
        <v>1.326112949265933E-4</v>
      </c>
      <c r="F34" s="1">
        <v>1.010920110981993E-4</v>
      </c>
      <c r="G34" s="1">
        <v>1.2287201594177524E-4</v>
      </c>
      <c r="H34" s="1">
        <v>9.4016902439277199E-5</v>
      </c>
      <c r="I34" s="1">
        <v>5.9142850543936724E-5</v>
      </c>
      <c r="J34" s="1">
        <v>-9.2656272704392381E-5</v>
      </c>
      <c r="K34" s="1">
        <v>-1.8982995513340666E-5</v>
      </c>
      <c r="L34" s="1">
        <v>9.2151472942057837E-5</v>
      </c>
      <c r="M34" s="1">
        <v>9.2151472942057837E-5</v>
      </c>
      <c r="N34" s="1">
        <v>1.0985873353358044E-4</v>
      </c>
      <c r="O34" s="1">
        <v>-1.0838151116620595E-4</v>
      </c>
      <c r="P34" s="1">
        <v>-5.9061589385064666E-7</v>
      </c>
      <c r="Q34" s="1">
        <v>4.9546030669839074E-5</v>
      </c>
      <c r="R34" s="1">
        <v>5.1302023774810853E-5</v>
      </c>
      <c r="S34" s="1">
        <v>-7.9992091705108462E-5</v>
      </c>
      <c r="T34" s="1">
        <v>-6.8903226097499759E-5</v>
      </c>
      <c r="U34" s="1">
        <v>-6.4150813922853893E-5</v>
      </c>
      <c r="V34" s="1">
        <v>8.7285019640912447E-5</v>
      </c>
      <c r="W34" s="1">
        <v>-4.2662238077649251E-4</v>
      </c>
      <c r="X34" s="1">
        <v>-1.5149256324407473E-4</v>
      </c>
      <c r="Y34" s="1">
        <v>-7.7875034764740344E-5</v>
      </c>
      <c r="Z34" s="1">
        <v>-1.1004182763222266E-4</v>
      </c>
      <c r="AA34" s="1">
        <v>7.7893266240165623E-5</v>
      </c>
      <c r="AB34" s="1">
        <v>2.985884650901216E-5</v>
      </c>
      <c r="AC34" s="1">
        <v>7.2814448077754399E-6</v>
      </c>
      <c r="AD34" s="1">
        <v>2.8512426694225778E-4</v>
      </c>
      <c r="AE34" s="1">
        <v>3.6597362036018415E-5</v>
      </c>
      <c r="AF34" s="1">
        <v>1.5124142873425994E-4</v>
      </c>
      <c r="AG34" s="1">
        <v>-3.8196922134097374E-6</v>
      </c>
      <c r="AH34" s="1">
        <v>5.6621605083312073E-4</v>
      </c>
      <c r="AI34" s="1">
        <v>2.7943376701803887E-4</v>
      </c>
      <c r="AJ34" s="1">
        <v>7.1979317940101909E-5</v>
      </c>
      <c r="AK34" s="1">
        <v>-1.5623347300724937E-4</v>
      </c>
      <c r="AL34" s="1">
        <v>-1.1514832530174876E-4</v>
      </c>
      <c r="AM34" s="1">
        <v>-2.0331715362886087E-5</v>
      </c>
      <c r="AN34" s="1">
        <v>-1.0789443993153663E-4</v>
      </c>
      <c r="AO34" s="1">
        <v>-1.0759680570504022E-4</v>
      </c>
      <c r="AP34" s="1">
        <v>-1.0759680570504022E-4</v>
      </c>
      <c r="AQ34" s="1">
        <v>1.3818334842651827E-4</v>
      </c>
      <c r="AR34" s="1">
        <v>1.3818334842651827E-4</v>
      </c>
      <c r="AS34" s="1">
        <v>-1.3773969780971171E-4</v>
      </c>
      <c r="AT34" s="1">
        <v>-3.6374828773071005E-5</v>
      </c>
      <c r="AU34" s="1">
        <v>-3.6374828773071005E-5</v>
      </c>
      <c r="AV34" s="1">
        <v>4.9556238825610637E-4</v>
      </c>
      <c r="AW34" s="1">
        <v>-6.9889263140328694E-5</v>
      </c>
      <c r="AX34" s="1">
        <v>6.3639920892201747E-5</v>
      </c>
      <c r="AY34" s="1">
        <v>1.674858797949064E-4</v>
      </c>
      <c r="AZ34" s="1">
        <v>1.8087205855406264E-4</v>
      </c>
      <c r="BA34" s="1">
        <v>1.2263276753938967E-4</v>
      </c>
      <c r="BB34" s="1">
        <v>6.3822675133427015E-5</v>
      </c>
      <c r="BC34" s="1">
        <v>1.0987074250723448E-4</v>
      </c>
      <c r="BD34" s="1">
        <v>-3.7569120893977099E-5</v>
      </c>
      <c r="BE34" s="1">
        <v>-1.8974552370972295E-4</v>
      </c>
      <c r="BF34" s="1">
        <v>-8.553234999562201E-5</v>
      </c>
      <c r="BG34" s="1">
        <v>-8.553234999562201E-5</v>
      </c>
      <c r="BH34" s="1">
        <v>-8.553234999562201E-5</v>
      </c>
      <c r="BI34" s="1">
        <v>-8.553234999562201E-5</v>
      </c>
      <c r="BJ34" s="1">
        <v>-1.142109758046106E-4</v>
      </c>
      <c r="BK34" s="1">
        <v>1.0208458953121363E-5</v>
      </c>
      <c r="BL34" s="1">
        <v>-1.3765504124074406E-4</v>
      </c>
      <c r="BM34" s="1">
        <v>-1.139276767266226E-4</v>
      </c>
      <c r="BN34" s="1">
        <v>8.1393167200094615E-5</v>
      </c>
      <c r="BO34" s="1">
        <v>3.0824037461296206E-5</v>
      </c>
      <c r="BP34" s="1">
        <v>3.0824037461296206E-5</v>
      </c>
      <c r="BQ34" s="1">
        <v>9.0401032030478873E-5</v>
      </c>
      <c r="BR34" s="1">
        <v>9.0401032030478873E-5</v>
      </c>
    </row>
    <row r="35" spans="2:70" x14ac:dyDescent="0.2">
      <c r="B35" s="5">
        <v>-1.1557689169076621E-4</v>
      </c>
      <c r="C35" s="1">
        <v>-8.1853966341496789E-5</v>
      </c>
      <c r="D35" s="1">
        <v>5.2932081278293931E-5</v>
      </c>
      <c r="E35" s="1">
        <v>1.8607655102609942E-4</v>
      </c>
      <c r="F35" s="1">
        <v>1.2177143445520542E-4</v>
      </c>
      <c r="G35" s="1">
        <v>1.5258081529735527E-4</v>
      </c>
      <c r="H35" s="1">
        <v>2.4592749691622969E-4</v>
      </c>
      <c r="I35" s="1">
        <v>2.4430088557842003E-5</v>
      </c>
      <c r="J35" s="1">
        <v>-4.0735286811552273E-5</v>
      </c>
      <c r="K35" s="1">
        <v>1.314710040918945E-4</v>
      </c>
      <c r="L35" s="1">
        <v>1.4528635969305247E-4</v>
      </c>
      <c r="M35" s="1">
        <v>1.4528635969305247E-4</v>
      </c>
      <c r="N35" s="1">
        <v>1.1250253454087612E-4</v>
      </c>
      <c r="O35" s="1">
        <v>-1.6290445363530197E-4</v>
      </c>
      <c r="P35" s="1">
        <v>-3.6154964959534749E-5</v>
      </c>
      <c r="Q35" s="1">
        <v>1.4837142905967346E-4</v>
      </c>
      <c r="R35" s="1">
        <v>8.1374234657928258E-5</v>
      </c>
      <c r="S35" s="1">
        <v>-8.096994116043598E-5</v>
      </c>
      <c r="T35" s="1">
        <v>-5.5174575877547347E-5</v>
      </c>
      <c r="U35" s="1">
        <v>-7.0523699211574831E-5</v>
      </c>
      <c r="V35" s="1">
        <v>7.8645479109562072E-5</v>
      </c>
      <c r="W35" s="1">
        <v>-5.1471718758734197E-4</v>
      </c>
      <c r="X35" s="1">
        <v>-1.3420115439270635E-4</v>
      </c>
      <c r="Y35" s="1">
        <v>-1.105015957122247E-4</v>
      </c>
      <c r="Z35" s="1">
        <v>-1.0465876814874796E-4</v>
      </c>
      <c r="AA35" s="1">
        <v>8.7852796196725573E-5</v>
      </c>
      <c r="AB35" s="1">
        <v>1.1913629193122207E-4</v>
      </c>
      <c r="AC35" s="1">
        <v>-1.6651720265607154E-5</v>
      </c>
      <c r="AD35" s="1">
        <v>2.8964589121498874E-5</v>
      </c>
      <c r="AE35" s="1">
        <v>1.1739325403702603E-4</v>
      </c>
      <c r="AF35" s="1">
        <v>9.6000068952257087E-5</v>
      </c>
      <c r="AG35" s="1">
        <v>-1.7875081890804058E-5</v>
      </c>
      <c r="AH35" s="1">
        <v>2.7943376701803887E-4</v>
      </c>
      <c r="AI35" s="1">
        <v>7.1075624293029382E-4</v>
      </c>
      <c r="AJ35" s="1">
        <v>8.7436587539221886E-5</v>
      </c>
      <c r="AK35" s="1">
        <v>-1.2624279444483366E-4</v>
      </c>
      <c r="AL35" s="1">
        <v>-1.5715167766217541E-4</v>
      </c>
      <c r="AM35" s="1">
        <v>-9.0595948203894074E-5</v>
      </c>
      <c r="AN35" s="1">
        <v>-1.0647512082393389E-4</v>
      </c>
      <c r="AO35" s="1">
        <v>-1.6072306839281714E-4</v>
      </c>
      <c r="AP35" s="1">
        <v>-1.6072306839281714E-4</v>
      </c>
      <c r="AQ35" s="1">
        <v>1.2574576123776938E-4</v>
      </c>
      <c r="AR35" s="1">
        <v>1.2574576123776938E-4</v>
      </c>
      <c r="AS35" s="1">
        <v>-3.3912756126491643E-5</v>
      </c>
      <c r="AT35" s="1">
        <v>-8.3613595951189426E-5</v>
      </c>
      <c r="AU35" s="1">
        <v>-8.3613595951189426E-5</v>
      </c>
      <c r="AV35" s="1">
        <v>2.354448396483967E-4</v>
      </c>
      <c r="AW35" s="1">
        <v>-7.6318731963003768E-5</v>
      </c>
      <c r="AX35" s="1">
        <v>-7.4460822454012273E-5</v>
      </c>
      <c r="AY35" s="1">
        <v>1.1481279422514965E-4</v>
      </c>
      <c r="AZ35" s="1">
        <v>1.6299172943399969E-4</v>
      </c>
      <c r="BA35" s="1">
        <v>2.1891137268224069E-4</v>
      </c>
      <c r="BB35" s="1">
        <v>-1.8318420751008385E-6</v>
      </c>
      <c r="BC35" s="1">
        <v>8.6135671530453167E-5</v>
      </c>
      <c r="BD35" s="1">
        <v>-5.3364312907973688E-5</v>
      </c>
      <c r="BE35" s="1">
        <v>-1.553467641703276E-4</v>
      </c>
      <c r="BF35" s="1">
        <v>-3.4809030841840121E-5</v>
      </c>
      <c r="BG35" s="1">
        <v>-3.4809030841840121E-5</v>
      </c>
      <c r="BH35" s="1">
        <v>-3.4809030841840121E-5</v>
      </c>
      <c r="BI35" s="1">
        <v>-3.4809030841840121E-5</v>
      </c>
      <c r="BJ35" s="1">
        <v>-1.0823121289694952E-3</v>
      </c>
      <c r="BK35" s="1">
        <v>6.2205143272626962E-5</v>
      </c>
      <c r="BL35" s="1">
        <v>-1.2899204042487653E-4</v>
      </c>
      <c r="BM35" s="1">
        <v>-1.1945732215380281E-4</v>
      </c>
      <c r="BN35" s="1">
        <v>9.2379667283783233E-5</v>
      </c>
      <c r="BO35" s="1">
        <v>7.5144216464349332E-5</v>
      </c>
      <c r="BP35" s="1">
        <v>7.5144216464349332E-5</v>
      </c>
      <c r="BQ35" s="1">
        <v>1.0385954344586418E-4</v>
      </c>
      <c r="BR35" s="1">
        <v>1.0385954344586418E-4</v>
      </c>
    </row>
    <row r="36" spans="2:70" x14ac:dyDescent="0.2">
      <c r="B36" s="5">
        <v>1.0980031212163433E-5</v>
      </c>
      <c r="C36" s="1">
        <v>1.684660903008803E-5</v>
      </c>
      <c r="D36" s="1">
        <v>1.1361805465278041E-5</v>
      </c>
      <c r="E36" s="1">
        <v>1.6629405052571042E-4</v>
      </c>
      <c r="F36" s="1">
        <v>6.4526200289398026E-6</v>
      </c>
      <c r="G36" s="1">
        <v>2.5477136344512826E-4</v>
      </c>
      <c r="H36" s="1">
        <v>3.1019904245285361E-4</v>
      </c>
      <c r="I36" s="1">
        <v>5.1012513116753397E-5</v>
      </c>
      <c r="J36" s="1">
        <v>4.2017718974423279E-5</v>
      </c>
      <c r="K36" s="1">
        <v>1.0118258844796827E-4</v>
      </c>
      <c r="L36" s="1">
        <v>8.4686074888781315E-5</v>
      </c>
      <c r="M36" s="1">
        <v>8.4686074888781315E-5</v>
      </c>
      <c r="N36" s="1">
        <v>1.3502871474796923E-4</v>
      </c>
      <c r="O36" s="1">
        <v>4.2069126337561127E-5</v>
      </c>
      <c r="P36" s="1">
        <v>1.2108500214926517E-5</v>
      </c>
      <c r="Q36" s="1">
        <v>1.3858722058475965E-4</v>
      </c>
      <c r="R36" s="1">
        <v>1.2381648691149705E-4</v>
      </c>
      <c r="S36" s="1">
        <v>1.8630265345121529E-5</v>
      </c>
      <c r="T36" s="1">
        <v>-1.4235276396199913E-4</v>
      </c>
      <c r="U36" s="1">
        <v>3.7597042474413133E-5</v>
      </c>
      <c r="V36" s="1">
        <v>1.4787301983062686E-4</v>
      </c>
      <c r="W36" s="1">
        <v>-4.7402880358644487E-4</v>
      </c>
      <c r="X36" s="1">
        <v>2.0977129058051832E-5</v>
      </c>
      <c r="Y36" s="1">
        <v>1.059346157155732E-5</v>
      </c>
      <c r="Z36" s="1">
        <v>1.6325840054596167E-5</v>
      </c>
      <c r="AA36" s="1">
        <v>2.0465141823935502E-4</v>
      </c>
      <c r="AB36" s="1">
        <v>2.2453818765984574E-4</v>
      </c>
      <c r="AC36" s="1">
        <v>1.2720674616217234E-5</v>
      </c>
      <c r="AD36" s="1">
        <v>-7.3973313305064067E-5</v>
      </c>
      <c r="AE36" s="1">
        <v>2.1069281100089251E-4</v>
      </c>
      <c r="AF36" s="1">
        <v>2.4742330010005644E-4</v>
      </c>
      <c r="AG36" s="1">
        <v>-8.3932564859496622E-6</v>
      </c>
      <c r="AH36" s="1">
        <v>7.1979317940101909E-5</v>
      </c>
      <c r="AI36" s="1">
        <v>8.7436587539221886E-5</v>
      </c>
      <c r="AJ36" s="1">
        <v>2.3419904138907813E-4</v>
      </c>
      <c r="AK36" s="1">
        <v>2.0005084096302193E-5</v>
      </c>
      <c r="AL36" s="1">
        <v>9.859089237673769E-6</v>
      </c>
      <c r="AM36" s="1">
        <v>5.2273567000010893E-5</v>
      </c>
      <c r="AN36" s="1">
        <v>9.8647849654204083E-5</v>
      </c>
      <c r="AO36" s="1">
        <v>-1.6536331517183296E-4</v>
      </c>
      <c r="AP36" s="1">
        <v>-1.6536331517183296E-4</v>
      </c>
      <c r="AQ36" s="1">
        <v>1.2234904526180394E-4</v>
      </c>
      <c r="AR36" s="1">
        <v>1.2234904526180394E-4</v>
      </c>
      <c r="AS36" s="1">
        <v>9.4931507790750694E-5</v>
      </c>
      <c r="AT36" s="1">
        <v>1.9822367368311499E-4</v>
      </c>
      <c r="AU36" s="1">
        <v>1.9822367368311499E-4</v>
      </c>
      <c r="AV36" s="1">
        <v>1.4609993261310191E-4</v>
      </c>
      <c r="AW36" s="1">
        <v>1.6354715562167658E-5</v>
      </c>
      <c r="AX36" s="1">
        <v>-1.9774367588478666E-5</v>
      </c>
      <c r="AY36" s="1">
        <v>1.2669627985595661E-4</v>
      </c>
      <c r="AZ36" s="1">
        <v>1.2016334470511089E-4</v>
      </c>
      <c r="BA36" s="1">
        <v>1.2749044757102458E-4</v>
      </c>
      <c r="BB36" s="1">
        <v>9.2262228698079062E-5</v>
      </c>
      <c r="BC36" s="1">
        <v>1.1857578687998482E-4</v>
      </c>
      <c r="BD36" s="1">
        <v>6.4177217848831197E-5</v>
      </c>
      <c r="BE36" s="1">
        <v>3.6095008489791226E-5</v>
      </c>
      <c r="BF36" s="1">
        <v>5.4428970134823455E-5</v>
      </c>
      <c r="BG36" s="1">
        <v>5.4428970134823455E-5</v>
      </c>
      <c r="BH36" s="1">
        <v>5.4428970134823455E-5</v>
      </c>
      <c r="BI36" s="1">
        <v>5.4428970134823455E-5</v>
      </c>
      <c r="BJ36" s="1">
        <v>-3.4461225842356576E-7</v>
      </c>
      <c r="BK36" s="1">
        <v>1.4677304424058743E-4</v>
      </c>
      <c r="BL36" s="1">
        <v>-1.6546918026304428E-4</v>
      </c>
      <c r="BM36" s="1">
        <v>1.8697331138611466E-5</v>
      </c>
      <c r="BN36" s="1">
        <v>-5.061582226266976E-6</v>
      </c>
      <c r="BO36" s="1">
        <v>1.7569311291303329E-4</v>
      </c>
      <c r="BP36" s="1">
        <v>1.7569311291303329E-4</v>
      </c>
      <c r="BQ36" s="1">
        <v>1.3516614573022068E-4</v>
      </c>
      <c r="BR36" s="1">
        <v>1.3516614573022068E-4</v>
      </c>
    </row>
    <row r="37" spans="2:70" x14ac:dyDescent="0.2">
      <c r="B37" s="5">
        <v>2.9880435137980232E-4</v>
      </c>
      <c r="C37" s="1">
        <v>2.8915658265156376E-4</v>
      </c>
      <c r="D37" s="1">
        <v>3.4376343971586224E-5</v>
      </c>
      <c r="E37" s="1">
        <v>5.1943965916796018E-5</v>
      </c>
      <c r="F37" s="1">
        <v>-4.1258746396229705E-5</v>
      </c>
      <c r="G37" s="1">
        <v>1.5229933684078633E-4</v>
      </c>
      <c r="H37" s="1">
        <v>1.4253815074251298E-4</v>
      </c>
      <c r="I37" s="1">
        <v>2.162954231161584E-5</v>
      </c>
      <c r="J37" s="1">
        <v>2.9976351369227278E-4</v>
      </c>
      <c r="K37" s="1">
        <v>5.2554981678236237E-5</v>
      </c>
      <c r="L37" s="1">
        <v>-3.9880170332370378E-5</v>
      </c>
      <c r="M37" s="1">
        <v>-3.9880170332370378E-5</v>
      </c>
      <c r="N37" s="1">
        <v>4.3873837458398694E-5</v>
      </c>
      <c r="O37" s="1">
        <v>2.9106340829429219E-4</v>
      </c>
      <c r="P37" s="1">
        <v>2.2904676067486053E-4</v>
      </c>
      <c r="Q37" s="1">
        <v>4.3594902709964474E-5</v>
      </c>
      <c r="R37" s="1">
        <v>8.3885766994535823E-5</v>
      </c>
      <c r="S37" s="1">
        <v>1.9226757596736802E-4</v>
      </c>
      <c r="T37" s="1">
        <v>-2.6401843583596625E-4</v>
      </c>
      <c r="U37" s="1">
        <v>2.5006429396773263E-4</v>
      </c>
      <c r="V37" s="1">
        <v>1.3751360624119315E-4</v>
      </c>
      <c r="W37" s="1">
        <v>-7.9440447838172981E-4</v>
      </c>
      <c r="X37" s="1">
        <v>3.8014665488498949E-4</v>
      </c>
      <c r="Y37" s="1">
        <v>3.1719497625277504E-4</v>
      </c>
      <c r="Z37" s="1">
        <v>3.443199544409122E-4</v>
      </c>
      <c r="AA37" s="1">
        <v>4.4764737294835401E-5</v>
      </c>
      <c r="AB37" s="1">
        <v>1.9581643847581621E-5</v>
      </c>
      <c r="AC37" s="1">
        <v>1.3413721336804547E-4</v>
      </c>
      <c r="AD37" s="1">
        <v>4.5225495648836442E-5</v>
      </c>
      <c r="AE37" s="1">
        <v>1.3963395214696962E-4</v>
      </c>
      <c r="AF37" s="1">
        <v>1.5133205933175222E-4</v>
      </c>
      <c r="AG37" s="1">
        <v>1.6606593134648452E-5</v>
      </c>
      <c r="AH37" s="1">
        <v>-1.5623347300724937E-4</v>
      </c>
      <c r="AI37" s="1">
        <v>-1.2624279444483366E-4</v>
      </c>
      <c r="AJ37" s="1">
        <v>2.0005084096302193E-5</v>
      </c>
      <c r="AK37" s="1">
        <v>5.0207952911709573E-4</v>
      </c>
      <c r="AL37" s="1">
        <v>3.0147611792891133E-4</v>
      </c>
      <c r="AM37" s="1">
        <v>2.4101425075895072E-4</v>
      </c>
      <c r="AN37" s="1">
        <v>4.6338044154402693E-4</v>
      </c>
      <c r="AO37" s="1">
        <v>-3.2980089195114006E-4</v>
      </c>
      <c r="AP37" s="1">
        <v>-3.2980089195114006E-4</v>
      </c>
      <c r="AQ37" s="1">
        <v>1.5968297625862829E-5</v>
      </c>
      <c r="AR37" s="1">
        <v>1.5968297625862829E-5</v>
      </c>
      <c r="AS37" s="1">
        <v>3.9106387014005623E-4</v>
      </c>
      <c r="AT37" s="1">
        <v>4.6393620240697135E-5</v>
      </c>
      <c r="AU37" s="1">
        <v>4.6393620240697135E-5</v>
      </c>
      <c r="AV37" s="1">
        <v>-2.7102460113863082E-4</v>
      </c>
      <c r="AW37" s="1">
        <v>1.786044880057915E-4</v>
      </c>
      <c r="AX37" s="1">
        <v>2.0497517576493059E-4</v>
      </c>
      <c r="AY37" s="1">
        <v>9.6173788641060431E-5</v>
      </c>
      <c r="AZ37" s="1">
        <v>5.1381108119707768E-5</v>
      </c>
      <c r="BA37" s="1">
        <v>-1.8699817948769878E-5</v>
      </c>
      <c r="BB37" s="1">
        <v>1.2727612751069754E-4</v>
      </c>
      <c r="BC37" s="1">
        <v>3.8202533253334398E-5</v>
      </c>
      <c r="BD37" s="1">
        <v>3.0805472600097433E-4</v>
      </c>
      <c r="BE37" s="1">
        <v>2.8964605574367E-4</v>
      </c>
      <c r="BF37" s="1">
        <v>3.2345921472954156E-4</v>
      </c>
      <c r="BG37" s="1">
        <v>3.2345921472954156E-4</v>
      </c>
      <c r="BH37" s="1">
        <v>3.2345921472954156E-4</v>
      </c>
      <c r="BI37" s="1">
        <v>3.2345921472954156E-4</v>
      </c>
      <c r="BJ37" s="1">
        <v>1.0009959655913359E-4</v>
      </c>
      <c r="BK37" s="1">
        <v>8.6988399399676636E-5</v>
      </c>
      <c r="BL37" s="1">
        <v>-2.9035464187114488E-4</v>
      </c>
      <c r="BM37" s="1">
        <v>2.1461626216310174E-4</v>
      </c>
      <c r="BN37" s="1">
        <v>-1.4038600767721954E-5</v>
      </c>
      <c r="BO37" s="1">
        <v>1.1497591603668028E-4</v>
      </c>
      <c r="BP37" s="1">
        <v>1.1497591603668028E-4</v>
      </c>
      <c r="BQ37" s="1">
        <v>2.8083678602955779E-5</v>
      </c>
      <c r="BR37" s="1">
        <v>2.8083678602955779E-5</v>
      </c>
    </row>
    <row r="38" spans="2:70" x14ac:dyDescent="0.2">
      <c r="B38" s="5">
        <v>2.2047614967938726E-4</v>
      </c>
      <c r="C38" s="1">
        <v>2.0720455603043451E-4</v>
      </c>
      <c r="D38" s="1">
        <v>2.470582238407802E-5</v>
      </c>
      <c r="E38" s="1">
        <v>2.0343721339127808E-5</v>
      </c>
      <c r="F38" s="1">
        <v>-4.8331465123286175E-5</v>
      </c>
      <c r="G38" s="1">
        <v>6.6794860081038505E-5</v>
      </c>
      <c r="H38" s="1">
        <v>1.1348026110408757E-4</v>
      </c>
      <c r="I38" s="1">
        <v>2.2035056606155278E-5</v>
      </c>
      <c r="J38" s="1">
        <v>1.9526179681354647E-4</v>
      </c>
      <c r="K38" s="1">
        <v>-1.1487559487080736E-6</v>
      </c>
      <c r="L38" s="1">
        <v>-5.4022088253696467E-6</v>
      </c>
      <c r="M38" s="1">
        <v>-5.4022088253696467E-6</v>
      </c>
      <c r="N38" s="1">
        <v>3.2743718773332399E-5</v>
      </c>
      <c r="O38" s="1">
        <v>2.1419932380219598E-4</v>
      </c>
      <c r="P38" s="1">
        <v>1.635614082626161E-4</v>
      </c>
      <c r="Q38" s="1">
        <v>1.6676791041452256E-5</v>
      </c>
      <c r="R38" s="1">
        <v>2.4708438380402774E-5</v>
      </c>
      <c r="S38" s="1">
        <v>1.6287739691897508E-4</v>
      </c>
      <c r="T38" s="1">
        <v>-1.3484675635354684E-4</v>
      </c>
      <c r="U38" s="1">
        <v>1.7793143616120436E-4</v>
      </c>
      <c r="V38" s="1">
        <v>1.0234992850067532E-4</v>
      </c>
      <c r="W38" s="1">
        <v>-4.6256779163247929E-4</v>
      </c>
      <c r="X38" s="1">
        <v>2.4003686962675164E-4</v>
      </c>
      <c r="Y38" s="1">
        <v>2.1436022379367681E-4</v>
      </c>
      <c r="Z38" s="1">
        <v>2.2030509510901402E-4</v>
      </c>
      <c r="AA38" s="1">
        <v>4.2077752192208006E-5</v>
      </c>
      <c r="AB38" s="1">
        <v>-6.3048243787009887E-6</v>
      </c>
      <c r="AC38" s="1">
        <v>8.8227164359521416E-5</v>
      </c>
      <c r="AD38" s="1">
        <v>3.2878919030813832E-6</v>
      </c>
      <c r="AE38" s="1">
        <v>8.0871234029804181E-5</v>
      </c>
      <c r="AF38" s="1">
        <v>1.2564672913360357E-4</v>
      </c>
      <c r="AG38" s="1">
        <v>6.3101365454929883E-6</v>
      </c>
      <c r="AH38" s="1">
        <v>-1.1514832530174876E-4</v>
      </c>
      <c r="AI38" s="1">
        <v>-1.5715167766217541E-4</v>
      </c>
      <c r="AJ38" s="1">
        <v>9.859089237673769E-6</v>
      </c>
      <c r="AK38" s="1">
        <v>3.0147611792891133E-4</v>
      </c>
      <c r="AL38" s="1">
        <v>2.8767700769651266E-4</v>
      </c>
      <c r="AM38" s="1">
        <v>1.990388278011518E-4</v>
      </c>
      <c r="AN38" s="1">
        <v>3.1558748784156205E-4</v>
      </c>
      <c r="AO38" s="1">
        <v>-1.7413623613434369E-4</v>
      </c>
      <c r="AP38" s="1">
        <v>-1.7413623613434369E-4</v>
      </c>
      <c r="AQ38" s="1">
        <v>2.8099236483466215E-5</v>
      </c>
      <c r="AR38" s="1">
        <v>2.8099236483466215E-5</v>
      </c>
      <c r="AS38" s="1">
        <v>2.6110696535359485E-4</v>
      </c>
      <c r="AT38" s="1">
        <v>6.1472929318418087E-5</v>
      </c>
      <c r="AU38" s="1">
        <v>6.1472929318418087E-5</v>
      </c>
      <c r="AV38" s="1">
        <v>-1.2827343510748732E-4</v>
      </c>
      <c r="AW38" s="1">
        <v>1.6304374534081438E-4</v>
      </c>
      <c r="AX38" s="1">
        <v>1.6395366920692498E-4</v>
      </c>
      <c r="AY38" s="1">
        <v>7.2161801792294019E-5</v>
      </c>
      <c r="AZ38" s="1">
        <v>3.2434056726552405E-5</v>
      </c>
      <c r="BA38" s="1">
        <v>-3.98793381496982E-5</v>
      </c>
      <c r="BB38" s="1">
        <v>9.1451481688114203E-5</v>
      </c>
      <c r="BC38" s="1">
        <v>3.4526312195836397E-5</v>
      </c>
      <c r="BD38" s="1">
        <v>2.3583465686183332E-4</v>
      </c>
      <c r="BE38" s="1">
        <v>2.2376149783171227E-4</v>
      </c>
      <c r="BF38" s="1">
        <v>2.2053357017388044E-4</v>
      </c>
      <c r="BG38" s="1">
        <v>2.2053357017388044E-4</v>
      </c>
      <c r="BH38" s="1">
        <v>2.2053357017388044E-4</v>
      </c>
      <c r="BI38" s="1">
        <v>2.2053357017388044E-4</v>
      </c>
      <c r="BJ38" s="1">
        <v>5.0343924757748125E-4</v>
      </c>
      <c r="BK38" s="1">
        <v>7.7486883597740816E-5</v>
      </c>
      <c r="BL38" s="1">
        <v>-1.5161062611248683E-4</v>
      </c>
      <c r="BM38" s="1">
        <v>1.9439152765682758E-4</v>
      </c>
      <c r="BN38" s="1">
        <v>-1.8377758692235508E-5</v>
      </c>
      <c r="BO38" s="1">
        <v>6.6037538212853155E-5</v>
      </c>
      <c r="BP38" s="1">
        <v>6.6037538212853155E-5</v>
      </c>
      <c r="BQ38" s="1">
        <v>2.4898069144061846E-5</v>
      </c>
      <c r="BR38" s="1">
        <v>2.4898069144061846E-5</v>
      </c>
    </row>
    <row r="39" spans="2:70" x14ac:dyDescent="0.2">
      <c r="B39" s="5">
        <v>1.6740395415279431E-4</v>
      </c>
      <c r="C39" s="1">
        <v>1.6425362378488554E-4</v>
      </c>
      <c r="D39" s="1">
        <v>6.2163497502458806E-5</v>
      </c>
      <c r="E39" s="1">
        <v>2.5222380850835298E-5</v>
      </c>
      <c r="F39" s="1">
        <v>-2.303967389640384E-5</v>
      </c>
      <c r="G39" s="1">
        <v>1.0036772891060059E-4</v>
      </c>
      <c r="H39" s="1">
        <v>1.3197581434907797E-4</v>
      </c>
      <c r="I39" s="1">
        <v>3.7111521749777393E-5</v>
      </c>
      <c r="J39" s="1">
        <v>1.8325560036811496E-4</v>
      </c>
      <c r="K39" s="1">
        <v>1.3898160353976237E-5</v>
      </c>
      <c r="L39" s="1">
        <v>5.5756704907334782E-6</v>
      </c>
      <c r="M39" s="1">
        <v>5.5756704907334782E-6</v>
      </c>
      <c r="N39" s="1">
        <v>2.0696307770501067E-5</v>
      </c>
      <c r="O39" s="1">
        <v>1.9383961661708878E-4</v>
      </c>
      <c r="P39" s="1">
        <v>1.5953888725205148E-4</v>
      </c>
      <c r="Q39" s="1">
        <v>7.2741801621417426E-5</v>
      </c>
      <c r="R39" s="1">
        <v>7.4456814496925343E-5</v>
      </c>
      <c r="S39" s="1">
        <v>1.338212695563476E-4</v>
      </c>
      <c r="T39" s="1">
        <v>-6.3970453479322194E-5</v>
      </c>
      <c r="U39" s="1">
        <v>1.3687905361552168E-4</v>
      </c>
      <c r="V39" s="1">
        <v>1.2304036432168742E-4</v>
      </c>
      <c r="W39" s="1">
        <v>-6.3309231160380984E-4</v>
      </c>
      <c r="X39" s="1">
        <v>2.4041028201281722E-4</v>
      </c>
      <c r="Y39" s="1">
        <v>1.476392923823513E-4</v>
      </c>
      <c r="Z39" s="1">
        <v>2.0057650136036235E-4</v>
      </c>
      <c r="AA39" s="1">
        <v>7.9321121924863267E-5</v>
      </c>
      <c r="AB39" s="1">
        <v>2.4922841955299482E-5</v>
      </c>
      <c r="AC39" s="1">
        <v>3.5454688246204931E-5</v>
      </c>
      <c r="AD39" s="1">
        <v>1.2070103490609399E-4</v>
      </c>
      <c r="AE39" s="1">
        <v>1.3259041770516503E-4</v>
      </c>
      <c r="AF39" s="1">
        <v>1.1744316975716124E-4</v>
      </c>
      <c r="AG39" s="1">
        <v>1.642866602418723E-5</v>
      </c>
      <c r="AH39" s="1">
        <v>-2.0331715362886087E-5</v>
      </c>
      <c r="AI39" s="1">
        <v>-9.0595948203894074E-5</v>
      </c>
      <c r="AJ39" s="1">
        <v>5.2273567000010893E-5</v>
      </c>
      <c r="AK39" s="1">
        <v>2.4101425075895072E-4</v>
      </c>
      <c r="AL39" s="1">
        <v>1.990388278011518E-4</v>
      </c>
      <c r="AM39" s="1">
        <v>3.2560158393582094E-4</v>
      </c>
      <c r="AN39" s="1">
        <v>3.0793329683979188E-4</v>
      </c>
      <c r="AO39" s="1">
        <v>-1.2744283265939257E-4</v>
      </c>
      <c r="AP39" s="1">
        <v>-1.2744283265939257E-4</v>
      </c>
      <c r="AQ39" s="1">
        <v>4.0873679126245467E-5</v>
      </c>
      <c r="AR39" s="1">
        <v>4.0873679126245467E-5</v>
      </c>
      <c r="AS39" s="1">
        <v>1.9274608905674951E-4</v>
      </c>
      <c r="AT39" s="1">
        <v>8.8652359705455273E-5</v>
      </c>
      <c r="AU39" s="1">
        <v>8.8652359705455273E-5</v>
      </c>
      <c r="AV39" s="1">
        <v>-1.7358428415719575E-4</v>
      </c>
      <c r="AW39" s="1">
        <v>1.304043350941011E-4</v>
      </c>
      <c r="AX39" s="1">
        <v>4.1035259402849308E-5</v>
      </c>
      <c r="AY39" s="1">
        <v>1.2037057924513905E-4</v>
      </c>
      <c r="AZ39" s="1">
        <v>9.5687658709852689E-5</v>
      </c>
      <c r="BA39" s="1">
        <v>5.881141465511835E-5</v>
      </c>
      <c r="BB39" s="1">
        <v>1.177209286279041E-4</v>
      </c>
      <c r="BC39" s="1">
        <v>1.8345656774423998E-5</v>
      </c>
      <c r="BD39" s="1">
        <v>1.9986187718956259E-4</v>
      </c>
      <c r="BE39" s="1">
        <v>2.2021410755826667E-4</v>
      </c>
      <c r="BF39" s="1">
        <v>1.7935757231258252E-4</v>
      </c>
      <c r="BG39" s="1">
        <v>1.7935757231258252E-4</v>
      </c>
      <c r="BH39" s="1">
        <v>1.7935757231258252E-4</v>
      </c>
      <c r="BI39" s="1">
        <v>1.7935757231258252E-4</v>
      </c>
      <c r="BJ39" s="1">
        <v>4.8199918379819611E-4</v>
      </c>
      <c r="BK39" s="1">
        <v>2.0365542695018708E-4</v>
      </c>
      <c r="BL39" s="1">
        <v>-9.9971488049067342E-5</v>
      </c>
      <c r="BM39" s="1">
        <v>1.8571829858029894E-4</v>
      </c>
      <c r="BN39" s="1">
        <v>2.0572297396689027E-5</v>
      </c>
      <c r="BO39" s="1">
        <v>1.1047664508756612E-4</v>
      </c>
      <c r="BP39" s="1">
        <v>1.1047664508756612E-4</v>
      </c>
      <c r="BQ39" s="1">
        <v>4.0388888688896662E-5</v>
      </c>
      <c r="BR39" s="1">
        <v>4.0388888688896662E-5</v>
      </c>
    </row>
    <row r="40" spans="2:70" x14ac:dyDescent="0.2">
      <c r="B40" s="5">
        <v>3.1439755954602492E-4</v>
      </c>
      <c r="C40" s="1">
        <v>3.1439138185383714E-4</v>
      </c>
      <c r="D40" s="1">
        <v>-7.9357511129535685E-6</v>
      </c>
      <c r="E40" s="1">
        <v>1.0509818306814279E-4</v>
      </c>
      <c r="F40" s="1">
        <v>-9.914189487037598E-5</v>
      </c>
      <c r="G40" s="1">
        <v>2.5516287742660405E-4</v>
      </c>
      <c r="H40" s="1">
        <v>2.8628777391141621E-4</v>
      </c>
      <c r="I40" s="1">
        <v>6.6029286741875606E-5</v>
      </c>
      <c r="J40" s="1">
        <v>3.372495137426164E-4</v>
      </c>
      <c r="K40" s="1">
        <v>1.8917476442575719E-4</v>
      </c>
      <c r="L40" s="1">
        <v>2.6605795358999949E-6</v>
      </c>
      <c r="M40" s="1">
        <v>2.6605795358999949E-6</v>
      </c>
      <c r="N40" s="1">
        <v>7.4451612050673011E-5</v>
      </c>
      <c r="O40" s="1">
        <v>3.2456715826494498E-4</v>
      </c>
      <c r="P40" s="1">
        <v>2.6786723445748574E-4</v>
      </c>
      <c r="Q40" s="1">
        <v>1.1932026859414965E-4</v>
      </c>
      <c r="R40" s="1">
        <v>1.47733684985967E-4</v>
      </c>
      <c r="S40" s="1">
        <v>2.5750125511876177E-4</v>
      </c>
      <c r="T40" s="1">
        <v>-3.286589864492173E-4</v>
      </c>
      <c r="U40" s="1">
        <v>2.8590573802481117E-4</v>
      </c>
      <c r="V40" s="1">
        <v>1.5260726924896768E-4</v>
      </c>
      <c r="W40" s="1">
        <v>-7.1116265974911048E-4</v>
      </c>
      <c r="X40" s="1">
        <v>4.2076284038495431E-4</v>
      </c>
      <c r="Y40" s="1">
        <v>3.3417118451948424E-4</v>
      </c>
      <c r="Z40" s="1">
        <v>3.4563147748467766E-4</v>
      </c>
      <c r="AA40" s="1">
        <v>1.6158438305773017E-4</v>
      </c>
      <c r="AB40" s="1">
        <v>1.5163671834305452E-4</v>
      </c>
      <c r="AC40" s="1">
        <v>2.1898796098071273E-4</v>
      </c>
      <c r="AD40" s="1">
        <v>7.5051144260062028E-6</v>
      </c>
      <c r="AE40" s="1">
        <v>2.5453568687362738E-4</v>
      </c>
      <c r="AF40" s="1">
        <v>2.5187463693252438E-4</v>
      </c>
      <c r="AG40" s="1">
        <v>2.0991184007264828E-5</v>
      </c>
      <c r="AH40" s="1">
        <v>-1.0789443993153663E-4</v>
      </c>
      <c r="AI40" s="1">
        <v>-1.0647512082393389E-4</v>
      </c>
      <c r="AJ40" s="1">
        <v>9.8647849654204083E-5</v>
      </c>
      <c r="AK40" s="1">
        <v>4.6338044154402693E-4</v>
      </c>
      <c r="AL40" s="1">
        <v>3.1558748784156205E-4</v>
      </c>
      <c r="AM40" s="1">
        <v>3.0793329683979188E-4</v>
      </c>
      <c r="AN40" s="1">
        <v>7.4549652203137386E-4</v>
      </c>
      <c r="AO40" s="1">
        <v>-3.0367596197218355E-4</v>
      </c>
      <c r="AP40" s="1">
        <v>-3.0367596197218355E-4</v>
      </c>
      <c r="AQ40" s="1">
        <v>7.3034822394178641E-5</v>
      </c>
      <c r="AR40" s="1">
        <v>7.3034822394178641E-5</v>
      </c>
      <c r="AS40" s="1">
        <v>4.5813695901702198E-4</v>
      </c>
      <c r="AT40" s="1">
        <v>2.0385715950235094E-4</v>
      </c>
      <c r="AU40" s="1">
        <v>2.0385715950235094E-4</v>
      </c>
      <c r="AV40" s="1">
        <v>-1.6095702219741552E-4</v>
      </c>
      <c r="AW40" s="1">
        <v>2.099828335553917E-4</v>
      </c>
      <c r="AX40" s="1">
        <v>1.6604783161058487E-4</v>
      </c>
      <c r="AY40" s="1">
        <v>1.9974145862698196E-4</v>
      </c>
      <c r="AZ40" s="1">
        <v>-4.5786919255000643E-5</v>
      </c>
      <c r="BA40" s="1">
        <v>-5.2590746925105204E-5</v>
      </c>
      <c r="BB40" s="1">
        <v>1.8080281635198819E-4</v>
      </c>
      <c r="BC40" s="1">
        <v>6.7682627245013315E-5</v>
      </c>
      <c r="BD40" s="1">
        <v>3.6189785495393411E-4</v>
      </c>
      <c r="BE40" s="1">
        <v>4.3505516151041258E-4</v>
      </c>
      <c r="BF40" s="1">
        <v>3.5356557648108479E-4</v>
      </c>
      <c r="BG40" s="1">
        <v>3.5356557648108479E-4</v>
      </c>
      <c r="BH40" s="1">
        <v>3.5356557648108479E-4</v>
      </c>
      <c r="BI40" s="1">
        <v>3.5356557648108479E-4</v>
      </c>
      <c r="BJ40" s="1">
        <v>1.0000435346826872E-3</v>
      </c>
      <c r="BK40" s="1">
        <v>1.7223107537741965E-4</v>
      </c>
      <c r="BL40" s="1">
        <v>-3.2754531046979988E-4</v>
      </c>
      <c r="BM40" s="1">
        <v>2.5838242864870771E-4</v>
      </c>
      <c r="BN40" s="1">
        <v>-4.7434274035606185E-5</v>
      </c>
      <c r="BO40" s="1">
        <v>2.0828485484633894E-4</v>
      </c>
      <c r="BP40" s="1">
        <v>2.0828485484633894E-4</v>
      </c>
      <c r="BQ40" s="1">
        <v>7.8241151876030007E-5</v>
      </c>
      <c r="BR40" s="1">
        <v>7.8241151876030007E-5</v>
      </c>
    </row>
    <row r="41" spans="2:70" x14ac:dyDescent="0.2">
      <c r="B41" s="5">
        <v>-2.0291043328235812E-4</v>
      </c>
      <c r="C41" s="1">
        <v>-2.0376741583532428E-4</v>
      </c>
      <c r="D41" s="1">
        <v>-3.0657213533849018E-5</v>
      </c>
      <c r="E41" s="1">
        <v>-1.8918057371010159E-4</v>
      </c>
      <c r="F41" s="1">
        <v>-9.180211810866758E-5</v>
      </c>
      <c r="G41" s="1">
        <v>-3.6359787814483458E-4</v>
      </c>
      <c r="H41" s="1">
        <v>-5.1864766679684572E-4</v>
      </c>
      <c r="I41" s="1">
        <v>2.4064867722565871E-5</v>
      </c>
      <c r="J41" s="1">
        <v>-2.9887691425898764E-4</v>
      </c>
      <c r="K41" s="1">
        <v>-5.533651082887011E-5</v>
      </c>
      <c r="L41" s="1">
        <v>8.8817623550095062E-5</v>
      </c>
      <c r="M41" s="1">
        <v>8.8817623550095062E-5</v>
      </c>
      <c r="N41" s="1">
        <v>-1.0292649443351327E-4</v>
      </c>
      <c r="O41" s="1">
        <v>-1.7318000504224347E-4</v>
      </c>
      <c r="P41" s="1">
        <v>-8.3124222408419954E-5</v>
      </c>
      <c r="Q41" s="1">
        <v>-8.7722652536723099E-5</v>
      </c>
      <c r="R41" s="1">
        <v>-1.606472308586204E-4</v>
      </c>
      <c r="S41" s="1">
        <v>-4.6375952515173983E-5</v>
      </c>
      <c r="T41" s="1">
        <v>7.2441321784061797E-4</v>
      </c>
      <c r="U41" s="1">
        <v>-1.9677120266842614E-4</v>
      </c>
      <c r="V41" s="1">
        <v>-3.6811822607670837E-4</v>
      </c>
      <c r="W41" s="1">
        <v>2.3654501988796604E-3</v>
      </c>
      <c r="X41" s="1">
        <v>-2.4588644458351997E-4</v>
      </c>
      <c r="Y41" s="1">
        <v>-3.2985808874830426E-4</v>
      </c>
      <c r="Z41" s="1">
        <v>-2.8126693734519697E-4</v>
      </c>
      <c r="AA41" s="1">
        <v>-1.4117064332442249E-4</v>
      </c>
      <c r="AB41" s="1">
        <v>-9.8586447941411876E-5</v>
      </c>
      <c r="AC41" s="1">
        <v>-1.4070272084717566E-4</v>
      </c>
      <c r="AD41" s="1">
        <v>5.4238314375704984E-5</v>
      </c>
      <c r="AE41" s="1">
        <v>-3.3187603946812548E-4</v>
      </c>
      <c r="AF41" s="1">
        <v>-3.2587712521365165E-4</v>
      </c>
      <c r="AG41" s="1">
        <v>3.3458077327930182E-5</v>
      </c>
      <c r="AH41" s="1">
        <v>-1.0759680570504022E-4</v>
      </c>
      <c r="AI41" s="1">
        <v>-1.6072306839281714E-4</v>
      </c>
      <c r="AJ41" s="1">
        <v>-1.6536331517183296E-4</v>
      </c>
      <c r="AK41" s="1">
        <v>-3.2980089195114006E-4</v>
      </c>
      <c r="AL41" s="1">
        <v>-1.7413623613434369E-4</v>
      </c>
      <c r="AM41" s="1">
        <v>-1.2744283265939257E-4</v>
      </c>
      <c r="AN41" s="1">
        <v>-3.0367596197218355E-4</v>
      </c>
      <c r="AO41" s="1">
        <v>1.5040067033185828E-3</v>
      </c>
      <c r="AP41" s="1">
        <v>1.5040067033185828E-3</v>
      </c>
      <c r="AQ41" s="1">
        <v>-1.6627305039926304E-4</v>
      </c>
      <c r="AR41" s="1">
        <v>-1.6627305039926304E-4</v>
      </c>
      <c r="AS41" s="1">
        <v>-3.7086438856272718E-4</v>
      </c>
      <c r="AT41" s="1">
        <v>-1.5094047960004594E-4</v>
      </c>
      <c r="AU41" s="1">
        <v>-1.5094047960004594E-4</v>
      </c>
      <c r="AV41" s="1">
        <v>3.6975397122784973E-4</v>
      </c>
      <c r="AW41" s="1">
        <v>-1.8186668896786862E-5</v>
      </c>
      <c r="AX41" s="1">
        <v>-1.0388998247079436E-4</v>
      </c>
      <c r="AY41" s="1">
        <v>-1.5131136492492595E-4</v>
      </c>
      <c r="AZ41" s="1">
        <v>-3.5603916788747004E-4</v>
      </c>
      <c r="BA41" s="1">
        <v>9.2211133078918221E-5</v>
      </c>
      <c r="BB41" s="1">
        <v>-1.9631462910198205E-4</v>
      </c>
      <c r="BC41" s="1">
        <v>-9.2423035835590618E-5</v>
      </c>
      <c r="BD41" s="1">
        <v>-2.5013361601304172E-4</v>
      </c>
      <c r="BE41" s="1">
        <v>2.4646273464878815E-5</v>
      </c>
      <c r="BF41" s="1">
        <v>-2.5165452203040623E-4</v>
      </c>
      <c r="BG41" s="1">
        <v>-2.5165452203040623E-4</v>
      </c>
      <c r="BH41" s="1">
        <v>-2.5165452203040623E-4</v>
      </c>
      <c r="BI41" s="1">
        <v>-2.5165452203040623E-4</v>
      </c>
      <c r="BJ41" s="1">
        <v>2.2447077944917761E-3</v>
      </c>
      <c r="BK41" s="1">
        <v>2.6141679695058486E-6</v>
      </c>
      <c r="BL41" s="1">
        <v>8.0829047812478935E-4</v>
      </c>
      <c r="BM41" s="1">
        <v>-9.2533335336272791E-5</v>
      </c>
      <c r="BN41" s="1">
        <v>-9.7724363590943745E-5</v>
      </c>
      <c r="BO41" s="1">
        <v>-1.7169574701042571E-4</v>
      </c>
      <c r="BP41" s="1">
        <v>-1.7169574701042571E-4</v>
      </c>
      <c r="BQ41" s="1">
        <v>-1.222466636330414E-4</v>
      </c>
      <c r="BR41" s="1">
        <v>-1.222466636330414E-4</v>
      </c>
    </row>
    <row r="42" spans="2:70" x14ac:dyDescent="0.2">
      <c r="B42" s="5">
        <v>-2.0291043328235812E-4</v>
      </c>
      <c r="C42" s="1">
        <v>-2.0376741583532428E-4</v>
      </c>
      <c r="D42" s="1">
        <v>-3.0657213533849018E-5</v>
      </c>
      <c r="E42" s="1">
        <v>-1.8918057371010159E-4</v>
      </c>
      <c r="F42" s="1">
        <v>-9.180211810866758E-5</v>
      </c>
      <c r="G42" s="1">
        <v>-3.6359787814483458E-4</v>
      </c>
      <c r="H42" s="1">
        <v>-5.1864766679684572E-4</v>
      </c>
      <c r="I42" s="1">
        <v>2.4064867722565871E-5</v>
      </c>
      <c r="J42" s="1">
        <v>-2.9887691425898764E-4</v>
      </c>
      <c r="K42" s="1">
        <v>-5.533651082887011E-5</v>
      </c>
      <c r="L42" s="1">
        <v>8.8817623550095062E-5</v>
      </c>
      <c r="M42" s="1">
        <v>8.8817623550095062E-5</v>
      </c>
      <c r="N42" s="1">
        <v>-1.0292649443351327E-4</v>
      </c>
      <c r="O42" s="1">
        <v>-1.7318000504224347E-4</v>
      </c>
      <c r="P42" s="1">
        <v>-8.3124222408419954E-5</v>
      </c>
      <c r="Q42" s="1">
        <v>-8.7722652536723099E-5</v>
      </c>
      <c r="R42" s="1">
        <v>-1.606472308586204E-4</v>
      </c>
      <c r="S42" s="1">
        <v>-4.6375952515173983E-5</v>
      </c>
      <c r="T42" s="1">
        <v>7.2441321784061797E-4</v>
      </c>
      <c r="U42" s="1">
        <v>-1.9677120266842614E-4</v>
      </c>
      <c r="V42" s="1">
        <v>-3.6811822607670837E-4</v>
      </c>
      <c r="W42" s="1">
        <v>2.3654501988796604E-3</v>
      </c>
      <c r="X42" s="1">
        <v>-2.4588644458351997E-4</v>
      </c>
      <c r="Y42" s="1">
        <v>-3.2985808874830426E-4</v>
      </c>
      <c r="Z42" s="1">
        <v>-2.8126693734519697E-4</v>
      </c>
      <c r="AA42" s="1">
        <v>-1.4117064332442249E-4</v>
      </c>
      <c r="AB42" s="1">
        <v>-9.8586447941411876E-5</v>
      </c>
      <c r="AC42" s="1">
        <v>-1.4070272084717566E-4</v>
      </c>
      <c r="AD42" s="1">
        <v>5.4238314375704984E-5</v>
      </c>
      <c r="AE42" s="1">
        <v>-3.3187603946812548E-4</v>
      </c>
      <c r="AF42" s="1">
        <v>-3.2587712521365165E-4</v>
      </c>
      <c r="AG42" s="1">
        <v>3.3458077327930182E-5</v>
      </c>
      <c r="AH42" s="1">
        <v>-1.0759680570504022E-4</v>
      </c>
      <c r="AI42" s="1">
        <v>-1.6072306839281714E-4</v>
      </c>
      <c r="AJ42" s="1">
        <v>-1.6536331517183296E-4</v>
      </c>
      <c r="AK42" s="1">
        <v>-3.2980089195114006E-4</v>
      </c>
      <c r="AL42" s="1">
        <v>-1.7413623613434369E-4</v>
      </c>
      <c r="AM42" s="1">
        <v>-1.2744283265939257E-4</v>
      </c>
      <c r="AN42" s="1">
        <v>-3.0367596197218355E-4</v>
      </c>
      <c r="AO42" s="1">
        <v>1.5040067033185828E-3</v>
      </c>
      <c r="AP42" s="1">
        <v>1.5040067033185828E-3</v>
      </c>
      <c r="AQ42" s="1">
        <v>-1.6627305039926304E-4</v>
      </c>
      <c r="AR42" s="1">
        <v>-1.6627305039926304E-4</v>
      </c>
      <c r="AS42" s="1">
        <v>-3.7086438856272718E-4</v>
      </c>
      <c r="AT42" s="1">
        <v>-1.5094047960004594E-4</v>
      </c>
      <c r="AU42" s="1">
        <v>-1.5094047960004594E-4</v>
      </c>
      <c r="AV42" s="1">
        <v>3.6975397122784973E-4</v>
      </c>
      <c r="AW42" s="1">
        <v>-1.8186668896786862E-5</v>
      </c>
      <c r="AX42" s="1">
        <v>-1.0388998247079436E-4</v>
      </c>
      <c r="AY42" s="1">
        <v>-1.5131136492492595E-4</v>
      </c>
      <c r="AZ42" s="1">
        <v>-3.5603916788747004E-4</v>
      </c>
      <c r="BA42" s="1">
        <v>9.2211133078918221E-5</v>
      </c>
      <c r="BB42" s="1">
        <v>-1.9631462910198205E-4</v>
      </c>
      <c r="BC42" s="1">
        <v>-9.2423035835590618E-5</v>
      </c>
      <c r="BD42" s="1">
        <v>-2.5013361601304172E-4</v>
      </c>
      <c r="BE42" s="1">
        <v>2.4646273464878815E-5</v>
      </c>
      <c r="BF42" s="1">
        <v>-2.5165452203040623E-4</v>
      </c>
      <c r="BG42" s="1">
        <v>-2.5165452203040623E-4</v>
      </c>
      <c r="BH42" s="1">
        <v>-2.5165452203040623E-4</v>
      </c>
      <c r="BI42" s="1">
        <v>-2.5165452203040623E-4</v>
      </c>
      <c r="BJ42" s="1">
        <v>2.2447077944917761E-3</v>
      </c>
      <c r="BK42" s="1">
        <v>2.6141679695058486E-6</v>
      </c>
      <c r="BL42" s="1">
        <v>8.0829047812478935E-4</v>
      </c>
      <c r="BM42" s="1">
        <v>-9.2533335336272791E-5</v>
      </c>
      <c r="BN42" s="1">
        <v>-9.7724363590943745E-5</v>
      </c>
      <c r="BO42" s="1">
        <v>-1.7169574701042571E-4</v>
      </c>
      <c r="BP42" s="1">
        <v>-1.7169574701042571E-4</v>
      </c>
      <c r="BQ42" s="1">
        <v>-1.222466636330414E-4</v>
      </c>
      <c r="BR42" s="1">
        <v>-1.222466636330414E-4</v>
      </c>
    </row>
    <row r="43" spans="2:70" x14ac:dyDescent="0.2">
      <c r="B43" s="5">
        <v>2.5350538180244167E-5</v>
      </c>
      <c r="C43" s="1">
        <v>3.1209045946172118E-5</v>
      </c>
      <c r="D43" s="1">
        <v>-3.3692788089992857E-5</v>
      </c>
      <c r="E43" s="1">
        <v>1.6988799527956809E-4</v>
      </c>
      <c r="F43" s="1">
        <v>1.268594108917175E-5</v>
      </c>
      <c r="G43" s="1">
        <v>1.6064520720267489E-4</v>
      </c>
      <c r="H43" s="1">
        <v>2.0800874318783349E-4</v>
      </c>
      <c r="I43" s="1">
        <v>5.5165375221513201E-5</v>
      </c>
      <c r="J43" s="1">
        <v>4.9790569832896902E-5</v>
      </c>
      <c r="K43" s="1">
        <v>3.2949370895231817E-5</v>
      </c>
      <c r="L43" s="1">
        <v>1.8295551318795394E-4</v>
      </c>
      <c r="M43" s="1">
        <v>1.8295551318795394E-4</v>
      </c>
      <c r="N43" s="1">
        <v>1.4182762460529757E-4</v>
      </c>
      <c r="O43" s="1">
        <v>5.4177947851969962E-6</v>
      </c>
      <c r="P43" s="1">
        <v>4.2215629504924934E-5</v>
      </c>
      <c r="Q43" s="1">
        <v>1.6550764643148575E-4</v>
      </c>
      <c r="R43" s="1">
        <v>1.4177041991018639E-4</v>
      </c>
      <c r="S43" s="1">
        <v>3.4345433586728781E-5</v>
      </c>
      <c r="T43" s="1">
        <v>-1.7056313270864345E-5</v>
      </c>
      <c r="U43" s="1">
        <v>5.0482409264446716E-5</v>
      </c>
      <c r="V43" s="1">
        <v>1.1130235904950614E-4</v>
      </c>
      <c r="W43" s="1">
        <v>-6.0996407629755806E-4</v>
      </c>
      <c r="X43" s="1">
        <v>4.2851447415438256E-5</v>
      </c>
      <c r="Y43" s="1">
        <v>2.6759661854677146E-5</v>
      </c>
      <c r="Z43" s="1">
        <v>3.4741422495019735E-5</v>
      </c>
      <c r="AA43" s="1">
        <v>1.3888848349310484E-4</v>
      </c>
      <c r="AB43" s="1">
        <v>1.2360010779314252E-4</v>
      </c>
      <c r="AC43" s="1">
        <v>5.4022594809544201E-5</v>
      </c>
      <c r="AD43" s="1">
        <v>1.6859687844137831E-5</v>
      </c>
      <c r="AE43" s="1">
        <v>1.3283737803827572E-4</v>
      </c>
      <c r="AF43" s="1">
        <v>1.7661892663359724E-4</v>
      </c>
      <c r="AG43" s="1">
        <v>2.8561853894371496E-6</v>
      </c>
      <c r="AH43" s="1">
        <v>1.3818334842651827E-4</v>
      </c>
      <c r="AI43" s="1">
        <v>1.2574576123776938E-4</v>
      </c>
      <c r="AJ43" s="1">
        <v>1.2234904526180394E-4</v>
      </c>
      <c r="AK43" s="1">
        <v>1.5968297625862829E-5</v>
      </c>
      <c r="AL43" s="1">
        <v>2.8099236483466215E-5</v>
      </c>
      <c r="AM43" s="1">
        <v>4.0873679126245467E-5</v>
      </c>
      <c r="AN43" s="1">
        <v>7.3034822394178641E-5</v>
      </c>
      <c r="AO43" s="1">
        <v>-1.6627305039926304E-4</v>
      </c>
      <c r="AP43" s="1">
        <v>-1.6627305039926304E-4</v>
      </c>
      <c r="AQ43" s="1">
        <v>2.2554155683142342E-4</v>
      </c>
      <c r="AR43" s="1">
        <v>2.2554155683142342E-4</v>
      </c>
      <c r="AS43" s="1">
        <v>6.10856734480698E-5</v>
      </c>
      <c r="AT43" s="1">
        <v>1.743458636971741E-4</v>
      </c>
      <c r="AU43" s="1">
        <v>1.743458636971741E-4</v>
      </c>
      <c r="AV43" s="1">
        <v>3.7107580738660071E-5</v>
      </c>
      <c r="AW43" s="1">
        <v>2.9818780830027811E-5</v>
      </c>
      <c r="AX43" s="1">
        <v>5.4904164547048487E-5</v>
      </c>
      <c r="AY43" s="1">
        <v>1.4668934407586047E-4</v>
      </c>
      <c r="AZ43" s="1">
        <v>1.8165303477838852E-4</v>
      </c>
      <c r="BA43" s="1">
        <v>8.608379690684502E-5</v>
      </c>
      <c r="BB43" s="1">
        <v>9.5423685047455581E-5</v>
      </c>
      <c r="BC43" s="1">
        <v>1.4043971623018292E-4</v>
      </c>
      <c r="BD43" s="1">
        <v>7.8478162966715402E-5</v>
      </c>
      <c r="BE43" s="1">
        <v>-1.4309148816604444E-5</v>
      </c>
      <c r="BF43" s="1">
        <v>5.123915364424727E-5</v>
      </c>
      <c r="BG43" s="1">
        <v>5.123915364424727E-5</v>
      </c>
      <c r="BH43" s="1">
        <v>5.123915364424727E-5</v>
      </c>
      <c r="BI43" s="1">
        <v>5.123915364424727E-5</v>
      </c>
      <c r="BJ43" s="1">
        <v>-1.8695006330674487E-4</v>
      </c>
      <c r="BK43" s="1">
        <v>7.125419600221624E-5</v>
      </c>
      <c r="BL43" s="1">
        <v>-7.4574252995415126E-5</v>
      </c>
      <c r="BM43" s="1">
        <v>1.3481541815584926E-5</v>
      </c>
      <c r="BN43" s="1">
        <v>3.3191101683830709E-5</v>
      </c>
      <c r="BO43" s="1">
        <v>1.098797628019588E-4</v>
      </c>
      <c r="BP43" s="1">
        <v>1.098797628019588E-4</v>
      </c>
      <c r="BQ43" s="1">
        <v>1.523630228339431E-4</v>
      </c>
      <c r="BR43" s="1">
        <v>1.523630228339431E-4</v>
      </c>
    </row>
    <row r="44" spans="2:70" x14ac:dyDescent="0.2">
      <c r="B44" s="5">
        <v>2.5350538180244167E-5</v>
      </c>
      <c r="C44" s="1">
        <v>3.1209045946172118E-5</v>
      </c>
      <c r="D44" s="1">
        <v>-3.3692788089992857E-5</v>
      </c>
      <c r="E44" s="1">
        <v>1.6988799527956809E-4</v>
      </c>
      <c r="F44" s="1">
        <v>1.268594108917175E-5</v>
      </c>
      <c r="G44" s="1">
        <v>1.6064520720267489E-4</v>
      </c>
      <c r="H44" s="1">
        <v>2.0800874318783349E-4</v>
      </c>
      <c r="I44" s="1">
        <v>5.5165375221513201E-5</v>
      </c>
      <c r="J44" s="1">
        <v>4.9790569832896902E-5</v>
      </c>
      <c r="K44" s="1">
        <v>3.2949370895231817E-5</v>
      </c>
      <c r="L44" s="1">
        <v>1.8295551318795394E-4</v>
      </c>
      <c r="M44" s="1">
        <v>1.8295551318795394E-4</v>
      </c>
      <c r="N44" s="1">
        <v>1.4182762460529757E-4</v>
      </c>
      <c r="O44" s="1">
        <v>5.4177947851969962E-6</v>
      </c>
      <c r="P44" s="1">
        <v>4.2215629504924934E-5</v>
      </c>
      <c r="Q44" s="1">
        <v>1.6550764643148575E-4</v>
      </c>
      <c r="R44" s="1">
        <v>1.4177041991018639E-4</v>
      </c>
      <c r="S44" s="1">
        <v>3.4345433586728781E-5</v>
      </c>
      <c r="T44" s="1">
        <v>-1.7056313270864345E-5</v>
      </c>
      <c r="U44" s="1">
        <v>5.0482409264446716E-5</v>
      </c>
      <c r="V44" s="1">
        <v>1.1130235904950614E-4</v>
      </c>
      <c r="W44" s="1">
        <v>-6.0996407629755806E-4</v>
      </c>
      <c r="X44" s="1">
        <v>4.2851447415438256E-5</v>
      </c>
      <c r="Y44" s="1">
        <v>2.6759661854677146E-5</v>
      </c>
      <c r="Z44" s="1">
        <v>3.4741422495019735E-5</v>
      </c>
      <c r="AA44" s="1">
        <v>1.3888848349310484E-4</v>
      </c>
      <c r="AB44" s="1">
        <v>1.2360010779314252E-4</v>
      </c>
      <c r="AC44" s="1">
        <v>5.4022594809544201E-5</v>
      </c>
      <c r="AD44" s="1">
        <v>1.6859687844137831E-5</v>
      </c>
      <c r="AE44" s="1">
        <v>1.3283737803827572E-4</v>
      </c>
      <c r="AF44" s="1">
        <v>1.7661892663359724E-4</v>
      </c>
      <c r="AG44" s="1">
        <v>2.8561853894371496E-6</v>
      </c>
      <c r="AH44" s="1">
        <v>1.3818334842651827E-4</v>
      </c>
      <c r="AI44" s="1">
        <v>1.2574576123776938E-4</v>
      </c>
      <c r="AJ44" s="1">
        <v>1.2234904526180394E-4</v>
      </c>
      <c r="AK44" s="1">
        <v>1.5968297625862829E-5</v>
      </c>
      <c r="AL44" s="1">
        <v>2.8099236483466215E-5</v>
      </c>
      <c r="AM44" s="1">
        <v>4.0873679126245467E-5</v>
      </c>
      <c r="AN44" s="1">
        <v>7.3034822394178641E-5</v>
      </c>
      <c r="AO44" s="1">
        <v>-1.6627305039926304E-4</v>
      </c>
      <c r="AP44" s="1">
        <v>-1.6627305039926304E-4</v>
      </c>
      <c r="AQ44" s="1">
        <v>2.2554155683142342E-4</v>
      </c>
      <c r="AR44" s="1">
        <v>2.2554155683142342E-4</v>
      </c>
      <c r="AS44" s="1">
        <v>6.10856734480698E-5</v>
      </c>
      <c r="AT44" s="1">
        <v>1.743458636971741E-4</v>
      </c>
      <c r="AU44" s="1">
        <v>1.743458636971741E-4</v>
      </c>
      <c r="AV44" s="1">
        <v>3.7107580738660071E-5</v>
      </c>
      <c r="AW44" s="1">
        <v>2.9818780830027811E-5</v>
      </c>
      <c r="AX44" s="1">
        <v>5.4904164547048487E-5</v>
      </c>
      <c r="AY44" s="1">
        <v>1.4668934407586047E-4</v>
      </c>
      <c r="AZ44" s="1">
        <v>1.8165303477838852E-4</v>
      </c>
      <c r="BA44" s="1">
        <v>8.608379690684502E-5</v>
      </c>
      <c r="BB44" s="1">
        <v>9.5423685047455581E-5</v>
      </c>
      <c r="BC44" s="1">
        <v>1.4043971623018292E-4</v>
      </c>
      <c r="BD44" s="1">
        <v>7.8478162966715402E-5</v>
      </c>
      <c r="BE44" s="1">
        <v>-1.4309148816604444E-5</v>
      </c>
      <c r="BF44" s="1">
        <v>5.123915364424727E-5</v>
      </c>
      <c r="BG44" s="1">
        <v>5.123915364424727E-5</v>
      </c>
      <c r="BH44" s="1">
        <v>5.123915364424727E-5</v>
      </c>
      <c r="BI44" s="1">
        <v>5.123915364424727E-5</v>
      </c>
      <c r="BJ44" s="1">
        <v>-1.8695006330674487E-4</v>
      </c>
      <c r="BK44" s="1">
        <v>7.125419600221624E-5</v>
      </c>
      <c r="BL44" s="1">
        <v>-7.4574252995415126E-5</v>
      </c>
      <c r="BM44" s="1">
        <v>1.3481541815584926E-5</v>
      </c>
      <c r="BN44" s="1">
        <v>3.3191101683830709E-5</v>
      </c>
      <c r="BO44" s="1">
        <v>1.098797628019588E-4</v>
      </c>
      <c r="BP44" s="1">
        <v>1.098797628019588E-4</v>
      </c>
      <c r="BQ44" s="1">
        <v>1.523630228339431E-4</v>
      </c>
      <c r="BR44" s="1">
        <v>1.523630228339431E-4</v>
      </c>
    </row>
    <row r="45" spans="2:70" x14ac:dyDescent="0.2">
      <c r="B45" s="5">
        <v>2.4485088843278618E-4</v>
      </c>
      <c r="C45" s="1">
        <v>2.6542262461871663E-4</v>
      </c>
      <c r="D45" s="1">
        <v>1.2498378282279258E-5</v>
      </c>
      <c r="E45" s="1">
        <v>9.6823884166480364E-5</v>
      </c>
      <c r="F45" s="1">
        <v>-2.8795803121352084E-5</v>
      </c>
      <c r="G45" s="1">
        <v>1.5272269418456331E-4</v>
      </c>
      <c r="H45" s="1">
        <v>1.9832212157358978E-4</v>
      </c>
      <c r="I45" s="1">
        <v>4.5220871070488666E-5</v>
      </c>
      <c r="J45" s="1">
        <v>2.6831799928283238E-4</v>
      </c>
      <c r="K45" s="1">
        <v>3.9124517927599395E-5</v>
      </c>
      <c r="L45" s="1">
        <v>5.0887750650062985E-6</v>
      </c>
      <c r="M45" s="1">
        <v>5.0887750650062985E-6</v>
      </c>
      <c r="N45" s="1">
        <v>6.1119225595504878E-5</v>
      </c>
      <c r="O45" s="1">
        <v>2.5495264032218375E-4</v>
      </c>
      <c r="P45" s="1">
        <v>1.4597952264668081E-4</v>
      </c>
      <c r="Q45" s="1">
        <v>2.9046598885439442E-5</v>
      </c>
      <c r="R45" s="1">
        <v>4.9764255038301364E-5</v>
      </c>
      <c r="S45" s="1">
        <v>1.6501175510977241E-4</v>
      </c>
      <c r="T45" s="1">
        <v>-3.2958248730156426E-4</v>
      </c>
      <c r="U45" s="1">
        <v>2.4884566238804375E-4</v>
      </c>
      <c r="V45" s="1">
        <v>5.5859112084944172E-5</v>
      </c>
      <c r="W45" s="1">
        <v>-8.7634734303168355E-4</v>
      </c>
      <c r="X45" s="1">
        <v>3.54895187091643E-4</v>
      </c>
      <c r="Y45" s="1">
        <v>3.061640994979788E-4</v>
      </c>
      <c r="Z45" s="1">
        <v>3.2747469701616914E-4</v>
      </c>
      <c r="AA45" s="1">
        <v>9.0718805020921934E-5</v>
      </c>
      <c r="AB45" s="1">
        <v>1.4540791636963643E-4</v>
      </c>
      <c r="AC45" s="1">
        <v>1.5939302418421189E-4</v>
      </c>
      <c r="AD45" s="1">
        <v>-2.5535103604165671E-4</v>
      </c>
      <c r="AE45" s="1">
        <v>1.5085376465857444E-4</v>
      </c>
      <c r="AF45" s="1">
        <v>9.6449898354539708E-5</v>
      </c>
      <c r="AG45" s="1">
        <v>6.9371905271053924E-6</v>
      </c>
      <c r="AH45" s="1">
        <v>-1.3773969780971171E-4</v>
      </c>
      <c r="AI45" s="1">
        <v>-3.3912756126491643E-5</v>
      </c>
      <c r="AJ45" s="1">
        <v>9.4931507790750694E-5</v>
      </c>
      <c r="AK45" s="1">
        <v>3.9106387014005623E-4</v>
      </c>
      <c r="AL45" s="1">
        <v>2.6110696535359485E-4</v>
      </c>
      <c r="AM45" s="1">
        <v>1.9274608905674951E-4</v>
      </c>
      <c r="AN45" s="1">
        <v>4.5813695901702198E-4</v>
      </c>
      <c r="AO45" s="1">
        <v>-3.7086438856272718E-4</v>
      </c>
      <c r="AP45" s="1">
        <v>-3.7086438856272718E-4</v>
      </c>
      <c r="AQ45" s="1">
        <v>6.10856734480698E-5</v>
      </c>
      <c r="AR45" s="1">
        <v>6.10856734480698E-5</v>
      </c>
      <c r="AS45" s="1">
        <v>5.9806986830719113E-4</v>
      </c>
      <c r="AT45" s="1">
        <v>1.4220663252021925E-4</v>
      </c>
      <c r="AU45" s="1">
        <v>1.4220663252021925E-4</v>
      </c>
      <c r="AV45" s="1">
        <v>-2.7739425690730254E-4</v>
      </c>
      <c r="AW45" s="1">
        <v>1.5300700348836683E-4</v>
      </c>
      <c r="AX45" s="1">
        <v>2.2365872685194576E-5</v>
      </c>
      <c r="AY45" s="1">
        <v>9.330617607095769E-5</v>
      </c>
      <c r="AZ45" s="1">
        <v>-6.4411752632574391E-5</v>
      </c>
      <c r="BA45" s="1">
        <v>5.3768560499337702E-5</v>
      </c>
      <c r="BB45" s="1">
        <v>1.5460313135906673E-4</v>
      </c>
      <c r="BC45" s="1">
        <v>4.573601567912326E-5</v>
      </c>
      <c r="BD45" s="1">
        <v>3.0209503764052064E-4</v>
      </c>
      <c r="BE45" s="1">
        <v>2.6583678818178783E-4</v>
      </c>
      <c r="BF45" s="1">
        <v>3.2773672644721019E-4</v>
      </c>
      <c r="BG45" s="1">
        <v>3.2773672644721019E-4</v>
      </c>
      <c r="BH45" s="1">
        <v>3.2773672644721019E-4</v>
      </c>
      <c r="BI45" s="1">
        <v>3.2773672644721019E-4</v>
      </c>
      <c r="BJ45" s="1">
        <v>-3.4026308174818894E-4</v>
      </c>
      <c r="BK45" s="1">
        <v>3.3566459838983606E-5</v>
      </c>
      <c r="BL45" s="1">
        <v>-3.6582873714074358E-4</v>
      </c>
      <c r="BM45" s="1">
        <v>2.0871719542757587E-4</v>
      </c>
      <c r="BN45" s="1">
        <v>-2.5566291325104901E-5</v>
      </c>
      <c r="BO45" s="1">
        <v>1.202148117953038E-4</v>
      </c>
      <c r="BP45" s="1">
        <v>1.202148117953038E-4</v>
      </c>
      <c r="BQ45" s="1">
        <v>6.4121816991379054E-5</v>
      </c>
      <c r="BR45" s="1">
        <v>6.4121816991379054E-5</v>
      </c>
    </row>
    <row r="46" spans="2:70" x14ac:dyDescent="0.2">
      <c r="B46" s="5">
        <v>4.5185511775358794E-5</v>
      </c>
      <c r="C46" s="1">
        <v>7.5114222500267098E-5</v>
      </c>
      <c r="D46" s="1">
        <v>-6.4523310975961499E-5</v>
      </c>
      <c r="E46" s="1">
        <v>1.7102317463436219E-4</v>
      </c>
      <c r="F46" s="1">
        <v>-8.2258896509632899E-5</v>
      </c>
      <c r="G46" s="1">
        <v>3.1654031719790502E-4</v>
      </c>
      <c r="H46" s="1">
        <v>4.4345323939098903E-4</v>
      </c>
      <c r="I46" s="1">
        <v>1.0522726297744585E-4</v>
      </c>
      <c r="J46" s="1">
        <v>7.2172852626979666E-5</v>
      </c>
      <c r="K46" s="1">
        <v>3.6897218898672939E-4</v>
      </c>
      <c r="L46" s="1">
        <v>9.5333280172307721E-5</v>
      </c>
      <c r="M46" s="1">
        <v>9.5333280172307721E-5</v>
      </c>
      <c r="N46" s="1">
        <v>2.1407236327182716E-4</v>
      </c>
      <c r="O46" s="1">
        <v>8.1565182727166483E-5</v>
      </c>
      <c r="P46" s="1">
        <v>4.1996615837690124E-5</v>
      </c>
      <c r="Q46" s="1">
        <v>1.6742954479418736E-4</v>
      </c>
      <c r="R46" s="1">
        <v>1.7479617650888911E-4</v>
      </c>
      <c r="S46" s="1">
        <v>9.7814555353492166E-5</v>
      </c>
      <c r="T46" s="1">
        <v>-1.7328686934639479E-4</v>
      </c>
      <c r="U46" s="1">
        <v>5.21980132101138E-5</v>
      </c>
      <c r="V46" s="1">
        <v>3.2852304178923944E-4</v>
      </c>
      <c r="W46" s="1">
        <v>-7.477171953406658E-4</v>
      </c>
      <c r="X46" s="1">
        <v>1.3137282336223496E-4</v>
      </c>
      <c r="Y46" s="1">
        <v>-1.8059074516801259E-5</v>
      </c>
      <c r="Z46" s="1">
        <v>9.4183091540663778E-5</v>
      </c>
      <c r="AA46" s="1">
        <v>3.0899730366131895E-4</v>
      </c>
      <c r="AB46" s="1">
        <v>5.5077354118467081E-4</v>
      </c>
      <c r="AC46" s="1">
        <v>6.2115049220867803E-5</v>
      </c>
      <c r="AD46" s="1">
        <v>3.6607439873000326E-5</v>
      </c>
      <c r="AE46" s="1">
        <v>3.7353464308300424E-4</v>
      </c>
      <c r="AF46" s="1">
        <v>4.4216213152979797E-4</v>
      </c>
      <c r="AG46" s="1">
        <v>1.788783567840713E-5</v>
      </c>
      <c r="AH46" s="1">
        <v>-3.6374828773071005E-5</v>
      </c>
      <c r="AI46" s="1">
        <v>-8.3613595951189426E-5</v>
      </c>
      <c r="AJ46" s="1">
        <v>1.9822367368311499E-4</v>
      </c>
      <c r="AK46" s="1">
        <v>4.6393620240697135E-5</v>
      </c>
      <c r="AL46" s="1">
        <v>6.1472929318418087E-5</v>
      </c>
      <c r="AM46" s="1">
        <v>8.8652359705455273E-5</v>
      </c>
      <c r="AN46" s="1">
        <v>2.0385715950235094E-4</v>
      </c>
      <c r="AO46" s="1">
        <v>-1.5094047960004594E-4</v>
      </c>
      <c r="AP46" s="1">
        <v>-1.5094047960004594E-4</v>
      </c>
      <c r="AQ46" s="1">
        <v>1.743458636971741E-4</v>
      </c>
      <c r="AR46" s="1">
        <v>1.743458636971741E-4</v>
      </c>
      <c r="AS46" s="1">
        <v>1.4220663252021925E-4</v>
      </c>
      <c r="AT46" s="1">
        <v>8.4999978224777431E-4</v>
      </c>
      <c r="AU46" s="1">
        <v>8.4999978224777431E-4</v>
      </c>
      <c r="AV46" s="1">
        <v>5.5252008990280593E-4</v>
      </c>
      <c r="AW46" s="1">
        <v>8.4095694084141629E-5</v>
      </c>
      <c r="AX46" s="1">
        <v>5.5914300732383068E-5</v>
      </c>
      <c r="AY46" s="1">
        <v>1.9237919422457683E-4</v>
      </c>
      <c r="AZ46" s="1">
        <v>8.1512196681484956E-5</v>
      </c>
      <c r="BA46" s="1">
        <v>7.7215665412194609E-5</v>
      </c>
      <c r="BB46" s="1">
        <v>2.0762666738496907E-4</v>
      </c>
      <c r="BC46" s="1">
        <v>2.3537073078108275E-4</v>
      </c>
      <c r="BD46" s="1">
        <v>1.7074856050884761E-4</v>
      </c>
      <c r="BE46" s="1">
        <v>1.7901232455271206E-4</v>
      </c>
      <c r="BF46" s="1">
        <v>9.4689127096140931E-5</v>
      </c>
      <c r="BG46" s="1">
        <v>9.4689127096140931E-5</v>
      </c>
      <c r="BH46" s="1">
        <v>9.4689127096140931E-5</v>
      </c>
      <c r="BI46" s="1">
        <v>9.4689127096140931E-5</v>
      </c>
      <c r="BJ46" s="1">
        <v>8.8882997993222418E-4</v>
      </c>
      <c r="BK46" s="1">
        <v>2.550807883690696E-4</v>
      </c>
      <c r="BL46" s="1">
        <v>-2.1015804814682488E-4</v>
      </c>
      <c r="BM46" s="1">
        <v>6.3838845479840552E-5</v>
      </c>
      <c r="BN46" s="1">
        <v>-4.9134470020029998E-5</v>
      </c>
      <c r="BO46" s="1">
        <v>2.7591383100936264E-4</v>
      </c>
      <c r="BP46" s="1">
        <v>2.7591383100936264E-4</v>
      </c>
      <c r="BQ46" s="1">
        <v>1.9326975794781915E-4</v>
      </c>
      <c r="BR46" s="1">
        <v>1.9326975794781915E-4</v>
      </c>
    </row>
    <row r="47" spans="2:70" x14ac:dyDescent="0.2">
      <c r="B47" s="5">
        <v>4.5185511775358794E-5</v>
      </c>
      <c r="C47" s="1">
        <v>7.5114222500267098E-5</v>
      </c>
      <c r="D47" s="1">
        <v>-6.4523310975961499E-5</v>
      </c>
      <c r="E47" s="1">
        <v>1.7102317463436219E-4</v>
      </c>
      <c r="F47" s="1">
        <v>-8.2258896509632899E-5</v>
      </c>
      <c r="G47" s="1">
        <v>3.1654031719790502E-4</v>
      </c>
      <c r="H47" s="1">
        <v>4.4345323939098903E-4</v>
      </c>
      <c r="I47" s="1">
        <v>1.0522726297744585E-4</v>
      </c>
      <c r="J47" s="1">
        <v>7.2172852626979666E-5</v>
      </c>
      <c r="K47" s="1">
        <v>3.6897218898672939E-4</v>
      </c>
      <c r="L47" s="1">
        <v>9.5333280172307721E-5</v>
      </c>
      <c r="M47" s="1">
        <v>9.5333280172307721E-5</v>
      </c>
      <c r="N47" s="1">
        <v>2.1407236327182716E-4</v>
      </c>
      <c r="O47" s="1">
        <v>8.1565182727166483E-5</v>
      </c>
      <c r="P47" s="1">
        <v>4.1996615837690124E-5</v>
      </c>
      <c r="Q47" s="1">
        <v>1.6742954479418736E-4</v>
      </c>
      <c r="R47" s="1">
        <v>1.7479617650888911E-4</v>
      </c>
      <c r="S47" s="1">
        <v>9.7814555353492166E-5</v>
      </c>
      <c r="T47" s="1">
        <v>-1.7328686934639479E-4</v>
      </c>
      <c r="U47" s="1">
        <v>5.21980132101138E-5</v>
      </c>
      <c r="V47" s="1">
        <v>3.2852304178923944E-4</v>
      </c>
      <c r="W47" s="1">
        <v>-7.477171953406658E-4</v>
      </c>
      <c r="X47" s="1">
        <v>1.3137282336223496E-4</v>
      </c>
      <c r="Y47" s="1">
        <v>-1.8059074516801259E-5</v>
      </c>
      <c r="Z47" s="1">
        <v>9.4183091540663778E-5</v>
      </c>
      <c r="AA47" s="1">
        <v>3.0899730366131895E-4</v>
      </c>
      <c r="AB47" s="1">
        <v>5.5077354118467081E-4</v>
      </c>
      <c r="AC47" s="1">
        <v>6.2115049220867803E-5</v>
      </c>
      <c r="AD47" s="1">
        <v>3.6607439873000326E-5</v>
      </c>
      <c r="AE47" s="1">
        <v>3.7353464308300424E-4</v>
      </c>
      <c r="AF47" s="1">
        <v>4.4216213152979797E-4</v>
      </c>
      <c r="AG47" s="1">
        <v>1.788783567840713E-5</v>
      </c>
      <c r="AH47" s="1">
        <v>-3.6374828773071005E-5</v>
      </c>
      <c r="AI47" s="1">
        <v>-8.3613595951189426E-5</v>
      </c>
      <c r="AJ47" s="1">
        <v>1.9822367368311499E-4</v>
      </c>
      <c r="AK47" s="1">
        <v>4.6393620240697135E-5</v>
      </c>
      <c r="AL47" s="1">
        <v>6.1472929318418087E-5</v>
      </c>
      <c r="AM47" s="1">
        <v>8.8652359705455273E-5</v>
      </c>
      <c r="AN47" s="1">
        <v>2.0385715950235094E-4</v>
      </c>
      <c r="AO47" s="1">
        <v>-1.5094047960004594E-4</v>
      </c>
      <c r="AP47" s="1">
        <v>-1.5094047960004594E-4</v>
      </c>
      <c r="AQ47" s="1">
        <v>1.743458636971741E-4</v>
      </c>
      <c r="AR47" s="1">
        <v>1.743458636971741E-4</v>
      </c>
      <c r="AS47" s="1">
        <v>1.4220663252021925E-4</v>
      </c>
      <c r="AT47" s="1">
        <v>8.4999978224777431E-4</v>
      </c>
      <c r="AU47" s="1">
        <v>8.4999978224777431E-4</v>
      </c>
      <c r="AV47" s="1">
        <v>5.5252008990280593E-4</v>
      </c>
      <c r="AW47" s="1">
        <v>8.4095694084141629E-5</v>
      </c>
      <c r="AX47" s="1">
        <v>5.5914300732383068E-5</v>
      </c>
      <c r="AY47" s="1">
        <v>1.9237919422457683E-4</v>
      </c>
      <c r="AZ47" s="1">
        <v>8.1512196681484956E-5</v>
      </c>
      <c r="BA47" s="1">
        <v>7.7215665412194609E-5</v>
      </c>
      <c r="BB47" s="1">
        <v>2.0762666738496907E-4</v>
      </c>
      <c r="BC47" s="1">
        <v>2.3537073078108275E-4</v>
      </c>
      <c r="BD47" s="1">
        <v>1.7074856050884761E-4</v>
      </c>
      <c r="BE47" s="1">
        <v>1.7901232455271206E-4</v>
      </c>
      <c r="BF47" s="1">
        <v>9.4689127096140931E-5</v>
      </c>
      <c r="BG47" s="1">
        <v>9.4689127096140931E-5</v>
      </c>
      <c r="BH47" s="1">
        <v>9.4689127096140931E-5</v>
      </c>
      <c r="BI47" s="1">
        <v>9.4689127096140931E-5</v>
      </c>
      <c r="BJ47" s="1">
        <v>8.8882997993222418E-4</v>
      </c>
      <c r="BK47" s="1">
        <v>2.550807883690696E-4</v>
      </c>
      <c r="BL47" s="1">
        <v>-2.1015804814682488E-4</v>
      </c>
      <c r="BM47" s="1">
        <v>6.3838845479840552E-5</v>
      </c>
      <c r="BN47" s="1">
        <v>-4.9134470020029998E-5</v>
      </c>
      <c r="BO47" s="1">
        <v>2.7591383100936264E-4</v>
      </c>
      <c r="BP47" s="1">
        <v>2.7591383100936264E-4</v>
      </c>
      <c r="BQ47" s="1">
        <v>1.9326975794781915E-4</v>
      </c>
      <c r="BR47" s="1">
        <v>1.9326975794781915E-4</v>
      </c>
    </row>
    <row r="48" spans="2:70" x14ac:dyDescent="0.2">
      <c r="B48" s="5">
        <v>-1.4010265454556339E-4</v>
      </c>
      <c r="C48" s="1">
        <v>-1.8672890132781663E-4</v>
      </c>
      <c r="D48" s="1">
        <v>-4.5731772180582825E-6</v>
      </c>
      <c r="E48" s="1">
        <v>2.2624616735422942E-4</v>
      </c>
      <c r="F48" s="1">
        <v>-5.3296410602257401E-5</v>
      </c>
      <c r="G48" s="1">
        <v>4.1548326379462576E-4</v>
      </c>
      <c r="H48" s="1">
        <v>3.7322607677649564E-4</v>
      </c>
      <c r="I48" s="1">
        <v>1.4864709091904024E-4</v>
      </c>
      <c r="J48" s="1">
        <v>-3.3536757546599689E-4</v>
      </c>
      <c r="K48" s="1">
        <v>6.3963625862198934E-4</v>
      </c>
      <c r="L48" s="1">
        <v>1.2557518867387362E-4</v>
      </c>
      <c r="M48" s="1">
        <v>1.2557518867387362E-4</v>
      </c>
      <c r="N48" s="1">
        <v>2.2035436456772656E-4</v>
      </c>
      <c r="O48" s="1">
        <v>-4.6720972562051957E-5</v>
      </c>
      <c r="P48" s="1">
        <v>5.5794810850888632E-5</v>
      </c>
      <c r="Q48" s="1">
        <v>-4.4400098279133077E-5</v>
      </c>
      <c r="R48" s="1">
        <v>-2.3786366076920858E-5</v>
      </c>
      <c r="S48" s="1">
        <v>6.5844376973265892E-5</v>
      </c>
      <c r="T48" s="1">
        <v>2.4932193052094387E-4</v>
      </c>
      <c r="U48" s="1">
        <v>-1.0256570143023833E-4</v>
      </c>
      <c r="V48" s="1">
        <v>2.3961241513717561E-4</v>
      </c>
      <c r="W48" s="1">
        <v>1.9130062044383259E-3</v>
      </c>
      <c r="X48" s="1">
        <v>-3.1956429947884634E-4</v>
      </c>
      <c r="Y48" s="1">
        <v>-3.4492240971967881E-4</v>
      </c>
      <c r="Z48" s="1">
        <v>-3.7349172215194262E-4</v>
      </c>
      <c r="AA48" s="1">
        <v>3.3016305923806342E-4</v>
      </c>
      <c r="AB48" s="1">
        <v>6.7330237308543383E-4</v>
      </c>
      <c r="AC48" s="1">
        <v>-7.2777227312206247E-5</v>
      </c>
      <c r="AD48" s="1">
        <v>-1.4514581409313148E-4</v>
      </c>
      <c r="AE48" s="1">
        <v>1.6186205473515662E-4</v>
      </c>
      <c r="AF48" s="1">
        <v>6.0975075733759394E-4</v>
      </c>
      <c r="AG48" s="1">
        <v>1.0941969193698058E-5</v>
      </c>
      <c r="AH48" s="1">
        <v>4.9556238825610637E-4</v>
      </c>
      <c r="AI48" s="1">
        <v>2.354448396483967E-4</v>
      </c>
      <c r="AJ48" s="1">
        <v>1.4609993261310191E-4</v>
      </c>
      <c r="AK48" s="1">
        <v>-2.7102460113863082E-4</v>
      </c>
      <c r="AL48" s="1">
        <v>-1.2827343510748732E-4</v>
      </c>
      <c r="AM48" s="1">
        <v>-1.7358428415719575E-4</v>
      </c>
      <c r="AN48" s="1">
        <v>-1.6095702219741552E-4</v>
      </c>
      <c r="AO48" s="1">
        <v>3.6975397122784973E-4</v>
      </c>
      <c r="AP48" s="1">
        <v>3.6975397122784973E-4</v>
      </c>
      <c r="AQ48" s="1">
        <v>3.7107580738660071E-5</v>
      </c>
      <c r="AR48" s="1">
        <v>3.7107580738660071E-5</v>
      </c>
      <c r="AS48" s="1">
        <v>-2.7739425690730254E-4</v>
      </c>
      <c r="AT48" s="1">
        <v>5.5252008990280593E-4</v>
      </c>
      <c r="AU48" s="1">
        <v>5.5252008990280593E-4</v>
      </c>
      <c r="AV48" s="1">
        <v>5.8475484532201473E-3</v>
      </c>
      <c r="AW48" s="1">
        <v>-3.3705294245844341E-5</v>
      </c>
      <c r="AX48" s="1">
        <v>4.8914920963137089E-4</v>
      </c>
      <c r="AY48" s="1">
        <v>3.6774455588498901E-4</v>
      </c>
      <c r="AZ48" s="1">
        <v>-1.9156392171351639E-4</v>
      </c>
      <c r="BA48" s="1">
        <v>2.5435266350061448E-4</v>
      </c>
      <c r="BB48" s="1">
        <v>2.6975334848109019E-4</v>
      </c>
      <c r="BC48" s="1">
        <v>2.5170147417496037E-4</v>
      </c>
      <c r="BD48" s="1">
        <v>2.8350530902950255E-5</v>
      </c>
      <c r="BE48" s="1">
        <v>1.0865271587860058E-4</v>
      </c>
      <c r="BF48" s="1">
        <v>-1.7972689749788762E-4</v>
      </c>
      <c r="BG48" s="1">
        <v>-1.7972689749788762E-4</v>
      </c>
      <c r="BH48" s="1">
        <v>-1.7972689749788762E-4</v>
      </c>
      <c r="BI48" s="1">
        <v>-1.7972689749788762E-4</v>
      </c>
      <c r="BJ48" s="1">
        <v>3.5129142421755585E-3</v>
      </c>
      <c r="BK48" s="1">
        <v>4.7266038272478927E-4</v>
      </c>
      <c r="BL48" s="1">
        <v>8.3211680444008051E-5</v>
      </c>
      <c r="BM48" s="1">
        <v>-1.4460620624773889E-4</v>
      </c>
      <c r="BN48" s="1">
        <v>-1.216012416604605E-4</v>
      </c>
      <c r="BO48" s="1">
        <v>1.7299189465208952E-4</v>
      </c>
      <c r="BP48" s="1">
        <v>1.7299189465208952E-4</v>
      </c>
      <c r="BQ48" s="1">
        <v>1.4633828738475828E-4</v>
      </c>
      <c r="BR48" s="1">
        <v>1.4633828738475828E-4</v>
      </c>
    </row>
    <row r="49" spans="2:70" x14ac:dyDescent="0.2">
      <c r="B49" s="5">
        <v>1.3783472711152546E-4</v>
      </c>
      <c r="C49" s="1">
        <v>1.3520013396781439E-4</v>
      </c>
      <c r="D49" s="1">
        <v>7.8935110983152887E-7</v>
      </c>
      <c r="E49" s="1">
        <v>-5.2393654715669403E-6</v>
      </c>
      <c r="F49" s="1">
        <v>-4.4870985334596124E-5</v>
      </c>
      <c r="G49" s="1">
        <v>5.2821104341907572E-5</v>
      </c>
      <c r="H49" s="1">
        <v>1.0713285147747485E-4</v>
      </c>
      <c r="I49" s="1">
        <v>2.5613638939003102E-5</v>
      </c>
      <c r="J49" s="1">
        <v>1.090098236878649E-4</v>
      </c>
      <c r="K49" s="1">
        <v>6.7855169435825349E-5</v>
      </c>
      <c r="L49" s="1">
        <v>1.0112699764470702E-5</v>
      </c>
      <c r="M49" s="1">
        <v>1.0112699764470702E-5</v>
      </c>
      <c r="N49" s="1">
        <v>3.9895550238359518E-5</v>
      </c>
      <c r="O49" s="1">
        <v>1.1386016635616406E-4</v>
      </c>
      <c r="P49" s="1">
        <v>1.1724382365369535E-4</v>
      </c>
      <c r="Q49" s="1">
        <v>2.3540080114673693E-5</v>
      </c>
      <c r="R49" s="1">
        <v>1.53443752047388E-5</v>
      </c>
      <c r="S49" s="1">
        <v>1.2984782941580954E-4</v>
      </c>
      <c r="T49" s="1">
        <v>-6.4711194484818303E-5</v>
      </c>
      <c r="U49" s="1">
        <v>1.3487257968472683E-4</v>
      </c>
      <c r="V49" s="1">
        <v>3.9956063848469096E-5</v>
      </c>
      <c r="W49" s="1">
        <v>-2.2102947507171301E-4</v>
      </c>
      <c r="X49" s="1">
        <v>1.8700758377104658E-4</v>
      </c>
      <c r="Y49" s="1">
        <v>1.3082030401485344E-4</v>
      </c>
      <c r="Z49" s="1">
        <v>1.4798299616136762E-4</v>
      </c>
      <c r="AA49" s="1">
        <v>3.2881363833528564E-5</v>
      </c>
      <c r="AB49" s="1">
        <v>4.1342127787342887E-5</v>
      </c>
      <c r="AC49" s="1">
        <v>5.7714976394318076E-5</v>
      </c>
      <c r="AD49" s="1">
        <v>1.1443178150647599E-4</v>
      </c>
      <c r="AE49" s="1">
        <v>5.8426067086866477E-5</v>
      </c>
      <c r="AF49" s="1">
        <v>9.7494297780340152E-5</v>
      </c>
      <c r="AG49" s="1">
        <v>5.5783538273079051E-6</v>
      </c>
      <c r="AH49" s="1">
        <v>-6.9889263140328694E-5</v>
      </c>
      <c r="AI49" s="1">
        <v>-7.6318731963003768E-5</v>
      </c>
      <c r="AJ49" s="1">
        <v>1.6354715562167658E-5</v>
      </c>
      <c r="AK49" s="1">
        <v>1.786044880057915E-4</v>
      </c>
      <c r="AL49" s="1">
        <v>1.6304374534081438E-4</v>
      </c>
      <c r="AM49" s="1">
        <v>1.304043350941011E-4</v>
      </c>
      <c r="AN49" s="1">
        <v>2.099828335553917E-4</v>
      </c>
      <c r="AO49" s="1">
        <v>-1.8186668896786862E-5</v>
      </c>
      <c r="AP49" s="1">
        <v>-1.8186668896786862E-5</v>
      </c>
      <c r="AQ49" s="1">
        <v>2.9818780830027811E-5</v>
      </c>
      <c r="AR49" s="1">
        <v>2.9818780830027811E-5</v>
      </c>
      <c r="AS49" s="1">
        <v>1.5300700348836683E-4</v>
      </c>
      <c r="AT49" s="1">
        <v>8.4095694084141629E-5</v>
      </c>
      <c r="AU49" s="1">
        <v>8.4095694084141629E-5</v>
      </c>
      <c r="AV49" s="1">
        <v>-3.3705294245844341E-5</v>
      </c>
      <c r="AW49" s="1">
        <v>1.809505590875201E-4</v>
      </c>
      <c r="AX49" s="1">
        <v>1.3989660891578778E-4</v>
      </c>
      <c r="AY49" s="1">
        <v>8.4722742969333849E-5</v>
      </c>
      <c r="AZ49" s="1">
        <v>3.6269653872826152E-5</v>
      </c>
      <c r="BA49" s="1">
        <v>4.3525942703827707E-5</v>
      </c>
      <c r="BB49" s="1">
        <v>9.0708267122234027E-5</v>
      </c>
      <c r="BC49" s="1">
        <v>3.7183949832558471E-5</v>
      </c>
      <c r="BD49" s="1">
        <v>1.4688638868619165E-4</v>
      </c>
      <c r="BE49" s="1">
        <v>1.7962026029800257E-4</v>
      </c>
      <c r="BF49" s="1">
        <v>1.4016443364711452E-4</v>
      </c>
      <c r="BG49" s="1">
        <v>1.4016443364711452E-4</v>
      </c>
      <c r="BH49" s="1">
        <v>1.4016443364711452E-4</v>
      </c>
      <c r="BI49" s="1">
        <v>1.4016443364711452E-4</v>
      </c>
      <c r="BJ49" s="1">
        <v>6.2214419823293293E-4</v>
      </c>
      <c r="BK49" s="1">
        <v>1.1336404878092389E-4</v>
      </c>
      <c r="BL49" s="1">
        <v>-6.0821048305379288E-5</v>
      </c>
      <c r="BM49" s="1">
        <v>1.3509441288938923E-4</v>
      </c>
      <c r="BN49" s="1">
        <v>-3.0328660107141791E-5</v>
      </c>
      <c r="BO49" s="1">
        <v>5.9740163338842283E-5</v>
      </c>
      <c r="BP49" s="1">
        <v>5.9740163338842283E-5</v>
      </c>
      <c r="BQ49" s="1">
        <v>2.3644591209668484E-5</v>
      </c>
      <c r="BR49" s="1">
        <v>2.3644591209668484E-5</v>
      </c>
    </row>
    <row r="50" spans="2:70" x14ac:dyDescent="0.2">
      <c r="B50" s="5">
        <v>1.4774232820796335E-4</v>
      </c>
      <c r="C50" s="1">
        <v>1.6036740072690502E-4</v>
      </c>
      <c r="D50" s="1">
        <v>-9.1742035935740471E-5</v>
      </c>
      <c r="E50" s="1">
        <v>4.062569753219769E-5</v>
      </c>
      <c r="F50" s="1">
        <v>-1.2550278031404834E-4</v>
      </c>
      <c r="G50" s="1">
        <v>4.9720671454829961E-5</v>
      </c>
      <c r="H50" s="1">
        <v>7.1776291985527281E-5</v>
      </c>
      <c r="I50" s="1">
        <v>6.2582522628039117E-5</v>
      </c>
      <c r="J50" s="1">
        <v>1.5611310889806368E-4</v>
      </c>
      <c r="K50" s="1">
        <v>5.5938150680616509E-5</v>
      </c>
      <c r="L50" s="1">
        <v>1.1487848824546628E-5</v>
      </c>
      <c r="M50" s="1">
        <v>1.1487848824546628E-5</v>
      </c>
      <c r="N50" s="1">
        <v>5.6955187055730293E-5</v>
      </c>
      <c r="O50" s="1">
        <v>1.2387785230010405E-4</v>
      </c>
      <c r="P50" s="1">
        <v>2.0451439861940025E-4</v>
      </c>
      <c r="Q50" s="1">
        <v>6.45039457914375E-6</v>
      </c>
      <c r="R50" s="1">
        <v>5.7613602153151592E-5</v>
      </c>
      <c r="S50" s="1">
        <v>1.6035419502824361E-4</v>
      </c>
      <c r="T50" s="1">
        <v>-1.2748182956363706E-4</v>
      </c>
      <c r="U50" s="1">
        <v>1.6130043428634497E-4</v>
      </c>
      <c r="V50" s="1">
        <v>-4.8437681780003693E-5</v>
      </c>
      <c r="W50" s="1">
        <v>8.3330014803163993E-4</v>
      </c>
      <c r="X50" s="1">
        <v>1.4507273531430347E-4</v>
      </c>
      <c r="Y50" s="1">
        <v>2.6326919831900706E-5</v>
      </c>
      <c r="Z50" s="1">
        <v>9.9108649564097077E-5</v>
      </c>
      <c r="AA50" s="1">
        <v>6.6480292083882675E-5</v>
      </c>
      <c r="AB50" s="1">
        <v>5.7904026617334354E-5</v>
      </c>
      <c r="AC50" s="1">
        <v>3.0183590551241957E-5</v>
      </c>
      <c r="AD50" s="1">
        <v>8.7983867057217838E-4</v>
      </c>
      <c r="AE50" s="1">
        <v>3.187983553784205E-5</v>
      </c>
      <c r="AF50" s="1">
        <v>1.3947379361358407E-4</v>
      </c>
      <c r="AG50" s="1">
        <v>-1.5749643427016936E-5</v>
      </c>
      <c r="AH50" s="1">
        <v>6.3639920892201747E-5</v>
      </c>
      <c r="AI50" s="1">
        <v>-7.4460822454012273E-5</v>
      </c>
      <c r="AJ50" s="1">
        <v>-1.9774367588478666E-5</v>
      </c>
      <c r="AK50" s="1">
        <v>2.0497517576493059E-4</v>
      </c>
      <c r="AL50" s="1">
        <v>1.6395366920692498E-4</v>
      </c>
      <c r="AM50" s="1">
        <v>4.1035259402849308E-5</v>
      </c>
      <c r="AN50" s="1">
        <v>1.6604783161058487E-4</v>
      </c>
      <c r="AO50" s="1">
        <v>-1.0388998247079436E-4</v>
      </c>
      <c r="AP50" s="1">
        <v>-1.0388998247079436E-4</v>
      </c>
      <c r="AQ50" s="1">
        <v>5.4904164547048487E-5</v>
      </c>
      <c r="AR50" s="1">
        <v>5.4904164547048487E-5</v>
      </c>
      <c r="AS50" s="1">
        <v>2.2365872685194576E-5</v>
      </c>
      <c r="AT50" s="1">
        <v>5.5914300732383068E-5</v>
      </c>
      <c r="AU50" s="1">
        <v>5.5914300732383068E-5</v>
      </c>
      <c r="AV50" s="1">
        <v>4.8914920963137089E-4</v>
      </c>
      <c r="AW50" s="1">
        <v>1.3989660891578778E-4</v>
      </c>
      <c r="AX50" s="1">
        <v>1.1971639310547027E-3</v>
      </c>
      <c r="AY50" s="1">
        <v>2.1378437025807402E-4</v>
      </c>
      <c r="AZ50" s="1">
        <v>2.95439982020755E-5</v>
      </c>
      <c r="BA50" s="1">
        <v>-4.5896838825098597E-5</v>
      </c>
      <c r="BB50" s="1">
        <v>1.0603143796601736E-4</v>
      </c>
      <c r="BC50" s="1">
        <v>5.9718013925179884E-5</v>
      </c>
      <c r="BD50" s="1">
        <v>1.5111891581301359E-4</v>
      </c>
      <c r="BE50" s="1">
        <v>1.5516905873262226E-4</v>
      </c>
      <c r="BF50" s="1">
        <v>1.1891077838065491E-4</v>
      </c>
      <c r="BG50" s="1">
        <v>1.1891077838065491E-4</v>
      </c>
      <c r="BH50" s="1">
        <v>1.1891077838065491E-4</v>
      </c>
      <c r="BI50" s="1">
        <v>1.1891077838065491E-4</v>
      </c>
      <c r="BJ50" s="1">
        <v>1.2372805664987454E-3</v>
      </c>
      <c r="BK50" s="1">
        <v>-7.9056094120858565E-5</v>
      </c>
      <c r="BL50" s="1">
        <v>-1.7124301786873664E-4</v>
      </c>
      <c r="BM50" s="1">
        <v>2.3848638431268141E-5</v>
      </c>
      <c r="BN50" s="1">
        <v>-8.4080145676559447E-5</v>
      </c>
      <c r="BO50" s="1">
        <v>5.4839912033934541E-5</v>
      </c>
      <c r="BP50" s="1">
        <v>5.4839912033934541E-5</v>
      </c>
      <c r="BQ50" s="1">
        <v>5.3285233803119242E-5</v>
      </c>
      <c r="BR50" s="1">
        <v>5.3285233803119242E-5</v>
      </c>
    </row>
    <row r="51" spans="2:70" x14ac:dyDescent="0.2">
      <c r="B51" s="5">
        <v>6.2442023798567117E-5</v>
      </c>
      <c r="C51" s="1">
        <v>5.7616498294424005E-5</v>
      </c>
      <c r="D51" s="1">
        <v>9.1712954097958827E-6</v>
      </c>
      <c r="E51" s="1">
        <v>1.5513022169953133E-4</v>
      </c>
      <c r="F51" s="1">
        <v>-2.0356997890486178E-5</v>
      </c>
      <c r="G51" s="1">
        <v>2.818455578892376E-4</v>
      </c>
      <c r="H51" s="1">
        <v>3.3930029372756046E-4</v>
      </c>
      <c r="I51" s="1">
        <v>1.1408823156340832E-4</v>
      </c>
      <c r="J51" s="1">
        <v>8.33631029616304E-5</v>
      </c>
      <c r="K51" s="1">
        <v>1.8232488894312401E-4</v>
      </c>
      <c r="L51" s="1">
        <v>1.0897145103531177E-4</v>
      </c>
      <c r="M51" s="1">
        <v>1.0897145103531177E-4</v>
      </c>
      <c r="N51" s="1">
        <v>1.2200900487666254E-4</v>
      </c>
      <c r="O51" s="1">
        <v>6.4246268158386888E-5</v>
      </c>
      <c r="P51" s="1">
        <v>9.6971182618588319E-5</v>
      </c>
      <c r="Q51" s="1">
        <v>1.394387151582255E-4</v>
      </c>
      <c r="R51" s="1">
        <v>1.2181211959115979E-4</v>
      </c>
      <c r="S51" s="1">
        <v>8.1523885475091117E-5</v>
      </c>
      <c r="T51" s="1">
        <v>-1.5870908819137859E-4</v>
      </c>
      <c r="U51" s="1">
        <v>9.1503778108721344E-5</v>
      </c>
      <c r="V51" s="1">
        <v>1.5048502796988572E-4</v>
      </c>
      <c r="W51" s="1">
        <v>-5.8128860114096861E-4</v>
      </c>
      <c r="X51" s="1">
        <v>7.6141067916719342E-5</v>
      </c>
      <c r="Y51" s="1">
        <v>4.565228576252578E-5</v>
      </c>
      <c r="Z51" s="1">
        <v>6.6549625714335748E-5</v>
      </c>
      <c r="AA51" s="1">
        <v>2.6364125585782809E-4</v>
      </c>
      <c r="AB51" s="1">
        <v>2.4983017621685419E-4</v>
      </c>
      <c r="AC51" s="1">
        <v>7.1839194070842595E-5</v>
      </c>
      <c r="AD51" s="1">
        <v>1.6297219602733916E-4</v>
      </c>
      <c r="AE51" s="1">
        <v>2.363600332143008E-4</v>
      </c>
      <c r="AF51" s="1">
        <v>3.2476286166948309E-4</v>
      </c>
      <c r="AG51" s="1">
        <v>5.4309407391004975E-6</v>
      </c>
      <c r="AH51" s="1">
        <v>1.674858797949064E-4</v>
      </c>
      <c r="AI51" s="1">
        <v>1.1481279422514965E-4</v>
      </c>
      <c r="AJ51" s="1">
        <v>1.2669627985595661E-4</v>
      </c>
      <c r="AK51" s="1">
        <v>9.6173788641060431E-5</v>
      </c>
      <c r="AL51" s="1">
        <v>7.2161801792294019E-5</v>
      </c>
      <c r="AM51" s="1">
        <v>1.2037057924513905E-4</v>
      </c>
      <c r="AN51" s="1">
        <v>1.9974145862698196E-4</v>
      </c>
      <c r="AO51" s="1">
        <v>-1.5131136492492595E-4</v>
      </c>
      <c r="AP51" s="1">
        <v>-1.5131136492492595E-4</v>
      </c>
      <c r="AQ51" s="1">
        <v>1.4668934407586047E-4</v>
      </c>
      <c r="AR51" s="1">
        <v>1.4668934407586047E-4</v>
      </c>
      <c r="AS51" s="1">
        <v>9.330617607095769E-5</v>
      </c>
      <c r="AT51" s="1">
        <v>1.9237919422457683E-4</v>
      </c>
      <c r="AU51" s="1">
        <v>1.9237919422457683E-4</v>
      </c>
      <c r="AV51" s="1">
        <v>3.6774455588498901E-4</v>
      </c>
      <c r="AW51" s="1">
        <v>8.4722742969333849E-5</v>
      </c>
      <c r="AX51" s="1">
        <v>2.1378437025807402E-4</v>
      </c>
      <c r="AY51" s="1">
        <v>3.1899363439279264E-4</v>
      </c>
      <c r="AZ51" s="1">
        <v>1.2888218454555671E-4</v>
      </c>
      <c r="BA51" s="1">
        <v>1.3416335764765826E-4</v>
      </c>
      <c r="BB51" s="1">
        <v>2.2105226280058569E-4</v>
      </c>
      <c r="BC51" s="1">
        <v>1.1173799963422759E-4</v>
      </c>
      <c r="BD51" s="1">
        <v>1.303687458927117E-4</v>
      </c>
      <c r="BE51" s="1">
        <v>8.8256520843024475E-5</v>
      </c>
      <c r="BF51" s="1">
        <v>9.21765087701447E-5</v>
      </c>
      <c r="BG51" s="1">
        <v>9.21765087701447E-5</v>
      </c>
      <c r="BH51" s="1">
        <v>9.21765087701447E-5</v>
      </c>
      <c r="BI51" s="1">
        <v>9.21765087701447E-5</v>
      </c>
      <c r="BJ51" s="1">
        <v>3.9744417289785489E-4</v>
      </c>
      <c r="BK51" s="1">
        <v>2.1796050507912298E-4</v>
      </c>
      <c r="BL51" s="1">
        <v>-1.9213470575138341E-4</v>
      </c>
      <c r="BM51" s="1">
        <v>5.4795272114254326E-5</v>
      </c>
      <c r="BN51" s="1">
        <v>-1.6913271712890735E-5</v>
      </c>
      <c r="BO51" s="1">
        <v>2.0096812453688877E-4</v>
      </c>
      <c r="BP51" s="1">
        <v>2.0096812453688877E-4</v>
      </c>
      <c r="BQ51" s="1">
        <v>1.3614078387123868E-4</v>
      </c>
      <c r="BR51" s="1">
        <v>1.3614078387123868E-4</v>
      </c>
    </row>
    <row r="52" spans="2:70" x14ac:dyDescent="0.2">
      <c r="B52" s="5">
        <v>2.0291440823507501E-5</v>
      </c>
      <c r="C52" s="1">
        <v>1.864311634164902E-5</v>
      </c>
      <c r="D52" s="1">
        <v>3.5361530443136459E-5</v>
      </c>
      <c r="E52" s="1">
        <v>1.0064947299366334E-4</v>
      </c>
      <c r="F52" s="1">
        <v>6.1703493474204427E-5</v>
      </c>
      <c r="G52" s="1">
        <v>1.3753763666921935E-4</v>
      </c>
      <c r="H52" s="1">
        <v>2.303517145884092E-4</v>
      </c>
      <c r="I52" s="1">
        <v>-9.1252138696798919E-6</v>
      </c>
      <c r="J52" s="1">
        <v>5.3597059812349432E-5</v>
      </c>
      <c r="K52" s="1">
        <v>-8.2619649535543003E-5</v>
      </c>
      <c r="L52" s="1">
        <v>9.1207262385927489E-5</v>
      </c>
      <c r="M52" s="1">
        <v>9.1207262385927489E-5</v>
      </c>
      <c r="N52" s="1">
        <v>1.3936506899171733E-4</v>
      </c>
      <c r="O52" s="1">
        <v>-2.2583256845853546E-5</v>
      </c>
      <c r="P52" s="1">
        <v>3.9173771983043543E-5</v>
      </c>
      <c r="Q52" s="1">
        <v>1.3174436128367744E-4</v>
      </c>
      <c r="R52" s="1">
        <v>1.3925510783637318E-4</v>
      </c>
      <c r="S52" s="1">
        <v>2.2797740846278329E-5</v>
      </c>
      <c r="T52" s="1">
        <v>-1.8501919152933143E-4</v>
      </c>
      <c r="U52" s="1">
        <v>1.8829659970555767E-5</v>
      </c>
      <c r="V52" s="1">
        <v>2.4526198583217304E-4</v>
      </c>
      <c r="W52" s="1">
        <v>-1.2736167426732688E-3</v>
      </c>
      <c r="X52" s="1">
        <v>-2.4695500642615116E-5</v>
      </c>
      <c r="Y52" s="1">
        <v>2.1681327862857795E-5</v>
      </c>
      <c r="Z52" s="1">
        <v>3.8895130506763544E-5</v>
      </c>
      <c r="AA52" s="1">
        <v>6.3046373758351328E-5</v>
      </c>
      <c r="AB52" s="1">
        <v>-8.502814018910971E-5</v>
      </c>
      <c r="AC52" s="1">
        <v>-4.5915873734052536E-6</v>
      </c>
      <c r="AD52" s="1">
        <v>9.7186156960983803E-5</v>
      </c>
      <c r="AE52" s="1">
        <v>1.063316717013963E-4</v>
      </c>
      <c r="AF52" s="1">
        <v>2.0338900912320705E-4</v>
      </c>
      <c r="AG52" s="1">
        <v>-6.5792577558302812E-6</v>
      </c>
      <c r="AH52" s="1">
        <v>1.8087205855406264E-4</v>
      </c>
      <c r="AI52" s="1">
        <v>1.6299172943399969E-4</v>
      </c>
      <c r="AJ52" s="1">
        <v>1.2016334470511089E-4</v>
      </c>
      <c r="AK52" s="1">
        <v>5.1381108119707768E-5</v>
      </c>
      <c r="AL52" s="1">
        <v>3.2434056726552405E-5</v>
      </c>
      <c r="AM52" s="1">
        <v>9.5687658709852689E-5</v>
      </c>
      <c r="AN52" s="1">
        <v>-4.5786919255000643E-5</v>
      </c>
      <c r="AO52" s="1">
        <v>-3.5603916788747004E-4</v>
      </c>
      <c r="AP52" s="1">
        <v>-3.5603916788747004E-4</v>
      </c>
      <c r="AQ52" s="1">
        <v>1.8165303477838852E-4</v>
      </c>
      <c r="AR52" s="1">
        <v>1.8165303477838852E-4</v>
      </c>
      <c r="AS52" s="1">
        <v>-6.4411752632574391E-5</v>
      </c>
      <c r="AT52" s="1">
        <v>8.1512196681484956E-5</v>
      </c>
      <c r="AU52" s="1">
        <v>8.1512196681484956E-5</v>
      </c>
      <c r="AV52" s="1">
        <v>-1.9156392171351639E-4</v>
      </c>
      <c r="AW52" s="1">
        <v>3.6269653872826152E-5</v>
      </c>
      <c r="AX52" s="1">
        <v>2.95439982020755E-5</v>
      </c>
      <c r="AY52" s="1">
        <v>1.2888218454555671E-4</v>
      </c>
      <c r="AZ52" s="1">
        <v>8.6071085294014645E-4</v>
      </c>
      <c r="BA52" s="1">
        <v>1.5704155085261359E-4</v>
      </c>
      <c r="BB52" s="1">
        <v>3.1421390544220793E-5</v>
      </c>
      <c r="BC52" s="1">
        <v>1.2960076097436892E-4</v>
      </c>
      <c r="BD52" s="1">
        <v>3.0878815099659831E-5</v>
      </c>
      <c r="BE52" s="1">
        <v>-8.8811396822867914E-5</v>
      </c>
      <c r="BF52" s="1">
        <v>4.2552868836453421E-5</v>
      </c>
      <c r="BG52" s="1">
        <v>4.2552868836453421E-5</v>
      </c>
      <c r="BH52" s="1">
        <v>4.2552868836453421E-5</v>
      </c>
      <c r="BI52" s="1">
        <v>4.2552868836453421E-5</v>
      </c>
      <c r="BJ52" s="1">
        <v>-6.4480276855014354E-4</v>
      </c>
      <c r="BK52" s="1">
        <v>7.2701795316549144E-5</v>
      </c>
      <c r="BL52" s="1">
        <v>-2.2000351332727381E-4</v>
      </c>
      <c r="BM52" s="1">
        <v>3.8488965932330081E-5</v>
      </c>
      <c r="BN52" s="1">
        <v>7.4301122810092003E-5</v>
      </c>
      <c r="BO52" s="1">
        <v>8.9739826156397812E-5</v>
      </c>
      <c r="BP52" s="1">
        <v>8.9739826156397812E-5</v>
      </c>
      <c r="BQ52" s="1">
        <v>1.1380107346005475E-4</v>
      </c>
      <c r="BR52" s="1">
        <v>1.1380107346005475E-4</v>
      </c>
    </row>
    <row r="53" spans="2:70" x14ac:dyDescent="0.2">
      <c r="B53" s="5">
        <v>-6.7972137291755783E-5</v>
      </c>
      <c r="C53" s="1">
        <v>-1.0108451911150525E-5</v>
      </c>
      <c r="D53" s="1">
        <v>8.6209303176303507E-5</v>
      </c>
      <c r="E53" s="1">
        <v>1.5537776849048422E-4</v>
      </c>
      <c r="F53" s="1">
        <v>1.0776671298236469E-5</v>
      </c>
      <c r="G53" s="1">
        <v>2.5298085657136205E-4</v>
      </c>
      <c r="H53" s="1">
        <v>3.0884667813602779E-4</v>
      </c>
      <c r="I53" s="1">
        <v>8.2141948329630385E-5</v>
      </c>
      <c r="J53" s="1">
        <v>-4.5914344078078015E-6</v>
      </c>
      <c r="K53" s="1">
        <v>1.1235307476767763E-4</v>
      </c>
      <c r="L53" s="1">
        <v>1.385533901526257E-4</v>
      </c>
      <c r="M53" s="1">
        <v>1.385533901526257E-4</v>
      </c>
      <c r="N53" s="1">
        <v>1.3508629092725313E-4</v>
      </c>
      <c r="O53" s="1">
        <v>-7.9382333504211386E-6</v>
      </c>
      <c r="P53" s="1">
        <v>1.1115562594454926E-5</v>
      </c>
      <c r="Q53" s="1">
        <v>1.7864875352173153E-4</v>
      </c>
      <c r="R53" s="1">
        <v>1.1768364203449339E-4</v>
      </c>
      <c r="S53" s="1">
        <v>-2.0483295345785804E-6</v>
      </c>
      <c r="T53" s="1">
        <v>-3.7003593526304071E-5</v>
      </c>
      <c r="U53" s="1">
        <v>-1.5643306659428231E-5</v>
      </c>
      <c r="V53" s="1">
        <v>9.2998279597718424E-5</v>
      </c>
      <c r="W53" s="1">
        <v>-8.0130197100739052E-4</v>
      </c>
      <c r="X53" s="1">
        <v>1.7417768596184547E-5</v>
      </c>
      <c r="Y53" s="1">
        <v>-1.6011219045440562E-5</v>
      </c>
      <c r="Z53" s="1">
        <v>2.2500428100841518E-5</v>
      </c>
      <c r="AA53" s="1">
        <v>2.1617360280796953E-4</v>
      </c>
      <c r="AB53" s="1">
        <v>1.7743715927993344E-4</v>
      </c>
      <c r="AC53" s="1">
        <v>-9.6358122661509898E-5</v>
      </c>
      <c r="AD53" s="1">
        <v>7.3093621670819206E-5</v>
      </c>
      <c r="AE53" s="1">
        <v>1.7248291526053526E-4</v>
      </c>
      <c r="AF53" s="1">
        <v>2.1550390102728571E-4</v>
      </c>
      <c r="AG53" s="1">
        <v>-6.3892651965003139E-6</v>
      </c>
      <c r="AH53" s="1">
        <v>1.2263276753938967E-4</v>
      </c>
      <c r="AI53" s="1">
        <v>2.1891137268224069E-4</v>
      </c>
      <c r="AJ53" s="1">
        <v>1.2749044757102458E-4</v>
      </c>
      <c r="AK53" s="1">
        <v>-1.8699817948769878E-5</v>
      </c>
      <c r="AL53" s="1">
        <v>-3.98793381496982E-5</v>
      </c>
      <c r="AM53" s="1">
        <v>5.881141465511835E-5</v>
      </c>
      <c r="AN53" s="1">
        <v>-5.2590746925105204E-5</v>
      </c>
      <c r="AO53" s="1">
        <v>9.2211133078918221E-5</v>
      </c>
      <c r="AP53" s="1">
        <v>9.2211133078918221E-5</v>
      </c>
      <c r="AQ53" s="1">
        <v>8.608379690684502E-5</v>
      </c>
      <c r="AR53" s="1">
        <v>8.608379690684502E-5</v>
      </c>
      <c r="AS53" s="1">
        <v>5.3768560499337702E-5</v>
      </c>
      <c r="AT53" s="1">
        <v>7.7215665412194609E-5</v>
      </c>
      <c r="AU53" s="1">
        <v>7.7215665412194609E-5</v>
      </c>
      <c r="AV53" s="1">
        <v>2.5435266350061448E-4</v>
      </c>
      <c r="AW53" s="1">
        <v>4.3525942703827707E-5</v>
      </c>
      <c r="AX53" s="1">
        <v>-4.5896838825098597E-5</v>
      </c>
      <c r="AY53" s="1">
        <v>1.3416335764765826E-4</v>
      </c>
      <c r="AZ53" s="1">
        <v>1.5704155085261359E-4</v>
      </c>
      <c r="BA53" s="1">
        <v>5.8254357843968551E-4</v>
      </c>
      <c r="BB53" s="1">
        <v>1.0644722620872057E-4</v>
      </c>
      <c r="BC53" s="1">
        <v>1.3108988924234909E-4</v>
      </c>
      <c r="BD53" s="1">
        <v>-1.8788384530652878E-6</v>
      </c>
      <c r="BE53" s="1">
        <v>-6.4166636626881173E-6</v>
      </c>
      <c r="BF53" s="1">
        <v>2.0224374579325905E-5</v>
      </c>
      <c r="BG53" s="1">
        <v>2.0224374579325905E-5</v>
      </c>
      <c r="BH53" s="1">
        <v>2.0224374579325905E-5</v>
      </c>
      <c r="BI53" s="1">
        <v>2.0224374579325905E-5</v>
      </c>
      <c r="BJ53" s="1">
        <v>1.1368708220542907E-4</v>
      </c>
      <c r="BK53" s="1">
        <v>2.1207142246115198E-4</v>
      </c>
      <c r="BL53" s="1">
        <v>-1.0300678173744298E-4</v>
      </c>
      <c r="BM53" s="1">
        <v>-1.504112579614475E-5</v>
      </c>
      <c r="BN53" s="1">
        <v>1.4045800527846232E-5</v>
      </c>
      <c r="BO53" s="1">
        <v>1.6664860762274954E-4</v>
      </c>
      <c r="BP53" s="1">
        <v>1.6664860762274954E-4</v>
      </c>
      <c r="BQ53" s="1">
        <v>1.1673810834298806E-4</v>
      </c>
      <c r="BR53" s="1">
        <v>1.1673810834298806E-4</v>
      </c>
    </row>
    <row r="54" spans="2:70" x14ac:dyDescent="0.2">
      <c r="B54" s="5">
        <v>8.6214184739987642E-5</v>
      </c>
      <c r="C54" s="1">
        <v>8.637525314492043E-5</v>
      </c>
      <c r="D54" s="1">
        <v>7.2382052255446627E-6</v>
      </c>
      <c r="E54" s="1">
        <v>9.6590834052418163E-5</v>
      </c>
      <c r="F54" s="1">
        <v>-4.4393448328618025E-5</v>
      </c>
      <c r="G54" s="1">
        <v>2.7025185870009042E-4</v>
      </c>
      <c r="H54" s="1">
        <v>3.5398184400930381E-4</v>
      </c>
      <c r="I54" s="1">
        <v>1.0347771300463847E-4</v>
      </c>
      <c r="J54" s="1">
        <v>9.0519978868760983E-5</v>
      </c>
      <c r="K54" s="1">
        <v>1.8410028686268931E-4</v>
      </c>
      <c r="L54" s="1">
        <v>2.0893462644787448E-5</v>
      </c>
      <c r="M54" s="1">
        <v>2.0893462644787448E-5</v>
      </c>
      <c r="N54" s="1">
        <v>8.0242976085613969E-5</v>
      </c>
      <c r="O54" s="1">
        <v>1.1030733563491667E-4</v>
      </c>
      <c r="P54" s="1">
        <v>1.0441003483295526E-4</v>
      </c>
      <c r="Q54" s="1">
        <v>7.9602864820823801E-5</v>
      </c>
      <c r="R54" s="1">
        <v>8.0056327734869117E-5</v>
      </c>
      <c r="S54" s="1">
        <v>8.4274674786118881E-5</v>
      </c>
      <c r="T54" s="1">
        <v>-1.3549723963119428E-4</v>
      </c>
      <c r="U54" s="1">
        <v>1.1160264961257239E-4</v>
      </c>
      <c r="V54" s="1">
        <v>1.8408088628764997E-4</v>
      </c>
      <c r="W54" s="1">
        <v>-3.9441426334400177E-4</v>
      </c>
      <c r="X54" s="1">
        <v>1.7182984724940819E-4</v>
      </c>
      <c r="Y54" s="1">
        <v>4.0387346465757883E-5</v>
      </c>
      <c r="Z54" s="1">
        <v>1.3267497656910412E-4</v>
      </c>
      <c r="AA54" s="1">
        <v>2.4470495704531447E-4</v>
      </c>
      <c r="AB54" s="1">
        <v>2.8706480787587884E-4</v>
      </c>
      <c r="AC54" s="1">
        <v>5.6630606870828274E-5</v>
      </c>
      <c r="AD54" s="1">
        <v>5.3863385297853839E-5</v>
      </c>
      <c r="AE54" s="1">
        <v>2.3085327601544178E-4</v>
      </c>
      <c r="AF54" s="1">
        <v>3.2254373115561577E-4</v>
      </c>
      <c r="AG54" s="1">
        <v>1.3682430120480476E-5</v>
      </c>
      <c r="AH54" s="1">
        <v>6.3822675133427015E-5</v>
      </c>
      <c r="AI54" s="1">
        <v>-1.8318420751008385E-6</v>
      </c>
      <c r="AJ54" s="1">
        <v>9.2262228698079062E-5</v>
      </c>
      <c r="AK54" s="1">
        <v>1.2727612751069754E-4</v>
      </c>
      <c r="AL54" s="1">
        <v>9.1451481688114203E-5</v>
      </c>
      <c r="AM54" s="1">
        <v>1.177209286279041E-4</v>
      </c>
      <c r="AN54" s="1">
        <v>1.8080281635198819E-4</v>
      </c>
      <c r="AO54" s="1">
        <v>-1.9631462910198205E-4</v>
      </c>
      <c r="AP54" s="1">
        <v>-1.9631462910198205E-4</v>
      </c>
      <c r="AQ54" s="1">
        <v>9.5423685047455581E-5</v>
      </c>
      <c r="AR54" s="1">
        <v>9.5423685047455581E-5</v>
      </c>
      <c r="AS54" s="1">
        <v>1.5460313135906673E-4</v>
      </c>
      <c r="AT54" s="1">
        <v>2.0762666738496907E-4</v>
      </c>
      <c r="AU54" s="1">
        <v>2.0762666738496907E-4</v>
      </c>
      <c r="AV54" s="1">
        <v>2.6975334848109019E-4</v>
      </c>
      <c r="AW54" s="1">
        <v>9.0708267122234027E-5</v>
      </c>
      <c r="AX54" s="1">
        <v>1.0603143796601736E-4</v>
      </c>
      <c r="AY54" s="1">
        <v>2.2105226280058569E-4</v>
      </c>
      <c r="AZ54" s="1">
        <v>3.1421390544220793E-5</v>
      </c>
      <c r="BA54" s="1">
        <v>1.0644722620872057E-4</v>
      </c>
      <c r="BB54" s="1">
        <v>3.3148762844654978E-4</v>
      </c>
      <c r="BC54" s="1">
        <v>7.8978763788572077E-5</v>
      </c>
      <c r="BD54" s="1">
        <v>1.5273188963092622E-4</v>
      </c>
      <c r="BE54" s="1">
        <v>1.128743346531815E-4</v>
      </c>
      <c r="BF54" s="1">
        <v>1.0994759469860703E-4</v>
      </c>
      <c r="BG54" s="1">
        <v>1.0994759469860703E-4</v>
      </c>
      <c r="BH54" s="1">
        <v>1.0994759469860703E-4</v>
      </c>
      <c r="BI54" s="1">
        <v>1.0994759469860703E-4</v>
      </c>
      <c r="BJ54" s="1">
        <v>1.8540608664188092E-4</v>
      </c>
      <c r="BK54" s="1">
        <v>2.4175251884628595E-4</v>
      </c>
      <c r="BL54" s="1">
        <v>-1.4511924685175058E-4</v>
      </c>
      <c r="BM54" s="1">
        <v>6.7403502621862796E-5</v>
      </c>
      <c r="BN54" s="1">
        <v>-3.1069220312828206E-5</v>
      </c>
      <c r="BO54" s="1">
        <v>2.0569373090301615E-4</v>
      </c>
      <c r="BP54" s="1">
        <v>2.0569373090301615E-4</v>
      </c>
      <c r="BQ54" s="1">
        <v>9.4471419927148837E-5</v>
      </c>
      <c r="BR54" s="1">
        <v>9.4471419927148837E-5</v>
      </c>
    </row>
    <row r="55" spans="2:70" x14ac:dyDescent="0.2">
      <c r="B55" s="5">
        <v>3.105748985674137E-5</v>
      </c>
      <c r="C55" s="1">
        <v>3.9186348879186683E-5</v>
      </c>
      <c r="D55" s="1">
        <v>3.7001783416097978E-5</v>
      </c>
      <c r="E55" s="1">
        <v>1.4826676539839536E-4</v>
      </c>
      <c r="F55" s="1">
        <v>1.4772972970715013E-5</v>
      </c>
      <c r="G55" s="1">
        <v>1.977503492878875E-4</v>
      </c>
      <c r="H55" s="1">
        <v>2.343221676044985E-4</v>
      </c>
      <c r="I55" s="1">
        <v>4.9244085151107375E-5</v>
      </c>
      <c r="J55" s="1">
        <v>5.2892544216825536E-5</v>
      </c>
      <c r="K55" s="1">
        <v>1.4046671366153875E-4</v>
      </c>
      <c r="L55" s="1">
        <v>1.4367607270305383E-4</v>
      </c>
      <c r="M55" s="1">
        <v>1.4367607270305383E-4</v>
      </c>
      <c r="N55" s="1">
        <v>2.0870511835486974E-4</v>
      </c>
      <c r="O55" s="1">
        <v>1.9629989943178664E-5</v>
      </c>
      <c r="P55" s="1">
        <v>3.6307147977044907E-5</v>
      </c>
      <c r="Q55" s="1">
        <v>1.5803190034705913E-4</v>
      </c>
      <c r="R55" s="1">
        <v>1.3619331837524764E-4</v>
      </c>
      <c r="S55" s="1">
        <v>2.6164004698686361E-5</v>
      </c>
      <c r="T55" s="1">
        <v>-9.2690339984727635E-5</v>
      </c>
      <c r="U55" s="1">
        <v>2.2378721826082584E-5</v>
      </c>
      <c r="V55" s="1">
        <v>2.2963432537642886E-4</v>
      </c>
      <c r="W55" s="1">
        <v>-8.1417226937075958E-4</v>
      </c>
      <c r="X55" s="1">
        <v>3.740570440573605E-5</v>
      </c>
      <c r="Y55" s="1">
        <v>5.569262933445811E-5</v>
      </c>
      <c r="Z55" s="1">
        <v>4.194268011407408E-5</v>
      </c>
      <c r="AA55" s="1">
        <v>1.7204907620403941E-4</v>
      </c>
      <c r="AB55" s="1">
        <v>2.4162831398468301E-4</v>
      </c>
      <c r="AC55" s="1">
        <v>2.2873249072287154E-5</v>
      </c>
      <c r="AD55" s="1">
        <v>1.0270155686532236E-4</v>
      </c>
      <c r="AE55" s="1">
        <v>1.7432397644582797E-4</v>
      </c>
      <c r="AF55" s="1">
        <v>2.3046659628964998E-4</v>
      </c>
      <c r="AG55" s="1">
        <v>7.1236637028429476E-6</v>
      </c>
      <c r="AH55" s="1">
        <v>1.0987074250723448E-4</v>
      </c>
      <c r="AI55" s="1">
        <v>8.6135671530453167E-5</v>
      </c>
      <c r="AJ55" s="1">
        <v>1.1857578687998482E-4</v>
      </c>
      <c r="AK55" s="1">
        <v>3.8202533253334398E-5</v>
      </c>
      <c r="AL55" s="1">
        <v>3.4526312195836397E-5</v>
      </c>
      <c r="AM55" s="1">
        <v>1.8345656774423998E-5</v>
      </c>
      <c r="AN55" s="1">
        <v>6.7682627245013315E-5</v>
      </c>
      <c r="AO55" s="1">
        <v>-9.2423035835590618E-5</v>
      </c>
      <c r="AP55" s="1">
        <v>-9.2423035835590618E-5</v>
      </c>
      <c r="AQ55" s="1">
        <v>1.4043971623018292E-4</v>
      </c>
      <c r="AR55" s="1">
        <v>1.4043971623018292E-4</v>
      </c>
      <c r="AS55" s="1">
        <v>4.573601567912326E-5</v>
      </c>
      <c r="AT55" s="1">
        <v>2.3537073078108275E-4</v>
      </c>
      <c r="AU55" s="1">
        <v>2.3537073078108275E-4</v>
      </c>
      <c r="AV55" s="1">
        <v>2.5170147417496037E-4</v>
      </c>
      <c r="AW55" s="1">
        <v>3.7183949832558471E-5</v>
      </c>
      <c r="AX55" s="1">
        <v>5.9718013925179884E-5</v>
      </c>
      <c r="AY55" s="1">
        <v>1.1173799963422759E-4</v>
      </c>
      <c r="AZ55" s="1">
        <v>1.2960076097436892E-4</v>
      </c>
      <c r="BA55" s="1">
        <v>1.3108988924234909E-4</v>
      </c>
      <c r="BB55" s="1">
        <v>7.8978763788572077E-5</v>
      </c>
      <c r="BC55" s="1">
        <v>2.3069824261285384E-4</v>
      </c>
      <c r="BD55" s="1">
        <v>7.9051320440422609E-5</v>
      </c>
      <c r="BE55" s="1">
        <v>1.3594342803620838E-6</v>
      </c>
      <c r="BF55" s="1">
        <v>6.0349981995611882E-5</v>
      </c>
      <c r="BG55" s="1">
        <v>6.0349981995611882E-5</v>
      </c>
      <c r="BH55" s="1">
        <v>6.0349981995611882E-5</v>
      </c>
      <c r="BI55" s="1">
        <v>6.0349981995611882E-5</v>
      </c>
      <c r="BJ55" s="1">
        <v>2.1422895677305007E-4</v>
      </c>
      <c r="BK55" s="1">
        <v>1.0207390091008993E-4</v>
      </c>
      <c r="BL55" s="1">
        <v>-1.3315343563077484E-4</v>
      </c>
      <c r="BM55" s="1">
        <v>4.5427301370240423E-6</v>
      </c>
      <c r="BN55" s="1">
        <v>8.7326080791749261E-6</v>
      </c>
      <c r="BO55" s="1">
        <v>1.4906755029920601E-4</v>
      </c>
      <c r="BP55" s="1">
        <v>1.4906755029920601E-4</v>
      </c>
      <c r="BQ55" s="1">
        <v>1.4460211923032586E-4</v>
      </c>
      <c r="BR55" s="1">
        <v>1.4460211923032586E-4</v>
      </c>
    </row>
    <row r="56" spans="2:70" x14ac:dyDescent="0.2">
      <c r="B56" s="5">
        <v>2.2087983791423138E-4</v>
      </c>
      <c r="C56" s="1">
        <v>2.1316514373698536E-4</v>
      </c>
      <c r="D56" s="1">
        <v>1.0221434399908181E-5</v>
      </c>
      <c r="E56" s="1">
        <v>9.2584202787303991E-5</v>
      </c>
      <c r="F56" s="1">
        <v>-5.0104751670263677E-5</v>
      </c>
      <c r="G56" s="1">
        <v>1.7376311246568567E-4</v>
      </c>
      <c r="H56" s="1">
        <v>2.167629453718875E-4</v>
      </c>
      <c r="I56" s="1">
        <v>4.9635387699734758E-5</v>
      </c>
      <c r="J56" s="1">
        <v>2.0713451835583223E-4</v>
      </c>
      <c r="K56" s="1">
        <v>8.1178038918506629E-5</v>
      </c>
      <c r="L56" s="1">
        <v>2.8830359259188261E-6</v>
      </c>
      <c r="M56" s="1">
        <v>2.8830359259188261E-6</v>
      </c>
      <c r="N56" s="1">
        <v>7.8211895987194432E-5</v>
      </c>
      <c r="O56" s="1">
        <v>1.9788146234646747E-4</v>
      </c>
      <c r="P56" s="1">
        <v>1.6724970802209851E-4</v>
      </c>
      <c r="Q56" s="1">
        <v>6.4434755814734353E-5</v>
      </c>
      <c r="R56" s="1">
        <v>8.5201060547752819E-5</v>
      </c>
      <c r="S56" s="1">
        <v>1.484290732191989E-4</v>
      </c>
      <c r="T56" s="1">
        <v>-2.5910943562182701E-4</v>
      </c>
      <c r="U56" s="1">
        <v>1.9650388465612963E-4</v>
      </c>
      <c r="V56" s="1">
        <v>1.6219059787513424E-4</v>
      </c>
      <c r="W56" s="1">
        <v>-6.3633610706458088E-4</v>
      </c>
      <c r="X56" s="1">
        <v>2.7633915299614083E-4</v>
      </c>
      <c r="Y56" s="1">
        <v>1.8968147763432863E-4</v>
      </c>
      <c r="Z56" s="1">
        <v>2.4896007278572265E-4</v>
      </c>
      <c r="AA56" s="1">
        <v>1.00304932800139E-4</v>
      </c>
      <c r="AB56" s="1">
        <v>1.2282066892399982E-4</v>
      </c>
      <c r="AC56" s="1">
        <v>1.1202106332904239E-4</v>
      </c>
      <c r="AD56" s="1">
        <v>3.3409193571271023E-5</v>
      </c>
      <c r="AE56" s="1">
        <v>1.729266081170424E-4</v>
      </c>
      <c r="AF56" s="1">
        <v>2.0805351200529256E-4</v>
      </c>
      <c r="AG56" s="1">
        <v>1.3785332829616477E-5</v>
      </c>
      <c r="AH56" s="1">
        <v>-3.7569120893977099E-5</v>
      </c>
      <c r="AI56" s="1">
        <v>-5.3364312907973688E-5</v>
      </c>
      <c r="AJ56" s="1">
        <v>6.4177217848831197E-5</v>
      </c>
      <c r="AK56" s="1">
        <v>3.0805472600097433E-4</v>
      </c>
      <c r="AL56" s="1">
        <v>2.3583465686183332E-4</v>
      </c>
      <c r="AM56" s="1">
        <v>1.9986187718956259E-4</v>
      </c>
      <c r="AN56" s="1">
        <v>3.6189785495393411E-4</v>
      </c>
      <c r="AO56" s="1">
        <v>-2.5013361601304172E-4</v>
      </c>
      <c r="AP56" s="1">
        <v>-2.5013361601304172E-4</v>
      </c>
      <c r="AQ56" s="1">
        <v>7.8478162966715402E-5</v>
      </c>
      <c r="AR56" s="1">
        <v>7.8478162966715402E-5</v>
      </c>
      <c r="AS56" s="1">
        <v>3.0209503764052064E-4</v>
      </c>
      <c r="AT56" s="1">
        <v>1.7074856050884761E-4</v>
      </c>
      <c r="AU56" s="1">
        <v>1.7074856050884761E-4</v>
      </c>
      <c r="AV56" s="1">
        <v>2.8350530902950255E-5</v>
      </c>
      <c r="AW56" s="1">
        <v>1.4688638868619165E-4</v>
      </c>
      <c r="AX56" s="1">
        <v>1.5111891581301359E-4</v>
      </c>
      <c r="AY56" s="1">
        <v>1.303687458927117E-4</v>
      </c>
      <c r="AZ56" s="1">
        <v>3.0878815099659831E-5</v>
      </c>
      <c r="BA56" s="1">
        <v>-1.8788384530652878E-6</v>
      </c>
      <c r="BB56" s="1">
        <v>1.5273188963092622E-4</v>
      </c>
      <c r="BC56" s="1">
        <v>7.9051320440422609E-5</v>
      </c>
      <c r="BD56" s="1">
        <v>2.971394039204737E-4</v>
      </c>
      <c r="BE56" s="1">
        <v>2.3559355282785658E-4</v>
      </c>
      <c r="BF56" s="1">
        <v>2.3592223084625353E-4</v>
      </c>
      <c r="BG56" s="1">
        <v>2.3592223084625353E-4</v>
      </c>
      <c r="BH56" s="1">
        <v>2.3592223084625353E-4</v>
      </c>
      <c r="BI56" s="1">
        <v>2.3592223084625353E-4</v>
      </c>
      <c r="BJ56" s="1">
        <v>3.4667936690356408E-4</v>
      </c>
      <c r="BK56" s="1">
        <v>1.1405437577213055E-4</v>
      </c>
      <c r="BL56" s="1">
        <v>-2.7720536623937746E-4</v>
      </c>
      <c r="BM56" s="1">
        <v>1.6919829505580641E-4</v>
      </c>
      <c r="BN56" s="1">
        <v>-2.1961858850290771E-5</v>
      </c>
      <c r="BO56" s="1">
        <v>1.3244419093916436E-4</v>
      </c>
      <c r="BP56" s="1">
        <v>1.3244419093916436E-4</v>
      </c>
      <c r="BQ56" s="1">
        <v>6.7438007661455428E-5</v>
      </c>
      <c r="BR56" s="1">
        <v>6.7438007661455428E-5</v>
      </c>
    </row>
    <row r="57" spans="2:70" x14ac:dyDescent="0.2">
      <c r="B57" s="5">
        <v>2.0754356945172322E-4</v>
      </c>
      <c r="C57" s="1">
        <v>1.8591047537394736E-4</v>
      </c>
      <c r="D57" s="1">
        <v>-2.4027265828616869E-5</v>
      </c>
      <c r="E57" s="1">
        <v>1.1685117299560253E-5</v>
      </c>
      <c r="F57" s="1">
        <v>-1.2880144750117148E-4</v>
      </c>
      <c r="G57" s="1">
        <v>1.048080034295045E-4</v>
      </c>
      <c r="H57" s="1">
        <v>1.2741220934147125E-4</v>
      </c>
      <c r="I57" s="1">
        <v>3.0090549547493461E-5</v>
      </c>
      <c r="J57" s="1">
        <v>1.9674153594711373E-4</v>
      </c>
      <c r="K57" s="1">
        <v>1.5862141411573103E-4</v>
      </c>
      <c r="L57" s="1">
        <v>-2.5632400544834115E-5</v>
      </c>
      <c r="M57" s="1">
        <v>-2.5632400544834115E-5</v>
      </c>
      <c r="N57" s="1">
        <v>9.4824439848402918E-6</v>
      </c>
      <c r="O57" s="1">
        <v>2.3550673823897943E-4</v>
      </c>
      <c r="P57" s="1">
        <v>1.9683641328001829E-4</v>
      </c>
      <c r="Q57" s="1">
        <v>6.5726959662900565E-5</v>
      </c>
      <c r="R57" s="1">
        <v>8.5281457731590653E-5</v>
      </c>
      <c r="S57" s="1">
        <v>2.085246762765081E-4</v>
      </c>
      <c r="T57" s="1">
        <v>-9.1629999236233795E-5</v>
      </c>
      <c r="U57" s="1">
        <v>1.9970610393586077E-4</v>
      </c>
      <c r="V57" s="1">
        <v>3.5087757228072331E-5</v>
      </c>
      <c r="W57" s="1">
        <v>8.4066532165234789E-5</v>
      </c>
      <c r="X57" s="1">
        <v>2.6939901494580005E-4</v>
      </c>
      <c r="Y57" s="1">
        <v>1.4392363946324121E-4</v>
      </c>
      <c r="Z57" s="1">
        <v>1.9104501906388763E-4</v>
      </c>
      <c r="AA57" s="1">
        <v>8.1986226914449359E-5</v>
      </c>
      <c r="AB57" s="1">
        <v>1.2546893915766567E-4</v>
      </c>
      <c r="AC57" s="1">
        <v>8.9718010990693921E-5</v>
      </c>
      <c r="AD57" s="1">
        <v>-1.7370265063095968E-5</v>
      </c>
      <c r="AE57" s="1">
        <v>1.4995275656720395E-4</v>
      </c>
      <c r="AF57" s="1">
        <v>1.2921360277615623E-4</v>
      </c>
      <c r="AG57" s="1">
        <v>1.6988209911216773E-5</v>
      </c>
      <c r="AH57" s="1">
        <v>-1.8974552370972295E-4</v>
      </c>
      <c r="AI57" s="1">
        <v>-1.553467641703276E-4</v>
      </c>
      <c r="AJ57" s="1">
        <v>3.6095008489791226E-5</v>
      </c>
      <c r="AK57" s="1">
        <v>2.8964605574367E-4</v>
      </c>
      <c r="AL57" s="1">
        <v>2.2376149783171227E-4</v>
      </c>
      <c r="AM57" s="1">
        <v>2.2021410755826667E-4</v>
      </c>
      <c r="AN57" s="1">
        <v>4.3505516151041258E-4</v>
      </c>
      <c r="AO57" s="1">
        <v>2.4646273464878815E-5</v>
      </c>
      <c r="AP57" s="1">
        <v>2.4646273464878815E-5</v>
      </c>
      <c r="AQ57" s="1">
        <v>-1.4309148816604444E-5</v>
      </c>
      <c r="AR57" s="1">
        <v>-1.4309148816604444E-5</v>
      </c>
      <c r="AS57" s="1">
        <v>2.6583678818178783E-4</v>
      </c>
      <c r="AT57" s="1">
        <v>1.7901232455271206E-4</v>
      </c>
      <c r="AU57" s="1">
        <v>1.7901232455271206E-4</v>
      </c>
      <c r="AV57" s="1">
        <v>1.0865271587860058E-4</v>
      </c>
      <c r="AW57" s="1">
        <v>1.7962026029800257E-4</v>
      </c>
      <c r="AX57" s="1">
        <v>1.5516905873262226E-4</v>
      </c>
      <c r="AY57" s="1">
        <v>8.8256520843024475E-5</v>
      </c>
      <c r="AZ57" s="1">
        <v>-8.8811396822867914E-5</v>
      </c>
      <c r="BA57" s="1">
        <v>-6.4166636626881173E-6</v>
      </c>
      <c r="BB57" s="1">
        <v>1.128743346531815E-4</v>
      </c>
      <c r="BC57" s="1">
        <v>1.3594342803620838E-6</v>
      </c>
      <c r="BD57" s="1">
        <v>2.3559355282785658E-4</v>
      </c>
      <c r="BE57" s="1">
        <v>4.4906661069947469E-4</v>
      </c>
      <c r="BF57" s="1">
        <v>2.2511132160733097E-4</v>
      </c>
      <c r="BG57" s="1">
        <v>2.2511132160733097E-4</v>
      </c>
      <c r="BH57" s="1">
        <v>2.2511132160733097E-4</v>
      </c>
      <c r="BI57" s="1">
        <v>2.2511132160733097E-4</v>
      </c>
      <c r="BJ57" s="1">
        <v>1.3629144804112785E-3</v>
      </c>
      <c r="BK57" s="1">
        <v>1.8438510750571325E-4</v>
      </c>
      <c r="BL57" s="1">
        <v>-7.7579005019241543E-5</v>
      </c>
      <c r="BM57" s="1">
        <v>2.1240230784058645E-4</v>
      </c>
      <c r="BN57" s="1">
        <v>-7.039689963070833E-5</v>
      </c>
      <c r="BO57" s="1">
        <v>1.2531078805504142E-4</v>
      </c>
      <c r="BP57" s="1">
        <v>1.2531078805504142E-4</v>
      </c>
      <c r="BQ57" s="1">
        <v>1.5918700639820696E-5</v>
      </c>
      <c r="BR57" s="1">
        <v>1.5918700639820696E-5</v>
      </c>
    </row>
    <row r="58" spans="2:70" x14ac:dyDescent="0.2">
      <c r="B58" s="5">
        <v>2.1017012842307624E-4</v>
      </c>
      <c r="C58" s="1">
        <v>2.1879610145223086E-4</v>
      </c>
      <c r="D58" s="1">
        <v>2.6327478555417821E-5</v>
      </c>
      <c r="E58" s="1">
        <v>5.8514677548765495E-5</v>
      </c>
      <c r="F58" s="1">
        <v>-2.9782313337654221E-5</v>
      </c>
      <c r="G58" s="1">
        <v>1.1359948888149457E-4</v>
      </c>
      <c r="H58" s="1">
        <v>1.5712368334579706E-4</v>
      </c>
      <c r="I58" s="1">
        <v>2.9152821910684147E-5</v>
      </c>
      <c r="J58" s="1">
        <v>2.2576233828326106E-4</v>
      </c>
      <c r="K58" s="1">
        <v>5.6533686712047052E-5</v>
      </c>
      <c r="L58" s="1">
        <v>1.536751609920343E-5</v>
      </c>
      <c r="M58" s="1">
        <v>1.536751609920343E-5</v>
      </c>
      <c r="N58" s="1">
        <v>5.9218267223481944E-5</v>
      </c>
      <c r="O58" s="1">
        <v>2.0652051706132254E-4</v>
      </c>
      <c r="P58" s="1">
        <v>1.5955741013674182E-4</v>
      </c>
      <c r="Q58" s="1">
        <v>5.0885317425608745E-5</v>
      </c>
      <c r="R58" s="1">
        <v>6.4187885505768036E-5</v>
      </c>
      <c r="S58" s="1">
        <v>1.3337432141272636E-4</v>
      </c>
      <c r="T58" s="1">
        <v>-2.0689425249835822E-4</v>
      </c>
      <c r="U58" s="1">
        <v>1.8908231330492224E-4</v>
      </c>
      <c r="V58" s="1">
        <v>1.1246077323353419E-4</v>
      </c>
      <c r="W58" s="1">
        <v>-7.2295458994119587E-4</v>
      </c>
      <c r="X58" s="1">
        <v>2.8881966291209132E-4</v>
      </c>
      <c r="Y58" s="1">
        <v>2.4940733539975755E-4</v>
      </c>
      <c r="Z58" s="1">
        <v>2.4818757172014706E-4</v>
      </c>
      <c r="AA58" s="1">
        <v>3.6302705019688665E-5</v>
      </c>
      <c r="AB58" s="1">
        <v>6.5846144120288179E-5</v>
      </c>
      <c r="AC58" s="1">
        <v>9.3327481379180586E-5</v>
      </c>
      <c r="AD58" s="1">
        <v>-4.7131713623498781E-6</v>
      </c>
      <c r="AE58" s="1">
        <v>1.162325987851581E-4</v>
      </c>
      <c r="AF58" s="1">
        <v>1.2631612819281638E-4</v>
      </c>
      <c r="AG58" s="1">
        <v>2.9526051300412379E-6</v>
      </c>
      <c r="AH58" s="1">
        <v>-8.553234999562201E-5</v>
      </c>
      <c r="AI58" s="1">
        <v>-3.4809030841840121E-5</v>
      </c>
      <c r="AJ58" s="1">
        <v>5.4428970134823455E-5</v>
      </c>
      <c r="AK58" s="1">
        <v>3.2345921472954156E-4</v>
      </c>
      <c r="AL58" s="1">
        <v>2.2053357017388044E-4</v>
      </c>
      <c r="AM58" s="1">
        <v>1.7935757231258252E-4</v>
      </c>
      <c r="AN58" s="1">
        <v>3.5356557648108479E-4</v>
      </c>
      <c r="AO58" s="1">
        <v>-2.5165452203040623E-4</v>
      </c>
      <c r="AP58" s="1">
        <v>-2.5165452203040623E-4</v>
      </c>
      <c r="AQ58" s="1">
        <v>5.123915364424727E-5</v>
      </c>
      <c r="AR58" s="1">
        <v>5.123915364424727E-5</v>
      </c>
      <c r="AS58" s="1">
        <v>3.2773672644721019E-4</v>
      </c>
      <c r="AT58" s="1">
        <v>9.4689127096140931E-5</v>
      </c>
      <c r="AU58" s="1">
        <v>9.4689127096140931E-5</v>
      </c>
      <c r="AV58" s="1">
        <v>-1.7972689749788762E-4</v>
      </c>
      <c r="AW58" s="1">
        <v>1.4016443364711452E-4</v>
      </c>
      <c r="AX58" s="1">
        <v>1.1891077838065491E-4</v>
      </c>
      <c r="AY58" s="1">
        <v>9.21765087701447E-5</v>
      </c>
      <c r="AZ58" s="1">
        <v>4.2552868836453421E-5</v>
      </c>
      <c r="BA58" s="1">
        <v>2.0224374579325905E-5</v>
      </c>
      <c r="BB58" s="1">
        <v>1.0994759469860703E-4</v>
      </c>
      <c r="BC58" s="1">
        <v>6.0349981995611882E-5</v>
      </c>
      <c r="BD58" s="1">
        <v>2.3592223084625353E-4</v>
      </c>
      <c r="BE58" s="1">
        <v>2.2511132160733097E-4</v>
      </c>
      <c r="BF58" s="1">
        <v>2.6040852416348421E-4</v>
      </c>
      <c r="BG58" s="1">
        <v>2.6040852416348421E-4</v>
      </c>
      <c r="BH58" s="1">
        <v>2.6040852416348421E-4</v>
      </c>
      <c r="BI58" s="1">
        <v>2.6040852416348421E-4</v>
      </c>
      <c r="BJ58" s="1">
        <v>1.1291372190337103E-4</v>
      </c>
      <c r="BK58" s="1">
        <v>8.2099911598206035E-5</v>
      </c>
      <c r="BL58" s="1">
        <v>-2.3023627287032647E-4</v>
      </c>
      <c r="BM58" s="1">
        <v>1.6461133122972895E-4</v>
      </c>
      <c r="BN58" s="1">
        <v>-7.1887262767353359E-6</v>
      </c>
      <c r="BO58" s="1">
        <v>1.0165721086837139E-4</v>
      </c>
      <c r="BP58" s="1">
        <v>1.0165721086837139E-4</v>
      </c>
      <c r="BQ58" s="1">
        <v>5.0497201946443496E-5</v>
      </c>
      <c r="BR58" s="1">
        <v>5.0497201946443496E-5</v>
      </c>
    </row>
    <row r="59" spans="2:70" x14ac:dyDescent="0.2">
      <c r="B59" s="5">
        <v>2.1017012842307624E-4</v>
      </c>
      <c r="C59" s="1">
        <v>2.1879610145223086E-4</v>
      </c>
      <c r="D59" s="1">
        <v>2.6327478555417821E-5</v>
      </c>
      <c r="E59" s="1">
        <v>5.8514677548765495E-5</v>
      </c>
      <c r="F59" s="1">
        <v>-2.9782313337654221E-5</v>
      </c>
      <c r="G59" s="1">
        <v>1.1359948888149457E-4</v>
      </c>
      <c r="H59" s="1">
        <v>1.5712368334579706E-4</v>
      </c>
      <c r="I59" s="1">
        <v>2.9152821910684147E-5</v>
      </c>
      <c r="J59" s="1">
        <v>2.2576233828326106E-4</v>
      </c>
      <c r="K59" s="1">
        <v>5.6533686712047052E-5</v>
      </c>
      <c r="L59" s="1">
        <v>1.536751609920343E-5</v>
      </c>
      <c r="M59" s="1">
        <v>1.536751609920343E-5</v>
      </c>
      <c r="N59" s="1">
        <v>5.9218267223481944E-5</v>
      </c>
      <c r="O59" s="1">
        <v>2.0652051706132254E-4</v>
      </c>
      <c r="P59" s="1">
        <v>1.5955741013674182E-4</v>
      </c>
      <c r="Q59" s="1">
        <v>5.0885317425608745E-5</v>
      </c>
      <c r="R59" s="1">
        <v>6.4187885505768036E-5</v>
      </c>
      <c r="S59" s="1">
        <v>1.3337432141272636E-4</v>
      </c>
      <c r="T59" s="1">
        <v>-2.0689425249835822E-4</v>
      </c>
      <c r="U59" s="1">
        <v>1.8908231330492224E-4</v>
      </c>
      <c r="V59" s="1">
        <v>1.1246077323353419E-4</v>
      </c>
      <c r="W59" s="1">
        <v>-7.2295458994119587E-4</v>
      </c>
      <c r="X59" s="1">
        <v>2.8881966291209132E-4</v>
      </c>
      <c r="Y59" s="1">
        <v>2.4940733539975755E-4</v>
      </c>
      <c r="Z59" s="1">
        <v>2.4818757172014706E-4</v>
      </c>
      <c r="AA59" s="1">
        <v>3.6302705019688665E-5</v>
      </c>
      <c r="AB59" s="1">
        <v>6.5846144120288179E-5</v>
      </c>
      <c r="AC59" s="1">
        <v>9.3327481379180586E-5</v>
      </c>
      <c r="AD59" s="1">
        <v>-4.7131713623498781E-6</v>
      </c>
      <c r="AE59" s="1">
        <v>1.162325987851581E-4</v>
      </c>
      <c r="AF59" s="1">
        <v>1.2631612819281638E-4</v>
      </c>
      <c r="AG59" s="1">
        <v>2.9526051300412379E-6</v>
      </c>
      <c r="AH59" s="1">
        <v>-8.553234999562201E-5</v>
      </c>
      <c r="AI59" s="1">
        <v>-3.4809030841840121E-5</v>
      </c>
      <c r="AJ59" s="1">
        <v>5.4428970134823455E-5</v>
      </c>
      <c r="AK59" s="1">
        <v>3.2345921472954156E-4</v>
      </c>
      <c r="AL59" s="1">
        <v>2.2053357017388044E-4</v>
      </c>
      <c r="AM59" s="1">
        <v>1.7935757231258252E-4</v>
      </c>
      <c r="AN59" s="1">
        <v>3.5356557648108479E-4</v>
      </c>
      <c r="AO59" s="1">
        <v>-2.5165452203040623E-4</v>
      </c>
      <c r="AP59" s="1">
        <v>-2.5165452203040623E-4</v>
      </c>
      <c r="AQ59" s="1">
        <v>5.123915364424727E-5</v>
      </c>
      <c r="AR59" s="1">
        <v>5.123915364424727E-5</v>
      </c>
      <c r="AS59" s="1">
        <v>3.2773672644721019E-4</v>
      </c>
      <c r="AT59" s="1">
        <v>9.4689127096140931E-5</v>
      </c>
      <c r="AU59" s="1">
        <v>9.4689127096140931E-5</v>
      </c>
      <c r="AV59" s="1">
        <v>-1.7972689749788762E-4</v>
      </c>
      <c r="AW59" s="1">
        <v>1.4016443364711452E-4</v>
      </c>
      <c r="AX59" s="1">
        <v>1.1891077838065491E-4</v>
      </c>
      <c r="AY59" s="1">
        <v>9.21765087701447E-5</v>
      </c>
      <c r="AZ59" s="1">
        <v>4.2552868836453421E-5</v>
      </c>
      <c r="BA59" s="1">
        <v>2.0224374579325905E-5</v>
      </c>
      <c r="BB59" s="1">
        <v>1.0994759469860703E-4</v>
      </c>
      <c r="BC59" s="1">
        <v>6.0349981995611882E-5</v>
      </c>
      <c r="BD59" s="1">
        <v>2.3592223084625353E-4</v>
      </c>
      <c r="BE59" s="1">
        <v>2.2511132160733097E-4</v>
      </c>
      <c r="BF59" s="1">
        <v>2.6040852416348421E-4</v>
      </c>
      <c r="BG59" s="1">
        <v>2.6040852416348421E-4</v>
      </c>
      <c r="BH59" s="1">
        <v>2.6040852416348421E-4</v>
      </c>
      <c r="BI59" s="1">
        <v>2.6040852416348421E-4</v>
      </c>
      <c r="BJ59" s="1">
        <v>1.1291372190337103E-4</v>
      </c>
      <c r="BK59" s="1">
        <v>8.2099911598206035E-5</v>
      </c>
      <c r="BL59" s="1">
        <v>-2.3023627287032647E-4</v>
      </c>
      <c r="BM59" s="1">
        <v>1.6461133122972895E-4</v>
      </c>
      <c r="BN59" s="1">
        <v>-7.1887262767353359E-6</v>
      </c>
      <c r="BO59" s="1">
        <v>1.0165721086837139E-4</v>
      </c>
      <c r="BP59" s="1">
        <v>1.0165721086837139E-4</v>
      </c>
      <c r="BQ59" s="1">
        <v>5.0497201946443496E-5</v>
      </c>
      <c r="BR59" s="1">
        <v>5.0497201946443496E-5</v>
      </c>
    </row>
    <row r="60" spans="2:70" x14ac:dyDescent="0.2">
      <c r="B60" s="5">
        <v>2.1017012842307624E-4</v>
      </c>
      <c r="C60" s="1">
        <v>2.1879610145223086E-4</v>
      </c>
      <c r="D60" s="1">
        <v>2.6327478555417821E-5</v>
      </c>
      <c r="E60" s="1">
        <v>5.8514677548765495E-5</v>
      </c>
      <c r="F60" s="1">
        <v>-2.9782313337654221E-5</v>
      </c>
      <c r="G60" s="1">
        <v>1.1359948888149457E-4</v>
      </c>
      <c r="H60" s="1">
        <v>1.5712368334579706E-4</v>
      </c>
      <c r="I60" s="1">
        <v>2.9152821910684147E-5</v>
      </c>
      <c r="J60" s="1">
        <v>2.2576233828326106E-4</v>
      </c>
      <c r="K60" s="1">
        <v>5.6533686712047052E-5</v>
      </c>
      <c r="L60" s="1">
        <v>1.536751609920343E-5</v>
      </c>
      <c r="M60" s="1">
        <v>1.536751609920343E-5</v>
      </c>
      <c r="N60" s="1">
        <v>5.9218267223481944E-5</v>
      </c>
      <c r="O60" s="1">
        <v>2.0652051706132254E-4</v>
      </c>
      <c r="P60" s="1">
        <v>1.5955741013674182E-4</v>
      </c>
      <c r="Q60" s="1">
        <v>5.0885317425608745E-5</v>
      </c>
      <c r="R60" s="1">
        <v>6.4187885505768036E-5</v>
      </c>
      <c r="S60" s="1">
        <v>1.3337432141272636E-4</v>
      </c>
      <c r="T60" s="1">
        <v>-2.0689425249835822E-4</v>
      </c>
      <c r="U60" s="1">
        <v>1.8908231330492224E-4</v>
      </c>
      <c r="V60" s="1">
        <v>1.1246077323353419E-4</v>
      </c>
      <c r="W60" s="1">
        <v>-7.2295458994119587E-4</v>
      </c>
      <c r="X60" s="1">
        <v>2.8881966291209132E-4</v>
      </c>
      <c r="Y60" s="1">
        <v>2.4940733539975755E-4</v>
      </c>
      <c r="Z60" s="1">
        <v>2.4818757172014706E-4</v>
      </c>
      <c r="AA60" s="1">
        <v>3.6302705019688665E-5</v>
      </c>
      <c r="AB60" s="1">
        <v>6.5846144120288179E-5</v>
      </c>
      <c r="AC60" s="1">
        <v>9.3327481379180586E-5</v>
      </c>
      <c r="AD60" s="1">
        <v>-4.7131713623498781E-6</v>
      </c>
      <c r="AE60" s="1">
        <v>1.162325987851581E-4</v>
      </c>
      <c r="AF60" s="1">
        <v>1.2631612819281638E-4</v>
      </c>
      <c r="AG60" s="1">
        <v>2.9526051300412379E-6</v>
      </c>
      <c r="AH60" s="1">
        <v>-8.553234999562201E-5</v>
      </c>
      <c r="AI60" s="1">
        <v>-3.4809030841840121E-5</v>
      </c>
      <c r="AJ60" s="1">
        <v>5.4428970134823455E-5</v>
      </c>
      <c r="AK60" s="1">
        <v>3.2345921472954156E-4</v>
      </c>
      <c r="AL60" s="1">
        <v>2.2053357017388044E-4</v>
      </c>
      <c r="AM60" s="1">
        <v>1.7935757231258252E-4</v>
      </c>
      <c r="AN60" s="1">
        <v>3.5356557648108479E-4</v>
      </c>
      <c r="AO60" s="1">
        <v>-2.5165452203040623E-4</v>
      </c>
      <c r="AP60" s="1">
        <v>-2.5165452203040623E-4</v>
      </c>
      <c r="AQ60" s="1">
        <v>5.123915364424727E-5</v>
      </c>
      <c r="AR60" s="1">
        <v>5.123915364424727E-5</v>
      </c>
      <c r="AS60" s="1">
        <v>3.2773672644721019E-4</v>
      </c>
      <c r="AT60" s="1">
        <v>9.4689127096140931E-5</v>
      </c>
      <c r="AU60" s="1">
        <v>9.4689127096140931E-5</v>
      </c>
      <c r="AV60" s="1">
        <v>-1.7972689749788762E-4</v>
      </c>
      <c r="AW60" s="1">
        <v>1.4016443364711452E-4</v>
      </c>
      <c r="AX60" s="1">
        <v>1.1891077838065491E-4</v>
      </c>
      <c r="AY60" s="1">
        <v>9.21765087701447E-5</v>
      </c>
      <c r="AZ60" s="1">
        <v>4.2552868836453421E-5</v>
      </c>
      <c r="BA60" s="1">
        <v>2.0224374579325905E-5</v>
      </c>
      <c r="BB60" s="1">
        <v>1.0994759469860703E-4</v>
      </c>
      <c r="BC60" s="1">
        <v>6.0349981995611882E-5</v>
      </c>
      <c r="BD60" s="1">
        <v>2.3592223084625353E-4</v>
      </c>
      <c r="BE60" s="1">
        <v>2.2511132160733097E-4</v>
      </c>
      <c r="BF60" s="1">
        <v>2.6040852416348421E-4</v>
      </c>
      <c r="BG60" s="1">
        <v>2.6040852416348421E-4</v>
      </c>
      <c r="BH60" s="1">
        <v>2.6040852416348421E-4</v>
      </c>
      <c r="BI60" s="1">
        <v>2.6040852416348421E-4</v>
      </c>
      <c r="BJ60" s="1">
        <v>1.1291372190337103E-4</v>
      </c>
      <c r="BK60" s="1">
        <v>8.2099911598206035E-5</v>
      </c>
      <c r="BL60" s="1">
        <v>-2.3023627287032647E-4</v>
      </c>
      <c r="BM60" s="1">
        <v>1.6461133122972895E-4</v>
      </c>
      <c r="BN60" s="1">
        <v>-7.1887262767353359E-6</v>
      </c>
      <c r="BO60" s="1">
        <v>1.0165721086837139E-4</v>
      </c>
      <c r="BP60" s="1">
        <v>1.0165721086837139E-4</v>
      </c>
      <c r="BQ60" s="1">
        <v>5.0497201946443496E-5</v>
      </c>
      <c r="BR60" s="1">
        <v>5.0497201946443496E-5</v>
      </c>
    </row>
    <row r="61" spans="2:70" x14ac:dyDescent="0.2">
      <c r="B61" s="5">
        <v>2.1017012842307624E-4</v>
      </c>
      <c r="C61" s="1">
        <v>2.1879610145223086E-4</v>
      </c>
      <c r="D61" s="1">
        <v>2.6327478555417821E-5</v>
      </c>
      <c r="E61" s="1">
        <v>5.8514677548765495E-5</v>
      </c>
      <c r="F61" s="1">
        <v>-2.9782313337654221E-5</v>
      </c>
      <c r="G61" s="1">
        <v>1.1359948888149457E-4</v>
      </c>
      <c r="H61" s="1">
        <v>1.5712368334579706E-4</v>
      </c>
      <c r="I61" s="1">
        <v>2.9152821910684147E-5</v>
      </c>
      <c r="J61" s="1">
        <v>2.2576233828326106E-4</v>
      </c>
      <c r="K61" s="1">
        <v>5.6533686712047052E-5</v>
      </c>
      <c r="L61" s="1">
        <v>1.536751609920343E-5</v>
      </c>
      <c r="M61" s="1">
        <v>1.536751609920343E-5</v>
      </c>
      <c r="N61" s="1">
        <v>5.9218267223481944E-5</v>
      </c>
      <c r="O61" s="1">
        <v>2.0652051706132254E-4</v>
      </c>
      <c r="P61" s="1">
        <v>1.5955741013674182E-4</v>
      </c>
      <c r="Q61" s="1">
        <v>5.0885317425608745E-5</v>
      </c>
      <c r="R61" s="1">
        <v>6.4187885505768036E-5</v>
      </c>
      <c r="S61" s="1">
        <v>1.3337432141272636E-4</v>
      </c>
      <c r="T61" s="1">
        <v>-2.0689425249835822E-4</v>
      </c>
      <c r="U61" s="1">
        <v>1.8908231330492224E-4</v>
      </c>
      <c r="V61" s="1">
        <v>1.1246077323353419E-4</v>
      </c>
      <c r="W61" s="1">
        <v>-7.2295458994119587E-4</v>
      </c>
      <c r="X61" s="1">
        <v>2.8881966291209132E-4</v>
      </c>
      <c r="Y61" s="1">
        <v>2.4940733539975755E-4</v>
      </c>
      <c r="Z61" s="1">
        <v>2.4818757172014706E-4</v>
      </c>
      <c r="AA61" s="1">
        <v>3.6302705019688665E-5</v>
      </c>
      <c r="AB61" s="1">
        <v>6.5846144120288179E-5</v>
      </c>
      <c r="AC61" s="1">
        <v>9.3327481379180586E-5</v>
      </c>
      <c r="AD61" s="1">
        <v>-4.7131713623498781E-6</v>
      </c>
      <c r="AE61" s="1">
        <v>1.162325987851581E-4</v>
      </c>
      <c r="AF61" s="1">
        <v>1.2631612819281638E-4</v>
      </c>
      <c r="AG61" s="1">
        <v>2.9526051300412379E-6</v>
      </c>
      <c r="AH61" s="1">
        <v>-8.553234999562201E-5</v>
      </c>
      <c r="AI61" s="1">
        <v>-3.4809030841840121E-5</v>
      </c>
      <c r="AJ61" s="1">
        <v>5.4428970134823455E-5</v>
      </c>
      <c r="AK61" s="1">
        <v>3.2345921472954156E-4</v>
      </c>
      <c r="AL61" s="1">
        <v>2.2053357017388044E-4</v>
      </c>
      <c r="AM61" s="1">
        <v>1.7935757231258252E-4</v>
      </c>
      <c r="AN61" s="1">
        <v>3.5356557648108479E-4</v>
      </c>
      <c r="AO61" s="1">
        <v>-2.5165452203040623E-4</v>
      </c>
      <c r="AP61" s="1">
        <v>-2.5165452203040623E-4</v>
      </c>
      <c r="AQ61" s="1">
        <v>5.123915364424727E-5</v>
      </c>
      <c r="AR61" s="1">
        <v>5.123915364424727E-5</v>
      </c>
      <c r="AS61" s="1">
        <v>3.2773672644721019E-4</v>
      </c>
      <c r="AT61" s="1">
        <v>9.4689127096140931E-5</v>
      </c>
      <c r="AU61" s="1">
        <v>9.4689127096140931E-5</v>
      </c>
      <c r="AV61" s="1">
        <v>-1.7972689749788762E-4</v>
      </c>
      <c r="AW61" s="1">
        <v>1.4016443364711452E-4</v>
      </c>
      <c r="AX61" s="1">
        <v>1.1891077838065491E-4</v>
      </c>
      <c r="AY61" s="1">
        <v>9.21765087701447E-5</v>
      </c>
      <c r="AZ61" s="1">
        <v>4.2552868836453421E-5</v>
      </c>
      <c r="BA61" s="1">
        <v>2.0224374579325905E-5</v>
      </c>
      <c r="BB61" s="1">
        <v>1.0994759469860703E-4</v>
      </c>
      <c r="BC61" s="1">
        <v>6.0349981995611882E-5</v>
      </c>
      <c r="BD61" s="1">
        <v>2.3592223084625353E-4</v>
      </c>
      <c r="BE61" s="1">
        <v>2.2511132160733097E-4</v>
      </c>
      <c r="BF61" s="1">
        <v>2.6040852416348421E-4</v>
      </c>
      <c r="BG61" s="1">
        <v>2.6040852416348421E-4</v>
      </c>
      <c r="BH61" s="1">
        <v>2.6040852416348421E-4</v>
      </c>
      <c r="BI61" s="1">
        <v>2.6040852416348421E-4</v>
      </c>
      <c r="BJ61" s="1">
        <v>1.1291372190337103E-4</v>
      </c>
      <c r="BK61" s="1">
        <v>8.2099911598206035E-5</v>
      </c>
      <c r="BL61" s="1">
        <v>-2.3023627287032647E-4</v>
      </c>
      <c r="BM61" s="1">
        <v>1.6461133122972895E-4</v>
      </c>
      <c r="BN61" s="1">
        <v>-7.1887262767353359E-6</v>
      </c>
      <c r="BO61" s="1">
        <v>1.0165721086837139E-4</v>
      </c>
      <c r="BP61" s="1">
        <v>1.0165721086837139E-4</v>
      </c>
      <c r="BQ61" s="1">
        <v>5.0497201946443496E-5</v>
      </c>
      <c r="BR61" s="1">
        <v>5.0497201946443496E-5</v>
      </c>
    </row>
    <row r="62" spans="2:70" x14ac:dyDescent="0.2">
      <c r="B62" s="5">
        <v>3.267481155610267E-4</v>
      </c>
      <c r="C62" s="1">
        <v>6.9822777258081041E-5</v>
      </c>
      <c r="D62" s="1">
        <v>-2.1320461630324131E-4</v>
      </c>
      <c r="E62" s="1">
        <v>-1.8451340506899592E-4</v>
      </c>
      <c r="F62" s="1">
        <v>-7.1159173884065361E-4</v>
      </c>
      <c r="G62" s="1">
        <v>8.0659775094068696E-5</v>
      </c>
      <c r="H62" s="1">
        <v>-2.0017893032294233E-5</v>
      </c>
      <c r="I62" s="1">
        <v>2.8691562465515909E-4</v>
      </c>
      <c r="J62" s="1">
        <v>-9.0054982024507707E-5</v>
      </c>
      <c r="K62" s="1">
        <v>5.2999575661679679E-4</v>
      </c>
      <c r="L62" s="1">
        <v>6.2480305413910387E-5</v>
      </c>
      <c r="M62" s="1">
        <v>6.2480305413910387E-5</v>
      </c>
      <c r="N62" s="1">
        <v>1.8091650103171694E-4</v>
      </c>
      <c r="O62" s="1">
        <v>4.4166441790788937E-4</v>
      </c>
      <c r="P62" s="1">
        <v>6.4186823725056487E-4</v>
      </c>
      <c r="Q62" s="1">
        <v>1.8954696412178273E-4</v>
      </c>
      <c r="R62" s="1">
        <v>2.564176103441217E-4</v>
      </c>
      <c r="S62" s="1">
        <v>5.7879549963041723E-4</v>
      </c>
      <c r="T62" s="1">
        <v>8.3838528444224404E-4</v>
      </c>
      <c r="U62" s="1">
        <v>1.9321183095054079E-4</v>
      </c>
      <c r="V62" s="1">
        <v>-1.2841039678447703E-5</v>
      </c>
      <c r="W62" s="1">
        <v>3.9109991250549109E-3</v>
      </c>
      <c r="X62" s="1">
        <v>1.0402369810288555E-4</v>
      </c>
      <c r="Y62" s="1">
        <v>-2.17732524981688E-4</v>
      </c>
      <c r="Z62" s="1">
        <v>-1.7895841210784834E-4</v>
      </c>
      <c r="AA62" s="1">
        <v>1.9867473354574265E-4</v>
      </c>
      <c r="AB62" s="1">
        <v>5.0515033541381434E-4</v>
      </c>
      <c r="AC62" s="1">
        <v>3.2163850042704469E-5</v>
      </c>
      <c r="AD62" s="1">
        <v>8.6969555108821442E-4</v>
      </c>
      <c r="AE62" s="1">
        <v>2.2163982945176384E-6</v>
      </c>
      <c r="AF62" s="1">
        <v>4.6406493788074446E-4</v>
      </c>
      <c r="AG62" s="1">
        <v>4.6521727912848599E-5</v>
      </c>
      <c r="AH62" s="1">
        <v>-1.142109758046106E-4</v>
      </c>
      <c r="AI62" s="1">
        <v>-1.0823121289694952E-3</v>
      </c>
      <c r="AJ62" s="1">
        <v>-3.4461225842356576E-7</v>
      </c>
      <c r="AK62" s="1">
        <v>1.0009959655913359E-4</v>
      </c>
      <c r="AL62" s="1">
        <v>5.0343924757748125E-4</v>
      </c>
      <c r="AM62" s="1">
        <v>4.8199918379819611E-4</v>
      </c>
      <c r="AN62" s="1">
        <v>1.0000435346826872E-3</v>
      </c>
      <c r="AO62" s="1">
        <v>2.2447077944917761E-3</v>
      </c>
      <c r="AP62" s="1">
        <v>2.2447077944917761E-3</v>
      </c>
      <c r="AQ62" s="1">
        <v>-1.8695006330674487E-4</v>
      </c>
      <c r="AR62" s="1">
        <v>-1.8695006330674487E-4</v>
      </c>
      <c r="AS62" s="1">
        <v>-3.4026308174818894E-4</v>
      </c>
      <c r="AT62" s="1">
        <v>8.8882997993222418E-4</v>
      </c>
      <c r="AU62" s="1">
        <v>8.8882997993222418E-4</v>
      </c>
      <c r="AV62" s="1">
        <v>3.5129142421755585E-3</v>
      </c>
      <c r="AW62" s="1">
        <v>6.2214419823293293E-4</v>
      </c>
      <c r="AX62" s="1">
        <v>1.2372805664987454E-3</v>
      </c>
      <c r="AY62" s="1">
        <v>3.9744417289785489E-4</v>
      </c>
      <c r="AZ62" s="1">
        <v>-6.4480276855014354E-4</v>
      </c>
      <c r="BA62" s="1">
        <v>1.1368708220542907E-4</v>
      </c>
      <c r="BB62" s="1">
        <v>1.8540608664188092E-4</v>
      </c>
      <c r="BC62" s="1">
        <v>2.1422895677305007E-4</v>
      </c>
      <c r="BD62" s="1">
        <v>3.4667936690356408E-4</v>
      </c>
      <c r="BE62" s="1">
        <v>1.3629144804112785E-3</v>
      </c>
      <c r="BF62" s="1">
        <v>1.1291372190337103E-4</v>
      </c>
      <c r="BG62" s="1">
        <v>1.1291372190337103E-4</v>
      </c>
      <c r="BH62" s="1">
        <v>1.1291372190337103E-4</v>
      </c>
      <c r="BI62" s="1">
        <v>1.1291372190337103E-4</v>
      </c>
      <c r="BJ62" s="1">
        <v>1.5989904926395997E-2</v>
      </c>
      <c r="BK62" s="1">
        <v>9.3873232484103088E-4</v>
      </c>
      <c r="BL62" s="1">
        <v>9.506604397670833E-4</v>
      </c>
      <c r="BM62" s="1">
        <v>4.0051078078855938E-4</v>
      </c>
      <c r="BN62" s="1">
        <v>-4.0643289237289376E-4</v>
      </c>
      <c r="BO62" s="1">
        <v>2.4717849670102777E-4</v>
      </c>
      <c r="BP62" s="1">
        <v>2.4717849670102777E-4</v>
      </c>
      <c r="BQ62" s="1">
        <v>1.5703612855267452E-5</v>
      </c>
      <c r="BR62" s="1">
        <v>1.5703612855267452E-5</v>
      </c>
    </row>
    <row r="63" spans="2:70" x14ac:dyDescent="0.2">
      <c r="B63" s="5">
        <v>5.234067921704205E-5</v>
      </c>
      <c r="C63" s="1">
        <v>5.8846516991129434E-6</v>
      </c>
      <c r="D63" s="1">
        <v>1.1131610196299277E-4</v>
      </c>
      <c r="E63" s="1">
        <v>1.0672158400006116E-4</v>
      </c>
      <c r="F63" s="1">
        <v>-1.7092576833610389E-5</v>
      </c>
      <c r="G63" s="1">
        <v>3.6694446231272208E-4</v>
      </c>
      <c r="H63" s="1">
        <v>4.4067668210677892E-4</v>
      </c>
      <c r="I63" s="1">
        <v>1.1629313528126101E-4</v>
      </c>
      <c r="J63" s="1">
        <v>6.4269685053933005E-5</v>
      </c>
      <c r="K63" s="1">
        <v>2.784378953379709E-4</v>
      </c>
      <c r="L63" s="1">
        <v>8.4230277217552758E-5</v>
      </c>
      <c r="M63" s="1">
        <v>8.4230277217552758E-5</v>
      </c>
      <c r="N63" s="1">
        <v>9.3372886680336724E-5</v>
      </c>
      <c r="O63" s="1">
        <v>8.6816458609639512E-5</v>
      </c>
      <c r="P63" s="1">
        <v>1.228374755743343E-4</v>
      </c>
      <c r="Q63" s="1">
        <v>2.3906747111209289E-4</v>
      </c>
      <c r="R63" s="1">
        <v>1.7383001213351265E-4</v>
      </c>
      <c r="S63" s="1">
        <v>6.9128528839202647E-5</v>
      </c>
      <c r="T63" s="1">
        <v>2.9096592645598663E-5</v>
      </c>
      <c r="U63" s="1">
        <v>5.316197440588E-5</v>
      </c>
      <c r="V63" s="1">
        <v>3.2465331121877503E-4</v>
      </c>
      <c r="W63" s="1">
        <v>-3.0088915390961193E-4</v>
      </c>
      <c r="X63" s="1">
        <v>1.3798253418278268E-4</v>
      </c>
      <c r="Y63" s="1">
        <v>2.5220663959043089E-5</v>
      </c>
      <c r="Z63" s="1">
        <v>6.3949977640012071E-5</v>
      </c>
      <c r="AA63" s="1">
        <v>3.3246037955696065E-4</v>
      </c>
      <c r="AB63" s="1">
        <v>3.4915798357802182E-4</v>
      </c>
      <c r="AC63" s="1">
        <v>-1.4255659688893179E-5</v>
      </c>
      <c r="AD63" s="1">
        <v>-7.4107137077711609E-5</v>
      </c>
      <c r="AE63" s="1">
        <v>3.0514800585534679E-4</v>
      </c>
      <c r="AF63" s="1">
        <v>4.4605837345557142E-4</v>
      </c>
      <c r="AG63" s="1">
        <v>-2.290625105335705E-6</v>
      </c>
      <c r="AH63" s="1">
        <v>1.0208458953121363E-5</v>
      </c>
      <c r="AI63" s="1">
        <v>6.2205143272626962E-5</v>
      </c>
      <c r="AJ63" s="1">
        <v>1.4677304424058743E-4</v>
      </c>
      <c r="AK63" s="1">
        <v>8.6988399399676636E-5</v>
      </c>
      <c r="AL63" s="1">
        <v>7.7486883597740816E-5</v>
      </c>
      <c r="AM63" s="1">
        <v>2.0365542695018708E-4</v>
      </c>
      <c r="AN63" s="1">
        <v>1.7223107537741965E-4</v>
      </c>
      <c r="AO63" s="1">
        <v>2.6141679695058486E-6</v>
      </c>
      <c r="AP63" s="1">
        <v>2.6141679695058486E-6</v>
      </c>
      <c r="AQ63" s="1">
        <v>7.125419600221624E-5</v>
      </c>
      <c r="AR63" s="1">
        <v>7.125419600221624E-5</v>
      </c>
      <c r="AS63" s="1">
        <v>3.3566459838983606E-5</v>
      </c>
      <c r="AT63" s="1">
        <v>2.550807883690696E-4</v>
      </c>
      <c r="AU63" s="1">
        <v>2.550807883690696E-4</v>
      </c>
      <c r="AV63" s="1">
        <v>4.7266038272478927E-4</v>
      </c>
      <c r="AW63" s="1">
        <v>1.1336404878092389E-4</v>
      </c>
      <c r="AX63" s="1">
        <v>-7.9056094120858565E-5</v>
      </c>
      <c r="AY63" s="1">
        <v>2.1796050507912298E-4</v>
      </c>
      <c r="AZ63" s="1">
        <v>7.2701795316549144E-5</v>
      </c>
      <c r="BA63" s="1">
        <v>2.1207142246115198E-4</v>
      </c>
      <c r="BB63" s="1">
        <v>2.4175251884628595E-4</v>
      </c>
      <c r="BC63" s="1">
        <v>1.0207390091008993E-4</v>
      </c>
      <c r="BD63" s="1">
        <v>1.1405437577213055E-4</v>
      </c>
      <c r="BE63" s="1">
        <v>1.8438510750571325E-4</v>
      </c>
      <c r="BF63" s="1">
        <v>8.2099911598206035E-5</v>
      </c>
      <c r="BG63" s="1">
        <v>8.2099911598206035E-5</v>
      </c>
      <c r="BH63" s="1">
        <v>8.2099911598206035E-5</v>
      </c>
      <c r="BI63" s="1">
        <v>8.2099911598206035E-5</v>
      </c>
      <c r="BJ63" s="1">
        <v>9.3873232484103088E-4</v>
      </c>
      <c r="BK63" s="1">
        <v>6.0074876629847087E-4</v>
      </c>
      <c r="BL63" s="1">
        <v>2.8192826002062762E-5</v>
      </c>
      <c r="BM63" s="1">
        <v>7.9093481676071922E-5</v>
      </c>
      <c r="BN63" s="1">
        <v>1.3922010023244411E-5</v>
      </c>
      <c r="BO63" s="1">
        <v>2.8824087403329078E-4</v>
      </c>
      <c r="BP63" s="1">
        <v>2.8824087403329078E-4</v>
      </c>
      <c r="BQ63" s="1">
        <v>1.1803660000938776E-4</v>
      </c>
      <c r="BR63" s="1">
        <v>1.1803660000938776E-4</v>
      </c>
    </row>
    <row r="64" spans="2:70" x14ac:dyDescent="0.2">
      <c r="B64" s="5">
        <v>-1.9635110960733679E-4</v>
      </c>
      <c r="C64" s="1">
        <v>-2.1309855939756554E-4</v>
      </c>
      <c r="D64" s="1">
        <v>-3.9912446514744016E-5</v>
      </c>
      <c r="E64" s="1">
        <v>-1.8570875596674789E-4</v>
      </c>
      <c r="F64" s="1">
        <v>5.1642714428845423E-6</v>
      </c>
      <c r="G64" s="1">
        <v>-3.4176023014977807E-4</v>
      </c>
      <c r="H64" s="1">
        <v>-5.0756751939579666E-4</v>
      </c>
      <c r="I64" s="1">
        <v>-2.2487545124975176E-5</v>
      </c>
      <c r="J64" s="1">
        <v>-2.0410167672248002E-4</v>
      </c>
      <c r="K64" s="1">
        <v>-1.5077745824341028E-4</v>
      </c>
      <c r="L64" s="1">
        <v>1.7652341718582193E-4</v>
      </c>
      <c r="M64" s="1">
        <v>1.7652341718582193E-4</v>
      </c>
      <c r="N64" s="1">
        <v>-1.3344140459768935E-4</v>
      </c>
      <c r="O64" s="1">
        <v>-1.2294344849681199E-4</v>
      </c>
      <c r="P64" s="1">
        <v>-5.0294668581803056E-5</v>
      </c>
      <c r="Q64" s="1">
        <v>3.5245773210696823E-6</v>
      </c>
      <c r="R64" s="1">
        <v>-3.9132285657750015E-5</v>
      </c>
      <c r="S64" s="1">
        <v>-9.3066347387477962E-5</v>
      </c>
      <c r="T64" s="1">
        <v>1.0532852299845988E-3</v>
      </c>
      <c r="U64" s="1">
        <v>-1.5431032577338402E-4</v>
      </c>
      <c r="V64" s="1">
        <v>-3.051075821654885E-4</v>
      </c>
      <c r="W64" s="1">
        <v>1.6815514952872972E-3</v>
      </c>
      <c r="X64" s="1">
        <v>-1.9111387829976519E-4</v>
      </c>
      <c r="Y64" s="1">
        <v>-2.0624465225359886E-4</v>
      </c>
      <c r="Z64" s="1">
        <v>-2.5793178704382517E-4</v>
      </c>
      <c r="AA64" s="1">
        <v>-1.9781226024782243E-4</v>
      </c>
      <c r="AB64" s="1">
        <v>-2.0399972850868424E-4</v>
      </c>
      <c r="AC64" s="1">
        <v>-1.0463828335347084E-4</v>
      </c>
      <c r="AD64" s="1">
        <v>-2.6263991327631704E-4</v>
      </c>
      <c r="AE64" s="1">
        <v>-2.7587301443022296E-4</v>
      </c>
      <c r="AF64" s="1">
        <v>-3.6542836589294116E-4</v>
      </c>
      <c r="AG64" s="1">
        <v>4.6359750150580889E-5</v>
      </c>
      <c r="AH64" s="1">
        <v>-1.3765504124074406E-4</v>
      </c>
      <c r="AI64" s="1">
        <v>-1.2899204042487653E-4</v>
      </c>
      <c r="AJ64" s="1">
        <v>-1.6546918026304428E-4</v>
      </c>
      <c r="AK64" s="1">
        <v>-2.9035464187114488E-4</v>
      </c>
      <c r="AL64" s="1">
        <v>-1.5161062611248683E-4</v>
      </c>
      <c r="AM64" s="1">
        <v>-9.9971488049067342E-5</v>
      </c>
      <c r="AN64" s="1">
        <v>-3.2754531046979988E-4</v>
      </c>
      <c r="AO64" s="1">
        <v>8.0829047812478935E-4</v>
      </c>
      <c r="AP64" s="1">
        <v>8.0829047812478935E-4</v>
      </c>
      <c r="AQ64" s="1">
        <v>-7.4574252995415126E-5</v>
      </c>
      <c r="AR64" s="1">
        <v>-7.4574252995415126E-5</v>
      </c>
      <c r="AS64" s="1">
        <v>-3.6582873714074358E-4</v>
      </c>
      <c r="AT64" s="1">
        <v>-2.1015804814682488E-4</v>
      </c>
      <c r="AU64" s="1">
        <v>-2.1015804814682488E-4</v>
      </c>
      <c r="AV64" s="1">
        <v>8.3211680444008051E-5</v>
      </c>
      <c r="AW64" s="1">
        <v>-6.0821048305379288E-5</v>
      </c>
      <c r="AX64" s="1">
        <v>-1.7124301786873664E-4</v>
      </c>
      <c r="AY64" s="1">
        <v>-1.9213470575138341E-4</v>
      </c>
      <c r="AZ64" s="1">
        <v>-2.2000351332727381E-4</v>
      </c>
      <c r="BA64" s="1">
        <v>-1.0300678173744298E-4</v>
      </c>
      <c r="BB64" s="1">
        <v>-1.4511924685175058E-4</v>
      </c>
      <c r="BC64" s="1">
        <v>-1.3315343563077484E-4</v>
      </c>
      <c r="BD64" s="1">
        <v>-2.7720536623937746E-4</v>
      </c>
      <c r="BE64" s="1">
        <v>-7.7579005019241543E-5</v>
      </c>
      <c r="BF64" s="1">
        <v>-2.3023627287032647E-4</v>
      </c>
      <c r="BG64" s="1">
        <v>-2.3023627287032647E-4</v>
      </c>
      <c r="BH64" s="1">
        <v>-2.3023627287032647E-4</v>
      </c>
      <c r="BI64" s="1">
        <v>-2.3023627287032647E-4</v>
      </c>
      <c r="BJ64" s="1">
        <v>9.506604397670833E-4</v>
      </c>
      <c r="BK64" s="1">
        <v>2.8192826002062762E-5</v>
      </c>
      <c r="BL64" s="1">
        <v>1.1528636928707088E-3</v>
      </c>
      <c r="BM64" s="1">
        <v>-1.1309531917123905E-4</v>
      </c>
      <c r="BN64" s="1">
        <v>1.6692072082434506E-5</v>
      </c>
      <c r="BO64" s="1">
        <v>-1.9523621297637677E-4</v>
      </c>
      <c r="BP64" s="1">
        <v>-1.9523621297637677E-4</v>
      </c>
      <c r="BQ64" s="1">
        <v>-8.5909327210717106E-5</v>
      </c>
      <c r="BR64" s="1">
        <v>-8.5909327210717106E-5</v>
      </c>
    </row>
    <row r="65" spans="2:70" x14ac:dyDescent="0.2">
      <c r="B65" s="5">
        <v>1.6376683882979054E-4</v>
      </c>
      <c r="C65" s="1">
        <v>1.5851732158839768E-4</v>
      </c>
      <c r="D65" s="1">
        <v>2.0780363169165816E-5</v>
      </c>
      <c r="E65" s="1">
        <v>-7.7709327132280399E-6</v>
      </c>
      <c r="F65" s="1">
        <v>-3.9660732209663144E-5</v>
      </c>
      <c r="G65" s="1">
        <v>1.3123164923454643E-5</v>
      </c>
      <c r="H65" s="1">
        <v>4.1790920032772255E-5</v>
      </c>
      <c r="I65" s="1">
        <v>1.8867291253832152E-6</v>
      </c>
      <c r="J65" s="1">
        <v>1.3661303503145249E-4</v>
      </c>
      <c r="K65" s="1">
        <v>1.2689881023439311E-5</v>
      </c>
      <c r="L65" s="1">
        <v>-2.1192856148259092E-5</v>
      </c>
      <c r="M65" s="1">
        <v>-2.1192856148259092E-5</v>
      </c>
      <c r="N65" s="1">
        <v>1.0213575833395664E-5</v>
      </c>
      <c r="O65" s="1">
        <v>1.535867624562209E-4</v>
      </c>
      <c r="P65" s="1">
        <v>1.2412200876412826E-4</v>
      </c>
      <c r="Q65" s="1">
        <v>-1.3640026938693628E-6</v>
      </c>
      <c r="R65" s="1">
        <v>-1.1529379565688157E-6</v>
      </c>
      <c r="S65" s="1">
        <v>1.313249572284599E-4</v>
      </c>
      <c r="T65" s="1">
        <v>-1.0475372724743174E-4</v>
      </c>
      <c r="U65" s="1">
        <v>1.3263991919956199E-4</v>
      </c>
      <c r="V65" s="1">
        <v>6.0089625266296476E-5</v>
      </c>
      <c r="W65" s="1">
        <v>-4.2117034946439601E-4</v>
      </c>
      <c r="X65" s="1">
        <v>1.8202124137766223E-4</v>
      </c>
      <c r="Y65" s="1">
        <v>1.3328496075442123E-4</v>
      </c>
      <c r="Z65" s="1">
        <v>1.5844394158642729E-4</v>
      </c>
      <c r="AA65" s="1">
        <v>1.7825131532086617E-5</v>
      </c>
      <c r="AB65" s="1">
        <v>9.8108797898053723E-7</v>
      </c>
      <c r="AC65" s="1">
        <v>8.7142450448989293E-5</v>
      </c>
      <c r="AD65" s="1">
        <v>7.3181375623936119E-6</v>
      </c>
      <c r="AE65" s="1">
        <v>6.3777837242339933E-5</v>
      </c>
      <c r="AF65" s="1">
        <v>5.5226787828168232E-5</v>
      </c>
      <c r="AG65" s="1">
        <v>1.3217303271329049E-5</v>
      </c>
      <c r="AH65" s="1">
        <v>-1.139276767266226E-4</v>
      </c>
      <c r="AI65" s="1">
        <v>-1.1945732215380281E-4</v>
      </c>
      <c r="AJ65" s="1">
        <v>1.8697331138611466E-5</v>
      </c>
      <c r="AK65" s="1">
        <v>2.1461626216310174E-4</v>
      </c>
      <c r="AL65" s="1">
        <v>1.9439152765682758E-4</v>
      </c>
      <c r="AM65" s="1">
        <v>1.8571829858029894E-4</v>
      </c>
      <c r="AN65" s="1">
        <v>2.5838242864870771E-4</v>
      </c>
      <c r="AO65" s="1">
        <v>-9.2533335336272791E-5</v>
      </c>
      <c r="AP65" s="1">
        <v>-9.2533335336272791E-5</v>
      </c>
      <c r="AQ65" s="1">
        <v>1.3481541815584926E-5</v>
      </c>
      <c r="AR65" s="1">
        <v>1.3481541815584926E-5</v>
      </c>
      <c r="AS65" s="1">
        <v>2.0871719542757587E-4</v>
      </c>
      <c r="AT65" s="1">
        <v>6.3838845479840552E-5</v>
      </c>
      <c r="AU65" s="1">
        <v>6.3838845479840552E-5</v>
      </c>
      <c r="AV65" s="1">
        <v>-1.4460620624773889E-4</v>
      </c>
      <c r="AW65" s="1">
        <v>1.3509441288938923E-4</v>
      </c>
      <c r="AX65" s="1">
        <v>2.3848638431268141E-5</v>
      </c>
      <c r="AY65" s="1">
        <v>5.4795272114254326E-5</v>
      </c>
      <c r="AZ65" s="1">
        <v>3.8488965932330081E-5</v>
      </c>
      <c r="BA65" s="1">
        <v>-1.504112579614475E-5</v>
      </c>
      <c r="BB65" s="1">
        <v>6.7403502621862796E-5</v>
      </c>
      <c r="BC65" s="1">
        <v>4.5427301370240423E-6</v>
      </c>
      <c r="BD65" s="1">
        <v>1.6919829505580641E-4</v>
      </c>
      <c r="BE65" s="1">
        <v>2.1240230784058645E-4</v>
      </c>
      <c r="BF65" s="1">
        <v>1.6461133122972895E-4</v>
      </c>
      <c r="BG65" s="1">
        <v>1.6461133122972895E-4</v>
      </c>
      <c r="BH65" s="1">
        <v>1.6461133122972895E-4</v>
      </c>
      <c r="BI65" s="1">
        <v>1.6461133122972895E-4</v>
      </c>
      <c r="BJ65" s="1">
        <v>4.0051078078855938E-4</v>
      </c>
      <c r="BK65" s="1">
        <v>7.9093481676071922E-5</v>
      </c>
      <c r="BL65" s="1">
        <v>-1.1309531917123905E-4</v>
      </c>
      <c r="BM65" s="1">
        <v>2.0760490197793392E-4</v>
      </c>
      <c r="BN65" s="1">
        <v>1.2807438182468108E-6</v>
      </c>
      <c r="BO65" s="1">
        <v>4.1609086831930854E-5</v>
      </c>
      <c r="BP65" s="1">
        <v>4.1609086831930854E-5</v>
      </c>
      <c r="BQ65" s="1">
        <v>7.0693266430346991E-6</v>
      </c>
      <c r="BR65" s="1">
        <v>7.0693266430346991E-6</v>
      </c>
    </row>
    <row r="66" spans="2:70" x14ac:dyDescent="0.2">
      <c r="B66" s="5">
        <v>-5.7192299874242304E-6</v>
      </c>
      <c r="C66" s="1">
        <v>-1.7091783574999715E-5</v>
      </c>
      <c r="D66" s="1">
        <v>6.3949625091340052E-5</v>
      </c>
      <c r="E66" s="1">
        <v>2.8941860453890827E-5</v>
      </c>
      <c r="F66" s="1">
        <v>8.7989197635463578E-5</v>
      </c>
      <c r="G66" s="1">
        <v>9.6231730651118402E-6</v>
      </c>
      <c r="H66" s="1">
        <v>1.1257977141715676E-6</v>
      </c>
      <c r="I66" s="1">
        <v>-7.4932205900335586E-6</v>
      </c>
      <c r="J66" s="1">
        <v>2.4689713793558938E-5</v>
      </c>
      <c r="K66" s="1">
        <v>-6.3841310826882856E-5</v>
      </c>
      <c r="L66" s="1">
        <v>3.5851373995304181E-5</v>
      </c>
      <c r="M66" s="1">
        <v>3.5851373995304181E-5</v>
      </c>
      <c r="N66" s="1">
        <v>2.8638849024244561E-6</v>
      </c>
      <c r="O66" s="1">
        <v>-1.5681892801787793E-5</v>
      </c>
      <c r="P66" s="1">
        <v>-7.5091905481950853E-6</v>
      </c>
      <c r="Q66" s="1">
        <v>3.4948978660399226E-5</v>
      </c>
      <c r="R66" s="1">
        <v>1.7171739671199218E-5</v>
      </c>
      <c r="S66" s="1">
        <v>-5.5036311223908515E-5</v>
      </c>
      <c r="T66" s="1">
        <v>6.3779737132306665E-5</v>
      </c>
      <c r="U66" s="1">
        <v>-1.5204542970782975E-5</v>
      </c>
      <c r="V66" s="1">
        <v>2.0657812579041406E-5</v>
      </c>
      <c r="W66" s="1">
        <v>-4.905854503246829E-4</v>
      </c>
      <c r="X66" s="1">
        <v>-1.3410663038538578E-5</v>
      </c>
      <c r="Y66" s="1">
        <v>1.0581892279863481E-5</v>
      </c>
      <c r="Z66" s="1">
        <v>-8.7273080611403785E-6</v>
      </c>
      <c r="AA66" s="1">
        <v>1.2224129877167916E-5</v>
      </c>
      <c r="AB66" s="1">
        <v>-5.2910072145056131E-5</v>
      </c>
      <c r="AC66" s="1">
        <v>-1.3141528702155989E-5</v>
      </c>
      <c r="AD66" s="1">
        <v>5.8577412615141319E-5</v>
      </c>
      <c r="AE66" s="1">
        <v>1.9166745112217263E-6</v>
      </c>
      <c r="AF66" s="1">
        <v>-2.4368819663822067E-5</v>
      </c>
      <c r="AG66" s="1">
        <v>-8.6760341922473878E-6</v>
      </c>
      <c r="AH66" s="1">
        <v>8.1393167200094615E-5</v>
      </c>
      <c r="AI66" s="1">
        <v>9.2379667283783233E-5</v>
      </c>
      <c r="AJ66" s="1">
        <v>-5.061582226266976E-6</v>
      </c>
      <c r="AK66" s="1">
        <v>-1.4038600767721954E-5</v>
      </c>
      <c r="AL66" s="1">
        <v>-1.8377758692235508E-5</v>
      </c>
      <c r="AM66" s="1">
        <v>2.0572297396689027E-5</v>
      </c>
      <c r="AN66" s="1">
        <v>-4.7434274035606185E-5</v>
      </c>
      <c r="AO66" s="1">
        <v>-9.7724363590943745E-5</v>
      </c>
      <c r="AP66" s="1">
        <v>-9.7724363590943745E-5</v>
      </c>
      <c r="AQ66" s="1">
        <v>3.3191101683830709E-5</v>
      </c>
      <c r="AR66" s="1">
        <v>3.3191101683830709E-5</v>
      </c>
      <c r="AS66" s="1">
        <v>-2.5566291325104901E-5</v>
      </c>
      <c r="AT66" s="1">
        <v>-4.9134470020029998E-5</v>
      </c>
      <c r="AU66" s="1">
        <v>-4.9134470020029998E-5</v>
      </c>
      <c r="AV66" s="1">
        <v>-1.216012416604605E-4</v>
      </c>
      <c r="AW66" s="1">
        <v>-3.0328660107141791E-5</v>
      </c>
      <c r="AX66" s="1">
        <v>-8.4080145676559447E-5</v>
      </c>
      <c r="AY66" s="1">
        <v>-1.6913271712890735E-5</v>
      </c>
      <c r="AZ66" s="1">
        <v>7.4301122810092003E-5</v>
      </c>
      <c r="BA66" s="1">
        <v>1.4045800527846232E-5</v>
      </c>
      <c r="BB66" s="1">
        <v>-3.1069220312828206E-5</v>
      </c>
      <c r="BC66" s="1">
        <v>8.7326080791749261E-6</v>
      </c>
      <c r="BD66" s="1">
        <v>-2.1961858850290771E-5</v>
      </c>
      <c r="BE66" s="1">
        <v>-7.039689963070833E-5</v>
      </c>
      <c r="BF66" s="1">
        <v>-7.1887262767353359E-6</v>
      </c>
      <c r="BG66" s="1">
        <v>-7.1887262767353359E-6</v>
      </c>
      <c r="BH66" s="1">
        <v>-7.1887262767353359E-6</v>
      </c>
      <c r="BI66" s="1">
        <v>-7.1887262767353359E-6</v>
      </c>
      <c r="BJ66" s="1">
        <v>-4.0643289237289376E-4</v>
      </c>
      <c r="BK66" s="1">
        <v>1.3922010023244411E-5</v>
      </c>
      <c r="BL66" s="1">
        <v>1.6692072082434506E-5</v>
      </c>
      <c r="BM66" s="1">
        <v>1.2807438182468108E-6</v>
      </c>
      <c r="BN66" s="1">
        <v>1.3176067795173338E-4</v>
      </c>
      <c r="BO66" s="1">
        <v>-1.3517746857363271E-5</v>
      </c>
      <c r="BP66" s="1">
        <v>-1.3517746857363271E-5</v>
      </c>
      <c r="BQ66" s="1">
        <v>1.6389689983898909E-5</v>
      </c>
      <c r="BR66" s="1">
        <v>1.6389689983898909E-5</v>
      </c>
    </row>
    <row r="67" spans="2:70" x14ac:dyDescent="0.2">
      <c r="B67" s="5">
        <v>5.0602083702977263E-5</v>
      </c>
      <c r="C67" s="1">
        <v>4.8702420742440138E-5</v>
      </c>
      <c r="D67" s="1">
        <v>4.6984087488941597E-5</v>
      </c>
      <c r="E67" s="1">
        <v>2.0418643583030509E-4</v>
      </c>
      <c r="F67" s="1">
        <v>-3.0219253814232002E-5</v>
      </c>
      <c r="G67" s="1">
        <v>4.5272039826692231E-4</v>
      </c>
      <c r="H67" s="1">
        <v>5.3344087395352092E-4</v>
      </c>
      <c r="I67" s="1">
        <v>8.1056062941588767E-5</v>
      </c>
      <c r="J67" s="1">
        <v>1.0565314340377509E-4</v>
      </c>
      <c r="K67" s="1">
        <v>2.9864711958300808E-4</v>
      </c>
      <c r="L67" s="1">
        <v>8.9750506018047247E-5</v>
      </c>
      <c r="M67" s="1">
        <v>8.9750506018047247E-5</v>
      </c>
      <c r="N67" s="1">
        <v>1.4852720662420738E-4</v>
      </c>
      <c r="O67" s="1">
        <v>1.002324064699819E-4</v>
      </c>
      <c r="P67" s="1">
        <v>5.8939970133387976E-5</v>
      </c>
      <c r="Q67" s="1">
        <v>2.3916857262741532E-4</v>
      </c>
      <c r="R67" s="1">
        <v>2.0935642473162265E-4</v>
      </c>
      <c r="S67" s="1">
        <v>5.7805489750665952E-5</v>
      </c>
      <c r="T67" s="1">
        <v>-1.8627672560962184E-4</v>
      </c>
      <c r="U67" s="1">
        <v>6.8306497043814777E-5</v>
      </c>
      <c r="V67" s="1">
        <v>2.8780309808081603E-4</v>
      </c>
      <c r="W67" s="1">
        <v>-6.8354393994604027E-4</v>
      </c>
      <c r="X67" s="1">
        <v>1.0570509578062196E-4</v>
      </c>
      <c r="Y67" s="1">
        <v>4.2916756696818398E-5</v>
      </c>
      <c r="Z67" s="1">
        <v>7.778387004312321E-5</v>
      </c>
      <c r="AA67" s="1">
        <v>3.8791735775559841E-4</v>
      </c>
      <c r="AB67" s="1">
        <v>3.9160225929277969E-4</v>
      </c>
      <c r="AC67" s="1">
        <v>2.2606887823907314E-5</v>
      </c>
      <c r="AD67" s="1">
        <v>-3.63818293992298E-5</v>
      </c>
      <c r="AE67" s="1">
        <v>4.1194113613371669E-4</v>
      </c>
      <c r="AF67" s="1">
        <v>4.5920179908979467E-4</v>
      </c>
      <c r="AG67" s="1">
        <v>7.3527517112037834E-6</v>
      </c>
      <c r="AH67" s="1">
        <v>3.0824037461296206E-5</v>
      </c>
      <c r="AI67" s="1">
        <v>7.5144216464349332E-5</v>
      </c>
      <c r="AJ67" s="1">
        <v>1.7569311291303329E-4</v>
      </c>
      <c r="AK67" s="1">
        <v>1.1497591603668028E-4</v>
      </c>
      <c r="AL67" s="1">
        <v>6.6037538212853155E-5</v>
      </c>
      <c r="AM67" s="1">
        <v>1.1047664508756612E-4</v>
      </c>
      <c r="AN67" s="1">
        <v>2.0828485484633894E-4</v>
      </c>
      <c r="AO67" s="1">
        <v>-1.7169574701042571E-4</v>
      </c>
      <c r="AP67" s="1">
        <v>-1.7169574701042571E-4</v>
      </c>
      <c r="AQ67" s="1">
        <v>1.098797628019588E-4</v>
      </c>
      <c r="AR67" s="1">
        <v>1.098797628019588E-4</v>
      </c>
      <c r="AS67" s="1">
        <v>1.202148117953038E-4</v>
      </c>
      <c r="AT67" s="1">
        <v>2.7591383100936264E-4</v>
      </c>
      <c r="AU67" s="1">
        <v>2.7591383100936264E-4</v>
      </c>
      <c r="AV67" s="1">
        <v>1.7299189465208952E-4</v>
      </c>
      <c r="AW67" s="1">
        <v>5.9740163338842283E-5</v>
      </c>
      <c r="AX67" s="1">
        <v>5.4839912033934541E-5</v>
      </c>
      <c r="AY67" s="1">
        <v>2.0096812453688877E-4</v>
      </c>
      <c r="AZ67" s="1">
        <v>8.9739826156397812E-5</v>
      </c>
      <c r="BA67" s="1">
        <v>1.6664860762274954E-4</v>
      </c>
      <c r="BB67" s="1">
        <v>2.0569373090301615E-4</v>
      </c>
      <c r="BC67" s="1">
        <v>1.4906755029920601E-4</v>
      </c>
      <c r="BD67" s="1">
        <v>1.3244419093916436E-4</v>
      </c>
      <c r="BE67" s="1">
        <v>1.2531078805504142E-4</v>
      </c>
      <c r="BF67" s="1">
        <v>1.0165721086837139E-4</v>
      </c>
      <c r="BG67" s="1">
        <v>1.0165721086837139E-4</v>
      </c>
      <c r="BH67" s="1">
        <v>1.0165721086837139E-4</v>
      </c>
      <c r="BI67" s="1">
        <v>1.0165721086837139E-4</v>
      </c>
      <c r="BJ67" s="1">
        <v>2.4717849670102777E-4</v>
      </c>
      <c r="BK67" s="1">
        <v>2.8824087403329078E-4</v>
      </c>
      <c r="BL67" s="1">
        <v>-1.9523621297637677E-4</v>
      </c>
      <c r="BM67" s="1">
        <v>4.1609086831930854E-5</v>
      </c>
      <c r="BN67" s="1">
        <v>-1.3517746857363271E-5</v>
      </c>
      <c r="BO67" s="1">
        <v>3.3609909273228346E-4</v>
      </c>
      <c r="BP67" s="1">
        <v>3.3609909273228346E-4</v>
      </c>
      <c r="BQ67" s="1">
        <v>1.5557158243453424E-4</v>
      </c>
      <c r="BR67" s="1">
        <v>1.5557158243453424E-4</v>
      </c>
    </row>
    <row r="68" spans="2:70" x14ac:dyDescent="0.2">
      <c r="B68" s="5">
        <v>5.0602083702977263E-5</v>
      </c>
      <c r="C68" s="1">
        <v>4.8702420742440138E-5</v>
      </c>
      <c r="D68" s="1">
        <v>4.6984087488941597E-5</v>
      </c>
      <c r="E68" s="1">
        <v>2.0418643583030509E-4</v>
      </c>
      <c r="F68" s="1">
        <v>-3.0219253814232002E-5</v>
      </c>
      <c r="G68" s="1">
        <v>4.5272039826692231E-4</v>
      </c>
      <c r="H68" s="1">
        <v>5.3344087395352092E-4</v>
      </c>
      <c r="I68" s="1">
        <v>8.1056062941588767E-5</v>
      </c>
      <c r="J68" s="1">
        <v>1.0565314340377509E-4</v>
      </c>
      <c r="K68" s="1">
        <v>2.9864711958300808E-4</v>
      </c>
      <c r="L68" s="1">
        <v>8.9750506018047247E-5</v>
      </c>
      <c r="M68" s="1">
        <v>8.9750506018047247E-5</v>
      </c>
      <c r="N68" s="1">
        <v>1.4852720662420738E-4</v>
      </c>
      <c r="O68" s="1">
        <v>1.002324064699819E-4</v>
      </c>
      <c r="P68" s="1">
        <v>5.8939970133387976E-5</v>
      </c>
      <c r="Q68" s="1">
        <v>2.3916857262741532E-4</v>
      </c>
      <c r="R68" s="1">
        <v>2.0935642473162265E-4</v>
      </c>
      <c r="S68" s="1">
        <v>5.7805489750665952E-5</v>
      </c>
      <c r="T68" s="1">
        <v>-1.8627672560962184E-4</v>
      </c>
      <c r="U68" s="1">
        <v>6.8306497043814777E-5</v>
      </c>
      <c r="V68" s="1">
        <v>2.8780309808081603E-4</v>
      </c>
      <c r="W68" s="1">
        <v>-6.8354393994604027E-4</v>
      </c>
      <c r="X68" s="1">
        <v>1.0570509578062196E-4</v>
      </c>
      <c r="Y68" s="1">
        <v>4.2916756696818398E-5</v>
      </c>
      <c r="Z68" s="1">
        <v>7.778387004312321E-5</v>
      </c>
      <c r="AA68" s="1">
        <v>3.8791735775559841E-4</v>
      </c>
      <c r="AB68" s="1">
        <v>3.9160225929277969E-4</v>
      </c>
      <c r="AC68" s="1">
        <v>2.2606887823907314E-5</v>
      </c>
      <c r="AD68" s="1">
        <v>-3.63818293992298E-5</v>
      </c>
      <c r="AE68" s="1">
        <v>4.1194113613371669E-4</v>
      </c>
      <c r="AF68" s="1">
        <v>4.5920179908979467E-4</v>
      </c>
      <c r="AG68" s="1">
        <v>7.3527517112037834E-6</v>
      </c>
      <c r="AH68" s="1">
        <v>3.0824037461296206E-5</v>
      </c>
      <c r="AI68" s="1">
        <v>7.5144216464349332E-5</v>
      </c>
      <c r="AJ68" s="1">
        <v>1.7569311291303329E-4</v>
      </c>
      <c r="AK68" s="1">
        <v>1.1497591603668028E-4</v>
      </c>
      <c r="AL68" s="1">
        <v>6.6037538212853155E-5</v>
      </c>
      <c r="AM68" s="1">
        <v>1.1047664508756612E-4</v>
      </c>
      <c r="AN68" s="1">
        <v>2.0828485484633894E-4</v>
      </c>
      <c r="AO68" s="1">
        <v>-1.7169574701042571E-4</v>
      </c>
      <c r="AP68" s="1">
        <v>-1.7169574701042571E-4</v>
      </c>
      <c r="AQ68" s="1">
        <v>1.098797628019588E-4</v>
      </c>
      <c r="AR68" s="1">
        <v>1.098797628019588E-4</v>
      </c>
      <c r="AS68" s="1">
        <v>1.202148117953038E-4</v>
      </c>
      <c r="AT68" s="1">
        <v>2.7591383100936264E-4</v>
      </c>
      <c r="AU68" s="1">
        <v>2.7591383100936264E-4</v>
      </c>
      <c r="AV68" s="1">
        <v>1.7299189465208952E-4</v>
      </c>
      <c r="AW68" s="1">
        <v>5.9740163338842283E-5</v>
      </c>
      <c r="AX68" s="1">
        <v>5.4839912033934541E-5</v>
      </c>
      <c r="AY68" s="1">
        <v>2.0096812453688877E-4</v>
      </c>
      <c r="AZ68" s="1">
        <v>8.9739826156397812E-5</v>
      </c>
      <c r="BA68" s="1">
        <v>1.6664860762274954E-4</v>
      </c>
      <c r="BB68" s="1">
        <v>2.0569373090301615E-4</v>
      </c>
      <c r="BC68" s="1">
        <v>1.4906755029920601E-4</v>
      </c>
      <c r="BD68" s="1">
        <v>1.3244419093916436E-4</v>
      </c>
      <c r="BE68" s="1">
        <v>1.2531078805504142E-4</v>
      </c>
      <c r="BF68" s="1">
        <v>1.0165721086837139E-4</v>
      </c>
      <c r="BG68" s="1">
        <v>1.0165721086837139E-4</v>
      </c>
      <c r="BH68" s="1">
        <v>1.0165721086837139E-4</v>
      </c>
      <c r="BI68" s="1">
        <v>1.0165721086837139E-4</v>
      </c>
      <c r="BJ68" s="1">
        <v>2.4717849670102777E-4</v>
      </c>
      <c r="BK68" s="1">
        <v>2.8824087403329078E-4</v>
      </c>
      <c r="BL68" s="1">
        <v>-1.9523621297637677E-4</v>
      </c>
      <c r="BM68" s="1">
        <v>4.1609086831930854E-5</v>
      </c>
      <c r="BN68" s="1">
        <v>-1.3517746857363271E-5</v>
      </c>
      <c r="BO68" s="1">
        <v>3.3609909273228346E-4</v>
      </c>
      <c r="BP68" s="1">
        <v>3.3609909273228346E-4</v>
      </c>
      <c r="BQ68" s="1">
        <v>1.5557158243453424E-4</v>
      </c>
      <c r="BR68" s="1">
        <v>1.5557158243453424E-4</v>
      </c>
    </row>
    <row r="69" spans="2:70" x14ac:dyDescent="0.2">
      <c r="B69" s="5">
        <v>1.605660217355037E-5</v>
      </c>
      <c r="C69" s="1">
        <v>2.2846692624940957E-5</v>
      </c>
      <c r="D69" s="1">
        <v>5.4401100955649774E-6</v>
      </c>
      <c r="E69" s="1">
        <v>1.7272391640814434E-4</v>
      </c>
      <c r="F69" s="1">
        <v>1.0490010080407083E-5</v>
      </c>
      <c r="G69" s="1">
        <v>2.2155723635857387E-4</v>
      </c>
      <c r="H69" s="1">
        <v>2.6643215607217698E-4</v>
      </c>
      <c r="I69" s="1">
        <v>5.6021793427026911E-5</v>
      </c>
      <c r="J69" s="1">
        <v>4.8628106107136677E-5</v>
      </c>
      <c r="K69" s="1">
        <v>1.1532013931028249E-4</v>
      </c>
      <c r="L69" s="1">
        <v>1.4801531633475807E-4</v>
      </c>
      <c r="M69" s="1">
        <v>1.4801531633475807E-4</v>
      </c>
      <c r="N69" s="1">
        <v>1.5084014941675876E-4</v>
      </c>
      <c r="O69" s="1">
        <v>2.813635547139735E-5</v>
      </c>
      <c r="P69" s="1">
        <v>2.9762753040884614E-5</v>
      </c>
      <c r="Q69" s="1">
        <v>1.7260122290657076E-4</v>
      </c>
      <c r="R69" s="1">
        <v>1.4694594986745051E-4</v>
      </c>
      <c r="S69" s="1">
        <v>2.6367719678946601E-5</v>
      </c>
      <c r="T69" s="1">
        <v>-4.3254647184445164E-5</v>
      </c>
      <c r="U69" s="1">
        <v>3.4513193120883807E-5</v>
      </c>
      <c r="V69" s="1">
        <v>1.3690622236321704E-4</v>
      </c>
      <c r="W69" s="1">
        <v>-5.9203071308580591E-4</v>
      </c>
      <c r="X69" s="1">
        <v>2.2924680938674553E-5</v>
      </c>
      <c r="Y69" s="1">
        <v>2.7018946860798702E-5</v>
      </c>
      <c r="Z69" s="1">
        <v>1.7905518262232743E-5</v>
      </c>
      <c r="AA69" s="1">
        <v>1.8475578057254357E-4</v>
      </c>
      <c r="AB69" s="1">
        <v>2.0807375192886151E-4</v>
      </c>
      <c r="AC69" s="1">
        <v>2.3130392071052921E-5</v>
      </c>
      <c r="AD69" s="1">
        <v>1.2598599143200199E-5</v>
      </c>
      <c r="AE69" s="1">
        <v>1.9932305089000524E-4</v>
      </c>
      <c r="AF69" s="1">
        <v>2.2471549947991138E-4</v>
      </c>
      <c r="AG69" s="1">
        <v>1.2843869916474793E-6</v>
      </c>
      <c r="AH69" s="1">
        <v>9.0401032030478873E-5</v>
      </c>
      <c r="AI69" s="1">
        <v>1.0385954344586418E-4</v>
      </c>
      <c r="AJ69" s="1">
        <v>1.3516614573022068E-4</v>
      </c>
      <c r="AK69" s="1">
        <v>2.8083678602955779E-5</v>
      </c>
      <c r="AL69" s="1">
        <v>2.4898069144061846E-5</v>
      </c>
      <c r="AM69" s="1">
        <v>4.0388888688896662E-5</v>
      </c>
      <c r="AN69" s="1">
        <v>7.8241151876030007E-5</v>
      </c>
      <c r="AO69" s="1">
        <v>-1.222466636330414E-4</v>
      </c>
      <c r="AP69" s="1">
        <v>-1.222466636330414E-4</v>
      </c>
      <c r="AQ69" s="1">
        <v>1.523630228339431E-4</v>
      </c>
      <c r="AR69" s="1">
        <v>1.523630228339431E-4</v>
      </c>
      <c r="AS69" s="1">
        <v>6.4121816991379054E-5</v>
      </c>
      <c r="AT69" s="1">
        <v>1.9326975794781915E-4</v>
      </c>
      <c r="AU69" s="1">
        <v>1.9326975794781915E-4</v>
      </c>
      <c r="AV69" s="1">
        <v>1.4633828738475828E-4</v>
      </c>
      <c r="AW69" s="1">
        <v>2.3644591209668484E-5</v>
      </c>
      <c r="AX69" s="1">
        <v>5.3285233803119242E-5</v>
      </c>
      <c r="AY69" s="1">
        <v>1.3614078387123868E-4</v>
      </c>
      <c r="AZ69" s="1">
        <v>1.1380107346005475E-4</v>
      </c>
      <c r="BA69" s="1">
        <v>1.1673810834298806E-4</v>
      </c>
      <c r="BB69" s="1">
        <v>9.4471419927148837E-5</v>
      </c>
      <c r="BC69" s="1">
        <v>1.4460211923032586E-4</v>
      </c>
      <c r="BD69" s="1">
        <v>6.7438007661455428E-5</v>
      </c>
      <c r="BE69" s="1">
        <v>1.5918700639820696E-5</v>
      </c>
      <c r="BF69" s="1">
        <v>5.0497201946443496E-5</v>
      </c>
      <c r="BG69" s="1">
        <v>5.0497201946443496E-5</v>
      </c>
      <c r="BH69" s="1">
        <v>5.0497201946443496E-5</v>
      </c>
      <c r="BI69" s="1">
        <v>5.0497201946443496E-5</v>
      </c>
      <c r="BJ69" s="1">
        <v>1.5703612855267452E-5</v>
      </c>
      <c r="BK69" s="1">
        <v>1.1803660000938776E-4</v>
      </c>
      <c r="BL69" s="1">
        <v>-8.5909327210717106E-5</v>
      </c>
      <c r="BM69" s="1">
        <v>7.0693266430346991E-6</v>
      </c>
      <c r="BN69" s="1">
        <v>1.6389689983898909E-5</v>
      </c>
      <c r="BO69" s="1">
        <v>1.5557158243453424E-4</v>
      </c>
      <c r="BP69" s="1">
        <v>1.5557158243453424E-4</v>
      </c>
      <c r="BQ69" s="1">
        <v>1.4469510194997678E-4</v>
      </c>
      <c r="BR69" s="1">
        <v>1.4469510194997678E-4</v>
      </c>
    </row>
    <row r="70" spans="2:70" x14ac:dyDescent="0.2">
      <c r="B70" s="5">
        <v>1.605660217355037E-5</v>
      </c>
      <c r="C70" s="1">
        <v>2.2846692624940957E-5</v>
      </c>
      <c r="D70" s="1">
        <v>5.4401100955649774E-6</v>
      </c>
      <c r="E70" s="1">
        <v>1.7272391640814434E-4</v>
      </c>
      <c r="F70" s="1">
        <v>1.0490010080407083E-5</v>
      </c>
      <c r="G70" s="1">
        <v>2.2155723635857387E-4</v>
      </c>
      <c r="H70" s="1">
        <v>2.6643215607217698E-4</v>
      </c>
      <c r="I70" s="1">
        <v>5.6021793427026911E-5</v>
      </c>
      <c r="J70" s="1">
        <v>4.8628106107136677E-5</v>
      </c>
      <c r="K70" s="1">
        <v>1.1532013931028249E-4</v>
      </c>
      <c r="L70" s="1">
        <v>1.4801531633475807E-4</v>
      </c>
      <c r="M70" s="1">
        <v>1.4801531633475807E-4</v>
      </c>
      <c r="N70" s="1">
        <v>1.5084014941675876E-4</v>
      </c>
      <c r="O70" s="1">
        <v>2.813635547139735E-5</v>
      </c>
      <c r="P70" s="1">
        <v>2.9762753040884614E-5</v>
      </c>
      <c r="Q70" s="1">
        <v>1.7260122290657076E-4</v>
      </c>
      <c r="R70" s="1">
        <v>1.4694594986745051E-4</v>
      </c>
      <c r="S70" s="1">
        <v>2.6367719678946601E-5</v>
      </c>
      <c r="T70" s="1">
        <v>-4.3254647184445164E-5</v>
      </c>
      <c r="U70" s="1">
        <v>3.4513193120883807E-5</v>
      </c>
      <c r="V70" s="1">
        <v>1.3690622236321704E-4</v>
      </c>
      <c r="W70" s="1">
        <v>-5.9203071308580591E-4</v>
      </c>
      <c r="X70" s="1">
        <v>2.2924680938674553E-5</v>
      </c>
      <c r="Y70" s="1">
        <v>2.7018946860798702E-5</v>
      </c>
      <c r="Z70" s="1">
        <v>1.7905518262232743E-5</v>
      </c>
      <c r="AA70" s="1">
        <v>1.8475578057254357E-4</v>
      </c>
      <c r="AB70" s="1">
        <v>2.0807375192886151E-4</v>
      </c>
      <c r="AC70" s="1">
        <v>2.3130392071052921E-5</v>
      </c>
      <c r="AD70" s="1">
        <v>1.2598599143200199E-5</v>
      </c>
      <c r="AE70" s="1">
        <v>1.9932305089000524E-4</v>
      </c>
      <c r="AF70" s="1">
        <v>2.2471549947991138E-4</v>
      </c>
      <c r="AG70" s="1">
        <v>1.2843869916474793E-6</v>
      </c>
      <c r="AH70" s="1">
        <v>9.0401032030478873E-5</v>
      </c>
      <c r="AI70" s="1">
        <v>1.0385954344586418E-4</v>
      </c>
      <c r="AJ70" s="1">
        <v>1.3516614573022068E-4</v>
      </c>
      <c r="AK70" s="1">
        <v>2.8083678602955779E-5</v>
      </c>
      <c r="AL70" s="1">
        <v>2.4898069144061846E-5</v>
      </c>
      <c r="AM70" s="1">
        <v>4.0388888688896662E-5</v>
      </c>
      <c r="AN70" s="1">
        <v>7.8241151876030007E-5</v>
      </c>
      <c r="AO70" s="1">
        <v>-1.222466636330414E-4</v>
      </c>
      <c r="AP70" s="1">
        <v>-1.222466636330414E-4</v>
      </c>
      <c r="AQ70" s="1">
        <v>1.523630228339431E-4</v>
      </c>
      <c r="AR70" s="1">
        <v>1.523630228339431E-4</v>
      </c>
      <c r="AS70" s="1">
        <v>6.4121816991379054E-5</v>
      </c>
      <c r="AT70" s="1">
        <v>1.9326975794781915E-4</v>
      </c>
      <c r="AU70" s="1">
        <v>1.9326975794781915E-4</v>
      </c>
      <c r="AV70" s="1">
        <v>1.4633828738475828E-4</v>
      </c>
      <c r="AW70" s="1">
        <v>2.3644591209668484E-5</v>
      </c>
      <c r="AX70" s="1">
        <v>5.3285233803119242E-5</v>
      </c>
      <c r="AY70" s="1">
        <v>1.3614078387123868E-4</v>
      </c>
      <c r="AZ70" s="1">
        <v>1.1380107346005475E-4</v>
      </c>
      <c r="BA70" s="1">
        <v>1.1673810834298806E-4</v>
      </c>
      <c r="BB70" s="1">
        <v>9.4471419927148837E-5</v>
      </c>
      <c r="BC70" s="1">
        <v>1.4460211923032586E-4</v>
      </c>
      <c r="BD70" s="1">
        <v>6.7438007661455428E-5</v>
      </c>
      <c r="BE70" s="1">
        <v>1.5918700639820696E-5</v>
      </c>
      <c r="BF70" s="1">
        <v>5.0497201946443496E-5</v>
      </c>
      <c r="BG70" s="1">
        <v>5.0497201946443496E-5</v>
      </c>
      <c r="BH70" s="1">
        <v>5.0497201946443496E-5</v>
      </c>
      <c r="BI70" s="1">
        <v>5.0497201946443496E-5</v>
      </c>
      <c r="BJ70" s="1">
        <v>1.5703612855267452E-5</v>
      </c>
      <c r="BK70" s="1">
        <v>1.1803660000938776E-4</v>
      </c>
      <c r="BL70" s="1">
        <v>-8.5909327210717106E-5</v>
      </c>
      <c r="BM70" s="1">
        <v>7.0693266430346991E-6</v>
      </c>
      <c r="BN70" s="1">
        <v>1.6389689983898909E-5</v>
      </c>
      <c r="BO70" s="1">
        <v>1.5557158243453424E-4</v>
      </c>
      <c r="BP70" s="1">
        <v>1.5557158243453424E-4</v>
      </c>
      <c r="BQ70" s="1">
        <v>1.4469510194997678E-4</v>
      </c>
      <c r="BR70" s="1">
        <v>1.4469510194997678E-4</v>
      </c>
    </row>
    <row r="71" spans="2:70" x14ac:dyDescent="0.2">
      <c r="B71" s="5"/>
    </row>
    <row r="72" spans="2:70" x14ac:dyDescent="0.2">
      <c r="B72" s="5"/>
    </row>
    <row r="73" spans="2:70" x14ac:dyDescent="0.2">
      <c r="B73" s="5"/>
    </row>
    <row r="74" spans="2:70" x14ac:dyDescent="0.2">
      <c r="B74" s="5"/>
    </row>
    <row r="75" spans="2:70" x14ac:dyDescent="0.2">
      <c r="B75" s="5"/>
    </row>
    <row r="76" spans="2:70" x14ac:dyDescent="0.2">
      <c r="B76" s="5"/>
    </row>
    <row r="77" spans="2:70" x14ac:dyDescent="0.2">
      <c r="B77" s="5"/>
    </row>
    <row r="78" spans="2:70" x14ac:dyDescent="0.2">
      <c r="B78" s="5"/>
    </row>
    <row r="79" spans="2:70" x14ac:dyDescent="0.2">
      <c r="B79" s="5"/>
    </row>
    <row r="80" spans="2:70" x14ac:dyDescent="0.2">
      <c r="B80" s="5"/>
    </row>
    <row r="81" spans="2:2" x14ac:dyDescent="0.2">
      <c r="B81" s="5"/>
    </row>
    <row r="82" spans="2:2" x14ac:dyDescent="0.2">
      <c r="B82" s="5"/>
    </row>
    <row r="83" spans="2:2" x14ac:dyDescent="0.2">
      <c r="B83" s="5"/>
    </row>
    <row r="84" spans="2:2" x14ac:dyDescent="0.2">
      <c r="B84" s="5"/>
    </row>
    <row r="85" spans="2:2" x14ac:dyDescent="0.2">
      <c r="B85" s="5"/>
    </row>
    <row r="86" spans="2:2" x14ac:dyDescent="0.2">
      <c r="B86" s="5"/>
    </row>
    <row r="87" spans="2:2" x14ac:dyDescent="0.2">
      <c r="B87" s="5"/>
    </row>
    <row r="88" spans="2:2" x14ac:dyDescent="0.2">
      <c r="B88" s="5"/>
    </row>
    <row r="89" spans="2:2" x14ac:dyDescent="0.2">
      <c r="B89" s="5"/>
    </row>
    <row r="90" spans="2:2" x14ac:dyDescent="0.2">
      <c r="B90" s="5"/>
    </row>
    <row r="91" spans="2:2" x14ac:dyDescent="0.2">
      <c r="B91" s="5"/>
    </row>
    <row r="92" spans="2:2" x14ac:dyDescent="0.2">
      <c r="B92" s="5"/>
    </row>
    <row r="93" spans="2:2" x14ac:dyDescent="0.2">
      <c r="B93" s="5"/>
    </row>
    <row r="94" spans="2:2" x14ac:dyDescent="0.2">
      <c r="B94" s="5"/>
    </row>
    <row r="95" spans="2:2" x14ac:dyDescent="0.2">
      <c r="B95" s="5"/>
    </row>
    <row r="96" spans="2:2" x14ac:dyDescent="0.2">
      <c r="B96" s="5"/>
    </row>
    <row r="97" spans="2:2" x14ac:dyDescent="0.2">
      <c r="B97" s="5"/>
    </row>
    <row r="98" spans="2:2" x14ac:dyDescent="0.2">
      <c r="B98" s="5"/>
    </row>
    <row r="99" spans="2:2" x14ac:dyDescent="0.2">
      <c r="B99" s="5"/>
    </row>
    <row r="100" spans="2:2" x14ac:dyDescent="0.2">
      <c r="B100" s="5"/>
    </row>
    <row r="101" spans="2:2" x14ac:dyDescent="0.2">
      <c r="B101" s="5"/>
    </row>
    <row r="102" spans="2:2" x14ac:dyDescent="0.2">
      <c r="B102" s="5"/>
    </row>
    <row r="103" spans="2:2" x14ac:dyDescent="0.2">
      <c r="B103" s="5"/>
    </row>
    <row r="104" spans="2:2" x14ac:dyDescent="0.2">
      <c r="B104" s="5"/>
    </row>
    <row r="105" spans="2:2" x14ac:dyDescent="0.2">
      <c r="B105" s="5"/>
    </row>
    <row r="106" spans="2:2" x14ac:dyDescent="0.2">
      <c r="B106" s="5"/>
    </row>
    <row r="107" spans="2:2" x14ac:dyDescent="0.2">
      <c r="B107" s="5"/>
    </row>
    <row r="108" spans="2:2" x14ac:dyDescent="0.2">
      <c r="B108" s="5"/>
    </row>
    <row r="109" spans="2:2" x14ac:dyDescent="0.2">
      <c r="B109" s="5"/>
    </row>
    <row r="110" spans="2:2" x14ac:dyDescent="0.2">
      <c r="B110" s="5"/>
    </row>
    <row r="111" spans="2:2" x14ac:dyDescent="0.2">
      <c r="B111" s="5"/>
    </row>
    <row r="112" spans="2:2" x14ac:dyDescent="0.2">
      <c r="B112" s="5"/>
    </row>
    <row r="113" spans="2:2" x14ac:dyDescent="0.2">
      <c r="B113" s="5"/>
    </row>
    <row r="114" spans="2:2" x14ac:dyDescent="0.2">
      <c r="B114" s="5"/>
    </row>
    <row r="115" spans="2:2" x14ac:dyDescent="0.2">
      <c r="B115" s="5"/>
    </row>
    <row r="116" spans="2:2" x14ac:dyDescent="0.2">
      <c r="B116" s="5"/>
    </row>
    <row r="117" spans="2:2" x14ac:dyDescent="0.2">
      <c r="B117" s="5"/>
    </row>
    <row r="118" spans="2:2" x14ac:dyDescent="0.2">
      <c r="B118" s="5"/>
    </row>
    <row r="119" spans="2:2" x14ac:dyDescent="0.2">
      <c r="B119" s="5"/>
    </row>
    <row r="120" spans="2:2" x14ac:dyDescent="0.2">
      <c r="B120" s="5"/>
    </row>
    <row r="121" spans="2:2" x14ac:dyDescent="0.2">
      <c r="B121" s="5"/>
    </row>
    <row r="122" spans="2:2" x14ac:dyDescent="0.2">
      <c r="B122" s="5"/>
    </row>
    <row r="123" spans="2:2" x14ac:dyDescent="0.2">
      <c r="B123" s="5"/>
    </row>
    <row r="124" spans="2:2" x14ac:dyDescent="0.2">
      <c r="B124" s="5"/>
    </row>
    <row r="125" spans="2:2" x14ac:dyDescent="0.2">
      <c r="B125" s="5"/>
    </row>
    <row r="126" spans="2:2" x14ac:dyDescent="0.2">
      <c r="B126" s="5"/>
    </row>
    <row r="127" spans="2:2" x14ac:dyDescent="0.2">
      <c r="B127" s="5"/>
    </row>
    <row r="128" spans="2:2" x14ac:dyDescent="0.2">
      <c r="B128" s="5"/>
    </row>
    <row r="129" spans="2:2" x14ac:dyDescent="0.2">
      <c r="B129" s="5"/>
    </row>
    <row r="130" spans="2:2" x14ac:dyDescent="0.2">
      <c r="B130" s="5"/>
    </row>
    <row r="131" spans="2:2" x14ac:dyDescent="0.2">
      <c r="B131" s="5"/>
    </row>
    <row r="132" spans="2:2" x14ac:dyDescent="0.2">
      <c r="B132" s="5"/>
    </row>
    <row r="133" spans="2:2" x14ac:dyDescent="0.2">
      <c r="B133" s="5"/>
    </row>
    <row r="134" spans="2:2" x14ac:dyDescent="0.2">
      <c r="B134" s="5"/>
    </row>
    <row r="135" spans="2:2" x14ac:dyDescent="0.2">
      <c r="B135" s="5"/>
    </row>
    <row r="136" spans="2:2" x14ac:dyDescent="0.2">
      <c r="B136" s="5"/>
    </row>
    <row r="137" spans="2:2" x14ac:dyDescent="0.2">
      <c r="B137" s="5"/>
    </row>
    <row r="138" spans="2:2" x14ac:dyDescent="0.2">
      <c r="B138" s="5"/>
    </row>
    <row r="139" spans="2:2" x14ac:dyDescent="0.2">
      <c r="B139" s="5"/>
    </row>
    <row r="140" spans="2:2" x14ac:dyDescent="0.2">
      <c r="B140" s="5"/>
    </row>
    <row r="141" spans="2:2" x14ac:dyDescent="0.2">
      <c r="B141" s="5"/>
    </row>
    <row r="142" spans="2:2" x14ac:dyDescent="0.2">
      <c r="B142" s="5"/>
    </row>
    <row r="143" spans="2:2" x14ac:dyDescent="0.2">
      <c r="B143" s="5"/>
    </row>
    <row r="144" spans="2:2" x14ac:dyDescent="0.2">
      <c r="B144" s="5"/>
    </row>
    <row r="145" spans="2:2" x14ac:dyDescent="0.2">
      <c r="B145" s="5"/>
    </row>
    <row r="146" spans="2:2" x14ac:dyDescent="0.2">
      <c r="B146" s="5"/>
    </row>
    <row r="147" spans="2:2" x14ac:dyDescent="0.2">
      <c r="B147" s="5"/>
    </row>
    <row r="148" spans="2:2" x14ac:dyDescent="0.2">
      <c r="B148" s="5"/>
    </row>
    <row r="149" spans="2:2" x14ac:dyDescent="0.2">
      <c r="B149" s="5"/>
    </row>
    <row r="150" spans="2:2" x14ac:dyDescent="0.2">
      <c r="B150" s="5"/>
    </row>
    <row r="151" spans="2:2" x14ac:dyDescent="0.2">
      <c r="B151" s="5"/>
    </row>
    <row r="152" spans="2:2" x14ac:dyDescent="0.2">
      <c r="B152" s="5"/>
    </row>
    <row r="153" spans="2:2" x14ac:dyDescent="0.2">
      <c r="B153" s="5"/>
    </row>
    <row r="154" spans="2:2" x14ac:dyDescent="0.2">
      <c r="B154" s="5"/>
    </row>
    <row r="155" spans="2:2" x14ac:dyDescent="0.2">
      <c r="B155" s="5"/>
    </row>
    <row r="156" spans="2:2" x14ac:dyDescent="0.2">
      <c r="B156" s="5"/>
    </row>
    <row r="157" spans="2:2" x14ac:dyDescent="0.2">
      <c r="B157" s="5"/>
    </row>
    <row r="158" spans="2:2" x14ac:dyDescent="0.2">
      <c r="B158" s="5"/>
    </row>
    <row r="159" spans="2:2" x14ac:dyDescent="0.2">
      <c r="B159" s="5"/>
    </row>
    <row r="160" spans="2:2" x14ac:dyDescent="0.2">
      <c r="B160" s="5"/>
    </row>
    <row r="161" spans="2:2" x14ac:dyDescent="0.2">
      <c r="B161" s="5"/>
    </row>
    <row r="162" spans="2:2" x14ac:dyDescent="0.2">
      <c r="B162" s="5"/>
    </row>
    <row r="163" spans="2:2" x14ac:dyDescent="0.2">
      <c r="B163" s="5"/>
    </row>
    <row r="164" spans="2:2" x14ac:dyDescent="0.2">
      <c r="B164" s="5"/>
    </row>
    <row r="165" spans="2:2" x14ac:dyDescent="0.2">
      <c r="B165" s="5"/>
    </row>
    <row r="166" spans="2:2" x14ac:dyDescent="0.2">
      <c r="B166" s="5"/>
    </row>
    <row r="167" spans="2:2" x14ac:dyDescent="0.2">
      <c r="B167" s="5"/>
    </row>
    <row r="168" spans="2:2" x14ac:dyDescent="0.2">
      <c r="B168" s="5"/>
    </row>
    <row r="169" spans="2:2" x14ac:dyDescent="0.2">
      <c r="B169" s="5"/>
    </row>
    <row r="170" spans="2:2" x14ac:dyDescent="0.2">
      <c r="B170" s="5"/>
    </row>
    <row r="171" spans="2:2" x14ac:dyDescent="0.2">
      <c r="B171" s="5"/>
    </row>
    <row r="172" spans="2:2" x14ac:dyDescent="0.2">
      <c r="B172" s="5"/>
    </row>
    <row r="173" spans="2:2" x14ac:dyDescent="0.2">
      <c r="B173" s="5"/>
    </row>
    <row r="174" spans="2:2" x14ac:dyDescent="0.2">
      <c r="B174" s="5"/>
    </row>
    <row r="175" spans="2:2" x14ac:dyDescent="0.2">
      <c r="B175" s="5"/>
    </row>
    <row r="176" spans="2:2" x14ac:dyDescent="0.2">
      <c r="B176" s="5"/>
    </row>
    <row r="177" spans="2:2" x14ac:dyDescent="0.2">
      <c r="B177" s="5"/>
    </row>
    <row r="178" spans="2:2" x14ac:dyDescent="0.2">
      <c r="B178" s="5"/>
    </row>
    <row r="179" spans="2:2" x14ac:dyDescent="0.2">
      <c r="B179" s="5"/>
    </row>
    <row r="180" spans="2:2" x14ac:dyDescent="0.2">
      <c r="B180" s="5"/>
    </row>
    <row r="181" spans="2:2" x14ac:dyDescent="0.2">
      <c r="B181" s="5"/>
    </row>
    <row r="182" spans="2:2" x14ac:dyDescent="0.2">
      <c r="B182" s="5"/>
    </row>
    <row r="183" spans="2:2" x14ac:dyDescent="0.2">
      <c r="B183" s="5"/>
    </row>
    <row r="184" spans="2:2" x14ac:dyDescent="0.2">
      <c r="B184" s="5"/>
    </row>
    <row r="185" spans="2:2" x14ac:dyDescent="0.2">
      <c r="B185" s="5"/>
    </row>
    <row r="186" spans="2:2" x14ac:dyDescent="0.2">
      <c r="B186" s="5"/>
    </row>
    <row r="187" spans="2:2" x14ac:dyDescent="0.2">
      <c r="B187" s="5"/>
    </row>
    <row r="188" spans="2:2" x14ac:dyDescent="0.2">
      <c r="B188" s="5"/>
    </row>
    <row r="189" spans="2:2" x14ac:dyDescent="0.2">
      <c r="B189" s="5"/>
    </row>
    <row r="190" spans="2:2" x14ac:dyDescent="0.2">
      <c r="B190" s="5"/>
    </row>
    <row r="191" spans="2:2" x14ac:dyDescent="0.2">
      <c r="B191" s="5"/>
    </row>
    <row r="192" spans="2:2" x14ac:dyDescent="0.2">
      <c r="B192" s="5"/>
    </row>
    <row r="193" spans="2:2" x14ac:dyDescent="0.2">
      <c r="B193" s="5"/>
    </row>
    <row r="194" spans="2:2" x14ac:dyDescent="0.2">
      <c r="B194" s="5"/>
    </row>
    <row r="195" spans="2:2" x14ac:dyDescent="0.2">
      <c r="B195" s="5"/>
    </row>
    <row r="196" spans="2:2" x14ac:dyDescent="0.2">
      <c r="B196" s="5"/>
    </row>
    <row r="197" spans="2:2" x14ac:dyDescent="0.2">
      <c r="B197" s="5"/>
    </row>
    <row r="198" spans="2:2" x14ac:dyDescent="0.2">
      <c r="B198" s="6"/>
    </row>
    <row r="199" spans="2:2" x14ac:dyDescent="0.2">
      <c r="B199" s="4"/>
    </row>
    <row r="200" spans="2:2" x14ac:dyDescent="0.2">
      <c r="B200" s="4"/>
    </row>
    <row r="201" spans="2:2" x14ac:dyDescent="0.2">
      <c r="B201" s="4"/>
    </row>
    <row r="202" spans="2:2" x14ac:dyDescent="0.2">
      <c r="B202" s="4"/>
    </row>
    <row r="203" spans="2:2" x14ac:dyDescent="0.2">
      <c r="B203" s="4"/>
    </row>
    <row r="204" spans="2:2" x14ac:dyDescent="0.2">
      <c r="B204" s="4"/>
    </row>
    <row r="205" spans="2:2" x14ac:dyDescent="0.2">
      <c r="B205" s="4"/>
    </row>
    <row r="206" spans="2:2" x14ac:dyDescent="0.2">
      <c r="B206" s="4"/>
    </row>
    <row r="207" spans="2:2" x14ac:dyDescent="0.2">
      <c r="B207" s="4"/>
    </row>
    <row r="208" spans="2:2" x14ac:dyDescent="0.2">
      <c r="B208" s="4"/>
    </row>
    <row r="209" spans="2:2" x14ac:dyDescent="0.2">
      <c r="B209" s="4"/>
    </row>
    <row r="210" spans="2:2" x14ac:dyDescent="0.2">
      <c r="B210" s="4"/>
    </row>
    <row r="211" spans="2:2" x14ac:dyDescent="0.2">
      <c r="B211" s="4"/>
    </row>
    <row r="212" spans="2:2" x14ac:dyDescent="0.2">
      <c r="B212" s="4"/>
    </row>
    <row r="213" spans="2:2" x14ac:dyDescent="0.2">
      <c r="B213" s="4"/>
    </row>
    <row r="214" spans="2:2" x14ac:dyDescent="0.2">
      <c r="B214" s="4"/>
    </row>
    <row r="215" spans="2:2" x14ac:dyDescent="0.2">
      <c r="B215" s="4"/>
    </row>
    <row r="216" spans="2:2" x14ac:dyDescent="0.2">
      <c r="B216" s="4"/>
    </row>
    <row r="217" spans="2:2" x14ac:dyDescent="0.2">
      <c r="B217" s="4"/>
    </row>
    <row r="218" spans="2:2" x14ac:dyDescent="0.2">
      <c r="B218" s="4"/>
    </row>
    <row r="219" spans="2:2" x14ac:dyDescent="0.2">
      <c r="B219" s="4"/>
    </row>
    <row r="220" spans="2:2" x14ac:dyDescent="0.2">
      <c r="B220" s="4"/>
    </row>
    <row r="221" spans="2:2" x14ac:dyDescent="0.2">
      <c r="B221" s="4"/>
    </row>
    <row r="222" spans="2:2" x14ac:dyDescent="0.2">
      <c r="B222" s="4"/>
    </row>
    <row r="223" spans="2:2" x14ac:dyDescent="0.2">
      <c r="B223" s="4"/>
    </row>
    <row r="224" spans="2:2" x14ac:dyDescent="0.2">
      <c r="B224" s="4"/>
    </row>
    <row r="225" spans="2:2" x14ac:dyDescent="0.2">
      <c r="B225" s="4"/>
    </row>
    <row r="226" spans="2:2" x14ac:dyDescent="0.2">
      <c r="B226" s="4"/>
    </row>
    <row r="227" spans="2:2" x14ac:dyDescent="0.2">
      <c r="B227" s="4"/>
    </row>
    <row r="228" spans="2:2" x14ac:dyDescent="0.2">
      <c r="B228" s="4"/>
    </row>
    <row r="229" spans="2:2" x14ac:dyDescent="0.2">
      <c r="B229" s="4"/>
    </row>
    <row r="230" spans="2:2" x14ac:dyDescent="0.2">
      <c r="B230" s="4"/>
    </row>
    <row r="231" spans="2:2" x14ac:dyDescent="0.2">
      <c r="B231" s="4"/>
    </row>
    <row r="232" spans="2:2" x14ac:dyDescent="0.2">
      <c r="B232" s="4"/>
    </row>
    <row r="233" spans="2:2" x14ac:dyDescent="0.2">
      <c r="B233" s="4"/>
    </row>
    <row r="234" spans="2:2" x14ac:dyDescent="0.2">
      <c r="B234" s="4"/>
    </row>
    <row r="235" spans="2:2" x14ac:dyDescent="0.2">
      <c r="B235" s="4"/>
    </row>
    <row r="236" spans="2:2" x14ac:dyDescent="0.2">
      <c r="B236" s="4"/>
    </row>
    <row r="237" spans="2:2" x14ac:dyDescent="0.2">
      <c r="B237" s="4"/>
    </row>
    <row r="238" spans="2:2" x14ac:dyDescent="0.2">
      <c r="B238" s="4"/>
    </row>
    <row r="239" spans="2:2" x14ac:dyDescent="0.2">
      <c r="B239" s="4"/>
    </row>
    <row r="240" spans="2:2" x14ac:dyDescent="0.2">
      <c r="B240" s="4"/>
    </row>
    <row r="241" spans="2:2" x14ac:dyDescent="0.2">
      <c r="B241" s="4"/>
    </row>
    <row r="242" spans="2:2" x14ac:dyDescent="0.2">
      <c r="B242" s="4"/>
    </row>
    <row r="243" spans="2:2" x14ac:dyDescent="0.2">
      <c r="B243" s="4"/>
    </row>
    <row r="244" spans="2:2" x14ac:dyDescent="0.2">
      <c r="B244" s="4"/>
    </row>
    <row r="245" spans="2:2" x14ac:dyDescent="0.2">
      <c r="B245" s="4"/>
    </row>
    <row r="246" spans="2:2" x14ac:dyDescent="0.2">
      <c r="B246" s="4"/>
    </row>
    <row r="247" spans="2:2" x14ac:dyDescent="0.2">
      <c r="B247" s="4"/>
    </row>
    <row r="248" spans="2:2" x14ac:dyDescent="0.2">
      <c r="B248" s="4"/>
    </row>
    <row r="249" spans="2:2" x14ac:dyDescent="0.2">
      <c r="B249" s="4"/>
    </row>
    <row r="250" spans="2:2" x14ac:dyDescent="0.2">
      <c r="B250" s="4"/>
    </row>
    <row r="251" spans="2:2" x14ac:dyDescent="0.2">
      <c r="B251" s="4"/>
    </row>
    <row r="252" spans="2:2" x14ac:dyDescent="0.2">
      <c r="B252" s="4"/>
    </row>
    <row r="253" spans="2:2" x14ac:dyDescent="0.2">
      <c r="B253" s="4"/>
    </row>
    <row r="254" spans="2:2" x14ac:dyDescent="0.2">
      <c r="B254" s="4"/>
    </row>
    <row r="255" spans="2:2" x14ac:dyDescent="0.2">
      <c r="B255" s="4"/>
    </row>
    <row r="256" spans="2:2" x14ac:dyDescent="0.2">
      <c r="B256" s="4"/>
    </row>
    <row r="257" spans="2:2" x14ac:dyDescent="0.2">
      <c r="B257" s="4"/>
    </row>
    <row r="258" spans="2:2" x14ac:dyDescent="0.2">
      <c r="B258" s="4"/>
    </row>
    <row r="259" spans="2:2" x14ac:dyDescent="0.2">
      <c r="B259" s="4"/>
    </row>
    <row r="260" spans="2:2" x14ac:dyDescent="0.2">
      <c r="B260" s="4"/>
    </row>
    <row r="261" spans="2:2" x14ac:dyDescent="0.2">
      <c r="B261" s="4"/>
    </row>
    <row r="262" spans="2:2" x14ac:dyDescent="0.2">
      <c r="B262" s="4"/>
    </row>
    <row r="263" spans="2:2" x14ac:dyDescent="0.2">
      <c r="B263" s="4"/>
    </row>
    <row r="264" spans="2:2" x14ac:dyDescent="0.2">
      <c r="B264" s="4"/>
    </row>
    <row r="265" spans="2:2" x14ac:dyDescent="0.2">
      <c r="B265" s="4"/>
    </row>
    <row r="266" spans="2:2" x14ac:dyDescent="0.2">
      <c r="B266" s="4"/>
    </row>
    <row r="267" spans="2:2" x14ac:dyDescent="0.2">
      <c r="B267" s="4"/>
    </row>
    <row r="268" spans="2:2" x14ac:dyDescent="0.2">
      <c r="B268" s="4"/>
    </row>
    <row r="269" spans="2:2" x14ac:dyDescent="0.2">
      <c r="B269" s="4"/>
    </row>
    <row r="270" spans="2:2" x14ac:dyDescent="0.2">
      <c r="B270" s="4"/>
    </row>
    <row r="271" spans="2:2" x14ac:dyDescent="0.2">
      <c r="B271" s="4"/>
    </row>
    <row r="272" spans="2:2" x14ac:dyDescent="0.2">
      <c r="B272" s="4"/>
    </row>
    <row r="273" spans="2:2" x14ac:dyDescent="0.2">
      <c r="B273" s="4"/>
    </row>
    <row r="274" spans="2:2" x14ac:dyDescent="0.2">
      <c r="B274" s="4"/>
    </row>
    <row r="275" spans="2:2" x14ac:dyDescent="0.2">
      <c r="B275" s="4"/>
    </row>
    <row r="276" spans="2:2" x14ac:dyDescent="0.2">
      <c r="B276" s="4"/>
    </row>
    <row r="277" spans="2:2" x14ac:dyDescent="0.2">
      <c r="B277" s="4"/>
    </row>
    <row r="278" spans="2:2" x14ac:dyDescent="0.2">
      <c r="B278" s="4"/>
    </row>
    <row r="279" spans="2:2" x14ac:dyDescent="0.2">
      <c r="B279" s="4"/>
    </row>
    <row r="280" spans="2:2" x14ac:dyDescent="0.2">
      <c r="B280" s="4"/>
    </row>
    <row r="281" spans="2:2" x14ac:dyDescent="0.2">
      <c r="B281" s="4"/>
    </row>
    <row r="282" spans="2:2" x14ac:dyDescent="0.2">
      <c r="B282" s="4"/>
    </row>
    <row r="283" spans="2:2" x14ac:dyDescent="0.2">
      <c r="B283" s="4"/>
    </row>
    <row r="284" spans="2:2" x14ac:dyDescent="0.2">
      <c r="B284" s="4"/>
    </row>
    <row r="285" spans="2:2" x14ac:dyDescent="0.2">
      <c r="B285" s="4"/>
    </row>
    <row r="286" spans="2:2" x14ac:dyDescent="0.2">
      <c r="B286" s="4"/>
    </row>
    <row r="287" spans="2:2" x14ac:dyDescent="0.2">
      <c r="B287" s="4"/>
    </row>
    <row r="288" spans="2:2" x14ac:dyDescent="0.2">
      <c r="B288" s="4"/>
    </row>
    <row r="289" spans="2:2" x14ac:dyDescent="0.2">
      <c r="B289" s="4"/>
    </row>
    <row r="290" spans="2:2" x14ac:dyDescent="0.2">
      <c r="B290" s="4"/>
    </row>
    <row r="291" spans="2:2" x14ac:dyDescent="0.2">
      <c r="B291" s="4"/>
    </row>
    <row r="292" spans="2:2" x14ac:dyDescent="0.2">
      <c r="B292" s="4"/>
    </row>
    <row r="293" spans="2:2" x14ac:dyDescent="0.2">
      <c r="B293" s="4"/>
    </row>
    <row r="294" spans="2:2" x14ac:dyDescent="0.2">
      <c r="B294" s="4"/>
    </row>
    <row r="295" spans="2:2" x14ac:dyDescent="0.2">
      <c r="B295" s="4"/>
    </row>
    <row r="296" spans="2:2" x14ac:dyDescent="0.2">
      <c r="B296" s="4"/>
    </row>
    <row r="297" spans="2:2" x14ac:dyDescent="0.2">
      <c r="B297" s="4"/>
    </row>
    <row r="298" spans="2:2" x14ac:dyDescent="0.2">
      <c r="B298" s="4"/>
    </row>
    <row r="299" spans="2:2" x14ac:dyDescent="0.2">
      <c r="B299" s="4"/>
    </row>
    <row r="300" spans="2:2" x14ac:dyDescent="0.2">
      <c r="B300" s="4"/>
    </row>
    <row r="301" spans="2:2" x14ac:dyDescent="0.2">
      <c r="B301" s="4"/>
    </row>
    <row r="302" spans="2:2" x14ac:dyDescent="0.2">
      <c r="B302" s="4"/>
    </row>
    <row r="303" spans="2:2" x14ac:dyDescent="0.2">
      <c r="B303" s="4"/>
    </row>
    <row r="304" spans="2:2" x14ac:dyDescent="0.2">
      <c r="B304" s="4"/>
    </row>
    <row r="305" spans="2:2" x14ac:dyDescent="0.2">
      <c r="B305" s="4"/>
    </row>
    <row r="306" spans="2:2" x14ac:dyDescent="0.2">
      <c r="B306" s="4"/>
    </row>
    <row r="307" spans="2:2" x14ac:dyDescent="0.2">
      <c r="B307" s="4"/>
    </row>
    <row r="308" spans="2:2" x14ac:dyDescent="0.2">
      <c r="B308" s="4"/>
    </row>
    <row r="309" spans="2:2" x14ac:dyDescent="0.2">
      <c r="B309" s="4"/>
    </row>
    <row r="310" spans="2:2" x14ac:dyDescent="0.2">
      <c r="B310" s="4"/>
    </row>
    <row r="311" spans="2:2" x14ac:dyDescent="0.2">
      <c r="B311" s="4"/>
    </row>
    <row r="312" spans="2:2" x14ac:dyDescent="0.2">
      <c r="B312" s="4"/>
    </row>
    <row r="313" spans="2:2" x14ac:dyDescent="0.2">
      <c r="B313" s="4"/>
    </row>
    <row r="314" spans="2:2" x14ac:dyDescent="0.2">
      <c r="B314" s="4"/>
    </row>
    <row r="315" spans="2:2" x14ac:dyDescent="0.2">
      <c r="B315" s="4"/>
    </row>
    <row r="316" spans="2:2" x14ac:dyDescent="0.2">
      <c r="B316" s="4"/>
    </row>
    <row r="317" spans="2:2" x14ac:dyDescent="0.2">
      <c r="B317" s="4"/>
    </row>
    <row r="318" spans="2:2" x14ac:dyDescent="0.2">
      <c r="B318" s="4"/>
    </row>
    <row r="319" spans="2:2" x14ac:dyDescent="0.2">
      <c r="B319" s="4"/>
    </row>
    <row r="320" spans="2:2" x14ac:dyDescent="0.2">
      <c r="B320" s="4"/>
    </row>
    <row r="321" spans="2:2" x14ac:dyDescent="0.2">
      <c r="B321" s="4"/>
    </row>
    <row r="322" spans="2:2" x14ac:dyDescent="0.2">
      <c r="B322" s="4"/>
    </row>
    <row r="323" spans="2:2" x14ac:dyDescent="0.2">
      <c r="B323" s="4"/>
    </row>
    <row r="324" spans="2:2" x14ac:dyDescent="0.2">
      <c r="B324" s="4"/>
    </row>
    <row r="325" spans="2:2" x14ac:dyDescent="0.2">
      <c r="B325" s="4"/>
    </row>
    <row r="326" spans="2:2" x14ac:dyDescent="0.2">
      <c r="B326" s="4"/>
    </row>
    <row r="327" spans="2:2" x14ac:dyDescent="0.2">
      <c r="B327" s="4"/>
    </row>
    <row r="328" spans="2:2" x14ac:dyDescent="0.2">
      <c r="B328" s="4"/>
    </row>
    <row r="329" spans="2:2" x14ac:dyDescent="0.2">
      <c r="B329" s="4"/>
    </row>
    <row r="330" spans="2:2" x14ac:dyDescent="0.2">
      <c r="B330" s="4"/>
    </row>
    <row r="331" spans="2:2" x14ac:dyDescent="0.2">
      <c r="B331" s="4"/>
    </row>
    <row r="332" spans="2:2" x14ac:dyDescent="0.2">
      <c r="B332" s="4"/>
    </row>
    <row r="333" spans="2:2" x14ac:dyDescent="0.2">
      <c r="B333" s="4"/>
    </row>
    <row r="334" spans="2:2" x14ac:dyDescent="0.2">
      <c r="B334" s="4"/>
    </row>
    <row r="335" spans="2:2" x14ac:dyDescent="0.2">
      <c r="B335" s="4"/>
    </row>
    <row r="336" spans="2:2" x14ac:dyDescent="0.2">
      <c r="B336" s="4"/>
    </row>
    <row r="337" spans="2:2" x14ac:dyDescent="0.2">
      <c r="B337" s="4"/>
    </row>
    <row r="338" spans="2:2" x14ac:dyDescent="0.2">
      <c r="B338" s="4"/>
    </row>
    <row r="339" spans="2:2" x14ac:dyDescent="0.2">
      <c r="B339" s="4"/>
    </row>
    <row r="340" spans="2:2" x14ac:dyDescent="0.2">
      <c r="B340" s="4"/>
    </row>
    <row r="341" spans="2:2" x14ac:dyDescent="0.2">
      <c r="B341" s="4"/>
    </row>
    <row r="342" spans="2:2" x14ac:dyDescent="0.2">
      <c r="B342" s="4"/>
    </row>
    <row r="343" spans="2:2" x14ac:dyDescent="0.2">
      <c r="B343" s="4"/>
    </row>
    <row r="344" spans="2:2" x14ac:dyDescent="0.2">
      <c r="B344" s="4"/>
    </row>
    <row r="345" spans="2:2" x14ac:dyDescent="0.2">
      <c r="B345" s="4"/>
    </row>
    <row r="346" spans="2:2" x14ac:dyDescent="0.2">
      <c r="B346" s="4"/>
    </row>
    <row r="347" spans="2:2" x14ac:dyDescent="0.2">
      <c r="B347" s="4"/>
    </row>
    <row r="348" spans="2:2" x14ac:dyDescent="0.2">
      <c r="B348" s="4"/>
    </row>
    <row r="349" spans="2:2" x14ac:dyDescent="0.2">
      <c r="B349" s="4"/>
    </row>
    <row r="350" spans="2:2" x14ac:dyDescent="0.2">
      <c r="B350" s="4"/>
    </row>
    <row r="351" spans="2:2" x14ac:dyDescent="0.2">
      <c r="B351" s="4"/>
    </row>
    <row r="352" spans="2:2" x14ac:dyDescent="0.2">
      <c r="B352" s="4"/>
    </row>
    <row r="353" spans="2:2" x14ac:dyDescent="0.2">
      <c r="B353" s="4"/>
    </row>
    <row r="354" spans="2:2" x14ac:dyDescent="0.2">
      <c r="B354" s="4"/>
    </row>
    <row r="355" spans="2:2" x14ac:dyDescent="0.2">
      <c r="B355" s="4"/>
    </row>
    <row r="356" spans="2:2" x14ac:dyDescent="0.2">
      <c r="B356" s="4"/>
    </row>
    <row r="357" spans="2:2" x14ac:dyDescent="0.2">
      <c r="B357" s="4"/>
    </row>
    <row r="358" spans="2:2" x14ac:dyDescent="0.2">
      <c r="B358" s="4"/>
    </row>
    <row r="359" spans="2:2" x14ac:dyDescent="0.2">
      <c r="B359" s="4"/>
    </row>
    <row r="360" spans="2:2" x14ac:dyDescent="0.2">
      <c r="B360" s="4"/>
    </row>
    <row r="361" spans="2:2" x14ac:dyDescent="0.2">
      <c r="B361" s="4"/>
    </row>
    <row r="362" spans="2:2" x14ac:dyDescent="0.2">
      <c r="B362" s="4"/>
    </row>
    <row r="363" spans="2:2" x14ac:dyDescent="0.2">
      <c r="B363" s="4"/>
    </row>
    <row r="364" spans="2:2" x14ac:dyDescent="0.2">
      <c r="B364" s="4"/>
    </row>
    <row r="365" spans="2:2" x14ac:dyDescent="0.2">
      <c r="B365" s="4"/>
    </row>
    <row r="366" spans="2:2" x14ac:dyDescent="0.2">
      <c r="B366" s="4"/>
    </row>
    <row r="367" spans="2:2" x14ac:dyDescent="0.2">
      <c r="B367" s="4"/>
    </row>
    <row r="368" spans="2:2" x14ac:dyDescent="0.2">
      <c r="B368" s="4"/>
    </row>
    <row r="369" spans="2:2" x14ac:dyDescent="0.2">
      <c r="B369" s="4"/>
    </row>
    <row r="370" spans="2:2" x14ac:dyDescent="0.2">
      <c r="B370" s="4"/>
    </row>
    <row r="371" spans="2:2" x14ac:dyDescent="0.2">
      <c r="B371" s="4"/>
    </row>
    <row r="372" spans="2:2" x14ac:dyDescent="0.2">
      <c r="B372" s="4"/>
    </row>
    <row r="373" spans="2:2" x14ac:dyDescent="0.2">
      <c r="B373" s="4"/>
    </row>
    <row r="374" spans="2:2" x14ac:dyDescent="0.2">
      <c r="B374" s="4"/>
    </row>
    <row r="375" spans="2:2" x14ac:dyDescent="0.2">
      <c r="B375" s="4"/>
    </row>
    <row r="376" spans="2:2" x14ac:dyDescent="0.2">
      <c r="B376" s="4"/>
    </row>
    <row r="377" spans="2:2" x14ac:dyDescent="0.2">
      <c r="B377" s="4"/>
    </row>
    <row r="378" spans="2:2" x14ac:dyDescent="0.2">
      <c r="B378" s="4"/>
    </row>
    <row r="379" spans="2:2" x14ac:dyDescent="0.2">
      <c r="B379" s="4"/>
    </row>
    <row r="380" spans="2:2" x14ac:dyDescent="0.2">
      <c r="B380" s="4"/>
    </row>
    <row r="381" spans="2:2" x14ac:dyDescent="0.2">
      <c r="B381" s="4"/>
    </row>
    <row r="382" spans="2:2" x14ac:dyDescent="0.2">
      <c r="B382" s="4"/>
    </row>
    <row r="383" spans="2:2" x14ac:dyDescent="0.2">
      <c r="B383" s="4"/>
    </row>
    <row r="384" spans="2:2" x14ac:dyDescent="0.2">
      <c r="B384" s="4"/>
    </row>
    <row r="385" spans="2:2" x14ac:dyDescent="0.2">
      <c r="B385" s="4"/>
    </row>
    <row r="386" spans="2:2" x14ac:dyDescent="0.2">
      <c r="B386" s="4"/>
    </row>
    <row r="387" spans="2:2" x14ac:dyDescent="0.2">
      <c r="B387" s="4"/>
    </row>
    <row r="388" spans="2:2" x14ac:dyDescent="0.2">
      <c r="B388" s="4"/>
    </row>
    <row r="389" spans="2:2" x14ac:dyDescent="0.2">
      <c r="B389" s="4"/>
    </row>
    <row r="390" spans="2:2" x14ac:dyDescent="0.2">
      <c r="B390" s="4"/>
    </row>
    <row r="391" spans="2:2" x14ac:dyDescent="0.2">
      <c r="B391" s="4"/>
    </row>
    <row r="392" spans="2:2" x14ac:dyDescent="0.2">
      <c r="B392" s="4"/>
    </row>
    <row r="393" spans="2:2" x14ac:dyDescent="0.2">
      <c r="B393" s="4"/>
    </row>
    <row r="394" spans="2:2" x14ac:dyDescent="0.2">
      <c r="B394" s="4"/>
    </row>
    <row r="395" spans="2:2" x14ac:dyDescent="0.2">
      <c r="B395" s="4"/>
    </row>
    <row r="396" spans="2:2" x14ac:dyDescent="0.2">
      <c r="B396" s="4"/>
    </row>
    <row r="397" spans="2:2" x14ac:dyDescent="0.2">
      <c r="B397" s="4"/>
    </row>
    <row r="398" spans="2:2" x14ac:dyDescent="0.2">
      <c r="B398" s="4"/>
    </row>
    <row r="399" spans="2:2" x14ac:dyDescent="0.2">
      <c r="B399" s="4"/>
    </row>
    <row r="400" spans="2:2" x14ac:dyDescent="0.2">
      <c r="B400" s="4"/>
    </row>
    <row r="401" spans="2:2" x14ac:dyDescent="0.2">
      <c r="B401" s="4"/>
    </row>
    <row r="402" spans="2:2" x14ac:dyDescent="0.2">
      <c r="B402" s="4"/>
    </row>
    <row r="403" spans="2:2" x14ac:dyDescent="0.2">
      <c r="B403" s="4"/>
    </row>
    <row r="404" spans="2:2" x14ac:dyDescent="0.2">
      <c r="B404" s="4"/>
    </row>
    <row r="405" spans="2:2" x14ac:dyDescent="0.2">
      <c r="B405" s="4"/>
    </row>
    <row r="406" spans="2:2" x14ac:dyDescent="0.2">
      <c r="B406" s="4"/>
    </row>
    <row r="407" spans="2:2" x14ac:dyDescent="0.2">
      <c r="B407" s="4"/>
    </row>
    <row r="408" spans="2:2" x14ac:dyDescent="0.2">
      <c r="B408" s="4"/>
    </row>
    <row r="409" spans="2:2" x14ac:dyDescent="0.2">
      <c r="B409" s="4"/>
    </row>
    <row r="410" spans="2:2" x14ac:dyDescent="0.2">
      <c r="B410" s="4"/>
    </row>
    <row r="411" spans="2:2" x14ac:dyDescent="0.2">
      <c r="B411" s="4"/>
    </row>
    <row r="412" spans="2:2" x14ac:dyDescent="0.2">
      <c r="B412" s="4"/>
    </row>
    <row r="413" spans="2:2" x14ac:dyDescent="0.2">
      <c r="B413" s="4"/>
    </row>
    <row r="414" spans="2:2" x14ac:dyDescent="0.2">
      <c r="B414" s="4"/>
    </row>
    <row r="415" spans="2:2" x14ac:dyDescent="0.2">
      <c r="B415" s="4"/>
    </row>
    <row r="416" spans="2:2" x14ac:dyDescent="0.2">
      <c r="B416" s="4"/>
    </row>
    <row r="417" spans="2:2" x14ac:dyDescent="0.2">
      <c r="B417" s="4"/>
    </row>
    <row r="418" spans="2:2" x14ac:dyDescent="0.2">
      <c r="B418" s="4"/>
    </row>
    <row r="419" spans="2:2" x14ac:dyDescent="0.2">
      <c r="B419" s="4"/>
    </row>
    <row r="420" spans="2:2" x14ac:dyDescent="0.2">
      <c r="B420" s="4"/>
    </row>
    <row r="421" spans="2:2" x14ac:dyDescent="0.2">
      <c r="B421" s="4"/>
    </row>
    <row r="422" spans="2:2" x14ac:dyDescent="0.2">
      <c r="B422" s="4"/>
    </row>
    <row r="423" spans="2:2" x14ac:dyDescent="0.2">
      <c r="B423" s="4"/>
    </row>
    <row r="424" spans="2:2" x14ac:dyDescent="0.2">
      <c r="B424" s="4"/>
    </row>
    <row r="425" spans="2:2" x14ac:dyDescent="0.2">
      <c r="B425" s="4"/>
    </row>
    <row r="426" spans="2:2" x14ac:dyDescent="0.2">
      <c r="B426" s="4"/>
    </row>
    <row r="427" spans="2:2" x14ac:dyDescent="0.2">
      <c r="B427" s="4"/>
    </row>
    <row r="428" spans="2:2" x14ac:dyDescent="0.2">
      <c r="B428" s="4"/>
    </row>
    <row r="429" spans="2:2" x14ac:dyDescent="0.2">
      <c r="B429" s="4"/>
    </row>
    <row r="430" spans="2:2" x14ac:dyDescent="0.2">
      <c r="B430" s="4"/>
    </row>
    <row r="431" spans="2:2" x14ac:dyDescent="0.2">
      <c r="B431" s="4"/>
    </row>
    <row r="432" spans="2:2" x14ac:dyDescent="0.2">
      <c r="B432" s="4"/>
    </row>
    <row r="433" spans="2:2" x14ac:dyDescent="0.2">
      <c r="B433" s="4"/>
    </row>
    <row r="434" spans="2:2" x14ac:dyDescent="0.2">
      <c r="B434" s="4"/>
    </row>
    <row r="435" spans="2:2" x14ac:dyDescent="0.2">
      <c r="B435" s="4"/>
    </row>
    <row r="436" spans="2:2" x14ac:dyDescent="0.2">
      <c r="B436" s="4"/>
    </row>
    <row r="437" spans="2:2" x14ac:dyDescent="0.2">
      <c r="B437" s="4"/>
    </row>
    <row r="438" spans="2:2" x14ac:dyDescent="0.2">
      <c r="B438" s="4"/>
    </row>
    <row r="439" spans="2:2" x14ac:dyDescent="0.2">
      <c r="B439" s="4"/>
    </row>
    <row r="440" spans="2:2" x14ac:dyDescent="0.2">
      <c r="B440" s="4"/>
    </row>
    <row r="441" spans="2:2" x14ac:dyDescent="0.2">
      <c r="B441" s="4"/>
    </row>
    <row r="442" spans="2:2" x14ac:dyDescent="0.2">
      <c r="B442" s="4"/>
    </row>
    <row r="443" spans="2:2" x14ac:dyDescent="0.2">
      <c r="B443" s="4"/>
    </row>
    <row r="444" spans="2:2" x14ac:dyDescent="0.2">
      <c r="B444" s="4"/>
    </row>
    <row r="445" spans="2:2" x14ac:dyDescent="0.2">
      <c r="B445" s="4"/>
    </row>
    <row r="446" spans="2:2" x14ac:dyDescent="0.2">
      <c r="B446" s="4"/>
    </row>
    <row r="447" spans="2:2" x14ac:dyDescent="0.2">
      <c r="B447" s="4"/>
    </row>
    <row r="448" spans="2:2" x14ac:dyDescent="0.2">
      <c r="B448" s="4"/>
    </row>
    <row r="449" spans="2:2" x14ac:dyDescent="0.2">
      <c r="B449" s="4"/>
    </row>
    <row r="450" spans="2:2" x14ac:dyDescent="0.2">
      <c r="B450" s="4"/>
    </row>
    <row r="451" spans="2:2" x14ac:dyDescent="0.2">
      <c r="B451" s="4"/>
    </row>
    <row r="452" spans="2:2" x14ac:dyDescent="0.2">
      <c r="B452" s="4"/>
    </row>
    <row r="453" spans="2:2" x14ac:dyDescent="0.2">
      <c r="B453" s="4"/>
    </row>
    <row r="454" spans="2:2" x14ac:dyDescent="0.2">
      <c r="B454" s="4"/>
    </row>
    <row r="455" spans="2:2" x14ac:dyDescent="0.2">
      <c r="B455" s="4"/>
    </row>
    <row r="456" spans="2:2" x14ac:dyDescent="0.2">
      <c r="B456" s="4"/>
    </row>
    <row r="457" spans="2:2" x14ac:dyDescent="0.2">
      <c r="B457" s="4"/>
    </row>
    <row r="458" spans="2:2" x14ac:dyDescent="0.2">
      <c r="B458" s="4"/>
    </row>
    <row r="459" spans="2:2" x14ac:dyDescent="0.2">
      <c r="B459" s="4"/>
    </row>
    <row r="460" spans="2:2" x14ac:dyDescent="0.2">
      <c r="B460" s="4"/>
    </row>
    <row r="461" spans="2:2" x14ac:dyDescent="0.2">
      <c r="B461" s="4"/>
    </row>
    <row r="462" spans="2:2" x14ac:dyDescent="0.2">
      <c r="B462" s="4"/>
    </row>
    <row r="463" spans="2:2" x14ac:dyDescent="0.2">
      <c r="B463" s="4"/>
    </row>
    <row r="464" spans="2:2" x14ac:dyDescent="0.2">
      <c r="B464" s="4"/>
    </row>
    <row r="465" spans="2:2" x14ac:dyDescent="0.2">
      <c r="B465" s="4"/>
    </row>
    <row r="466" spans="2:2" x14ac:dyDescent="0.2">
      <c r="B466" s="4"/>
    </row>
    <row r="467" spans="2:2" x14ac:dyDescent="0.2">
      <c r="B467" s="4"/>
    </row>
    <row r="468" spans="2:2" x14ac:dyDescent="0.2">
      <c r="B468" s="4"/>
    </row>
    <row r="469" spans="2:2" x14ac:dyDescent="0.2">
      <c r="B469" s="4"/>
    </row>
    <row r="470" spans="2:2" x14ac:dyDescent="0.2">
      <c r="B470" s="4"/>
    </row>
    <row r="471" spans="2:2" x14ac:dyDescent="0.2">
      <c r="B471" s="4"/>
    </row>
    <row r="472" spans="2:2" x14ac:dyDescent="0.2">
      <c r="B472" s="4"/>
    </row>
    <row r="473" spans="2:2" x14ac:dyDescent="0.2">
      <c r="B473" s="4"/>
    </row>
    <row r="474" spans="2:2" x14ac:dyDescent="0.2">
      <c r="B474" s="4"/>
    </row>
    <row r="475" spans="2:2" x14ac:dyDescent="0.2">
      <c r="B475" s="4"/>
    </row>
    <row r="476" spans="2:2" x14ac:dyDescent="0.2">
      <c r="B476" s="4"/>
    </row>
    <row r="477" spans="2:2" x14ac:dyDescent="0.2">
      <c r="B477" s="4"/>
    </row>
    <row r="478" spans="2:2" x14ac:dyDescent="0.2">
      <c r="B478" s="4"/>
    </row>
    <row r="479" spans="2:2" x14ac:dyDescent="0.2">
      <c r="B479" s="4"/>
    </row>
    <row r="480" spans="2:2" x14ac:dyDescent="0.2">
      <c r="B480" s="4"/>
    </row>
    <row r="481" spans="2:2" x14ac:dyDescent="0.2">
      <c r="B481" s="4"/>
    </row>
    <row r="482" spans="2:2" x14ac:dyDescent="0.2">
      <c r="B482" s="4"/>
    </row>
    <row r="483" spans="2:2" x14ac:dyDescent="0.2">
      <c r="B483" s="4"/>
    </row>
    <row r="484" spans="2:2" x14ac:dyDescent="0.2">
      <c r="B484" s="4"/>
    </row>
    <row r="485" spans="2:2" x14ac:dyDescent="0.2">
      <c r="B485" s="4"/>
    </row>
    <row r="486" spans="2:2" x14ac:dyDescent="0.2">
      <c r="B486" s="4"/>
    </row>
    <row r="487" spans="2:2" x14ac:dyDescent="0.2">
      <c r="B487" s="4"/>
    </row>
    <row r="488" spans="2:2" x14ac:dyDescent="0.2">
      <c r="B488" s="4"/>
    </row>
    <row r="489" spans="2:2" x14ac:dyDescent="0.2">
      <c r="B489" s="4"/>
    </row>
    <row r="490" spans="2:2" x14ac:dyDescent="0.2">
      <c r="B490" s="4"/>
    </row>
    <row r="491" spans="2:2" x14ac:dyDescent="0.2">
      <c r="B491" s="4"/>
    </row>
    <row r="492" spans="2:2" x14ac:dyDescent="0.2">
      <c r="B492" s="4"/>
    </row>
    <row r="493" spans="2:2" x14ac:dyDescent="0.2">
      <c r="B493" s="4"/>
    </row>
    <row r="494" spans="2:2" x14ac:dyDescent="0.2">
      <c r="B494" s="4"/>
    </row>
    <row r="495" spans="2:2" x14ac:dyDescent="0.2">
      <c r="B495" s="4"/>
    </row>
    <row r="496" spans="2:2" x14ac:dyDescent="0.2">
      <c r="B496" s="4"/>
    </row>
    <row r="497" spans="2:2" x14ac:dyDescent="0.2">
      <c r="B497" s="4"/>
    </row>
    <row r="498" spans="2:2" x14ac:dyDescent="0.2">
      <c r="B498" s="4"/>
    </row>
    <row r="499" spans="2:2" x14ac:dyDescent="0.2">
      <c r="B499" s="4"/>
    </row>
    <row r="500" spans="2:2" x14ac:dyDescent="0.2">
      <c r="B500" s="4"/>
    </row>
    <row r="501" spans="2:2" x14ac:dyDescent="0.2">
      <c r="B501" s="4"/>
    </row>
    <row r="502" spans="2:2" x14ac:dyDescent="0.2">
      <c r="B502" s="4"/>
    </row>
    <row r="503" spans="2:2" x14ac:dyDescent="0.2">
      <c r="B503" s="4"/>
    </row>
    <row r="504" spans="2:2" x14ac:dyDescent="0.2">
      <c r="B504" s="4"/>
    </row>
  </sheetData>
  <pageMargins left="0.75" right="0.75" top="1" bottom="1" header="0.5" footer="0.5"/>
  <pageSetup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111">
    <pageSetUpPr fitToPage="1"/>
  </sheetPr>
  <dimension ref="A1:X1033"/>
  <sheetViews>
    <sheetView tabSelected="1" topLeftCell="O1" workbookViewId="0">
      <selection activeCell="S11" sqref="S11"/>
    </sheetView>
  </sheetViews>
  <sheetFormatPr defaultRowHeight="12.75" x14ac:dyDescent="0.2"/>
  <cols>
    <col min="1" max="9" width="9.140625" style="42"/>
    <col min="10" max="10" width="14.28515625" style="42" customWidth="1"/>
    <col min="11" max="11" width="13.42578125" style="33" customWidth="1"/>
    <col min="12" max="13" width="9.140625" style="33"/>
    <col min="14" max="14" width="16.7109375" style="44" customWidth="1"/>
    <col min="15" max="15" width="15" style="80" customWidth="1"/>
    <col min="16" max="16" width="17.85546875" customWidth="1"/>
    <col min="17" max="17" width="14.7109375" style="46" customWidth="1"/>
    <col min="19" max="19" width="17.7109375" customWidth="1"/>
    <col min="20" max="20" width="14.42578125" customWidth="1"/>
    <col min="21" max="21" width="12.42578125" customWidth="1"/>
    <col min="22" max="22" width="14" customWidth="1"/>
    <col min="23" max="23" width="14" style="64" customWidth="1"/>
  </cols>
  <sheetData>
    <row r="1" spans="1:24" x14ac:dyDescent="0.2">
      <c r="A1" s="43" t="str">
        <f>VarInput!A1</f>
        <v>Ticker</v>
      </c>
      <c r="B1" s="43" t="str">
        <f>VarInput!B1</f>
        <v>Type                  0-Equity        1-Euro Call   2-Euro Put   3-Amer Call   4-Amer  Put</v>
      </c>
      <c r="C1" s="43" t="str">
        <f>VarInput!C1</f>
        <v>#Shares</v>
      </c>
      <c r="D1" s="43" t="str">
        <f>VarInput!D1</f>
        <v>Stock/Underlying Price</v>
      </c>
      <c r="E1" s="43" t="str">
        <f>VarInput!E1</f>
        <v>STRIKE</v>
      </c>
      <c r="F1" s="43" t="str">
        <f>VarInput!F1</f>
        <v>Interest Rate</v>
      </c>
      <c r="G1" s="43" t="str">
        <f>VarInput!G1</f>
        <v>DivYield</v>
      </c>
      <c r="H1" s="43" t="str">
        <f>VarInput!H1</f>
        <v>Volatily</v>
      </c>
      <c r="I1" s="43" t="str">
        <f>VarInput!I1</f>
        <v>ExpDate</v>
      </c>
      <c r="J1" s="43" t="str">
        <f>VarInput!J1</f>
        <v>Years to Maturity</v>
      </c>
      <c r="K1" s="43" t="s">
        <v>119</v>
      </c>
      <c r="L1" s="43" t="s">
        <v>117</v>
      </c>
      <c r="M1" s="43" t="s">
        <v>118</v>
      </c>
      <c r="N1" s="82" t="s">
        <v>116</v>
      </c>
      <c r="O1" s="81" t="s">
        <v>493</v>
      </c>
      <c r="P1" s="79" t="s">
        <v>104</v>
      </c>
      <c r="Q1" s="91">
        <f>VarInput!M1</f>
        <v>36942</v>
      </c>
      <c r="T1" s="92"/>
      <c r="U1" s="109"/>
      <c r="V1" s="109"/>
      <c r="W1" s="103"/>
      <c r="X1" s="3"/>
    </row>
    <row r="2" spans="1:24" x14ac:dyDescent="0.2">
      <c r="A2" s="41" t="str">
        <f>VarInput!A2</f>
        <v>US;AEE</v>
      </c>
      <c r="B2" s="41">
        <f>VarInput!B2</f>
        <v>0</v>
      </c>
      <c r="C2" s="41">
        <f>VarInput!C2</f>
        <v>-2700</v>
      </c>
      <c r="D2" s="41">
        <f>VarInput!D2</f>
        <v>42</v>
      </c>
      <c r="E2" s="41">
        <f>VarInput!E2</f>
        <v>0</v>
      </c>
      <c r="F2" s="41">
        <f>VarInput!F2</f>
        <v>0</v>
      </c>
      <c r="G2" s="41">
        <f>VarInput!G2</f>
        <v>6.0499999999999998E-2</v>
      </c>
      <c r="H2" s="41">
        <f>VarInput!H2</f>
        <v>1.0000000000000001E-5</v>
      </c>
      <c r="I2" s="41" t="str">
        <f>VarInput!I2</f>
        <v/>
      </c>
      <c r="J2" s="41">
        <f>VarInput!J2</f>
        <v>0</v>
      </c>
      <c r="K2" s="40">
        <v>0.29094102901023294</v>
      </c>
      <c r="L2" s="40">
        <v>1</v>
      </c>
      <c r="M2" s="40">
        <v>0</v>
      </c>
      <c r="N2" s="44">
        <v>-2881.5072287437488</v>
      </c>
      <c r="O2" s="80">
        <f t="array" ref="O2">[1]!'US;ABIZ.int=day.PRDS=1FARD=4/25/2000.NEARD=4/25/2000.excel.qe=ls'</f>
        <v>36.5</v>
      </c>
      <c r="P2" s="90" t="s">
        <v>488</v>
      </c>
      <c r="Q2" s="76">
        <v>-756439.54912649642</v>
      </c>
      <c r="S2" s="90" t="s">
        <v>1185</v>
      </c>
      <c r="T2" s="78">
        <v>-762742.69464235636</v>
      </c>
      <c r="U2" s="85"/>
      <c r="V2" s="85"/>
      <c r="W2" s="112"/>
      <c r="X2" s="3"/>
    </row>
    <row r="3" spans="1:24" x14ac:dyDescent="0.2">
      <c r="A3" s="41" t="str">
        <f>VarInput!A3</f>
        <v>US;AEP</v>
      </c>
      <c r="B3" s="41">
        <f>VarInput!B3</f>
        <v>0</v>
      </c>
      <c r="C3" s="41">
        <f>VarInput!C3</f>
        <v>-26000</v>
      </c>
      <c r="D3" s="41">
        <f>VarInput!D3</f>
        <v>46.279998779296875</v>
      </c>
      <c r="E3" s="41">
        <f>VarInput!E3</f>
        <v>0</v>
      </c>
      <c r="F3" s="41">
        <f>VarInput!F3</f>
        <v>0</v>
      </c>
      <c r="G3" s="41">
        <f>VarInput!G3</f>
        <v>5.1900000000000002E-2</v>
      </c>
      <c r="H3" s="41">
        <f>VarInput!H3</f>
        <v>1.0000000000000001E-5</v>
      </c>
      <c r="I3" s="41" t="str">
        <f>VarInput!I3</f>
        <v/>
      </c>
      <c r="J3" s="41">
        <f>VarInput!J3</f>
        <v>0</v>
      </c>
      <c r="K3" s="40">
        <v>0.30643287646225681</v>
      </c>
      <c r="L3" s="40">
        <v>1</v>
      </c>
      <c r="M3" s="40">
        <v>0</v>
      </c>
      <c r="N3" s="44">
        <v>-32324.033825623275</v>
      </c>
      <c r="O3" s="80">
        <f t="array" ref="O3">[1]!'US;AEE.int=day.PRDS=1FARD=4/25/2000.NEARD=4/25/2000.excel.qe=ls'</f>
        <v>34.9375</v>
      </c>
      <c r="P3" s="77" t="str">
        <f t="array" ref="P3:P14">TRANSPOSE(VarInput!P1:AA1)</f>
        <v>PROP</v>
      </c>
      <c r="Q3" s="78">
        <v>0</v>
      </c>
      <c r="S3" s="90" t="s">
        <v>1186</v>
      </c>
      <c r="T3" s="78">
        <v>-953963.27565965429</v>
      </c>
      <c r="U3" s="85"/>
      <c r="V3" s="85"/>
      <c r="W3" s="112"/>
      <c r="X3" s="3"/>
    </row>
    <row r="4" spans="1:24" x14ac:dyDescent="0.2">
      <c r="A4" s="41" t="str">
        <f>VarInput!A4</f>
        <v>AU;AGL</v>
      </c>
      <c r="B4" s="41">
        <f>VarInput!B4</f>
        <v>0</v>
      </c>
      <c r="C4" s="41">
        <f>VarInput!C4</f>
        <v>-245000</v>
      </c>
      <c r="D4" s="41">
        <f>VarInput!D4</f>
        <v>11.659999847412109</v>
      </c>
      <c r="E4" s="41">
        <f>VarInput!E4</f>
        <v>0</v>
      </c>
      <c r="F4" s="41">
        <f>VarInput!F4</f>
        <v>0</v>
      </c>
      <c r="G4" s="41">
        <f>VarInput!G4</f>
        <v>4.3700000000000003E-2</v>
      </c>
      <c r="H4" s="41">
        <f>VarInput!H4</f>
        <v>1.0000000000000001E-5</v>
      </c>
      <c r="I4" s="41" t="str">
        <f>VarInput!I4</f>
        <v/>
      </c>
      <c r="J4" s="41">
        <f>VarInput!J4</f>
        <v>0</v>
      </c>
      <c r="K4" s="40">
        <v>0.27634979415955746</v>
      </c>
      <c r="L4" s="40">
        <v>1</v>
      </c>
      <c r="M4" s="40">
        <v>0</v>
      </c>
      <c r="N4" s="44">
        <v>-127734.77086109509</v>
      </c>
      <c r="O4" s="80">
        <f t="array" ref="O4">[1]!'US;AEP.int=day.PRDS=1FARD=4/25/2000.NEARD=4/25/2000.excel.qe=ls'</f>
        <v>35</v>
      </c>
      <c r="P4" s="77" t="str">
        <v>TECH</v>
      </c>
      <c r="Q4" s="78">
        <v>-109928.44002535433</v>
      </c>
      <c r="S4" s="111"/>
      <c r="T4" s="85"/>
      <c r="U4" s="85"/>
      <c r="V4" s="85"/>
      <c r="W4" s="112"/>
      <c r="X4" s="3"/>
    </row>
    <row r="5" spans="1:24" x14ac:dyDescent="0.2">
      <c r="A5" s="41" t="str">
        <f>VarInput!A5</f>
        <v>US;AHC</v>
      </c>
      <c r="B5" s="41">
        <f>VarInput!B5</f>
        <v>0</v>
      </c>
      <c r="C5" s="41">
        <f>VarInput!C5</f>
        <v>-40000</v>
      </c>
      <c r="D5" s="41">
        <f>VarInput!D5</f>
        <v>71.010002136230469</v>
      </c>
      <c r="E5" s="41">
        <f>VarInput!E5</f>
        <v>0</v>
      </c>
      <c r="F5" s="41">
        <f>VarInput!F5</f>
        <v>0</v>
      </c>
      <c r="G5" s="41">
        <f>VarInput!G5</f>
        <v>8.3999999999999995E-3</v>
      </c>
      <c r="H5" s="41">
        <f>VarInput!H5</f>
        <v>1.0000000000000001E-5</v>
      </c>
      <c r="I5" s="41" t="str">
        <f>VarInput!I5</f>
        <v/>
      </c>
      <c r="J5" s="41">
        <f>VarInput!J5</f>
        <v>0</v>
      </c>
      <c r="K5" s="40">
        <v>0.33444672800816511</v>
      </c>
      <c r="L5" s="40">
        <v>1</v>
      </c>
      <c r="M5" s="40">
        <v>0</v>
      </c>
      <c r="N5" s="44">
        <v>-82701.072684549217</v>
      </c>
      <c r="O5" s="80">
        <v>3150</v>
      </c>
      <c r="P5" s="77" t="str">
        <v>OPTI</v>
      </c>
      <c r="Q5" s="78">
        <v>-184172.99807467757</v>
      </c>
      <c r="S5" s="111"/>
      <c r="T5" s="85"/>
      <c r="U5" s="85"/>
      <c r="V5" s="85"/>
      <c r="W5" s="112"/>
      <c r="X5" s="3"/>
    </row>
    <row r="6" spans="1:24" x14ac:dyDescent="0.2">
      <c r="A6" s="41" t="str">
        <f>VarInput!A6</f>
        <v>AU@AO01H</v>
      </c>
      <c r="B6" s="41">
        <f>VarInput!B6</f>
        <v>0</v>
      </c>
      <c r="C6" s="41">
        <f>VarInput!C6</f>
        <v>-2000</v>
      </c>
      <c r="D6" s="41">
        <f>VarInput!D6</f>
        <v>3293</v>
      </c>
      <c r="E6" s="41">
        <f>VarInput!E6</f>
        <v>0</v>
      </c>
      <c r="F6" s="41">
        <f>VarInput!F6</f>
        <v>5.713346677749867E-2</v>
      </c>
      <c r="G6" s="41">
        <f>VarInput!G6</f>
        <v>0</v>
      </c>
      <c r="H6" s="41">
        <f>VarInput!H6</f>
        <v>1.0000000000000001E-5</v>
      </c>
      <c r="I6" s="41" t="str">
        <f>VarInput!I6</f>
        <v/>
      </c>
      <c r="J6" s="41">
        <f>VarInput!J6</f>
        <v>0</v>
      </c>
      <c r="K6" s="40">
        <v>0.21636686456636017</v>
      </c>
      <c r="L6" s="40">
        <v>1</v>
      </c>
      <c r="M6" s="40">
        <v>0</v>
      </c>
      <c r="N6" s="44">
        <v>-238216.15003594151</v>
      </c>
      <c r="O6" s="80">
        <v>8.25</v>
      </c>
      <c r="P6" s="77" t="str">
        <v>ENRG</v>
      </c>
      <c r="Q6" s="78">
        <v>-733253.23619216529</v>
      </c>
      <c r="S6" s="111"/>
      <c r="T6" s="85"/>
      <c r="U6" s="85"/>
      <c r="V6" s="85"/>
      <c r="W6" s="112"/>
      <c r="X6" s="3"/>
    </row>
    <row r="7" spans="1:24" x14ac:dyDescent="0.2">
      <c r="A7" s="41" t="str">
        <f>VarInput!A7</f>
        <v>US;APA</v>
      </c>
      <c r="B7" s="41">
        <f>VarInput!B7</f>
        <v>0</v>
      </c>
      <c r="C7" s="41">
        <f>VarInput!C7</f>
        <v>106800</v>
      </c>
      <c r="D7" s="41">
        <f>VarInput!D7</f>
        <v>61.380001068115234</v>
      </c>
      <c r="E7" s="41">
        <f>VarInput!E7</f>
        <v>0</v>
      </c>
      <c r="F7" s="41">
        <f>VarInput!F7</f>
        <v>0</v>
      </c>
      <c r="G7" s="41">
        <f>VarInput!G7</f>
        <v>9.1000000000000004E-3</v>
      </c>
      <c r="H7" s="41">
        <f>VarInput!H7</f>
        <v>1.0000000000000001E-5</v>
      </c>
      <c r="I7" s="41" t="str">
        <f>VarInput!I7</f>
        <v/>
      </c>
      <c r="J7" s="41">
        <f>VarInput!J7</f>
        <v>0</v>
      </c>
      <c r="K7" s="40">
        <v>0.53080333925094014</v>
      </c>
      <c r="L7" s="40">
        <v>1</v>
      </c>
      <c r="M7" s="40">
        <v>0</v>
      </c>
      <c r="N7" s="44">
        <v>-289537.7112353128</v>
      </c>
      <c r="O7" s="80">
        <f t="array" ref="O7">[1]!'US;APA.int=day.PRDS=1FARD=4/25/2000.NEARD=4/25/2000.excel.qe=ls'</f>
        <v>49</v>
      </c>
      <c r="P7" s="77" t="str">
        <v>EUTY</v>
      </c>
      <c r="Q7" s="78">
        <v>-156777.34574803457</v>
      </c>
      <c r="S7" s="111"/>
      <c r="T7" s="85"/>
      <c r="U7" s="85"/>
      <c r="V7" s="85"/>
      <c r="W7" s="112"/>
      <c r="X7" s="3"/>
    </row>
    <row r="8" spans="1:24" x14ac:dyDescent="0.2">
      <c r="A8" s="41" t="str">
        <f>VarInput!A8</f>
        <v>US;APC</v>
      </c>
      <c r="B8" s="41">
        <f>VarInput!B8</f>
        <v>0</v>
      </c>
      <c r="C8" s="41">
        <f>VarInput!C8</f>
        <v>-96000</v>
      </c>
      <c r="D8" s="41">
        <f>VarInput!D8</f>
        <v>68.209999084472656</v>
      </c>
      <c r="E8" s="41">
        <f>VarInput!E8</f>
        <v>0</v>
      </c>
      <c r="F8" s="41">
        <f>VarInput!F8</f>
        <v>0</v>
      </c>
      <c r="G8" s="41">
        <f>VarInput!G8</f>
        <v>2.8999999999999998E-3</v>
      </c>
      <c r="H8" s="41">
        <f>VarInput!H8</f>
        <v>1.0000000000000001E-5</v>
      </c>
      <c r="I8" s="41" t="str">
        <f>VarInput!I8</f>
        <v/>
      </c>
      <c r="J8" s="41">
        <f>VarInput!J8</f>
        <v>0</v>
      </c>
      <c r="K8" s="40">
        <v>0.64848399137002888</v>
      </c>
      <c r="L8" s="40">
        <v>1</v>
      </c>
      <c r="M8" s="40">
        <v>0</v>
      </c>
      <c r="N8" s="45">
        <v>-378905.25472016452</v>
      </c>
      <c r="O8" s="80">
        <f t="array" ref="O8">[1]!'US;APA.int=day.PRDS=1FARD=4/25/2000.NEARD=4/25/2000.excel.qe=ls'</f>
        <v>49</v>
      </c>
      <c r="P8" s="77" t="str">
        <v>PROP2</v>
      </c>
      <c r="Q8" s="78">
        <v>0</v>
      </c>
      <c r="S8" s="111"/>
      <c r="T8" s="85"/>
      <c r="U8" s="85"/>
      <c r="V8" s="85"/>
      <c r="W8" s="112"/>
      <c r="X8" s="3"/>
    </row>
    <row r="9" spans="1:24" x14ac:dyDescent="0.2">
      <c r="A9" s="41" t="str">
        <f>VarInput!A9</f>
        <v>US;ASH</v>
      </c>
      <c r="B9" s="41">
        <f>VarInput!B9</f>
        <v>0</v>
      </c>
      <c r="C9" s="41">
        <f>VarInput!C9</f>
        <v>-50000</v>
      </c>
      <c r="D9" s="41">
        <f>VarInput!D9</f>
        <v>39.360000610351562</v>
      </c>
      <c r="E9" s="41">
        <f>VarInput!E9</f>
        <v>0</v>
      </c>
      <c r="F9" s="41">
        <f>VarInput!F9</f>
        <v>0</v>
      </c>
      <c r="G9" s="41">
        <f>VarInput!G9</f>
        <v>2.7900000000000001E-2</v>
      </c>
      <c r="H9" s="41">
        <f>VarInput!H9</f>
        <v>1.0000000000000001E-5</v>
      </c>
      <c r="I9" s="41" t="str">
        <f>VarInput!I9</f>
        <v/>
      </c>
      <c r="J9" s="41">
        <f>VarInput!J9</f>
        <v>0</v>
      </c>
      <c r="K9" s="40">
        <v>0.18899535233126283</v>
      </c>
      <c r="L9" s="40">
        <v>1</v>
      </c>
      <c r="M9" s="40">
        <v>0</v>
      </c>
      <c r="N9" s="45">
        <v>-33677.53619766418</v>
      </c>
      <c r="O9" s="80">
        <f t="array" ref="O9">[1]!'US;APA.int=day.PRDS=1FARD=4/25/2000.NEARD=4/25/2000.excel.qe=ls'</f>
        <v>49</v>
      </c>
      <c r="P9" s="77" t="str">
        <v>FLOW</v>
      </c>
      <c r="Q9" s="78">
        <v>-37227.85658108296</v>
      </c>
      <c r="S9" s="111"/>
      <c r="T9" s="85"/>
      <c r="U9" s="85"/>
      <c r="V9" s="85"/>
      <c r="W9" s="112"/>
      <c r="X9" s="3"/>
    </row>
    <row r="10" spans="1:24" x14ac:dyDescent="0.2">
      <c r="A10" s="41" t="str">
        <f>VarInput!A10</f>
        <v>US;AYE</v>
      </c>
      <c r="B10" s="41">
        <f>VarInput!B10</f>
        <v>0</v>
      </c>
      <c r="C10" s="41">
        <f>VarInput!C10</f>
        <v>26100</v>
      </c>
      <c r="D10" s="41">
        <f>VarInput!D10</f>
        <v>46.560001373291016</v>
      </c>
      <c r="E10" s="41">
        <f>VarInput!E10</f>
        <v>0</v>
      </c>
      <c r="F10" s="41">
        <f>VarInput!F10</f>
        <v>0</v>
      </c>
      <c r="G10" s="41">
        <f>VarInput!G10</f>
        <v>3.6900000000000002E-2</v>
      </c>
      <c r="H10" s="41">
        <f>VarInput!H10</f>
        <v>1.0000000000000001E-5</v>
      </c>
      <c r="I10" s="41" t="str">
        <f>VarInput!I10</f>
        <v/>
      </c>
      <c r="J10" s="41">
        <f>VarInput!J10</f>
        <v>0</v>
      </c>
      <c r="K10" s="40">
        <v>0.3413712672737369</v>
      </c>
      <c r="L10" s="40">
        <v>1</v>
      </c>
      <c r="M10" s="40">
        <v>0</v>
      </c>
      <c r="N10" s="44">
        <v>-34869.767773194486</v>
      </c>
      <c r="O10" s="80">
        <f t="array" ref="O10">[1]!'US;APC.int=day.PRDS=1FARD=4/25/2000.NEARD=4/25/2000.excel.qe=ls'</f>
        <v>39.3125</v>
      </c>
      <c r="P10" s="79" t="str">
        <v>EHED</v>
      </c>
      <c r="Q10" s="78">
        <v>0</v>
      </c>
      <c r="S10" s="92"/>
      <c r="T10" s="85"/>
      <c r="U10" s="85"/>
      <c r="V10" s="85"/>
      <c r="W10" s="112"/>
      <c r="X10" s="3"/>
    </row>
    <row r="11" spans="1:24" x14ac:dyDescent="0.2">
      <c r="A11" s="41" t="str">
        <f>VarInput!A11</f>
        <v>US;BJS</v>
      </c>
      <c r="B11" s="41">
        <f>VarInput!B11</f>
        <v>0</v>
      </c>
      <c r="C11" s="41">
        <f>VarInput!C11</f>
        <v>-40000</v>
      </c>
      <c r="D11" s="41">
        <f>VarInput!D11</f>
        <v>79.599998474121094</v>
      </c>
      <c r="E11" s="41">
        <f>VarInput!E11</f>
        <v>0</v>
      </c>
      <c r="F11" s="41">
        <f>VarInput!F11</f>
        <v>0</v>
      </c>
      <c r="G11" s="41">
        <f>VarInput!G11</f>
        <v>0</v>
      </c>
      <c r="H11" s="41">
        <f>VarInput!H11</f>
        <v>1.0000000000000001E-5</v>
      </c>
      <c r="I11" s="41" t="str">
        <f>VarInput!I11</f>
        <v/>
      </c>
      <c r="J11" s="41">
        <f>VarInput!J11</f>
        <v>0</v>
      </c>
      <c r="K11" s="40">
        <v>0.493022586026094</v>
      </c>
      <c r="L11" s="40">
        <v>1</v>
      </c>
      <c r="M11" s="40">
        <v>0</v>
      </c>
      <c r="N11" s="44">
        <v>-139793.80099961589</v>
      </c>
      <c r="O11" s="80">
        <f t="array" ref="O11">[1]!'US;ASH.int=day.PRDS=1FARD=4/25/2000.NEARD=4/25/2000.excel.qe=ls'</f>
        <v>33.8125</v>
      </c>
      <c r="P11" s="79" t="str">
        <v>OPLN</v>
      </c>
      <c r="Q11" s="78">
        <v>-34910.893929834572</v>
      </c>
      <c r="S11" s="92"/>
      <c r="T11" s="85"/>
      <c r="U11" s="110"/>
      <c r="V11" s="5"/>
      <c r="W11" s="103"/>
      <c r="X11" s="3"/>
    </row>
    <row r="12" spans="1:24" x14ac:dyDescent="0.2">
      <c r="A12" s="41" t="str">
        <f>VarInput!A12</f>
        <v>US;BP</v>
      </c>
      <c r="B12" s="41">
        <f>VarInput!B12</f>
        <v>0</v>
      </c>
      <c r="C12" s="41">
        <f>VarInput!C12</f>
        <v>50000</v>
      </c>
      <c r="D12" s="41">
        <f>VarInput!D12</f>
        <v>49.650001525878906</v>
      </c>
      <c r="E12" s="41">
        <f>VarInput!E12</f>
        <v>0</v>
      </c>
      <c r="F12" s="41">
        <f>VarInput!F12</f>
        <v>0</v>
      </c>
      <c r="G12" s="41">
        <f>VarInput!G12</f>
        <v>2.8199999999999999E-2</v>
      </c>
      <c r="H12" s="41">
        <f>VarInput!H12</f>
        <v>1.0000000000000001E-5</v>
      </c>
      <c r="I12" s="41" t="str">
        <f>VarInput!I12</f>
        <v/>
      </c>
      <c r="J12" s="41">
        <f>VarInput!J12</f>
        <v>0</v>
      </c>
      <c r="K12" s="40">
        <v>0.33229096669590036</v>
      </c>
      <c r="L12" s="40">
        <v>1</v>
      </c>
      <c r="M12" s="40">
        <v>0</v>
      </c>
      <c r="N12" s="44">
        <v>-72092.893776409634</v>
      </c>
      <c r="O12" s="80">
        <f t="array" ref="O12">[1]!'US;BHI.int=day.PRDS=1FARD=4/25/2000.NEARD=4/25/2000.excel.qe=ls'</f>
        <v>29</v>
      </c>
      <c r="P12" s="79" t="str">
        <v>Book1</v>
      </c>
      <c r="Q12" s="78">
        <v>0</v>
      </c>
      <c r="S12" s="92"/>
      <c r="T12" s="85"/>
      <c r="U12" s="110"/>
      <c r="V12" s="5"/>
      <c r="W12" s="103"/>
      <c r="X12" s="3"/>
    </row>
    <row r="13" spans="1:24" x14ac:dyDescent="0.2">
      <c r="A13" s="41" t="str">
        <f>VarInput!A13</f>
        <v>US;BP</v>
      </c>
      <c r="B13" s="41">
        <f>VarInput!B13</f>
        <v>0</v>
      </c>
      <c r="C13" s="41">
        <f>VarInput!C13</f>
        <v>27000</v>
      </c>
      <c r="D13" s="41">
        <f>VarInput!D13</f>
        <v>49.650001525878906</v>
      </c>
      <c r="E13" s="41">
        <f>VarInput!E13</f>
        <v>0</v>
      </c>
      <c r="F13" s="41">
        <f>VarInput!F13</f>
        <v>0</v>
      </c>
      <c r="G13" s="41">
        <f>VarInput!G13</f>
        <v>0</v>
      </c>
      <c r="H13" s="41">
        <f>VarInput!H13</f>
        <v>1.0000000000000001E-5</v>
      </c>
      <c r="I13" s="41" t="str">
        <f>VarInput!I13</f>
        <v/>
      </c>
      <c r="J13" s="41">
        <f>VarInput!J13</f>
        <v>0</v>
      </c>
      <c r="K13" s="40">
        <v>0.33229096669590036</v>
      </c>
      <c r="L13" s="40">
        <v>1</v>
      </c>
      <c r="M13" s="40">
        <v>0</v>
      </c>
      <c r="N13" s="44">
        <v>-38930.162639261202</v>
      </c>
      <c r="O13" s="80">
        <f t="array" ref="O13">[1]!'US;BOG.int=day.PRDS=1FARD=4/25/2000.NEARD=4/25/2000.excel.qe=ls'</f>
        <v>8.125</v>
      </c>
      <c r="P13" s="77" t="str">
        <v>Book2</v>
      </c>
      <c r="Q13" s="78">
        <v>0</v>
      </c>
      <c r="S13" s="111"/>
      <c r="T13" s="85"/>
      <c r="U13" s="85"/>
      <c r="V13" s="5"/>
      <c r="W13" s="103"/>
      <c r="X13" s="3"/>
    </row>
    <row r="14" spans="1:24" x14ac:dyDescent="0.2">
      <c r="A14" s="41" t="str">
        <f>VarInput!A14</f>
        <v>US;CHV</v>
      </c>
      <c r="B14" s="41">
        <f>VarInput!B14</f>
        <v>0</v>
      </c>
      <c r="C14" s="41">
        <f>VarInput!C14</f>
        <v>206300</v>
      </c>
      <c r="D14" s="41">
        <f>VarInput!D14</f>
        <v>86.550003051757813</v>
      </c>
      <c r="E14" s="41">
        <f>VarInput!E14</f>
        <v>0</v>
      </c>
      <c r="F14" s="41">
        <f>VarInput!F14</f>
        <v>0</v>
      </c>
      <c r="G14" s="41">
        <f>VarInput!G14</f>
        <v>0.03</v>
      </c>
      <c r="H14" s="41">
        <f>VarInput!H14</f>
        <v>1.0000000000000001E-5</v>
      </c>
      <c r="I14" s="41" t="str">
        <f>VarInput!I14</f>
        <v/>
      </c>
      <c r="J14" s="41">
        <f>VarInput!J14</f>
        <v>0</v>
      </c>
      <c r="K14" s="40">
        <v>0.28241629037907007</v>
      </c>
      <c r="L14" s="40">
        <v>1</v>
      </c>
      <c r="M14" s="40">
        <v>0</v>
      </c>
      <c r="N14" s="44">
        <v>-436136.611967812</v>
      </c>
      <c r="O14" s="80">
        <f t="array" ref="O14">[1]!'US;BR.int=day.PRDS=1FARD=4/25/2000.NEARD=4/25/2000.excel.qe=ls'</f>
        <v>39.125</v>
      </c>
      <c r="P14" s="79" t="str">
        <v>Book3</v>
      </c>
      <c r="Q14" s="78">
        <v>0</v>
      </c>
      <c r="S14" s="92"/>
      <c r="T14" s="85"/>
      <c r="U14" s="5"/>
      <c r="V14" s="5"/>
      <c r="W14" s="103"/>
      <c r="X14" s="3"/>
    </row>
    <row r="15" spans="1:24" x14ac:dyDescent="0.2">
      <c r="A15" s="41" t="str">
        <f>VarInput!A15</f>
        <v>US;CIN</v>
      </c>
      <c r="B15" s="41">
        <f>VarInput!B15</f>
        <v>0</v>
      </c>
      <c r="C15" s="41">
        <f>VarInput!C15</f>
        <v>-20000</v>
      </c>
      <c r="D15" s="41">
        <f>VarInput!D15</f>
        <v>31.899999618530273</v>
      </c>
      <c r="E15" s="41">
        <f>VarInput!E15</f>
        <v>0</v>
      </c>
      <c r="F15" s="41">
        <f>VarInput!F15</f>
        <v>0</v>
      </c>
      <c r="G15" s="41">
        <f>VarInput!G15</f>
        <v>5.6399999999999999E-2</v>
      </c>
      <c r="H15" s="41">
        <f>VarInput!H15</f>
        <v>1.0000000000000001E-5</v>
      </c>
      <c r="I15" s="41" t="str">
        <f>VarInput!I15</f>
        <v/>
      </c>
      <c r="J15" s="41">
        <f>VarInput!J15</f>
        <v>0</v>
      </c>
      <c r="K15" s="40">
        <v>0.30247768714465412</v>
      </c>
      <c r="L15" s="40">
        <v>1</v>
      </c>
      <c r="M15" s="40">
        <v>0</v>
      </c>
      <c r="N15" s="44">
        <v>-16514.835604359065</v>
      </c>
      <c r="O15" s="80">
        <f t="array" ref="O15">[1]!'US;BRCM.int=day.PRDS=1FARD=4/25/2000.NEARD=4/25/2000.excel.qe=ls'</f>
        <v>141.875</v>
      </c>
      <c r="P15" s="1"/>
      <c r="Q15" s="83"/>
      <c r="T15" s="3"/>
      <c r="U15" s="5"/>
      <c r="V15" s="5"/>
      <c r="W15" s="103"/>
      <c r="X15" s="3"/>
    </row>
    <row r="16" spans="1:24" x14ac:dyDescent="0.2">
      <c r="A16" s="41" t="str">
        <f>VarInput!A16</f>
        <v>US;CMS</v>
      </c>
      <c r="B16" s="41">
        <f>VarInput!B16</f>
        <v>0</v>
      </c>
      <c r="C16" s="41">
        <f>VarInput!C16</f>
        <v>-15000</v>
      </c>
      <c r="D16" s="41">
        <f>VarInput!D16</f>
        <v>30.25</v>
      </c>
      <c r="E16" s="41">
        <f>VarInput!E16</f>
        <v>0</v>
      </c>
      <c r="F16" s="41">
        <f>VarInput!F16</f>
        <v>0</v>
      </c>
      <c r="G16" s="41">
        <f>VarInput!G16</f>
        <v>4.8300000000000003E-2</v>
      </c>
      <c r="H16" s="41">
        <f>VarInput!H16</f>
        <v>1.0000000000000001E-5</v>
      </c>
      <c r="I16" s="41" t="str">
        <f>VarInput!I16</f>
        <v/>
      </c>
      <c r="J16" s="41">
        <f>VarInput!J16</f>
        <v>0</v>
      </c>
      <c r="K16" s="40">
        <v>0.28722836983538169</v>
      </c>
      <c r="L16" s="40">
        <v>1</v>
      </c>
      <c r="M16" s="40">
        <v>0</v>
      </c>
      <c r="N16" s="44">
        <v>-11655.950942948668</v>
      </c>
      <c r="O16" s="80">
        <f t="array" ref="O16">[1]!'US;BRR.int=day.PRDS=1FARD=4/25/2000.NEARD=4/25/2000.excel.qe=ls'</f>
        <v>29.5625</v>
      </c>
      <c r="Q16" s="4"/>
      <c r="T16" s="3"/>
      <c r="U16" s="5"/>
      <c r="V16" s="5"/>
      <c r="W16" s="103"/>
      <c r="X16" s="3"/>
    </row>
    <row r="17" spans="1:24" x14ac:dyDescent="0.2">
      <c r="A17" s="41" t="str">
        <f>VarInput!A17</f>
        <v>US;COC.A</v>
      </c>
      <c r="B17" s="41">
        <f>VarInput!B17</f>
        <v>0</v>
      </c>
      <c r="C17" s="41">
        <f>VarInput!C17</f>
        <v>-280800</v>
      </c>
      <c r="D17" s="41">
        <f>VarInput!D17</f>
        <v>28.090000152587891</v>
      </c>
      <c r="E17" s="41">
        <f>VarInput!E17</f>
        <v>0</v>
      </c>
      <c r="F17" s="41">
        <f>VarInput!F17</f>
        <v>0</v>
      </c>
      <c r="G17" s="41">
        <f>VarInput!G17</f>
        <v>2.7099999999999999E-2</v>
      </c>
      <c r="H17" s="41">
        <f>VarInput!H17</f>
        <v>1.0000000000000001E-5</v>
      </c>
      <c r="I17" s="41" t="str">
        <f>VarInput!I17</f>
        <v/>
      </c>
      <c r="J17" s="41">
        <f>VarInput!J17</f>
        <v>0</v>
      </c>
      <c r="K17" s="40">
        <v>0.40367699077275648</v>
      </c>
      <c r="L17" s="40">
        <v>1</v>
      </c>
      <c r="M17" s="40">
        <v>0</v>
      </c>
      <c r="N17" s="44">
        <v>-278856.47365588555</v>
      </c>
      <c r="O17" s="80">
        <f t="array" ref="O17">[1]!'US;CAM.int=day.PRDS=1FARD=4/25/2000.NEARD=4/25/2000.excel.qe=ls'</f>
        <v>70.625</v>
      </c>
      <c r="T17" s="3"/>
      <c r="U17" s="5"/>
      <c r="V17" s="5"/>
      <c r="W17" s="103"/>
      <c r="X17" s="3"/>
    </row>
    <row r="18" spans="1:24" x14ac:dyDescent="0.2">
      <c r="A18" s="41" t="str">
        <f>VarInput!A18</f>
        <v>US;COC.B</v>
      </c>
      <c r="B18" s="41">
        <f>VarInput!B18</f>
        <v>0</v>
      </c>
      <c r="C18" s="41">
        <f>VarInput!C18</f>
        <v>280800</v>
      </c>
      <c r="D18" s="41">
        <f>VarInput!D18</f>
        <v>28.790000915527344</v>
      </c>
      <c r="E18" s="41">
        <f>VarInput!E18</f>
        <v>0</v>
      </c>
      <c r="F18" s="41">
        <f>VarInput!F18</f>
        <v>0</v>
      </c>
      <c r="G18" s="41">
        <f>VarInput!G18</f>
        <v>2.64E-2</v>
      </c>
      <c r="H18" s="41">
        <f>VarInput!H18</f>
        <v>1.0000000000000001E-5</v>
      </c>
      <c r="I18" s="41" t="str">
        <f>VarInput!I18</f>
        <v/>
      </c>
      <c r="J18" s="41">
        <f>VarInput!J18</f>
        <v>0</v>
      </c>
      <c r="K18" s="40">
        <v>0.3417281498875549</v>
      </c>
      <c r="L18" s="40">
        <v>1</v>
      </c>
      <c r="M18" s="40">
        <v>0</v>
      </c>
      <c r="N18" s="44">
        <v>-240407.92351294737</v>
      </c>
      <c r="O18" s="80">
        <f t="array" ref="O18">[1]!'US;CGP.int=day.PRDS=1FARD=4/25/2000.NEARD=4/25/2000.excel.qe=ls'</f>
        <v>48.9375</v>
      </c>
      <c r="T18" s="3"/>
      <c r="U18" s="5"/>
      <c r="V18" s="5"/>
      <c r="W18" s="103"/>
      <c r="X18" s="3"/>
    </row>
    <row r="19" spans="1:24" x14ac:dyDescent="0.2">
      <c r="A19" s="41" t="str">
        <f>VarInput!A19</f>
        <v>US;DQE</v>
      </c>
      <c r="B19" s="41">
        <f>VarInput!B19</f>
        <v>0</v>
      </c>
      <c r="C19" s="41">
        <f>VarInput!C19</f>
        <v>50000</v>
      </c>
      <c r="D19" s="41">
        <f>VarInput!D19</f>
        <v>33</v>
      </c>
      <c r="E19" s="41">
        <f>VarInput!E19</f>
        <v>0</v>
      </c>
      <c r="F19" s="41">
        <f>VarInput!F19</f>
        <v>0</v>
      </c>
      <c r="G19" s="41">
        <f>VarInput!G19</f>
        <v>5.0900000000000001E-2</v>
      </c>
      <c r="H19" s="41">
        <f>VarInput!H19</f>
        <v>1.0000000000000001E-5</v>
      </c>
      <c r="I19" s="41" t="str">
        <f>VarInput!I19</f>
        <v/>
      </c>
      <c r="J19" s="41">
        <f>VarInput!J19</f>
        <v>0</v>
      </c>
      <c r="K19" s="40">
        <v>0.27742894660698758</v>
      </c>
      <c r="L19" s="40">
        <v>1</v>
      </c>
      <c r="M19" s="40">
        <v>0</v>
      </c>
      <c r="N19" s="44">
        <v>-37802.477588049755</v>
      </c>
      <c r="O19" s="80">
        <f t="array" ref="O19">[1]!'US;CMS.int=day.PRDS=1FARD=4/25/2000.NEARD=4/25/2000.excel.qe=ls'</f>
        <v>19.5</v>
      </c>
      <c r="T19" s="3"/>
      <c r="U19" s="3"/>
      <c r="V19" s="5"/>
      <c r="W19" s="103"/>
      <c r="X19" s="3"/>
    </row>
    <row r="20" spans="1:24" x14ac:dyDescent="0.2">
      <c r="A20" s="41" t="str">
        <f>VarInput!A20</f>
        <v>US;DT</v>
      </c>
      <c r="B20" s="41">
        <f>VarInput!B20</f>
        <v>0</v>
      </c>
      <c r="C20" s="41">
        <f>VarInput!C20</f>
        <v>-172600</v>
      </c>
      <c r="D20" s="41">
        <f>VarInput!D20</f>
        <v>24.659999847412109</v>
      </c>
      <c r="E20" s="41">
        <f>VarInput!E20</f>
        <v>0</v>
      </c>
      <c r="F20" s="41">
        <f>VarInput!F20</f>
        <v>0</v>
      </c>
      <c r="G20" s="41">
        <f>VarInput!G20</f>
        <v>2.2700000000000001E-2</v>
      </c>
      <c r="H20" s="41">
        <f>VarInput!H20</f>
        <v>1.0000000000000001E-5</v>
      </c>
      <c r="I20" s="41" t="str">
        <f>VarInput!I20</f>
        <v/>
      </c>
      <c r="J20" s="41">
        <f>VarInput!J20</f>
        <v>0</v>
      </c>
      <c r="K20" s="40">
        <v>0.62660554085706832</v>
      </c>
      <c r="L20" s="40">
        <v>1</v>
      </c>
      <c r="M20" s="40">
        <v>0</v>
      </c>
      <c r="N20" s="44">
        <v>-232191.53845782272</v>
      </c>
      <c r="O20" s="80">
        <f t="array" ref="O20">[1]!'US;COG.int=day.PRDS=1FARD=4/25/2000.NEARD=4/25/2000.excel.qe=ls'</f>
        <v>18</v>
      </c>
      <c r="T20" s="3"/>
      <c r="U20" s="3"/>
      <c r="V20" s="3"/>
      <c r="W20" s="103"/>
      <c r="X20" s="3"/>
    </row>
    <row r="21" spans="1:24" x14ac:dyDescent="0.2">
      <c r="A21" s="41" t="str">
        <f>VarInput!A21</f>
        <v>US;ED</v>
      </c>
      <c r="B21" s="41">
        <f>VarInput!B21</f>
        <v>0</v>
      </c>
      <c r="C21" s="41">
        <f>VarInput!C21</f>
        <v>-31600</v>
      </c>
      <c r="D21" s="41">
        <f>VarInput!D21</f>
        <v>36.099998474121094</v>
      </c>
      <c r="E21" s="41">
        <f>VarInput!E21</f>
        <v>0</v>
      </c>
      <c r="F21" s="41">
        <f>VarInput!F21</f>
        <v>0</v>
      </c>
      <c r="G21" s="41">
        <f>VarInput!G21</f>
        <v>6.0900000000000003E-2</v>
      </c>
      <c r="H21" s="41">
        <f>VarInput!H21</f>
        <v>1.0000000000000001E-5</v>
      </c>
      <c r="I21" s="41" t="str">
        <f>VarInput!I21</f>
        <v/>
      </c>
      <c r="J21" s="41">
        <f>VarInput!J21</f>
        <v>0</v>
      </c>
      <c r="K21" s="40">
        <v>0.27639397426598977</v>
      </c>
      <c r="L21" s="40">
        <v>1</v>
      </c>
      <c r="M21" s="40">
        <v>0</v>
      </c>
      <c r="N21" s="44">
        <v>-27577.806962913033</v>
      </c>
      <c r="O21" s="80">
        <f t="array" ref="O21">[1]!'US;CPL.int=day.PRDS=1FARD=4/25/2000.NEARD=4/25/2000.excel.qe=ls'</f>
        <v>35.5625</v>
      </c>
    </row>
    <row r="22" spans="1:24" x14ac:dyDescent="0.2">
      <c r="A22" s="41" t="str">
        <f>VarInput!A22</f>
        <v>CA;ESI</v>
      </c>
      <c r="B22" s="41">
        <f>VarInput!B22</f>
        <v>0</v>
      </c>
      <c r="C22" s="41">
        <f>VarInput!C22</f>
        <v>17600</v>
      </c>
      <c r="D22" s="41">
        <f>VarInput!D22</f>
        <v>55.729999542236328</v>
      </c>
      <c r="E22" s="41">
        <f>VarInput!E22</f>
        <v>0</v>
      </c>
      <c r="F22" s="41">
        <f>VarInput!F22</f>
        <v>0</v>
      </c>
      <c r="G22" s="41">
        <f>VarInput!G22</f>
        <v>0.01</v>
      </c>
      <c r="H22" s="41">
        <f>VarInput!H22</f>
        <v>1.0000000000000001E-5</v>
      </c>
      <c r="I22" s="41" t="str">
        <f>VarInput!I22</f>
        <v/>
      </c>
      <c r="J22" s="41">
        <f>VarInput!J22</f>
        <v>0</v>
      </c>
      <c r="K22" s="40">
        <v>0.53891984751972777</v>
      </c>
      <c r="L22" s="40">
        <v>1</v>
      </c>
      <c r="M22" s="40">
        <v>0</v>
      </c>
      <c r="N22" s="44">
        <v>-67948.104467647849</v>
      </c>
      <c r="O22" s="80">
        <f t="array" ref="O22">[1]!'US;CPN.int=day.PRDS=1FARD=4/25/2000.NEARD=4/25/2000.excel.qe=ls'</f>
        <v>84.625</v>
      </c>
      <c r="P22" s="84" t="s">
        <v>494</v>
      </c>
      <c r="Q22" s="76"/>
    </row>
    <row r="23" spans="1:24" x14ac:dyDescent="0.2">
      <c r="A23" s="41" t="str">
        <f>VarInput!A23</f>
        <v>US;ESPI</v>
      </c>
      <c r="B23" s="41">
        <f>VarInput!B23</f>
        <v>3</v>
      </c>
      <c r="C23" s="41">
        <f>VarInput!C23</f>
        <v>128000</v>
      </c>
      <c r="D23" s="41">
        <f>VarInput!D23</f>
        <v>1.0625</v>
      </c>
      <c r="E23" s="41">
        <f>VarInput!E23</f>
        <v>7.15</v>
      </c>
      <c r="F23" s="41">
        <f>VarInput!F23</f>
        <v>5.6423205959515145E-2</v>
      </c>
      <c r="G23" s="41">
        <f>VarInput!G23</f>
        <v>0</v>
      </c>
      <c r="H23" s="41">
        <f>VarInput!H23</f>
        <v>0.2</v>
      </c>
      <c r="I23" s="41">
        <f>VarInput!I23</f>
        <v>38657</v>
      </c>
      <c r="J23" s="41">
        <f>VarInput!J23</f>
        <v>4.6954140999315541</v>
      </c>
      <c r="K23" s="40">
        <v>2.1148545486127053</v>
      </c>
      <c r="L23" s="40">
        <v>1.462210796803742E-4</v>
      </c>
      <c r="M23" s="40">
        <v>1.2194747723088904E-3</v>
      </c>
      <c r="N23" s="44">
        <v>-1.0429220376576467</v>
      </c>
      <c r="O23" s="80">
        <f t="array" ref="O23">[1]!'US;CSCO.int=day.PRDS=1FARD=4/25/2000.NEARD=4/25/2000.excel.qe=ls'</f>
        <v>63.4375</v>
      </c>
    </row>
    <row r="24" spans="1:24" x14ac:dyDescent="0.2">
      <c r="A24" s="41" t="str">
        <f>VarInput!A24</f>
        <v>US;ETR</v>
      </c>
      <c r="B24" s="41">
        <f>VarInput!B24</f>
        <v>0</v>
      </c>
      <c r="C24" s="41">
        <f>VarInput!C24</f>
        <v>42900</v>
      </c>
      <c r="D24" s="41">
        <f>VarInput!D24</f>
        <v>37.549999237060547</v>
      </c>
      <c r="E24" s="41">
        <f>VarInput!E24</f>
        <v>0</v>
      </c>
      <c r="F24" s="41">
        <f>VarInput!F24</f>
        <v>0</v>
      </c>
      <c r="G24" s="41">
        <f>VarInput!G24</f>
        <v>3.3599999999999998E-2</v>
      </c>
      <c r="H24" s="41">
        <f>VarInput!H24</f>
        <v>1.0000000000000001E-5</v>
      </c>
      <c r="I24" s="41" t="str">
        <f>VarInput!I24</f>
        <v/>
      </c>
      <c r="J24" s="41">
        <f>VarInput!J24</f>
        <v>0</v>
      </c>
      <c r="K24" s="40">
        <v>0.42833378973524278</v>
      </c>
      <c r="L24" s="40">
        <v>1</v>
      </c>
      <c r="M24" s="40">
        <v>0</v>
      </c>
      <c r="N24" s="44">
        <v>-57570.902207397281</v>
      </c>
      <c r="O24" s="80">
        <f t="array" ref="O24">[1]!'US;D.int=day.PRDS=1FARD=4/25/2000.NEARD=4/25/2000.excel.qe=ls'</f>
        <v>44.3125</v>
      </c>
    </row>
    <row r="25" spans="1:24" x14ac:dyDescent="0.2">
      <c r="A25" s="41" t="str">
        <f>VarInput!A25</f>
        <v>US;EXC</v>
      </c>
      <c r="B25" s="41">
        <f>VarInput!B25</f>
        <v>0</v>
      </c>
      <c r="C25" s="41">
        <f>VarInput!C25</f>
        <v>-16500</v>
      </c>
      <c r="D25" s="41">
        <f>VarInput!D25</f>
        <v>64.129997253417969</v>
      </c>
      <c r="E25" s="41">
        <f>VarInput!E25</f>
        <v>0</v>
      </c>
      <c r="F25" s="41">
        <f>VarInput!F25</f>
        <v>0</v>
      </c>
      <c r="G25" s="41">
        <f>VarInput!G25</f>
        <v>3.4500000000000003E-2</v>
      </c>
      <c r="H25" s="41">
        <f>VarInput!H25</f>
        <v>1.0000000000000001E-5</v>
      </c>
      <c r="I25" s="41" t="str">
        <f>VarInput!I25</f>
        <v/>
      </c>
      <c r="J25" s="41">
        <f>VarInput!J25</f>
        <v>0</v>
      </c>
      <c r="K25" s="40">
        <v>0.40416708938138562</v>
      </c>
      <c r="L25" s="40">
        <v>1</v>
      </c>
      <c r="M25" s="40">
        <v>0</v>
      </c>
      <c r="N25" s="44">
        <v>-36318.689995502362</v>
      </c>
      <c r="O25" s="80">
        <f t="array" ref="O25">[1]!'US;DIR.int=day.PRDS=1FARD=4/25/2000.NEARD=4/25/2000.excel.qe=ls'</f>
        <v>9.9375</v>
      </c>
    </row>
    <row r="26" spans="1:24" x14ac:dyDescent="0.2">
      <c r="A26" s="41" t="str">
        <f>VarInput!A26</f>
        <v>US;FPL</v>
      </c>
      <c r="B26" s="41">
        <f>VarInput!B26</f>
        <v>0</v>
      </c>
      <c r="C26" s="41">
        <f>VarInput!C26</f>
        <v>58400</v>
      </c>
      <c r="D26" s="41">
        <f>VarInput!D26</f>
        <v>63.099998474121094</v>
      </c>
      <c r="E26" s="41">
        <f>VarInput!E26</f>
        <v>0</v>
      </c>
      <c r="F26" s="41">
        <f>VarInput!F26</f>
        <v>0</v>
      </c>
      <c r="G26" s="41">
        <f>VarInput!G26</f>
        <v>3.5499999999999997E-2</v>
      </c>
      <c r="H26" s="41">
        <f>VarInput!H26</f>
        <v>1.0000000000000001E-5</v>
      </c>
      <c r="I26" s="41" t="str">
        <f>VarInput!I26</f>
        <v/>
      </c>
      <c r="J26" s="41">
        <f>VarInput!J26</f>
        <v>0</v>
      </c>
      <c r="K26" s="40">
        <v>0.35977191983337026</v>
      </c>
      <c r="L26" s="40">
        <v>1</v>
      </c>
      <c r="M26" s="40">
        <v>0</v>
      </c>
      <c r="N26" s="44">
        <v>-110961.01678522288</v>
      </c>
      <c r="O26" s="80">
        <f t="array" ref="O26">[1]!'US;DO.int=day.PRDS=1FARD=4/25/2000.NEARD=4/25/2000.excel.qe=ls'</f>
        <v>39.1875</v>
      </c>
    </row>
    <row r="27" spans="1:24" x14ac:dyDescent="0.2">
      <c r="A27" s="41" t="str">
        <f>VarInput!A27</f>
        <v>US;FST</v>
      </c>
      <c r="B27" s="41">
        <f>VarInput!B27</f>
        <v>0</v>
      </c>
      <c r="C27" s="41">
        <f>VarInput!C27</f>
        <v>97000</v>
      </c>
      <c r="D27" s="41">
        <f>VarInput!D27</f>
        <v>34.439998626708984</v>
      </c>
      <c r="E27" s="41">
        <f>VarInput!E27</f>
        <v>0</v>
      </c>
      <c r="F27" s="41">
        <f>VarInput!F27</f>
        <v>0</v>
      </c>
      <c r="G27" s="41">
        <f>VarInput!G27</f>
        <v>0</v>
      </c>
      <c r="H27" s="41">
        <f>VarInput!H27</f>
        <v>1.0000000000000001E-5</v>
      </c>
      <c r="I27" s="41" t="str">
        <f>VarInput!I27</f>
        <v/>
      </c>
      <c r="J27" s="41">
        <f>VarInput!J27</f>
        <v>0</v>
      </c>
      <c r="K27" s="40">
        <v>0.51647478615397879</v>
      </c>
      <c r="L27" s="40">
        <v>1</v>
      </c>
      <c r="M27" s="40">
        <v>0</v>
      </c>
      <c r="N27" s="44">
        <v>-144904.70576642416</v>
      </c>
      <c r="O27" s="80">
        <f t="array" ref="O27">[1]!'US;DTE.int=day.PRDS=1FARD=4/25/2000.NEARD=4/25/2000.excel.qe=ls'</f>
        <v>32.0625</v>
      </c>
    </row>
    <row r="28" spans="1:24" x14ac:dyDescent="0.2">
      <c r="A28" s="41" t="str">
        <f>VarInput!A28</f>
        <v>US;GLM</v>
      </c>
      <c r="B28" s="41">
        <f>VarInput!B28</f>
        <v>0</v>
      </c>
      <c r="C28" s="41">
        <f>VarInput!C28</f>
        <v>80000</v>
      </c>
      <c r="D28" s="41">
        <f>VarInput!D28</f>
        <v>29.75</v>
      </c>
      <c r="E28" s="41">
        <f>VarInput!E28</f>
        <v>0</v>
      </c>
      <c r="F28" s="41">
        <f>VarInput!F28</f>
        <v>0</v>
      </c>
      <c r="G28" s="41">
        <f>VarInput!G28</f>
        <v>0</v>
      </c>
      <c r="H28" s="41">
        <f>VarInput!H28</f>
        <v>1.0000000000000001E-5</v>
      </c>
      <c r="I28" s="41" t="str">
        <f>VarInput!I28</f>
        <v/>
      </c>
      <c r="J28" s="41">
        <f>VarInput!J28</f>
        <v>0</v>
      </c>
      <c r="K28" s="40">
        <v>0.54616476689597426</v>
      </c>
      <c r="L28" s="40">
        <v>1</v>
      </c>
      <c r="M28" s="40">
        <v>0</v>
      </c>
      <c r="N28" s="44">
        <v>-110514.93917172933</v>
      </c>
      <c r="O28" s="80">
        <f t="array" ref="O28">[1]!'US;DUK.int=day.PRDS=1FARD=4/25/2000.NEARD=4/25/2000.excel.qe=ls'</f>
        <v>57.75</v>
      </c>
    </row>
    <row r="29" spans="1:24" x14ac:dyDescent="0.2">
      <c r="A29" s="41" t="str">
        <f>VarInput!A29</f>
        <v>US;GPU</v>
      </c>
      <c r="B29" s="41">
        <f>VarInput!B29</f>
        <v>0</v>
      </c>
      <c r="C29" s="41">
        <f>VarInput!C29</f>
        <v>-20000</v>
      </c>
      <c r="D29" s="41">
        <f>VarInput!D29</f>
        <v>31.370000839233398</v>
      </c>
      <c r="E29" s="41">
        <f>VarInput!E29</f>
        <v>0</v>
      </c>
      <c r="F29" s="41">
        <f>VarInput!F29</f>
        <v>0</v>
      </c>
      <c r="G29" s="41">
        <f>VarInput!G29</f>
        <v>6.9500000000000006E-2</v>
      </c>
      <c r="H29" s="41">
        <f>VarInput!H29</f>
        <v>1.0000000000000001E-5</v>
      </c>
      <c r="I29" s="41" t="str">
        <f>VarInput!I29</f>
        <v/>
      </c>
      <c r="J29" s="41">
        <f>VarInput!J29</f>
        <v>0</v>
      </c>
      <c r="K29" s="40">
        <v>0.27406686038794431</v>
      </c>
      <c r="L29" s="40">
        <v>1</v>
      </c>
      <c r="M29" s="40">
        <v>0</v>
      </c>
      <c r="N29" s="44">
        <v>-14982.467856094247</v>
      </c>
      <c r="O29" s="80">
        <f t="array" ref="O29">[1]!'US;DUK.int=day.PRDS=1FARD=4/25/2000.NEARD=4/25/2000.excel.qe=ls'</f>
        <v>57.75</v>
      </c>
    </row>
    <row r="30" spans="1:24" x14ac:dyDescent="0.2">
      <c r="A30" s="41" t="str">
        <f>VarInput!A30</f>
        <v>US;MCN</v>
      </c>
      <c r="B30" s="41">
        <f>VarInput!B30</f>
        <v>0</v>
      </c>
      <c r="C30" s="41">
        <f>VarInput!C30</f>
        <v>44000</v>
      </c>
      <c r="D30" s="41">
        <f>VarInput!D30</f>
        <v>23.639999389648438</v>
      </c>
      <c r="E30" s="41">
        <f>VarInput!E30</f>
        <v>0</v>
      </c>
      <c r="F30" s="41">
        <f>VarInput!F30</f>
        <v>0</v>
      </c>
      <c r="G30" s="41">
        <f>VarInput!G30</f>
        <v>4.3099999999999999E-2</v>
      </c>
      <c r="H30" s="41">
        <f>VarInput!H30</f>
        <v>1.0000000000000001E-5</v>
      </c>
      <c r="I30" s="41" t="str">
        <f>VarInput!I30</f>
        <v/>
      </c>
      <c r="J30" s="41">
        <f>VarInput!J30</f>
        <v>0</v>
      </c>
      <c r="K30" s="40">
        <v>0.90441364487172859</v>
      </c>
      <c r="L30" s="40">
        <v>1</v>
      </c>
      <c r="M30" s="40">
        <v>0</v>
      </c>
      <c r="N30" s="44">
        <v>-78016.390766704222</v>
      </c>
      <c r="O30" s="80">
        <f t="array" ref="O30">[1]!'US;DYN.int=day.PRDS=1FARD=4/25/2000.NEARD=4/25/2000.excel.qe=ls'</f>
        <v>61.6875</v>
      </c>
    </row>
    <row r="31" spans="1:24" x14ac:dyDescent="0.2">
      <c r="A31" s="41" t="str">
        <f>VarInput!A31</f>
        <v>US;NBL</v>
      </c>
      <c r="B31" s="41">
        <f>VarInput!B31</f>
        <v>0</v>
      </c>
      <c r="C31" s="41">
        <f>VarInput!C31</f>
        <v>82400</v>
      </c>
      <c r="D31" s="41">
        <f>VarInput!D31</f>
        <v>45.159999847412109</v>
      </c>
      <c r="E31" s="41">
        <f>VarInput!E31</f>
        <v>0</v>
      </c>
      <c r="F31" s="41">
        <f>VarInput!F31</f>
        <v>0</v>
      </c>
      <c r="G31" s="41">
        <f>VarInput!G31</f>
        <v>3.5000000000000001E-3</v>
      </c>
      <c r="H31" s="41">
        <f>VarInput!H31</f>
        <v>1.0000000000000001E-5</v>
      </c>
      <c r="I31" s="41" t="str">
        <f>VarInput!I31</f>
        <v/>
      </c>
      <c r="J31" s="41">
        <f>VarInput!J31</f>
        <v>0</v>
      </c>
      <c r="K31" s="40">
        <v>0.4901898393830868</v>
      </c>
      <c r="L31" s="40">
        <v>1</v>
      </c>
      <c r="M31" s="40">
        <v>0</v>
      </c>
      <c r="N31" s="44">
        <v>-152531.06604042929</v>
      </c>
      <c r="O31" s="80">
        <f t="array" ref="O31">[1]!'US;ED.int=day.PRDS=1FARD=4/25/2000.NEARD=4/25/2000.excel.qe=ls'</f>
        <v>34.75</v>
      </c>
    </row>
    <row r="32" spans="1:24" x14ac:dyDescent="0.2">
      <c r="A32" s="41" t="str">
        <f>VarInput!A32</f>
        <v>US;NFX</v>
      </c>
      <c r="B32" s="41">
        <f>VarInput!B32</f>
        <v>0</v>
      </c>
      <c r="C32" s="41">
        <f>VarInput!C32</f>
        <v>99900</v>
      </c>
      <c r="D32" s="41">
        <f>VarInput!D32</f>
        <v>37.259998321533203</v>
      </c>
      <c r="E32" s="41">
        <f>VarInput!E32</f>
        <v>0</v>
      </c>
      <c r="F32" s="41">
        <f>VarInput!F32</f>
        <v>0</v>
      </c>
      <c r="G32" s="41">
        <f>VarInput!G32</f>
        <v>0</v>
      </c>
      <c r="H32" s="41">
        <f>VarInput!H32</f>
        <v>1.0000000000000001E-5</v>
      </c>
      <c r="I32" s="41" t="str">
        <f>VarInput!I32</f>
        <v/>
      </c>
      <c r="J32" s="41">
        <f>VarInput!J32</f>
        <v>0</v>
      </c>
      <c r="K32" s="40">
        <v>0.5975871417677634</v>
      </c>
      <c r="L32" s="40">
        <v>1</v>
      </c>
      <c r="M32" s="40">
        <v>0</v>
      </c>
      <c r="N32" s="44">
        <v>-188947.37754825279</v>
      </c>
      <c r="O32" s="80">
        <f t="array" ref="O32">[1]!'US;EFU.int=day.PRDS=1FARD=4/25/2000.NEARD=4/25/2000.excel.qe=ls'</f>
        <v>60.9375</v>
      </c>
    </row>
    <row r="33" spans="1:15" x14ac:dyDescent="0.2">
      <c r="A33" s="41" t="str">
        <f>VarInput!A33</f>
        <v>US;NMK</v>
      </c>
      <c r="B33" s="41">
        <f>VarInput!B33</f>
        <v>0</v>
      </c>
      <c r="C33" s="41">
        <f>VarInput!C33</f>
        <v>-26000</v>
      </c>
      <c r="D33" s="41">
        <f>VarInput!D33</f>
        <v>17.420000076293945</v>
      </c>
      <c r="E33" s="41">
        <f>VarInput!E33</f>
        <v>0</v>
      </c>
      <c r="F33" s="41">
        <f>VarInput!F33</f>
        <v>0</v>
      </c>
      <c r="G33" s="41">
        <f>VarInput!G33</f>
        <v>0</v>
      </c>
      <c r="H33" s="41">
        <f>VarInput!H33</f>
        <v>1.0000000000000001E-5</v>
      </c>
      <c r="I33" s="41" t="str">
        <f>VarInput!I33</f>
        <v/>
      </c>
      <c r="J33" s="41">
        <f>VarInput!J33</f>
        <v>0</v>
      </c>
      <c r="K33" s="40">
        <v>0.10901233229888294</v>
      </c>
      <c r="L33" s="40">
        <v>1</v>
      </c>
      <c r="M33" s="40">
        <v>0</v>
      </c>
      <c r="N33" s="44">
        <v>-4218.5665238681195</v>
      </c>
      <c r="O33" s="80">
        <f t="array" ref="O33">[1]!'US;EFU.int=day.PRDS=1FARD=4/25/2000.NEARD=4/25/2000.excel.qe=ls'</f>
        <v>60.9375</v>
      </c>
    </row>
    <row r="34" spans="1:15" x14ac:dyDescent="0.2">
      <c r="A34" s="41" t="str">
        <f>VarInput!A34</f>
        <v>AU;NVS</v>
      </c>
      <c r="B34" s="41">
        <f>VarInput!B34</f>
        <v>0</v>
      </c>
      <c r="C34" s="41">
        <f>VarInput!C34</f>
        <v>2588194</v>
      </c>
      <c r="D34" s="41">
        <f>VarInput!D34</f>
        <v>1.7000000476837158</v>
      </c>
      <c r="E34" s="41">
        <f>VarInput!E34</f>
        <v>0</v>
      </c>
      <c r="F34" s="41">
        <f>VarInput!F34</f>
        <v>0</v>
      </c>
      <c r="G34" s="41">
        <f>VarInput!G34</f>
        <v>0</v>
      </c>
      <c r="H34" s="41">
        <f>VarInput!H34</f>
        <v>1.0000000000000001E-5</v>
      </c>
      <c r="I34" s="41" t="str">
        <f>VarInput!I34</f>
        <v/>
      </c>
      <c r="J34" s="41">
        <f>VarInput!J34</f>
        <v>0</v>
      </c>
      <c r="K34" s="40">
        <v>0.454764128496078</v>
      </c>
      <c r="L34" s="40">
        <v>1</v>
      </c>
      <c r="M34" s="40">
        <v>0</v>
      </c>
      <c r="N34" s="44">
        <v>-316326.5837742046</v>
      </c>
      <c r="O34" s="80">
        <f t="array" ref="O34">[1]!'US;EIX.int=day.PRDS=1FARD=4/25/2000.NEARD=4/25/2000.excel.qe=ls'</f>
        <v>18.875</v>
      </c>
    </row>
    <row r="35" spans="1:15" x14ac:dyDescent="0.2">
      <c r="A35" s="41" t="str">
        <f>VarInput!A35</f>
        <v>AU;OSH</v>
      </c>
      <c r="B35" s="41">
        <f>VarInput!B35</f>
        <v>0</v>
      </c>
      <c r="C35" s="41">
        <f>VarInput!C35</f>
        <v>2999313</v>
      </c>
      <c r="D35" s="41">
        <f>VarInput!D35</f>
        <v>1.5199999809265137</v>
      </c>
      <c r="E35" s="41">
        <f>VarInput!E35</f>
        <v>0</v>
      </c>
      <c r="F35" s="41">
        <f>VarInput!F35</f>
        <v>0</v>
      </c>
      <c r="G35" s="41">
        <f>VarInput!G35</f>
        <v>0</v>
      </c>
      <c r="H35" s="41">
        <f>VarInput!H35</f>
        <v>1.0000000000000001E-5</v>
      </c>
      <c r="I35" s="41" t="str">
        <f>VarInput!I35</f>
        <v/>
      </c>
      <c r="J35" s="41">
        <f>VarInput!J35</f>
        <v>0</v>
      </c>
      <c r="K35" s="40">
        <v>0.50951321644319481</v>
      </c>
      <c r="L35" s="40">
        <v>1</v>
      </c>
      <c r="M35" s="40">
        <v>0</v>
      </c>
      <c r="N35" s="44">
        <v>-363033.48847494036</v>
      </c>
      <c r="O35" s="80">
        <f t="array" ref="O35">[1]!'US;EIX.int=day.PRDS=1FARD=4/25/2000.NEARD=4/25/2000.excel.qe=ls'</f>
        <v>18.875</v>
      </c>
    </row>
    <row r="36" spans="1:15" x14ac:dyDescent="0.2">
      <c r="A36" s="41" t="str">
        <f>VarInput!A36</f>
        <v>US;P</v>
      </c>
      <c r="B36" s="41">
        <f>VarInput!B36</f>
        <v>0</v>
      </c>
      <c r="C36" s="41">
        <f>VarInput!C36</f>
        <v>153000</v>
      </c>
      <c r="D36" s="41">
        <f>VarInput!D36</f>
        <v>55.970001220703125</v>
      </c>
      <c r="E36" s="41">
        <f>VarInput!E36</f>
        <v>0</v>
      </c>
      <c r="F36" s="41">
        <f>VarInput!F36</f>
        <v>0</v>
      </c>
      <c r="G36" s="41">
        <f>VarInput!G36</f>
        <v>2.4299999999999999E-2</v>
      </c>
      <c r="H36" s="41">
        <f>VarInput!H36</f>
        <v>1.0000000000000001E-5</v>
      </c>
      <c r="I36" s="41" t="str">
        <f>VarInput!I36</f>
        <v/>
      </c>
      <c r="J36" s="41">
        <f>VarInput!J36</f>
        <v>0</v>
      </c>
      <c r="K36" s="40">
        <v>0.29247427214604843</v>
      </c>
      <c r="L36" s="40">
        <v>1</v>
      </c>
      <c r="M36" s="40">
        <v>0</v>
      </c>
      <c r="N36" s="44">
        <v>-208452.1951964272</v>
      </c>
      <c r="O36" s="80">
        <f t="array" ref="O36">[1]!'US;EMC.int=day.PRDS=1FARD=4/25/2000.NEARD=4/25/2000.excel.qe=ls'</f>
        <v>129.5</v>
      </c>
    </row>
    <row r="37" spans="1:15" x14ac:dyDescent="0.2">
      <c r="A37" s="41" t="str">
        <f>VarInput!A37</f>
        <v>US;PEG</v>
      </c>
      <c r="B37" s="41">
        <f>VarInput!B37</f>
        <v>0</v>
      </c>
      <c r="C37" s="41">
        <f>VarInput!C37</f>
        <v>99300</v>
      </c>
      <c r="D37" s="41">
        <f>VarInput!D37</f>
        <v>44.049999237060547</v>
      </c>
      <c r="E37" s="41">
        <f>VarInput!E37</f>
        <v>0</v>
      </c>
      <c r="F37" s="41">
        <f>VarInput!F37</f>
        <v>0</v>
      </c>
      <c r="G37" s="41">
        <f>VarInput!G37</f>
        <v>4.9000000000000002E-2</v>
      </c>
      <c r="H37" s="41">
        <f>VarInput!H37</f>
        <v>1.0000000000000001E-5</v>
      </c>
      <c r="I37" s="41" t="str">
        <f>VarInput!I37</f>
        <v/>
      </c>
      <c r="J37" s="41">
        <f>VarInput!J37</f>
        <v>0</v>
      </c>
      <c r="K37" s="40">
        <v>0.42823422097027602</v>
      </c>
      <c r="L37" s="40">
        <v>1</v>
      </c>
      <c r="M37" s="40">
        <v>0</v>
      </c>
      <c r="N37" s="44">
        <v>-150519.33734909477</v>
      </c>
      <c r="O37" s="80">
        <f t="array" ref="O37">[1]!'CA;ENL.int=day.PRDS=1FARD=4/25/2000.NEARD=4/25/2000.excel.qe=ls'</f>
        <v>7.8499999046325684</v>
      </c>
    </row>
    <row r="38" spans="1:15" x14ac:dyDescent="0.2">
      <c r="A38" s="41" t="str">
        <f>VarInput!A38</f>
        <v>US;PGN</v>
      </c>
      <c r="B38" s="41">
        <f>VarInput!B38</f>
        <v>0</v>
      </c>
      <c r="C38" s="41">
        <f>VarInput!C38</f>
        <v>-10000</v>
      </c>
      <c r="D38" s="41">
        <f>VarInput!D38</f>
        <v>43.950000762939453</v>
      </c>
      <c r="E38" s="41">
        <f>VarInput!E38</f>
        <v>0</v>
      </c>
      <c r="F38" s="41">
        <f>VarInput!F38</f>
        <v>0</v>
      </c>
      <c r="G38" s="41">
        <f>VarInput!G38</f>
        <v>4.82E-2</v>
      </c>
      <c r="H38" s="41">
        <f>VarInput!H38</f>
        <v>1.0000000000000001E-5</v>
      </c>
      <c r="I38" s="41" t="str">
        <f>VarInput!I38</f>
        <v/>
      </c>
      <c r="J38" s="41">
        <f>VarInput!J38</f>
        <v>0</v>
      </c>
      <c r="K38" s="40">
        <v>0.32415124102978726</v>
      </c>
      <c r="L38" s="40">
        <v>1</v>
      </c>
      <c r="M38" s="40">
        <v>0</v>
      </c>
      <c r="N38" s="44">
        <v>-12145.670837726499</v>
      </c>
      <c r="O38" s="80">
        <f t="array" ref="O38">[1]!'US;EPG.int=day.PRDS=1FARD=4/25/2000.NEARD=4/25/2000.excel.qe=ls'</f>
        <v>41.0625</v>
      </c>
    </row>
    <row r="39" spans="1:15" x14ac:dyDescent="0.2">
      <c r="A39" s="41" t="str">
        <f>VarInput!A39</f>
        <v>US;POM</v>
      </c>
      <c r="B39" s="41">
        <f>VarInput!B39</f>
        <v>0</v>
      </c>
      <c r="C39" s="41">
        <f>VarInput!C39</f>
        <v>-30000</v>
      </c>
      <c r="D39" s="41">
        <f>VarInput!D39</f>
        <v>21.299999237060547</v>
      </c>
      <c r="E39" s="41">
        <f>VarInput!E39</f>
        <v>0</v>
      </c>
      <c r="F39" s="41">
        <f>VarInput!F39</f>
        <v>0</v>
      </c>
      <c r="G39" s="41">
        <f>VarInput!G39</f>
        <v>7.7899999999999997E-2</v>
      </c>
      <c r="H39" s="41">
        <f>VarInput!H39</f>
        <v>1.0000000000000001E-5</v>
      </c>
      <c r="I39" s="41" t="str">
        <f>VarInput!I39</f>
        <v/>
      </c>
      <c r="J39" s="41">
        <f>VarInput!J39</f>
        <v>0</v>
      </c>
      <c r="K39" s="40">
        <v>0.34485646076673493</v>
      </c>
      <c r="L39" s="40">
        <v>1</v>
      </c>
      <c r="M39" s="40">
        <v>0</v>
      </c>
      <c r="N39" s="44">
        <v>-18916.919681010462</v>
      </c>
      <c r="O39" s="80">
        <f t="array" ref="O39">[1]!'CA;ESI.int=day.PRDS=1FARD=4/25/2000.NEARD=4/25/2000.excel.qe=ls'</f>
        <v>39</v>
      </c>
    </row>
    <row r="40" spans="1:15" x14ac:dyDescent="0.2">
      <c r="A40" s="41" t="str">
        <f>VarInput!A40</f>
        <v>US;PPL</v>
      </c>
      <c r="B40" s="41">
        <f>VarInput!B40</f>
        <v>0</v>
      </c>
      <c r="C40" s="41">
        <f>VarInput!C40</f>
        <v>26500</v>
      </c>
      <c r="D40" s="41">
        <f>VarInput!D40</f>
        <v>44.099998474121094</v>
      </c>
      <c r="E40" s="41">
        <f>VarInput!E40</f>
        <v>0</v>
      </c>
      <c r="F40" s="41">
        <f>VarInput!F40</f>
        <v>0</v>
      </c>
      <c r="G40" s="41">
        <f>VarInput!G40</f>
        <v>2.4E-2</v>
      </c>
      <c r="H40" s="41">
        <f>VarInput!H40</f>
        <v>1.0000000000000001E-5</v>
      </c>
      <c r="I40" s="41" t="str">
        <f>VarInput!I40</f>
        <v/>
      </c>
      <c r="J40" s="41">
        <f>VarInput!J40</f>
        <v>0</v>
      </c>
      <c r="K40" s="40">
        <v>0.52181663893743302</v>
      </c>
      <c r="L40" s="40">
        <v>1</v>
      </c>
      <c r="M40" s="40">
        <v>0</v>
      </c>
      <c r="N40" s="44">
        <v>-49604.063035948086</v>
      </c>
      <c r="O40" s="80">
        <f t="array" ref="O40">[1]!'US;ESPI.int=day.PRDS=1FARD=4/25/2000.NEARD=4/25/2000.excel.qe=ls'</f>
        <v>4.78125</v>
      </c>
    </row>
    <row r="41" spans="1:15" x14ac:dyDescent="0.2">
      <c r="A41" s="41" t="str">
        <f>VarInput!A41</f>
        <v>US;QQQ</v>
      </c>
      <c r="B41" s="41">
        <f>VarInput!B41</f>
        <v>0</v>
      </c>
      <c r="C41" s="41">
        <f>VarInput!C41</f>
        <v>-7700</v>
      </c>
      <c r="D41" s="41">
        <f>VarInput!D41</f>
        <v>55.130001068115234</v>
      </c>
      <c r="E41" s="41">
        <f>VarInput!E41</f>
        <v>0</v>
      </c>
      <c r="F41" s="41">
        <f>VarInput!F41</f>
        <v>0</v>
      </c>
      <c r="G41" s="41">
        <f>VarInput!G41</f>
        <v>0</v>
      </c>
      <c r="H41" s="41">
        <f>VarInput!H41</f>
        <v>1.0000000000000001E-5</v>
      </c>
      <c r="I41" s="41" t="str">
        <f>VarInput!I41</f>
        <v/>
      </c>
      <c r="J41" s="41">
        <f>VarInput!J41</f>
        <v>0</v>
      </c>
      <c r="K41" s="40">
        <v>0.74117369650245446</v>
      </c>
      <c r="L41" s="40">
        <v>1</v>
      </c>
      <c r="M41" s="40">
        <v>0</v>
      </c>
      <c r="N41" s="44">
        <v>-28422.194170031893</v>
      </c>
      <c r="O41" s="80">
        <f t="array" ref="O41">[1]!'US;ESPI.int=day.PRDS=1FARD=4/25/2000.NEARD=4/25/2000.excel.qe=ls'</f>
        <v>4.78125</v>
      </c>
    </row>
    <row r="42" spans="1:15" x14ac:dyDescent="0.2">
      <c r="A42" s="41" t="str">
        <f>VarInput!A42</f>
        <v>US;QQQ</v>
      </c>
      <c r="B42" s="41">
        <f>VarInput!B42</f>
        <v>4</v>
      </c>
      <c r="C42" s="41">
        <f>VarInput!C42</f>
        <v>-10000</v>
      </c>
      <c r="D42" s="41">
        <f>VarInput!D42</f>
        <v>55.130001068115234</v>
      </c>
      <c r="E42" s="41">
        <f>VarInput!E42</f>
        <v>61</v>
      </c>
      <c r="F42" s="41">
        <f>VarInput!F42</f>
        <v>5.642210881652325E-2</v>
      </c>
      <c r="G42" s="41">
        <f>VarInput!G42</f>
        <v>0</v>
      </c>
      <c r="H42" s="41">
        <f>VarInput!H42</f>
        <v>0.56885594496000003</v>
      </c>
      <c r="I42" s="41">
        <f>VarInput!I42</f>
        <v>36967</v>
      </c>
      <c r="J42" s="41">
        <f>VarInput!J42</f>
        <v>6.8446269678302529E-2</v>
      </c>
      <c r="K42" s="40">
        <v>0.74117369650245446</v>
      </c>
      <c r="L42" s="40">
        <v>-0.72554672338336679</v>
      </c>
      <c r="M42" s="40">
        <v>4.2064551997732409E-2</v>
      </c>
      <c r="N42" s="44">
        <v>-26976.42683608122</v>
      </c>
      <c r="O42" s="80">
        <f t="array" ref="O42">[1]!'US;ESV.int=day.PRDS=1FARD=4/25/2000.NEARD=4/25/2000.excel.qe=ls'</f>
        <v>32.6875</v>
      </c>
    </row>
    <row r="43" spans="1:15" x14ac:dyDescent="0.2">
      <c r="A43" s="41" t="str">
        <f>VarInput!A43</f>
        <v>US;RD</v>
      </c>
      <c r="B43" s="41">
        <f>VarInput!B43</f>
        <v>0</v>
      </c>
      <c r="C43" s="41">
        <f>VarInput!C43</f>
        <v>-89100</v>
      </c>
      <c r="D43" s="41">
        <f>VarInput!D43</f>
        <v>60.650001525878906</v>
      </c>
      <c r="E43" s="41">
        <f>VarInput!E43</f>
        <v>0</v>
      </c>
      <c r="F43" s="41">
        <f>VarInput!F43</f>
        <v>0</v>
      </c>
      <c r="G43" s="41">
        <f>VarInput!G43</f>
        <v>1.9800000000000002E-2</v>
      </c>
      <c r="H43" s="41">
        <f>VarInput!H43</f>
        <v>1.0000000000000001E-5</v>
      </c>
      <c r="I43" s="41" t="str">
        <f>VarInput!I43</f>
        <v/>
      </c>
      <c r="J43" s="41">
        <f>VarInput!J43</f>
        <v>0</v>
      </c>
      <c r="K43" s="40">
        <v>0.28701751450508628</v>
      </c>
      <c r="L43" s="40">
        <v>1</v>
      </c>
      <c r="M43" s="40">
        <v>0</v>
      </c>
      <c r="N43" s="44">
        <v>-135608.22172169166</v>
      </c>
      <c r="O43" s="80">
        <f t="array" ref="O43">[1]!'US;ETR.int=day.PRDS=1FARD=4/25/2000.NEARD=4/25/2000.excel.qe=ls'</f>
        <v>24.8125</v>
      </c>
    </row>
    <row r="44" spans="1:15" x14ac:dyDescent="0.2">
      <c r="A44" s="41" t="str">
        <f>VarInput!A44</f>
        <v>US;RD</v>
      </c>
      <c r="B44" s="41">
        <f>VarInput!B44</f>
        <v>0</v>
      </c>
      <c r="C44" s="41">
        <f>VarInput!C44</f>
        <v>-4000</v>
      </c>
      <c r="D44" s="41">
        <f>VarInput!D44</f>
        <v>60.650001525878906</v>
      </c>
      <c r="E44" s="41">
        <f>VarInput!E44</f>
        <v>0</v>
      </c>
      <c r="F44" s="41">
        <f>VarInput!F44</f>
        <v>0</v>
      </c>
      <c r="G44" s="41">
        <f>VarInput!G44</f>
        <v>2.3959999999999999E-2</v>
      </c>
      <c r="H44" s="41">
        <f>VarInput!H44</f>
        <v>1.0000000000000001E-5</v>
      </c>
      <c r="I44" s="41" t="str">
        <f>VarInput!I44</f>
        <v/>
      </c>
      <c r="J44" s="41">
        <f>VarInput!J44</f>
        <v>0</v>
      </c>
      <c r="K44" s="40">
        <v>0.28701751450508628</v>
      </c>
      <c r="L44" s="40">
        <v>1</v>
      </c>
      <c r="M44" s="40">
        <v>0</v>
      </c>
      <c r="N44" s="44">
        <v>-6087.9111884036665</v>
      </c>
      <c r="O44" s="80">
        <f t="array" ref="O44">[1]!'US;EXDS.int=day.PRDS=1FARD=4/25/2000.NEARD=4/25/2000.excel.qe=ls'</f>
        <v>82.5</v>
      </c>
    </row>
    <row r="45" spans="1:15" x14ac:dyDescent="0.2">
      <c r="A45" s="41" t="str">
        <f>VarInput!A45</f>
        <v>US;REI</v>
      </c>
      <c r="B45" s="41">
        <f>VarInput!B45</f>
        <v>0</v>
      </c>
      <c r="C45" s="41">
        <f>VarInput!C45</f>
        <v>15000</v>
      </c>
      <c r="D45" s="41">
        <f>VarInput!D45</f>
        <v>41.049999237060547</v>
      </c>
      <c r="E45" s="41">
        <f>VarInput!E45</f>
        <v>0</v>
      </c>
      <c r="F45" s="41">
        <f>VarInput!F45</f>
        <v>0</v>
      </c>
      <c r="G45" s="41">
        <f>VarInput!G45</f>
        <v>3.6499999999999998E-2</v>
      </c>
      <c r="H45" s="41">
        <f>VarInput!H45</f>
        <v>1.0000000000000001E-5</v>
      </c>
      <c r="I45" s="41" t="str">
        <f>VarInput!I45</f>
        <v/>
      </c>
      <c r="J45" s="41">
        <f>VarInput!J45</f>
        <v>0</v>
      </c>
      <c r="K45" s="40">
        <v>0.46738102165064593</v>
      </c>
      <c r="L45" s="40">
        <v>1</v>
      </c>
      <c r="M45" s="40">
        <v>0</v>
      </c>
      <c r="N45" s="44">
        <v>-23435.898504499841</v>
      </c>
      <c r="O45" s="80">
        <f t="array" ref="O45">[1]!'US;FE.int=day.PRDS=1FARD=4/25/2000.NEARD=4/25/2000.excel.qe=ls'</f>
        <v>25.75</v>
      </c>
    </row>
    <row r="46" spans="1:15" x14ac:dyDescent="0.2">
      <c r="A46" s="41" t="str">
        <f>VarInput!A46</f>
        <v>US;RIG</v>
      </c>
      <c r="B46" s="41">
        <f>VarInput!B46</f>
        <v>0</v>
      </c>
      <c r="C46" s="41">
        <f>VarInput!C46</f>
        <v>-115550</v>
      </c>
      <c r="D46" s="41">
        <f>VarInput!D46</f>
        <v>50.060001373291016</v>
      </c>
      <c r="E46" s="41">
        <f>VarInput!E46</f>
        <v>0</v>
      </c>
      <c r="F46" s="41">
        <f>VarInput!F46</f>
        <v>0</v>
      </c>
      <c r="G46" s="41">
        <f>VarInput!G46</f>
        <v>8.5000000000000006E-3</v>
      </c>
      <c r="H46" s="41">
        <f>VarInput!H46</f>
        <v>1.0000000000000001E-5</v>
      </c>
      <c r="I46" s="41" t="str">
        <f>VarInput!I46</f>
        <v/>
      </c>
      <c r="J46" s="41">
        <f>VarInput!J46</f>
        <v>0</v>
      </c>
      <c r="K46" s="40">
        <v>0.55719154737486787</v>
      </c>
      <c r="L46" s="40">
        <v>1</v>
      </c>
      <c r="M46" s="40">
        <v>0</v>
      </c>
      <c r="N46" s="44">
        <v>-290027.3779551367</v>
      </c>
      <c r="O46" s="80">
        <f t="array" ref="O46">[1]!'US;FLC.int=day.PRDS=1FARD=4/25/2000.NEARD=4/25/2000.excel.qe=ls'</f>
        <v>18.9375</v>
      </c>
    </row>
    <row r="47" spans="1:15" x14ac:dyDescent="0.2">
      <c r="A47" s="41" t="str">
        <f>VarInput!A47</f>
        <v>US;RIG</v>
      </c>
      <c r="B47" s="41">
        <f>VarInput!B47</f>
        <v>3</v>
      </c>
      <c r="C47" s="41">
        <f>VarInput!C47</f>
        <v>131250</v>
      </c>
      <c r="D47" s="41">
        <f>VarInput!D47</f>
        <v>50.060001373291016</v>
      </c>
      <c r="E47" s="41">
        <f>VarInput!E47</f>
        <v>19</v>
      </c>
      <c r="F47" s="41">
        <f>VarInput!F47</f>
        <v>5.924008558366739E-2</v>
      </c>
      <c r="G47" s="41">
        <f>VarInput!G47</f>
        <v>8.5000000000000006E-3</v>
      </c>
      <c r="H47" s="41">
        <f>VarInput!H47</f>
        <v>0.05</v>
      </c>
      <c r="I47" s="41">
        <f>VarInput!I47</f>
        <v>39955</v>
      </c>
      <c r="J47" s="41">
        <f>VarInput!J47</f>
        <v>8.2491444216290208</v>
      </c>
      <c r="K47" s="40">
        <v>0.55719154737486787</v>
      </c>
      <c r="L47" s="40">
        <v>0.93259790621616023</v>
      </c>
      <c r="M47" s="40">
        <v>6.9058882727305216E-8</v>
      </c>
      <c r="N47" s="44">
        <v>-285416.5088255966</v>
      </c>
      <c r="O47" s="80">
        <f t="array" ref="O47">[1]!'US;FLC.int=day.PRDS=1FARD=4/25/2000.NEARD=4/25/2000.excel.qe=ls'</f>
        <v>18.9375</v>
      </c>
    </row>
    <row r="48" spans="1:15" x14ac:dyDescent="0.2">
      <c r="A48" s="41" t="str">
        <f>VarInput!A48</f>
        <v>US;SBYN</v>
      </c>
      <c r="B48" s="41">
        <f>VarInput!B48</f>
        <v>0</v>
      </c>
      <c r="C48" s="41">
        <f>VarInput!C48</f>
        <v>-26000</v>
      </c>
      <c r="D48" s="41">
        <f>VarInput!D48</f>
        <v>20.6875</v>
      </c>
      <c r="E48" s="41">
        <f>VarInput!E48</f>
        <v>0</v>
      </c>
      <c r="F48" s="41">
        <f>VarInput!F48</f>
        <v>0</v>
      </c>
      <c r="G48" s="41">
        <f>VarInput!G48</f>
        <v>0</v>
      </c>
      <c r="H48" s="41">
        <f>VarInput!H48</f>
        <v>1.0000000000000001E-5</v>
      </c>
      <c r="I48" s="41" t="str">
        <f>VarInput!I48</f>
        <v/>
      </c>
      <c r="J48" s="41">
        <f>VarInput!J48</f>
        <v>0</v>
      </c>
      <c r="K48" s="40">
        <v>1.4614434893415</v>
      </c>
      <c r="L48" s="40">
        <v>1</v>
      </c>
      <c r="M48" s="40">
        <v>0</v>
      </c>
      <c r="N48" s="44">
        <v>-72205.334151237432</v>
      </c>
      <c r="O48" s="80">
        <f t="array" ref="O48">[1]!'US;FLC.int=day.PRDS=1FARD=4/25/2000.NEARD=4/25/2000.excel.qe=ls'</f>
        <v>18.9375</v>
      </c>
    </row>
    <row r="49" spans="1:15" x14ac:dyDescent="0.2">
      <c r="A49" s="41" t="str">
        <f>VarInput!A49</f>
        <v>US;SCG</v>
      </c>
      <c r="B49" s="41">
        <f>VarInput!B49</f>
        <v>0</v>
      </c>
      <c r="C49" s="41">
        <f>VarInput!C49</f>
        <v>-15000</v>
      </c>
      <c r="D49" s="41">
        <f>VarInput!D49</f>
        <v>28.200000762939453</v>
      </c>
      <c r="E49" s="41">
        <f>VarInput!E49</f>
        <v>0</v>
      </c>
      <c r="F49" s="41">
        <f>VarInput!F49</f>
        <v>0</v>
      </c>
      <c r="G49" s="41">
        <f>VarInput!G49</f>
        <v>4.0800000000000003E-2</v>
      </c>
      <c r="H49" s="41">
        <f>VarInput!H49</f>
        <v>1.0000000000000001E-5</v>
      </c>
      <c r="I49" s="41" t="str">
        <f>VarInput!I49</f>
        <v/>
      </c>
      <c r="J49" s="41">
        <f>VarInput!J49</f>
        <v>0</v>
      </c>
      <c r="K49" s="40">
        <v>0.25708401682468851</v>
      </c>
      <c r="L49" s="40">
        <v>1</v>
      </c>
      <c r="M49" s="40">
        <v>0</v>
      </c>
      <c r="N49" s="44">
        <v>-9307.7119023254982</v>
      </c>
      <c r="O49" s="80">
        <f t="array" ref="O49">[1]!'US;FPL.int=day.PRDS=1FARD=4/25/2000.NEARD=4/25/2000.excel.qe=ls'</f>
        <v>45.4375</v>
      </c>
    </row>
    <row r="50" spans="1:15" x14ac:dyDescent="0.2">
      <c r="A50" s="41" t="str">
        <f>VarInput!A50</f>
        <v>US;SRP</v>
      </c>
      <c r="B50" s="41">
        <f>VarInput!B50</f>
        <v>0</v>
      </c>
      <c r="C50" s="41">
        <f>VarInput!C50</f>
        <v>-15000</v>
      </c>
      <c r="D50" s="41">
        <f>VarInput!D50</f>
        <v>11.829999923706055</v>
      </c>
      <c r="E50" s="41">
        <f>VarInput!E50</f>
        <v>0</v>
      </c>
      <c r="F50" s="41">
        <f>VarInput!F50</f>
        <v>0</v>
      </c>
      <c r="G50" s="41">
        <f>VarInput!G50</f>
        <v>8.4500000000000006E-2</v>
      </c>
      <c r="H50" s="41">
        <f>VarInput!H50</f>
        <v>1.0000000000000001E-5</v>
      </c>
      <c r="I50" s="41" t="str">
        <f>VarInput!I50</f>
        <v/>
      </c>
      <c r="J50" s="41">
        <f>VarInput!J50</f>
        <v>0</v>
      </c>
      <c r="K50" s="40">
        <v>0.6612594996049056</v>
      </c>
      <c r="L50" s="40">
        <v>1</v>
      </c>
      <c r="M50" s="40">
        <v>0</v>
      </c>
      <c r="N50" s="44">
        <v>-10670.779909015566</v>
      </c>
      <c r="O50" s="80">
        <f t="array" ref="O50">[1]!'US;FPL.int=day.PRDS=1FARD=4/25/2000.NEARD=4/25/2000.excel.qe=ls'</f>
        <v>45.4375</v>
      </c>
    </row>
    <row r="51" spans="1:15" x14ac:dyDescent="0.2">
      <c r="A51" s="41" t="str">
        <f>VarInput!A51</f>
        <v>US;SUN</v>
      </c>
      <c r="B51" s="41">
        <f>VarInput!B51</f>
        <v>0</v>
      </c>
      <c r="C51" s="41">
        <f>VarInput!C51</f>
        <v>-55000</v>
      </c>
      <c r="D51" s="41">
        <f>VarInput!D51</f>
        <v>34.069999694824219</v>
      </c>
      <c r="E51" s="41">
        <f>VarInput!E51</f>
        <v>0</v>
      </c>
      <c r="F51" s="41">
        <f>VarInput!F51</f>
        <v>0</v>
      </c>
      <c r="G51" s="41">
        <f>VarInput!G51</f>
        <v>2.9399999999999999E-2</v>
      </c>
      <c r="H51" s="41">
        <f>VarInput!H51</f>
        <v>1.0000000000000001E-5</v>
      </c>
      <c r="I51" s="41" t="str">
        <f>VarInput!I51</f>
        <v/>
      </c>
      <c r="J51" s="41">
        <f>VarInput!J51</f>
        <v>0</v>
      </c>
      <c r="K51" s="40">
        <v>0.34133916411974691</v>
      </c>
      <c r="L51" s="40">
        <v>1</v>
      </c>
      <c r="M51" s="40">
        <v>0</v>
      </c>
      <c r="N51" s="44">
        <v>-57515.058231024021</v>
      </c>
      <c r="O51" s="80">
        <f t="array" ref="O51">[1]!'US;GLBL.int=day.PRDS=1FARD=4/25/2000.NEARD=4/25/2000.excel.qe=ls'</f>
        <v>12.6875</v>
      </c>
    </row>
    <row r="52" spans="1:15" x14ac:dyDescent="0.2">
      <c r="A52" s="41" t="str">
        <f>VarInput!A52</f>
        <v>AU;TAP</v>
      </c>
      <c r="B52" s="41">
        <f>VarInput!B52</f>
        <v>0</v>
      </c>
      <c r="C52" s="41">
        <f>VarInput!C52</f>
        <v>3167366</v>
      </c>
      <c r="D52" s="41">
        <f>VarInput!D52</f>
        <v>1</v>
      </c>
      <c r="E52" s="41">
        <f>VarInput!E52</f>
        <v>0</v>
      </c>
      <c r="F52" s="41">
        <f>VarInput!F52</f>
        <v>0</v>
      </c>
      <c r="G52" s="41">
        <f>VarInput!G52</f>
        <v>0</v>
      </c>
      <c r="H52" s="41">
        <f>VarInput!H52</f>
        <v>1.0000000000000001E-5</v>
      </c>
      <c r="I52" s="41" t="str">
        <f>VarInput!I52</f>
        <v/>
      </c>
      <c r="J52" s="41">
        <f>VarInput!J52</f>
        <v>0</v>
      </c>
      <c r="K52" s="40">
        <v>0.56069121540861377</v>
      </c>
      <c r="L52" s="40">
        <v>1</v>
      </c>
      <c r="M52" s="40">
        <v>0</v>
      </c>
      <c r="N52" s="44">
        <v>-287866.0039736905</v>
      </c>
      <c r="O52" s="80">
        <f t="array" ref="O52">[1]!'US;GLM.int=day.PRDS=1FARD=4/25/2000.NEARD=4/25/2000.excel.qe=ls'</f>
        <v>23.3125</v>
      </c>
    </row>
    <row r="53" spans="1:15" x14ac:dyDescent="0.2">
      <c r="A53" s="41" t="str">
        <f>VarInput!A53</f>
        <v>US;TK</v>
      </c>
      <c r="B53" s="41">
        <f>VarInput!B53</f>
        <v>0</v>
      </c>
      <c r="C53" s="41">
        <f>VarInput!C53</f>
        <v>-18300</v>
      </c>
      <c r="D53" s="41">
        <f>VarInput!D53</f>
        <v>39.049999237060547</v>
      </c>
      <c r="E53" s="41">
        <f>VarInput!E53</f>
        <v>0</v>
      </c>
      <c r="F53" s="41">
        <f>VarInput!F53</f>
        <v>0</v>
      </c>
      <c r="G53" s="41">
        <f>VarInput!G53</f>
        <v>2.1999999999999999E-2</v>
      </c>
      <c r="H53" s="41">
        <f>VarInput!H53</f>
        <v>1.0000000000000001E-5</v>
      </c>
      <c r="I53" s="41" t="str">
        <f>VarInput!I53</f>
        <v/>
      </c>
      <c r="J53" s="41">
        <f>VarInput!J53</f>
        <v>0</v>
      </c>
      <c r="K53" s="40">
        <v>0.46127436740523003</v>
      </c>
      <c r="L53" s="40">
        <v>1</v>
      </c>
      <c r="M53" s="40">
        <v>0</v>
      </c>
      <c r="N53" s="44">
        <v>-29448.796948538238</v>
      </c>
      <c r="O53" s="80">
        <f t="array" ref="O53">[1]!'US;GLM.int=day.PRDS=1FARD=4/25/2000.NEARD=4/25/2000.excel.qe=ls'</f>
        <v>23.3125</v>
      </c>
    </row>
    <row r="54" spans="1:15" x14ac:dyDescent="0.2">
      <c r="A54" s="41" t="str">
        <f>VarInput!A54</f>
        <v>US;TOS</v>
      </c>
      <c r="B54" s="41">
        <f>VarInput!B54</f>
        <v>0</v>
      </c>
      <c r="C54" s="41">
        <f>VarInput!C54</f>
        <v>-211250</v>
      </c>
      <c r="D54" s="41">
        <f>VarInput!D54</f>
        <v>42.060001373291016</v>
      </c>
      <c r="E54" s="41">
        <f>VarInput!E54</f>
        <v>0</v>
      </c>
      <c r="F54" s="41">
        <f>VarInput!F54</f>
        <v>0</v>
      </c>
      <c r="G54" s="41">
        <f>VarInput!G54</f>
        <v>7.6E-3</v>
      </c>
      <c r="H54" s="41">
        <f>VarInput!H54</f>
        <v>1.0000000000000001E-5</v>
      </c>
      <c r="I54" s="41" t="str">
        <f>VarInput!I54</f>
        <v/>
      </c>
      <c r="J54" s="41">
        <f>VarInput!J54</f>
        <v>0</v>
      </c>
      <c r="K54" s="40">
        <v>0.34795956128565042</v>
      </c>
      <c r="L54" s="40">
        <v>1</v>
      </c>
      <c r="M54" s="40">
        <v>0</v>
      </c>
      <c r="N54" s="44">
        <v>-282249.21282147121</v>
      </c>
      <c r="O54" s="80">
        <f t="array" ref="O54">[1]!'US;GLW.int=day.PRDS=1FARD=4/25/2000.NEARD=4/25/2000.excel.qe=ls'</f>
        <v>151</v>
      </c>
    </row>
    <row r="55" spans="1:15" x14ac:dyDescent="0.2">
      <c r="A55" s="41" t="str">
        <f>VarInput!A55</f>
        <v>US;TX</v>
      </c>
      <c r="B55" s="41">
        <f>VarInput!B55</f>
        <v>0</v>
      </c>
      <c r="C55" s="41">
        <f>VarInput!C55</f>
        <v>-215700</v>
      </c>
      <c r="D55" s="41">
        <f>VarInput!D55</f>
        <v>64.900001525878906</v>
      </c>
      <c r="E55" s="41">
        <f>VarInput!E55</f>
        <v>0</v>
      </c>
      <c r="F55" s="41">
        <f>VarInput!F55</f>
        <v>0</v>
      </c>
      <c r="G55" s="41">
        <f>VarInput!G55</f>
        <v>2.7699999999999999E-2</v>
      </c>
      <c r="H55" s="41">
        <f>VarInput!H55</f>
        <v>1.0000000000000001E-5</v>
      </c>
      <c r="I55" s="41" t="str">
        <f>VarInput!I55</f>
        <v/>
      </c>
      <c r="J55" s="41">
        <f>VarInput!J55</f>
        <v>0</v>
      </c>
      <c r="K55" s="40">
        <v>0.29028009424406775</v>
      </c>
      <c r="L55" s="40">
        <v>1</v>
      </c>
      <c r="M55" s="40">
        <v>0</v>
      </c>
      <c r="N55" s="44">
        <v>-350999.91967725562</v>
      </c>
      <c r="O55" s="80">
        <f t="array" ref="O55">[1]!'US;GSTRF.int=day.PRDS=1FARD=4/25/2000.NEARD=4/25/2000.excel.qe=ls'</f>
        <v>9.125</v>
      </c>
    </row>
    <row r="56" spans="1:15" x14ac:dyDescent="0.2">
      <c r="A56" s="41" t="str">
        <f>VarInput!A56</f>
        <v>US;TXU</v>
      </c>
      <c r="B56" s="41">
        <f>VarInput!B56</f>
        <v>0</v>
      </c>
      <c r="C56" s="41">
        <f>VarInput!C56</f>
        <v>-15000</v>
      </c>
      <c r="D56" s="41">
        <f>VarInput!D56</f>
        <v>41.369998931884766</v>
      </c>
      <c r="E56" s="41">
        <f>VarInput!E56</f>
        <v>0</v>
      </c>
      <c r="F56" s="41">
        <f>VarInput!F56</f>
        <v>0</v>
      </c>
      <c r="G56" s="41">
        <f>VarInput!G56</f>
        <v>5.8000000000000003E-2</v>
      </c>
      <c r="H56" s="41">
        <f>VarInput!H56</f>
        <v>1.0000000000000001E-5</v>
      </c>
      <c r="I56" s="41" t="str">
        <f>VarInput!I56</f>
        <v/>
      </c>
      <c r="J56" s="41">
        <f>VarInput!J56</f>
        <v>0</v>
      </c>
      <c r="K56" s="40">
        <v>0.32943917083727764</v>
      </c>
      <c r="L56" s="40">
        <v>1</v>
      </c>
      <c r="M56" s="40">
        <v>0</v>
      </c>
      <c r="N56" s="44">
        <v>-17673.92376973767</v>
      </c>
      <c r="O56" s="80">
        <f t="array" ref="O56">[1]!'US;GSTRF.int=day.PRDS=1FARD=4/25/2000.NEARD=4/25/2000.excel.qe=ls'</f>
        <v>9.125</v>
      </c>
    </row>
    <row r="57" spans="1:15" x14ac:dyDescent="0.2">
      <c r="A57" s="41" t="str">
        <f>VarInput!A57</f>
        <v>US;UCU</v>
      </c>
      <c r="B57" s="41">
        <f>VarInput!B57</f>
        <v>0</v>
      </c>
      <c r="C57" s="41">
        <f>VarInput!C57</f>
        <v>-30200</v>
      </c>
      <c r="D57" s="41">
        <f>VarInput!D57</f>
        <v>30.610000610351563</v>
      </c>
      <c r="E57" s="41">
        <f>VarInput!E57</f>
        <v>0</v>
      </c>
      <c r="F57" s="41">
        <f>VarInput!F57</f>
        <v>0</v>
      </c>
      <c r="G57" s="41">
        <f>VarInput!G57</f>
        <v>3.9199999999999999E-2</v>
      </c>
      <c r="H57" s="41">
        <f>VarInput!H57</f>
        <v>1.0000000000000001E-5</v>
      </c>
      <c r="I57" s="41" t="str">
        <f>VarInput!I57</f>
        <v/>
      </c>
      <c r="J57" s="41">
        <f>VarInput!J57</f>
        <v>0</v>
      </c>
      <c r="K57" s="40">
        <v>0.40499577721006319</v>
      </c>
      <c r="L57" s="40">
        <v>1</v>
      </c>
      <c r="M57" s="40">
        <v>0</v>
      </c>
      <c r="N57" s="44">
        <v>-32321.659625978966</v>
      </c>
      <c r="O57" s="80">
        <f t="array" ref="O57">[1]!'US;GSTRF.int=day.PRDS=1FARD=4/25/2000.NEARD=4/25/2000.excel.qe=ls'</f>
        <v>9.125</v>
      </c>
    </row>
    <row r="58" spans="1:15" x14ac:dyDescent="0.2">
      <c r="A58" s="41" t="str">
        <f>VarInput!A58</f>
        <v>US;UTY</v>
      </c>
      <c r="B58" s="41">
        <f>VarInput!B58</f>
        <v>1</v>
      </c>
      <c r="C58" s="41">
        <f>VarInput!C58</f>
        <v>-9500</v>
      </c>
      <c r="D58" s="41">
        <f>VarInput!D58</f>
        <v>366.8900146484375</v>
      </c>
      <c r="E58" s="41">
        <f>VarInput!E58</f>
        <v>360</v>
      </c>
      <c r="F58" s="41">
        <f>VarInput!F58</f>
        <v>5.642210881652325E-2</v>
      </c>
      <c r="G58" s="41">
        <f>VarInput!G58</f>
        <v>4.2970000000000001E-2</v>
      </c>
      <c r="H58" s="41">
        <f>VarInput!H58</f>
        <v>0.25256430114</v>
      </c>
      <c r="I58" s="41">
        <f>VarInput!I58</f>
        <v>36967</v>
      </c>
      <c r="J58" s="41">
        <f>VarInput!J58</f>
        <v>6.8446269678302529E-2</v>
      </c>
      <c r="K58" s="40">
        <v>0.30840592317708915</v>
      </c>
      <c r="L58" s="40">
        <v>0.62891396602605021</v>
      </c>
      <c r="M58" s="40">
        <v>1.5518249687553051E-2</v>
      </c>
      <c r="N58" s="44">
        <v>-64994.009434187719</v>
      </c>
      <c r="O58" s="80">
        <f t="array" ref="O58">[1]!'US;HAL.int=day.PRDS=1FARD=4/25/2000.NEARD=4/25/2000.excel.qe=ls'</f>
        <v>41.625</v>
      </c>
    </row>
    <row r="59" spans="1:15" x14ac:dyDescent="0.2">
      <c r="A59" s="41" t="str">
        <f>VarInput!A59</f>
        <v>US;UTY</v>
      </c>
      <c r="B59" s="41">
        <f>VarInput!B59</f>
        <v>2</v>
      </c>
      <c r="C59" s="41">
        <f>VarInput!C59</f>
        <v>9500</v>
      </c>
      <c r="D59" s="41">
        <f>VarInput!D59</f>
        <v>366.8900146484375</v>
      </c>
      <c r="E59" s="41">
        <f>VarInput!E59</f>
        <v>360</v>
      </c>
      <c r="F59" s="41">
        <f>VarInput!F59</f>
        <v>5.642210881652325E-2</v>
      </c>
      <c r="G59" s="41">
        <f>VarInput!G59</f>
        <v>4.2970000000000001E-2</v>
      </c>
      <c r="H59" s="41">
        <f>VarInput!H59</f>
        <v>0.25835094769600003</v>
      </c>
      <c r="I59" s="41">
        <f>VarInput!I59</f>
        <v>36967</v>
      </c>
      <c r="J59" s="41">
        <f>VarInput!J59</f>
        <v>6.8446269678302529E-2</v>
      </c>
      <c r="K59" s="40">
        <v>0.30840592317708915</v>
      </c>
      <c r="L59" s="40">
        <v>-0.37040173139554378</v>
      </c>
      <c r="M59" s="40">
        <v>1.5200721926170207E-2</v>
      </c>
      <c r="N59" s="44">
        <v>-27917.202956573583</v>
      </c>
      <c r="O59" s="80">
        <f t="array" ref="O59">[1]!'US;IBM.int=day.PRDS=1FARD=4/25/2000.NEARD=4/25/2000.excel.qe=ls'</f>
        <v>106.5</v>
      </c>
    </row>
    <row r="60" spans="1:15" x14ac:dyDescent="0.2">
      <c r="A60" s="41" t="str">
        <f>VarInput!A60</f>
        <v>US;UTY</v>
      </c>
      <c r="B60" s="41">
        <f>VarInput!B60</f>
        <v>1</v>
      </c>
      <c r="C60" s="41">
        <f>VarInput!C60</f>
        <v>-4500</v>
      </c>
      <c r="D60" s="41">
        <f>VarInput!D60</f>
        <v>366.8900146484375</v>
      </c>
      <c r="E60" s="41">
        <f>VarInput!E60</f>
        <v>370</v>
      </c>
      <c r="F60" s="41">
        <f>VarInput!F60</f>
        <v>5.642210881652325E-2</v>
      </c>
      <c r="G60" s="41">
        <f>VarInput!G60</f>
        <v>4.2970000000000001E-2</v>
      </c>
      <c r="H60" s="41">
        <f>VarInput!H60</f>
        <v>0.26456256582000004</v>
      </c>
      <c r="I60" s="41">
        <f>VarInput!I60</f>
        <v>36967</v>
      </c>
      <c r="J60" s="41">
        <f>VarInput!J60</f>
        <v>6.8446269678302529E-2</v>
      </c>
      <c r="K60" s="40">
        <v>0.30840592317708915</v>
      </c>
      <c r="L60" s="40">
        <v>0.46910725779332907</v>
      </c>
      <c r="M60" s="40">
        <v>1.5620796238126277E-2</v>
      </c>
      <c r="N60" s="44">
        <v>-23952.643139713757</v>
      </c>
      <c r="O60" s="80">
        <f t="array" ref="O60">[1]!'US;ICGE.int=day.PRDS=1FARD=4/25/2000.NEARD=4/25/2000.excel.qe=ls'</f>
        <v>37.875</v>
      </c>
    </row>
    <row r="61" spans="1:15" x14ac:dyDescent="0.2">
      <c r="A61" s="41" t="str">
        <f>VarInput!A61</f>
        <v>US;UTY</v>
      </c>
      <c r="B61" s="41">
        <f>VarInput!B61</f>
        <v>2</v>
      </c>
      <c r="C61" s="41">
        <f>VarInput!C61</f>
        <v>4500</v>
      </c>
      <c r="D61" s="41">
        <f>VarInput!D61</f>
        <v>366.8900146484375</v>
      </c>
      <c r="E61" s="41">
        <f>VarInput!E61</f>
        <v>370</v>
      </c>
      <c r="F61" s="41">
        <f>VarInput!F61</f>
        <v>5.642210881652325E-2</v>
      </c>
      <c r="G61" s="41">
        <f>VarInput!G61</f>
        <v>4.2970000000000001E-2</v>
      </c>
      <c r="H61" s="41">
        <f>VarInput!H61</f>
        <v>0.25636577984999998</v>
      </c>
      <c r="I61" s="41">
        <f>VarInput!I61</f>
        <v>36967</v>
      </c>
      <c r="J61" s="41">
        <f>VarInput!J61</f>
        <v>6.8446269678302529E-2</v>
      </c>
      <c r="K61" s="40">
        <v>0.30840592317708915</v>
      </c>
      <c r="L61" s="40">
        <v>-0.52975894926226352</v>
      </c>
      <c r="M61" s="40">
        <v>1.6114648591886421E-2</v>
      </c>
      <c r="N61" s="44">
        <v>-19875.84896937578</v>
      </c>
      <c r="O61" s="80">
        <f t="array" ref="O61">[1]!'US;IIH.int=day.PRDS=1FARD=4/25/2000.NEARD=4/25/2000.excel.qe=ls'</f>
        <v>45.5</v>
      </c>
    </row>
    <row r="62" spans="1:15" x14ac:dyDescent="0.2">
      <c r="A62" s="41" t="str">
        <f>VarInput!A62</f>
        <v>US;VITR</v>
      </c>
      <c r="B62" s="41">
        <f>VarInput!B62</f>
        <v>0</v>
      </c>
      <c r="C62" s="41">
        <f>VarInput!C62</f>
        <v>100000</v>
      </c>
      <c r="D62" s="41">
        <f>VarInput!D62</f>
        <v>5.875</v>
      </c>
      <c r="E62" s="41">
        <f>VarInput!E62</f>
        <v>0</v>
      </c>
      <c r="F62" s="41">
        <f>VarInput!F62</f>
        <v>0</v>
      </c>
      <c r="G62" s="41">
        <f>VarInput!G62</f>
        <v>0</v>
      </c>
      <c r="H62" s="41">
        <f>VarInput!H62</f>
        <v>1.0000000000000001E-5</v>
      </c>
      <c r="I62" s="41" t="str">
        <f>VarInput!I62</f>
        <v/>
      </c>
      <c r="J62" s="41">
        <f>VarInput!J62</f>
        <v>0</v>
      </c>
      <c r="K62" s="40">
        <v>2.4166739073292733</v>
      </c>
      <c r="L62" s="40">
        <v>1</v>
      </c>
      <c r="M62" s="40">
        <v>0</v>
      </c>
      <c r="N62" s="44">
        <v>-112518.46004684616</v>
      </c>
      <c r="O62" s="80">
        <f t="array" ref="O62">[1]!'US;IIR.int=day.PRDS=1FARD=4/25/2000.NEARD=4/25/2000.excel.qe=ls'</f>
        <v>8.625</v>
      </c>
    </row>
    <row r="63" spans="1:15" x14ac:dyDescent="0.2">
      <c r="A63" s="41" t="str">
        <f>VarInput!A63</f>
        <v>US;VLO</v>
      </c>
      <c r="B63" s="41">
        <f>VarInput!B63</f>
        <v>0</v>
      </c>
      <c r="C63" s="41">
        <f>VarInput!C63</f>
        <v>-40000</v>
      </c>
      <c r="D63" s="41">
        <f>VarInput!D63</f>
        <v>36.970001220703125</v>
      </c>
      <c r="E63" s="41">
        <f>VarInput!E63</f>
        <v>0</v>
      </c>
      <c r="F63" s="41">
        <f>VarInput!F63</f>
        <v>0</v>
      </c>
      <c r="G63" s="41">
        <f>VarInput!G63</f>
        <v>8.6999999999999994E-3</v>
      </c>
      <c r="H63" s="41">
        <f>VarInput!H63</f>
        <v>1.0000000000000001E-5</v>
      </c>
      <c r="I63" s="41" t="str">
        <f>VarInput!I63</f>
        <v/>
      </c>
      <c r="J63" s="41">
        <f>VarInput!J63</f>
        <v>0</v>
      </c>
      <c r="K63" s="40">
        <v>0.46842660779519824</v>
      </c>
      <c r="L63" s="40">
        <v>1</v>
      </c>
      <c r="M63" s="40">
        <v>0</v>
      </c>
      <c r="N63" s="44">
        <v>-59972.398456461349</v>
      </c>
      <c r="O63" s="80">
        <f t="array" ref="O63">[1]!'US;INTC.int=day.PRDS=1FARD=4/25/2000.NEARD=4/25/2000.excel.qe=ls'</f>
        <v>116.125</v>
      </c>
    </row>
    <row r="64" spans="1:15" x14ac:dyDescent="0.2">
      <c r="A64" s="41" t="str">
        <f>VarInput!A64</f>
        <v>US;VSTR</v>
      </c>
      <c r="B64" s="41">
        <f>VarInput!B64</f>
        <v>0</v>
      </c>
      <c r="C64" s="41">
        <f>VarInput!C64</f>
        <v>54000</v>
      </c>
      <c r="D64" s="41">
        <f>VarInput!D64</f>
        <v>94.3125</v>
      </c>
      <c r="E64" s="41">
        <f>VarInput!E64</f>
        <v>0</v>
      </c>
      <c r="F64" s="41">
        <f>VarInput!F64</f>
        <v>0</v>
      </c>
      <c r="G64" s="41">
        <f>VarInput!G64</f>
        <v>0</v>
      </c>
      <c r="H64" s="41">
        <f>VarInput!H64</f>
        <v>0.56885594496000003</v>
      </c>
      <c r="I64" s="41" t="str">
        <f>VarInput!I64</f>
        <v/>
      </c>
      <c r="J64" s="41">
        <f>VarInput!J64</f>
        <v>0</v>
      </c>
      <c r="K64" s="40">
        <v>0.64890944192624167</v>
      </c>
      <c r="L64" s="40">
        <v>1</v>
      </c>
      <c r="M64" s="40">
        <v>0</v>
      </c>
      <c r="N64" s="44">
        <v>-287244.73388436419</v>
      </c>
      <c r="O64" s="80">
        <f t="array" ref="O64">[1]!'US;ISLD.int=day.PRDS=1FARD=4/25/2000.NEARD=4/25/2000.excel.qe=ls'</f>
        <v>28.5</v>
      </c>
    </row>
    <row r="65" spans="1:15" x14ac:dyDescent="0.2">
      <c r="A65" s="41" t="str">
        <f>VarInput!A65</f>
        <v>US;WEC</v>
      </c>
      <c r="B65" s="41">
        <f>VarInput!B65</f>
        <v>0</v>
      </c>
      <c r="C65" s="41">
        <f>VarInput!C65</f>
        <v>-12500</v>
      </c>
      <c r="D65" s="41">
        <f>VarInput!D65</f>
        <v>21.280000686645508</v>
      </c>
      <c r="E65" s="41">
        <f>VarInput!E65</f>
        <v>0</v>
      </c>
      <c r="F65" s="41">
        <f>VarInput!F65</f>
        <v>0</v>
      </c>
      <c r="G65" s="41">
        <f>VarInput!G65</f>
        <v>3.7600000000000001E-2</v>
      </c>
      <c r="H65" s="41">
        <f>VarInput!H65</f>
        <v>0.25636577984999998</v>
      </c>
      <c r="I65" s="41" t="str">
        <f>VarInput!I65</f>
        <v/>
      </c>
      <c r="J65" s="41">
        <f>VarInput!J65</f>
        <v>0</v>
      </c>
      <c r="K65" s="40">
        <v>0.27536828148397985</v>
      </c>
      <c r="L65" s="40">
        <v>1</v>
      </c>
      <c r="M65" s="40">
        <v>0</v>
      </c>
      <c r="N65" s="44">
        <v>-6155.8787125508998</v>
      </c>
      <c r="O65" s="80">
        <f t="array" ref="O65">[1]!'US;ISLD.int=day.PRDS=1FARD=4/25/2000.NEARD=4/25/2000.excel.qe=ls'</f>
        <v>28.5</v>
      </c>
    </row>
    <row r="66" spans="1:15" x14ac:dyDescent="0.2">
      <c r="A66" s="41" t="str">
        <f>VarInput!A66</f>
        <v>AU;WPL</v>
      </c>
      <c r="B66" s="41">
        <f>VarInput!B66</f>
        <v>0</v>
      </c>
      <c r="C66" s="41">
        <f>VarInput!C66</f>
        <v>-471000</v>
      </c>
      <c r="D66" s="41">
        <f>VarInput!D66</f>
        <v>14.050000190734863</v>
      </c>
      <c r="E66" s="41">
        <f>VarInput!E66</f>
        <v>0</v>
      </c>
      <c r="F66" s="41">
        <f>VarInput!F66</f>
        <v>0</v>
      </c>
      <c r="G66" s="41">
        <f>VarInput!G66</f>
        <v>2.1399999999999999E-2</v>
      </c>
      <c r="H66" s="41">
        <f>VarInput!H66</f>
        <v>1.0000000000000001E-5</v>
      </c>
      <c r="I66" s="41" t="str">
        <f>VarInput!I66</f>
        <v/>
      </c>
      <c r="J66" s="41">
        <f>VarInput!J66</f>
        <v>0</v>
      </c>
      <c r="K66" s="40">
        <v>0.21937544899525702</v>
      </c>
      <c r="L66" s="40">
        <v>1</v>
      </c>
      <c r="M66" s="40">
        <v>0</v>
      </c>
      <c r="N66" s="44">
        <v>-238053.78807994173</v>
      </c>
      <c r="O66" s="80">
        <f t="array" ref="O66">[1]!'US;ISLD.int=day.PRDS=1FARD=4/25/2000.NEARD=4/25/2000.excel.qe=ls'</f>
        <v>28.5</v>
      </c>
    </row>
    <row r="67" spans="1:15" x14ac:dyDescent="0.2">
      <c r="A67" s="41" t="str">
        <f>VarInput!A67</f>
        <v>US;XNG</v>
      </c>
      <c r="B67" s="41">
        <f>VarInput!B67</f>
        <v>1</v>
      </c>
      <c r="C67" s="41">
        <f>VarInput!C67</f>
        <v>-20000</v>
      </c>
      <c r="D67" s="41">
        <f>VarInput!D67</f>
        <v>250.41999816894531</v>
      </c>
      <c r="E67" s="41">
        <f>VarInput!E67</f>
        <v>240</v>
      </c>
      <c r="F67" s="41">
        <f>VarInput!F67</f>
        <v>5.2636971229985383E-2</v>
      </c>
      <c r="G67" s="41">
        <f>VarInput!G67</f>
        <v>8.4899999999999993E-3</v>
      </c>
      <c r="H67" s="41">
        <f>VarInput!H67</f>
        <v>0.33108533534700002</v>
      </c>
      <c r="I67" s="41">
        <f>VarInput!I67</f>
        <v>37093</v>
      </c>
      <c r="J67" s="41">
        <f>VarInput!J67</f>
        <v>0.4134154688569473</v>
      </c>
      <c r="K67" s="40">
        <v>0.35037150800324296</v>
      </c>
      <c r="L67" s="40">
        <v>0.65011859007961326</v>
      </c>
      <c r="M67" s="40">
        <v>6.9063136376686131E-3</v>
      </c>
      <c r="N67" s="44">
        <v>-104300.5359320017</v>
      </c>
      <c r="O67" s="80">
        <f t="array" ref="O67">[1]!'US;JDSU.int=day.PRDS=1FARD=4/25/2000.NEARD=4/25/2000.excel.qe=ls'</f>
        <v>80.3125</v>
      </c>
    </row>
    <row r="68" spans="1:15" x14ac:dyDescent="0.2">
      <c r="A68" s="41" t="str">
        <f>VarInput!A68</f>
        <v>US;XNG</v>
      </c>
      <c r="B68" s="41">
        <f>VarInput!B68</f>
        <v>2</v>
      </c>
      <c r="C68" s="41">
        <f>VarInput!C68</f>
        <v>20000</v>
      </c>
      <c r="D68" s="41">
        <f>VarInput!D68</f>
        <v>250.41999816894531</v>
      </c>
      <c r="E68" s="41">
        <f>VarInput!E68</f>
        <v>240</v>
      </c>
      <c r="F68" s="41">
        <f>VarInput!F68</f>
        <v>5.2636971229985383E-2</v>
      </c>
      <c r="G68" s="41">
        <f>VarInput!G68</f>
        <v>8.4899999999999993E-3</v>
      </c>
      <c r="H68" s="41">
        <f>VarInput!H68</f>
        <v>0.32316252427099995</v>
      </c>
      <c r="I68" s="41">
        <f>VarInput!I68</f>
        <v>37093</v>
      </c>
      <c r="J68" s="41">
        <f>VarInput!J68</f>
        <v>0.4134154688569473</v>
      </c>
      <c r="K68" s="40">
        <v>0.35037150800324296</v>
      </c>
      <c r="L68" s="40">
        <v>-0.34474094029532587</v>
      </c>
      <c r="M68" s="40">
        <v>7.063237486573443E-3</v>
      </c>
      <c r="N68" s="44">
        <v>-49117.369477714587</v>
      </c>
      <c r="O68" s="80">
        <f t="array" ref="O68">[1]!'US;LD.int=day.PRDS=1FARD=4/25/2000.NEARD=4/25/2000.excel.qe=ls'</f>
        <v>25.8125</v>
      </c>
    </row>
    <row r="69" spans="1:15" x14ac:dyDescent="0.2">
      <c r="A69" s="41" t="str">
        <f>VarInput!A69</f>
        <v>US;XOI</v>
      </c>
      <c r="B69" s="41">
        <f>VarInput!B69</f>
        <v>3</v>
      </c>
      <c r="C69" s="41">
        <f>VarInput!C69</f>
        <v>-8500</v>
      </c>
      <c r="D69" s="41">
        <f>VarInput!D69</f>
        <v>534.4000244140625</v>
      </c>
      <c r="E69" s="41">
        <f>VarInput!E69</f>
        <v>520</v>
      </c>
      <c r="F69" s="41">
        <f>VarInput!F69</f>
        <v>5.5423199559076215E-2</v>
      </c>
      <c r="G69" s="41">
        <f>VarInput!G69</f>
        <v>2.385E-2</v>
      </c>
      <c r="H69" s="41">
        <f>VarInput!H69</f>
        <v>0.23802558786899999</v>
      </c>
      <c r="I69" s="41">
        <f>VarInput!I69</f>
        <v>37002</v>
      </c>
      <c r="J69" s="41">
        <f>VarInput!J69</f>
        <v>0.16427104722792607</v>
      </c>
      <c r="K69" s="40">
        <v>0.22989103068025299</v>
      </c>
      <c r="L69" s="40">
        <v>0.64757699659007983</v>
      </c>
      <c r="M69" s="40">
        <v>7.1827527230069414E-3</v>
      </c>
      <c r="N69" s="44">
        <v>-63487.691103861616</v>
      </c>
      <c r="O69" s="80">
        <f t="array" ref="O69">[1]!'US;LD.int=day.PRDS=1FARD=4/25/2000.NEARD=4/25/2000.excel.qe=ls'</f>
        <v>25.8125</v>
      </c>
    </row>
    <row r="70" spans="1:15" x14ac:dyDescent="0.2">
      <c r="A70" s="41" t="str">
        <f>VarInput!A70</f>
        <v>US;XOI</v>
      </c>
      <c r="B70" s="41">
        <f>VarInput!B70</f>
        <v>4</v>
      </c>
      <c r="C70" s="41">
        <f>VarInput!C70</f>
        <v>8500</v>
      </c>
      <c r="D70" s="41">
        <f>VarInput!D70</f>
        <v>534.4000244140625</v>
      </c>
      <c r="E70" s="41">
        <f>VarInput!E70</f>
        <v>520</v>
      </c>
      <c r="F70" s="41">
        <f>VarInput!F70</f>
        <v>5.5423199559076215E-2</v>
      </c>
      <c r="G70" s="41">
        <f>VarInput!G70</f>
        <v>2.385E-2</v>
      </c>
      <c r="H70" s="41">
        <f>VarInput!H70</f>
        <v>0.230786958796</v>
      </c>
      <c r="I70" s="41">
        <f>VarInput!I70</f>
        <v>37002</v>
      </c>
      <c r="J70" s="41">
        <f>VarInput!J70</f>
        <v>0.16427104722792607</v>
      </c>
      <c r="K70" s="40">
        <v>0.22989103068025299</v>
      </c>
      <c r="L70" s="40">
        <v>-0.34999588249473473</v>
      </c>
      <c r="M70" s="40">
        <v>7.5351051976872982E-3</v>
      </c>
      <c r="N70" s="44">
        <v>-27479.235691836697</v>
      </c>
      <c r="O70" s="80">
        <f t="array" ref="O70">[1]!'US;LOR.int=day.PRDS=1FARD=4/25/2000.NEARD=4/25/2000.excel.qe=ls'</f>
        <v>7.75</v>
      </c>
    </row>
    <row r="71" spans="1:15" x14ac:dyDescent="0.2">
      <c r="A71" s="41">
        <f>VarInput!A71</f>
        <v>0</v>
      </c>
      <c r="B71" s="41">
        <f>VarInput!B71</f>
        <v>0</v>
      </c>
      <c r="C71" s="41">
        <f>VarInput!C71</f>
        <v>0</v>
      </c>
      <c r="D71" s="41">
        <f>VarInput!D71</f>
        <v>0</v>
      </c>
      <c r="E71" s="41">
        <f>VarInput!E71</f>
        <v>0</v>
      </c>
      <c r="F71" s="41">
        <f>VarInput!F71</f>
        <v>0</v>
      </c>
      <c r="G71" s="41">
        <f>VarInput!G71</f>
        <v>0</v>
      </c>
      <c r="H71" s="41">
        <f>VarInput!H71</f>
        <v>0</v>
      </c>
      <c r="I71" s="41">
        <f>VarInput!I71</f>
        <v>0</v>
      </c>
      <c r="J71" s="41">
        <f>VarInput!J71</f>
        <v>0</v>
      </c>
      <c r="K71" s="40">
        <v>0.78243822965049814</v>
      </c>
      <c r="L71" s="40">
        <v>1</v>
      </c>
      <c r="M71" s="40">
        <v>0</v>
      </c>
      <c r="N71" s="44">
        <v>-91933.71264414303</v>
      </c>
      <c r="O71" s="80">
        <f t="array" ref="O71">[1]!'US;LVLT.int=day.PRDS=1FARD=4/25/2000.NEARD=4/25/2000.excel.qe=ls'</f>
        <v>78</v>
      </c>
    </row>
    <row r="72" spans="1:15" x14ac:dyDescent="0.2">
      <c r="A72" s="41">
        <f>VarInput!A72</f>
        <v>0</v>
      </c>
      <c r="B72" s="41">
        <f>VarInput!B72</f>
        <v>0</v>
      </c>
      <c r="C72" s="41">
        <f>VarInput!C72</f>
        <v>0</v>
      </c>
      <c r="D72" s="41">
        <f>VarInput!D72</f>
        <v>0</v>
      </c>
      <c r="E72" s="41">
        <f>VarInput!E72</f>
        <v>0</v>
      </c>
      <c r="F72" s="41">
        <f>VarInput!F72</f>
        <v>0</v>
      </c>
      <c r="G72" s="41">
        <f>VarInput!G72</f>
        <v>0</v>
      </c>
      <c r="H72" s="41">
        <f>VarInput!H72</f>
        <v>0</v>
      </c>
      <c r="I72" s="41">
        <f>VarInput!I72</f>
        <v>0</v>
      </c>
      <c r="J72" s="41">
        <f>VarInput!J72</f>
        <v>0</v>
      </c>
      <c r="K72" s="40">
        <v>0.82549765202981429</v>
      </c>
      <c r="L72" s="40">
        <v>1</v>
      </c>
      <c r="M72" s="40">
        <v>0</v>
      </c>
      <c r="N72" s="44">
        <v>-86329.483869197429</v>
      </c>
      <c r="O72" s="80">
        <f t="array" ref="O72">[1]!'US;MCN.int=day.PRDS=1FARD=4/25/2000.NEARD=4/25/2000.excel.qe=ls'</f>
        <v>25.3125</v>
      </c>
    </row>
    <row r="73" spans="1:15" x14ac:dyDescent="0.2">
      <c r="A73" s="41">
        <f>VarInput!A73</f>
        <v>0</v>
      </c>
      <c r="B73" s="41">
        <f>VarInput!B73</f>
        <v>0</v>
      </c>
      <c r="C73" s="41">
        <f>VarInput!C73</f>
        <v>0</v>
      </c>
      <c r="D73" s="41">
        <f>VarInput!D73</f>
        <v>0</v>
      </c>
      <c r="E73" s="41">
        <f>VarInput!E73</f>
        <v>0</v>
      </c>
      <c r="F73" s="41">
        <f>VarInput!F73</f>
        <v>0</v>
      </c>
      <c r="G73" s="41">
        <f>VarInput!G73</f>
        <v>0</v>
      </c>
      <c r="H73" s="41">
        <f>VarInput!H73</f>
        <v>0</v>
      </c>
      <c r="I73" s="41">
        <f>VarInput!I73</f>
        <v>0</v>
      </c>
      <c r="J73" s="41">
        <f>VarInput!J73</f>
        <v>0</v>
      </c>
      <c r="K73" s="40">
        <v>0.31340029656824181</v>
      </c>
      <c r="L73" s="40">
        <v>1</v>
      </c>
      <c r="M73" s="40">
        <v>0</v>
      </c>
      <c r="N73" s="44">
        <v>-6875.7276156983235</v>
      </c>
      <c r="O73" s="80">
        <f t="array" ref="O73">[1]!'US;MMR.int=day.PRDS=1FARD=4/25/2000.NEARD=4/25/2000.excel.qe=ls'</f>
        <v>13.1875</v>
      </c>
    </row>
    <row r="74" spans="1:15" x14ac:dyDescent="0.2">
      <c r="A74" s="41">
        <f>VarInput!A74</f>
        <v>0</v>
      </c>
      <c r="B74" s="41">
        <f>VarInput!B74</f>
        <v>0</v>
      </c>
      <c r="C74" s="41">
        <f>VarInput!C74</f>
        <v>0</v>
      </c>
      <c r="D74" s="41">
        <f>VarInput!D74</f>
        <v>0</v>
      </c>
      <c r="E74" s="41">
        <f>VarInput!E74</f>
        <v>0</v>
      </c>
      <c r="F74" s="41">
        <f>VarInput!F74</f>
        <v>0</v>
      </c>
      <c r="G74" s="41">
        <f>VarInput!G74</f>
        <v>0</v>
      </c>
      <c r="H74" s="41">
        <f>VarInput!H74</f>
        <v>0</v>
      </c>
      <c r="I74" s="41">
        <f>VarInput!I74</f>
        <v>0</v>
      </c>
      <c r="J74" s="41">
        <f>VarInput!J74</f>
        <v>0</v>
      </c>
      <c r="K74" s="40">
        <v>0.48758989038913997</v>
      </c>
      <c r="L74" s="40">
        <v>1</v>
      </c>
      <c r="M74" s="40">
        <v>0</v>
      </c>
      <c r="N74" s="44">
        <v>-60224.842640406496</v>
      </c>
      <c r="O74" s="80">
        <f t="array" ref="O74">[1]!'US;MOT.int=day.PRDS=1FARD=4/25/2000.NEARD=4/25/2000.excel.qe=ls'</f>
        <v>105</v>
      </c>
    </row>
    <row r="75" spans="1:15" x14ac:dyDescent="0.2">
      <c r="A75" s="41">
        <f>VarInput!A75</f>
        <v>0</v>
      </c>
      <c r="B75" s="41">
        <f>VarInput!B75</f>
        <v>0</v>
      </c>
      <c r="C75" s="41">
        <f>VarInput!C75</f>
        <v>0</v>
      </c>
      <c r="D75" s="41">
        <f>VarInput!D75</f>
        <v>0</v>
      </c>
      <c r="E75" s="41">
        <f>VarInput!E75</f>
        <v>0</v>
      </c>
      <c r="F75" s="41">
        <f>VarInput!F75</f>
        <v>0</v>
      </c>
      <c r="G75" s="41">
        <f>VarInput!G75</f>
        <v>0</v>
      </c>
      <c r="H75" s="41">
        <f>VarInput!H75</f>
        <v>0</v>
      </c>
      <c r="I75" s="41">
        <f>VarInput!I75</f>
        <v>0</v>
      </c>
      <c r="J75" s="41">
        <f>VarInput!J75</f>
        <v>0</v>
      </c>
      <c r="K75" s="40">
        <v>0.19964754822183839</v>
      </c>
      <c r="L75" s="40">
        <v>1</v>
      </c>
      <c r="M75" s="40">
        <v>0</v>
      </c>
      <c r="N75" s="44">
        <v>-219980.37845938827</v>
      </c>
      <c r="O75" s="80">
        <f t="array" ref="O75">[1]!'US;MPWR.int=day.PRDS=1FARD=4/25/2000.NEARD=4/25/2000.excel.qe=ls'</f>
        <v>38.9375</v>
      </c>
    </row>
    <row r="76" spans="1:15" x14ac:dyDescent="0.2">
      <c r="A76" s="41">
        <f>VarInput!A76</f>
        <v>0</v>
      </c>
      <c r="B76" s="41">
        <f>VarInput!B76</f>
        <v>0</v>
      </c>
      <c r="C76" s="41">
        <f>VarInput!C76</f>
        <v>0</v>
      </c>
      <c r="D76" s="41">
        <f>VarInput!D76</f>
        <v>0</v>
      </c>
      <c r="E76" s="41">
        <f>VarInput!E76</f>
        <v>0</v>
      </c>
      <c r="F76" s="41">
        <f>VarInput!F76</f>
        <v>0</v>
      </c>
      <c r="G76" s="41">
        <f>VarInput!G76</f>
        <v>0</v>
      </c>
      <c r="H76" s="41">
        <f>VarInput!H76</f>
        <v>0</v>
      </c>
      <c r="I76" s="41">
        <f>VarInput!I76</f>
        <v>0</v>
      </c>
      <c r="J76" s="41">
        <f>VarInput!J76</f>
        <v>0</v>
      </c>
      <c r="K76" s="40">
        <v>0.39968958349792766</v>
      </c>
      <c r="L76" s="40">
        <v>1</v>
      </c>
      <c r="M76" s="40">
        <v>0</v>
      </c>
      <c r="N76" s="44">
        <v>-104999.01605686176</v>
      </c>
      <c r="O76" s="80">
        <f t="array" ref="O76">[1]!'US;MRL.int=day.PRDS=1FARD=4/25/2000.NEARD=4/25/2000.excel.qe=ls'</f>
        <v>25</v>
      </c>
    </row>
    <row r="77" spans="1:15" x14ac:dyDescent="0.2">
      <c r="A77" s="41">
        <f>VarInput!A77</f>
        <v>0</v>
      </c>
      <c r="B77" s="41">
        <f>VarInput!B77</f>
        <v>0</v>
      </c>
      <c r="C77" s="41">
        <f>VarInput!C77</f>
        <v>0</v>
      </c>
      <c r="D77" s="41">
        <f>VarInput!D77</f>
        <v>0</v>
      </c>
      <c r="E77" s="41">
        <f>VarInput!E77</f>
        <v>0</v>
      </c>
      <c r="F77" s="41">
        <f>VarInput!F77</f>
        <v>0</v>
      </c>
      <c r="G77" s="41">
        <f>VarInput!G77</f>
        <v>0</v>
      </c>
      <c r="H77" s="41">
        <f>VarInput!H77</f>
        <v>0</v>
      </c>
      <c r="I77" s="41">
        <f>VarInput!I77</f>
        <v>0</v>
      </c>
      <c r="J77" s="41">
        <f>VarInput!J77</f>
        <v>0</v>
      </c>
      <c r="K77" s="40">
        <v>0.39968958349792766</v>
      </c>
      <c r="L77" s="40">
        <v>1</v>
      </c>
      <c r="M77" s="40">
        <v>0</v>
      </c>
      <c r="N77" s="44">
        <v>-62199.55793328381</v>
      </c>
      <c r="O77" s="80">
        <f t="array" ref="O77">[1]!'US;MRO.int=day.PRDS=1FARD=4/25/2000.NEARD=4/25/2000.excel.qe=ls'</f>
        <v>23.625</v>
      </c>
    </row>
    <row r="78" spans="1:15" x14ac:dyDescent="0.2">
      <c r="A78" s="41">
        <f>VarInput!A78</f>
        <v>0</v>
      </c>
      <c r="B78" s="41">
        <f>VarInput!B78</f>
        <v>0</v>
      </c>
      <c r="C78" s="41">
        <f>VarInput!C78</f>
        <v>0</v>
      </c>
      <c r="D78" s="41">
        <f>VarInput!D78</f>
        <v>0</v>
      </c>
      <c r="E78" s="41">
        <f>VarInput!E78</f>
        <v>0</v>
      </c>
      <c r="F78" s="41">
        <f>VarInput!F78</f>
        <v>0</v>
      </c>
      <c r="G78" s="41">
        <f>VarInput!G78</f>
        <v>0</v>
      </c>
      <c r="H78" s="41">
        <f>VarInput!H78</f>
        <v>0</v>
      </c>
      <c r="I78" s="41">
        <f>VarInput!I78</f>
        <v>0</v>
      </c>
      <c r="J78" s="41">
        <f>VarInput!J78</f>
        <v>0</v>
      </c>
      <c r="K78" s="40">
        <v>0.26654785017485066</v>
      </c>
      <c r="L78" s="40">
        <v>0.46872500340990686</v>
      </c>
      <c r="M78" s="40">
        <v>8.0054542637101198E-2</v>
      </c>
      <c r="N78" s="44">
        <v>-60552.662662984934</v>
      </c>
      <c r="O78" s="80">
        <f t="array" ref="O78">[1]!'US;MRO.int=day.PRDS=1FARD=4/25/2000.NEARD=4/25/2000.excel.qe=ls'</f>
        <v>23.625</v>
      </c>
    </row>
    <row r="79" spans="1:15" x14ac:dyDescent="0.2">
      <c r="A79" s="41">
        <f>VarInput!A79</f>
        <v>0</v>
      </c>
      <c r="B79" s="41">
        <f>VarInput!B79</f>
        <v>0</v>
      </c>
      <c r="C79" s="41">
        <f>VarInput!C79</f>
        <v>0</v>
      </c>
      <c r="D79" s="41">
        <f>VarInput!D79</f>
        <v>0</v>
      </c>
      <c r="E79" s="41">
        <f>VarInput!E79</f>
        <v>0</v>
      </c>
      <c r="F79" s="41">
        <f>VarInput!F79</f>
        <v>0</v>
      </c>
      <c r="G79" s="41">
        <f>VarInput!G79</f>
        <v>0</v>
      </c>
      <c r="H79" s="41">
        <f>VarInput!H79</f>
        <v>0</v>
      </c>
      <c r="I79" s="41">
        <f>VarInput!I79</f>
        <v>0</v>
      </c>
      <c r="J79" s="41">
        <f>VarInput!J79</f>
        <v>0</v>
      </c>
      <c r="K79" s="40">
        <v>0.26654785017485066</v>
      </c>
      <c r="L79" s="40">
        <v>0.11739486821151911</v>
      </c>
      <c r="M79" s="40">
        <v>3.6010277790634655E-2</v>
      </c>
      <c r="N79" s="44">
        <v>-40243.895678482069</v>
      </c>
      <c r="O79" s="80">
        <f t="array" ref="O79">[1]!'US;MRO.int=day.PRDS=1FARD=4/25/2000.NEARD=4/25/2000.excel.qe=ls'</f>
        <v>23.625</v>
      </c>
    </row>
    <row r="80" spans="1:15" x14ac:dyDescent="0.2">
      <c r="A80" s="41">
        <f>VarInput!A80</f>
        <v>0</v>
      </c>
      <c r="B80" s="41">
        <f>VarInput!B80</f>
        <v>0</v>
      </c>
      <c r="C80" s="41">
        <f>VarInput!C80</f>
        <v>0</v>
      </c>
      <c r="D80" s="41">
        <f>VarInput!D80</f>
        <v>0</v>
      </c>
      <c r="E80" s="41">
        <f>VarInput!E80</f>
        <v>0</v>
      </c>
      <c r="F80" s="41">
        <f>VarInput!F80</f>
        <v>0</v>
      </c>
      <c r="G80" s="41">
        <f>VarInput!G80</f>
        <v>0</v>
      </c>
      <c r="H80" s="41">
        <f>VarInput!H80</f>
        <v>0</v>
      </c>
      <c r="I80" s="41">
        <f>VarInput!I80</f>
        <v>0</v>
      </c>
      <c r="J80" s="41">
        <f>VarInput!J80</f>
        <v>0</v>
      </c>
      <c r="K80" s="40">
        <v>0.19703056786002698</v>
      </c>
      <c r="L80" s="40">
        <v>1</v>
      </c>
      <c r="M80" s="40">
        <v>0</v>
      </c>
      <c r="N80" s="44">
        <v>-210894.39149834789</v>
      </c>
      <c r="O80" s="80">
        <f t="array" ref="O80">[1]!'US;MSFT.int=day.PRDS=1FARD=4/25/2000.NEARD=4/25/2000.excel.qe=ls'</f>
        <v>66.625</v>
      </c>
    </row>
    <row r="81" spans="1:15" x14ac:dyDescent="0.2">
      <c r="A81" s="41">
        <f>VarInput!A81</f>
        <v>0</v>
      </c>
      <c r="B81" s="41">
        <f>VarInput!B81</f>
        <v>0</v>
      </c>
      <c r="C81" s="41">
        <f>VarInput!C81</f>
        <v>0</v>
      </c>
      <c r="D81" s="41">
        <f>VarInput!D81</f>
        <v>0</v>
      </c>
      <c r="E81" s="41">
        <f>VarInput!E81</f>
        <v>0</v>
      </c>
      <c r="F81" s="41">
        <f>VarInput!F81</f>
        <v>0</v>
      </c>
      <c r="G81" s="41">
        <f>VarInput!G81</f>
        <v>0</v>
      </c>
      <c r="H81" s="41">
        <f>VarInput!H81</f>
        <v>0</v>
      </c>
      <c r="I81" s="41">
        <f>VarInput!I81</f>
        <v>0</v>
      </c>
      <c r="J81" s="41">
        <f>VarInput!J81</f>
        <v>0</v>
      </c>
      <c r="K81" s="40">
        <v>0.38865646638936424</v>
      </c>
      <c r="L81" s="40">
        <v>1</v>
      </c>
      <c r="M81" s="40">
        <v>0</v>
      </c>
      <c r="N81" s="44">
        <v>-100809.7643049615</v>
      </c>
      <c r="O81" s="80">
        <f t="array" ref="O81">[1]!'US;MTP.int=day.PRDS=1FARD=4/25/2000.NEARD=4/25/2000.excel.qe=ls'</f>
        <v>43.6875</v>
      </c>
    </row>
    <row r="82" spans="1:15" x14ac:dyDescent="0.2">
      <c r="A82" s="41">
        <f>VarInput!A82</f>
        <v>0</v>
      </c>
      <c r="B82" s="41">
        <f>VarInput!B82</f>
        <v>0</v>
      </c>
      <c r="C82" s="41">
        <f>VarInput!C82</f>
        <v>0</v>
      </c>
      <c r="D82" s="41">
        <f>VarInput!D82</f>
        <v>0</v>
      </c>
      <c r="E82" s="41">
        <f>VarInput!E82</f>
        <v>0</v>
      </c>
      <c r="F82" s="41">
        <f>VarInput!F82</f>
        <v>0</v>
      </c>
      <c r="G82" s="41">
        <f>VarInput!G82</f>
        <v>0</v>
      </c>
      <c r="H82" s="41">
        <f>VarInput!H82</f>
        <v>0</v>
      </c>
      <c r="I82" s="41">
        <f>VarInput!I82</f>
        <v>0</v>
      </c>
      <c r="J82" s="41">
        <f>VarInput!J82</f>
        <v>0</v>
      </c>
      <c r="K82" s="40">
        <v>0.38865646638936424</v>
      </c>
      <c r="L82" s="40">
        <v>1</v>
      </c>
      <c r="M82" s="40">
        <v>0</v>
      </c>
      <c r="N82" s="44">
        <v>-63791.560168446653</v>
      </c>
      <c r="O82" s="80">
        <f t="array" ref="O82">[1]!'US;NBL.int=day.PRDS=1FARD=4/25/2000.NEARD=4/25/2000.excel.qe=ls'</f>
        <v>35.25</v>
      </c>
    </row>
    <row r="83" spans="1:15" x14ac:dyDescent="0.2">
      <c r="A83" s="41">
        <f>VarInput!A83</f>
        <v>0</v>
      </c>
      <c r="B83" s="41">
        <f>VarInput!B83</f>
        <v>0</v>
      </c>
      <c r="C83" s="41">
        <f>VarInput!C83</f>
        <v>0</v>
      </c>
      <c r="D83" s="41">
        <f>VarInput!D83</f>
        <v>0</v>
      </c>
      <c r="E83" s="41">
        <f>VarInput!E83</f>
        <v>0</v>
      </c>
      <c r="F83" s="41">
        <f>VarInput!F83</f>
        <v>0</v>
      </c>
      <c r="G83" s="41">
        <f>VarInput!G83</f>
        <v>0</v>
      </c>
      <c r="H83" s="41">
        <f>VarInput!H83</f>
        <v>0</v>
      </c>
      <c r="I83" s="41">
        <f>VarInput!I83</f>
        <v>0</v>
      </c>
      <c r="J83" s="41">
        <f>VarInput!J83</f>
        <v>0</v>
      </c>
      <c r="K83" s="40">
        <v>0.25642343843240961</v>
      </c>
      <c r="L83" s="40">
        <v>1</v>
      </c>
      <c r="M83" s="40">
        <v>0</v>
      </c>
      <c r="N83" s="44">
        <v>-55641.807851364625</v>
      </c>
      <c r="O83" s="80">
        <f t="array" ref="O83">[1]!'US;NBR.int=day.PRDS=1FARD=4/25/2000.NEARD=4/25/2000.excel.qe=ls'</f>
        <v>37.8125</v>
      </c>
    </row>
    <row r="84" spans="1:15" x14ac:dyDescent="0.2">
      <c r="A84" s="41">
        <f>VarInput!A84</f>
        <v>0</v>
      </c>
      <c r="B84" s="41">
        <f>VarInput!B84</f>
        <v>0</v>
      </c>
      <c r="C84" s="41">
        <f>VarInput!C84</f>
        <v>0</v>
      </c>
      <c r="D84" s="41">
        <f>VarInput!D84</f>
        <v>0</v>
      </c>
      <c r="E84" s="41">
        <f>VarInput!E84</f>
        <v>0</v>
      </c>
      <c r="F84" s="41">
        <f>VarInput!F84</f>
        <v>0</v>
      </c>
      <c r="G84" s="41">
        <f>VarInput!G84</f>
        <v>0</v>
      </c>
      <c r="H84" s="41">
        <f>VarInput!H84</f>
        <v>0</v>
      </c>
      <c r="I84" s="41">
        <f>VarInput!I84</f>
        <v>0</v>
      </c>
      <c r="J84" s="41">
        <f>VarInput!J84</f>
        <v>0</v>
      </c>
      <c r="K84" s="40">
        <v>0.25642343843240961</v>
      </c>
      <c r="L84" s="40">
        <v>0.72698688839630221</v>
      </c>
      <c r="M84" s="40">
        <v>3.7981616775117091E-2</v>
      </c>
      <c r="N84" s="44">
        <v>-44233.495701126019</v>
      </c>
      <c r="O84" s="80">
        <f t="array" ref="O84">[1]!'US;NBR.int=day.PRDS=1FARD=4/25/2000.NEARD=4/25/2000.excel.qe=ls'</f>
        <v>37.8125</v>
      </c>
    </row>
    <row r="85" spans="1:15" x14ac:dyDescent="0.2">
      <c r="A85" s="41">
        <f>VarInput!A85</f>
        <v>0</v>
      </c>
      <c r="B85" s="41">
        <f>VarInput!B85</f>
        <v>0</v>
      </c>
      <c r="C85" s="41">
        <f>VarInput!C85</f>
        <v>0</v>
      </c>
      <c r="D85" s="41">
        <f>VarInput!D85</f>
        <v>0</v>
      </c>
      <c r="E85" s="41">
        <f>VarInput!E85</f>
        <v>0</v>
      </c>
      <c r="F85" s="41">
        <f>VarInput!F85</f>
        <v>0</v>
      </c>
      <c r="G85" s="41">
        <f>VarInput!G85</f>
        <v>0</v>
      </c>
      <c r="H85" s="41">
        <f>VarInput!H85</f>
        <v>0</v>
      </c>
      <c r="I85" s="41">
        <f>VarInput!I85</f>
        <v>0</v>
      </c>
      <c r="J85" s="41">
        <f>VarInput!J85</f>
        <v>0</v>
      </c>
      <c r="K85" s="40">
        <v>1.8071809058510793</v>
      </c>
      <c r="L85" s="40">
        <v>1</v>
      </c>
      <c r="M85" s="40">
        <v>0</v>
      </c>
      <c r="N85" s="44">
        <v>-18397.276975053581</v>
      </c>
      <c r="O85" s="80">
        <f t="array" ref="O85">[1]!'US;NDX.int=day.PRDS=1FARD=4/25/2000.NEARD=4/25/2000.excel.qe=ls'</f>
        <v>3353.530029296875</v>
      </c>
    </row>
    <row r="86" spans="1:15" x14ac:dyDescent="0.2">
      <c r="A86" s="41">
        <f>VarInput!A86</f>
        <v>0</v>
      </c>
      <c r="B86" s="41">
        <f>VarInput!B86</f>
        <v>0</v>
      </c>
      <c r="C86" s="41">
        <f>VarInput!C86</f>
        <v>0</v>
      </c>
      <c r="D86" s="41">
        <f>VarInput!D86</f>
        <v>0</v>
      </c>
      <c r="E86" s="41">
        <f>VarInput!E86</f>
        <v>0</v>
      </c>
      <c r="F86" s="41">
        <f>VarInput!F86</f>
        <v>0</v>
      </c>
      <c r="G86" s="41">
        <f>VarInput!G86</f>
        <v>0</v>
      </c>
      <c r="H86" s="41">
        <f>VarInput!H86</f>
        <v>0</v>
      </c>
      <c r="I86" s="41">
        <f>VarInput!I86</f>
        <v>0</v>
      </c>
      <c r="J86" s="41">
        <f>VarInput!J86</f>
        <v>0</v>
      </c>
      <c r="K86" s="40">
        <v>0.20055188346736669</v>
      </c>
      <c r="L86" s="40">
        <v>1</v>
      </c>
      <c r="M86" s="40">
        <v>0</v>
      </c>
      <c r="N86" s="44">
        <v>-211622.13406730405</v>
      </c>
      <c r="O86" s="80">
        <f t="array" ref="O86">[1]!'US;NE.int=day.PRDS=1FARD=4/25/2000.NEARD=4/25/2000.excel.qe=ls'</f>
        <v>37.875</v>
      </c>
    </row>
    <row r="87" spans="1:15" x14ac:dyDescent="0.2">
      <c r="A87" s="41">
        <f>VarInput!A87</f>
        <v>0</v>
      </c>
      <c r="B87" s="41">
        <f>VarInput!B87</f>
        <v>0</v>
      </c>
      <c r="C87" s="41">
        <f>VarInput!C87</f>
        <v>0</v>
      </c>
      <c r="D87" s="41">
        <f>VarInput!D87</f>
        <v>0</v>
      </c>
      <c r="E87" s="41">
        <f>VarInput!E87</f>
        <v>0</v>
      </c>
      <c r="F87" s="41">
        <f>VarInput!F87</f>
        <v>0</v>
      </c>
      <c r="G87" s="41">
        <f>VarInput!G87</f>
        <v>0</v>
      </c>
      <c r="H87" s="41">
        <f>VarInput!H87</f>
        <v>0</v>
      </c>
      <c r="I87" s="41">
        <f>VarInput!I87</f>
        <v>0</v>
      </c>
      <c r="J87" s="41">
        <f>VarInput!J87</f>
        <v>0</v>
      </c>
      <c r="K87" s="40">
        <v>0.39470399978013176</v>
      </c>
      <c r="L87" s="40">
        <v>1</v>
      </c>
      <c r="M87" s="40">
        <v>0</v>
      </c>
      <c r="N87" s="44">
        <v>-92423.60220878887</v>
      </c>
      <c r="O87" s="80">
        <f t="array" ref="O87">[1]!'US;NOI.int=day.PRDS=1FARD=4/25/2000.NEARD=4/25/2000.excel.qe=ls'</f>
        <v>26.9375</v>
      </c>
    </row>
    <row r="88" spans="1:15" x14ac:dyDescent="0.2">
      <c r="A88" s="41">
        <f>VarInput!A88</f>
        <v>0</v>
      </c>
      <c r="B88" s="41">
        <f>VarInput!B88</f>
        <v>0</v>
      </c>
      <c r="C88" s="41">
        <f>VarInput!C88</f>
        <v>0</v>
      </c>
      <c r="D88" s="41">
        <f>VarInput!D88</f>
        <v>0</v>
      </c>
      <c r="E88" s="41">
        <f>VarInput!E88</f>
        <v>0</v>
      </c>
      <c r="F88" s="41">
        <f>VarInput!F88</f>
        <v>0</v>
      </c>
      <c r="G88" s="41">
        <f>VarInput!G88</f>
        <v>0</v>
      </c>
      <c r="H88" s="41">
        <f>VarInput!H88</f>
        <v>0</v>
      </c>
      <c r="I88" s="41">
        <f>VarInput!I88</f>
        <v>0</v>
      </c>
      <c r="J88" s="41">
        <f>VarInput!J88</f>
        <v>0</v>
      </c>
      <c r="K88" s="40">
        <v>0.39470399978013176</v>
      </c>
      <c r="L88" s="40">
        <v>1</v>
      </c>
      <c r="M88" s="40">
        <v>0</v>
      </c>
      <c r="N88" s="44">
        <v>-70804.999258807831</v>
      </c>
      <c r="O88" s="80">
        <f t="array" ref="O88">[1]!'US;NOK.int=day.PRDS=1FARD=4/25/2000.NEARD=4/25/2000.excel.qe=ls'</f>
        <v>48</v>
      </c>
    </row>
    <row r="89" spans="1:15" x14ac:dyDescent="0.2">
      <c r="A89" s="41">
        <f>VarInput!A89</f>
        <v>0</v>
      </c>
      <c r="B89" s="41">
        <f>VarInput!B89</f>
        <v>0</v>
      </c>
      <c r="C89" s="41">
        <f>VarInput!C89</f>
        <v>0</v>
      </c>
      <c r="D89" s="41">
        <f>VarInput!D89</f>
        <v>0</v>
      </c>
      <c r="E89" s="41">
        <f>VarInput!E89</f>
        <v>0</v>
      </c>
      <c r="F89" s="41">
        <f>VarInput!F89</f>
        <v>0</v>
      </c>
      <c r="G89" s="41">
        <f>VarInput!G89</f>
        <v>0</v>
      </c>
      <c r="H89" s="41">
        <f>VarInput!H89</f>
        <v>0</v>
      </c>
      <c r="I89" s="41">
        <f>VarInput!I89</f>
        <v>0</v>
      </c>
      <c r="J89" s="41">
        <f>VarInput!J89</f>
        <v>0</v>
      </c>
      <c r="K89" s="40">
        <v>0.26034959897603893</v>
      </c>
      <c r="L89" s="40">
        <v>1</v>
      </c>
      <c r="M89" s="40">
        <v>0</v>
      </c>
      <c r="N89" s="44">
        <v>-51738.252155246075</v>
      </c>
      <c r="O89" s="80">
        <f t="array" ref="O89">[1]!'US;NT.int=day.PRDS=1FARD=4/25/2000.NEARD=4/25/2000.excel.qe=ls'</f>
        <v>98.5</v>
      </c>
    </row>
    <row r="90" spans="1:15" x14ac:dyDescent="0.2">
      <c r="A90" s="41">
        <f>VarInput!A90</f>
        <v>0</v>
      </c>
      <c r="B90" s="41">
        <f>VarInput!B90</f>
        <v>0</v>
      </c>
      <c r="C90" s="41">
        <f>VarInput!C90</f>
        <v>0</v>
      </c>
      <c r="D90" s="41">
        <f>VarInput!D90</f>
        <v>0</v>
      </c>
      <c r="E90" s="41">
        <f>VarInput!E90</f>
        <v>0</v>
      </c>
      <c r="F90" s="41">
        <f>VarInput!F90</f>
        <v>0</v>
      </c>
      <c r="G90" s="41">
        <f>VarInput!G90</f>
        <v>0</v>
      </c>
      <c r="H90" s="41">
        <f>VarInput!H90</f>
        <v>0</v>
      </c>
      <c r="I90" s="41">
        <f>VarInput!I90</f>
        <v>0</v>
      </c>
      <c r="J90" s="41">
        <f>VarInput!J90</f>
        <v>0</v>
      </c>
      <c r="K90" s="40">
        <v>0.26034959897603893</v>
      </c>
      <c r="L90" s="40">
        <v>1</v>
      </c>
      <c r="M90" s="40">
        <v>0</v>
      </c>
      <c r="N90" s="44">
        <v>-47349.545785857044</v>
      </c>
      <c r="O90" s="80">
        <f t="array" ref="O90">[1]!'US;NU.int=day.PRDS=1FARD=4/25/2000.NEARD=4/25/2000.excel.qe=ls'</f>
        <v>21.375</v>
      </c>
    </row>
    <row r="91" spans="1:15" x14ac:dyDescent="0.2">
      <c r="A91" s="41">
        <f>VarInput!A91</f>
        <v>0</v>
      </c>
      <c r="B91" s="41">
        <f>VarInput!B91</f>
        <v>0</v>
      </c>
      <c r="C91" s="41">
        <f>VarInput!C91</f>
        <v>0</v>
      </c>
      <c r="D91" s="41">
        <f>VarInput!D91</f>
        <v>0</v>
      </c>
      <c r="E91" s="41">
        <f>VarInput!E91</f>
        <v>0</v>
      </c>
      <c r="F91" s="41">
        <f>VarInput!F91</f>
        <v>0</v>
      </c>
      <c r="G91" s="41">
        <f>VarInput!G91</f>
        <v>0</v>
      </c>
      <c r="H91" s="41">
        <f>VarInput!H91</f>
        <v>0</v>
      </c>
      <c r="I91" s="41">
        <f>VarInput!I91</f>
        <v>0</v>
      </c>
      <c r="J91" s="41">
        <f>VarInput!J91</f>
        <v>0</v>
      </c>
      <c r="K91" s="40">
        <v>1.839469868485752</v>
      </c>
      <c r="L91" s="40">
        <v>1</v>
      </c>
      <c r="M91" s="40">
        <v>0</v>
      </c>
      <c r="N91" s="44">
        <v>-19119.233641913666</v>
      </c>
      <c r="O91" s="80">
        <f>D91</f>
        <v>0</v>
      </c>
    </row>
    <row r="92" spans="1:15" x14ac:dyDescent="0.2">
      <c r="A92" s="41">
        <f>VarInput!A92</f>
        <v>0</v>
      </c>
      <c r="B92" s="41">
        <f>VarInput!B92</f>
        <v>0</v>
      </c>
      <c r="C92" s="41">
        <f>VarInput!C92</f>
        <v>0</v>
      </c>
      <c r="D92" s="41">
        <f>VarInput!D92</f>
        <v>0</v>
      </c>
      <c r="E92" s="41">
        <f>VarInput!E92</f>
        <v>0</v>
      </c>
      <c r="F92" s="41">
        <f>VarInput!F92</f>
        <v>0</v>
      </c>
      <c r="G92" s="41">
        <f>VarInput!G92</f>
        <v>0</v>
      </c>
      <c r="H92" s="41">
        <f>VarInput!H92</f>
        <v>0</v>
      </c>
      <c r="I92" s="41">
        <f>VarInput!I92</f>
        <v>0</v>
      </c>
      <c r="J92" s="41">
        <f>VarInput!J92</f>
        <v>0</v>
      </c>
      <c r="K92" s="40">
        <v>0.27714179904384834</v>
      </c>
      <c r="L92" s="40">
        <v>1</v>
      </c>
      <c r="M92" s="40">
        <v>0</v>
      </c>
      <c r="N92" s="44">
        <v>-57149.050417158833</v>
      </c>
      <c r="O92" s="80">
        <f t="array" ref="O92">[1]!'US;NXTL.int=day.PRDS=1FARD=4/25/2000.NEARD=4/25/2000.excel.qe=ls'</f>
        <v>99.5625</v>
      </c>
    </row>
    <row r="93" spans="1:15" x14ac:dyDescent="0.2">
      <c r="A93" s="41">
        <f>VarInput!A93</f>
        <v>0</v>
      </c>
      <c r="B93" s="41">
        <f>VarInput!B93</f>
        <v>0</v>
      </c>
      <c r="C93" s="41">
        <f>VarInput!C93</f>
        <v>0</v>
      </c>
      <c r="D93" s="41">
        <f>VarInput!D93</f>
        <v>0</v>
      </c>
      <c r="E93" s="41">
        <f>VarInput!E93</f>
        <v>0</v>
      </c>
      <c r="F93" s="41">
        <f>VarInput!F93</f>
        <v>0</v>
      </c>
      <c r="G93" s="41">
        <f>VarInput!G93</f>
        <v>0</v>
      </c>
      <c r="H93" s="41">
        <f>VarInput!H93</f>
        <v>0</v>
      </c>
      <c r="I93" s="41">
        <f>VarInput!I93</f>
        <v>0</v>
      </c>
      <c r="J93" s="41">
        <f>VarInput!J93</f>
        <v>0</v>
      </c>
      <c r="K93" s="40">
        <v>1.3075740054399645</v>
      </c>
      <c r="L93" s="40">
        <v>1</v>
      </c>
      <c r="M93" s="40">
        <v>0</v>
      </c>
      <c r="N93" s="44">
        <v>-85625.183485981572</v>
      </c>
      <c r="O93" s="80">
        <f t="array" ref="O93">[1]!'US;ORCL.int=day.PRDS=1FARD=4/25/2000.NEARD=4/25/2000.excel.qe=ls'</f>
        <v>72.4375</v>
      </c>
    </row>
    <row r="94" spans="1:15" x14ac:dyDescent="0.2">
      <c r="A94" s="41">
        <f>VarInput!A94</f>
        <v>0</v>
      </c>
      <c r="B94" s="41">
        <f>VarInput!B94</f>
        <v>0</v>
      </c>
      <c r="C94" s="41">
        <f>VarInput!C94</f>
        <v>0</v>
      </c>
      <c r="D94" s="41">
        <f>VarInput!D94</f>
        <v>0</v>
      </c>
      <c r="E94" s="41">
        <f>VarInput!E94</f>
        <v>0</v>
      </c>
      <c r="F94" s="41">
        <f>VarInput!F94</f>
        <v>0</v>
      </c>
      <c r="G94" s="41">
        <f>VarInput!G94</f>
        <v>0</v>
      </c>
      <c r="H94" s="41">
        <f>VarInput!H94</f>
        <v>0</v>
      </c>
      <c r="I94" s="41">
        <f>VarInput!I94</f>
        <v>0</v>
      </c>
      <c r="J94" s="41">
        <f>VarInput!J94</f>
        <v>0</v>
      </c>
      <c r="K94" s="40">
        <v>0.19443492247475408</v>
      </c>
      <c r="L94" s="40">
        <v>1</v>
      </c>
      <c r="M94" s="40">
        <v>0</v>
      </c>
      <c r="N94" s="44">
        <v>-205824.67476000934</v>
      </c>
      <c r="O94" s="80">
        <f t="array" ref="O94">[1]!'US;OSH.int=day.PRDS=1FARD=4/25/2000.NEARD=4/25/2000.excel.qe=ls'</f>
        <v>1.75</v>
      </c>
    </row>
    <row r="95" spans="1:15" x14ac:dyDescent="0.2">
      <c r="A95" s="41">
        <f>VarInput!A95</f>
        <v>0</v>
      </c>
      <c r="B95" s="41">
        <f>VarInput!B95</f>
        <v>0</v>
      </c>
      <c r="C95" s="41">
        <f>VarInput!C95</f>
        <v>0</v>
      </c>
      <c r="D95" s="41">
        <f>VarInput!D95</f>
        <v>0</v>
      </c>
      <c r="E95" s="41">
        <f>VarInput!E95</f>
        <v>0</v>
      </c>
      <c r="F95" s="41">
        <f>VarInput!F95</f>
        <v>0</v>
      </c>
      <c r="G95" s="41">
        <f>VarInput!G95</f>
        <v>0</v>
      </c>
      <c r="H95" s="41">
        <f>VarInput!H95</f>
        <v>0</v>
      </c>
      <c r="I95" s="41">
        <f>VarInput!I95</f>
        <v>0</v>
      </c>
      <c r="J95" s="41">
        <f>VarInput!J95</f>
        <v>0</v>
      </c>
      <c r="K95" s="40">
        <v>0.41084326597207632</v>
      </c>
      <c r="L95" s="40">
        <v>-0.21736658019298585</v>
      </c>
      <c r="M95" s="40">
        <v>1.4987500311758354E-2</v>
      </c>
      <c r="N95" s="44">
        <v>-85338.609833984403</v>
      </c>
      <c r="O95" s="80">
        <f t="array" ref="O95">[1]!'US;OSX.int=day.PRDS=1FARD=4/25/2000.NEARD=4/25/2000.excel.qe=ls'</f>
        <v>111.27999877929687</v>
      </c>
    </row>
    <row r="96" spans="1:15" x14ac:dyDescent="0.2">
      <c r="A96" s="41">
        <f>VarInput!A96</f>
        <v>0</v>
      </c>
      <c r="B96" s="41">
        <f>VarInput!B96</f>
        <v>0</v>
      </c>
      <c r="C96" s="41">
        <f>VarInput!C96</f>
        <v>0</v>
      </c>
      <c r="D96" s="41">
        <f>VarInput!D96</f>
        <v>0</v>
      </c>
      <c r="E96" s="41">
        <f>VarInput!E96</f>
        <v>0</v>
      </c>
      <c r="F96" s="41">
        <f>VarInput!F96</f>
        <v>0</v>
      </c>
      <c r="G96" s="41">
        <f>VarInput!G96</f>
        <v>0</v>
      </c>
      <c r="H96" s="41">
        <f>VarInput!H96</f>
        <v>0</v>
      </c>
      <c r="I96" s="41">
        <f>VarInput!I96</f>
        <v>0</v>
      </c>
      <c r="J96" s="41">
        <f>VarInput!J96</f>
        <v>0</v>
      </c>
      <c r="K96" s="40">
        <v>0.41084326597207632</v>
      </c>
      <c r="L96" s="40">
        <v>-0.28909712292521583</v>
      </c>
      <c r="M96" s="40">
        <v>8.4544350423286507E-3</v>
      </c>
      <c r="N96" s="44">
        <v>-699.95503224863296</v>
      </c>
      <c r="O96" s="80">
        <f t="array" ref="O96">[1]!'US;OSX.int=day.PRDS=1FARD=4/25/2000.NEARD=4/25/2000.excel.qe=ls'</f>
        <v>111.27999877929687</v>
      </c>
    </row>
    <row r="97" spans="1:15" x14ac:dyDescent="0.2">
      <c r="A97" s="41">
        <f>VarInput!A97</f>
        <v>0</v>
      </c>
      <c r="B97" s="41">
        <f>VarInput!B97</f>
        <v>0</v>
      </c>
      <c r="C97" s="41">
        <f>VarInput!C97</f>
        <v>0</v>
      </c>
      <c r="D97" s="41">
        <f>VarInput!D97</f>
        <v>0</v>
      </c>
      <c r="E97" s="41">
        <f>VarInput!E97</f>
        <v>0</v>
      </c>
      <c r="F97" s="41">
        <f>VarInput!F97</f>
        <v>0</v>
      </c>
      <c r="G97" s="41">
        <f>VarInput!G97</f>
        <v>0</v>
      </c>
      <c r="H97" s="41">
        <f>VarInput!H97</f>
        <v>0</v>
      </c>
      <c r="I97" s="41">
        <f>VarInput!I97</f>
        <v>0</v>
      </c>
      <c r="J97" s="41">
        <f>VarInput!J97</f>
        <v>0</v>
      </c>
      <c r="K97" s="40">
        <v>0.41084326597207632</v>
      </c>
      <c r="L97" s="40">
        <v>0.59929085098743895</v>
      </c>
      <c r="M97" s="40">
        <v>1.4504815237531119E-2</v>
      </c>
      <c r="N97" s="44">
        <v>-77877.758136064833</v>
      </c>
      <c r="O97" s="80">
        <f t="array" ref="O97">[1]!'US;OSX.int=day.PRDS=1FARD=4/25/2000.NEARD=4/25/2000.excel.qe=ls'</f>
        <v>111.27999877929687</v>
      </c>
    </row>
    <row r="98" spans="1:15" x14ac:dyDescent="0.2">
      <c r="A98" s="41">
        <f>VarInput!A98</f>
        <v>0</v>
      </c>
      <c r="B98" s="41">
        <f>VarInput!B98</f>
        <v>0</v>
      </c>
      <c r="C98" s="41">
        <f>VarInput!C98</f>
        <v>0</v>
      </c>
      <c r="D98" s="41">
        <f>VarInput!D98</f>
        <v>0</v>
      </c>
      <c r="E98" s="41">
        <f>VarInput!E98</f>
        <v>0</v>
      </c>
      <c r="F98" s="41">
        <f>VarInput!F98</f>
        <v>0</v>
      </c>
      <c r="G98" s="41">
        <f>VarInput!G98</f>
        <v>0</v>
      </c>
      <c r="H98" s="41">
        <f>VarInput!H98</f>
        <v>0</v>
      </c>
      <c r="I98" s="41">
        <f>VarInput!I98</f>
        <v>0</v>
      </c>
      <c r="J98" s="41">
        <f>VarInput!J98</f>
        <v>0</v>
      </c>
      <c r="K98" s="40">
        <v>0.41084326597207632</v>
      </c>
      <c r="L98" s="40">
        <v>0.49057085194347794</v>
      </c>
      <c r="M98" s="40">
        <v>2.136279012998232E-2</v>
      </c>
      <c r="N98" s="44">
        <v>-7700.1289235160575</v>
      </c>
      <c r="O98" s="80">
        <f t="array" ref="O98">[1]!'US;OSX.int=day.PRDS=1FARD=4/25/2000.NEARD=4/25/2000.excel.qe=ls'</f>
        <v>111.27999877929687</v>
      </c>
    </row>
    <row r="99" spans="1:15" x14ac:dyDescent="0.2">
      <c r="A99" s="41">
        <f>VarInput!A99</f>
        <v>0</v>
      </c>
      <c r="B99" s="41">
        <f>VarInput!B99</f>
        <v>0</v>
      </c>
      <c r="C99" s="41">
        <f>VarInput!C99</f>
        <v>0</v>
      </c>
      <c r="D99" s="41">
        <f>VarInput!D99</f>
        <v>0</v>
      </c>
      <c r="E99" s="41">
        <f>VarInput!E99</f>
        <v>0</v>
      </c>
      <c r="F99" s="41">
        <f>VarInput!F99</f>
        <v>0</v>
      </c>
      <c r="G99" s="41">
        <f>VarInput!G99</f>
        <v>0</v>
      </c>
      <c r="H99" s="41">
        <f>VarInput!H99</f>
        <v>0</v>
      </c>
      <c r="I99" s="41">
        <f>VarInput!I99</f>
        <v>0</v>
      </c>
      <c r="J99" s="41">
        <f>VarInput!J99</f>
        <v>0</v>
      </c>
      <c r="K99" s="40">
        <v>0.27973941416924192</v>
      </c>
      <c r="L99" s="40">
        <v>0.5257820547224652</v>
      </c>
      <c r="M99" s="40">
        <v>1.4890759782152221E-2</v>
      </c>
      <c r="N99" s="44">
        <v>-58159.970227320977</v>
      </c>
      <c r="O99" s="80">
        <f t="array" ref="O99">[1]!'US;OSX.int=day.PRDS=1FARD=4/25/2000.NEARD=4/25/2000.excel.qe=ls'</f>
        <v>111.27999877929687</v>
      </c>
    </row>
    <row r="100" spans="1:15" x14ac:dyDescent="0.2">
      <c r="A100" s="41">
        <f>VarInput!A100</f>
        <v>0</v>
      </c>
      <c r="B100" s="41">
        <f>VarInput!B100</f>
        <v>0</v>
      </c>
      <c r="C100" s="41">
        <f>VarInput!C100</f>
        <v>0</v>
      </c>
      <c r="D100" s="41">
        <f>VarInput!D100</f>
        <v>0</v>
      </c>
      <c r="E100" s="41">
        <f>VarInput!E100</f>
        <v>0</v>
      </c>
      <c r="F100" s="41">
        <f>VarInput!F100</f>
        <v>0</v>
      </c>
      <c r="G100" s="41">
        <f>VarInput!G100</f>
        <v>0</v>
      </c>
      <c r="H100" s="41">
        <f>VarInput!H100</f>
        <v>0</v>
      </c>
      <c r="I100" s="41">
        <f>VarInput!I100</f>
        <v>0</v>
      </c>
      <c r="J100" s="41">
        <f>VarInput!J100</f>
        <v>0</v>
      </c>
      <c r="K100" s="40">
        <v>0.27973941416924192</v>
      </c>
      <c r="L100" s="40">
        <v>0.52929401579801849</v>
      </c>
      <c r="M100" s="40">
        <v>9.7728142252079282E-3</v>
      </c>
      <c r="N100" s="44">
        <v>-52141.472690032257</v>
      </c>
      <c r="O100" s="80">
        <f t="array" ref="O100">[1]!'US;OSX.int=day.PRDS=1FARD=4/25/2000.NEARD=4/25/2000.excel.qe=ls'</f>
        <v>111.27999877929687</v>
      </c>
    </row>
    <row r="101" spans="1:15" x14ac:dyDescent="0.2">
      <c r="A101" s="41">
        <f>VarInput!A101</f>
        <v>0</v>
      </c>
      <c r="B101" s="41">
        <f>VarInput!B101</f>
        <v>0</v>
      </c>
      <c r="C101" s="41">
        <f>VarInput!C101</f>
        <v>0</v>
      </c>
      <c r="D101" s="41">
        <f>VarInput!D101</f>
        <v>0</v>
      </c>
      <c r="E101" s="41">
        <f>VarInput!E101</f>
        <v>0</v>
      </c>
      <c r="F101" s="41">
        <f>VarInput!F101</f>
        <v>0</v>
      </c>
      <c r="G101" s="41">
        <f>VarInput!G101</f>
        <v>0</v>
      </c>
      <c r="H101" s="41">
        <f>VarInput!H101</f>
        <v>0</v>
      </c>
      <c r="I101" s="41">
        <f>VarInput!I101</f>
        <v>0</v>
      </c>
      <c r="J101" s="41">
        <f>VarInput!J101</f>
        <v>0</v>
      </c>
      <c r="K101" s="40">
        <v>0.26921315506614263</v>
      </c>
      <c r="L101" s="40">
        <v>0.44109845390868635</v>
      </c>
      <c r="M101" s="40">
        <v>9.7046253815693453E-3</v>
      </c>
      <c r="N101" s="44">
        <v>-64685.859425289804</v>
      </c>
      <c r="O101" s="80">
        <f t="array" ref="O101">[1]!'US;OSX.int=day.PRDS=1FARD=4/25/2000.NEARD=4/25/2000.excel.qe=ls'</f>
        <v>111.27999877929687</v>
      </c>
    </row>
    <row r="102" spans="1:15" x14ac:dyDescent="0.2">
      <c r="A102" s="41">
        <f>VarInput!A102</f>
        <v>0</v>
      </c>
      <c r="B102" s="41">
        <f>VarInput!B102</f>
        <v>0</v>
      </c>
      <c r="C102" s="41">
        <f>VarInput!C102</f>
        <v>0</v>
      </c>
      <c r="D102" s="41">
        <f>VarInput!D102</f>
        <v>0</v>
      </c>
      <c r="E102" s="41">
        <f>VarInput!E102</f>
        <v>0</v>
      </c>
      <c r="F102" s="41">
        <f>VarInput!F102</f>
        <v>0</v>
      </c>
      <c r="G102" s="41">
        <f>VarInput!G102</f>
        <v>0</v>
      </c>
      <c r="H102" s="41">
        <f>VarInput!H102</f>
        <v>0</v>
      </c>
      <c r="I102" s="41">
        <f>VarInput!I102</f>
        <v>0</v>
      </c>
      <c r="J102" s="41">
        <f>VarInput!J102</f>
        <v>0</v>
      </c>
      <c r="K102" s="40">
        <v>0.26921315506614263</v>
      </c>
      <c r="L102" s="40">
        <v>1</v>
      </c>
      <c r="M102" s="40">
        <v>0</v>
      </c>
      <c r="N102" s="44">
        <v>-39134.005764842768</v>
      </c>
      <c r="O102" s="80">
        <f t="array" ref="O102">[1]!'US;PCG.int=day.PRDS=1FARD=4/25/2000.NEARD=4/25/2000.excel.qe=ls'</f>
        <v>26.125</v>
      </c>
    </row>
    <row r="103" spans="1:15" x14ac:dyDescent="0.2">
      <c r="A103" s="41">
        <f>VarInput!A103</f>
        <v>0</v>
      </c>
      <c r="B103" s="41">
        <f>VarInput!B103</f>
        <v>0</v>
      </c>
      <c r="C103" s="41">
        <f>VarInput!C103</f>
        <v>0</v>
      </c>
      <c r="D103" s="41">
        <f>VarInput!D103</f>
        <v>0</v>
      </c>
      <c r="E103" s="41">
        <f>VarInput!E103</f>
        <v>0</v>
      </c>
      <c r="F103" s="41">
        <f>VarInput!F103</f>
        <v>0</v>
      </c>
      <c r="G103" s="41">
        <f>VarInput!G103</f>
        <v>0</v>
      </c>
      <c r="H103" s="41">
        <f>VarInput!H103</f>
        <v>0</v>
      </c>
      <c r="I103" s="41">
        <f>VarInput!I103</f>
        <v>0</v>
      </c>
      <c r="J103" s="41">
        <f>VarInput!J103</f>
        <v>0</v>
      </c>
      <c r="K103" s="40">
        <v>0.25339126428247366</v>
      </c>
      <c r="L103" s="40">
        <v>0.57153517590225444</v>
      </c>
      <c r="M103" s="40">
        <v>0.31158919630029192</v>
      </c>
      <c r="N103" s="44">
        <v>-131869.5874348589</v>
      </c>
      <c r="O103" s="80">
        <f t="array" ref="O103">[1]!'US;PCG.int=day.PRDS=1FARD=4/25/2000.NEARD=4/25/2000.excel.qe=ls'</f>
        <v>26.125</v>
      </c>
    </row>
    <row r="104" spans="1:15" x14ac:dyDescent="0.2">
      <c r="A104" s="41">
        <f>VarInput!A104</f>
        <v>0</v>
      </c>
      <c r="B104" s="41">
        <f>VarInput!B104</f>
        <v>0</v>
      </c>
      <c r="C104" s="41">
        <f>VarInput!C104</f>
        <v>0</v>
      </c>
      <c r="D104" s="41">
        <f>VarInput!D104</f>
        <v>0</v>
      </c>
      <c r="E104" s="41">
        <f>VarInput!E104</f>
        <v>0</v>
      </c>
      <c r="F104" s="41">
        <f>VarInput!F104</f>
        <v>0</v>
      </c>
      <c r="G104" s="41">
        <f>VarInput!G104</f>
        <v>0</v>
      </c>
      <c r="H104" s="41">
        <f>VarInput!H104</f>
        <v>0</v>
      </c>
      <c r="I104" s="41">
        <f>VarInput!I104</f>
        <v>0</v>
      </c>
      <c r="J104" s="41">
        <f>VarInput!J104</f>
        <v>0</v>
      </c>
      <c r="K104" s="40">
        <v>0.25339126428247366</v>
      </c>
      <c r="L104" s="40">
        <v>1</v>
      </c>
      <c r="M104" s="40">
        <v>0</v>
      </c>
      <c r="N104" s="44">
        <v>-97723.247331662074</v>
      </c>
      <c r="O104" s="80">
        <f t="array" ref="O104">[1]!'US;PE.int=day.PRDS=1FARD=4/25/2000.NEARD=4/25/2000.excel.qe=ls'</f>
        <v>42</v>
      </c>
    </row>
    <row r="105" spans="1:15" x14ac:dyDescent="0.2">
      <c r="A105" s="41">
        <f>VarInput!A105</f>
        <v>0</v>
      </c>
      <c r="B105" s="41">
        <f>VarInput!B105</f>
        <v>0</v>
      </c>
      <c r="C105" s="41">
        <f>VarInput!C105</f>
        <v>0</v>
      </c>
      <c r="D105" s="41">
        <f>VarInput!D105</f>
        <v>0</v>
      </c>
      <c r="E105" s="41">
        <f>VarInput!E105</f>
        <v>0</v>
      </c>
      <c r="F105" s="41">
        <f>VarInput!F105</f>
        <v>0</v>
      </c>
      <c r="G105" s="41">
        <f>VarInput!G105</f>
        <v>0</v>
      </c>
      <c r="H105" s="41">
        <f>VarInput!H105</f>
        <v>0</v>
      </c>
      <c r="I105" s="41">
        <f>VarInput!I105</f>
        <v>0</v>
      </c>
      <c r="J105" s="41">
        <f>VarInput!J105</f>
        <v>0</v>
      </c>
      <c r="K105" s="40">
        <v>0.31240456496576458</v>
      </c>
      <c r="L105" s="40">
        <v>1</v>
      </c>
      <c r="M105" s="40">
        <v>0</v>
      </c>
      <c r="N105" s="44">
        <v>-33831.350748381796</v>
      </c>
      <c r="O105" s="80">
        <f t="array" ref="O105">[1]!'US;PEG.int=day.PRDS=1FARD=4/25/2000.NEARD=4/25/2000.excel.qe=ls'</f>
        <v>35.0625</v>
      </c>
    </row>
    <row r="106" spans="1:15" x14ac:dyDescent="0.2">
      <c r="A106" s="41">
        <f>VarInput!A106</f>
        <v>0</v>
      </c>
      <c r="B106" s="41">
        <f>VarInput!B106</f>
        <v>0</v>
      </c>
      <c r="C106" s="41">
        <f>VarInput!C106</f>
        <v>0</v>
      </c>
      <c r="D106" s="41">
        <f>VarInput!D106</f>
        <v>0</v>
      </c>
      <c r="E106" s="41">
        <f>VarInput!E106</f>
        <v>0</v>
      </c>
      <c r="F106" s="41">
        <f>VarInput!F106</f>
        <v>0</v>
      </c>
      <c r="G106" s="41">
        <f>VarInput!G106</f>
        <v>0</v>
      </c>
      <c r="H106" s="41">
        <f>VarInput!H106</f>
        <v>0</v>
      </c>
      <c r="I106" s="41">
        <f>VarInput!I106</f>
        <v>0</v>
      </c>
      <c r="J106" s="41">
        <f>VarInput!J106</f>
        <v>0</v>
      </c>
      <c r="K106" s="40">
        <v>0.25236318729868956</v>
      </c>
      <c r="L106" s="40">
        <v>1</v>
      </c>
      <c r="M106" s="40">
        <v>0</v>
      </c>
      <c r="N106" s="44">
        <v>-121213.22914583616</v>
      </c>
      <c r="O106" s="80">
        <f t="array" ref="O106">[1]!'CA;PLA.int=day.PRDS=1FARD=4/25/2000.NEARD=4/25/2000.excel.qe=ls'</f>
        <v>6.5</v>
      </c>
    </row>
    <row r="107" spans="1:15" x14ac:dyDescent="0.2">
      <c r="A107" s="41">
        <f>VarInput!A107</f>
        <v>0</v>
      </c>
      <c r="B107" s="41">
        <f>VarInput!B107</f>
        <v>0</v>
      </c>
      <c r="C107" s="41">
        <f>VarInput!C107</f>
        <v>0</v>
      </c>
      <c r="D107" s="41">
        <f>VarInput!D107</f>
        <v>0</v>
      </c>
      <c r="E107" s="41">
        <f>VarInput!E107</f>
        <v>0</v>
      </c>
      <c r="F107" s="41">
        <f>VarInput!F107</f>
        <v>0</v>
      </c>
      <c r="G107" s="41">
        <f>VarInput!G107</f>
        <v>0</v>
      </c>
      <c r="H107" s="41">
        <f>VarInput!H107</f>
        <v>0</v>
      </c>
      <c r="I107" s="41">
        <f>VarInput!I107</f>
        <v>0</v>
      </c>
      <c r="J107" s="41">
        <f>VarInput!J107</f>
        <v>0</v>
      </c>
      <c r="K107" s="40">
        <v>0.25236318729868956</v>
      </c>
      <c r="L107" s="40">
        <v>1</v>
      </c>
      <c r="M107" s="40">
        <v>0</v>
      </c>
      <c r="N107" s="44">
        <v>-108847.06144127932</v>
      </c>
      <c r="O107" s="80">
        <f t="array" ref="O107">[1]!'US;PPP.int=day.PRDS=1FARD=4/25/2000.NEARD=4/25/2000.excel.qe=ls'</f>
        <v>24.875</v>
      </c>
    </row>
    <row r="108" spans="1:15" x14ac:dyDescent="0.2">
      <c r="A108" s="41">
        <f>VarInput!A108</f>
        <v>0</v>
      </c>
      <c r="B108" s="41">
        <f>VarInput!B108</f>
        <v>0</v>
      </c>
      <c r="C108" s="41">
        <f>VarInput!C108</f>
        <v>0</v>
      </c>
      <c r="D108" s="41">
        <f>VarInput!D108</f>
        <v>0</v>
      </c>
      <c r="E108" s="41">
        <f>VarInput!E108</f>
        <v>0</v>
      </c>
      <c r="F108" s="41">
        <f>VarInput!F108</f>
        <v>0</v>
      </c>
      <c r="G108" s="41">
        <f>VarInput!G108</f>
        <v>0</v>
      </c>
      <c r="H108" s="41">
        <f>VarInput!H108</f>
        <v>0</v>
      </c>
      <c r="I108" s="41">
        <f>VarInput!I108</f>
        <v>0</v>
      </c>
      <c r="J108" s="41">
        <f>VarInput!J108</f>
        <v>0</v>
      </c>
      <c r="K108" s="40">
        <v>0.31734935580881962</v>
      </c>
      <c r="L108" s="40">
        <v>1</v>
      </c>
      <c r="M108" s="40">
        <v>0</v>
      </c>
      <c r="N108" s="44">
        <v>-9240.4598539255294</v>
      </c>
      <c r="O108" s="80">
        <f>D108</f>
        <v>0</v>
      </c>
    </row>
    <row r="109" spans="1:15" x14ac:dyDescent="0.2">
      <c r="A109" s="41">
        <f>VarInput!A109</f>
        <v>0</v>
      </c>
      <c r="B109" s="41">
        <f>VarInput!B109</f>
        <v>0</v>
      </c>
      <c r="C109" s="41">
        <f>VarInput!C109</f>
        <v>0</v>
      </c>
      <c r="D109" s="41">
        <f>VarInput!D109</f>
        <v>0</v>
      </c>
      <c r="E109" s="41">
        <f>VarInput!E109</f>
        <v>0</v>
      </c>
      <c r="F109" s="41">
        <f>VarInput!F109</f>
        <v>0</v>
      </c>
      <c r="G109" s="41">
        <f>VarInput!G109</f>
        <v>0</v>
      </c>
      <c r="H109" s="41">
        <f>VarInput!H109</f>
        <v>0</v>
      </c>
      <c r="I109" s="41">
        <f>VarInput!I109</f>
        <v>0</v>
      </c>
      <c r="J109" s="41">
        <f>VarInput!J109</f>
        <v>0</v>
      </c>
      <c r="K109" s="40">
        <v>0.31734935580881962</v>
      </c>
      <c r="L109" s="40">
        <v>1</v>
      </c>
      <c r="M109" s="40">
        <v>0</v>
      </c>
      <c r="N109" s="44">
        <v>-23110.955120754541</v>
      </c>
      <c r="O109" s="80">
        <f t="array" ref="O109">[1]!'US;PXD.int=day.PRDS=1FARD=4/25/2000.NEARD=4/25/2000.excel.qe=ls'</f>
        <v>9.8125</v>
      </c>
    </row>
    <row r="110" spans="1:15" x14ac:dyDescent="0.2">
      <c r="A110" s="41">
        <f>VarInput!A110</f>
        <v>0</v>
      </c>
      <c r="B110" s="41">
        <f>VarInput!B110</f>
        <v>0</v>
      </c>
      <c r="C110" s="41">
        <f>VarInput!C110</f>
        <v>0</v>
      </c>
      <c r="D110" s="41">
        <f>VarInput!D110</f>
        <v>0</v>
      </c>
      <c r="E110" s="41">
        <f>VarInput!E110</f>
        <v>0</v>
      </c>
      <c r="F110" s="41">
        <f>VarInput!F110</f>
        <v>0</v>
      </c>
      <c r="G110" s="41">
        <f>VarInput!G110</f>
        <v>0</v>
      </c>
      <c r="H110" s="41">
        <f>VarInput!H110</f>
        <v>0</v>
      </c>
      <c r="I110" s="41">
        <f>VarInput!I110</f>
        <v>0</v>
      </c>
      <c r="J110" s="41">
        <f>VarInput!J110</f>
        <v>0</v>
      </c>
      <c r="K110" s="40">
        <v>0.31734935580881962</v>
      </c>
      <c r="L110" s="40">
        <v>0.51188478116581293</v>
      </c>
      <c r="M110" s="40">
        <v>0.14020023341542595</v>
      </c>
      <c r="N110" s="44">
        <v>-36170.6543938385</v>
      </c>
      <c r="O110" s="80">
        <f t="array" ref="O110">[1]!'US;PXD.int=day.PRDS=1FARD=4/25/2000.NEARD=4/25/2000.excel.qe=ls'</f>
        <v>9.8125</v>
      </c>
    </row>
    <row r="111" spans="1:15" x14ac:dyDescent="0.2">
      <c r="A111" s="41">
        <f>VarInput!A111</f>
        <v>0</v>
      </c>
      <c r="B111" s="41">
        <f>VarInput!B111</f>
        <v>0</v>
      </c>
      <c r="C111" s="41">
        <f>VarInput!C111</f>
        <v>0</v>
      </c>
      <c r="D111" s="41">
        <f>VarInput!D111</f>
        <v>0</v>
      </c>
      <c r="E111" s="41">
        <f>VarInput!E111</f>
        <v>0</v>
      </c>
      <c r="F111" s="41">
        <f>VarInput!F111</f>
        <v>0</v>
      </c>
      <c r="G111" s="41">
        <f>VarInput!G111</f>
        <v>0</v>
      </c>
      <c r="H111" s="41">
        <f>VarInput!H111</f>
        <v>0</v>
      </c>
      <c r="I111" s="41">
        <f>VarInput!I111</f>
        <v>0</v>
      </c>
      <c r="J111" s="41">
        <f>VarInput!J111</f>
        <v>0</v>
      </c>
      <c r="K111" s="40">
        <v>0.25683048200069319</v>
      </c>
      <c r="L111" s="40">
        <v>0.85730316962184183</v>
      </c>
      <c r="M111" s="40">
        <v>8.7344916625583954E-2</v>
      </c>
      <c r="N111" s="44">
        <v>-114167.87315504451</v>
      </c>
      <c r="O111" s="80">
        <f t="array" ref="O111">[1]!'US;PXD.int=day.PRDS=1FARD=4/25/2000.NEARD=4/25/2000.excel.qe=ls'</f>
        <v>9.8125</v>
      </c>
    </row>
    <row r="112" spans="1:15" x14ac:dyDescent="0.2">
      <c r="A112" s="41">
        <f>VarInput!A112</f>
        <v>0</v>
      </c>
      <c r="B112" s="41">
        <f>VarInput!B112</f>
        <v>0</v>
      </c>
      <c r="C112" s="41">
        <f>VarInput!C112</f>
        <v>0</v>
      </c>
      <c r="D112" s="41">
        <f>VarInput!D112</f>
        <v>0</v>
      </c>
      <c r="E112" s="41">
        <f>VarInput!E112</f>
        <v>0</v>
      </c>
      <c r="F112" s="41">
        <f>VarInput!F112</f>
        <v>0</v>
      </c>
      <c r="G112" s="41">
        <f>VarInput!G112</f>
        <v>0</v>
      </c>
      <c r="H112" s="41">
        <f>VarInput!H112</f>
        <v>0</v>
      </c>
      <c r="I112" s="41">
        <f>VarInput!I112</f>
        <v>0</v>
      </c>
      <c r="J112" s="41">
        <f>VarInput!J112</f>
        <v>0</v>
      </c>
      <c r="K112" s="40">
        <v>0.25683048200069319</v>
      </c>
      <c r="L112" s="40">
        <v>1</v>
      </c>
      <c r="M112" s="40">
        <v>0</v>
      </c>
      <c r="N112" s="44">
        <v>-118785.74212957823</v>
      </c>
      <c r="O112" s="80">
        <f t="array" ref="O112">[1]!'US;QCOM.int=day.PRDS=1FARD=4/25/2000.NEARD=4/25/2000.excel.qe=ls'</f>
        <v>99.625</v>
      </c>
    </row>
    <row r="113" spans="1:15" x14ac:dyDescent="0.2">
      <c r="A113" s="41">
        <f>VarInput!A113</f>
        <v>0</v>
      </c>
      <c r="B113" s="41">
        <f>VarInput!B113</f>
        <v>0</v>
      </c>
      <c r="C113" s="41">
        <f>VarInput!C113</f>
        <v>0</v>
      </c>
      <c r="D113" s="41">
        <f>VarInput!D113</f>
        <v>0</v>
      </c>
      <c r="E113" s="41">
        <f>VarInput!E113</f>
        <v>0</v>
      </c>
      <c r="F113" s="41">
        <f>VarInput!F113</f>
        <v>0</v>
      </c>
      <c r="G113" s="41">
        <f>VarInput!G113</f>
        <v>0</v>
      </c>
      <c r="H113" s="41">
        <f>VarInput!H113</f>
        <v>0</v>
      </c>
      <c r="I113" s="41">
        <f>VarInput!I113</f>
        <v>0</v>
      </c>
      <c r="J113" s="41">
        <f>VarInput!J113</f>
        <v>0</v>
      </c>
      <c r="K113" s="40">
        <v>0.19048318872979009</v>
      </c>
      <c r="L113" s="40">
        <v>1</v>
      </c>
      <c r="M113" s="40">
        <v>0</v>
      </c>
      <c r="N113" s="44">
        <v>-199066.24459297245</v>
      </c>
      <c r="O113" s="80">
        <f t="array" ref="O113">[1]!'US;QQQ.int=day.PRDS=1FARD=4/25/2000.NEARD=4/25/2000.excel.qe=ls'</f>
        <v>84.75</v>
      </c>
    </row>
    <row r="114" spans="1:15" x14ac:dyDescent="0.2">
      <c r="A114" s="41">
        <f>VarInput!A114</f>
        <v>0</v>
      </c>
      <c r="B114" s="41">
        <f>VarInput!B114</f>
        <v>0</v>
      </c>
      <c r="C114" s="41">
        <f>VarInput!C114</f>
        <v>0</v>
      </c>
      <c r="D114" s="41">
        <f>VarInput!D114</f>
        <v>0</v>
      </c>
      <c r="E114" s="41">
        <f>VarInput!E114</f>
        <v>0</v>
      </c>
      <c r="F114" s="41">
        <f>VarInput!F114</f>
        <v>0</v>
      </c>
      <c r="G114" s="41">
        <f>VarInput!G114</f>
        <v>0</v>
      </c>
      <c r="H114" s="41">
        <f>VarInput!H114</f>
        <v>0</v>
      </c>
      <c r="I114" s="41">
        <f>VarInput!I114</f>
        <v>0</v>
      </c>
      <c r="J114" s="41">
        <f>VarInput!J114</f>
        <v>0</v>
      </c>
      <c r="K114" s="40">
        <v>0.32145069330520321</v>
      </c>
      <c r="L114" s="40">
        <v>0.67698793760698506</v>
      </c>
      <c r="M114" s="40">
        <v>1.1626109018753758E-2</v>
      </c>
      <c r="N114" s="44">
        <v>-52867.134401025454</v>
      </c>
      <c r="O114" s="80">
        <f t="array" ref="O114">[1]!'US;QQQ.int=day.PRDS=1FARD=4/25/2000.NEARD=4/25/2000.excel.qe=ls'</f>
        <v>84.75</v>
      </c>
    </row>
    <row r="115" spans="1:15" x14ac:dyDescent="0.2">
      <c r="A115" s="41">
        <f>VarInput!A115</f>
        <v>0</v>
      </c>
      <c r="B115" s="41">
        <f>VarInput!B115</f>
        <v>0</v>
      </c>
      <c r="C115" s="41">
        <f>VarInput!C115</f>
        <v>0</v>
      </c>
      <c r="D115" s="41">
        <f>VarInput!D115</f>
        <v>0</v>
      </c>
      <c r="E115" s="41">
        <f>VarInput!E115</f>
        <v>0</v>
      </c>
      <c r="F115" s="41">
        <f>VarInput!F115</f>
        <v>0</v>
      </c>
      <c r="G115" s="41">
        <f>VarInput!G115</f>
        <v>0</v>
      </c>
      <c r="H115" s="41">
        <f>VarInput!H115</f>
        <v>0</v>
      </c>
      <c r="I115" s="41">
        <f>VarInput!I115</f>
        <v>0</v>
      </c>
      <c r="J115" s="41">
        <f>VarInput!J115</f>
        <v>0</v>
      </c>
      <c r="K115" s="40">
        <v>0.32145069330520321</v>
      </c>
      <c r="L115" s="40">
        <v>-0.33198422943000522</v>
      </c>
      <c r="M115" s="40">
        <v>1.1435566247046136E-2</v>
      </c>
      <c r="N115" s="44">
        <v>-8270.7746466223853</v>
      </c>
      <c r="O115" s="80">
        <f t="array" ref="O115">[1]!'US;QQQ.int=day.PRDS=1FARD=4/25/2000.NEARD=4/25/2000.excel.qe=ls'</f>
        <v>84.75</v>
      </c>
    </row>
    <row r="116" spans="1:15" x14ac:dyDescent="0.2">
      <c r="A116" s="41">
        <f>VarInput!A116</f>
        <v>0</v>
      </c>
      <c r="B116" s="41">
        <f>VarInput!B116</f>
        <v>0</v>
      </c>
      <c r="C116" s="41">
        <f>VarInput!C116</f>
        <v>0</v>
      </c>
      <c r="D116" s="41">
        <f>VarInput!D116</f>
        <v>0</v>
      </c>
      <c r="E116" s="41">
        <f>VarInput!E116</f>
        <v>0</v>
      </c>
      <c r="F116" s="41">
        <f>VarInput!F116</f>
        <v>0</v>
      </c>
      <c r="G116" s="41">
        <f>VarInput!G116</f>
        <v>0</v>
      </c>
      <c r="H116" s="41">
        <f>VarInput!H116</f>
        <v>0</v>
      </c>
      <c r="I116" s="41">
        <f>VarInput!I116</f>
        <v>0</v>
      </c>
      <c r="J116" s="41">
        <f>VarInput!J116</f>
        <v>0</v>
      </c>
      <c r="K116" s="40">
        <v>0.32145069330520321</v>
      </c>
      <c r="L116" s="40">
        <v>1</v>
      </c>
      <c r="M116" s="40">
        <v>0</v>
      </c>
      <c r="N116" s="44">
        <v>-26759.879533190229</v>
      </c>
      <c r="O116" s="80">
        <f t="array" ref="O116">[1]!'US;RBAK.int=day.PRDS=1FARD=4/25/2000.NEARD=4/25/2000.excel.qe=ls'</f>
        <v>54</v>
      </c>
    </row>
    <row r="117" spans="1:15" x14ac:dyDescent="0.2">
      <c r="A117" s="41">
        <f>VarInput!A117</f>
        <v>0</v>
      </c>
      <c r="B117" s="41">
        <f>VarInput!B117</f>
        <v>0</v>
      </c>
      <c r="C117" s="41">
        <f>VarInput!C117</f>
        <v>0</v>
      </c>
      <c r="D117" s="41">
        <f>VarInput!D117</f>
        <v>0</v>
      </c>
      <c r="E117" s="41">
        <f>VarInput!E117</f>
        <v>0</v>
      </c>
      <c r="F117" s="41">
        <f>VarInput!F117</f>
        <v>0</v>
      </c>
      <c r="G117" s="41">
        <f>VarInput!G117</f>
        <v>0</v>
      </c>
      <c r="H117" s="41">
        <f>VarInput!H117</f>
        <v>0</v>
      </c>
      <c r="I117" s="41">
        <f>VarInput!I117</f>
        <v>0</v>
      </c>
      <c r="J117" s="41">
        <f>VarInput!J117</f>
        <v>0</v>
      </c>
      <c r="K117" s="40">
        <v>0.32145069330520321</v>
      </c>
      <c r="L117" s="40">
        <v>1</v>
      </c>
      <c r="M117" s="40">
        <v>0</v>
      </c>
      <c r="N117" s="44">
        <v>-33766.331585208034</v>
      </c>
      <c r="O117" s="80">
        <f t="array" ref="O117">[1]!'US;RD.int=day.PRDS=1FARD=4/25/2000.NEARD=4/25/2000.excel.qe=ls'</f>
        <v>56.625</v>
      </c>
    </row>
    <row r="118" spans="1:15" x14ac:dyDescent="0.2">
      <c r="A118" s="41">
        <f>VarInput!A118</f>
        <v>0</v>
      </c>
      <c r="B118" s="41">
        <f>VarInput!B118</f>
        <v>0</v>
      </c>
      <c r="C118" s="41">
        <f>VarInput!C118</f>
        <v>0</v>
      </c>
      <c r="D118" s="41">
        <f>VarInput!D118</f>
        <v>0</v>
      </c>
      <c r="E118" s="41">
        <f>VarInput!E118</f>
        <v>0</v>
      </c>
      <c r="F118" s="41">
        <f>VarInput!F118</f>
        <v>0</v>
      </c>
      <c r="G118" s="41">
        <f>VarInput!G118</f>
        <v>0</v>
      </c>
      <c r="H118" s="41">
        <f>VarInput!H118</f>
        <v>0</v>
      </c>
      <c r="I118" s="41">
        <f>VarInput!I118</f>
        <v>0</v>
      </c>
      <c r="J118" s="41">
        <f>VarInput!J118</f>
        <v>0</v>
      </c>
      <c r="K118" s="40">
        <v>0.25954646988217334</v>
      </c>
      <c r="L118" s="40">
        <v>1</v>
      </c>
      <c r="M118" s="40">
        <v>0</v>
      </c>
      <c r="N118" s="44">
        <v>-112517.24606618324</v>
      </c>
      <c r="O118" s="80">
        <f t="array" ref="O118">[1]!'US;RDC.int=day.PRDS=1FARD=4/25/2000.NEARD=4/25/2000.excel.qe=ls'</f>
        <v>27.125</v>
      </c>
    </row>
    <row r="119" spans="1:15" x14ac:dyDescent="0.2">
      <c r="A119" s="41">
        <f>VarInput!A119</f>
        <v>0</v>
      </c>
      <c r="B119" s="41">
        <f>VarInput!B119</f>
        <v>0</v>
      </c>
      <c r="C119" s="41">
        <f>VarInput!C119</f>
        <v>0</v>
      </c>
      <c r="D119" s="41">
        <f>VarInput!D119</f>
        <v>0</v>
      </c>
      <c r="E119" s="41">
        <f>VarInput!E119</f>
        <v>0</v>
      </c>
      <c r="F119" s="41">
        <f>VarInput!F119</f>
        <v>0</v>
      </c>
      <c r="G119" s="41">
        <f>VarInput!G119</f>
        <v>0</v>
      </c>
      <c r="H119" s="41">
        <f>VarInput!H119</f>
        <v>0</v>
      </c>
      <c r="I119" s="41">
        <f>VarInput!I119</f>
        <v>0</v>
      </c>
      <c r="J119" s="41">
        <f>VarInput!J119</f>
        <v>0</v>
      </c>
      <c r="K119" s="40">
        <v>0.25954646988217334</v>
      </c>
      <c r="L119" s="40">
        <v>1</v>
      </c>
      <c r="M119" s="40">
        <v>0</v>
      </c>
      <c r="N119" s="44">
        <v>-116283.62023090239</v>
      </c>
      <c r="O119" s="80">
        <f t="array" ref="O119">[1]!'US;REI.int=day.PRDS=1FARD=4/25/2000.NEARD=4/25/2000.excel.qe=ls'</f>
        <v>27.375</v>
      </c>
    </row>
    <row r="120" spans="1:15" x14ac:dyDescent="0.2">
      <c r="A120" s="41">
        <f>VarInput!A120</f>
        <v>0</v>
      </c>
      <c r="B120" s="41">
        <f>VarInput!B120</f>
        <v>0</v>
      </c>
      <c r="C120" s="41">
        <f>VarInput!C120</f>
        <v>0</v>
      </c>
      <c r="D120" s="41">
        <f>VarInput!D120</f>
        <v>0</v>
      </c>
      <c r="E120" s="41">
        <f>VarInput!E120</f>
        <v>0</v>
      </c>
      <c r="F120" s="41">
        <f>VarInput!F120</f>
        <v>0</v>
      </c>
      <c r="G120" s="41">
        <f>VarInput!G120</f>
        <v>0</v>
      </c>
      <c r="H120" s="41">
        <f>VarInput!H120</f>
        <v>0</v>
      </c>
      <c r="I120" s="41">
        <f>VarInput!I120</f>
        <v>0</v>
      </c>
      <c r="J120" s="41">
        <f>VarInput!J120</f>
        <v>0</v>
      </c>
      <c r="K120" s="40">
        <v>0.32591166192891857</v>
      </c>
      <c r="L120" s="40">
        <v>1</v>
      </c>
      <c r="M120" s="40">
        <v>0</v>
      </c>
      <c r="N120" s="44">
        <v>-34118.209810658154</v>
      </c>
      <c r="O120" s="80">
        <f t="array" ref="O120">[1]!'US;RIG.int=day.PRDS=1FARD=4/25/2000.NEARD=4/25/2000.excel.qe=ls'</f>
        <v>45.5</v>
      </c>
    </row>
    <row r="121" spans="1:15" x14ac:dyDescent="0.2">
      <c r="A121" s="41">
        <f>VarInput!A121</f>
        <v>0</v>
      </c>
      <c r="B121" s="41">
        <f>VarInput!B121</f>
        <v>0</v>
      </c>
      <c r="C121" s="41">
        <f>VarInput!C121</f>
        <v>0</v>
      </c>
      <c r="D121" s="41">
        <f>VarInput!D121</f>
        <v>0</v>
      </c>
      <c r="E121" s="41">
        <f>VarInput!E121</f>
        <v>0</v>
      </c>
      <c r="F121" s="41">
        <f>VarInput!F121</f>
        <v>0</v>
      </c>
      <c r="G121" s="41">
        <f>VarInput!G121</f>
        <v>0</v>
      </c>
      <c r="H121" s="41">
        <f>VarInput!H121</f>
        <v>0</v>
      </c>
      <c r="I121" s="41">
        <f>VarInput!I121</f>
        <v>0</v>
      </c>
      <c r="J121" s="41">
        <f>VarInput!J121</f>
        <v>0</v>
      </c>
      <c r="K121" s="40">
        <v>0.26549937544752594</v>
      </c>
      <c r="L121" s="40">
        <v>1</v>
      </c>
      <c r="M121" s="40">
        <v>0</v>
      </c>
      <c r="N121" s="44">
        <v>-116992.1542162799</v>
      </c>
      <c r="O121" s="80">
        <f t="array" ref="O121">[1]!'US;SCMR.int=day.PRDS=1FARD=4/25/2000.NEARD=4/25/2000.excel.qe=ls'</f>
        <v>62.8125</v>
      </c>
    </row>
    <row r="122" spans="1:15" x14ac:dyDescent="0.2">
      <c r="A122" s="41">
        <f>VarInput!A122</f>
        <v>0</v>
      </c>
      <c r="B122" s="41">
        <f>VarInput!B122</f>
        <v>0</v>
      </c>
      <c r="C122" s="41">
        <f>VarInput!C122</f>
        <v>0</v>
      </c>
      <c r="D122" s="41">
        <f>VarInput!D122</f>
        <v>0</v>
      </c>
      <c r="E122" s="41">
        <f>VarInput!E122</f>
        <v>0</v>
      </c>
      <c r="F122" s="41">
        <f>VarInput!F122</f>
        <v>0</v>
      </c>
      <c r="G122" s="41">
        <f>VarInput!G122</f>
        <v>0</v>
      </c>
      <c r="H122" s="41">
        <f>VarInput!H122</f>
        <v>0</v>
      </c>
      <c r="I122" s="41">
        <f>VarInput!I122</f>
        <v>0</v>
      </c>
      <c r="J122" s="41">
        <f>VarInput!J122</f>
        <v>0</v>
      </c>
      <c r="K122" s="40">
        <v>0.26549937544752594</v>
      </c>
      <c r="L122" s="40">
        <v>1</v>
      </c>
      <c r="M122" s="40">
        <v>0</v>
      </c>
      <c r="N122" s="44">
        <v>-120752.70552648362</v>
      </c>
      <c r="O122" s="80">
        <f t="array" ref="O122">[1]!'US;SFS.int=day.PRDS=1FARD=4/25/2000.NEARD=4/25/2000.excel.qe=ls'</f>
        <v>8.375</v>
      </c>
    </row>
    <row r="123" spans="1:15" x14ac:dyDescent="0.2">
      <c r="A123" s="41">
        <f>VarInput!A123</f>
        <v>0</v>
      </c>
      <c r="B123" s="41">
        <f>VarInput!B123</f>
        <v>0</v>
      </c>
      <c r="C123" s="41">
        <f>VarInput!C123</f>
        <v>0</v>
      </c>
      <c r="D123" s="41">
        <f>VarInput!D123</f>
        <v>0</v>
      </c>
      <c r="E123" s="41">
        <f>VarInput!E123</f>
        <v>0</v>
      </c>
      <c r="F123" s="41">
        <f>VarInput!F123</f>
        <v>0</v>
      </c>
      <c r="G123" s="41">
        <f>VarInput!G123</f>
        <v>0</v>
      </c>
      <c r="H123" s="41">
        <f>VarInput!H123</f>
        <v>0</v>
      </c>
      <c r="I123" s="41">
        <f>VarInput!I123</f>
        <v>0</v>
      </c>
      <c r="J123" s="41">
        <f>VarInput!J123</f>
        <v>0</v>
      </c>
      <c r="K123" s="40">
        <v>0.33392585300035876</v>
      </c>
      <c r="L123" s="40">
        <v>1</v>
      </c>
      <c r="M123" s="40">
        <v>0</v>
      </c>
      <c r="N123" s="44">
        <v>-34847.874371888705</v>
      </c>
      <c r="O123" s="80">
        <f t="array" ref="O123">[1]!'US;SGY.int=day.PRDS=1FARD=4/25/2000.NEARD=4/25/2000.excel.qe=ls'</f>
        <v>46.75</v>
      </c>
    </row>
    <row r="124" spans="1:15" x14ac:dyDescent="0.2">
      <c r="A124" s="41">
        <f>VarInput!A124</f>
        <v>0</v>
      </c>
      <c r="B124" s="41">
        <f>VarInput!B124</f>
        <v>0</v>
      </c>
      <c r="C124" s="41">
        <f>VarInput!C124</f>
        <v>0</v>
      </c>
      <c r="D124" s="41">
        <f>VarInput!D124</f>
        <v>0</v>
      </c>
      <c r="E124" s="41">
        <f>VarInput!E124</f>
        <v>0</v>
      </c>
      <c r="F124" s="41">
        <f>VarInput!F124</f>
        <v>0</v>
      </c>
      <c r="G124" s="41">
        <f>VarInput!G124</f>
        <v>0</v>
      </c>
      <c r="H124" s="41">
        <f>VarInput!H124</f>
        <v>0</v>
      </c>
      <c r="I124" s="41">
        <f>VarInput!I124</f>
        <v>0</v>
      </c>
      <c r="J124" s="41">
        <f>VarInput!J124</f>
        <v>0</v>
      </c>
      <c r="K124" s="40">
        <v>0.26907186938986277</v>
      </c>
      <c r="L124" s="40">
        <v>0.78772437723099031</v>
      </c>
      <c r="M124" s="40">
        <v>2.4882317203135041E-2</v>
      </c>
      <c r="N124" s="44">
        <v>-121068.01456886799</v>
      </c>
      <c r="O124" s="80">
        <f t="array" ref="O124">[1]!'US;SGY.int=day.PRDS=1FARD=4/25/2000.NEARD=4/25/2000.excel.qe=ls'</f>
        <v>46.75</v>
      </c>
    </row>
    <row r="125" spans="1:15" x14ac:dyDescent="0.2">
      <c r="A125" s="41">
        <f>VarInput!A125</f>
        <v>0</v>
      </c>
      <c r="B125" s="41">
        <f>VarInput!B125</f>
        <v>0</v>
      </c>
      <c r="C125" s="41">
        <f>VarInput!C125</f>
        <v>0</v>
      </c>
      <c r="D125" s="41">
        <f>VarInput!D125</f>
        <v>0</v>
      </c>
      <c r="E125" s="41">
        <f>VarInput!E125</f>
        <v>0</v>
      </c>
      <c r="F125" s="41">
        <f>VarInput!F125</f>
        <v>0</v>
      </c>
      <c r="G125" s="41">
        <f>VarInput!G125</f>
        <v>0</v>
      </c>
      <c r="H125" s="41">
        <f>VarInput!H125</f>
        <v>0</v>
      </c>
      <c r="I125" s="41">
        <f>VarInput!I125</f>
        <v>0</v>
      </c>
      <c r="J125" s="41">
        <f>VarInput!J125</f>
        <v>0</v>
      </c>
      <c r="K125" s="40">
        <v>0.26907186938986277</v>
      </c>
      <c r="L125" s="40">
        <v>0.63201917956397657</v>
      </c>
      <c r="M125" s="40">
        <v>3.6535548868489816E-2</v>
      </c>
      <c r="N125" s="44">
        <v>-124571.20747501278</v>
      </c>
      <c r="O125" s="80">
        <f t="array" ref="O125">[1]!'US;SGY.int=day.PRDS=1FARD=4/25/2000.NEARD=4/25/2000.excel.qe=ls'</f>
        <v>46.75</v>
      </c>
    </row>
    <row r="126" spans="1:15" x14ac:dyDescent="0.2">
      <c r="A126" s="41" t="s">
        <v>99</v>
      </c>
      <c r="B126" s="41">
        <v>4</v>
      </c>
      <c r="C126" s="41">
        <v>21500</v>
      </c>
      <c r="D126" s="41">
        <v>488.8699951171875</v>
      </c>
      <c r="E126" s="41">
        <v>490</v>
      </c>
      <c r="F126" s="41">
        <v>6.7105849680808058E-2</v>
      </c>
      <c r="G126" s="41">
        <v>2.6540000000000001E-2</v>
      </c>
      <c r="H126" s="41">
        <v>0.252787599285</v>
      </c>
      <c r="I126" s="41">
        <v>36820</v>
      </c>
      <c r="J126" s="41">
        <v>0.20533880903490759</v>
      </c>
      <c r="K126" s="40">
        <v>0.27365849761838285</v>
      </c>
      <c r="L126" s="40">
        <v>1</v>
      </c>
      <c r="M126" s="40">
        <v>0</v>
      </c>
      <c r="N126" s="44">
        <v>-124490.69339342913</v>
      </c>
      <c r="O126" s="80">
        <f t="array" ref="O126">[1]!'US;SII.int=day.PRDS=1FARD=4/25/2000.NEARD=4/25/2000.excel.qe=ls'</f>
        <v>76.5</v>
      </c>
    </row>
    <row r="127" spans="1:15" x14ac:dyDescent="0.2">
      <c r="A127" s="41">
        <f>VarInput!A127</f>
        <v>0</v>
      </c>
      <c r="B127" s="41">
        <f>VarInput!B127</f>
        <v>0</v>
      </c>
      <c r="C127" s="41">
        <f>VarInput!C127</f>
        <v>0</v>
      </c>
      <c r="D127" s="41">
        <f>VarInput!D127</f>
        <v>0</v>
      </c>
      <c r="E127" s="41">
        <f>VarInput!E127</f>
        <v>0</v>
      </c>
      <c r="F127" s="41">
        <f>VarInput!F127</f>
        <v>0</v>
      </c>
      <c r="G127" s="41">
        <f>VarInput!G127</f>
        <v>0</v>
      </c>
      <c r="H127" s="41">
        <f>VarInput!H127</f>
        <v>0</v>
      </c>
      <c r="I127" s="41">
        <f>VarInput!I127</f>
        <v>0</v>
      </c>
      <c r="J127" s="41">
        <f>VarInput!J127</f>
        <v>0</v>
      </c>
      <c r="K127" s="40">
        <v>0.33943076235568415</v>
      </c>
      <c r="L127" s="40">
        <v>1</v>
      </c>
      <c r="M127" s="40">
        <v>0</v>
      </c>
      <c r="N127" s="44">
        <v>-10046.511876096743</v>
      </c>
      <c r="O127" s="80">
        <f t="array" ref="O127">[1]!'US;SLB.int=day.PRDS=1FARD=4/25/2000.NEARD=4/25/2000.excel.qe=ls'</f>
        <v>74.3125</v>
      </c>
    </row>
    <row r="128" spans="1:15" x14ac:dyDescent="0.2">
      <c r="A128" s="41">
        <f>VarInput!A128</f>
        <v>0</v>
      </c>
      <c r="B128" s="41">
        <f>VarInput!B128</f>
        <v>0</v>
      </c>
      <c r="C128" s="41">
        <f>VarInput!C128</f>
        <v>0</v>
      </c>
      <c r="D128" s="41">
        <f>VarInput!D128</f>
        <v>0</v>
      </c>
      <c r="E128" s="41">
        <f>VarInput!E128</f>
        <v>0</v>
      </c>
      <c r="F128" s="41">
        <f>VarInput!F128</f>
        <v>0</v>
      </c>
      <c r="G128" s="41">
        <f>VarInput!G128</f>
        <v>0</v>
      </c>
      <c r="H128" s="41">
        <f>VarInput!H128</f>
        <v>0</v>
      </c>
      <c r="I128" s="41">
        <f>VarInput!I128</f>
        <v>0</v>
      </c>
      <c r="J128" s="41">
        <f>VarInput!J128</f>
        <v>0</v>
      </c>
      <c r="K128" s="40">
        <v>0.33943076235568415</v>
      </c>
      <c r="L128" s="40">
        <v>1</v>
      </c>
      <c r="M128" s="40">
        <v>0</v>
      </c>
      <c r="N128" s="44">
        <v>-29463.660873543489</v>
      </c>
      <c r="O128" s="80">
        <f t="array" ref="O128">[1]!'US;SO.int=day.PRDS=1FARD=4/25/2000.NEARD=4/25/2000.excel.qe=ls'</f>
        <v>25.9375</v>
      </c>
    </row>
    <row r="129" spans="1:15" x14ac:dyDescent="0.2">
      <c r="A129" s="41">
        <f>VarInput!A129</f>
        <v>0</v>
      </c>
      <c r="B129" s="41">
        <f>VarInput!B129</f>
        <v>0</v>
      </c>
      <c r="C129" s="41">
        <f>VarInput!C129</f>
        <v>0</v>
      </c>
      <c r="D129" s="41">
        <f>VarInput!D129</f>
        <v>0</v>
      </c>
      <c r="E129" s="41">
        <f>VarInput!E129</f>
        <v>0</v>
      </c>
      <c r="F129" s="41">
        <f>VarInput!F129</f>
        <v>0</v>
      </c>
      <c r="G129" s="41">
        <f>VarInput!G129</f>
        <v>0</v>
      </c>
      <c r="H129" s="41">
        <f>VarInput!H129</f>
        <v>0</v>
      </c>
      <c r="I129" s="41">
        <f>VarInput!I129</f>
        <v>0</v>
      </c>
      <c r="J129" s="41">
        <f>VarInput!J129</f>
        <v>0</v>
      </c>
      <c r="K129" s="40">
        <v>0.33943076235568415</v>
      </c>
      <c r="L129" s="40">
        <v>0.66718281907757859</v>
      </c>
      <c r="M129" s="40">
        <v>0.12520363252909297</v>
      </c>
      <c r="N129" s="44">
        <v>-36269.362691875809</v>
      </c>
      <c r="O129" s="80">
        <f t="array" ref="O129">[1]!'US;SO.int=day.PRDS=1FARD=4/25/2000.NEARD=4/25/2000.excel.qe=ls'</f>
        <v>25.9375</v>
      </c>
    </row>
    <row r="130" spans="1:15" x14ac:dyDescent="0.2">
      <c r="A130" s="41">
        <f>VarInput!A130</f>
        <v>0</v>
      </c>
      <c r="B130" s="41">
        <f>VarInput!B130</f>
        <v>0</v>
      </c>
      <c r="C130" s="41">
        <f>VarInput!C130</f>
        <v>0</v>
      </c>
      <c r="D130" s="41">
        <f>VarInput!D130</f>
        <v>0</v>
      </c>
      <c r="E130" s="41">
        <f>VarInput!E130</f>
        <v>0</v>
      </c>
      <c r="F130" s="41">
        <f>VarInput!F130</f>
        <v>0</v>
      </c>
      <c r="G130" s="41">
        <f>VarInput!G130</f>
        <v>0</v>
      </c>
      <c r="H130" s="41">
        <f>VarInput!H130</f>
        <v>0</v>
      </c>
      <c r="I130" s="41">
        <f>VarInput!I130</f>
        <v>0</v>
      </c>
      <c r="J130" s="41">
        <f>VarInput!J130</f>
        <v>0</v>
      </c>
      <c r="K130" s="40">
        <v>0.26809128028277046</v>
      </c>
      <c r="L130" s="40">
        <v>1</v>
      </c>
      <c r="M130" s="40">
        <v>0</v>
      </c>
      <c r="N130" s="44">
        <v>-119741.52466259425</v>
      </c>
      <c r="O130" s="80">
        <f t="array" ref="O130">[1]!'US;SPX.int=day.PRDS=1FARD=4/25/2000.NEARD=4/25/2000.excel.qe=ls'</f>
        <v>1429.8599853515625</v>
      </c>
    </row>
    <row r="131" spans="1:15" x14ac:dyDescent="0.2">
      <c r="A131" s="41">
        <f>VarInput!A131</f>
        <v>0</v>
      </c>
      <c r="B131" s="41">
        <f>VarInput!B131</f>
        <v>0</v>
      </c>
      <c r="C131" s="41">
        <f>VarInput!C131</f>
        <v>0</v>
      </c>
      <c r="D131" s="41">
        <f>VarInput!D131</f>
        <v>0</v>
      </c>
      <c r="E131" s="41">
        <f>VarInput!E131</f>
        <v>0</v>
      </c>
      <c r="F131" s="41">
        <f>VarInput!F131</f>
        <v>0</v>
      </c>
      <c r="G131" s="41">
        <f>VarInput!G131</f>
        <v>0</v>
      </c>
      <c r="H131" s="41">
        <f>VarInput!H131</f>
        <v>0</v>
      </c>
      <c r="I131" s="41">
        <f>VarInput!I131</f>
        <v>0</v>
      </c>
      <c r="J131" s="41">
        <f>VarInput!J131</f>
        <v>0</v>
      </c>
      <c r="K131" s="40">
        <v>0.26809128028277046</v>
      </c>
      <c r="L131" s="40">
        <v>-0.10832065318504645</v>
      </c>
      <c r="M131" s="40">
        <v>1.1304945596648194E-3</v>
      </c>
      <c r="N131" s="44">
        <v>-122044.25622245771</v>
      </c>
      <c r="O131" s="80">
        <f t="array" ref="O131">[1]!'US@SP00M.int=day.PRDS=1FARD=4/25/2000.NEARD=4/25/2000.excel.qe=ls'</f>
        <v>1437</v>
      </c>
    </row>
    <row r="132" spans="1:15" x14ac:dyDescent="0.2">
      <c r="A132" s="41">
        <f>VarInput!A132</f>
        <v>0</v>
      </c>
      <c r="B132" s="41">
        <f>VarInput!B132</f>
        <v>0</v>
      </c>
      <c r="C132" s="41">
        <f>VarInput!C132</f>
        <v>0</v>
      </c>
      <c r="D132" s="41">
        <f>VarInput!D132</f>
        <v>0</v>
      </c>
      <c r="E132" s="41">
        <f>VarInput!E132</f>
        <v>0</v>
      </c>
      <c r="F132" s="41">
        <f>VarInput!F132</f>
        <v>0</v>
      </c>
      <c r="G132" s="41">
        <f>VarInput!G132</f>
        <v>0</v>
      </c>
      <c r="H132" s="41">
        <f>VarInput!H132</f>
        <v>0</v>
      </c>
      <c r="I132" s="41">
        <f>VarInput!I132</f>
        <v>0</v>
      </c>
      <c r="J132" s="41">
        <f>VarInput!J132</f>
        <v>0</v>
      </c>
      <c r="K132" s="40">
        <v>0.34177834442870997</v>
      </c>
      <c r="L132" s="40">
        <v>-0.15452119534490935</v>
      </c>
      <c r="M132" s="40">
        <v>1.3766664520338122E-3</v>
      </c>
      <c r="N132" s="44">
        <v>-27008.159297433282</v>
      </c>
      <c r="O132" s="80">
        <f t="array" ref="O132">[1]!'US@SP00M.int=day.PRDS=1FARD=4/25/2000.NEARD=4/25/2000.excel.qe=ls'</f>
        <v>1437</v>
      </c>
    </row>
    <row r="133" spans="1:15" x14ac:dyDescent="0.2">
      <c r="A133" s="41">
        <f>VarInput!A133</f>
        <v>0</v>
      </c>
      <c r="B133" s="41">
        <f>VarInput!B133</f>
        <v>0</v>
      </c>
      <c r="C133" s="41">
        <f>VarInput!C133</f>
        <v>0</v>
      </c>
      <c r="D133" s="41">
        <f>VarInput!D133</f>
        <v>0</v>
      </c>
      <c r="E133" s="41">
        <f>VarInput!E133</f>
        <v>0</v>
      </c>
      <c r="F133" s="41">
        <f>VarInput!F133</f>
        <v>0</v>
      </c>
      <c r="G133" s="41">
        <f>VarInput!G133</f>
        <v>0</v>
      </c>
      <c r="H133" s="41">
        <f>VarInput!H133</f>
        <v>0</v>
      </c>
      <c r="I133" s="41">
        <f>VarInput!I133</f>
        <v>0</v>
      </c>
      <c r="J133" s="41">
        <f>VarInput!J133</f>
        <v>0</v>
      </c>
      <c r="K133" s="40">
        <v>0.34177834442870997</v>
      </c>
      <c r="L133" s="40">
        <v>-0.19529757137200182</v>
      </c>
      <c r="M133" s="40">
        <v>1.6034386285972374E-3</v>
      </c>
      <c r="N133" s="44">
        <v>-36069.449531857739</v>
      </c>
      <c r="O133" s="80">
        <f t="array" ref="O133">[1]!'US@SP00M.int=day.PRDS=1FARD=4/25/2000.NEARD=4/25/2000.excel.qe=ls'</f>
        <v>1437</v>
      </c>
    </row>
    <row r="134" spans="1:15" x14ac:dyDescent="0.2">
      <c r="A134" s="41">
        <f>VarInput!A134</f>
        <v>0</v>
      </c>
      <c r="B134" s="41">
        <f>VarInput!B134</f>
        <v>0</v>
      </c>
      <c r="C134" s="41">
        <f>VarInput!C134</f>
        <v>0</v>
      </c>
      <c r="D134" s="41">
        <f>VarInput!D134</f>
        <v>0</v>
      </c>
      <c r="E134" s="41">
        <f>VarInput!E134</f>
        <v>0</v>
      </c>
      <c r="F134" s="41">
        <f>VarInput!F134</f>
        <v>0</v>
      </c>
      <c r="G134" s="41">
        <f>VarInput!G134</f>
        <v>0</v>
      </c>
      <c r="H134" s="41">
        <f>VarInput!H134</f>
        <v>0</v>
      </c>
      <c r="I134" s="41">
        <f>VarInput!I134</f>
        <v>0</v>
      </c>
      <c r="J134" s="41">
        <f>VarInput!J134</f>
        <v>0</v>
      </c>
      <c r="K134" s="40">
        <v>0.26736723232374865</v>
      </c>
      <c r="L134" s="40">
        <v>-9.4929612320906631E-2</v>
      </c>
      <c r="M134" s="40">
        <v>1.0169993179070897E-3</v>
      </c>
      <c r="N134" s="44">
        <v>-111767.66371274773</v>
      </c>
      <c r="O134" s="80">
        <f t="array" ref="O134">[1]!'US;SPX.int=day.PRDS=1FARD=4/25/2000.NEARD=4/25/2000.excel.qe=ls'</f>
        <v>1429.8599853515625</v>
      </c>
    </row>
    <row r="135" spans="1:15" x14ac:dyDescent="0.2">
      <c r="A135" s="41">
        <f>VarInput!A135</f>
        <v>0</v>
      </c>
      <c r="B135" s="41">
        <f>VarInput!B135</f>
        <v>0</v>
      </c>
      <c r="C135" s="41">
        <f>VarInput!C135</f>
        <v>0</v>
      </c>
      <c r="D135" s="41">
        <f>VarInput!D135</f>
        <v>0</v>
      </c>
      <c r="E135" s="41">
        <f>VarInput!E135</f>
        <v>0</v>
      </c>
      <c r="F135" s="41">
        <f>VarInput!F135</f>
        <v>0</v>
      </c>
      <c r="G135" s="41">
        <f>VarInput!G135</f>
        <v>0</v>
      </c>
      <c r="H135" s="41">
        <f>VarInput!H135</f>
        <v>0</v>
      </c>
      <c r="I135" s="41">
        <f>VarInput!I135</f>
        <v>0</v>
      </c>
      <c r="J135" s="41">
        <f>VarInput!J135</f>
        <v>0</v>
      </c>
      <c r="K135" s="40">
        <v>0.26736723232374865</v>
      </c>
      <c r="L135" s="40">
        <v>-0.24338612144489286</v>
      </c>
      <c r="M135" s="40">
        <v>1.8072120301618852E-3</v>
      </c>
      <c r="N135" s="44">
        <v>-129485.72365172821</v>
      </c>
      <c r="O135" s="80">
        <f t="array" ref="O135">[1]!'US@SP00M.int=day.PRDS=1FARD=4/25/2000.NEARD=4/25/2000.excel.qe=ls'</f>
        <v>1437</v>
      </c>
    </row>
    <row r="136" spans="1:15" x14ac:dyDescent="0.2">
      <c r="A136" s="41">
        <f>VarInput!A136</f>
        <v>0</v>
      </c>
      <c r="B136" s="41">
        <f>VarInput!B136</f>
        <v>0</v>
      </c>
      <c r="C136" s="41">
        <f>VarInput!C136</f>
        <v>0</v>
      </c>
      <c r="D136" s="41">
        <f>VarInput!D136</f>
        <v>0</v>
      </c>
      <c r="E136" s="41">
        <f>VarInput!E136</f>
        <v>0</v>
      </c>
      <c r="F136" s="41">
        <f>VarInput!F136</f>
        <v>0</v>
      </c>
      <c r="G136" s="41">
        <f>VarInput!G136</f>
        <v>0</v>
      </c>
      <c r="H136" s="41">
        <f>VarInput!H136</f>
        <v>0</v>
      </c>
      <c r="I136" s="41">
        <f>VarInput!I136</f>
        <v>0</v>
      </c>
      <c r="J136" s="41">
        <f>VarInput!J136</f>
        <v>0</v>
      </c>
      <c r="K136" s="40">
        <v>0.34373551841149835</v>
      </c>
      <c r="L136" s="40">
        <v>1</v>
      </c>
      <c r="M136" s="40">
        <v>0</v>
      </c>
      <c r="N136" s="44">
        <v>-28622.663509382419</v>
      </c>
      <c r="O136" s="80">
        <f>D136</f>
        <v>0</v>
      </c>
    </row>
    <row r="137" spans="1:15" x14ac:dyDescent="0.2">
      <c r="A137" s="41">
        <f>VarInput!A137</f>
        <v>0</v>
      </c>
      <c r="B137" s="41">
        <f>VarInput!B137</f>
        <v>0</v>
      </c>
      <c r="C137" s="41">
        <f>VarInput!C137</f>
        <v>0</v>
      </c>
      <c r="D137" s="41">
        <f>VarInput!D137</f>
        <v>0</v>
      </c>
      <c r="E137" s="41">
        <f>VarInput!E137</f>
        <v>0</v>
      </c>
      <c r="F137" s="41">
        <f>VarInput!F137</f>
        <v>0</v>
      </c>
      <c r="G137" s="41">
        <f>VarInput!G137</f>
        <v>0</v>
      </c>
      <c r="H137" s="41">
        <f>VarInput!H137</f>
        <v>0</v>
      </c>
      <c r="I137" s="41">
        <f>VarInput!I137</f>
        <v>0</v>
      </c>
      <c r="J137" s="41">
        <f>VarInput!J137</f>
        <v>0</v>
      </c>
      <c r="K137" s="40">
        <v>0.34373551841149835</v>
      </c>
      <c r="L137" s="40">
        <v>1</v>
      </c>
      <c r="M137" s="40">
        <v>0</v>
      </c>
      <c r="N137" s="44">
        <v>-34748.788715621544</v>
      </c>
      <c r="O137" s="80">
        <f t="array" ref="O137">[1]!'US;SUN.int=day.PRDS=1FARD=4/25/2000.NEARD=4/25/2000.excel.qe=ls'</f>
        <v>29.6875</v>
      </c>
    </row>
    <row r="138" spans="1:15" x14ac:dyDescent="0.2">
      <c r="A138" s="41">
        <f>VarInput!A138</f>
        <v>0</v>
      </c>
      <c r="B138" s="41">
        <f>VarInput!B138</f>
        <v>0</v>
      </c>
      <c r="C138" s="41">
        <f>VarInput!C138</f>
        <v>0</v>
      </c>
      <c r="D138" s="41">
        <f>VarInput!D138</f>
        <v>0</v>
      </c>
      <c r="E138" s="41">
        <f>VarInput!E138</f>
        <v>0</v>
      </c>
      <c r="F138" s="41">
        <f>VarInput!F138</f>
        <v>0</v>
      </c>
      <c r="G138" s="41">
        <f>VarInput!G138</f>
        <v>0</v>
      </c>
      <c r="H138" s="41">
        <f>VarInput!H138</f>
        <v>0</v>
      </c>
      <c r="I138" s="41">
        <f>VarInput!I138</f>
        <v>0</v>
      </c>
      <c r="J138" s="41">
        <f>VarInput!J138</f>
        <v>0</v>
      </c>
      <c r="K138" s="40">
        <v>0.27118751349163328</v>
      </c>
      <c r="L138" s="40">
        <v>0.83645903482215078</v>
      </c>
      <c r="M138" s="40">
        <v>6.8638995116648144E-2</v>
      </c>
      <c r="N138" s="44">
        <v>-121113.56597498358</v>
      </c>
      <c r="O138" s="80">
        <f t="array" ref="O138">[1]!'US;SUN.int=day.PRDS=1FARD=4/25/2000.NEARD=4/25/2000.excel.qe=ls'</f>
        <v>29.6875</v>
      </c>
    </row>
    <row r="139" spans="1:15" x14ac:dyDescent="0.2">
      <c r="A139" s="41">
        <f>VarInput!A139</f>
        <v>0</v>
      </c>
      <c r="B139" s="41">
        <f>VarInput!B139</f>
        <v>0</v>
      </c>
      <c r="C139" s="41">
        <f>VarInput!C139</f>
        <v>0</v>
      </c>
      <c r="D139" s="41">
        <f>VarInput!D139</f>
        <v>0</v>
      </c>
      <c r="E139" s="41">
        <f>VarInput!E139</f>
        <v>0</v>
      </c>
      <c r="F139" s="41">
        <f>VarInput!F139</f>
        <v>0</v>
      </c>
      <c r="G139" s="41">
        <f>VarInput!G139</f>
        <v>0</v>
      </c>
      <c r="H139" s="41">
        <f>VarInput!H139</f>
        <v>0</v>
      </c>
      <c r="I139" s="41">
        <f>VarInput!I139</f>
        <v>0</v>
      </c>
      <c r="J139" s="41">
        <f>VarInput!J139</f>
        <v>0</v>
      </c>
      <c r="K139" s="40">
        <v>0.27118751349163328</v>
      </c>
      <c r="L139" s="40">
        <v>0.2621070081869179</v>
      </c>
      <c r="M139" s="40">
        <v>0.1233557592471954</v>
      </c>
      <c r="N139" s="44">
        <v>-123272.44024412267</v>
      </c>
      <c r="O139" s="80">
        <f t="array" ref="O139">[1]!'US;SUN.int=day.PRDS=1FARD=4/25/2000.NEARD=4/25/2000.excel.qe=ls'</f>
        <v>29.6875</v>
      </c>
    </row>
    <row r="140" spans="1:15" x14ac:dyDescent="0.2">
      <c r="A140" s="41">
        <f>VarInput!A140</f>
        <v>0</v>
      </c>
      <c r="B140" s="41">
        <f>VarInput!B140</f>
        <v>0</v>
      </c>
      <c r="C140" s="41">
        <f>VarInput!C140</f>
        <v>0</v>
      </c>
      <c r="D140" s="41">
        <f>VarInput!D140</f>
        <v>0</v>
      </c>
      <c r="E140" s="41">
        <f>VarInput!E140</f>
        <v>0</v>
      </c>
      <c r="F140" s="41">
        <f>VarInput!F140</f>
        <v>0</v>
      </c>
      <c r="G140" s="41">
        <f>VarInput!G140</f>
        <v>0</v>
      </c>
      <c r="H140" s="41">
        <f>VarInput!H140</f>
        <v>0</v>
      </c>
      <c r="I140" s="41">
        <f>VarInput!I140</f>
        <v>0</v>
      </c>
      <c r="J140" s="41">
        <f>VarInput!J140</f>
        <v>0</v>
      </c>
      <c r="K140" s="40">
        <v>0.27075857249963747</v>
      </c>
      <c r="L140" s="40">
        <v>0.43778169598890498</v>
      </c>
      <c r="M140" s="40">
        <v>7.3359139610102833E-2</v>
      </c>
      <c r="N140" s="44">
        <v>-122613.31967276974</v>
      </c>
      <c r="O140" s="80">
        <f t="array" ref="O140">[1]!'US;SUN.int=day.PRDS=1FARD=4/25/2000.NEARD=4/25/2000.excel.qe=ls'</f>
        <v>29.6875</v>
      </c>
    </row>
    <row r="141" spans="1:15" x14ac:dyDescent="0.2">
      <c r="A141" s="41">
        <f>VarInput!A141</f>
        <v>0</v>
      </c>
      <c r="B141" s="41">
        <f>VarInput!B141</f>
        <v>0</v>
      </c>
      <c r="C141" s="41">
        <f>VarInput!C141</f>
        <v>0</v>
      </c>
      <c r="D141" s="41">
        <f>VarInput!D141</f>
        <v>0</v>
      </c>
      <c r="E141" s="41">
        <f>VarInput!E141</f>
        <v>0</v>
      </c>
      <c r="F141" s="41">
        <f>VarInput!F141</f>
        <v>0</v>
      </c>
      <c r="G141" s="41">
        <f>VarInput!G141</f>
        <v>0</v>
      </c>
      <c r="H141" s="41">
        <f>VarInput!H141</f>
        <v>0</v>
      </c>
      <c r="I141" s="41">
        <f>VarInput!I141</f>
        <v>0</v>
      </c>
      <c r="J141" s="41">
        <f>VarInput!J141</f>
        <v>0</v>
      </c>
      <c r="K141" s="40">
        <v>0.27075857249963747</v>
      </c>
      <c r="L141" s="40">
        <v>1</v>
      </c>
      <c r="M141" s="40">
        <v>0</v>
      </c>
      <c r="N141" s="44">
        <v>-125126.91529388995</v>
      </c>
      <c r="O141" s="80">
        <f t="array" ref="O141">[1]!'US;SUNW.int=day.PRDS=1FARD=4/25/2000.NEARD=4/25/2000.excel.qe=ls'</f>
        <v>87.625</v>
      </c>
    </row>
    <row r="142" spans="1:15" x14ac:dyDescent="0.2">
      <c r="A142" s="41">
        <f>VarInput!A142</f>
        <v>0</v>
      </c>
      <c r="B142" s="41">
        <f>VarInput!B142</f>
        <v>0</v>
      </c>
      <c r="C142" s="41">
        <f>VarInput!C142</f>
        <v>0</v>
      </c>
      <c r="D142" s="41">
        <f>VarInput!D142</f>
        <v>0</v>
      </c>
      <c r="E142" s="41">
        <f>VarInput!E142</f>
        <v>0</v>
      </c>
      <c r="F142" s="41">
        <f>VarInput!F142</f>
        <v>0</v>
      </c>
      <c r="G142" s="41">
        <f>VarInput!G142</f>
        <v>0</v>
      </c>
      <c r="H142" s="41">
        <f>VarInput!H142</f>
        <v>0</v>
      </c>
      <c r="I142" s="41">
        <f>VarInput!I142</f>
        <v>0</v>
      </c>
      <c r="J142" s="41">
        <f>VarInput!J142</f>
        <v>0</v>
      </c>
      <c r="K142" s="40">
        <v>0.28784649128239753</v>
      </c>
      <c r="L142" s="40">
        <v>1</v>
      </c>
      <c r="M142" s="40">
        <v>0</v>
      </c>
      <c r="N142" s="44">
        <v>-21567.858018768929</v>
      </c>
      <c r="O142" s="80">
        <f t="array" ref="O142">[1]!'US;T.int=day.PRDS=1FARD=4/25/2000.NEARD=4/25/2000.excel.qe=ls'</f>
        <v>49.0625</v>
      </c>
    </row>
    <row r="143" spans="1:15" x14ac:dyDescent="0.2">
      <c r="A143" s="41">
        <f>VarInput!A143</f>
        <v>0</v>
      </c>
      <c r="B143" s="41">
        <f>VarInput!B143</f>
        <v>0</v>
      </c>
      <c r="C143" s="41">
        <f>VarInput!C143</f>
        <v>0</v>
      </c>
      <c r="D143" s="41">
        <f>VarInput!D143</f>
        <v>0</v>
      </c>
      <c r="E143" s="41">
        <f>VarInput!E143</f>
        <v>0</v>
      </c>
      <c r="F143" s="41">
        <f>VarInput!F143</f>
        <v>0</v>
      </c>
      <c r="G143" s="41">
        <f>VarInput!G143</f>
        <v>0</v>
      </c>
      <c r="H143" s="41">
        <f>VarInput!H143</f>
        <v>0</v>
      </c>
      <c r="I143" s="41">
        <f>VarInput!I143</f>
        <v>0</v>
      </c>
      <c r="J143" s="41">
        <f>VarInput!J143</f>
        <v>0</v>
      </c>
      <c r="K143" s="40">
        <v>0.27172374983731301</v>
      </c>
      <c r="L143" s="40">
        <v>1</v>
      </c>
      <c r="M143" s="40">
        <v>0</v>
      </c>
      <c r="N143" s="44">
        <v>-153807.74680856179</v>
      </c>
      <c r="O143" s="80">
        <f>D143</f>
        <v>0</v>
      </c>
    </row>
    <row r="144" spans="1:15" x14ac:dyDescent="0.2">
      <c r="A144" s="41">
        <f>VarInput!A144</f>
        <v>0</v>
      </c>
      <c r="B144" s="41">
        <f>VarInput!B144</f>
        <v>0</v>
      </c>
      <c r="C144" s="41">
        <f>VarInput!C144</f>
        <v>0</v>
      </c>
      <c r="D144" s="41">
        <f>VarInput!D144</f>
        <v>0</v>
      </c>
      <c r="E144" s="41">
        <f>VarInput!E144</f>
        <v>0</v>
      </c>
      <c r="F144" s="41">
        <f>VarInput!F144</f>
        <v>0</v>
      </c>
      <c r="G144" s="41">
        <f>VarInput!G144</f>
        <v>0</v>
      </c>
      <c r="H144" s="41">
        <f>VarInput!H144</f>
        <v>0</v>
      </c>
      <c r="I144" s="41">
        <f>VarInput!I144</f>
        <v>0</v>
      </c>
      <c r="J144" s="41">
        <f>VarInput!J144</f>
        <v>0</v>
      </c>
      <c r="K144" s="40">
        <v>0.27172374983731301</v>
      </c>
      <c r="L144" s="40">
        <v>1</v>
      </c>
      <c r="M144" s="40">
        <v>0</v>
      </c>
      <c r="N144" s="44">
        <v>-98781.075400056434</v>
      </c>
      <c r="O144" s="80">
        <f t="array" ref="O144">[1]!'US;TDW.int=day.PRDS=1FARD=4/25/2000.NEARD=4/25/2000.excel.qe=ls'</f>
        <v>28.5</v>
      </c>
    </row>
    <row r="145" spans="1:15" x14ac:dyDescent="0.2">
      <c r="A145" s="41">
        <f>VarInput!A145</f>
        <v>0</v>
      </c>
      <c r="B145" s="41">
        <f>VarInput!B145</f>
        <v>0</v>
      </c>
      <c r="C145" s="41">
        <f>VarInput!C145</f>
        <v>0</v>
      </c>
      <c r="D145" s="41">
        <f>VarInput!D145</f>
        <v>0</v>
      </c>
      <c r="E145" s="41">
        <f>VarInput!E145</f>
        <v>0</v>
      </c>
      <c r="F145" s="41">
        <f>VarInput!F145</f>
        <v>0</v>
      </c>
      <c r="G145" s="41">
        <f>VarInput!G145</f>
        <v>0</v>
      </c>
      <c r="H145" s="41">
        <f>VarInput!H145</f>
        <v>0</v>
      </c>
      <c r="I145" s="41">
        <f>VarInput!I145</f>
        <v>0</v>
      </c>
      <c r="J145" s="41">
        <f>VarInput!J145</f>
        <v>0</v>
      </c>
      <c r="K145" s="40">
        <v>0.26830943312930805</v>
      </c>
      <c r="L145" s="40">
        <v>1</v>
      </c>
      <c r="M145" s="40">
        <v>0</v>
      </c>
      <c r="N145" s="44">
        <v>-96857.99941578132</v>
      </c>
      <c r="O145" s="80">
        <f t="array" ref="O145">[1]!'US;TOS.int=day.PRDS=1FARD=4/25/2000.NEARD=4/25/2000.excel.qe=ls'</f>
        <v>32.875</v>
      </c>
    </row>
    <row r="146" spans="1:15" x14ac:dyDescent="0.2">
      <c r="A146" s="41">
        <f>VarInput!A146</f>
        <v>0</v>
      </c>
      <c r="B146" s="41">
        <f>VarInput!B146</f>
        <v>0</v>
      </c>
      <c r="C146" s="41">
        <f>VarInput!C146</f>
        <v>0</v>
      </c>
      <c r="D146" s="41">
        <f>VarInput!D146</f>
        <v>0</v>
      </c>
      <c r="E146" s="41">
        <f>VarInput!E146</f>
        <v>0</v>
      </c>
      <c r="F146" s="41">
        <f>VarInput!F146</f>
        <v>0</v>
      </c>
      <c r="G146" s="41">
        <f>VarInput!G146</f>
        <v>0</v>
      </c>
      <c r="H146" s="41">
        <f>VarInput!H146</f>
        <v>0</v>
      </c>
      <c r="I146" s="41">
        <f>VarInput!I146</f>
        <v>0</v>
      </c>
      <c r="J146" s="41">
        <f>VarInput!J146</f>
        <v>0</v>
      </c>
      <c r="K146" s="40">
        <v>0.207950849206156</v>
      </c>
      <c r="L146" s="40">
        <v>0.69212492074341825</v>
      </c>
      <c r="M146" s="40">
        <v>5.3600392430615491E-2</v>
      </c>
      <c r="N146" s="44">
        <v>-194218.91840033911</v>
      </c>
      <c r="O146" s="80">
        <f t="array" ref="O146">[1]!'US;TOS.int=day.PRDS=1FARD=4/25/2000.NEARD=4/25/2000.excel.qe=ls'</f>
        <v>32.875</v>
      </c>
    </row>
    <row r="147" spans="1:15" x14ac:dyDescent="0.2">
      <c r="A147" s="41">
        <f>VarInput!A147</f>
        <v>0</v>
      </c>
      <c r="B147" s="41">
        <f>VarInput!B147</f>
        <v>0</v>
      </c>
      <c r="C147" s="41">
        <f>VarInput!C147</f>
        <v>0</v>
      </c>
      <c r="D147" s="41">
        <f>VarInput!D147</f>
        <v>0</v>
      </c>
      <c r="E147" s="41">
        <f>VarInput!E147</f>
        <v>0</v>
      </c>
      <c r="F147" s="41">
        <f>VarInput!F147</f>
        <v>0</v>
      </c>
      <c r="G147" s="41">
        <f>VarInput!G147</f>
        <v>0</v>
      </c>
      <c r="H147" s="41">
        <f>VarInput!H147</f>
        <v>0</v>
      </c>
      <c r="I147" s="41">
        <f>VarInput!I147</f>
        <v>0</v>
      </c>
      <c r="J147" s="41">
        <f>VarInput!J147</f>
        <v>0</v>
      </c>
      <c r="K147" s="40">
        <v>0.28824823884178252</v>
      </c>
      <c r="L147" s="40">
        <v>0.41095593264654057</v>
      </c>
      <c r="M147" s="40">
        <v>5.6048732546627726E-2</v>
      </c>
      <c r="N147" s="44">
        <v>-55225.914800724779</v>
      </c>
      <c r="O147" s="80">
        <f t="array" ref="O147">[1]!'US;TOS.int=day.PRDS=1FARD=4/25/2000.NEARD=4/25/2000.excel.qe=ls'</f>
        <v>32.875</v>
      </c>
    </row>
    <row r="148" spans="1:15" x14ac:dyDescent="0.2">
      <c r="A148" s="41">
        <f>VarInput!A148</f>
        <v>0</v>
      </c>
      <c r="B148" s="41">
        <f>VarInput!B148</f>
        <v>0</v>
      </c>
      <c r="C148" s="41">
        <f>VarInput!C148</f>
        <v>0</v>
      </c>
      <c r="D148" s="41">
        <f>VarInput!D148</f>
        <v>0</v>
      </c>
      <c r="E148" s="41">
        <f>VarInput!E148</f>
        <v>0</v>
      </c>
      <c r="F148" s="41">
        <f>VarInput!F148</f>
        <v>0</v>
      </c>
      <c r="G148" s="41">
        <f>VarInput!G148</f>
        <v>0</v>
      </c>
      <c r="H148" s="41">
        <f>VarInput!H148</f>
        <v>0</v>
      </c>
      <c r="I148" s="41">
        <f>VarInput!I148</f>
        <v>0</v>
      </c>
      <c r="J148" s="41">
        <f>VarInput!J148</f>
        <v>0</v>
      </c>
      <c r="K148" s="40">
        <v>0.28824823884178252</v>
      </c>
      <c r="L148" s="40">
        <v>-0.5720470829874611</v>
      </c>
      <c r="M148" s="40">
        <v>1.9988057932404515E-2</v>
      </c>
      <c r="N148" s="44">
        <v>-643.98126925108375</v>
      </c>
      <c r="O148" s="80">
        <f t="array" ref="O148">[1]!'US;TWTC.int=day.PRDS=1FARD=4/25/2000.NEARD=4/25/2000.excel.qe=ls'</f>
        <v>53.5</v>
      </c>
    </row>
    <row r="149" spans="1:15" x14ac:dyDescent="0.2">
      <c r="A149" s="41">
        <f>VarInput!A149</f>
        <v>0</v>
      </c>
      <c r="B149" s="41">
        <f>VarInput!B149</f>
        <v>0</v>
      </c>
      <c r="C149" s="41">
        <f>VarInput!C149</f>
        <v>0</v>
      </c>
      <c r="D149" s="41">
        <f>VarInput!D149</f>
        <v>0</v>
      </c>
      <c r="E149" s="41">
        <f>VarInput!E149</f>
        <v>0</v>
      </c>
      <c r="F149" s="41">
        <f>VarInput!F149</f>
        <v>0</v>
      </c>
      <c r="G149" s="41">
        <f>VarInput!G149</f>
        <v>0</v>
      </c>
      <c r="H149" s="41">
        <f>VarInput!H149</f>
        <v>0</v>
      </c>
      <c r="I149" s="41">
        <f>VarInput!I149</f>
        <v>0</v>
      </c>
      <c r="J149" s="41">
        <f>VarInput!J149</f>
        <v>0</v>
      </c>
      <c r="K149" s="40">
        <v>0.28824823884178252</v>
      </c>
      <c r="L149" s="40">
        <v>1</v>
      </c>
      <c r="M149" s="40">
        <v>0</v>
      </c>
      <c r="N149" s="44">
        <v>-53128.34330446236</v>
      </c>
      <c r="O149" s="80">
        <f t="array" ref="O149">[1]!'US;TXU.int=day.PRDS=1FARD=4/25/2000.NEARD=4/25/2000.excel.qe=ls'</f>
        <v>32.875</v>
      </c>
    </row>
    <row r="150" spans="1:15" x14ac:dyDescent="0.2">
      <c r="A150" s="41">
        <f>VarInput!A150</f>
        <v>0</v>
      </c>
      <c r="B150" s="41">
        <f>VarInput!B150</f>
        <v>0</v>
      </c>
      <c r="C150" s="41">
        <f>VarInput!C150</f>
        <v>0</v>
      </c>
      <c r="D150" s="41">
        <f>VarInput!D150</f>
        <v>0</v>
      </c>
      <c r="E150" s="41">
        <f>VarInput!E150</f>
        <v>0</v>
      </c>
      <c r="F150" s="41">
        <f>VarInput!F150</f>
        <v>0</v>
      </c>
      <c r="G150" s="41">
        <f>VarInput!G150</f>
        <v>0</v>
      </c>
      <c r="H150" s="41">
        <f>VarInput!H150</f>
        <v>0</v>
      </c>
      <c r="I150" s="41">
        <f>VarInput!I150</f>
        <v>0</v>
      </c>
      <c r="J150" s="41">
        <f>VarInput!J150</f>
        <v>0</v>
      </c>
      <c r="K150" s="40">
        <v>0.28824823884178252</v>
      </c>
      <c r="L150" s="40">
        <v>1</v>
      </c>
      <c r="M150" s="40">
        <v>0</v>
      </c>
      <c r="N150" s="44">
        <v>-5756.0187959524355</v>
      </c>
      <c r="O150" s="80">
        <f t="array" ref="O150">[1]!'US;UCM.int=day.PRDS=1FARD=4/25/2000.NEARD=4/25/2000.excel.qe=ls'</f>
        <v>39.3125</v>
      </c>
    </row>
    <row r="151" spans="1:15" x14ac:dyDescent="0.2">
      <c r="A151" s="41">
        <f>VarInput!A151</f>
        <v>0</v>
      </c>
      <c r="B151" s="41">
        <f>VarInput!B151</f>
        <v>0</v>
      </c>
      <c r="C151" s="41">
        <f>VarInput!C151</f>
        <v>0</v>
      </c>
      <c r="D151" s="41">
        <f>VarInput!D151</f>
        <v>0</v>
      </c>
      <c r="E151" s="41">
        <f>VarInput!E151</f>
        <v>0</v>
      </c>
      <c r="F151" s="41">
        <f>VarInput!F151</f>
        <v>0</v>
      </c>
      <c r="G151" s="41">
        <f>VarInput!G151</f>
        <v>0</v>
      </c>
      <c r="H151" s="41">
        <f>VarInput!H151</f>
        <v>0</v>
      </c>
      <c r="I151" s="41">
        <f>VarInput!I151</f>
        <v>0</v>
      </c>
      <c r="J151" s="41">
        <f>VarInput!J151</f>
        <v>0</v>
      </c>
      <c r="K151" s="40">
        <v>0.27307675500905432</v>
      </c>
      <c r="L151" s="40">
        <v>0.54992994749542279</v>
      </c>
      <c r="M151" s="40">
        <v>8.4044363062857536E-2</v>
      </c>
      <c r="N151" s="44">
        <v>-246551.73212351734</v>
      </c>
      <c r="O151" s="80">
        <f t="array" ref="O151">[1]!'US;UCM.int=day.PRDS=1FARD=4/25/2000.NEARD=4/25/2000.excel.qe=ls'</f>
        <v>39.3125</v>
      </c>
    </row>
    <row r="152" spans="1:15" x14ac:dyDescent="0.2">
      <c r="A152" s="41">
        <f>VarInput!A152</f>
        <v>0</v>
      </c>
      <c r="B152" s="41">
        <f>VarInput!B152</f>
        <v>0</v>
      </c>
      <c r="C152" s="41">
        <f>VarInput!C152</f>
        <v>0</v>
      </c>
      <c r="D152" s="41">
        <f>VarInput!D152</f>
        <v>0</v>
      </c>
      <c r="E152" s="41">
        <f>VarInput!E152</f>
        <v>0</v>
      </c>
      <c r="F152" s="41">
        <f>VarInput!F152</f>
        <v>0</v>
      </c>
      <c r="G152" s="41">
        <f>VarInput!G152</f>
        <v>0</v>
      </c>
      <c r="H152" s="41">
        <f>VarInput!H152</f>
        <v>0</v>
      </c>
      <c r="I152" s="41">
        <f>VarInput!I152</f>
        <v>0</v>
      </c>
      <c r="J152" s="41">
        <f>VarInput!J152</f>
        <v>0</v>
      </c>
      <c r="K152" s="40">
        <v>0.27307675500905432</v>
      </c>
      <c r="L152" s="40">
        <v>1</v>
      </c>
      <c r="M152" s="40">
        <v>0</v>
      </c>
      <c r="N152" s="44">
        <v>-7008.6287132993511</v>
      </c>
      <c r="O152" s="80">
        <f t="array" ref="O152">[1]!'US;UDS.int=day.PRDS=1FARD=4/25/2000.NEARD=4/25/2000.excel.qe=ls'</f>
        <v>25.125</v>
      </c>
    </row>
    <row r="153" spans="1:15" x14ac:dyDescent="0.2">
      <c r="A153" s="41">
        <f>VarInput!A153</f>
        <v>0</v>
      </c>
      <c r="B153" s="41">
        <f>VarInput!B153</f>
        <v>0</v>
      </c>
      <c r="C153" s="41">
        <f>VarInput!C153</f>
        <v>0</v>
      </c>
      <c r="D153" s="41">
        <f>VarInput!D153</f>
        <v>0</v>
      </c>
      <c r="E153" s="41">
        <f>VarInput!E153</f>
        <v>0</v>
      </c>
      <c r="F153" s="41">
        <f>VarInput!F153</f>
        <v>0</v>
      </c>
      <c r="G153" s="41">
        <f>VarInput!G153</f>
        <v>0</v>
      </c>
      <c r="H153" s="41">
        <f>VarInput!H153</f>
        <v>0</v>
      </c>
      <c r="I153" s="41">
        <f>VarInput!I153</f>
        <v>0</v>
      </c>
      <c r="J153" s="41">
        <f>VarInput!J153</f>
        <v>0</v>
      </c>
      <c r="K153" s="40">
        <v>0.27307675500905432</v>
      </c>
      <c r="L153" s="40">
        <v>0.80512909772093211</v>
      </c>
      <c r="M153" s="40">
        <v>6.2273193698446194E-2</v>
      </c>
      <c r="N153" s="44">
        <v>-265165.95859399257</v>
      </c>
      <c r="O153" s="80">
        <f t="array" ref="O153">[1]!'US;UDS.int=day.PRDS=1FARD=4/25/2000.NEARD=4/25/2000.excel.qe=ls'</f>
        <v>25.125</v>
      </c>
    </row>
    <row r="154" spans="1:15" x14ac:dyDescent="0.2">
      <c r="A154" s="41">
        <f>VarInput!A154</f>
        <v>0</v>
      </c>
      <c r="B154" s="41">
        <f>VarInput!B154</f>
        <v>0</v>
      </c>
      <c r="C154" s="41">
        <f>VarInput!C154</f>
        <v>0</v>
      </c>
      <c r="D154" s="41">
        <f>VarInput!D154</f>
        <v>0</v>
      </c>
      <c r="E154" s="41">
        <f>VarInput!E154</f>
        <v>0</v>
      </c>
      <c r="F154" s="41">
        <f>VarInput!F154</f>
        <v>0</v>
      </c>
      <c r="G154" s="41">
        <f>VarInput!G154</f>
        <v>0</v>
      </c>
      <c r="H154" s="41">
        <f>VarInput!H154</f>
        <v>0</v>
      </c>
      <c r="I154" s="41">
        <f>VarInput!I154</f>
        <v>0</v>
      </c>
      <c r="J154" s="41">
        <f>VarInput!J154</f>
        <v>0</v>
      </c>
      <c r="K154" s="40">
        <v>0.27307675500905432</v>
      </c>
      <c r="L154" s="40">
        <v>0.21783439486845474</v>
      </c>
      <c r="M154" s="40">
        <v>6.5409844881583662E-2</v>
      </c>
      <c r="N154" s="44">
        <v>-6046.7198675232112</v>
      </c>
      <c r="O154" s="80">
        <f t="array" ref="O154">[1]!'US;UDS.int=day.PRDS=1FARD=4/25/2000.NEARD=4/25/2000.excel.qe=ls'</f>
        <v>25.125</v>
      </c>
    </row>
    <row r="155" spans="1:15" x14ac:dyDescent="0.2">
      <c r="A155" s="41">
        <f>VarInput!A155</f>
        <v>0</v>
      </c>
      <c r="B155" s="41">
        <f>VarInput!B155</f>
        <v>0</v>
      </c>
      <c r="C155" s="41">
        <f>VarInput!C155</f>
        <v>0</v>
      </c>
      <c r="D155" s="41">
        <f>VarInput!D155</f>
        <v>0</v>
      </c>
      <c r="E155" s="41">
        <f>VarInput!E155</f>
        <v>0</v>
      </c>
      <c r="F155" s="41">
        <f>VarInput!F155</f>
        <v>0</v>
      </c>
      <c r="G155" s="41">
        <f>VarInput!G155</f>
        <v>0</v>
      </c>
      <c r="H155" s="41">
        <f>VarInput!H155</f>
        <v>0</v>
      </c>
      <c r="I155" s="41">
        <f>VarInput!I155</f>
        <v>0</v>
      </c>
      <c r="J155" s="41">
        <f>VarInput!J155</f>
        <v>0</v>
      </c>
      <c r="K155" s="40">
        <v>0.27691931174960926</v>
      </c>
      <c r="L155" s="40">
        <v>1</v>
      </c>
      <c r="M155" s="40">
        <v>0</v>
      </c>
      <c r="N155" s="44">
        <v>-268979.65361278114</v>
      </c>
      <c r="O155" s="80">
        <f t="array" ref="O155">[1]!'US;UPR.int=day.PRDS=1FARD=4/25/2000.NEARD=4/25/2000.excel.qe=ls'</f>
        <v>17.3125</v>
      </c>
    </row>
    <row r="156" spans="1:15" x14ac:dyDescent="0.2">
      <c r="A156" s="41">
        <f>VarInput!A156</f>
        <v>0</v>
      </c>
      <c r="B156" s="41">
        <f>VarInput!B156</f>
        <v>0</v>
      </c>
      <c r="C156" s="41">
        <f>VarInput!C156</f>
        <v>0</v>
      </c>
      <c r="D156" s="41">
        <f>VarInput!D156</f>
        <v>0</v>
      </c>
      <c r="E156" s="41">
        <f>VarInput!E156</f>
        <v>0</v>
      </c>
      <c r="F156" s="41">
        <f>VarInput!F156</f>
        <v>0</v>
      </c>
      <c r="G156" s="41">
        <f>VarInput!G156</f>
        <v>0</v>
      </c>
      <c r="H156" s="41">
        <f>VarInput!H156</f>
        <v>0</v>
      </c>
      <c r="I156" s="41">
        <f>VarInput!I156</f>
        <v>0</v>
      </c>
      <c r="J156" s="41">
        <f>VarInput!J156</f>
        <v>0</v>
      </c>
      <c r="K156" s="40">
        <v>0.27691931174960926</v>
      </c>
      <c r="L156" s="40">
        <v>0.91673964706866085</v>
      </c>
      <c r="M156" s="40">
        <v>3.8319659907965417E-2</v>
      </c>
      <c r="N156" s="44">
        <v>-6148.9213636781997</v>
      </c>
      <c r="O156" s="80">
        <f t="array" ref="O156">[1]!'US;UPR.int=day.PRDS=1FARD=4/25/2000.NEARD=4/25/2000.excel.qe=ls'</f>
        <v>17.3125</v>
      </c>
    </row>
    <row r="157" spans="1:15" x14ac:dyDescent="0.2">
      <c r="A157" s="41">
        <f>VarInput!A157</f>
        <v>0</v>
      </c>
      <c r="B157" s="41">
        <f>VarInput!B157</f>
        <v>0</v>
      </c>
      <c r="C157" s="41">
        <f>VarInput!C157</f>
        <v>0</v>
      </c>
      <c r="D157" s="41">
        <f>VarInput!D157</f>
        <v>0</v>
      </c>
      <c r="E157" s="41">
        <f>VarInput!E157</f>
        <v>0</v>
      </c>
      <c r="F157" s="41">
        <f>VarInput!F157</f>
        <v>0</v>
      </c>
      <c r="G157" s="41">
        <f>VarInput!G157</f>
        <v>0</v>
      </c>
      <c r="H157" s="41">
        <f>VarInput!H157</f>
        <v>0</v>
      </c>
      <c r="I157" s="41">
        <f>VarInput!I157</f>
        <v>0</v>
      </c>
      <c r="J157" s="41">
        <f>VarInput!J157</f>
        <v>0</v>
      </c>
      <c r="K157" s="40">
        <v>0.27563099827352477</v>
      </c>
      <c r="L157" s="40">
        <v>0.99510864475266125</v>
      </c>
      <c r="M157" s="40">
        <v>6.7897307030266943E-4</v>
      </c>
      <c r="N157" s="44">
        <v>-20194.621236383471</v>
      </c>
      <c r="O157" s="80">
        <f t="array" ref="O157">[1]!'US;UTY.int=day.PRDS=1FARD=4/25/2000.NEARD=4/25/2000.excel.qe=ls'</f>
        <v>294.1199951171875</v>
      </c>
    </row>
    <row r="158" spans="1:15" x14ac:dyDescent="0.2">
      <c r="A158" s="41">
        <f>VarInput!A158</f>
        <v>0</v>
      </c>
      <c r="B158" s="41">
        <f>VarInput!B158</f>
        <v>0</v>
      </c>
      <c r="C158" s="41">
        <f>VarInput!C158</f>
        <v>0</v>
      </c>
      <c r="D158" s="41">
        <f>VarInput!D158</f>
        <v>0</v>
      </c>
      <c r="E158" s="41">
        <f>VarInput!E158</f>
        <v>0</v>
      </c>
      <c r="F158" s="41">
        <f>VarInput!F158</f>
        <v>0</v>
      </c>
      <c r="G158" s="41">
        <f>VarInput!G158</f>
        <v>0</v>
      </c>
      <c r="H158" s="41">
        <f>VarInput!H158</f>
        <v>0</v>
      </c>
      <c r="I158" s="41">
        <f>VarInput!I158</f>
        <v>0</v>
      </c>
      <c r="J158" s="41">
        <f>VarInput!J158</f>
        <v>0</v>
      </c>
      <c r="K158" s="40">
        <v>0.27769960413230782</v>
      </c>
      <c r="L158" s="40">
        <v>-5.5406069559816196E-2</v>
      </c>
      <c r="M158" s="40">
        <v>3.261724332717506E-3</v>
      </c>
      <c r="N158" s="44">
        <v>-29631.885183384951</v>
      </c>
      <c r="O158" s="80">
        <f t="array" ref="O158">[1]!'US;UTY.int=day.PRDS=1FARD=4/25/2000.NEARD=4/25/2000.excel.qe=ls'</f>
        <v>294.1199951171875</v>
      </c>
    </row>
    <row r="159" spans="1:15" x14ac:dyDescent="0.2">
      <c r="A159" s="41">
        <f>VarInput!A159</f>
        <v>0</v>
      </c>
      <c r="B159" s="41">
        <f>VarInput!B159</f>
        <v>0</v>
      </c>
      <c r="C159" s="41">
        <f>VarInput!C159</f>
        <v>0</v>
      </c>
      <c r="D159" s="41">
        <f>VarInput!D159</f>
        <v>0</v>
      </c>
      <c r="E159" s="41">
        <f>VarInput!E159</f>
        <v>0</v>
      </c>
      <c r="F159" s="41">
        <f>VarInput!F159</f>
        <v>0</v>
      </c>
      <c r="G159" s="41">
        <f>VarInput!G159</f>
        <v>0</v>
      </c>
      <c r="H159" s="41">
        <f>VarInput!H159</f>
        <v>0</v>
      </c>
      <c r="I159" s="41">
        <f>VarInput!I159</f>
        <v>0</v>
      </c>
      <c r="J159" s="41">
        <f>VarInput!J159</f>
        <v>0</v>
      </c>
      <c r="K159" s="40">
        <v>0.27021544863526659</v>
      </c>
      <c r="L159" s="40">
        <v>0.99423111120438423</v>
      </c>
      <c r="M159" s="40">
        <v>1.362364704256609E-3</v>
      </c>
      <c r="N159" s="44">
        <v>-20298.798401733158</v>
      </c>
      <c r="O159" s="80">
        <f t="array" ref="O159">[1]!'US;UTY.int=day.PRDS=1FARD=4/25/2000.NEARD=4/25/2000.excel.qe=ls'</f>
        <v>294.1199951171875</v>
      </c>
    </row>
    <row r="160" spans="1:15" x14ac:dyDescent="0.2">
      <c r="A160" s="41">
        <f>VarInput!A160</f>
        <v>0</v>
      </c>
      <c r="B160" s="41">
        <f>VarInput!B160</f>
        <v>0</v>
      </c>
      <c r="C160" s="41">
        <f>VarInput!C160</f>
        <v>0</v>
      </c>
      <c r="D160" s="41">
        <f>VarInput!D160</f>
        <v>0</v>
      </c>
      <c r="E160" s="41">
        <f>VarInput!E160</f>
        <v>0</v>
      </c>
      <c r="F160" s="41">
        <f>VarInput!F160</f>
        <v>0</v>
      </c>
      <c r="G160" s="41">
        <f>VarInput!G160</f>
        <v>0</v>
      </c>
      <c r="H160" s="41">
        <f>VarInput!H160</f>
        <v>0</v>
      </c>
      <c r="I160" s="41">
        <f>VarInput!I160</f>
        <v>0</v>
      </c>
      <c r="J160" s="41">
        <f>VarInput!J160</f>
        <v>0</v>
      </c>
      <c r="K160" s="40">
        <v>0.24853703525374388</v>
      </c>
      <c r="L160" s="40">
        <v>-0.15740014263995147</v>
      </c>
      <c r="M160" s="40">
        <v>7.7593517125212671E-3</v>
      </c>
      <c r="N160" s="44">
        <v>-98478.303876259466</v>
      </c>
      <c r="O160" s="80">
        <f t="array" ref="O160">[1]!'US;UTY.int=day.PRDS=1FARD=4/25/2000.NEARD=4/25/2000.excel.qe=ls'</f>
        <v>294.1199951171875</v>
      </c>
    </row>
    <row r="161" spans="1:15" x14ac:dyDescent="0.2">
      <c r="A161" s="41">
        <f>VarInput!A161</f>
        <v>0</v>
      </c>
      <c r="B161" s="41">
        <f>VarInput!B161</f>
        <v>0</v>
      </c>
      <c r="C161" s="41">
        <f>VarInput!C161</f>
        <v>0</v>
      </c>
      <c r="D161" s="41">
        <f>VarInput!D161</f>
        <v>0</v>
      </c>
      <c r="E161" s="41">
        <f>VarInput!E161</f>
        <v>0</v>
      </c>
      <c r="F161" s="41">
        <f>VarInput!F161</f>
        <v>0</v>
      </c>
      <c r="G161" s="41">
        <f>VarInput!G161</f>
        <v>0</v>
      </c>
      <c r="H161" s="41">
        <f>VarInput!H161</f>
        <v>0</v>
      </c>
      <c r="I161" s="41">
        <f>VarInput!I161</f>
        <v>0</v>
      </c>
      <c r="J161" s="41">
        <f>VarInput!J161</f>
        <v>0</v>
      </c>
      <c r="K161" s="40">
        <v>0.26467617607275368</v>
      </c>
      <c r="L161" s="40">
        <v>-0.25171425836597222</v>
      </c>
      <c r="M161" s="40">
        <v>1.0589517209810877E-2</v>
      </c>
      <c r="N161" s="44">
        <v>-150903.97103747676</v>
      </c>
      <c r="O161" s="80">
        <f t="array" ref="O161">[1]!'US;UTY.int=day.PRDS=1FARD=4/25/2000.NEARD=4/25/2000.excel.qe=ls'</f>
        <v>294.1199951171875</v>
      </c>
    </row>
    <row r="162" spans="1:15" x14ac:dyDescent="0.2">
      <c r="A162" s="41">
        <f>VarInput!A162</f>
        <v>0</v>
      </c>
      <c r="B162" s="41">
        <f>VarInput!B162</f>
        <v>0</v>
      </c>
      <c r="C162" s="41">
        <f>VarInput!C162</f>
        <v>0</v>
      </c>
      <c r="D162" s="41">
        <f>VarInput!D162</f>
        <v>0</v>
      </c>
      <c r="E162" s="41">
        <f>VarInput!E162</f>
        <v>0</v>
      </c>
      <c r="F162" s="41">
        <f>VarInput!F162</f>
        <v>0</v>
      </c>
      <c r="G162" s="41">
        <f>VarInput!G162</f>
        <v>0</v>
      </c>
      <c r="H162" s="41">
        <f>VarInput!H162</f>
        <v>0</v>
      </c>
      <c r="I162" s="41">
        <f>VarInput!I162</f>
        <v>0</v>
      </c>
      <c r="J162" s="41">
        <f>VarInput!J162</f>
        <v>0</v>
      </c>
      <c r="K162" s="40">
        <v>0.26467617607275368</v>
      </c>
      <c r="L162" s="40">
        <v>0.79971173547004371</v>
      </c>
      <c r="M162" s="40">
        <v>1.6136626509313474E-2</v>
      </c>
      <c r="N162" s="44">
        <v>-33247.116173200935</v>
      </c>
      <c r="O162" s="80">
        <f t="array" ref="O162">[1]!'US;UTY.int=day.PRDS=1FARD=4/25/2000.NEARD=4/25/2000.excel.qe=ls'</f>
        <v>294.1199951171875</v>
      </c>
    </row>
    <row r="163" spans="1:15" x14ac:dyDescent="0.2">
      <c r="A163" s="41">
        <f>VarInput!A163</f>
        <v>0</v>
      </c>
      <c r="B163" s="41">
        <f>VarInput!B163</f>
        <v>0</v>
      </c>
      <c r="C163" s="41">
        <f>VarInput!C163</f>
        <v>0</v>
      </c>
      <c r="D163" s="41">
        <f>VarInput!D163</f>
        <v>0</v>
      </c>
      <c r="E163" s="41">
        <f>VarInput!E163</f>
        <v>0</v>
      </c>
      <c r="F163" s="41">
        <f>VarInput!F163</f>
        <v>0</v>
      </c>
      <c r="G163" s="41">
        <f>VarInput!G163</f>
        <v>0</v>
      </c>
      <c r="H163" s="41">
        <f>VarInput!H163</f>
        <v>0</v>
      </c>
      <c r="I163" s="41">
        <f>VarInput!I163</f>
        <v>0</v>
      </c>
      <c r="J163" s="41">
        <f>VarInput!J163</f>
        <v>0</v>
      </c>
      <c r="K163" s="40">
        <v>0.26467617607275368</v>
      </c>
      <c r="L163" s="40">
        <v>1</v>
      </c>
      <c r="M163" s="40">
        <v>0</v>
      </c>
      <c r="N163" s="44">
        <v>-84627.722085054702</v>
      </c>
      <c r="O163" s="80">
        <f t="array" ref="O163">[1]!'US;VLO.int=day.PRDS=1FARD=4/25/2000.NEARD=4/25/2000.excel.qe=ls'</f>
        <v>30.1875</v>
      </c>
    </row>
    <row r="164" spans="1:15" x14ac:dyDescent="0.2">
      <c r="A164" s="41">
        <f>VarInput!A164</f>
        <v>0</v>
      </c>
      <c r="B164" s="41">
        <f>VarInput!B164</f>
        <v>0</v>
      </c>
      <c r="C164" s="41">
        <f>VarInput!C164</f>
        <v>0</v>
      </c>
      <c r="D164" s="41">
        <f>VarInput!D164</f>
        <v>0</v>
      </c>
      <c r="E164" s="41">
        <f>VarInput!E164</f>
        <v>0</v>
      </c>
      <c r="F164" s="41">
        <f>VarInput!F164</f>
        <v>0</v>
      </c>
      <c r="G164" s="41">
        <f>VarInput!G164</f>
        <v>0</v>
      </c>
      <c r="H164" s="41">
        <f>VarInput!H164</f>
        <v>0</v>
      </c>
      <c r="I164" s="41">
        <f>VarInput!I164</f>
        <v>0</v>
      </c>
      <c r="J164" s="41">
        <f>VarInput!J164</f>
        <v>0</v>
      </c>
      <c r="K164" s="40">
        <v>0.26001622329789181</v>
      </c>
      <c r="L164" s="40">
        <v>-4.388603752102227E-2</v>
      </c>
      <c r="M164" s="40">
        <v>1.1621345187222912E-2</v>
      </c>
      <c r="N164" s="44">
        <v>-1993.5007757854462</v>
      </c>
      <c r="O164" s="80">
        <f t="array" ref="O164">[1]!'US;VLO.int=day.PRDS=1FARD=4/25/2000.NEARD=4/25/2000.excel.qe=ls'</f>
        <v>30.1875</v>
      </c>
    </row>
    <row r="165" spans="1:15" x14ac:dyDescent="0.2">
      <c r="A165" s="41">
        <f>VarInput!A165</f>
        <v>0</v>
      </c>
      <c r="B165" s="41">
        <f>VarInput!B165</f>
        <v>0</v>
      </c>
      <c r="C165" s="41">
        <f>VarInput!C165</f>
        <v>0</v>
      </c>
      <c r="D165" s="41">
        <f>VarInput!D165</f>
        <v>0</v>
      </c>
      <c r="E165" s="41">
        <f>VarInput!E165</f>
        <v>0</v>
      </c>
      <c r="F165" s="41">
        <f>VarInput!F165</f>
        <v>0</v>
      </c>
      <c r="G165" s="41">
        <f>VarInput!G165</f>
        <v>0</v>
      </c>
      <c r="H165" s="41">
        <f>VarInput!H165</f>
        <v>0</v>
      </c>
      <c r="I165" s="41">
        <f>VarInput!I165</f>
        <v>0</v>
      </c>
      <c r="J165" s="41">
        <f>VarInput!J165</f>
        <v>0</v>
      </c>
      <c r="K165" s="40">
        <v>0.26001622329789181</v>
      </c>
      <c r="L165" s="40">
        <v>1</v>
      </c>
      <c r="M165" s="40">
        <v>0</v>
      </c>
      <c r="N165" s="44">
        <v>-140848.86145333329</v>
      </c>
      <c r="O165" s="80">
        <f t="array" ref="O165">[1]!'US;VPI.int=day.PRDS=1FARD=4/25/2000.NEARD=4/25/2000.excel.qe=ls'</f>
        <v>19.4375</v>
      </c>
    </row>
    <row r="166" spans="1:15" x14ac:dyDescent="0.2">
      <c r="A166" s="41">
        <f>VarInput!A166</f>
        <v>0</v>
      </c>
      <c r="B166" s="41">
        <f>VarInput!B166</f>
        <v>0</v>
      </c>
      <c r="C166" s="41">
        <f>VarInput!C166</f>
        <v>0</v>
      </c>
      <c r="D166" s="41">
        <f>VarInput!D166</f>
        <v>0</v>
      </c>
      <c r="E166" s="41">
        <f>VarInput!E166</f>
        <v>0</v>
      </c>
      <c r="F166" s="41">
        <f>VarInput!F166</f>
        <v>0</v>
      </c>
      <c r="G166" s="41">
        <f>VarInput!G166</f>
        <v>0</v>
      </c>
      <c r="H166" s="41">
        <f>VarInput!H166</f>
        <v>0</v>
      </c>
      <c r="I166" s="41">
        <f>VarInput!I166</f>
        <v>0</v>
      </c>
      <c r="J166" s="41">
        <f>VarInput!J166</f>
        <v>0</v>
      </c>
      <c r="K166" s="40">
        <v>0.26001622329789181</v>
      </c>
      <c r="L166" s="40">
        <v>1</v>
      </c>
      <c r="M166" s="40">
        <v>0</v>
      </c>
      <c r="N166" s="44">
        <v>-138057.98524271921</v>
      </c>
      <c r="O166" s="80">
        <f t="array" ref="O166">[1]!'US;VRC.int=day.PRDS=1FARD=4/25/2000.NEARD=4/25/2000.excel.qe=ls'</f>
        <v>11.875</v>
      </c>
    </row>
    <row r="167" spans="1:15" x14ac:dyDescent="0.2">
      <c r="A167" s="41">
        <f>VarInput!A167</f>
        <v>0</v>
      </c>
      <c r="B167" s="41">
        <f>VarInput!B167</f>
        <v>0</v>
      </c>
      <c r="C167" s="41">
        <f>VarInput!C167</f>
        <v>0</v>
      </c>
      <c r="D167" s="41">
        <f>VarInput!D167</f>
        <v>0</v>
      </c>
      <c r="E167" s="41">
        <f>VarInput!E167</f>
        <v>0</v>
      </c>
      <c r="F167" s="41">
        <f>VarInput!F167</f>
        <v>0</v>
      </c>
      <c r="G167" s="41">
        <f>VarInput!G167</f>
        <v>0</v>
      </c>
      <c r="H167" s="41">
        <f>VarInput!H167</f>
        <v>0</v>
      </c>
      <c r="I167" s="41">
        <f>VarInput!I167</f>
        <v>0</v>
      </c>
      <c r="J167" s="41">
        <f>VarInput!J167</f>
        <v>0</v>
      </c>
      <c r="K167" s="40">
        <v>0.26001622329789181</v>
      </c>
      <c r="L167" s="40">
        <v>1</v>
      </c>
      <c r="M167" s="40">
        <v>0</v>
      </c>
      <c r="N167" s="44">
        <v>-83723.835912277864</v>
      </c>
      <c r="O167" s="80">
        <f t="array" ref="O167">[1]!'US;VRI.int=day.PRDS=1FARD=4/25/2000.NEARD=4/25/2000.excel.qe=ls'</f>
        <v>78.625</v>
      </c>
    </row>
    <row r="168" spans="1:15" x14ac:dyDescent="0.2">
      <c r="A168" s="41">
        <f>VarInput!A168</f>
        <v>0</v>
      </c>
      <c r="B168" s="41">
        <f>VarInput!B168</f>
        <v>0</v>
      </c>
      <c r="C168" s="41">
        <f>VarInput!C168</f>
        <v>0</v>
      </c>
      <c r="D168" s="41">
        <f>VarInput!D168</f>
        <v>0</v>
      </c>
      <c r="E168" s="41">
        <f>VarInput!E168</f>
        <v>0</v>
      </c>
      <c r="F168" s="41">
        <f>VarInput!F168</f>
        <v>0</v>
      </c>
      <c r="G168" s="41">
        <f>VarInput!G168</f>
        <v>0</v>
      </c>
      <c r="H168" s="41">
        <f>VarInput!H168</f>
        <v>0</v>
      </c>
      <c r="I168" s="41">
        <f>VarInput!I168</f>
        <v>0</v>
      </c>
      <c r="J168" s="41">
        <f>VarInput!J168</f>
        <v>0</v>
      </c>
      <c r="K168" s="40">
        <v>0.26001622329789181</v>
      </c>
      <c r="L168" s="40">
        <v>0.92524268453955916</v>
      </c>
      <c r="M168" s="40">
        <v>1.270441790077965E-2</v>
      </c>
      <c r="N168" s="44">
        <v>-88102.945073330935</v>
      </c>
      <c r="O168" s="80">
        <f t="array" ref="O168">[1]!'US;VRI.int=day.PRDS=1FARD=4/25/2000.NEARD=4/25/2000.excel.qe=ls'</f>
        <v>78.625</v>
      </c>
    </row>
    <row r="169" spans="1:15" x14ac:dyDescent="0.2">
      <c r="A169" s="41">
        <f>VarInput!A169</f>
        <v>0</v>
      </c>
      <c r="B169" s="41">
        <f>VarInput!B169</f>
        <v>0</v>
      </c>
      <c r="C169" s="41">
        <f>VarInput!C169</f>
        <v>0</v>
      </c>
      <c r="D169" s="41">
        <f>VarInput!D169</f>
        <v>0</v>
      </c>
      <c r="E169" s="41">
        <f>VarInput!E169</f>
        <v>0</v>
      </c>
      <c r="F169" s="41">
        <f>VarInput!F169</f>
        <v>0</v>
      </c>
      <c r="G169" s="41">
        <f>VarInput!G169</f>
        <v>0</v>
      </c>
      <c r="H169" s="41">
        <f>VarInput!H169</f>
        <v>0</v>
      </c>
      <c r="I169" s="41">
        <f>VarInput!I169</f>
        <v>0</v>
      </c>
      <c r="J169" s="41">
        <f>VarInput!J169</f>
        <v>0</v>
      </c>
      <c r="K169" s="40">
        <v>0.4480150536324326</v>
      </c>
      <c r="L169" s="40">
        <v>-0.13837650976768398</v>
      </c>
      <c r="M169" s="40">
        <v>2.2441435797945469E-2</v>
      </c>
      <c r="N169" s="44">
        <v>-25159.209299197471</v>
      </c>
      <c r="O169" s="80">
        <f t="array" ref="O169">[1]!'US;VRI.int=day.PRDS=1FARD=4/25/2000.NEARD=4/25/2000.excel.qe=ls'</f>
        <v>78.625</v>
      </c>
    </row>
    <row r="170" spans="1:15" x14ac:dyDescent="0.2">
      <c r="A170" s="41">
        <f>VarInput!A170</f>
        <v>0</v>
      </c>
      <c r="B170" s="41">
        <f>VarInput!B170</f>
        <v>0</v>
      </c>
      <c r="C170" s="41">
        <f>VarInput!C170</f>
        <v>0</v>
      </c>
      <c r="D170" s="41">
        <f>VarInput!D170</f>
        <v>0</v>
      </c>
      <c r="E170" s="41">
        <f>VarInput!E170</f>
        <v>0</v>
      </c>
      <c r="F170" s="41">
        <f>VarInput!F170</f>
        <v>0</v>
      </c>
      <c r="G170" s="41">
        <f>VarInput!G170</f>
        <v>0</v>
      </c>
      <c r="H170" s="41">
        <f>VarInput!H170</f>
        <v>0</v>
      </c>
      <c r="I170" s="41">
        <f>VarInput!I170</f>
        <v>0</v>
      </c>
      <c r="J170" s="41">
        <f>VarInput!J170</f>
        <v>0</v>
      </c>
      <c r="K170" s="40">
        <v>0.4480150536324326</v>
      </c>
      <c r="L170" s="40">
        <v>1</v>
      </c>
      <c r="M170" s="40">
        <v>0</v>
      </c>
      <c r="N170" s="44">
        <v>-40582.880116797773</v>
      </c>
      <c r="O170" s="80">
        <f t="array" ref="O170">[1]!'US;WCG.int=day.PRDS=1FARD=4/25/2000.NEARD=4/25/2000.excel.qe=ls'</f>
        <v>35.5</v>
      </c>
    </row>
    <row r="171" spans="1:15" x14ac:dyDescent="0.2">
      <c r="A171" s="41">
        <f>VarInput!A171</f>
        <v>0</v>
      </c>
      <c r="B171" s="41">
        <f>VarInput!B171</f>
        <v>0</v>
      </c>
      <c r="C171" s="41">
        <f>VarInput!C171</f>
        <v>0</v>
      </c>
      <c r="D171" s="41">
        <f>VarInput!D171</f>
        <v>0</v>
      </c>
      <c r="E171" s="41">
        <f>VarInput!E171</f>
        <v>0</v>
      </c>
      <c r="F171" s="41">
        <f>VarInput!F171</f>
        <v>0</v>
      </c>
      <c r="G171" s="41">
        <f>VarInput!G171</f>
        <v>0</v>
      </c>
      <c r="H171" s="41">
        <f>VarInput!H171</f>
        <v>0</v>
      </c>
      <c r="I171" s="41">
        <f>VarInput!I171</f>
        <v>0</v>
      </c>
      <c r="J171" s="41">
        <f>VarInput!J171</f>
        <v>0</v>
      </c>
      <c r="K171" s="40">
        <v>0.32818776158209295</v>
      </c>
      <c r="L171" s="40">
        <v>0.86561928448181258</v>
      </c>
      <c r="M171" s="40">
        <v>2.0867639734517753E-2</v>
      </c>
      <c r="N171" s="44">
        <v>-12773.267219514668</v>
      </c>
      <c r="O171" s="80">
        <f t="array" ref="O171">[1]!'US;WCG.int=day.PRDS=1FARD=4/25/2000.NEARD=4/25/2000.excel.qe=ls'</f>
        <v>35.5</v>
      </c>
    </row>
    <row r="172" spans="1:15" x14ac:dyDescent="0.2">
      <c r="A172" s="41">
        <f>VarInput!A172</f>
        <v>0</v>
      </c>
      <c r="B172" s="41">
        <f>VarInput!B172</f>
        <v>0</v>
      </c>
      <c r="C172" s="41">
        <f>VarInput!C172</f>
        <v>0</v>
      </c>
      <c r="D172" s="41">
        <f>VarInput!D172</f>
        <v>0</v>
      </c>
      <c r="E172" s="41">
        <f>VarInput!E172</f>
        <v>0</v>
      </c>
      <c r="F172" s="41">
        <f>VarInput!F172</f>
        <v>0</v>
      </c>
      <c r="G172" s="41">
        <f>VarInput!G172</f>
        <v>0</v>
      </c>
      <c r="H172" s="41">
        <f>VarInput!H172</f>
        <v>0</v>
      </c>
      <c r="I172" s="41">
        <f>VarInput!I172</f>
        <v>0</v>
      </c>
      <c r="J172" s="41">
        <f>VarInput!J172</f>
        <v>0</v>
      </c>
      <c r="K172" s="40">
        <v>0.30238957080699758</v>
      </c>
      <c r="L172" s="40">
        <v>1</v>
      </c>
      <c r="M172" s="40">
        <v>0</v>
      </c>
      <c r="N172" s="44">
        <v>-15670.923580162615</v>
      </c>
      <c r="O172" s="80">
        <f t="array" ref="O172">[1]!'US;WEC.int=day.PRDS=1FARD=4/25/2000.NEARD=4/25/2000.excel.qe=ls'</f>
        <v>21.5625</v>
      </c>
    </row>
    <row r="173" spans="1:15" x14ac:dyDescent="0.2">
      <c r="A173" s="41">
        <f>VarInput!A173</f>
        <v>0</v>
      </c>
      <c r="B173" s="41">
        <f>VarInput!B173</f>
        <v>0</v>
      </c>
      <c r="C173" s="41">
        <f>VarInput!C173</f>
        <v>0</v>
      </c>
      <c r="D173" s="41">
        <f>VarInput!D173</f>
        <v>0</v>
      </c>
      <c r="E173" s="41">
        <f>VarInput!E173</f>
        <v>0</v>
      </c>
      <c r="F173" s="41">
        <f>VarInput!F173</f>
        <v>0</v>
      </c>
      <c r="G173" s="41">
        <f>VarInput!G173</f>
        <v>0</v>
      </c>
      <c r="H173" s="41">
        <f>VarInput!H173</f>
        <v>0</v>
      </c>
      <c r="I173" s="41">
        <f>VarInput!I173</f>
        <v>0</v>
      </c>
      <c r="J173" s="41">
        <f>VarInput!J173</f>
        <v>0</v>
      </c>
      <c r="K173" s="40">
        <v>0.30238957080699758</v>
      </c>
      <c r="L173" s="40">
        <v>1</v>
      </c>
      <c r="M173" s="40">
        <v>0</v>
      </c>
      <c r="N173" s="44">
        <v>-31160.360264988431</v>
      </c>
      <c r="O173" s="80">
        <f t="array" ref="O173">[1]!'US;WFT.int=day.PRDS=1FARD=4/25/2000.NEARD=4/25/2000.excel.qe=ls'</f>
        <v>41</v>
      </c>
    </row>
    <row r="174" spans="1:15" x14ac:dyDescent="0.2">
      <c r="A174" s="41">
        <f>VarInput!A174</f>
        <v>0</v>
      </c>
      <c r="B174" s="41">
        <f>VarInput!B174</f>
        <v>0</v>
      </c>
      <c r="C174" s="41">
        <f>VarInput!C174</f>
        <v>0</v>
      </c>
      <c r="D174" s="41">
        <f>VarInput!D174</f>
        <v>0</v>
      </c>
      <c r="E174" s="41">
        <f>VarInput!E174</f>
        <v>0</v>
      </c>
      <c r="F174" s="41">
        <f>VarInput!F174</f>
        <v>0</v>
      </c>
      <c r="G174" s="41">
        <f>VarInput!G174</f>
        <v>0</v>
      </c>
      <c r="H174" s="41">
        <f>VarInput!H174</f>
        <v>0</v>
      </c>
      <c r="I174" s="41">
        <f>VarInput!I174</f>
        <v>0</v>
      </c>
      <c r="J174" s="41">
        <f>VarInput!J174</f>
        <v>0</v>
      </c>
      <c r="K174" s="40">
        <v>0.43863151807899864</v>
      </c>
      <c r="L174" s="40">
        <v>1</v>
      </c>
      <c r="M174" s="40">
        <v>0</v>
      </c>
      <c r="N174" s="44">
        <v>-220002.47967145004</v>
      </c>
      <c r="O174" s="80">
        <f t="array" ref="O174">[1]!'US;WMB.int=day.PRDS=1FARD=4/25/2000.NEARD=4/25/2000.excel.qe=ls'</f>
        <v>36.5</v>
      </c>
    </row>
    <row r="175" spans="1:15" x14ac:dyDescent="0.2">
      <c r="A175" s="41">
        <f>VarInput!A175</f>
        <v>0</v>
      </c>
      <c r="B175" s="41">
        <f>VarInput!B175</f>
        <v>0</v>
      </c>
      <c r="C175" s="41">
        <f>VarInput!C175</f>
        <v>0</v>
      </c>
      <c r="D175" s="41">
        <f>VarInput!D175</f>
        <v>0</v>
      </c>
      <c r="E175" s="41">
        <f>VarInput!E175</f>
        <v>0</v>
      </c>
      <c r="F175" s="41">
        <f>VarInput!F175</f>
        <v>0</v>
      </c>
      <c r="G175" s="41">
        <f>VarInput!G175</f>
        <v>0</v>
      </c>
      <c r="H175" s="41">
        <f>VarInput!H175</f>
        <v>0</v>
      </c>
      <c r="I175" s="41">
        <f>VarInput!I175</f>
        <v>0</v>
      </c>
      <c r="J175" s="41">
        <f>VarInput!J175</f>
        <v>0</v>
      </c>
      <c r="K175" s="40">
        <v>0.43863151807899864</v>
      </c>
      <c r="L175" s="40">
        <v>0.88011566893622284</v>
      </c>
      <c r="M175" s="40">
        <v>2.3662523047431213E-2</v>
      </c>
      <c r="N175" s="44">
        <v>-27761.724667511451</v>
      </c>
      <c r="O175" s="80">
        <f t="array" ref="O175">[1]!'US;WMB.int=day.PRDS=1FARD=4/25/2000.NEARD=4/25/2000.excel.qe=ls'</f>
        <v>36.5</v>
      </c>
    </row>
    <row r="176" spans="1:15" x14ac:dyDescent="0.2">
      <c r="A176" s="41">
        <f>VarInput!A176</f>
        <v>0</v>
      </c>
      <c r="B176" s="41">
        <f>VarInput!B176</f>
        <v>0</v>
      </c>
      <c r="C176" s="41">
        <f>VarInput!C176</f>
        <v>0</v>
      </c>
      <c r="D176" s="41">
        <f>VarInput!D176</f>
        <v>0</v>
      </c>
      <c r="E176" s="41">
        <f>VarInput!E176</f>
        <v>0</v>
      </c>
      <c r="F176" s="41">
        <f>VarInput!F176</f>
        <v>0</v>
      </c>
      <c r="G176" s="41">
        <f>VarInput!G176</f>
        <v>0</v>
      </c>
      <c r="H176" s="41">
        <f>VarInput!H176</f>
        <v>0</v>
      </c>
      <c r="I176" s="41">
        <f>VarInput!I176</f>
        <v>0</v>
      </c>
      <c r="J176" s="41">
        <f>VarInput!J176</f>
        <v>0</v>
      </c>
      <c r="K176" s="40">
        <v>0.43863151807899864</v>
      </c>
      <c r="L176" s="40">
        <v>1</v>
      </c>
      <c r="M176" s="40">
        <v>0</v>
      </c>
      <c r="N176" s="44">
        <v>-5018.8216117729162</v>
      </c>
      <c r="O176" s="80">
        <f>D176</f>
        <v>0</v>
      </c>
    </row>
    <row r="177" spans="1:15" x14ac:dyDescent="0.2">
      <c r="A177" s="41">
        <f>VarInput!A177</f>
        <v>0</v>
      </c>
      <c r="B177" s="41">
        <f>VarInput!B177</f>
        <v>0</v>
      </c>
      <c r="C177" s="41">
        <f>VarInput!C177</f>
        <v>0</v>
      </c>
      <c r="D177" s="41">
        <f>VarInput!D177</f>
        <v>0</v>
      </c>
      <c r="E177" s="41">
        <f>VarInput!E177</f>
        <v>0</v>
      </c>
      <c r="F177" s="41">
        <f>VarInput!F177</f>
        <v>0</v>
      </c>
      <c r="G177" s="41">
        <f>VarInput!G177</f>
        <v>0</v>
      </c>
      <c r="H177" s="41">
        <f>VarInput!H177</f>
        <v>0</v>
      </c>
      <c r="I177" s="41">
        <f>VarInput!I177</f>
        <v>0</v>
      </c>
      <c r="J177" s="41">
        <f>VarInput!J177</f>
        <v>0</v>
      </c>
      <c r="K177" s="40">
        <v>0.54648460192345272</v>
      </c>
      <c r="L177" s="40">
        <v>0.83189432770938077</v>
      </c>
      <c r="M177" s="40">
        <v>6.5206638679990384E-3</v>
      </c>
      <c r="N177" s="44">
        <v>-285547.50575832941</v>
      </c>
      <c r="O177" s="80">
        <f t="array" ref="O177">[1]!'US;XNG.int=day.PRDS=1FARD=4/25/2000.NEARD=4/25/2000.excel.qe=ls'</f>
        <v>166.75999450683594</v>
      </c>
    </row>
    <row r="178" spans="1:15" x14ac:dyDescent="0.2">
      <c r="A178" s="41">
        <f>VarInput!A178</f>
        <v>0</v>
      </c>
      <c r="B178" s="41">
        <f>VarInput!B178</f>
        <v>0</v>
      </c>
      <c r="C178" s="41">
        <f>VarInput!C178</f>
        <v>0</v>
      </c>
      <c r="D178" s="41">
        <f>VarInput!D178</f>
        <v>0</v>
      </c>
      <c r="E178" s="41">
        <f>VarInput!E178</f>
        <v>0</v>
      </c>
      <c r="F178" s="41">
        <f>VarInput!F178</f>
        <v>0</v>
      </c>
      <c r="G178" s="41">
        <f>VarInput!G178</f>
        <v>0</v>
      </c>
      <c r="H178" s="41">
        <f>VarInput!H178</f>
        <v>0</v>
      </c>
      <c r="I178" s="41">
        <f>VarInput!I178</f>
        <v>0</v>
      </c>
      <c r="J178" s="41">
        <f>VarInput!J178</f>
        <v>0</v>
      </c>
      <c r="K178" s="40">
        <v>0.27554671637685024</v>
      </c>
      <c r="L178" s="40">
        <v>-0.18952460897212589</v>
      </c>
      <c r="M178" s="40">
        <v>6.223342703903365E-3</v>
      </c>
      <c r="N178" s="44">
        <v>-97399.220214463829</v>
      </c>
      <c r="O178" s="80">
        <f t="array" ref="O178">[1]!'US;XNG.int=day.PRDS=1FARD=4/25/2000.NEARD=4/25/2000.excel.qe=ls'</f>
        <v>166.75999450683594</v>
      </c>
    </row>
    <row r="179" spans="1:15" x14ac:dyDescent="0.2">
      <c r="A179" s="41">
        <f>VarInput!A179</f>
        <v>0</v>
      </c>
      <c r="B179" s="41">
        <f>VarInput!B179</f>
        <v>0</v>
      </c>
      <c r="C179" s="41">
        <f>VarInput!C179</f>
        <v>0</v>
      </c>
      <c r="D179" s="41">
        <f>VarInput!D179</f>
        <v>0</v>
      </c>
      <c r="E179" s="41">
        <f>VarInput!E179</f>
        <v>0</v>
      </c>
      <c r="F179" s="41">
        <f>VarInput!F179</f>
        <v>0</v>
      </c>
      <c r="G179" s="41">
        <f>VarInput!G179</f>
        <v>0</v>
      </c>
      <c r="H179" s="41">
        <f>VarInput!H179</f>
        <v>0</v>
      </c>
      <c r="I179" s="41">
        <f>VarInput!I179</f>
        <v>0</v>
      </c>
      <c r="J179" s="41">
        <f>VarInput!J179</f>
        <v>0</v>
      </c>
      <c r="K179" s="40">
        <v>0.27554671637685024</v>
      </c>
      <c r="L179" s="40">
        <v>0.55001074421587792</v>
      </c>
      <c r="M179" s="40">
        <v>1.0651408942255405E-2</v>
      </c>
      <c r="N179" s="44">
        <v>-1930.6984497331855</v>
      </c>
      <c r="O179" s="80">
        <f t="array" ref="O179">[1]!'US;XNG.int=day.PRDS=1FARD=4/25/2000.NEARD=4/25/2000.excel.qe=ls'</f>
        <v>166.75999450683594</v>
      </c>
    </row>
    <row r="180" spans="1:15" x14ac:dyDescent="0.2">
      <c r="A180" s="41">
        <f>VarInput!A180</f>
        <v>0</v>
      </c>
      <c r="B180" s="41">
        <f>VarInput!B180</f>
        <v>0</v>
      </c>
      <c r="C180" s="41">
        <f>VarInput!C180</f>
        <v>0</v>
      </c>
      <c r="D180" s="41">
        <f>VarInput!D180</f>
        <v>0</v>
      </c>
      <c r="E180" s="41">
        <f>VarInput!E180</f>
        <v>0</v>
      </c>
      <c r="F180" s="41">
        <f>VarInput!F180</f>
        <v>0</v>
      </c>
      <c r="G180" s="41">
        <f>VarInput!G180</f>
        <v>0</v>
      </c>
      <c r="H180" s="41">
        <f>VarInput!H180</f>
        <v>0</v>
      </c>
      <c r="I180" s="41">
        <f>VarInput!I180</f>
        <v>0</v>
      </c>
      <c r="J180" s="41">
        <f>VarInput!J180</f>
        <v>0</v>
      </c>
      <c r="K180" s="40">
        <v>0.27554671637685024</v>
      </c>
      <c r="L180" s="40">
        <v>0.86703692500062557</v>
      </c>
      <c r="M180" s="40">
        <v>7.3869104631557525E-3</v>
      </c>
      <c r="N180" s="44">
        <v>-64704.300061816299</v>
      </c>
      <c r="O180" s="80">
        <f t="array" ref="O180">[1]!'US;XNG.int=day.PRDS=1FARD=4/25/2000.NEARD=4/25/2000.excel.qe=ls'</f>
        <v>166.75999450683594</v>
      </c>
    </row>
    <row r="181" spans="1:15" x14ac:dyDescent="0.2">
      <c r="A181" s="41">
        <f>VarInput!A181</f>
        <v>0</v>
      </c>
      <c r="B181" s="41">
        <f>VarInput!B181</f>
        <v>0</v>
      </c>
      <c r="C181" s="41">
        <f>VarInput!C181</f>
        <v>0</v>
      </c>
      <c r="D181" s="41">
        <f>VarInput!D181</f>
        <v>0</v>
      </c>
      <c r="E181" s="41">
        <f>VarInput!E181</f>
        <v>0</v>
      </c>
      <c r="F181" s="41">
        <f>VarInput!F181</f>
        <v>0</v>
      </c>
      <c r="G181" s="41">
        <f>VarInput!G181</f>
        <v>0</v>
      </c>
      <c r="H181" s="41">
        <f>VarInput!H181</f>
        <v>0</v>
      </c>
      <c r="I181" s="41">
        <f>VarInput!I181</f>
        <v>0</v>
      </c>
      <c r="J181" s="41">
        <f>VarInput!J181</f>
        <v>0</v>
      </c>
      <c r="K181" s="40">
        <v>0.27554671637685024</v>
      </c>
      <c r="L181" s="40">
        <v>-0.15761406829991884</v>
      </c>
      <c r="M181" s="40">
        <v>7.3139596823150015E-3</v>
      </c>
      <c r="N181" s="44">
        <v>-25445.198573800611</v>
      </c>
      <c r="O181" s="80">
        <f t="array" ref="O181">[1]!'US;XNG.int=day.PRDS=1FARD=4/25/2000.NEARD=4/25/2000.excel.qe=ls'</f>
        <v>166.75999450683594</v>
      </c>
    </row>
    <row r="182" spans="1:15" x14ac:dyDescent="0.2">
      <c r="A182" s="41">
        <f>VarInput!A182</f>
        <v>0</v>
      </c>
      <c r="B182" s="41">
        <f>VarInput!B182</f>
        <v>0</v>
      </c>
      <c r="C182" s="41">
        <f>VarInput!C182</f>
        <v>0</v>
      </c>
      <c r="D182" s="41">
        <f>VarInput!D182</f>
        <v>0</v>
      </c>
      <c r="E182" s="41">
        <f>VarInput!E182</f>
        <v>0</v>
      </c>
      <c r="F182" s="41">
        <f>VarInput!F182</f>
        <v>0</v>
      </c>
      <c r="G182" s="41">
        <f>VarInput!G182</f>
        <v>0</v>
      </c>
      <c r="H182" s="41">
        <f>VarInput!H182</f>
        <v>0</v>
      </c>
      <c r="I182" s="41">
        <f>VarInput!I182</f>
        <v>0</v>
      </c>
      <c r="J182" s="41">
        <f>VarInput!J182</f>
        <v>0</v>
      </c>
      <c r="K182" s="40">
        <v>0.27554671637685024</v>
      </c>
      <c r="L182" s="40">
        <v>1</v>
      </c>
      <c r="M182" s="40">
        <v>0</v>
      </c>
      <c r="N182" s="44">
        <v>-16817.42924618956</v>
      </c>
      <c r="O182" s="80">
        <f t="array" ref="O182">[1]!'US;XOM.int=day.PRDS=1FARD=4/25/2000.NEARD=4/25/2000.excel.qe=ls'</f>
        <v>79.875</v>
      </c>
    </row>
    <row r="183" spans="1:15" x14ac:dyDescent="0.2">
      <c r="A183" s="41">
        <f>VarInput!A183</f>
        <v>0</v>
      </c>
      <c r="B183" s="41">
        <f>VarInput!B183</f>
        <v>0</v>
      </c>
      <c r="C183" s="41">
        <f>VarInput!C183</f>
        <v>0</v>
      </c>
      <c r="D183" s="41">
        <f>VarInput!D183</f>
        <v>0</v>
      </c>
      <c r="E183" s="41">
        <f>VarInput!E183</f>
        <v>0</v>
      </c>
      <c r="F183" s="41">
        <f>VarInput!F183</f>
        <v>0</v>
      </c>
      <c r="G183" s="41">
        <f>VarInput!G183</f>
        <v>0</v>
      </c>
      <c r="H183" s="41">
        <f>VarInput!H183</f>
        <v>0</v>
      </c>
      <c r="I183" s="41">
        <f>VarInput!I183</f>
        <v>0</v>
      </c>
      <c r="J183" s="41">
        <f>VarInput!J183</f>
        <v>0</v>
      </c>
      <c r="K183" s="40">
        <v>0.27554671637685024</v>
      </c>
      <c r="L183" s="40">
        <v>0.66678675624141737</v>
      </c>
      <c r="M183" s="40">
        <v>5.4539797028604758E-3</v>
      </c>
      <c r="N183" s="44">
        <v>-39034.246429147286</v>
      </c>
      <c r="O183" s="80">
        <f t="array" ref="O183">[1]!'US;XOI.int=day.PRDS=1FARD=4/25/2000.NEARD=4/25/2000.excel.qe=ls'</f>
        <v>489.989990234375</v>
      </c>
    </row>
    <row r="184" spans="1:15" x14ac:dyDescent="0.2">
      <c r="A184" s="41">
        <f>VarInput!A184</f>
        <v>0</v>
      </c>
      <c r="B184" s="41">
        <f>VarInput!B184</f>
        <v>0</v>
      </c>
      <c r="C184" s="41">
        <f>VarInput!C184</f>
        <v>0</v>
      </c>
      <c r="D184" s="41">
        <f>VarInput!D184</f>
        <v>0</v>
      </c>
      <c r="E184" s="41">
        <f>VarInput!E184</f>
        <v>0</v>
      </c>
      <c r="F184" s="41">
        <f>VarInput!F184</f>
        <v>0</v>
      </c>
      <c r="G184" s="41">
        <f>VarInput!G184</f>
        <v>0</v>
      </c>
      <c r="H184" s="41">
        <f>VarInput!H184</f>
        <v>0</v>
      </c>
      <c r="I184" s="41">
        <f>VarInput!I184</f>
        <v>0</v>
      </c>
      <c r="J184" s="41">
        <f>VarInput!J184</f>
        <v>0</v>
      </c>
      <c r="K184" s="40">
        <v>0.27554671637685024</v>
      </c>
      <c r="L184" s="40">
        <v>-0.35829517389893223</v>
      </c>
      <c r="M184" s="40">
        <v>4.9368647875783888E-3</v>
      </c>
      <c r="N184" s="44">
        <v>-30507.993580609138</v>
      </c>
      <c r="O184" s="80">
        <f t="array" ref="O184">[1]!'US;XOI.int=day.PRDS=1FARD=4/25/2000.NEARD=4/25/2000.excel.qe=ls'</f>
        <v>489.989990234375</v>
      </c>
    </row>
    <row r="185" spans="1:15" x14ac:dyDescent="0.2">
      <c r="A185" s="41">
        <f>VarInput!A185</f>
        <v>0</v>
      </c>
      <c r="B185" s="41">
        <f>VarInput!B185</f>
        <v>0</v>
      </c>
      <c r="C185" s="41">
        <f>VarInput!C185</f>
        <v>0</v>
      </c>
      <c r="D185" s="41">
        <f>VarInput!D185</f>
        <v>0</v>
      </c>
      <c r="E185" s="41">
        <f>VarInput!E185</f>
        <v>0</v>
      </c>
      <c r="F185" s="41">
        <f>VarInput!F185</f>
        <v>0</v>
      </c>
      <c r="G185" s="41">
        <f>VarInput!G185</f>
        <v>0</v>
      </c>
      <c r="H185" s="41">
        <f>VarInput!H185</f>
        <v>0</v>
      </c>
      <c r="I185" s="41">
        <f>VarInput!I185</f>
        <v>0</v>
      </c>
      <c r="J185" s="41">
        <f>VarInput!J185</f>
        <v>0</v>
      </c>
      <c r="K185" s="40">
        <v>0.60490661536475088</v>
      </c>
      <c r="L185" s="40">
        <v>0.55055778117497445</v>
      </c>
      <c r="M185" s="40">
        <v>6.5149120844019354E-3</v>
      </c>
      <c r="N185" s="44">
        <v>-5682.3178983014259</v>
      </c>
      <c r="O185" s="80">
        <f t="array" ref="O185">[1]!'US;XOI.int=day.PRDS=1FARD=4/25/2000.NEARD=4/25/2000.excel.qe=ls'</f>
        <v>489.989990234375</v>
      </c>
    </row>
    <row r="186" spans="1:15" x14ac:dyDescent="0.2">
      <c r="A186" s="41">
        <f>VarInput!A186</f>
        <v>0</v>
      </c>
      <c r="B186" s="41">
        <f>VarInput!B186</f>
        <v>0</v>
      </c>
      <c r="C186" s="41">
        <f>VarInput!C186</f>
        <v>0</v>
      </c>
      <c r="D186" s="41">
        <f>VarInput!D186</f>
        <v>0</v>
      </c>
      <c r="E186" s="41">
        <f>VarInput!E186</f>
        <v>0</v>
      </c>
      <c r="F186" s="41">
        <f>VarInput!F186</f>
        <v>0</v>
      </c>
      <c r="G186" s="41">
        <f>VarInput!G186</f>
        <v>0</v>
      </c>
      <c r="H186" s="41">
        <f>VarInput!H186</f>
        <v>0</v>
      </c>
      <c r="I186" s="41">
        <f>VarInput!I186</f>
        <v>0</v>
      </c>
      <c r="J186" s="41">
        <f>VarInput!J186</f>
        <v>0</v>
      </c>
      <c r="K186" s="40">
        <v>0.59926721510407943</v>
      </c>
      <c r="L186" s="40">
        <v>0.59050525643580487</v>
      </c>
      <c r="M186" s="40">
        <v>4.5687396091811236E-3</v>
      </c>
      <c r="N186" s="44">
        <v>-51587.99904507969</v>
      </c>
      <c r="O186" s="80">
        <f t="array" ref="O186">[1]!'US;XOI.int=day.PRDS=1FARD=4/25/2000.NEARD=4/25/2000.excel.qe=ls'</f>
        <v>489.989990234375</v>
      </c>
    </row>
    <row r="187" spans="1:15" x14ac:dyDescent="0.2">
      <c r="A187" s="41">
        <f>VarInput!A187</f>
        <v>0</v>
      </c>
      <c r="B187" s="41">
        <f>VarInput!B187</f>
        <v>0</v>
      </c>
      <c r="C187" s="41">
        <f>VarInput!C187</f>
        <v>0</v>
      </c>
      <c r="D187" s="41">
        <f>VarInput!D187</f>
        <v>0</v>
      </c>
      <c r="E187" s="41">
        <f>VarInput!E187</f>
        <v>0</v>
      </c>
      <c r="F187" s="41">
        <f>VarInput!F187</f>
        <v>0</v>
      </c>
      <c r="G187" s="41">
        <f>VarInput!G187</f>
        <v>0</v>
      </c>
      <c r="H187" s="41">
        <f>VarInput!H187</f>
        <v>0</v>
      </c>
      <c r="I187" s="41">
        <f>VarInput!I187</f>
        <v>0</v>
      </c>
      <c r="J187" s="41">
        <f>VarInput!J187</f>
        <v>0</v>
      </c>
      <c r="K187" s="40">
        <v>0.66445734118522159</v>
      </c>
      <c r="L187" s="40">
        <v>-0.45992974181258983</v>
      </c>
      <c r="M187" s="40">
        <v>4.8485360601080675E-3</v>
      </c>
      <c r="N187" s="44">
        <v>-24744.272581976689</v>
      </c>
      <c r="O187" s="80">
        <f t="array" ref="O187">[1]!'US;XOI.int=day.PRDS=1FARD=4/25/2000.NEARD=4/25/2000.excel.qe=ls'</f>
        <v>489.989990234375</v>
      </c>
    </row>
    <row r="188" spans="1:15" x14ac:dyDescent="0.2">
      <c r="A188" s="41">
        <f>VarInput!A188</f>
        <v>0</v>
      </c>
      <c r="B188" s="41">
        <f>VarInput!B188</f>
        <v>0</v>
      </c>
      <c r="C188" s="41">
        <f>VarInput!C188</f>
        <v>0</v>
      </c>
      <c r="D188" s="41">
        <f>VarInput!D188</f>
        <v>0</v>
      </c>
      <c r="E188" s="41">
        <f>VarInput!E188</f>
        <v>0</v>
      </c>
      <c r="F188" s="41">
        <f>VarInput!F188</f>
        <v>0</v>
      </c>
      <c r="G188" s="41">
        <f>VarInput!G188</f>
        <v>0</v>
      </c>
      <c r="H188" s="41">
        <f>VarInput!H188</f>
        <v>0</v>
      </c>
      <c r="I188" s="41">
        <f>VarInput!I188</f>
        <v>0</v>
      </c>
      <c r="J188" s="41">
        <f>VarInput!J188</f>
        <v>0</v>
      </c>
      <c r="K188" s="40">
        <v>0.2889668725939768</v>
      </c>
      <c r="L188" s="40">
        <v>-0.43707065306225296</v>
      </c>
      <c r="M188" s="40">
        <v>3.9421584532877358E-3</v>
      </c>
      <c r="N188" s="44">
        <v>-36062.612819309208</v>
      </c>
      <c r="O188" s="80">
        <f t="array" ref="O188">[1]!'US;XOI.int=day.PRDS=1FARD=4/25/2000.NEARD=4/25/2000.excel.qe=ls'</f>
        <v>489.989990234375</v>
      </c>
    </row>
    <row r="189" spans="1:15" x14ac:dyDescent="0.2">
      <c r="A189" s="41">
        <f>VarInput!A189</f>
        <v>0</v>
      </c>
      <c r="B189" s="41">
        <f>VarInput!B189</f>
        <v>0</v>
      </c>
      <c r="C189" s="41">
        <f>VarInput!C189</f>
        <v>0</v>
      </c>
      <c r="D189" s="41">
        <f>VarInput!D189</f>
        <v>0</v>
      </c>
      <c r="E189" s="41">
        <f>VarInput!E189</f>
        <v>0</v>
      </c>
      <c r="F189" s="41">
        <f>VarInput!F189</f>
        <v>0</v>
      </c>
      <c r="G189" s="41">
        <f>VarInput!G189</f>
        <v>0</v>
      </c>
      <c r="H189" s="41">
        <f>VarInput!H189</f>
        <v>0</v>
      </c>
      <c r="I189" s="41">
        <f>VarInput!I189</f>
        <v>0</v>
      </c>
      <c r="J189" s="41">
        <f>VarInput!J189</f>
        <v>0</v>
      </c>
      <c r="K189" s="40">
        <v>0.2889668725939768</v>
      </c>
      <c r="L189" s="40">
        <v>-0.21532476560224065</v>
      </c>
      <c r="M189" s="40">
        <v>9.3329264561617959E-3</v>
      </c>
      <c r="N189" s="44">
        <v>-39419.753570339184</v>
      </c>
      <c r="O189" s="80">
        <f t="array" ref="O189">[1]!'US;XNG.int=day.PRDS=1FARD=4/19/2000.NEARD=4/19/2000.excel.qe=ls'</f>
        <v>160.19999694824219</v>
      </c>
    </row>
    <row r="190" spans="1:15" x14ac:dyDescent="0.2">
      <c r="A190" s="41">
        <f>VarInput!A190</f>
        <v>0</v>
      </c>
      <c r="B190" s="41">
        <f>VarInput!B190</f>
        <v>0</v>
      </c>
      <c r="C190" s="41">
        <f>VarInput!C190</f>
        <v>0</v>
      </c>
      <c r="D190" s="41">
        <f>VarInput!D190</f>
        <v>0</v>
      </c>
      <c r="E190" s="41">
        <f>VarInput!E190</f>
        <v>0</v>
      </c>
      <c r="F190" s="41">
        <f>VarInput!F190</f>
        <v>0</v>
      </c>
      <c r="G190" s="41">
        <f>VarInput!G190</f>
        <v>0</v>
      </c>
      <c r="H190" s="41">
        <f>VarInput!H190</f>
        <v>0</v>
      </c>
      <c r="I190" s="41">
        <f>VarInput!I190</f>
        <v>0</v>
      </c>
      <c r="J190" s="41">
        <f>VarInput!J190</f>
        <v>0</v>
      </c>
      <c r="K190" s="40">
        <v>0.2889668725939768</v>
      </c>
      <c r="L190" s="40">
        <v>2.4427662750166688E-2</v>
      </c>
      <c r="M190" s="40">
        <v>3.2921693083188706E-3</v>
      </c>
      <c r="N190" s="44">
        <v>-6567.3725166513204</v>
      </c>
      <c r="O190" s="80">
        <f t="array" ref="O190">[1]!'US;XOI.int=day.PRDS=1FARD=4/19/2000.NEARD=4/19/2000.excel.qe=ls'</f>
        <v>476.76998901367187</v>
      </c>
    </row>
    <row r="191" spans="1:15" x14ac:dyDescent="0.2">
      <c r="A191" s="41">
        <f>VarInput!A191</f>
        <v>0</v>
      </c>
      <c r="B191" s="41">
        <f>VarInput!B191</f>
        <v>0</v>
      </c>
      <c r="C191" s="41">
        <f>VarInput!C191</f>
        <v>0</v>
      </c>
      <c r="D191" s="41">
        <f>VarInput!D191</f>
        <v>0</v>
      </c>
      <c r="E191" s="41">
        <f>VarInput!E191</f>
        <v>0</v>
      </c>
      <c r="F191" s="41">
        <f>VarInput!F191</f>
        <v>0</v>
      </c>
      <c r="G191" s="41">
        <f>VarInput!G191</f>
        <v>0</v>
      </c>
      <c r="H191" s="41">
        <f>VarInput!H191</f>
        <v>0</v>
      </c>
      <c r="I191" s="41">
        <f>VarInput!I191</f>
        <v>0</v>
      </c>
      <c r="J191" s="41">
        <f>VarInput!J191</f>
        <v>0</v>
      </c>
      <c r="K191" s="40">
        <v>0.73362270033578469</v>
      </c>
      <c r="L191" s="40">
        <v>-0.91684874721613896</v>
      </c>
      <c r="M191" s="40">
        <v>6.5080873349272778E-3</v>
      </c>
      <c r="N191" s="44">
        <v>-521480.55080971704</v>
      </c>
      <c r="O191" s="80">
        <f t="array" ref="O191">[1]!'US;XOI.int=day.PRDS=1FARD=4/19/2000.NEARD=4/19/2000.excel.qe=ls'</f>
        <v>476.76998901367187</v>
      </c>
    </row>
    <row r="192" spans="1:15" x14ac:dyDescent="0.2">
      <c r="A192" s="41">
        <f>VarInput!A192</f>
        <v>0</v>
      </c>
      <c r="B192" s="41">
        <f>VarInput!B192</f>
        <v>0</v>
      </c>
      <c r="C192" s="41">
        <f>VarInput!C192</f>
        <v>0</v>
      </c>
      <c r="D192" s="41">
        <f>VarInput!D192</f>
        <v>0</v>
      </c>
      <c r="E192" s="41">
        <f>VarInput!E192</f>
        <v>0</v>
      </c>
      <c r="F192" s="41">
        <f>VarInput!F192</f>
        <v>0</v>
      </c>
      <c r="G192" s="41">
        <f>VarInput!G192</f>
        <v>0</v>
      </c>
      <c r="H192" s="41">
        <f>VarInput!H192</f>
        <v>0</v>
      </c>
      <c r="I192" s="41">
        <f>VarInput!I192</f>
        <v>0</v>
      </c>
      <c r="J192" s="41">
        <f>VarInput!J192</f>
        <v>0</v>
      </c>
      <c r="K192" s="40">
        <v>0.77684102194076066</v>
      </c>
      <c r="L192" s="40">
        <v>1</v>
      </c>
      <c r="M192" s="40">
        <v>0</v>
      </c>
      <c r="N192" s="44">
        <v>-90881.019671658127</v>
      </c>
      <c r="O192" s="80">
        <f t="array" ref="O192">[1]!'US;XOM.int=day.PRDS=1FARD=4/19/2000.NEARD=4/19/2000.excel.qe=ls'</f>
        <v>76.1875</v>
      </c>
    </row>
    <row r="193" spans="1:15" x14ac:dyDescent="0.2">
      <c r="A193" s="41">
        <f>VarInput!A193</f>
        <v>0</v>
      </c>
      <c r="B193" s="41">
        <f>VarInput!B193</f>
        <v>0</v>
      </c>
      <c r="C193" s="41">
        <f>VarInput!C193</f>
        <v>0</v>
      </c>
      <c r="D193" s="41">
        <f>VarInput!D193</f>
        <v>0</v>
      </c>
      <c r="E193" s="41">
        <f>VarInput!E193</f>
        <v>0</v>
      </c>
      <c r="F193" s="41">
        <f>VarInput!F193</f>
        <v>0</v>
      </c>
      <c r="G193" s="41">
        <f>VarInput!G193</f>
        <v>0</v>
      </c>
      <c r="H193" s="41">
        <f>VarInput!H193</f>
        <v>0</v>
      </c>
      <c r="I193" s="41">
        <f>VarInput!I193</f>
        <v>0</v>
      </c>
      <c r="J193" s="41">
        <f>VarInput!J193</f>
        <v>0</v>
      </c>
      <c r="K193" s="40">
        <v>0.77684102194076066</v>
      </c>
      <c r="L193" s="40">
        <v>0.64402119517662704</v>
      </c>
      <c r="M193" s="40">
        <v>3.2176960115586413E-2</v>
      </c>
      <c r="N193" s="44">
        <v>-37489.125028376176</v>
      </c>
      <c r="O193" s="80">
        <f t="array" ref="O193">[1]!'US;XOI.int=day.PRDS=1FARD=4/19/2000.NEARD=4/19/2000.excel.qe=ls'</f>
        <v>476.76998901367187</v>
      </c>
    </row>
    <row r="194" spans="1:15" x14ac:dyDescent="0.2">
      <c r="A194" s="41">
        <f>VarInput!A194</f>
        <v>0</v>
      </c>
      <c r="B194" s="41">
        <f>VarInput!B194</f>
        <v>0</v>
      </c>
      <c r="C194" s="41">
        <f>VarInput!C194</f>
        <v>0</v>
      </c>
      <c r="D194" s="41">
        <f>VarInput!D194</f>
        <v>0</v>
      </c>
      <c r="E194" s="41">
        <f>VarInput!E194</f>
        <v>0</v>
      </c>
      <c r="F194" s="41">
        <f>VarInput!F194</f>
        <v>0</v>
      </c>
      <c r="G194" s="41">
        <f>VarInput!G194</f>
        <v>0</v>
      </c>
      <c r="H194" s="41">
        <f>VarInput!H194</f>
        <v>0</v>
      </c>
      <c r="I194" s="41">
        <f>VarInput!I194</f>
        <v>0</v>
      </c>
      <c r="J194" s="41">
        <f>VarInput!J194</f>
        <v>0</v>
      </c>
      <c r="K194" s="40">
        <v>0.56429128781904048</v>
      </c>
      <c r="L194" s="40">
        <v>0.59674066818274885</v>
      </c>
      <c r="M194" s="40">
        <v>5.8513431140393311E-3</v>
      </c>
      <c r="N194" s="44">
        <v>-38378.132121747658</v>
      </c>
      <c r="O194" s="80">
        <f t="array" ref="O194">[1]!'US;XOI.int=day.PRDS=1FARD=4/19/2000.NEARD=4/19/2000.excel.qe=ls'</f>
        <v>476.76998901367187</v>
      </c>
    </row>
    <row r="195" spans="1:15" x14ac:dyDescent="0.2">
      <c r="A195" s="41">
        <f>VarInput!A195</f>
        <v>0</v>
      </c>
      <c r="B195" s="41">
        <f>VarInput!B195</f>
        <v>0</v>
      </c>
      <c r="C195" s="41">
        <f>VarInput!C195</f>
        <v>0</v>
      </c>
      <c r="D195" s="41">
        <f>VarInput!D195</f>
        <v>0</v>
      </c>
      <c r="E195" s="41">
        <f>VarInput!E195</f>
        <v>0</v>
      </c>
      <c r="F195" s="41">
        <f>VarInput!F195</f>
        <v>0</v>
      </c>
      <c r="G195" s="41">
        <f>VarInput!G195</f>
        <v>0</v>
      </c>
      <c r="H195" s="41">
        <f>VarInput!H195</f>
        <v>0</v>
      </c>
      <c r="I195" s="41">
        <f>VarInput!I195</f>
        <v>0</v>
      </c>
      <c r="J195" s="41">
        <f>VarInput!J195</f>
        <v>0</v>
      </c>
      <c r="K195" s="40">
        <v>0.42664650028542839</v>
      </c>
      <c r="L195" s="40">
        <v>-0.37759000395473563</v>
      </c>
      <c r="M195" s="40">
        <v>2.7808670058451623E-2</v>
      </c>
      <c r="N195" s="44">
        <v>-327186.71166964417</v>
      </c>
      <c r="O195" s="80">
        <f t="array" ref="O195">[1]!'US;XOI.int=day.PRDS=1FARD=4/19/2000.NEARD=4/19/2000.excel.qe=ls'</f>
        <v>476.76998901367187</v>
      </c>
    </row>
    <row r="196" spans="1:15" x14ac:dyDescent="0.2">
      <c r="A196" s="41">
        <f>VarInput!A196</f>
        <v>0</v>
      </c>
      <c r="B196" s="41">
        <f>VarInput!B196</f>
        <v>0</v>
      </c>
      <c r="C196" s="41">
        <f>VarInput!C196</f>
        <v>0</v>
      </c>
      <c r="D196" s="41">
        <f>VarInput!D196</f>
        <v>0</v>
      </c>
      <c r="E196" s="41">
        <f>VarInput!E196</f>
        <v>0</v>
      </c>
      <c r="F196" s="41">
        <f>VarInput!F196</f>
        <v>0</v>
      </c>
      <c r="G196" s="41">
        <f>VarInput!G196</f>
        <v>0</v>
      </c>
      <c r="H196" s="41">
        <f>VarInput!H196</f>
        <v>0</v>
      </c>
      <c r="I196" s="41">
        <f>VarInput!I196</f>
        <v>0</v>
      </c>
      <c r="J196" s="41">
        <f>VarInput!J196</f>
        <v>0</v>
      </c>
      <c r="K196" s="40">
        <v>0.86245530635886736</v>
      </c>
      <c r="L196" s="40">
        <v>-0.42159031949463943</v>
      </c>
      <c r="M196" s="40">
        <v>5.5367030578897664E-3</v>
      </c>
      <c r="N196" s="44">
        <v>-45908.660729218835</v>
      </c>
      <c r="O196" s="80">
        <f t="array" ref="O196">[1]!'US;XOI.int=day.PRDS=1FARD=4/19/2000.NEARD=4/19/2000.excel.qe=ls'</f>
        <v>476.76998901367187</v>
      </c>
    </row>
    <row r="197" spans="1:15" x14ac:dyDescent="0.2">
      <c r="A197" s="41">
        <f>VarInput!A197</f>
        <v>0</v>
      </c>
      <c r="B197" s="41">
        <f>VarInput!B197</f>
        <v>0</v>
      </c>
      <c r="C197" s="41">
        <f>VarInput!C197</f>
        <v>0</v>
      </c>
      <c r="D197" s="41">
        <f>VarInput!D197</f>
        <v>0</v>
      </c>
      <c r="E197" s="41">
        <f>VarInput!E197</f>
        <v>0</v>
      </c>
      <c r="F197" s="41">
        <f>VarInput!F197</f>
        <v>0</v>
      </c>
      <c r="G197" s="41">
        <f>VarInput!G197</f>
        <v>0</v>
      </c>
      <c r="H197" s="41">
        <f>VarInput!H197</f>
        <v>0</v>
      </c>
      <c r="I197" s="41">
        <f>VarInput!I197</f>
        <v>0</v>
      </c>
      <c r="J197" s="41">
        <f>VarInput!J197</f>
        <v>0</v>
      </c>
      <c r="K197" s="40">
        <v>0.35833871829523162</v>
      </c>
      <c r="L197" s="40">
        <v>0.10021813823929479</v>
      </c>
      <c r="M197" s="40">
        <v>1.4569821454555954E-2</v>
      </c>
      <c r="N197" s="44">
        <v>-60960.124369736091</v>
      </c>
      <c r="O197" s="80">
        <f t="array" ref="O197">[1]!'US;XOI.int=day.PRDS=1FARD=4/19/2000.NEARD=4/19/2000.excel.qe=ls'</f>
        <v>476.76998901367187</v>
      </c>
    </row>
    <row r="198" spans="1:15" x14ac:dyDescent="0.2">
      <c r="A198" s="41">
        <f>VarInput!A198</f>
        <v>0</v>
      </c>
      <c r="B198" s="41">
        <f>VarInput!B198</f>
        <v>0</v>
      </c>
      <c r="C198" s="41">
        <f>VarInput!C198</f>
        <v>0</v>
      </c>
      <c r="D198" s="41">
        <f>VarInput!D198</f>
        <v>0</v>
      </c>
      <c r="E198" s="41">
        <f>VarInput!E198</f>
        <v>0</v>
      </c>
      <c r="F198" s="41">
        <f>VarInput!F198</f>
        <v>0</v>
      </c>
      <c r="G198" s="41">
        <f>VarInput!G198</f>
        <v>0</v>
      </c>
      <c r="H198" s="41">
        <f>VarInput!H198</f>
        <v>0</v>
      </c>
      <c r="I198" s="41">
        <f>VarInput!I198</f>
        <v>0</v>
      </c>
      <c r="J198" s="41">
        <f>VarInput!J198</f>
        <v>0</v>
      </c>
      <c r="K198" s="40">
        <v>0.35833871829523162</v>
      </c>
      <c r="L198" s="40">
        <v>-0.83293839748163567</v>
      </c>
      <c r="M198" s="40">
        <v>1.6052673121222195E-2</v>
      </c>
      <c r="N198" s="44">
        <v>-1639.1320507216012</v>
      </c>
      <c r="O198" s="80">
        <f t="array" ref="O198">[1]!'US;XOI.int=day.PRDS=1FARD=4/19/2000.NEARD=4/19/2000.excel.qe=ls'</f>
        <v>476.76998901367187</v>
      </c>
    </row>
    <row r="199" spans="1:15" x14ac:dyDescent="0.2">
      <c r="A199" s="41">
        <f>VarInput!A199</f>
        <v>0</v>
      </c>
      <c r="B199" s="41">
        <f>VarInput!B199</f>
        <v>0</v>
      </c>
      <c r="C199" s="41">
        <f>VarInput!C199</f>
        <v>0</v>
      </c>
      <c r="D199" s="41">
        <f>VarInput!D199</f>
        <v>0</v>
      </c>
      <c r="E199" s="41">
        <f>VarInput!E199</f>
        <v>0</v>
      </c>
      <c r="F199" s="41">
        <f>VarInput!F199</f>
        <v>0</v>
      </c>
      <c r="G199" s="41">
        <f>VarInput!G199</f>
        <v>0</v>
      </c>
      <c r="H199" s="41">
        <f>VarInput!H199</f>
        <v>0</v>
      </c>
      <c r="I199" s="41">
        <f>VarInput!I199</f>
        <v>0</v>
      </c>
      <c r="J199" s="41">
        <f>VarInput!J199</f>
        <v>0</v>
      </c>
      <c r="K199" s="40">
        <v>0.35833871829523162</v>
      </c>
      <c r="L199" s="40">
        <v>-0.17638675587758471</v>
      </c>
      <c r="M199" s="40">
        <v>1.3143211218795015E-2</v>
      </c>
      <c r="N199" s="44">
        <v>-47400.18230531575</v>
      </c>
      <c r="O199" s="80">
        <f t="array" ref="O199">[1]!'US;XOI.int=day.PRDS=1FARD=4/19/2000.NEARD=4/19/2000.excel.qe=ls'</f>
        <v>476.76998901367187</v>
      </c>
    </row>
    <row r="200" spans="1:15" x14ac:dyDescent="0.2">
      <c r="A200" s="41">
        <f>VarInput!A200</f>
        <v>0</v>
      </c>
      <c r="B200" s="41">
        <f>VarInput!B200</f>
        <v>0</v>
      </c>
      <c r="C200" s="41">
        <f>VarInput!C200</f>
        <v>0</v>
      </c>
      <c r="D200" s="41">
        <f>VarInput!D200</f>
        <v>0</v>
      </c>
      <c r="E200" s="41">
        <f>VarInput!E200</f>
        <v>0</v>
      </c>
      <c r="F200" s="41">
        <f>VarInput!F200</f>
        <v>0</v>
      </c>
      <c r="G200" s="41">
        <f>VarInput!G200</f>
        <v>0</v>
      </c>
      <c r="H200" s="41">
        <f>VarInput!H200</f>
        <v>0</v>
      </c>
      <c r="I200" s="41">
        <f>VarInput!I200</f>
        <v>0</v>
      </c>
      <c r="J200" s="41">
        <f>VarInput!J200</f>
        <v>0</v>
      </c>
      <c r="K200" s="40">
        <v>0.35833871829523162</v>
      </c>
      <c r="L200" s="40">
        <v>-0.35360907744839754</v>
      </c>
      <c r="M200" s="40">
        <v>4.8392385358914224E-3</v>
      </c>
      <c r="N200" s="44">
        <v>-62112.848401899042</v>
      </c>
      <c r="O200" s="80">
        <f t="array" ref="O200">[1]!'US;XOI.int=day.PRDS=1FARD=4/19/2000.NEARD=4/19/2000.excel.qe=ls'</f>
        <v>476.76998901367187</v>
      </c>
    </row>
    <row r="201" spans="1:15" x14ac:dyDescent="0.2">
      <c r="A201" s="41">
        <f>VarInput!A201</f>
        <v>0</v>
      </c>
      <c r="B201" s="41">
        <f>VarInput!B201</f>
        <v>0</v>
      </c>
      <c r="C201" s="41">
        <f>VarInput!C201</f>
        <v>0</v>
      </c>
      <c r="D201" s="41">
        <f>VarInput!D201</f>
        <v>0</v>
      </c>
      <c r="E201" s="41">
        <f>VarInput!E201</f>
        <v>0</v>
      </c>
      <c r="F201" s="41">
        <f>VarInput!F201</f>
        <v>0</v>
      </c>
      <c r="G201" s="41">
        <f>VarInput!G201</f>
        <v>0</v>
      </c>
      <c r="H201" s="41">
        <f>VarInput!H201</f>
        <v>0</v>
      </c>
      <c r="I201" s="41">
        <f>VarInput!I201</f>
        <v>0</v>
      </c>
      <c r="J201" s="41">
        <f>VarInput!J201</f>
        <v>0</v>
      </c>
      <c r="K201" s="40">
        <v>0.35833871829523162</v>
      </c>
      <c r="L201" s="40">
        <v>0.4566591253827077</v>
      </c>
      <c r="M201" s="40">
        <v>2.1960325171192997E-2</v>
      </c>
      <c r="N201" s="44">
        <v>-1198.7976002621137</v>
      </c>
      <c r="O201" s="80">
        <f t="array" ref="O201">[1]!'US;XOI.int=day.PRDS=1FARD=4/19/2000.NEARD=4/19/2000.excel.qe=ls'</f>
        <v>476.76998901367187</v>
      </c>
    </row>
    <row r="202" spans="1:15" x14ac:dyDescent="0.2">
      <c r="A202" s="41">
        <f>VarInput!A202</f>
        <v>0</v>
      </c>
      <c r="B202" s="41">
        <f>VarInput!B202</f>
        <v>0</v>
      </c>
      <c r="C202" s="41">
        <f>VarInput!C202</f>
        <v>0</v>
      </c>
      <c r="D202" s="41">
        <f>VarInput!D202</f>
        <v>0</v>
      </c>
      <c r="E202" s="41">
        <f>VarInput!E202</f>
        <v>0</v>
      </c>
      <c r="F202" s="41">
        <f>VarInput!F202</f>
        <v>0</v>
      </c>
      <c r="G202" s="41">
        <f>VarInput!G202</f>
        <v>0</v>
      </c>
      <c r="H202" s="41">
        <f>VarInput!H202</f>
        <v>0</v>
      </c>
      <c r="I202" s="41">
        <f>VarInput!I202</f>
        <v>0</v>
      </c>
      <c r="J202" s="41">
        <f>VarInput!J202</f>
        <v>0</v>
      </c>
      <c r="K202" s="40">
        <v>0.37087791488304872</v>
      </c>
      <c r="L202" s="40">
        <v>-0.53253387180148593</v>
      </c>
      <c r="M202" s="40">
        <v>1.7463811788113428E-2</v>
      </c>
      <c r="N202" s="44">
        <v>-212223.37405975282</v>
      </c>
      <c r="O202" s="80">
        <f t="array" ref="O202">[1]!'US;XOI.int=day.PRDS=1FARD=4/19/2000.NEARD=4/19/2000.excel.qe=ls'</f>
        <v>476.76998901367187</v>
      </c>
    </row>
    <row r="203" spans="1:15" x14ac:dyDescent="0.2">
      <c r="A203" s="41">
        <f>VarInput!A203</f>
        <v>0</v>
      </c>
      <c r="B203" s="41">
        <f>VarInput!B203</f>
        <v>0</v>
      </c>
      <c r="C203" s="41">
        <f>VarInput!C203</f>
        <v>0</v>
      </c>
      <c r="D203" s="41">
        <f>VarInput!D203</f>
        <v>0</v>
      </c>
      <c r="E203" s="41">
        <f>VarInput!E203</f>
        <v>0</v>
      </c>
      <c r="F203" s="41">
        <f>VarInput!F203</f>
        <v>0</v>
      </c>
      <c r="G203" s="41">
        <f>VarInput!G203</f>
        <v>0</v>
      </c>
      <c r="H203" s="41">
        <f>VarInput!H203</f>
        <v>0</v>
      </c>
      <c r="I203" s="41">
        <f>VarInput!I203</f>
        <v>0</v>
      </c>
      <c r="J203" s="41">
        <f>VarInput!J203</f>
        <v>0</v>
      </c>
      <c r="K203" s="40">
        <v>0.29982347908243628</v>
      </c>
      <c r="L203" s="40">
        <v>1</v>
      </c>
      <c r="M203" s="40">
        <v>0</v>
      </c>
      <c r="N203" s="44">
        <v>-18820.973842793606</v>
      </c>
      <c r="O203" s="80">
        <f t="array" ref="O203">[1]!'US;XOI.int=day.PRDS=1FARD=4/19/2000.NEARD=4/19/2000.excel.qe=ls'</f>
        <v>476.76998901367187</v>
      </c>
    </row>
    <row r="204" spans="1:15" x14ac:dyDescent="0.2">
      <c r="A204" s="41">
        <f>VarInput!A204</f>
        <v>0</v>
      </c>
      <c r="B204" s="41">
        <f>VarInput!B204</f>
        <v>0</v>
      </c>
      <c r="C204" s="41">
        <f>VarInput!C204</f>
        <v>0</v>
      </c>
      <c r="D204" s="41">
        <f>VarInput!D204</f>
        <v>0</v>
      </c>
      <c r="E204" s="41">
        <f>VarInput!E204</f>
        <v>0</v>
      </c>
      <c r="F204" s="41">
        <f>VarInput!F204</f>
        <v>0</v>
      </c>
      <c r="G204" s="41">
        <f>VarInput!G204</f>
        <v>0</v>
      </c>
      <c r="H204" s="41">
        <f>VarInput!H204</f>
        <v>0</v>
      </c>
      <c r="I204" s="41">
        <f>VarInput!I204</f>
        <v>0</v>
      </c>
      <c r="J204" s="41">
        <f>VarInput!J204</f>
        <v>0</v>
      </c>
      <c r="K204" s="40">
        <v>0.29982347908243628</v>
      </c>
      <c r="L204" s="40">
        <v>1</v>
      </c>
      <c r="M204" s="40">
        <v>0</v>
      </c>
      <c r="N204" s="44">
        <v>-1641.4490864743041</v>
      </c>
      <c r="O204" s="80">
        <f t="array" ref="O204">[1]!'US;XOI.int=day.PRDS=1FARD=4/19/2000.NEARD=4/19/2000.excel.qe=ls'</f>
        <v>476.76998901367187</v>
      </c>
    </row>
    <row r="205" spans="1:15" x14ac:dyDescent="0.2">
      <c r="A205" s="41">
        <f>VarInput!A205</f>
        <v>0</v>
      </c>
      <c r="B205" s="41">
        <f>VarInput!B205</f>
        <v>0</v>
      </c>
      <c r="C205" s="41">
        <f>VarInput!C205</f>
        <v>0</v>
      </c>
      <c r="D205" s="41">
        <f>VarInput!D205</f>
        <v>0</v>
      </c>
      <c r="E205" s="41">
        <f>VarInput!E205</f>
        <v>0</v>
      </c>
      <c r="F205" s="41">
        <f>VarInput!F205</f>
        <v>0</v>
      </c>
      <c r="G205" s="41">
        <f>VarInput!G205</f>
        <v>0</v>
      </c>
      <c r="H205" s="41">
        <f>VarInput!H205</f>
        <v>0</v>
      </c>
      <c r="I205" s="41">
        <f>VarInput!I205</f>
        <v>0</v>
      </c>
      <c r="J205" s="41">
        <f>VarInput!J205</f>
        <v>0</v>
      </c>
      <c r="K205" s="40">
        <v>0.29982347908243628</v>
      </c>
      <c r="L205" s="40">
        <v>1</v>
      </c>
      <c r="M205" s="40">
        <v>0</v>
      </c>
      <c r="N205" s="44">
        <v>-231157.48291554651</v>
      </c>
      <c r="O205" s="80">
        <f t="array" ref="O205">[1]!'US;XOI.int=day.PRDS=1FARD=4/19/2000.NEARD=4/19/2000.excel.qe=ls'</f>
        <v>476.76998901367187</v>
      </c>
    </row>
    <row r="206" spans="1:15" x14ac:dyDescent="0.2">
      <c r="A206" s="41">
        <f>VarInput!A206</f>
        <v>0</v>
      </c>
      <c r="B206" s="41">
        <f>VarInput!B206</f>
        <v>0</v>
      </c>
      <c r="C206" s="41">
        <f>VarInput!C206</f>
        <v>0</v>
      </c>
      <c r="D206" s="41">
        <f>VarInput!D206</f>
        <v>0</v>
      </c>
      <c r="E206" s="41">
        <f>VarInput!E206</f>
        <v>0</v>
      </c>
      <c r="F206" s="41">
        <f>VarInput!F206</f>
        <v>0</v>
      </c>
      <c r="G206" s="41">
        <f>VarInput!G206</f>
        <v>0</v>
      </c>
      <c r="H206" s="41">
        <f>VarInput!H206</f>
        <v>0</v>
      </c>
      <c r="I206" s="41">
        <f>VarInput!I206</f>
        <v>0</v>
      </c>
      <c r="J206" s="41">
        <f>VarInput!J206</f>
        <v>0</v>
      </c>
      <c r="K206" s="40">
        <v>0.29982347908243628</v>
      </c>
      <c r="L206" s="40">
        <v>1</v>
      </c>
      <c r="M206" s="40">
        <v>0</v>
      </c>
      <c r="N206" s="44">
        <v>-207263.65584631139</v>
      </c>
      <c r="O206" s="80">
        <f t="array" ref="O206">[1]!'US;XOI.int=day.PRDS=1FARD=4/19/2000.NEARD=4/19/2000.excel.qe=ls'</f>
        <v>476.76998901367187</v>
      </c>
    </row>
    <row r="207" spans="1:15" x14ac:dyDescent="0.2">
      <c r="A207" s="41">
        <f>VarInput!A207</f>
        <v>0</v>
      </c>
      <c r="B207" s="41">
        <f>VarInput!B207</f>
        <v>0</v>
      </c>
      <c r="C207" s="41">
        <f>VarInput!C207</f>
        <v>0</v>
      </c>
      <c r="D207" s="41">
        <f>VarInput!D207</f>
        <v>0</v>
      </c>
      <c r="E207" s="41">
        <f>VarInput!E207</f>
        <v>0</v>
      </c>
      <c r="F207" s="41">
        <f>VarInput!F207</f>
        <v>0</v>
      </c>
      <c r="G207" s="41">
        <f>VarInput!G207</f>
        <v>0</v>
      </c>
      <c r="H207" s="41">
        <f>VarInput!H207</f>
        <v>0</v>
      </c>
      <c r="I207" s="41">
        <f>VarInput!I207</f>
        <v>0</v>
      </c>
      <c r="J207" s="41">
        <f>VarInput!J207</f>
        <v>0</v>
      </c>
      <c r="K207" s="40">
        <v>0.29982347908243628</v>
      </c>
      <c r="L207" s="40">
        <v>1</v>
      </c>
      <c r="M207" s="40">
        <v>0</v>
      </c>
      <c r="N207" s="44">
        <v>-38102.485568151787</v>
      </c>
      <c r="O207" s="80">
        <f t="array" ref="O207">[1]!'US;XOI.int=day.PRDS=1FARD=4/19/2000.NEARD=4/19/2000.excel.qe=ls'</f>
        <v>476.76998901367187</v>
      </c>
    </row>
    <row r="208" spans="1:15" x14ac:dyDescent="0.2">
      <c r="A208" s="41">
        <f>VarInput!A208</f>
        <v>0</v>
      </c>
      <c r="B208" s="41">
        <f>VarInput!B208</f>
        <v>0</v>
      </c>
      <c r="C208" s="41">
        <f>VarInput!C208</f>
        <v>0</v>
      </c>
      <c r="D208" s="41">
        <f>VarInput!D208</f>
        <v>0</v>
      </c>
      <c r="E208" s="41">
        <f>VarInput!E208</f>
        <v>0</v>
      </c>
      <c r="F208" s="41">
        <f>VarInput!F208</f>
        <v>0</v>
      </c>
      <c r="G208" s="41">
        <f>VarInput!G208</f>
        <v>0</v>
      </c>
      <c r="H208" s="41">
        <f>VarInput!H208</f>
        <v>0</v>
      </c>
      <c r="I208" s="41">
        <f>VarInput!I208</f>
        <v>0</v>
      </c>
      <c r="J208" s="41">
        <f>VarInput!J208</f>
        <v>0</v>
      </c>
      <c r="K208" s="40">
        <v>0.29982347908243628</v>
      </c>
      <c r="L208" s="40">
        <v>1</v>
      </c>
      <c r="M208" s="40">
        <v>0</v>
      </c>
      <c r="N208" s="44">
        <v>-68124.368951740806</v>
      </c>
      <c r="O208" s="80">
        <f t="array" ref="O208">[1]!'US;XOI.int=day.PRDS=1FARD=4/19/2000.NEARD=4/19/2000.excel.qe=ls'</f>
        <v>476.76998901367187</v>
      </c>
    </row>
    <row r="209" spans="1:15" x14ac:dyDescent="0.2">
      <c r="A209" s="41">
        <f>VarInput!A209</f>
        <v>0</v>
      </c>
      <c r="B209" s="41">
        <f>VarInput!B209</f>
        <v>0</v>
      </c>
      <c r="C209" s="41">
        <f>VarInput!C209</f>
        <v>0</v>
      </c>
      <c r="D209" s="41">
        <f>VarInput!D209</f>
        <v>0</v>
      </c>
      <c r="E209" s="41">
        <f>VarInput!E209</f>
        <v>0</v>
      </c>
      <c r="F209" s="41">
        <f>VarInput!F209</f>
        <v>0</v>
      </c>
      <c r="G209" s="41">
        <f>VarInput!G209</f>
        <v>0</v>
      </c>
      <c r="H209" s="41">
        <f>VarInput!H209</f>
        <v>0</v>
      </c>
      <c r="I209" s="41">
        <f>VarInput!I209</f>
        <v>0</v>
      </c>
      <c r="J209" s="41">
        <f>VarInput!J209</f>
        <v>0</v>
      </c>
      <c r="K209" s="40">
        <v>0.37087791488304872</v>
      </c>
      <c r="L209" s="40">
        <v>1</v>
      </c>
      <c r="M209" s="40">
        <v>0</v>
      </c>
      <c r="N209" s="44">
        <v>-212223.37405975282</v>
      </c>
      <c r="O209" s="80">
        <f t="array" ref="O209">[1]!'US;XOI.int=day.PRDS=1FARD=4/19/2000.NEARD=4/19/2000.excel.qe=ls'</f>
        <v>476.76998901367187</v>
      </c>
    </row>
    <row r="210" spans="1:15" x14ac:dyDescent="0.2">
      <c r="A210" s="41">
        <f>VarInput!A210</f>
        <v>0</v>
      </c>
      <c r="B210" s="41">
        <f>VarInput!B210</f>
        <v>0</v>
      </c>
      <c r="C210" s="41">
        <f>VarInput!C210</f>
        <v>0</v>
      </c>
      <c r="D210" s="41">
        <f>VarInput!D210</f>
        <v>0</v>
      </c>
      <c r="E210" s="41">
        <f>VarInput!E210</f>
        <v>0</v>
      </c>
      <c r="F210" s="41">
        <f>VarInput!F210</f>
        <v>0</v>
      </c>
      <c r="G210" s="41">
        <f>VarInput!G210</f>
        <v>0</v>
      </c>
      <c r="H210" s="41">
        <f>VarInput!H210</f>
        <v>0</v>
      </c>
      <c r="I210" s="41">
        <f>VarInput!I210</f>
        <v>0</v>
      </c>
      <c r="J210" s="41">
        <f>VarInput!J210</f>
        <v>0</v>
      </c>
      <c r="K210" s="40">
        <v>0.29982347908243628</v>
      </c>
      <c r="L210" s="40">
        <v>1</v>
      </c>
      <c r="M210" s="40">
        <v>0</v>
      </c>
      <c r="N210" s="44">
        <v>-20757.392446328045</v>
      </c>
      <c r="O210" s="80">
        <f t="array" ref="O210">[1]!'US;XOI.int=day.PRDS=1FARD=4/19/2000.NEARD=4/19/2000.excel.qe=ls'</f>
        <v>476.76998901367187</v>
      </c>
    </row>
    <row r="211" spans="1:15" x14ac:dyDescent="0.2">
      <c r="A211" s="41">
        <f>VarInput!A211</f>
        <v>0</v>
      </c>
      <c r="B211" s="41">
        <f>VarInput!B211</f>
        <v>0</v>
      </c>
      <c r="C211" s="41">
        <f>VarInput!C211</f>
        <v>0</v>
      </c>
      <c r="D211" s="41">
        <f>VarInput!D211</f>
        <v>0</v>
      </c>
      <c r="E211" s="41">
        <f>VarInput!E211</f>
        <v>0</v>
      </c>
      <c r="F211" s="41">
        <f>VarInput!F211</f>
        <v>0</v>
      </c>
      <c r="G211" s="41">
        <f>VarInput!G211</f>
        <v>0</v>
      </c>
      <c r="H211" s="41">
        <f>VarInput!H211</f>
        <v>0</v>
      </c>
      <c r="I211" s="41">
        <f>VarInput!I211</f>
        <v>0</v>
      </c>
      <c r="J211" s="41">
        <f>VarInput!J211</f>
        <v>0</v>
      </c>
      <c r="K211" s="40">
        <v>0.29982347908243628</v>
      </c>
      <c r="L211" s="40">
        <v>1</v>
      </c>
      <c r="M211" s="40">
        <v>0</v>
      </c>
      <c r="N211" s="44">
        <v>-14475.47957713394</v>
      </c>
      <c r="O211" s="80">
        <f t="array" ref="O211">[1]!'US;XOI.int=day.PRDS=1FARD=4/19/2000.NEARD=4/19/2000.excel.qe=ls'</f>
        <v>476.76998901367187</v>
      </c>
    </row>
    <row r="212" spans="1:15" x14ac:dyDescent="0.2">
      <c r="A212" s="41">
        <f>VarInput!A212</f>
        <v>0</v>
      </c>
      <c r="B212" s="41">
        <f>VarInput!B212</f>
        <v>0</v>
      </c>
      <c r="C212" s="41">
        <f>VarInput!C212</f>
        <v>0</v>
      </c>
      <c r="D212" s="41">
        <f>VarInput!D212</f>
        <v>0</v>
      </c>
      <c r="E212" s="41">
        <f>VarInput!E212</f>
        <v>0</v>
      </c>
      <c r="F212" s="41">
        <f>VarInput!F212</f>
        <v>0</v>
      </c>
      <c r="G212" s="41">
        <f>VarInput!G212</f>
        <v>0</v>
      </c>
      <c r="H212" s="41">
        <f>VarInput!H212</f>
        <v>0</v>
      </c>
      <c r="I212" s="41">
        <f>VarInput!I212</f>
        <v>0</v>
      </c>
      <c r="J212" s="41">
        <f>VarInput!J212</f>
        <v>0</v>
      </c>
      <c r="K212" s="40">
        <v>0.29982347908243628</v>
      </c>
      <c r="L212" s="40">
        <v>1</v>
      </c>
      <c r="M212" s="40">
        <v>0</v>
      </c>
      <c r="N212" s="44">
        <v>-276765.2172470403</v>
      </c>
      <c r="O212" s="80">
        <f t="array" ref="O212">[1]!'US;XOI.int=day.PRDS=1FARD=4/19/2000.NEARD=4/19/2000.excel.qe=ls'</f>
        <v>476.76998901367187</v>
      </c>
    </row>
    <row r="213" spans="1:15" x14ac:dyDescent="0.2">
      <c r="A213" s="41">
        <f>VarInput!A213</f>
        <v>0</v>
      </c>
      <c r="B213" s="41">
        <f>VarInput!B213</f>
        <v>0</v>
      </c>
      <c r="C213" s="41">
        <f>VarInput!C213</f>
        <v>0</v>
      </c>
      <c r="D213" s="41">
        <f>VarInput!D213</f>
        <v>0</v>
      </c>
      <c r="E213" s="41">
        <f>VarInput!E213</f>
        <v>0</v>
      </c>
      <c r="F213" s="41">
        <f>VarInput!F213</f>
        <v>0</v>
      </c>
      <c r="G213" s="41">
        <f>VarInput!G213</f>
        <v>0</v>
      </c>
      <c r="H213" s="41">
        <f>VarInput!H213</f>
        <v>0</v>
      </c>
      <c r="I213" s="41">
        <f>VarInput!I213</f>
        <v>0</v>
      </c>
      <c r="J213" s="41">
        <f>VarInput!J213</f>
        <v>0</v>
      </c>
      <c r="K213" s="40">
        <v>0.29982347908243628</v>
      </c>
      <c r="L213" s="40">
        <v>1</v>
      </c>
      <c r="M213" s="40">
        <v>0</v>
      </c>
      <c r="N213" s="44">
        <v>-273407.79561725311</v>
      </c>
      <c r="O213" s="80">
        <f t="array" ref="O213">[1]!'US;XOI.int=day.PRDS=1FARD=4/19/2000.NEARD=4/19/2000.excel.qe=ls'</f>
        <v>476.76998901367187</v>
      </c>
    </row>
    <row r="214" spans="1:15" x14ac:dyDescent="0.2">
      <c r="A214" s="41">
        <f>VarInput!A214</f>
        <v>0</v>
      </c>
      <c r="B214" s="41">
        <f>VarInput!B214</f>
        <v>0</v>
      </c>
      <c r="C214" s="41">
        <f>VarInput!C214</f>
        <v>0</v>
      </c>
      <c r="D214" s="41">
        <f>VarInput!D214</f>
        <v>0</v>
      </c>
      <c r="E214" s="41">
        <f>VarInput!E214</f>
        <v>0</v>
      </c>
      <c r="F214" s="41">
        <f>VarInput!F214</f>
        <v>0</v>
      </c>
      <c r="G214" s="41">
        <f>VarInput!G214</f>
        <v>0</v>
      </c>
      <c r="H214" s="41">
        <f>VarInput!H214</f>
        <v>0</v>
      </c>
      <c r="I214" s="41">
        <f>VarInput!I214</f>
        <v>0</v>
      </c>
      <c r="J214" s="41">
        <f>VarInput!J214</f>
        <v>0</v>
      </c>
      <c r="K214" s="40">
        <v>0.29982347908243628</v>
      </c>
      <c r="L214" s="40">
        <v>1</v>
      </c>
      <c r="M214" s="40">
        <v>0</v>
      </c>
      <c r="N214" s="44">
        <v>-203326.12582390994</v>
      </c>
      <c r="O214" s="80">
        <f t="array" ref="O214">[1]!'US;XOI.int=day.PRDS=1FARD=4/19/2000.NEARD=4/19/2000.excel.qe=ls'</f>
        <v>476.76998901367187</v>
      </c>
    </row>
    <row r="215" spans="1:15" x14ac:dyDescent="0.2">
      <c r="A215" s="41">
        <f>VarInput!A215</f>
        <v>0</v>
      </c>
      <c r="B215" s="41">
        <f>VarInput!B215</f>
        <v>0</v>
      </c>
      <c r="C215" s="41">
        <f>VarInput!C215</f>
        <v>0</v>
      </c>
      <c r="D215" s="41">
        <f>VarInput!D215</f>
        <v>0</v>
      </c>
      <c r="E215" s="41">
        <f>VarInput!E215</f>
        <v>0</v>
      </c>
      <c r="F215" s="41">
        <f>VarInput!F215</f>
        <v>0</v>
      </c>
      <c r="G215" s="41">
        <f>VarInput!G215</f>
        <v>0</v>
      </c>
      <c r="H215" s="41">
        <f>VarInput!H215</f>
        <v>0</v>
      </c>
      <c r="I215" s="41">
        <f>VarInput!I215</f>
        <v>0</v>
      </c>
      <c r="J215" s="41">
        <f>VarInput!J215</f>
        <v>0</v>
      </c>
      <c r="K215" s="40">
        <v>0.29982347908243628</v>
      </c>
      <c r="L215" s="40">
        <v>1</v>
      </c>
      <c r="M215" s="40">
        <v>0</v>
      </c>
      <c r="N215" s="44">
        <v>-112581.28610069434</v>
      </c>
      <c r="O215" s="80">
        <f t="array" ref="O215">[1]!'US;XOI.int=day.PRDS=1FARD=4/19/2000.NEARD=4/19/2000.excel.qe=ls'</f>
        <v>476.76998901367187</v>
      </c>
    </row>
    <row r="216" spans="1:15" x14ac:dyDescent="0.2">
      <c r="A216" s="41">
        <f>VarInput!A216</f>
        <v>0</v>
      </c>
      <c r="B216" s="41">
        <f>VarInput!B216</f>
        <v>0</v>
      </c>
      <c r="C216" s="41">
        <f>VarInput!C216</f>
        <v>0</v>
      </c>
      <c r="D216" s="41">
        <f>VarInput!D216</f>
        <v>0</v>
      </c>
      <c r="E216" s="41">
        <f>VarInput!E216</f>
        <v>0</v>
      </c>
      <c r="F216" s="41">
        <f>VarInput!F216</f>
        <v>0</v>
      </c>
      <c r="G216" s="41">
        <f>VarInput!G216</f>
        <v>0</v>
      </c>
      <c r="H216" s="41">
        <f>VarInput!H216</f>
        <v>0</v>
      </c>
      <c r="I216" s="41">
        <f>VarInput!I216</f>
        <v>0</v>
      </c>
      <c r="J216" s="41">
        <f>VarInput!J216</f>
        <v>0</v>
      </c>
      <c r="K216" s="40">
        <f>VarInput!K216</f>
        <v>0</v>
      </c>
      <c r="L216" s="40">
        <v>1</v>
      </c>
      <c r="M216" s="40">
        <v>0</v>
      </c>
      <c r="O216" s="80">
        <f t="array" ref="O216">[1]!'US;XOI.int=day.PRDS=1FARD=4/19/2000.NEARD=4/19/2000.excel.qe=ls'</f>
        <v>476.76998901367187</v>
      </c>
    </row>
    <row r="217" spans="1:15" x14ac:dyDescent="0.2">
      <c r="A217" s="41">
        <f>VarInput!A217</f>
        <v>0</v>
      </c>
      <c r="B217" s="41">
        <f>VarInput!B217</f>
        <v>0</v>
      </c>
      <c r="C217" s="41">
        <f>VarInput!C217</f>
        <v>0</v>
      </c>
      <c r="D217" s="41">
        <f>VarInput!D217</f>
        <v>0</v>
      </c>
      <c r="E217" s="41">
        <f>VarInput!E217</f>
        <v>0</v>
      </c>
      <c r="F217" s="41">
        <f>VarInput!F217</f>
        <v>0</v>
      </c>
      <c r="G217" s="41">
        <f>VarInput!G217</f>
        <v>0</v>
      </c>
      <c r="H217" s="41">
        <f>VarInput!H217</f>
        <v>0</v>
      </c>
      <c r="I217" s="41">
        <f>VarInput!I217</f>
        <v>0</v>
      </c>
      <c r="J217" s="41">
        <f>VarInput!J217</f>
        <v>0</v>
      </c>
      <c r="K217" s="40">
        <f>VarInput!K217</f>
        <v>0</v>
      </c>
      <c r="L217" s="40">
        <v>1</v>
      </c>
      <c r="M217" s="40">
        <v>0</v>
      </c>
      <c r="O217" s="80">
        <f t="array" ref="O217">[1]!'US;XOI.int=day.PRDS=1FARD=4/19/2000.NEARD=4/19/2000.excel.qe=ls'</f>
        <v>476.76998901367187</v>
      </c>
    </row>
    <row r="218" spans="1:15" x14ac:dyDescent="0.2">
      <c r="A218" s="41">
        <f>VarInput!A218</f>
        <v>0</v>
      </c>
      <c r="B218" s="41">
        <f>VarInput!B218</f>
        <v>0</v>
      </c>
      <c r="C218" s="41">
        <f>VarInput!C218</f>
        <v>0</v>
      </c>
      <c r="D218" s="41">
        <f>VarInput!D218</f>
        <v>0</v>
      </c>
      <c r="E218" s="41">
        <f>VarInput!E218</f>
        <v>0</v>
      </c>
      <c r="F218" s="41">
        <f>VarInput!F218</f>
        <v>0</v>
      </c>
      <c r="G218" s="41">
        <f>VarInput!G218</f>
        <v>0</v>
      </c>
      <c r="H218" s="41">
        <f>VarInput!H218</f>
        <v>0</v>
      </c>
      <c r="I218" s="41">
        <f>VarInput!I218</f>
        <v>0</v>
      </c>
      <c r="J218" s="41">
        <f>VarInput!J218</f>
        <v>0</v>
      </c>
      <c r="K218" s="40">
        <f>VarInput!K218</f>
        <v>0</v>
      </c>
      <c r="L218" s="40">
        <v>1</v>
      </c>
      <c r="M218" s="40">
        <v>0</v>
      </c>
      <c r="O218" s="80">
        <f t="array" ref="O218">[1]!'US;XOI.int=day.PRDS=1FARD=4/19/2000.NEARD=4/19/2000.excel.qe=ls'</f>
        <v>476.76998901367187</v>
      </c>
    </row>
    <row r="219" spans="1:15" x14ac:dyDescent="0.2">
      <c r="A219" s="41">
        <f>VarInput!A219</f>
        <v>0</v>
      </c>
      <c r="B219" s="41">
        <f>VarInput!B219</f>
        <v>0</v>
      </c>
      <c r="C219" s="41">
        <f>VarInput!C219</f>
        <v>0</v>
      </c>
      <c r="D219" s="41">
        <f>VarInput!D219</f>
        <v>0</v>
      </c>
      <c r="E219" s="41">
        <f>VarInput!E219</f>
        <v>0</v>
      </c>
      <c r="F219" s="41">
        <f>VarInput!F219</f>
        <v>0</v>
      </c>
      <c r="G219" s="41">
        <f>VarInput!G219</f>
        <v>0</v>
      </c>
      <c r="H219" s="41">
        <f>VarInput!H219</f>
        <v>0</v>
      </c>
      <c r="I219" s="41">
        <f>VarInput!I219</f>
        <v>0</v>
      </c>
      <c r="J219" s="41">
        <f>VarInput!J219</f>
        <v>0</v>
      </c>
      <c r="K219" s="40">
        <f>VarInput!K219</f>
        <v>0</v>
      </c>
      <c r="L219" s="40">
        <v>1</v>
      </c>
      <c r="M219" s="40">
        <v>0</v>
      </c>
      <c r="O219" s="80">
        <f t="array" ref="O219">[1]!'US;XOI.int=day.PRDS=1FARD=4/19/2000.NEARD=4/19/2000.excel.qe=ls'</f>
        <v>476.76998901367187</v>
      </c>
    </row>
    <row r="220" spans="1:15" x14ac:dyDescent="0.2">
      <c r="A220" s="41">
        <f>VarInput!A220</f>
        <v>0</v>
      </c>
      <c r="B220" s="41">
        <f>VarInput!B220</f>
        <v>0</v>
      </c>
      <c r="C220" s="41">
        <f>VarInput!C220</f>
        <v>0</v>
      </c>
      <c r="D220" s="41">
        <f>VarInput!D220</f>
        <v>0</v>
      </c>
      <c r="E220" s="41">
        <f>VarInput!E220</f>
        <v>0</v>
      </c>
      <c r="F220" s="41">
        <f>VarInput!F220</f>
        <v>0</v>
      </c>
      <c r="G220" s="41">
        <f>VarInput!G220</f>
        <v>0</v>
      </c>
      <c r="H220" s="41">
        <f>VarInput!H220</f>
        <v>0</v>
      </c>
      <c r="I220" s="41">
        <f>VarInput!I220</f>
        <v>0</v>
      </c>
      <c r="J220" s="41">
        <f>VarInput!J220</f>
        <v>0</v>
      </c>
      <c r="K220" s="40">
        <f>VarInput!K220</f>
        <v>0</v>
      </c>
      <c r="L220" s="40">
        <v>1</v>
      </c>
      <c r="M220" s="40">
        <v>0</v>
      </c>
      <c r="O220" s="80">
        <f t="array" ref="O220">[1]!'US;XOI.int=day.PRDS=1FARD=4/19/2000.NEARD=4/19/2000.excel.qe=ls'</f>
        <v>476.76998901367187</v>
      </c>
    </row>
    <row r="221" spans="1:15" x14ac:dyDescent="0.2">
      <c r="A221" s="41">
        <f>VarInput!A221</f>
        <v>0</v>
      </c>
      <c r="B221" s="41">
        <f>VarInput!B221</f>
        <v>0</v>
      </c>
      <c r="C221" s="41">
        <f>VarInput!C221</f>
        <v>0</v>
      </c>
      <c r="D221" s="41">
        <f>VarInput!D221</f>
        <v>0</v>
      </c>
      <c r="E221" s="41">
        <f>VarInput!E221</f>
        <v>0</v>
      </c>
      <c r="F221" s="41">
        <f>VarInput!F221</f>
        <v>0</v>
      </c>
      <c r="G221" s="41">
        <f>VarInput!G221</f>
        <v>0</v>
      </c>
      <c r="H221" s="41">
        <f>VarInput!H221</f>
        <v>0</v>
      </c>
      <c r="I221" s="41">
        <f>VarInput!I221</f>
        <v>0</v>
      </c>
      <c r="J221" s="41">
        <f>VarInput!J221</f>
        <v>0</v>
      </c>
      <c r="K221" s="40">
        <f>VarInput!K221</f>
        <v>0</v>
      </c>
      <c r="L221" s="40">
        <v>1</v>
      </c>
      <c r="M221" s="40">
        <v>0</v>
      </c>
      <c r="O221" s="80">
        <f t="array" ref="O221">[1]!'US;XOI.int=day.PRDS=1FARD=4/19/2000.NEARD=4/19/2000.excel.qe=ls'</f>
        <v>476.76998901367187</v>
      </c>
    </row>
    <row r="222" spans="1:15" x14ac:dyDescent="0.2">
      <c r="A222" s="41">
        <f>VarInput!A222</f>
        <v>0</v>
      </c>
      <c r="B222" s="41">
        <f>VarInput!B222</f>
        <v>0</v>
      </c>
      <c r="C222" s="41">
        <f>VarInput!C222</f>
        <v>0</v>
      </c>
      <c r="D222" s="41">
        <f>VarInput!D222</f>
        <v>0</v>
      </c>
      <c r="E222" s="41">
        <f>VarInput!E222</f>
        <v>0</v>
      </c>
      <c r="F222" s="41">
        <f>VarInput!F222</f>
        <v>0</v>
      </c>
      <c r="G222" s="41">
        <f>VarInput!G222</f>
        <v>0</v>
      </c>
      <c r="H222" s="41">
        <f>VarInput!H222</f>
        <v>0</v>
      </c>
      <c r="I222" s="41">
        <f>VarInput!I222</f>
        <v>0</v>
      </c>
      <c r="J222" s="41">
        <f>VarInput!J222</f>
        <v>0</v>
      </c>
      <c r="K222" s="40">
        <f>VarInput!K222</f>
        <v>0</v>
      </c>
      <c r="L222" s="40">
        <v>1</v>
      </c>
      <c r="M222" s="40">
        <v>0</v>
      </c>
      <c r="O222" s="80">
        <f t="array" ref="O222">[1]!'US;XOI.int=day.PRDS=1FARD=4/19/2000.NEARD=4/19/2000.excel.qe=ls'</f>
        <v>476.76998901367187</v>
      </c>
    </row>
    <row r="223" spans="1:15" x14ac:dyDescent="0.2">
      <c r="A223" s="41">
        <f>VarInput!A223</f>
        <v>0</v>
      </c>
      <c r="B223" s="41">
        <f>VarInput!B223</f>
        <v>0</v>
      </c>
      <c r="C223" s="41">
        <f>VarInput!C223</f>
        <v>0</v>
      </c>
      <c r="D223" s="41">
        <f>VarInput!D223</f>
        <v>0</v>
      </c>
      <c r="E223" s="41">
        <f>VarInput!E223</f>
        <v>0</v>
      </c>
      <c r="F223" s="41">
        <f>VarInput!F223</f>
        <v>0</v>
      </c>
      <c r="G223" s="41">
        <f>VarInput!G223</f>
        <v>0</v>
      </c>
      <c r="H223" s="41">
        <f>VarInput!H223</f>
        <v>0</v>
      </c>
      <c r="I223" s="41">
        <f>VarInput!I223</f>
        <v>0</v>
      </c>
      <c r="J223" s="41">
        <f>VarInput!J223</f>
        <v>0</v>
      </c>
      <c r="K223" s="40">
        <f>VarInput!K223</f>
        <v>0</v>
      </c>
      <c r="L223" s="40">
        <v>1</v>
      </c>
      <c r="M223" s="40">
        <v>0</v>
      </c>
      <c r="O223" s="80">
        <f t="array" ref="O223">[1]!'US;XOI.int=day.PRDS=1FARD=4/19/2000.NEARD=4/19/2000.excel.qe=ls'</f>
        <v>476.76998901367187</v>
      </c>
    </row>
    <row r="224" spans="1:15" x14ac:dyDescent="0.2">
      <c r="A224" s="41">
        <f>VarInput!A224</f>
        <v>0</v>
      </c>
      <c r="B224" s="41">
        <f>VarInput!B224</f>
        <v>0</v>
      </c>
      <c r="C224" s="41">
        <f>VarInput!C224</f>
        <v>0</v>
      </c>
      <c r="D224" s="41">
        <f>VarInput!D224</f>
        <v>0</v>
      </c>
      <c r="E224" s="41">
        <f>VarInput!E224</f>
        <v>0</v>
      </c>
      <c r="F224" s="41">
        <f>VarInput!F224</f>
        <v>0</v>
      </c>
      <c r="G224" s="41">
        <f>VarInput!G224</f>
        <v>0</v>
      </c>
      <c r="H224" s="41">
        <f>VarInput!H224</f>
        <v>0</v>
      </c>
      <c r="I224" s="41">
        <f>VarInput!I224</f>
        <v>0</v>
      </c>
      <c r="J224" s="41">
        <f>VarInput!J224</f>
        <v>0</v>
      </c>
      <c r="K224" s="40">
        <f>VarInput!K224</f>
        <v>0</v>
      </c>
      <c r="L224" s="40">
        <v>1</v>
      </c>
      <c r="M224" s="40">
        <v>0</v>
      </c>
      <c r="O224" s="80">
        <f t="array" ref="O224">[1]!'US;XOI.int=day.PRDS=1FARD=4/19/2000.NEARD=4/19/2000.excel.qe=ls'</f>
        <v>476.76998901367187</v>
      </c>
    </row>
    <row r="225" spans="1:13" x14ac:dyDescent="0.2">
      <c r="A225" s="41">
        <f>VarInput!A225</f>
        <v>0</v>
      </c>
      <c r="B225" s="41">
        <f>VarInput!B225</f>
        <v>0</v>
      </c>
      <c r="C225" s="41">
        <f>VarInput!C225</f>
        <v>0</v>
      </c>
      <c r="D225" s="41">
        <f>VarInput!D225</f>
        <v>0</v>
      </c>
      <c r="E225" s="41">
        <f>VarInput!E225</f>
        <v>0</v>
      </c>
      <c r="F225" s="41">
        <f>VarInput!F225</f>
        <v>0</v>
      </c>
      <c r="G225" s="41">
        <f>VarInput!G225</f>
        <v>0</v>
      </c>
      <c r="H225" s="41">
        <f>VarInput!H225</f>
        <v>0</v>
      </c>
      <c r="I225" s="41">
        <f>VarInput!I225</f>
        <v>0</v>
      </c>
      <c r="J225" s="41">
        <f>VarInput!J225</f>
        <v>0</v>
      </c>
      <c r="K225" s="40">
        <f>VarInput!K225</f>
        <v>0</v>
      </c>
      <c r="L225" s="40">
        <v>1</v>
      </c>
      <c r="M225" s="40">
        <v>0</v>
      </c>
    </row>
    <row r="226" spans="1:13" x14ac:dyDescent="0.2">
      <c r="A226" s="41">
        <f>VarInput!A226</f>
        <v>0</v>
      </c>
      <c r="B226" s="41">
        <f>VarInput!B226</f>
        <v>0</v>
      </c>
      <c r="C226" s="41">
        <f>VarInput!C226</f>
        <v>0</v>
      </c>
      <c r="D226" s="41">
        <f>VarInput!D226</f>
        <v>0</v>
      </c>
      <c r="E226" s="41">
        <f>VarInput!E226</f>
        <v>0</v>
      </c>
      <c r="F226" s="41">
        <f>VarInput!F226</f>
        <v>0</v>
      </c>
      <c r="G226" s="41">
        <f>VarInput!G226</f>
        <v>0</v>
      </c>
      <c r="H226" s="41">
        <f>VarInput!H226</f>
        <v>0</v>
      </c>
      <c r="I226" s="41">
        <f>VarInput!I226</f>
        <v>0</v>
      </c>
      <c r="J226" s="41">
        <f>VarInput!J226</f>
        <v>0</v>
      </c>
      <c r="K226" s="40">
        <f>VarInput!K226</f>
        <v>0</v>
      </c>
      <c r="L226" s="40">
        <v>1</v>
      </c>
      <c r="M226" s="40">
        <v>0</v>
      </c>
    </row>
    <row r="227" spans="1:13" x14ac:dyDescent="0.2">
      <c r="A227" s="41">
        <f>VarInput!A227</f>
        <v>0</v>
      </c>
      <c r="B227" s="41">
        <f>VarInput!B227</f>
        <v>0</v>
      </c>
      <c r="C227" s="41">
        <f>VarInput!C227</f>
        <v>0</v>
      </c>
      <c r="D227" s="41">
        <f>VarInput!D227</f>
        <v>0</v>
      </c>
      <c r="E227" s="41">
        <f>VarInput!E227</f>
        <v>0</v>
      </c>
      <c r="F227" s="41">
        <f>VarInput!F227</f>
        <v>0</v>
      </c>
      <c r="G227" s="41">
        <f>VarInput!G227</f>
        <v>0</v>
      </c>
      <c r="H227" s="41">
        <f>VarInput!H227</f>
        <v>0</v>
      </c>
      <c r="I227" s="41">
        <f>VarInput!I227</f>
        <v>0</v>
      </c>
      <c r="J227" s="41">
        <f>VarInput!J227</f>
        <v>0</v>
      </c>
      <c r="K227" s="40">
        <f>VarInput!K227</f>
        <v>0</v>
      </c>
      <c r="L227" s="40">
        <v>1</v>
      </c>
      <c r="M227" s="40">
        <v>0</v>
      </c>
    </row>
    <row r="228" spans="1:13" x14ac:dyDescent="0.2">
      <c r="A228" s="41">
        <f>VarInput!A228</f>
        <v>0</v>
      </c>
      <c r="B228" s="41">
        <f>VarInput!B228</f>
        <v>0</v>
      </c>
      <c r="C228" s="41">
        <f>VarInput!C228</f>
        <v>0</v>
      </c>
      <c r="D228" s="41">
        <f>VarInput!D228</f>
        <v>0</v>
      </c>
      <c r="E228" s="41">
        <f>VarInput!E228</f>
        <v>0</v>
      </c>
      <c r="F228" s="41">
        <f>VarInput!F228</f>
        <v>0</v>
      </c>
      <c r="G228" s="41">
        <f>VarInput!G228</f>
        <v>0</v>
      </c>
      <c r="H228" s="41">
        <f>VarInput!H228</f>
        <v>0</v>
      </c>
      <c r="I228" s="41">
        <f>VarInput!I228</f>
        <v>0</v>
      </c>
      <c r="J228" s="41">
        <f>VarInput!J228</f>
        <v>0</v>
      </c>
      <c r="K228" s="40">
        <f>VarInput!K228</f>
        <v>0</v>
      </c>
      <c r="L228" s="40">
        <v>1</v>
      </c>
      <c r="M228" s="40">
        <v>0</v>
      </c>
    </row>
    <row r="229" spans="1:13" x14ac:dyDescent="0.2">
      <c r="A229" s="41">
        <f>VarInput!A229</f>
        <v>0</v>
      </c>
      <c r="B229" s="41">
        <f>VarInput!B229</f>
        <v>0</v>
      </c>
      <c r="C229" s="41">
        <f>VarInput!C229</f>
        <v>0</v>
      </c>
      <c r="D229" s="41">
        <f>VarInput!D229</f>
        <v>0</v>
      </c>
      <c r="E229" s="41">
        <f>VarInput!E229</f>
        <v>0</v>
      </c>
      <c r="F229" s="41">
        <f>VarInput!F229</f>
        <v>0</v>
      </c>
      <c r="G229" s="41">
        <f>VarInput!G229</f>
        <v>0</v>
      </c>
      <c r="H229" s="41">
        <f>VarInput!H229</f>
        <v>0</v>
      </c>
      <c r="I229" s="41">
        <f>VarInput!I229</f>
        <v>0</v>
      </c>
      <c r="J229" s="41">
        <f>VarInput!J229</f>
        <v>0</v>
      </c>
      <c r="K229" s="40">
        <f>VarInput!K229</f>
        <v>0</v>
      </c>
      <c r="L229" s="40">
        <v>1</v>
      </c>
      <c r="M229" s="40">
        <v>0</v>
      </c>
    </row>
    <row r="230" spans="1:13" x14ac:dyDescent="0.2">
      <c r="A230" s="41">
        <f>VarInput!A230</f>
        <v>0</v>
      </c>
      <c r="B230" s="41">
        <f>VarInput!B230</f>
        <v>0</v>
      </c>
      <c r="C230" s="41">
        <f>VarInput!C230</f>
        <v>0</v>
      </c>
      <c r="D230" s="41">
        <f>VarInput!D230</f>
        <v>0</v>
      </c>
      <c r="E230" s="41">
        <f>VarInput!E230</f>
        <v>0</v>
      </c>
      <c r="F230" s="41">
        <f>VarInput!F230</f>
        <v>0</v>
      </c>
      <c r="G230" s="41">
        <f>VarInput!G230</f>
        <v>0</v>
      </c>
      <c r="H230" s="41">
        <f>VarInput!H230</f>
        <v>0</v>
      </c>
      <c r="I230" s="41">
        <f>VarInput!I230</f>
        <v>0</v>
      </c>
      <c r="J230" s="41">
        <f>VarInput!J230</f>
        <v>0</v>
      </c>
      <c r="K230" s="40">
        <f>VarInput!K230</f>
        <v>0</v>
      </c>
      <c r="L230" s="40">
        <v>1</v>
      </c>
      <c r="M230" s="40">
        <v>0</v>
      </c>
    </row>
    <row r="231" spans="1:13" x14ac:dyDescent="0.2">
      <c r="A231" s="41">
        <f>VarInput!A231</f>
        <v>0</v>
      </c>
      <c r="B231" s="41">
        <f>VarInput!B231</f>
        <v>0</v>
      </c>
      <c r="C231" s="41">
        <f>VarInput!C231</f>
        <v>0</v>
      </c>
      <c r="D231" s="41">
        <f>VarInput!D231</f>
        <v>0</v>
      </c>
      <c r="E231" s="41">
        <f>VarInput!E231</f>
        <v>0</v>
      </c>
      <c r="F231" s="41">
        <f>VarInput!F231</f>
        <v>0</v>
      </c>
      <c r="G231" s="41">
        <f>VarInput!G231</f>
        <v>0</v>
      </c>
      <c r="H231" s="41">
        <f>VarInput!H231</f>
        <v>0</v>
      </c>
      <c r="I231" s="41">
        <f>VarInput!I231</f>
        <v>0</v>
      </c>
      <c r="J231" s="41">
        <f>VarInput!J231</f>
        <v>0</v>
      </c>
      <c r="K231" s="40">
        <f>VarInput!K231</f>
        <v>0</v>
      </c>
      <c r="L231" s="40">
        <v>1</v>
      </c>
      <c r="M231" s="40">
        <v>0</v>
      </c>
    </row>
    <row r="232" spans="1:13" x14ac:dyDescent="0.2">
      <c r="A232" s="41">
        <f>VarInput!A232</f>
        <v>0</v>
      </c>
      <c r="B232" s="41">
        <f>VarInput!B232</f>
        <v>0</v>
      </c>
      <c r="C232" s="41">
        <f>VarInput!C232</f>
        <v>0</v>
      </c>
      <c r="D232" s="41">
        <f>VarInput!D232</f>
        <v>0</v>
      </c>
      <c r="E232" s="41">
        <f>VarInput!E232</f>
        <v>0</v>
      </c>
      <c r="F232" s="41">
        <f>VarInput!F232</f>
        <v>0</v>
      </c>
      <c r="G232" s="41">
        <f>VarInput!G232</f>
        <v>0</v>
      </c>
      <c r="H232" s="41">
        <f>VarInput!H232</f>
        <v>0</v>
      </c>
      <c r="I232" s="41">
        <f>VarInput!I232</f>
        <v>0</v>
      </c>
      <c r="J232" s="41">
        <f>VarInput!J232</f>
        <v>0</v>
      </c>
      <c r="K232" s="40">
        <f>VarInput!K232</f>
        <v>0</v>
      </c>
      <c r="L232" s="40">
        <v>1</v>
      </c>
      <c r="M232" s="40">
        <v>0</v>
      </c>
    </row>
    <row r="233" spans="1:13" x14ac:dyDescent="0.2">
      <c r="A233" s="41">
        <f>VarInput!A233</f>
        <v>0</v>
      </c>
      <c r="B233" s="41">
        <f>VarInput!B233</f>
        <v>0</v>
      </c>
      <c r="C233" s="41">
        <f>VarInput!C233</f>
        <v>0</v>
      </c>
      <c r="D233" s="41">
        <f>VarInput!D233</f>
        <v>0</v>
      </c>
      <c r="E233" s="41">
        <f>VarInput!E233</f>
        <v>0</v>
      </c>
      <c r="F233" s="41">
        <f>VarInput!F233</f>
        <v>0</v>
      </c>
      <c r="G233" s="41">
        <f>VarInput!G233</f>
        <v>0</v>
      </c>
      <c r="H233" s="41">
        <f>VarInput!H233</f>
        <v>0</v>
      </c>
      <c r="I233" s="41">
        <f>VarInput!I233</f>
        <v>0</v>
      </c>
      <c r="J233" s="41">
        <f>VarInput!J233</f>
        <v>0</v>
      </c>
      <c r="K233" s="40">
        <f>VarInput!K233</f>
        <v>0</v>
      </c>
      <c r="L233" s="40">
        <v>1</v>
      </c>
      <c r="M233" s="40">
        <v>0</v>
      </c>
    </row>
    <row r="234" spans="1:13" x14ac:dyDescent="0.2">
      <c r="A234" s="41">
        <f>VarInput!A234</f>
        <v>0</v>
      </c>
      <c r="B234" s="41">
        <f>VarInput!B234</f>
        <v>0</v>
      </c>
      <c r="C234" s="41">
        <f>VarInput!C234</f>
        <v>0</v>
      </c>
      <c r="D234" s="41">
        <f>VarInput!D234</f>
        <v>0</v>
      </c>
      <c r="E234" s="41">
        <f>VarInput!E234</f>
        <v>0</v>
      </c>
      <c r="F234" s="41">
        <f>VarInput!F234</f>
        <v>0</v>
      </c>
      <c r="G234" s="41">
        <f>VarInput!G234</f>
        <v>0</v>
      </c>
      <c r="H234" s="41">
        <f>VarInput!H234</f>
        <v>0</v>
      </c>
      <c r="I234" s="41">
        <f>VarInput!I234</f>
        <v>0</v>
      </c>
      <c r="J234" s="41">
        <f>VarInput!J234</f>
        <v>0</v>
      </c>
      <c r="K234" s="40">
        <f>VarInput!K234</f>
        <v>0</v>
      </c>
      <c r="L234" s="40">
        <v>1</v>
      </c>
      <c r="M234" s="40">
        <v>0</v>
      </c>
    </row>
    <row r="235" spans="1:13" x14ac:dyDescent="0.2">
      <c r="A235" s="41">
        <f>VarInput!A235</f>
        <v>0</v>
      </c>
      <c r="B235" s="41">
        <f>VarInput!B235</f>
        <v>0</v>
      </c>
      <c r="C235" s="41">
        <f>VarInput!C235</f>
        <v>0</v>
      </c>
      <c r="D235" s="41">
        <f>VarInput!D235</f>
        <v>0</v>
      </c>
      <c r="E235" s="41">
        <f>VarInput!E235</f>
        <v>0</v>
      </c>
      <c r="F235" s="41">
        <f>VarInput!F235</f>
        <v>0</v>
      </c>
      <c r="G235" s="41">
        <f>VarInput!G235</f>
        <v>0</v>
      </c>
      <c r="H235" s="41">
        <f>VarInput!H235</f>
        <v>0</v>
      </c>
      <c r="I235" s="41">
        <f>VarInput!I235</f>
        <v>0</v>
      </c>
      <c r="J235" s="41">
        <f>VarInput!J235</f>
        <v>0</v>
      </c>
      <c r="K235" s="40">
        <f>VarInput!K235</f>
        <v>0</v>
      </c>
      <c r="L235" s="40">
        <v>1</v>
      </c>
      <c r="M235" s="40">
        <v>0</v>
      </c>
    </row>
    <row r="236" spans="1:13" x14ac:dyDescent="0.2">
      <c r="A236" s="41">
        <f>VarInput!A236</f>
        <v>0</v>
      </c>
      <c r="B236" s="41">
        <f>VarInput!B236</f>
        <v>0</v>
      </c>
      <c r="C236" s="41">
        <f>VarInput!C236</f>
        <v>0</v>
      </c>
      <c r="D236" s="41">
        <f>VarInput!D236</f>
        <v>0</v>
      </c>
      <c r="E236" s="41">
        <f>VarInput!E236</f>
        <v>0</v>
      </c>
      <c r="F236" s="41">
        <f>VarInput!F236</f>
        <v>0</v>
      </c>
      <c r="G236" s="41">
        <f>VarInput!G236</f>
        <v>0</v>
      </c>
      <c r="H236" s="41">
        <f>VarInput!H236</f>
        <v>0</v>
      </c>
      <c r="I236" s="41">
        <f>VarInput!I236</f>
        <v>0</v>
      </c>
      <c r="J236" s="41">
        <f>VarInput!J236</f>
        <v>0</v>
      </c>
      <c r="K236" s="40">
        <f>VarInput!K236</f>
        <v>0</v>
      </c>
      <c r="L236" s="40">
        <v>1</v>
      </c>
      <c r="M236" s="40">
        <v>0</v>
      </c>
    </row>
    <row r="237" spans="1:13" x14ac:dyDescent="0.2">
      <c r="A237" s="41">
        <f>VarInput!A237</f>
        <v>0</v>
      </c>
      <c r="B237" s="41">
        <f>VarInput!B237</f>
        <v>0</v>
      </c>
      <c r="C237" s="41">
        <f>VarInput!C237</f>
        <v>0</v>
      </c>
      <c r="D237" s="41">
        <f>VarInput!D237</f>
        <v>0</v>
      </c>
      <c r="E237" s="41">
        <f>VarInput!E237</f>
        <v>0</v>
      </c>
      <c r="F237" s="41">
        <f>VarInput!F237</f>
        <v>0</v>
      </c>
      <c r="G237" s="41">
        <f>VarInput!G237</f>
        <v>0</v>
      </c>
      <c r="H237" s="41">
        <f>VarInput!H237</f>
        <v>0</v>
      </c>
      <c r="I237" s="41">
        <f>VarInput!I237</f>
        <v>0</v>
      </c>
      <c r="J237" s="41">
        <f>VarInput!J237</f>
        <v>0</v>
      </c>
      <c r="K237" s="40">
        <f>VarInput!K237</f>
        <v>0</v>
      </c>
      <c r="L237" s="40">
        <v>1</v>
      </c>
      <c r="M237" s="40">
        <v>0</v>
      </c>
    </row>
    <row r="238" spans="1:13" x14ac:dyDescent="0.2">
      <c r="A238" s="41">
        <f>VarInput!A238</f>
        <v>0</v>
      </c>
      <c r="B238" s="41">
        <f>VarInput!B238</f>
        <v>0</v>
      </c>
      <c r="C238" s="41">
        <f>VarInput!C238</f>
        <v>0</v>
      </c>
      <c r="D238" s="41">
        <f>VarInput!D238</f>
        <v>0</v>
      </c>
      <c r="E238" s="41">
        <f>VarInput!E238</f>
        <v>0</v>
      </c>
      <c r="F238" s="41">
        <f>VarInput!F238</f>
        <v>0</v>
      </c>
      <c r="G238" s="41">
        <f>VarInput!G238</f>
        <v>0</v>
      </c>
      <c r="H238" s="41">
        <f>VarInput!H238</f>
        <v>0</v>
      </c>
      <c r="I238" s="41">
        <f>VarInput!I238</f>
        <v>0</v>
      </c>
      <c r="J238" s="41">
        <f>VarInput!J238</f>
        <v>0</v>
      </c>
      <c r="K238" s="40">
        <f>VarInput!K238</f>
        <v>0</v>
      </c>
      <c r="L238" s="40">
        <v>1</v>
      </c>
      <c r="M238" s="40">
        <v>0</v>
      </c>
    </row>
    <row r="239" spans="1:13" x14ac:dyDescent="0.2">
      <c r="A239" s="41">
        <f>VarInput!A239</f>
        <v>0</v>
      </c>
      <c r="B239" s="41">
        <f>VarInput!B239</f>
        <v>0</v>
      </c>
      <c r="C239" s="41">
        <f>VarInput!C239</f>
        <v>0</v>
      </c>
      <c r="D239" s="41">
        <f>VarInput!D239</f>
        <v>0</v>
      </c>
      <c r="E239" s="41">
        <f>VarInput!E239</f>
        <v>0</v>
      </c>
      <c r="F239" s="41">
        <f>VarInput!F239</f>
        <v>0</v>
      </c>
      <c r="G239" s="41">
        <f>VarInput!G239</f>
        <v>0</v>
      </c>
      <c r="H239" s="41">
        <f>VarInput!H239</f>
        <v>0</v>
      </c>
      <c r="I239" s="41">
        <f>VarInput!I239</f>
        <v>0</v>
      </c>
      <c r="J239" s="41">
        <f>VarInput!J239</f>
        <v>0</v>
      </c>
      <c r="K239" s="40">
        <f>VarInput!K239</f>
        <v>0</v>
      </c>
      <c r="L239" s="40">
        <v>1</v>
      </c>
      <c r="M239" s="40">
        <v>0</v>
      </c>
    </row>
    <row r="240" spans="1:13" x14ac:dyDescent="0.2">
      <c r="A240" s="41">
        <f>VarInput!A240</f>
        <v>0</v>
      </c>
      <c r="B240" s="41">
        <f>VarInput!B240</f>
        <v>0</v>
      </c>
      <c r="C240" s="41">
        <f>VarInput!C240</f>
        <v>0</v>
      </c>
      <c r="D240" s="41">
        <f>VarInput!D240</f>
        <v>0</v>
      </c>
      <c r="E240" s="41">
        <f>VarInput!E240</f>
        <v>0</v>
      </c>
      <c r="F240" s="41">
        <f>VarInput!F240</f>
        <v>0</v>
      </c>
      <c r="G240" s="41">
        <f>VarInput!G240</f>
        <v>0</v>
      </c>
      <c r="H240" s="41">
        <f>VarInput!H240</f>
        <v>0</v>
      </c>
      <c r="I240" s="41">
        <f>VarInput!I240</f>
        <v>0</v>
      </c>
      <c r="J240" s="41">
        <f>VarInput!J240</f>
        <v>0</v>
      </c>
      <c r="K240" s="40">
        <f>VarInput!K240</f>
        <v>0</v>
      </c>
      <c r="L240" s="40">
        <v>1</v>
      </c>
      <c r="M240" s="40">
        <v>0</v>
      </c>
    </row>
    <row r="241" spans="1:13" x14ac:dyDescent="0.2">
      <c r="A241" s="41">
        <f>VarInput!A241</f>
        <v>0</v>
      </c>
      <c r="B241" s="41">
        <f>VarInput!B241</f>
        <v>0</v>
      </c>
      <c r="C241" s="41">
        <f>VarInput!C241</f>
        <v>0</v>
      </c>
      <c r="D241" s="41">
        <f>VarInput!D241</f>
        <v>0</v>
      </c>
      <c r="E241" s="41">
        <f>VarInput!E241</f>
        <v>0</v>
      </c>
      <c r="F241" s="41">
        <f>VarInput!F241</f>
        <v>0</v>
      </c>
      <c r="G241" s="41">
        <f>VarInput!G241</f>
        <v>0</v>
      </c>
      <c r="H241" s="41">
        <f>VarInput!H241</f>
        <v>0</v>
      </c>
      <c r="I241" s="41">
        <f>VarInput!I241</f>
        <v>0</v>
      </c>
      <c r="J241" s="41">
        <f>VarInput!J241</f>
        <v>0</v>
      </c>
      <c r="K241" s="40">
        <f>VarInput!K241</f>
        <v>0</v>
      </c>
      <c r="L241" s="40">
        <v>1</v>
      </c>
      <c r="M241" s="40">
        <v>0</v>
      </c>
    </row>
    <row r="242" spans="1:13" x14ac:dyDescent="0.2">
      <c r="A242" s="41">
        <f>VarInput!A242</f>
        <v>0</v>
      </c>
      <c r="B242" s="41">
        <f>VarInput!B242</f>
        <v>0</v>
      </c>
      <c r="C242" s="41">
        <f>VarInput!C242</f>
        <v>0</v>
      </c>
      <c r="D242" s="41">
        <f>VarInput!D242</f>
        <v>0</v>
      </c>
      <c r="E242" s="41">
        <f>VarInput!E242</f>
        <v>0</v>
      </c>
      <c r="F242" s="41">
        <f>VarInput!F242</f>
        <v>0</v>
      </c>
      <c r="G242" s="41">
        <f>VarInput!G242</f>
        <v>0</v>
      </c>
      <c r="H242" s="41">
        <f>VarInput!H242</f>
        <v>0</v>
      </c>
      <c r="I242" s="41">
        <f>VarInput!I242</f>
        <v>0</v>
      </c>
      <c r="J242" s="41">
        <f>VarInput!J242</f>
        <v>0</v>
      </c>
      <c r="K242" s="40">
        <f>VarInput!K242</f>
        <v>0</v>
      </c>
      <c r="L242" s="40">
        <v>1</v>
      </c>
      <c r="M242" s="40">
        <v>0</v>
      </c>
    </row>
    <row r="243" spans="1:13" x14ac:dyDescent="0.2">
      <c r="A243" s="41">
        <f>VarInput!A243</f>
        <v>0</v>
      </c>
      <c r="B243" s="41">
        <f>VarInput!B243</f>
        <v>0</v>
      </c>
      <c r="C243" s="41">
        <f>VarInput!C243</f>
        <v>0</v>
      </c>
      <c r="D243" s="41">
        <f>VarInput!D243</f>
        <v>0</v>
      </c>
      <c r="E243" s="41">
        <f>VarInput!E243</f>
        <v>0</v>
      </c>
      <c r="F243" s="41">
        <f>VarInput!F243</f>
        <v>0</v>
      </c>
      <c r="G243" s="41">
        <f>VarInput!G243</f>
        <v>0</v>
      </c>
      <c r="H243" s="41">
        <f>VarInput!H243</f>
        <v>0</v>
      </c>
      <c r="I243" s="41">
        <f>VarInput!I243</f>
        <v>0</v>
      </c>
      <c r="J243" s="41">
        <f>VarInput!J243</f>
        <v>0</v>
      </c>
      <c r="K243" s="40">
        <f>VarInput!K243</f>
        <v>0</v>
      </c>
      <c r="L243" s="40">
        <v>1</v>
      </c>
      <c r="M243" s="40">
        <v>0</v>
      </c>
    </row>
    <row r="244" spans="1:13" x14ac:dyDescent="0.2">
      <c r="A244" s="41">
        <f>VarInput!A244</f>
        <v>0</v>
      </c>
      <c r="B244" s="41">
        <f>VarInput!B244</f>
        <v>0</v>
      </c>
      <c r="C244" s="41">
        <f>VarInput!C244</f>
        <v>0</v>
      </c>
      <c r="D244" s="41">
        <f>VarInput!D244</f>
        <v>0</v>
      </c>
      <c r="E244" s="41">
        <f>VarInput!E244</f>
        <v>0</v>
      </c>
      <c r="F244" s="41">
        <f>VarInput!F244</f>
        <v>0</v>
      </c>
      <c r="G244" s="41">
        <f>VarInput!G244</f>
        <v>0</v>
      </c>
      <c r="H244" s="41">
        <f>VarInput!H244</f>
        <v>0</v>
      </c>
      <c r="I244" s="41">
        <f>VarInput!I244</f>
        <v>0</v>
      </c>
      <c r="J244" s="41">
        <f>VarInput!J244</f>
        <v>0</v>
      </c>
      <c r="K244" s="40">
        <f>VarInput!K244</f>
        <v>0</v>
      </c>
      <c r="L244" s="40">
        <v>1</v>
      </c>
      <c r="M244" s="40">
        <v>0</v>
      </c>
    </row>
    <row r="245" spans="1:13" x14ac:dyDescent="0.2">
      <c r="A245" s="41">
        <f>VarInput!A245</f>
        <v>0</v>
      </c>
      <c r="B245" s="41">
        <f>VarInput!B245</f>
        <v>0</v>
      </c>
      <c r="C245" s="41">
        <f>VarInput!C245</f>
        <v>0</v>
      </c>
      <c r="D245" s="41">
        <f>VarInput!D245</f>
        <v>0</v>
      </c>
      <c r="E245" s="41">
        <f>VarInput!E245</f>
        <v>0</v>
      </c>
      <c r="F245" s="41">
        <f>VarInput!F245</f>
        <v>0</v>
      </c>
      <c r="G245" s="41">
        <f>VarInput!G245</f>
        <v>0</v>
      </c>
      <c r="H245" s="41">
        <f>VarInput!H245</f>
        <v>0</v>
      </c>
      <c r="I245" s="41">
        <f>VarInput!I245</f>
        <v>0</v>
      </c>
      <c r="J245" s="41">
        <f>VarInput!J245</f>
        <v>0</v>
      </c>
      <c r="K245" s="40">
        <f>VarInput!K245</f>
        <v>0</v>
      </c>
      <c r="L245" s="40">
        <v>1</v>
      </c>
      <c r="M245" s="40">
        <v>0</v>
      </c>
    </row>
    <row r="246" spans="1:13" x14ac:dyDescent="0.2">
      <c r="A246" s="41">
        <f>VarInput!A246</f>
        <v>0</v>
      </c>
      <c r="B246" s="41">
        <f>VarInput!B246</f>
        <v>0</v>
      </c>
      <c r="C246" s="41">
        <f>VarInput!C246</f>
        <v>0</v>
      </c>
      <c r="D246" s="41">
        <f>VarInput!D246</f>
        <v>0</v>
      </c>
      <c r="E246" s="41">
        <f>VarInput!E246</f>
        <v>0</v>
      </c>
      <c r="F246" s="41">
        <f>VarInput!F246</f>
        <v>0</v>
      </c>
      <c r="G246" s="41">
        <f>VarInput!G246</f>
        <v>0</v>
      </c>
      <c r="H246" s="41">
        <f>VarInput!H246</f>
        <v>0</v>
      </c>
      <c r="I246" s="41">
        <f>VarInput!I246</f>
        <v>0</v>
      </c>
      <c r="J246" s="41">
        <f>VarInput!J246</f>
        <v>0</v>
      </c>
      <c r="K246" s="40">
        <f>VarInput!K246</f>
        <v>0</v>
      </c>
      <c r="L246" s="40">
        <v>1</v>
      </c>
      <c r="M246" s="40">
        <v>0</v>
      </c>
    </row>
    <row r="247" spans="1:13" x14ac:dyDescent="0.2">
      <c r="A247" s="41">
        <f>VarInput!A247</f>
        <v>0</v>
      </c>
      <c r="B247" s="41">
        <f>VarInput!B247</f>
        <v>0</v>
      </c>
      <c r="C247" s="41">
        <f>VarInput!C247</f>
        <v>0</v>
      </c>
      <c r="D247" s="41">
        <f>VarInput!D247</f>
        <v>0</v>
      </c>
      <c r="E247" s="41">
        <f>VarInput!E247</f>
        <v>0</v>
      </c>
      <c r="F247" s="41">
        <f>VarInput!F247</f>
        <v>0</v>
      </c>
      <c r="G247" s="41">
        <f>VarInput!G247</f>
        <v>0</v>
      </c>
      <c r="H247" s="41">
        <f>VarInput!H247</f>
        <v>0</v>
      </c>
      <c r="I247" s="41">
        <f>VarInput!I247</f>
        <v>0</v>
      </c>
      <c r="J247" s="41">
        <f>VarInput!J247</f>
        <v>0</v>
      </c>
      <c r="K247" s="40">
        <f>VarInput!K247</f>
        <v>0</v>
      </c>
      <c r="L247" s="40">
        <v>1</v>
      </c>
      <c r="M247" s="40">
        <v>0</v>
      </c>
    </row>
    <row r="248" spans="1:13" x14ac:dyDescent="0.2">
      <c r="A248" s="41">
        <f>VarInput!A248</f>
        <v>0</v>
      </c>
      <c r="B248" s="41">
        <f>VarInput!B248</f>
        <v>0</v>
      </c>
      <c r="C248" s="41">
        <f>VarInput!C248</f>
        <v>0</v>
      </c>
      <c r="D248" s="41">
        <f>VarInput!D248</f>
        <v>0</v>
      </c>
      <c r="E248" s="41">
        <f>VarInput!E248</f>
        <v>0</v>
      </c>
      <c r="F248" s="41">
        <f>VarInput!F248</f>
        <v>0</v>
      </c>
      <c r="G248" s="41">
        <f>VarInput!G248</f>
        <v>0</v>
      </c>
      <c r="H248" s="41">
        <f>VarInput!H248</f>
        <v>0</v>
      </c>
      <c r="I248" s="41">
        <f>VarInput!I248</f>
        <v>0</v>
      </c>
      <c r="J248" s="41">
        <f>VarInput!J248</f>
        <v>0</v>
      </c>
      <c r="K248" s="40">
        <f>VarInput!K248</f>
        <v>0</v>
      </c>
      <c r="L248" s="40">
        <v>1</v>
      </c>
      <c r="M248" s="40">
        <v>0</v>
      </c>
    </row>
    <row r="249" spans="1:13" x14ac:dyDescent="0.2">
      <c r="A249" s="41">
        <f>VarInput!A249</f>
        <v>0</v>
      </c>
      <c r="B249" s="41">
        <f>VarInput!B249</f>
        <v>0</v>
      </c>
      <c r="C249" s="41">
        <f>VarInput!C249</f>
        <v>0</v>
      </c>
      <c r="D249" s="41">
        <f>VarInput!D249</f>
        <v>0</v>
      </c>
      <c r="E249" s="41">
        <f>VarInput!E249</f>
        <v>0</v>
      </c>
      <c r="F249" s="41">
        <f>VarInput!F249</f>
        <v>0</v>
      </c>
      <c r="G249" s="41">
        <f>VarInput!G249</f>
        <v>0</v>
      </c>
      <c r="H249" s="41">
        <f>VarInput!H249</f>
        <v>0</v>
      </c>
      <c r="I249" s="41">
        <f>VarInput!I249</f>
        <v>0</v>
      </c>
      <c r="J249" s="41">
        <f>VarInput!J249</f>
        <v>0</v>
      </c>
      <c r="K249" s="40">
        <f>VarInput!K249</f>
        <v>0</v>
      </c>
      <c r="L249" s="40">
        <v>1</v>
      </c>
      <c r="M249" s="40">
        <v>0</v>
      </c>
    </row>
    <row r="250" spans="1:13" x14ac:dyDescent="0.2">
      <c r="A250" s="41">
        <f>VarInput!A250</f>
        <v>0</v>
      </c>
      <c r="B250" s="41">
        <f>VarInput!B250</f>
        <v>0</v>
      </c>
      <c r="C250" s="41">
        <f>VarInput!C250</f>
        <v>0</v>
      </c>
      <c r="D250" s="41">
        <f>VarInput!D250</f>
        <v>0</v>
      </c>
      <c r="E250" s="41">
        <f>VarInput!E250</f>
        <v>0</v>
      </c>
      <c r="F250" s="41">
        <f>VarInput!F250</f>
        <v>0</v>
      </c>
      <c r="G250" s="41">
        <f>VarInput!G250</f>
        <v>0</v>
      </c>
      <c r="H250" s="41">
        <f>VarInput!H250</f>
        <v>0</v>
      </c>
      <c r="I250" s="41">
        <f>VarInput!I250</f>
        <v>0</v>
      </c>
      <c r="J250" s="41">
        <f>VarInput!J250</f>
        <v>0</v>
      </c>
      <c r="K250" s="40">
        <f>VarInput!K250</f>
        <v>0</v>
      </c>
      <c r="L250" s="40">
        <v>1</v>
      </c>
      <c r="M250" s="40">
        <v>0</v>
      </c>
    </row>
    <row r="251" spans="1:13" x14ac:dyDescent="0.2">
      <c r="A251" s="41">
        <f>VarInput!A251</f>
        <v>0</v>
      </c>
      <c r="B251" s="41">
        <f>VarInput!B251</f>
        <v>0</v>
      </c>
      <c r="C251" s="41">
        <f>VarInput!C251</f>
        <v>0</v>
      </c>
      <c r="D251" s="41">
        <f>VarInput!D251</f>
        <v>0</v>
      </c>
      <c r="E251" s="41">
        <f>VarInput!E251</f>
        <v>0</v>
      </c>
      <c r="F251" s="41">
        <f>VarInput!F251</f>
        <v>0</v>
      </c>
      <c r="G251" s="41">
        <f>VarInput!G251</f>
        <v>0</v>
      </c>
      <c r="H251" s="41">
        <f>VarInput!H251</f>
        <v>0</v>
      </c>
      <c r="I251" s="41">
        <f>VarInput!I251</f>
        <v>0</v>
      </c>
      <c r="J251" s="41">
        <f>VarInput!J251</f>
        <v>0</v>
      </c>
      <c r="K251" s="40">
        <f>VarInput!K251</f>
        <v>0</v>
      </c>
      <c r="L251" s="40">
        <v>1</v>
      </c>
      <c r="M251" s="40">
        <v>0</v>
      </c>
    </row>
    <row r="252" spans="1:13" x14ac:dyDescent="0.2">
      <c r="A252" s="41">
        <f>VarInput!A252</f>
        <v>0</v>
      </c>
      <c r="B252" s="41">
        <f>VarInput!B252</f>
        <v>0</v>
      </c>
      <c r="C252" s="41">
        <f>VarInput!C252</f>
        <v>0</v>
      </c>
      <c r="D252" s="41">
        <f>VarInput!D252</f>
        <v>0</v>
      </c>
      <c r="E252" s="41">
        <f>VarInput!E252</f>
        <v>0</v>
      </c>
      <c r="F252" s="41">
        <f>VarInput!F252</f>
        <v>0</v>
      </c>
      <c r="G252" s="41">
        <f>VarInput!G252</f>
        <v>0</v>
      </c>
      <c r="H252" s="41">
        <f>VarInput!H252</f>
        <v>0</v>
      </c>
      <c r="I252" s="41">
        <f>VarInput!I252</f>
        <v>0</v>
      </c>
      <c r="J252" s="41">
        <f>VarInput!J252</f>
        <v>0</v>
      </c>
      <c r="K252" s="40">
        <f>VarInput!K252</f>
        <v>0</v>
      </c>
      <c r="L252" s="40">
        <v>1</v>
      </c>
      <c r="M252" s="40">
        <v>0</v>
      </c>
    </row>
    <row r="253" spans="1:13" x14ac:dyDescent="0.2">
      <c r="A253" s="41">
        <f>VarInput!A253</f>
        <v>0</v>
      </c>
      <c r="B253" s="41">
        <f>VarInput!B253</f>
        <v>0</v>
      </c>
      <c r="C253" s="41">
        <f>VarInput!C253</f>
        <v>0</v>
      </c>
      <c r="D253" s="41">
        <f>VarInput!D253</f>
        <v>0</v>
      </c>
      <c r="E253" s="41">
        <f>VarInput!E253</f>
        <v>0</v>
      </c>
      <c r="F253" s="41">
        <f>VarInput!F253</f>
        <v>0</v>
      </c>
      <c r="G253" s="41">
        <f>VarInput!G253</f>
        <v>0</v>
      </c>
      <c r="H253" s="41">
        <f>VarInput!H253</f>
        <v>0</v>
      </c>
      <c r="I253" s="41">
        <f>VarInput!I253</f>
        <v>0</v>
      </c>
      <c r="J253" s="41">
        <f>VarInput!J253</f>
        <v>0</v>
      </c>
      <c r="K253" s="40">
        <f>VarInput!K253</f>
        <v>0</v>
      </c>
      <c r="L253" s="40">
        <v>1</v>
      </c>
      <c r="M253" s="40">
        <v>0</v>
      </c>
    </row>
    <row r="254" spans="1:13" x14ac:dyDescent="0.2">
      <c r="A254" s="41">
        <f>VarInput!A254</f>
        <v>0</v>
      </c>
      <c r="B254" s="41">
        <f>VarInput!B254</f>
        <v>0</v>
      </c>
      <c r="C254" s="41">
        <f>VarInput!C254</f>
        <v>0</v>
      </c>
      <c r="D254" s="41">
        <f>VarInput!D254</f>
        <v>0</v>
      </c>
      <c r="E254" s="41">
        <f>VarInput!E254</f>
        <v>0</v>
      </c>
      <c r="F254" s="41">
        <f>VarInput!F254</f>
        <v>0</v>
      </c>
      <c r="G254" s="41">
        <f>VarInput!G254</f>
        <v>0</v>
      </c>
      <c r="H254" s="41">
        <f>VarInput!H254</f>
        <v>0</v>
      </c>
      <c r="I254" s="41">
        <f>VarInput!I254</f>
        <v>0</v>
      </c>
      <c r="J254" s="41">
        <f>VarInput!J254</f>
        <v>0</v>
      </c>
      <c r="K254" s="40">
        <f>VarInput!K254</f>
        <v>0</v>
      </c>
      <c r="L254" s="40">
        <v>1</v>
      </c>
      <c r="M254" s="40">
        <v>0</v>
      </c>
    </row>
    <row r="255" spans="1:13" x14ac:dyDescent="0.2">
      <c r="A255" s="41">
        <f>VarInput!A255</f>
        <v>0</v>
      </c>
      <c r="B255" s="41">
        <f>VarInput!B255</f>
        <v>0</v>
      </c>
      <c r="C255" s="41">
        <f>VarInput!C255</f>
        <v>0</v>
      </c>
      <c r="D255" s="41">
        <f>VarInput!D255</f>
        <v>0</v>
      </c>
      <c r="E255" s="41">
        <f>VarInput!E255</f>
        <v>0</v>
      </c>
      <c r="F255" s="41">
        <f>VarInput!F255</f>
        <v>0</v>
      </c>
      <c r="G255" s="41">
        <f>VarInput!G255</f>
        <v>0</v>
      </c>
      <c r="H255" s="41">
        <f>VarInput!H255</f>
        <v>0</v>
      </c>
      <c r="I255" s="41">
        <f>VarInput!I255</f>
        <v>0</v>
      </c>
      <c r="J255" s="41">
        <f>VarInput!J255</f>
        <v>0</v>
      </c>
      <c r="K255" s="40">
        <f>VarInput!K255</f>
        <v>0</v>
      </c>
      <c r="L255" s="40">
        <v>1</v>
      </c>
      <c r="M255" s="40">
        <v>0</v>
      </c>
    </row>
    <row r="256" spans="1:13" x14ac:dyDescent="0.2">
      <c r="A256" s="41">
        <f>VarInput!A256</f>
        <v>0</v>
      </c>
      <c r="B256" s="41">
        <f>VarInput!B256</f>
        <v>0</v>
      </c>
      <c r="C256" s="41">
        <f>VarInput!C256</f>
        <v>0</v>
      </c>
      <c r="D256" s="41">
        <f>VarInput!D256</f>
        <v>0</v>
      </c>
      <c r="E256" s="41">
        <f>VarInput!E256</f>
        <v>0</v>
      </c>
      <c r="F256" s="41">
        <f>VarInput!F256</f>
        <v>0</v>
      </c>
      <c r="G256" s="41">
        <f>VarInput!G256</f>
        <v>0</v>
      </c>
      <c r="H256" s="41">
        <f>VarInput!H256</f>
        <v>0</v>
      </c>
      <c r="I256" s="41">
        <f>VarInput!I256</f>
        <v>0</v>
      </c>
      <c r="J256" s="41">
        <f>VarInput!J256</f>
        <v>0</v>
      </c>
      <c r="K256" s="40">
        <f>VarInput!K256</f>
        <v>0</v>
      </c>
      <c r="L256" s="40">
        <v>1</v>
      </c>
      <c r="M256" s="40">
        <v>0</v>
      </c>
    </row>
    <row r="257" spans="1:13" x14ac:dyDescent="0.2">
      <c r="A257" s="41">
        <f>VarInput!A257</f>
        <v>0</v>
      </c>
      <c r="B257" s="41">
        <f>VarInput!B257</f>
        <v>0</v>
      </c>
      <c r="C257" s="41">
        <f>VarInput!C257</f>
        <v>0</v>
      </c>
      <c r="D257" s="41">
        <f>VarInput!D257</f>
        <v>0</v>
      </c>
      <c r="E257" s="41">
        <f>VarInput!E257</f>
        <v>0</v>
      </c>
      <c r="F257" s="41">
        <f>VarInput!F257</f>
        <v>0</v>
      </c>
      <c r="G257" s="41">
        <f>VarInput!G257</f>
        <v>0</v>
      </c>
      <c r="H257" s="41">
        <f>VarInput!H257</f>
        <v>0</v>
      </c>
      <c r="I257" s="41">
        <f>VarInput!I257</f>
        <v>0</v>
      </c>
      <c r="J257" s="41">
        <f>VarInput!J257</f>
        <v>0</v>
      </c>
      <c r="K257" s="40">
        <f>VarInput!K257</f>
        <v>0</v>
      </c>
      <c r="L257" s="40">
        <v>1</v>
      </c>
      <c r="M257" s="40">
        <v>0</v>
      </c>
    </row>
    <row r="258" spans="1:13" x14ac:dyDescent="0.2">
      <c r="A258" s="41">
        <f>VarInput!A258</f>
        <v>0</v>
      </c>
      <c r="B258" s="41">
        <f>VarInput!B258</f>
        <v>0</v>
      </c>
      <c r="C258" s="41">
        <f>VarInput!C258</f>
        <v>0</v>
      </c>
      <c r="D258" s="41">
        <f>VarInput!D258</f>
        <v>0</v>
      </c>
      <c r="E258" s="41">
        <f>VarInput!E258</f>
        <v>0</v>
      </c>
      <c r="F258" s="41">
        <f>VarInput!F258</f>
        <v>0</v>
      </c>
      <c r="G258" s="41">
        <f>VarInput!G258</f>
        <v>0</v>
      </c>
      <c r="H258" s="41">
        <f>VarInput!H258</f>
        <v>0</v>
      </c>
      <c r="I258" s="41">
        <f>VarInput!I258</f>
        <v>0</v>
      </c>
      <c r="J258" s="41">
        <f>VarInput!J258</f>
        <v>0</v>
      </c>
      <c r="K258" s="40">
        <f>VarInput!K258</f>
        <v>0</v>
      </c>
      <c r="L258" s="40">
        <v>1</v>
      </c>
      <c r="M258" s="40">
        <v>0</v>
      </c>
    </row>
    <row r="259" spans="1:13" x14ac:dyDescent="0.2">
      <c r="A259" s="41">
        <f>VarInput!A259</f>
        <v>0</v>
      </c>
      <c r="B259" s="41">
        <f>VarInput!B259</f>
        <v>0</v>
      </c>
      <c r="C259" s="41">
        <f>VarInput!C259</f>
        <v>0</v>
      </c>
      <c r="D259" s="41">
        <f>VarInput!D259</f>
        <v>0</v>
      </c>
      <c r="E259" s="41">
        <f>VarInput!E259</f>
        <v>0</v>
      </c>
      <c r="F259" s="41">
        <f>VarInput!F259</f>
        <v>0</v>
      </c>
      <c r="G259" s="41">
        <f>VarInput!G259</f>
        <v>0</v>
      </c>
      <c r="H259" s="41">
        <f>VarInput!H259</f>
        <v>0</v>
      </c>
      <c r="I259" s="41">
        <f>VarInput!I259</f>
        <v>0</v>
      </c>
      <c r="J259" s="41">
        <f>VarInput!J259</f>
        <v>0</v>
      </c>
      <c r="K259" s="40">
        <f>VarInput!K259</f>
        <v>0</v>
      </c>
      <c r="L259" s="40">
        <v>1</v>
      </c>
      <c r="M259" s="40">
        <v>0</v>
      </c>
    </row>
    <row r="260" spans="1:13" x14ac:dyDescent="0.2">
      <c r="A260" s="41">
        <f>VarInput!A260</f>
        <v>0</v>
      </c>
      <c r="B260" s="41">
        <f>VarInput!B260</f>
        <v>0</v>
      </c>
      <c r="C260" s="41">
        <f>VarInput!C260</f>
        <v>0</v>
      </c>
      <c r="D260" s="41">
        <f>VarInput!D260</f>
        <v>0</v>
      </c>
      <c r="E260" s="41">
        <f>VarInput!E260</f>
        <v>0</v>
      </c>
      <c r="F260" s="41">
        <f>VarInput!F260</f>
        <v>0</v>
      </c>
      <c r="G260" s="41">
        <f>VarInput!G260</f>
        <v>0</v>
      </c>
      <c r="H260" s="41">
        <f>VarInput!H260</f>
        <v>0</v>
      </c>
      <c r="I260" s="41">
        <f>VarInput!I260</f>
        <v>0</v>
      </c>
      <c r="J260" s="41">
        <f>VarInput!J260</f>
        <v>0</v>
      </c>
      <c r="K260" s="40">
        <f>VarInput!K260</f>
        <v>0</v>
      </c>
      <c r="L260" s="40">
        <v>1</v>
      </c>
      <c r="M260" s="40">
        <v>0</v>
      </c>
    </row>
    <row r="261" spans="1:13" x14ac:dyDescent="0.2">
      <c r="A261" s="41">
        <f>VarInput!A261</f>
        <v>0</v>
      </c>
      <c r="B261" s="41">
        <f>VarInput!B261</f>
        <v>0</v>
      </c>
      <c r="C261" s="41">
        <f>VarInput!C261</f>
        <v>0</v>
      </c>
      <c r="D261" s="41">
        <f>VarInput!D261</f>
        <v>0</v>
      </c>
      <c r="E261" s="41">
        <f>VarInput!E261</f>
        <v>0</v>
      </c>
      <c r="F261" s="41">
        <f>VarInput!F261</f>
        <v>0</v>
      </c>
      <c r="G261" s="41">
        <f>VarInput!G261</f>
        <v>0</v>
      </c>
      <c r="H261" s="41">
        <f>VarInput!H261</f>
        <v>0</v>
      </c>
      <c r="I261" s="41">
        <f>VarInput!I261</f>
        <v>0</v>
      </c>
      <c r="J261" s="41">
        <f>VarInput!J261</f>
        <v>0</v>
      </c>
      <c r="K261" s="40">
        <f>VarInput!K261</f>
        <v>0</v>
      </c>
      <c r="L261" s="40">
        <v>1</v>
      </c>
      <c r="M261" s="40">
        <v>0</v>
      </c>
    </row>
    <row r="262" spans="1:13" x14ac:dyDescent="0.2">
      <c r="A262" s="41">
        <f>VarInput!A262</f>
        <v>0</v>
      </c>
      <c r="B262" s="41">
        <f>VarInput!B262</f>
        <v>0</v>
      </c>
      <c r="C262" s="41">
        <f>VarInput!C262</f>
        <v>0</v>
      </c>
      <c r="D262" s="41">
        <f>VarInput!D262</f>
        <v>0</v>
      </c>
      <c r="E262" s="41">
        <f>VarInput!E262</f>
        <v>0</v>
      </c>
      <c r="F262" s="41">
        <f>VarInput!F262</f>
        <v>0</v>
      </c>
      <c r="G262" s="41">
        <f>VarInput!G262</f>
        <v>0</v>
      </c>
      <c r="H262" s="41">
        <f>VarInput!H262</f>
        <v>0</v>
      </c>
      <c r="I262" s="41">
        <f>VarInput!I262</f>
        <v>0</v>
      </c>
      <c r="J262" s="41">
        <f>VarInput!J262</f>
        <v>0</v>
      </c>
      <c r="K262" s="40">
        <f>VarInput!K262</f>
        <v>0</v>
      </c>
      <c r="L262" s="40">
        <v>1</v>
      </c>
      <c r="M262" s="40">
        <v>0</v>
      </c>
    </row>
    <row r="263" spans="1:13" x14ac:dyDescent="0.2">
      <c r="A263" s="41">
        <f>VarInput!A263</f>
        <v>0</v>
      </c>
      <c r="B263" s="41">
        <f>VarInput!B263</f>
        <v>0</v>
      </c>
      <c r="C263" s="41">
        <f>VarInput!C263</f>
        <v>0</v>
      </c>
      <c r="D263" s="41">
        <f>VarInput!D263</f>
        <v>0</v>
      </c>
      <c r="E263" s="41">
        <f>VarInput!E263</f>
        <v>0</v>
      </c>
      <c r="F263" s="41">
        <f>VarInput!F263</f>
        <v>0</v>
      </c>
      <c r="G263" s="41">
        <f>VarInput!G263</f>
        <v>0</v>
      </c>
      <c r="H263" s="41">
        <f>VarInput!H263</f>
        <v>0</v>
      </c>
      <c r="I263" s="41">
        <f>VarInput!I263</f>
        <v>0</v>
      </c>
      <c r="J263" s="41">
        <f>VarInput!J263</f>
        <v>0</v>
      </c>
      <c r="K263" s="40">
        <f>VarInput!K263</f>
        <v>0</v>
      </c>
      <c r="L263" s="40">
        <v>1</v>
      </c>
      <c r="M263" s="40">
        <v>0</v>
      </c>
    </row>
    <row r="264" spans="1:13" x14ac:dyDescent="0.2">
      <c r="A264" s="41">
        <f>VarInput!A264</f>
        <v>0</v>
      </c>
      <c r="B264" s="41">
        <f>VarInput!B264</f>
        <v>0</v>
      </c>
      <c r="C264" s="41">
        <f>VarInput!C264</f>
        <v>0</v>
      </c>
      <c r="D264" s="41">
        <f>VarInput!D264</f>
        <v>0</v>
      </c>
      <c r="E264" s="41">
        <f>VarInput!E264</f>
        <v>0</v>
      </c>
      <c r="F264" s="41">
        <f>VarInput!F264</f>
        <v>0</v>
      </c>
      <c r="G264" s="41">
        <f>VarInput!G264</f>
        <v>0</v>
      </c>
      <c r="H264" s="41">
        <f>VarInput!H264</f>
        <v>0</v>
      </c>
      <c r="I264" s="41">
        <f>VarInput!I264</f>
        <v>0</v>
      </c>
      <c r="J264" s="41">
        <f>VarInput!J264</f>
        <v>0</v>
      </c>
      <c r="K264" s="40">
        <f>VarInput!K264</f>
        <v>0</v>
      </c>
      <c r="L264" s="40">
        <v>1</v>
      </c>
      <c r="M264" s="40">
        <v>0</v>
      </c>
    </row>
    <row r="265" spans="1:13" x14ac:dyDescent="0.2">
      <c r="A265" s="41">
        <f>VarInput!A265</f>
        <v>0</v>
      </c>
      <c r="B265" s="41">
        <f>VarInput!B265</f>
        <v>0</v>
      </c>
      <c r="C265" s="41">
        <f>VarInput!C265</f>
        <v>0</v>
      </c>
      <c r="D265" s="41">
        <f>VarInput!D265</f>
        <v>0</v>
      </c>
      <c r="E265" s="41">
        <f>VarInput!E265</f>
        <v>0</v>
      </c>
      <c r="F265" s="41">
        <f>VarInput!F265</f>
        <v>0</v>
      </c>
      <c r="G265" s="41">
        <f>VarInput!G265</f>
        <v>0</v>
      </c>
      <c r="H265" s="41">
        <f>VarInput!H265</f>
        <v>0</v>
      </c>
      <c r="I265" s="41">
        <f>VarInput!I265</f>
        <v>0</v>
      </c>
      <c r="J265" s="41">
        <f>VarInput!J265</f>
        <v>0</v>
      </c>
      <c r="K265" s="40">
        <f>VarInput!K265</f>
        <v>0</v>
      </c>
      <c r="L265" s="40">
        <v>1</v>
      </c>
      <c r="M265" s="40">
        <v>0</v>
      </c>
    </row>
    <row r="266" spans="1:13" x14ac:dyDescent="0.2">
      <c r="A266" s="41">
        <f>VarInput!A266</f>
        <v>0</v>
      </c>
      <c r="B266" s="41">
        <f>VarInput!B266</f>
        <v>0</v>
      </c>
      <c r="C266" s="41">
        <f>VarInput!C266</f>
        <v>0</v>
      </c>
      <c r="D266" s="41">
        <f>VarInput!D266</f>
        <v>0</v>
      </c>
      <c r="E266" s="41">
        <f>VarInput!E266</f>
        <v>0</v>
      </c>
      <c r="F266" s="41">
        <f>VarInput!F266</f>
        <v>0</v>
      </c>
      <c r="G266" s="41">
        <f>VarInput!G266</f>
        <v>0</v>
      </c>
      <c r="H266" s="41">
        <f>VarInput!H266</f>
        <v>0</v>
      </c>
      <c r="I266" s="41">
        <f>VarInput!I266</f>
        <v>0</v>
      </c>
      <c r="J266" s="41">
        <f>VarInput!J266</f>
        <v>0</v>
      </c>
      <c r="K266" s="40">
        <f>VarInput!K266</f>
        <v>0</v>
      </c>
      <c r="L266" s="40">
        <v>1</v>
      </c>
      <c r="M266" s="40">
        <v>0</v>
      </c>
    </row>
    <row r="267" spans="1:13" x14ac:dyDescent="0.2">
      <c r="A267" s="41">
        <f>VarInput!A267</f>
        <v>0</v>
      </c>
      <c r="B267" s="41">
        <f>VarInput!B267</f>
        <v>0</v>
      </c>
      <c r="C267" s="41">
        <f>VarInput!C267</f>
        <v>0</v>
      </c>
      <c r="D267" s="41">
        <f>VarInput!D267</f>
        <v>0</v>
      </c>
      <c r="E267" s="41">
        <f>VarInput!E267</f>
        <v>0</v>
      </c>
      <c r="F267" s="41">
        <f>VarInput!F267</f>
        <v>0</v>
      </c>
      <c r="G267" s="41">
        <f>VarInput!G267</f>
        <v>0</v>
      </c>
      <c r="H267" s="41">
        <f>VarInput!H267</f>
        <v>0</v>
      </c>
      <c r="I267" s="41">
        <f>VarInput!I267</f>
        <v>0</v>
      </c>
      <c r="J267" s="41">
        <f>VarInput!J267</f>
        <v>0</v>
      </c>
      <c r="K267" s="40">
        <f>VarInput!K267</f>
        <v>0</v>
      </c>
      <c r="L267" s="40">
        <v>1</v>
      </c>
      <c r="M267" s="40">
        <v>0</v>
      </c>
    </row>
    <row r="268" spans="1:13" x14ac:dyDescent="0.2">
      <c r="A268" s="41">
        <f>VarInput!A268</f>
        <v>0</v>
      </c>
      <c r="B268" s="41">
        <f>VarInput!B268</f>
        <v>0</v>
      </c>
      <c r="C268" s="41">
        <f>VarInput!C268</f>
        <v>0</v>
      </c>
      <c r="D268" s="41">
        <f>VarInput!D268</f>
        <v>0</v>
      </c>
      <c r="E268" s="41">
        <f>VarInput!E268</f>
        <v>0</v>
      </c>
      <c r="F268" s="41">
        <f>VarInput!F268</f>
        <v>0</v>
      </c>
      <c r="G268" s="41">
        <f>VarInput!G268</f>
        <v>0</v>
      </c>
      <c r="H268" s="41">
        <f>VarInput!H268</f>
        <v>0</v>
      </c>
      <c r="I268" s="41">
        <f>VarInput!I268</f>
        <v>0</v>
      </c>
      <c r="J268" s="41">
        <f>VarInput!J268</f>
        <v>0</v>
      </c>
      <c r="K268" s="40">
        <f>VarInput!K268</f>
        <v>0</v>
      </c>
      <c r="L268" s="40">
        <v>1</v>
      </c>
      <c r="M268" s="40">
        <v>0</v>
      </c>
    </row>
    <row r="269" spans="1:13" x14ac:dyDescent="0.2">
      <c r="A269" s="41">
        <f>VarInput!A269</f>
        <v>0</v>
      </c>
      <c r="B269" s="41">
        <f>VarInput!B269</f>
        <v>0</v>
      </c>
      <c r="C269" s="41">
        <f>VarInput!C269</f>
        <v>0</v>
      </c>
      <c r="D269" s="41">
        <f>VarInput!D269</f>
        <v>0</v>
      </c>
      <c r="E269" s="41">
        <f>VarInput!E269</f>
        <v>0</v>
      </c>
      <c r="F269" s="41">
        <f>VarInput!F269</f>
        <v>0</v>
      </c>
      <c r="G269" s="41">
        <f>VarInput!G269</f>
        <v>0</v>
      </c>
      <c r="H269" s="41">
        <f>VarInput!H269</f>
        <v>0</v>
      </c>
      <c r="I269" s="41">
        <f>VarInput!I269</f>
        <v>0</v>
      </c>
      <c r="J269" s="41">
        <f>VarInput!J269</f>
        <v>0</v>
      </c>
      <c r="K269" s="40">
        <f>VarInput!K269</f>
        <v>0</v>
      </c>
      <c r="L269" s="40">
        <v>1</v>
      </c>
      <c r="M269" s="40">
        <v>0</v>
      </c>
    </row>
    <row r="270" spans="1:13" x14ac:dyDescent="0.2">
      <c r="A270" s="41">
        <f>VarInput!A270</f>
        <v>0</v>
      </c>
      <c r="B270" s="41">
        <f>VarInput!B270</f>
        <v>0</v>
      </c>
      <c r="C270" s="41">
        <f>VarInput!C270</f>
        <v>0</v>
      </c>
      <c r="D270" s="41">
        <f>VarInput!D270</f>
        <v>0</v>
      </c>
      <c r="E270" s="41">
        <f>VarInput!E270</f>
        <v>0</v>
      </c>
      <c r="F270" s="41">
        <f>VarInput!F270</f>
        <v>0</v>
      </c>
      <c r="G270" s="41">
        <f>VarInput!G270</f>
        <v>0</v>
      </c>
      <c r="H270" s="41">
        <f>VarInput!H270</f>
        <v>0</v>
      </c>
      <c r="I270" s="41">
        <f>VarInput!I270</f>
        <v>0</v>
      </c>
      <c r="J270" s="41">
        <f>VarInput!J270</f>
        <v>0</v>
      </c>
      <c r="K270" s="40">
        <f>VarInput!K270</f>
        <v>0</v>
      </c>
      <c r="L270" s="40">
        <v>1</v>
      </c>
      <c r="M270" s="40">
        <v>0</v>
      </c>
    </row>
    <row r="271" spans="1:13" x14ac:dyDescent="0.2">
      <c r="A271" s="41">
        <f>VarInput!A271</f>
        <v>0</v>
      </c>
      <c r="B271" s="41">
        <f>VarInput!B271</f>
        <v>0</v>
      </c>
      <c r="C271" s="41">
        <f>VarInput!C271</f>
        <v>0</v>
      </c>
      <c r="D271" s="41">
        <f>VarInput!D271</f>
        <v>0</v>
      </c>
      <c r="E271" s="41">
        <f>VarInput!E271</f>
        <v>0</v>
      </c>
      <c r="F271" s="41">
        <f>VarInput!F271</f>
        <v>0</v>
      </c>
      <c r="G271" s="41">
        <f>VarInput!G271</f>
        <v>0</v>
      </c>
      <c r="H271" s="41">
        <f>VarInput!H271</f>
        <v>0</v>
      </c>
      <c r="I271" s="41">
        <f>VarInput!I271</f>
        <v>0</v>
      </c>
      <c r="J271" s="41">
        <f>VarInput!J271</f>
        <v>0</v>
      </c>
      <c r="K271" s="40">
        <f>VarInput!K271</f>
        <v>0</v>
      </c>
      <c r="L271" s="40">
        <v>1</v>
      </c>
      <c r="M271" s="40">
        <v>0</v>
      </c>
    </row>
    <row r="272" spans="1:13" x14ac:dyDescent="0.2">
      <c r="A272" s="41">
        <f>VarInput!A272</f>
        <v>0</v>
      </c>
      <c r="B272" s="41">
        <f>VarInput!B272</f>
        <v>0</v>
      </c>
      <c r="C272" s="41">
        <f>VarInput!C272</f>
        <v>0</v>
      </c>
      <c r="D272" s="41">
        <f>VarInput!D272</f>
        <v>0</v>
      </c>
      <c r="E272" s="41">
        <f>VarInput!E272</f>
        <v>0</v>
      </c>
      <c r="F272" s="41">
        <f>VarInput!F272</f>
        <v>0</v>
      </c>
      <c r="G272" s="41">
        <f>VarInput!G272</f>
        <v>0</v>
      </c>
      <c r="H272" s="41">
        <f>VarInput!H272</f>
        <v>0</v>
      </c>
      <c r="I272" s="41">
        <f>VarInput!I272</f>
        <v>0</v>
      </c>
      <c r="J272" s="41">
        <f>VarInput!J272</f>
        <v>0</v>
      </c>
      <c r="K272" s="40">
        <f>VarInput!K272</f>
        <v>0</v>
      </c>
      <c r="L272" s="40">
        <v>1</v>
      </c>
      <c r="M272" s="40">
        <v>0</v>
      </c>
    </row>
    <row r="273" spans="1:13" x14ac:dyDescent="0.2">
      <c r="A273" s="41">
        <f>VarInput!A273</f>
        <v>0</v>
      </c>
      <c r="B273" s="41">
        <f>VarInput!B273</f>
        <v>0</v>
      </c>
      <c r="C273" s="41">
        <f>VarInput!C273</f>
        <v>0</v>
      </c>
      <c r="D273" s="41">
        <f>VarInput!D273</f>
        <v>0</v>
      </c>
      <c r="E273" s="41">
        <f>VarInput!E273</f>
        <v>0</v>
      </c>
      <c r="F273" s="41">
        <f>VarInput!F273</f>
        <v>0</v>
      </c>
      <c r="G273" s="41">
        <f>VarInput!G273</f>
        <v>0</v>
      </c>
      <c r="H273" s="41">
        <f>VarInput!H273</f>
        <v>0</v>
      </c>
      <c r="I273" s="41">
        <f>VarInput!I273</f>
        <v>0</v>
      </c>
      <c r="J273" s="41">
        <f>VarInput!J273</f>
        <v>0</v>
      </c>
      <c r="K273" s="40">
        <f>VarInput!K273</f>
        <v>0</v>
      </c>
      <c r="L273" s="40">
        <v>1</v>
      </c>
      <c r="M273" s="40">
        <v>0</v>
      </c>
    </row>
    <row r="274" spans="1:13" x14ac:dyDescent="0.2">
      <c r="A274" s="41">
        <f>VarInput!A274</f>
        <v>0</v>
      </c>
      <c r="B274" s="41">
        <f>VarInput!B274</f>
        <v>0</v>
      </c>
      <c r="C274" s="41">
        <f>VarInput!C274</f>
        <v>0</v>
      </c>
      <c r="D274" s="41">
        <f>VarInput!D274</f>
        <v>0</v>
      </c>
      <c r="E274" s="41">
        <f>VarInput!E274</f>
        <v>0</v>
      </c>
      <c r="F274" s="41">
        <f>VarInput!F274</f>
        <v>0</v>
      </c>
      <c r="G274" s="41">
        <f>VarInput!G274</f>
        <v>0</v>
      </c>
      <c r="H274" s="41">
        <f>VarInput!H274</f>
        <v>0</v>
      </c>
      <c r="I274" s="41">
        <f>VarInput!I274</f>
        <v>0</v>
      </c>
      <c r="J274" s="41">
        <f>VarInput!J274</f>
        <v>0</v>
      </c>
      <c r="K274" s="40">
        <f>VarInput!K274</f>
        <v>0</v>
      </c>
      <c r="L274" s="40">
        <v>1</v>
      </c>
      <c r="M274" s="40">
        <v>0</v>
      </c>
    </row>
    <row r="275" spans="1:13" x14ac:dyDescent="0.2">
      <c r="A275" s="41">
        <f>VarInput!A275</f>
        <v>0</v>
      </c>
      <c r="B275" s="41">
        <f>VarInput!B275</f>
        <v>0</v>
      </c>
      <c r="C275" s="41">
        <f>VarInput!C275</f>
        <v>0</v>
      </c>
      <c r="D275" s="41">
        <f>VarInput!D275</f>
        <v>0</v>
      </c>
      <c r="E275" s="41">
        <f>VarInput!E275</f>
        <v>0</v>
      </c>
      <c r="F275" s="41">
        <f>VarInput!F275</f>
        <v>0</v>
      </c>
      <c r="G275" s="41">
        <f>VarInput!G275</f>
        <v>0</v>
      </c>
      <c r="H275" s="41">
        <f>VarInput!H275</f>
        <v>0</v>
      </c>
      <c r="I275" s="41">
        <f>VarInput!I275</f>
        <v>0</v>
      </c>
      <c r="J275" s="41">
        <f>VarInput!J275</f>
        <v>0</v>
      </c>
      <c r="K275" s="40">
        <f>VarInput!K275</f>
        <v>0</v>
      </c>
      <c r="L275" s="40">
        <v>1</v>
      </c>
      <c r="M275" s="40">
        <v>0</v>
      </c>
    </row>
    <row r="276" spans="1:13" x14ac:dyDescent="0.2">
      <c r="A276" s="41">
        <f>VarInput!A276</f>
        <v>0</v>
      </c>
      <c r="B276" s="41">
        <f>VarInput!B276</f>
        <v>0</v>
      </c>
      <c r="C276" s="41">
        <f>VarInput!C276</f>
        <v>0</v>
      </c>
      <c r="D276" s="41">
        <f>VarInput!D276</f>
        <v>0</v>
      </c>
      <c r="E276" s="41">
        <f>VarInput!E276</f>
        <v>0</v>
      </c>
      <c r="F276" s="41">
        <f>VarInput!F276</f>
        <v>0</v>
      </c>
      <c r="G276" s="41">
        <f>VarInput!G276</f>
        <v>0</v>
      </c>
      <c r="H276" s="41">
        <f>VarInput!H276</f>
        <v>0</v>
      </c>
      <c r="I276" s="41">
        <f>VarInput!I276</f>
        <v>0</v>
      </c>
      <c r="J276" s="41">
        <f>VarInput!J276</f>
        <v>0</v>
      </c>
      <c r="K276" s="40">
        <f>VarInput!K276</f>
        <v>0</v>
      </c>
      <c r="L276" s="40">
        <v>1</v>
      </c>
      <c r="M276" s="40">
        <v>0</v>
      </c>
    </row>
    <row r="277" spans="1:13" x14ac:dyDescent="0.2">
      <c r="A277" s="41">
        <f>VarInput!A277</f>
        <v>0</v>
      </c>
      <c r="B277" s="41">
        <f>VarInput!B277</f>
        <v>0</v>
      </c>
      <c r="C277" s="41">
        <f>VarInput!C277</f>
        <v>0</v>
      </c>
      <c r="D277" s="41">
        <f>VarInput!D277</f>
        <v>0</v>
      </c>
      <c r="E277" s="41">
        <f>VarInput!E277</f>
        <v>0</v>
      </c>
      <c r="F277" s="41">
        <f>VarInput!F277</f>
        <v>0</v>
      </c>
      <c r="G277" s="41">
        <f>VarInput!G277</f>
        <v>0</v>
      </c>
      <c r="H277" s="41">
        <f>VarInput!H277</f>
        <v>0</v>
      </c>
      <c r="I277" s="41">
        <f>VarInput!I277</f>
        <v>0</v>
      </c>
      <c r="J277" s="41">
        <f>VarInput!J277</f>
        <v>0</v>
      </c>
      <c r="K277" s="40">
        <f>VarInput!K277</f>
        <v>0</v>
      </c>
      <c r="L277" s="40">
        <v>1</v>
      </c>
      <c r="M277" s="40">
        <v>0</v>
      </c>
    </row>
    <row r="278" spans="1:13" x14ac:dyDescent="0.2">
      <c r="A278" s="41">
        <f>VarInput!A278</f>
        <v>0</v>
      </c>
      <c r="B278" s="41">
        <f>VarInput!B278</f>
        <v>0</v>
      </c>
      <c r="C278" s="41">
        <f>VarInput!C278</f>
        <v>0</v>
      </c>
      <c r="D278" s="41">
        <f>VarInput!D278</f>
        <v>0</v>
      </c>
      <c r="E278" s="41">
        <f>VarInput!E278</f>
        <v>0</v>
      </c>
      <c r="F278" s="41">
        <f>VarInput!F278</f>
        <v>0</v>
      </c>
      <c r="G278" s="41">
        <f>VarInput!G278</f>
        <v>0</v>
      </c>
      <c r="H278" s="41">
        <f>VarInput!H278</f>
        <v>0</v>
      </c>
      <c r="I278" s="41">
        <f>VarInput!I278</f>
        <v>0</v>
      </c>
      <c r="J278" s="41">
        <f>VarInput!J278</f>
        <v>0</v>
      </c>
      <c r="K278" s="40">
        <f>VarInput!K278</f>
        <v>0</v>
      </c>
      <c r="L278" s="40">
        <v>1</v>
      </c>
      <c r="M278" s="40">
        <v>0</v>
      </c>
    </row>
    <row r="279" spans="1:13" x14ac:dyDescent="0.2">
      <c r="A279" s="41">
        <f>VarInput!A279</f>
        <v>0</v>
      </c>
      <c r="B279" s="41">
        <f>VarInput!B279</f>
        <v>0</v>
      </c>
      <c r="C279" s="41">
        <f>VarInput!C279</f>
        <v>0</v>
      </c>
      <c r="D279" s="41">
        <f>VarInput!D279</f>
        <v>0</v>
      </c>
      <c r="E279" s="41">
        <f>VarInput!E279</f>
        <v>0</v>
      </c>
      <c r="F279" s="41">
        <f>VarInput!F279</f>
        <v>0</v>
      </c>
      <c r="G279" s="41">
        <f>VarInput!G279</f>
        <v>0</v>
      </c>
      <c r="H279" s="41">
        <f>VarInput!H279</f>
        <v>0</v>
      </c>
      <c r="I279" s="41">
        <f>VarInput!I279</f>
        <v>0</v>
      </c>
      <c r="J279" s="41">
        <f>VarInput!J279</f>
        <v>0</v>
      </c>
      <c r="K279" s="40">
        <f>VarInput!K279</f>
        <v>0</v>
      </c>
      <c r="L279" s="40">
        <v>1</v>
      </c>
      <c r="M279" s="40">
        <v>0</v>
      </c>
    </row>
    <row r="280" spans="1:13" x14ac:dyDescent="0.2">
      <c r="A280" s="41">
        <f>VarInput!A280</f>
        <v>0</v>
      </c>
      <c r="B280" s="41">
        <f>VarInput!B280</f>
        <v>0</v>
      </c>
      <c r="C280" s="41">
        <f>VarInput!C280</f>
        <v>0</v>
      </c>
      <c r="D280" s="41">
        <f>VarInput!D280</f>
        <v>0</v>
      </c>
      <c r="E280" s="41">
        <f>VarInput!E280</f>
        <v>0</v>
      </c>
      <c r="F280" s="41">
        <f>VarInput!F280</f>
        <v>0</v>
      </c>
      <c r="G280" s="41">
        <f>VarInput!G280</f>
        <v>0</v>
      </c>
      <c r="H280" s="41">
        <f>VarInput!H280</f>
        <v>0</v>
      </c>
      <c r="I280" s="41">
        <f>VarInput!I280</f>
        <v>0</v>
      </c>
      <c r="J280" s="41">
        <f>VarInput!J280</f>
        <v>0</v>
      </c>
      <c r="K280" s="40">
        <f>VarInput!K280</f>
        <v>0</v>
      </c>
      <c r="L280" s="40">
        <v>1</v>
      </c>
      <c r="M280" s="40">
        <v>0</v>
      </c>
    </row>
    <row r="281" spans="1:13" x14ac:dyDescent="0.2">
      <c r="A281" s="41">
        <f>VarInput!A281</f>
        <v>0</v>
      </c>
      <c r="B281" s="41">
        <f>VarInput!B281</f>
        <v>0</v>
      </c>
      <c r="C281" s="41">
        <f>VarInput!C281</f>
        <v>0</v>
      </c>
      <c r="D281" s="41">
        <f>VarInput!D281</f>
        <v>0</v>
      </c>
      <c r="E281" s="41">
        <f>VarInput!E281</f>
        <v>0</v>
      </c>
      <c r="F281" s="41">
        <f>VarInput!F281</f>
        <v>0</v>
      </c>
      <c r="G281" s="41">
        <f>VarInput!G281</f>
        <v>0</v>
      </c>
      <c r="H281" s="41">
        <f>VarInput!H281</f>
        <v>0</v>
      </c>
      <c r="I281" s="41">
        <f>VarInput!I281</f>
        <v>0</v>
      </c>
      <c r="J281" s="41">
        <f>VarInput!J281</f>
        <v>0</v>
      </c>
      <c r="K281" s="40">
        <f>VarInput!K281</f>
        <v>0</v>
      </c>
      <c r="L281" s="40">
        <v>1</v>
      </c>
      <c r="M281" s="40">
        <v>0</v>
      </c>
    </row>
    <row r="282" spans="1:13" x14ac:dyDescent="0.2">
      <c r="A282" s="41">
        <f>VarInput!A282</f>
        <v>0</v>
      </c>
      <c r="B282" s="41">
        <f>VarInput!B282</f>
        <v>0</v>
      </c>
      <c r="C282" s="41">
        <f>VarInput!C282</f>
        <v>0</v>
      </c>
      <c r="D282" s="41">
        <f>VarInput!D282</f>
        <v>0</v>
      </c>
      <c r="E282" s="41">
        <f>VarInput!E282</f>
        <v>0</v>
      </c>
      <c r="F282" s="41">
        <f>VarInput!F282</f>
        <v>0</v>
      </c>
      <c r="G282" s="41">
        <f>VarInput!G282</f>
        <v>0</v>
      </c>
      <c r="H282" s="41">
        <f>VarInput!H282</f>
        <v>0</v>
      </c>
      <c r="I282" s="41">
        <f>VarInput!I282</f>
        <v>0</v>
      </c>
      <c r="J282" s="41">
        <f>VarInput!J282</f>
        <v>0</v>
      </c>
      <c r="K282" s="40">
        <f>VarInput!K282</f>
        <v>0</v>
      </c>
      <c r="L282" s="40">
        <v>1</v>
      </c>
      <c r="M282" s="40">
        <v>0</v>
      </c>
    </row>
    <row r="283" spans="1:13" x14ac:dyDescent="0.2">
      <c r="A283" s="41">
        <f>VarInput!A283</f>
        <v>0</v>
      </c>
      <c r="B283" s="41">
        <f>VarInput!B283</f>
        <v>0</v>
      </c>
      <c r="C283" s="41">
        <f>VarInput!C283</f>
        <v>0</v>
      </c>
      <c r="D283" s="41">
        <f>VarInput!D283</f>
        <v>0</v>
      </c>
      <c r="E283" s="41">
        <f>VarInput!E283</f>
        <v>0</v>
      </c>
      <c r="F283" s="41">
        <f>VarInput!F283</f>
        <v>0</v>
      </c>
      <c r="G283" s="41">
        <f>VarInput!G283</f>
        <v>0</v>
      </c>
      <c r="H283" s="41">
        <f>VarInput!H283</f>
        <v>0</v>
      </c>
      <c r="I283" s="41">
        <f>VarInput!I283</f>
        <v>0</v>
      </c>
      <c r="J283" s="41">
        <f>VarInput!J283</f>
        <v>0</v>
      </c>
      <c r="K283" s="40">
        <f>VarInput!K283</f>
        <v>0</v>
      </c>
      <c r="L283" s="40">
        <v>1</v>
      </c>
      <c r="M283" s="40">
        <v>0</v>
      </c>
    </row>
    <row r="284" spans="1:13" x14ac:dyDescent="0.2">
      <c r="A284" s="41">
        <f>VarInput!A284</f>
        <v>0</v>
      </c>
      <c r="B284" s="41">
        <f>VarInput!B284</f>
        <v>0</v>
      </c>
      <c r="C284" s="41">
        <f>VarInput!C284</f>
        <v>0</v>
      </c>
      <c r="D284" s="41">
        <f>VarInput!D284</f>
        <v>0</v>
      </c>
      <c r="E284" s="41">
        <f>VarInput!E284</f>
        <v>0</v>
      </c>
      <c r="F284" s="41">
        <f>VarInput!F284</f>
        <v>0</v>
      </c>
      <c r="G284" s="41">
        <f>VarInput!G284</f>
        <v>0</v>
      </c>
      <c r="H284" s="41">
        <f>VarInput!H284</f>
        <v>0</v>
      </c>
      <c r="I284" s="41">
        <f>VarInput!I284</f>
        <v>0</v>
      </c>
      <c r="J284" s="41">
        <f>VarInput!J284</f>
        <v>0</v>
      </c>
      <c r="K284" s="40">
        <f>VarInput!K284</f>
        <v>0</v>
      </c>
      <c r="L284" s="40">
        <v>1</v>
      </c>
      <c r="M284" s="40">
        <v>0</v>
      </c>
    </row>
    <row r="285" spans="1:13" x14ac:dyDescent="0.2">
      <c r="A285" s="41">
        <f>VarInput!A285</f>
        <v>0</v>
      </c>
      <c r="B285" s="41">
        <f>VarInput!B285</f>
        <v>0</v>
      </c>
      <c r="C285" s="41">
        <f>VarInput!C285</f>
        <v>0</v>
      </c>
      <c r="D285" s="41">
        <f>VarInput!D285</f>
        <v>0</v>
      </c>
      <c r="E285" s="41">
        <f>VarInput!E285</f>
        <v>0</v>
      </c>
      <c r="F285" s="41">
        <f>VarInput!F285</f>
        <v>0</v>
      </c>
      <c r="G285" s="41">
        <f>VarInput!G285</f>
        <v>0</v>
      </c>
      <c r="H285" s="41">
        <f>VarInput!H285</f>
        <v>0</v>
      </c>
      <c r="I285" s="41">
        <f>VarInput!I285</f>
        <v>0</v>
      </c>
      <c r="J285" s="41">
        <f>VarInput!J285</f>
        <v>0</v>
      </c>
      <c r="K285" s="40">
        <f>VarInput!K285</f>
        <v>0</v>
      </c>
      <c r="L285" s="40">
        <v>1</v>
      </c>
      <c r="M285" s="40">
        <v>0</v>
      </c>
    </row>
    <row r="286" spans="1:13" x14ac:dyDescent="0.2">
      <c r="A286" s="41">
        <f>VarInput!A286</f>
        <v>0</v>
      </c>
      <c r="B286" s="41">
        <f>VarInput!B286</f>
        <v>0</v>
      </c>
      <c r="C286" s="41">
        <f>VarInput!C286</f>
        <v>0</v>
      </c>
      <c r="D286" s="41">
        <f>VarInput!D286</f>
        <v>0</v>
      </c>
      <c r="E286" s="41">
        <f>VarInput!E286</f>
        <v>0</v>
      </c>
      <c r="F286" s="41">
        <f>VarInput!F286</f>
        <v>0</v>
      </c>
      <c r="G286" s="41">
        <f>VarInput!G286</f>
        <v>0</v>
      </c>
      <c r="H286" s="41">
        <f>VarInput!H286</f>
        <v>0</v>
      </c>
      <c r="I286" s="41">
        <f>VarInput!I286</f>
        <v>0</v>
      </c>
      <c r="J286" s="41">
        <f>VarInput!J286</f>
        <v>0</v>
      </c>
      <c r="K286" s="40">
        <f>VarInput!K286</f>
        <v>0</v>
      </c>
      <c r="L286" s="40">
        <v>1</v>
      </c>
      <c r="M286" s="40">
        <v>0</v>
      </c>
    </row>
    <row r="287" spans="1:13" x14ac:dyDescent="0.2">
      <c r="A287" s="41">
        <f>VarInput!A287</f>
        <v>0</v>
      </c>
      <c r="B287" s="41">
        <f>VarInput!B287</f>
        <v>0</v>
      </c>
      <c r="C287" s="41">
        <f>VarInput!C287</f>
        <v>0</v>
      </c>
      <c r="D287" s="41">
        <f>VarInput!D287</f>
        <v>0</v>
      </c>
      <c r="E287" s="41">
        <f>VarInput!E287</f>
        <v>0</v>
      </c>
      <c r="F287" s="41">
        <f>VarInput!F287</f>
        <v>0</v>
      </c>
      <c r="G287" s="41">
        <f>VarInput!G287</f>
        <v>0</v>
      </c>
      <c r="H287" s="41">
        <f>VarInput!H287</f>
        <v>0</v>
      </c>
      <c r="I287" s="41">
        <f>VarInput!I287</f>
        <v>0</v>
      </c>
      <c r="J287" s="41">
        <f>VarInput!J287</f>
        <v>0</v>
      </c>
      <c r="K287" s="40">
        <f>VarInput!K287</f>
        <v>0</v>
      </c>
      <c r="L287" s="40">
        <v>1</v>
      </c>
      <c r="M287" s="40">
        <v>0</v>
      </c>
    </row>
    <row r="288" spans="1:13" x14ac:dyDescent="0.2">
      <c r="A288" s="41">
        <f>VarInput!A288</f>
        <v>0</v>
      </c>
      <c r="B288" s="41">
        <f>VarInput!B288</f>
        <v>0</v>
      </c>
      <c r="C288" s="41">
        <f>VarInput!C288</f>
        <v>0</v>
      </c>
      <c r="D288" s="41">
        <f>VarInput!D288</f>
        <v>0</v>
      </c>
      <c r="E288" s="41">
        <f>VarInput!E288</f>
        <v>0</v>
      </c>
      <c r="F288" s="41">
        <f>VarInput!F288</f>
        <v>0</v>
      </c>
      <c r="G288" s="41">
        <f>VarInput!G288</f>
        <v>0</v>
      </c>
      <c r="H288" s="41">
        <f>VarInput!H288</f>
        <v>0</v>
      </c>
      <c r="I288" s="41">
        <f>VarInput!I288</f>
        <v>0</v>
      </c>
      <c r="J288" s="41">
        <f>VarInput!J288</f>
        <v>0</v>
      </c>
      <c r="K288" s="40">
        <f>VarInput!K288</f>
        <v>0</v>
      </c>
      <c r="L288" s="40">
        <v>1</v>
      </c>
      <c r="M288" s="40">
        <v>0</v>
      </c>
    </row>
    <row r="289" spans="1:13" x14ac:dyDescent="0.2">
      <c r="A289" s="41">
        <f>VarInput!A289</f>
        <v>0</v>
      </c>
      <c r="B289" s="41">
        <f>VarInput!B289</f>
        <v>0</v>
      </c>
      <c r="C289" s="41">
        <f>VarInput!C289</f>
        <v>0</v>
      </c>
      <c r="D289" s="41">
        <f>VarInput!D289</f>
        <v>0</v>
      </c>
      <c r="E289" s="41">
        <f>VarInput!E289</f>
        <v>0</v>
      </c>
      <c r="F289" s="41">
        <f>VarInput!F289</f>
        <v>0</v>
      </c>
      <c r="G289" s="41">
        <f>VarInput!G289</f>
        <v>0</v>
      </c>
      <c r="H289" s="41">
        <f>VarInput!H289</f>
        <v>0</v>
      </c>
      <c r="I289" s="41">
        <f>VarInput!I289</f>
        <v>0</v>
      </c>
      <c r="J289" s="41">
        <f>VarInput!J289</f>
        <v>0</v>
      </c>
      <c r="K289" s="40">
        <f>VarInput!K289</f>
        <v>0</v>
      </c>
      <c r="L289" s="40">
        <v>1</v>
      </c>
      <c r="M289" s="40">
        <v>0</v>
      </c>
    </row>
    <row r="290" spans="1:13" x14ac:dyDescent="0.2">
      <c r="A290" s="41">
        <f>VarInput!A290</f>
        <v>0</v>
      </c>
      <c r="B290" s="41">
        <f>VarInput!B290</f>
        <v>0</v>
      </c>
      <c r="C290" s="41">
        <f>VarInput!C290</f>
        <v>0</v>
      </c>
      <c r="D290" s="41">
        <f>VarInput!D290</f>
        <v>0</v>
      </c>
      <c r="E290" s="41">
        <f>VarInput!E290</f>
        <v>0</v>
      </c>
      <c r="F290" s="41">
        <f>VarInput!F290</f>
        <v>0</v>
      </c>
      <c r="G290" s="41">
        <f>VarInput!G290</f>
        <v>0</v>
      </c>
      <c r="H290" s="41">
        <f>VarInput!H290</f>
        <v>0</v>
      </c>
      <c r="I290" s="41">
        <f>VarInput!I290</f>
        <v>0</v>
      </c>
      <c r="J290" s="41">
        <f>VarInput!J290</f>
        <v>0</v>
      </c>
      <c r="K290" s="40">
        <f>VarInput!K290</f>
        <v>0</v>
      </c>
      <c r="L290" s="40">
        <v>1</v>
      </c>
      <c r="M290" s="40">
        <v>0</v>
      </c>
    </row>
    <row r="291" spans="1:13" x14ac:dyDescent="0.2">
      <c r="A291" s="41">
        <f>VarInput!A291</f>
        <v>0</v>
      </c>
      <c r="B291" s="41">
        <f>VarInput!B291</f>
        <v>0</v>
      </c>
      <c r="C291" s="41">
        <f>VarInput!C291</f>
        <v>0</v>
      </c>
      <c r="D291" s="41">
        <f>VarInput!D291</f>
        <v>0</v>
      </c>
      <c r="E291" s="41">
        <f>VarInput!E291</f>
        <v>0</v>
      </c>
      <c r="F291" s="41">
        <f>VarInput!F291</f>
        <v>0</v>
      </c>
      <c r="G291" s="41">
        <f>VarInput!G291</f>
        <v>0</v>
      </c>
      <c r="H291" s="41">
        <f>VarInput!H291</f>
        <v>0</v>
      </c>
      <c r="I291" s="41">
        <f>VarInput!I291</f>
        <v>0</v>
      </c>
      <c r="J291" s="41">
        <f>VarInput!J291</f>
        <v>0</v>
      </c>
      <c r="K291" s="40">
        <f>VarInput!K291</f>
        <v>0</v>
      </c>
      <c r="L291" s="40">
        <v>1</v>
      </c>
      <c r="M291" s="40">
        <v>0</v>
      </c>
    </row>
    <row r="292" spans="1:13" x14ac:dyDescent="0.2">
      <c r="A292" s="41">
        <f>VarInput!A292</f>
        <v>0</v>
      </c>
      <c r="B292" s="41">
        <f>VarInput!B292</f>
        <v>0</v>
      </c>
      <c r="C292" s="41">
        <f>VarInput!C292</f>
        <v>0</v>
      </c>
      <c r="D292" s="41">
        <f>VarInput!D292</f>
        <v>0</v>
      </c>
      <c r="E292" s="41">
        <f>VarInput!E292</f>
        <v>0</v>
      </c>
      <c r="F292" s="41">
        <f>VarInput!F292</f>
        <v>0</v>
      </c>
      <c r="G292" s="41">
        <f>VarInput!G292</f>
        <v>0</v>
      </c>
      <c r="H292" s="41">
        <f>VarInput!H292</f>
        <v>0</v>
      </c>
      <c r="I292" s="41">
        <f>VarInput!I292</f>
        <v>0</v>
      </c>
      <c r="J292" s="41">
        <f>VarInput!J292</f>
        <v>0</v>
      </c>
      <c r="K292" s="40">
        <f>VarInput!K292</f>
        <v>0</v>
      </c>
      <c r="L292" s="40">
        <v>1</v>
      </c>
      <c r="M292" s="40">
        <v>0</v>
      </c>
    </row>
    <row r="293" spans="1:13" x14ac:dyDescent="0.2">
      <c r="A293" s="41">
        <f>VarInput!A293</f>
        <v>0</v>
      </c>
      <c r="B293" s="41">
        <f>VarInput!B293</f>
        <v>0</v>
      </c>
      <c r="C293" s="41">
        <f>VarInput!C293</f>
        <v>0</v>
      </c>
      <c r="D293" s="41">
        <f>VarInput!D293</f>
        <v>0</v>
      </c>
      <c r="E293" s="41">
        <f>VarInput!E293</f>
        <v>0</v>
      </c>
      <c r="F293" s="41">
        <f>VarInput!F293</f>
        <v>0</v>
      </c>
      <c r="G293" s="41">
        <f>VarInput!G293</f>
        <v>0</v>
      </c>
      <c r="H293" s="41">
        <f>VarInput!H293</f>
        <v>0</v>
      </c>
      <c r="I293" s="41">
        <f>VarInput!I293</f>
        <v>0</v>
      </c>
      <c r="J293" s="41">
        <f>VarInput!J293</f>
        <v>0</v>
      </c>
      <c r="K293" s="40">
        <f>VarInput!K293</f>
        <v>0</v>
      </c>
      <c r="L293" s="40">
        <v>1</v>
      </c>
      <c r="M293" s="40">
        <v>0</v>
      </c>
    </row>
    <row r="294" spans="1:13" x14ac:dyDescent="0.2">
      <c r="A294" s="41">
        <f>VarInput!A294</f>
        <v>0</v>
      </c>
      <c r="B294" s="41">
        <f>VarInput!B294</f>
        <v>0</v>
      </c>
      <c r="C294" s="41">
        <f>VarInput!C294</f>
        <v>0</v>
      </c>
      <c r="D294" s="41">
        <f>VarInput!D294</f>
        <v>0</v>
      </c>
      <c r="E294" s="41">
        <f>VarInput!E294</f>
        <v>0</v>
      </c>
      <c r="F294" s="41">
        <f>VarInput!F294</f>
        <v>0</v>
      </c>
      <c r="G294" s="41">
        <f>VarInput!G294</f>
        <v>0</v>
      </c>
      <c r="H294" s="41">
        <f>VarInput!H294</f>
        <v>0</v>
      </c>
      <c r="I294" s="41">
        <f>VarInput!I294</f>
        <v>0</v>
      </c>
      <c r="J294" s="41">
        <f>VarInput!J294</f>
        <v>0</v>
      </c>
      <c r="K294" s="40">
        <f>VarInput!K294</f>
        <v>0</v>
      </c>
      <c r="L294" s="40">
        <v>1</v>
      </c>
      <c r="M294" s="40">
        <v>0</v>
      </c>
    </row>
    <row r="295" spans="1:13" x14ac:dyDescent="0.2">
      <c r="A295" s="41">
        <f>VarInput!A295</f>
        <v>0</v>
      </c>
      <c r="B295" s="41">
        <f>VarInput!B295</f>
        <v>0</v>
      </c>
      <c r="C295" s="41">
        <f>VarInput!C295</f>
        <v>0</v>
      </c>
      <c r="D295" s="41">
        <f>VarInput!D295</f>
        <v>0</v>
      </c>
      <c r="E295" s="41">
        <f>VarInput!E295</f>
        <v>0</v>
      </c>
      <c r="F295" s="41">
        <f>VarInput!F295</f>
        <v>0</v>
      </c>
      <c r="G295" s="41">
        <f>VarInput!G295</f>
        <v>0</v>
      </c>
      <c r="H295" s="41">
        <f>VarInput!H295</f>
        <v>0</v>
      </c>
      <c r="I295" s="41">
        <f>VarInput!I295</f>
        <v>0</v>
      </c>
      <c r="J295" s="41">
        <f>VarInput!J295</f>
        <v>0</v>
      </c>
      <c r="K295" s="40">
        <f>VarInput!K295</f>
        <v>0</v>
      </c>
      <c r="L295" s="40">
        <v>1</v>
      </c>
      <c r="M295" s="40">
        <v>0</v>
      </c>
    </row>
    <row r="296" spans="1:13" x14ac:dyDescent="0.2">
      <c r="A296" s="41">
        <f>VarInput!A296</f>
        <v>0</v>
      </c>
      <c r="B296" s="41">
        <f>VarInput!B296</f>
        <v>0</v>
      </c>
      <c r="C296" s="41">
        <f>VarInput!C296</f>
        <v>0</v>
      </c>
      <c r="D296" s="41">
        <f>VarInput!D296</f>
        <v>0</v>
      </c>
      <c r="E296" s="41">
        <f>VarInput!E296</f>
        <v>0</v>
      </c>
      <c r="F296" s="41">
        <f>VarInput!F296</f>
        <v>0</v>
      </c>
      <c r="G296" s="41">
        <f>VarInput!G296</f>
        <v>0</v>
      </c>
      <c r="H296" s="41">
        <f>VarInput!H296</f>
        <v>0</v>
      </c>
      <c r="I296" s="41">
        <f>VarInput!I296</f>
        <v>0</v>
      </c>
      <c r="J296" s="41">
        <f>VarInput!J296</f>
        <v>0</v>
      </c>
      <c r="K296" s="40">
        <f>VarInput!K296</f>
        <v>0</v>
      </c>
      <c r="L296" s="40">
        <v>1</v>
      </c>
      <c r="M296" s="40">
        <v>0</v>
      </c>
    </row>
    <row r="297" spans="1:13" x14ac:dyDescent="0.2">
      <c r="A297" s="41">
        <f>VarInput!A297</f>
        <v>0</v>
      </c>
      <c r="B297" s="41">
        <f>VarInput!B297</f>
        <v>0</v>
      </c>
      <c r="C297" s="41">
        <f>VarInput!C297</f>
        <v>0</v>
      </c>
      <c r="D297" s="41">
        <f>VarInput!D297</f>
        <v>0</v>
      </c>
      <c r="E297" s="41">
        <f>VarInput!E297</f>
        <v>0</v>
      </c>
      <c r="F297" s="41">
        <f>VarInput!F297</f>
        <v>0</v>
      </c>
      <c r="G297" s="41">
        <f>VarInput!G297</f>
        <v>0</v>
      </c>
      <c r="H297" s="41">
        <f>VarInput!H297</f>
        <v>0</v>
      </c>
      <c r="I297" s="41">
        <f>VarInput!I297</f>
        <v>0</v>
      </c>
      <c r="J297" s="41">
        <f>VarInput!J297</f>
        <v>0</v>
      </c>
      <c r="K297" s="40">
        <f>VarInput!K297</f>
        <v>0</v>
      </c>
      <c r="L297" s="40">
        <v>1</v>
      </c>
      <c r="M297" s="40">
        <v>0</v>
      </c>
    </row>
    <row r="298" spans="1:13" x14ac:dyDescent="0.2">
      <c r="A298" s="41">
        <f>VarInput!A298</f>
        <v>0</v>
      </c>
      <c r="B298" s="41">
        <f>VarInput!B298</f>
        <v>0</v>
      </c>
      <c r="C298" s="41">
        <f>VarInput!C298</f>
        <v>0</v>
      </c>
      <c r="D298" s="41">
        <f>VarInput!D298</f>
        <v>0</v>
      </c>
      <c r="E298" s="41">
        <f>VarInput!E298</f>
        <v>0</v>
      </c>
      <c r="F298" s="41">
        <f>VarInput!F298</f>
        <v>0</v>
      </c>
      <c r="G298" s="41">
        <f>VarInput!G298</f>
        <v>0</v>
      </c>
      <c r="H298" s="41">
        <f>VarInput!H298</f>
        <v>0</v>
      </c>
      <c r="I298" s="41">
        <f>VarInput!I298</f>
        <v>0</v>
      </c>
      <c r="J298" s="41">
        <f>VarInput!J298</f>
        <v>0</v>
      </c>
      <c r="K298" s="40">
        <f>VarInput!K298</f>
        <v>0</v>
      </c>
      <c r="L298" s="40">
        <v>1</v>
      </c>
      <c r="M298" s="40">
        <v>0</v>
      </c>
    </row>
    <row r="299" spans="1:13" x14ac:dyDescent="0.2">
      <c r="A299" s="41">
        <f>VarInput!A299</f>
        <v>0</v>
      </c>
      <c r="B299" s="41">
        <f>VarInput!B299</f>
        <v>0</v>
      </c>
      <c r="C299" s="41">
        <f>VarInput!C299</f>
        <v>0</v>
      </c>
      <c r="D299" s="41">
        <f>VarInput!D299</f>
        <v>0</v>
      </c>
      <c r="E299" s="41">
        <f>VarInput!E299</f>
        <v>0</v>
      </c>
      <c r="F299" s="41">
        <f>VarInput!F299</f>
        <v>0</v>
      </c>
      <c r="G299" s="41">
        <f>VarInput!G299</f>
        <v>0</v>
      </c>
      <c r="H299" s="41">
        <f>VarInput!H299</f>
        <v>0</v>
      </c>
      <c r="I299" s="41">
        <f>VarInput!I299</f>
        <v>0</v>
      </c>
      <c r="J299" s="41">
        <f>VarInput!J299</f>
        <v>0</v>
      </c>
      <c r="K299" s="40">
        <f>VarInput!K299</f>
        <v>0</v>
      </c>
      <c r="L299" s="40">
        <v>1</v>
      </c>
      <c r="M299" s="40">
        <v>0</v>
      </c>
    </row>
    <row r="300" spans="1:13" x14ac:dyDescent="0.2">
      <c r="A300" s="41">
        <f>VarInput!A300</f>
        <v>0</v>
      </c>
      <c r="B300" s="41">
        <f>VarInput!B300</f>
        <v>0</v>
      </c>
      <c r="C300" s="41">
        <f>VarInput!C300</f>
        <v>0</v>
      </c>
      <c r="D300" s="41">
        <f>VarInput!D300</f>
        <v>0</v>
      </c>
      <c r="E300" s="41">
        <f>VarInput!E300</f>
        <v>0</v>
      </c>
      <c r="F300" s="41">
        <f>VarInput!F300</f>
        <v>0</v>
      </c>
      <c r="G300" s="41">
        <f>VarInput!G300</f>
        <v>0</v>
      </c>
      <c r="H300" s="41">
        <f>VarInput!H300</f>
        <v>0</v>
      </c>
      <c r="I300" s="41">
        <f>VarInput!I300</f>
        <v>0</v>
      </c>
      <c r="J300" s="41">
        <f>VarInput!J300</f>
        <v>0</v>
      </c>
      <c r="K300" s="40">
        <f>VarInput!K300</f>
        <v>0</v>
      </c>
      <c r="L300" s="40">
        <v>1</v>
      </c>
      <c r="M300" s="40">
        <v>0</v>
      </c>
    </row>
    <row r="301" spans="1:13" x14ac:dyDescent="0.2">
      <c r="A301" s="41">
        <f>VarInput!A301</f>
        <v>0</v>
      </c>
      <c r="B301" s="41">
        <f>VarInput!B301</f>
        <v>0</v>
      </c>
      <c r="C301" s="41">
        <f>VarInput!C301</f>
        <v>0</v>
      </c>
      <c r="D301" s="41">
        <f>VarInput!D301</f>
        <v>0</v>
      </c>
      <c r="E301" s="41">
        <f>VarInput!E301</f>
        <v>0</v>
      </c>
      <c r="F301" s="41">
        <f>VarInput!F301</f>
        <v>0</v>
      </c>
      <c r="G301" s="41">
        <f>VarInput!G301</f>
        <v>0</v>
      </c>
      <c r="H301" s="41">
        <f>VarInput!H301</f>
        <v>0</v>
      </c>
      <c r="I301" s="41">
        <f>VarInput!I301</f>
        <v>0</v>
      </c>
      <c r="J301" s="41">
        <f>VarInput!J301</f>
        <v>0</v>
      </c>
      <c r="K301" s="40">
        <f>VarInput!K301</f>
        <v>0</v>
      </c>
      <c r="L301" s="40">
        <v>1</v>
      </c>
      <c r="M301" s="40">
        <v>0</v>
      </c>
    </row>
    <row r="302" spans="1:13" x14ac:dyDescent="0.2">
      <c r="A302" s="41">
        <f>VarInput!A302</f>
        <v>0</v>
      </c>
      <c r="B302" s="41">
        <f>VarInput!B302</f>
        <v>0</v>
      </c>
      <c r="C302" s="41">
        <f>VarInput!C302</f>
        <v>0</v>
      </c>
      <c r="D302" s="41">
        <f>VarInput!D302</f>
        <v>0</v>
      </c>
      <c r="E302" s="41">
        <f>VarInput!E302</f>
        <v>0</v>
      </c>
      <c r="F302" s="41">
        <f>VarInput!F302</f>
        <v>0</v>
      </c>
      <c r="G302" s="41">
        <f>VarInput!G302</f>
        <v>0</v>
      </c>
      <c r="H302" s="41">
        <f>VarInput!H302</f>
        <v>0</v>
      </c>
      <c r="I302" s="41">
        <f>VarInput!I302</f>
        <v>0</v>
      </c>
      <c r="J302" s="41">
        <f>VarInput!J302</f>
        <v>0</v>
      </c>
      <c r="K302" s="40">
        <f>VarInput!K302</f>
        <v>0</v>
      </c>
      <c r="L302" s="40">
        <v>1</v>
      </c>
      <c r="M302" s="40">
        <v>0</v>
      </c>
    </row>
    <row r="303" spans="1:13" x14ac:dyDescent="0.2">
      <c r="A303" s="41">
        <f>VarInput!A303</f>
        <v>0</v>
      </c>
      <c r="B303" s="41">
        <f>VarInput!B303</f>
        <v>0</v>
      </c>
      <c r="C303" s="41">
        <f>VarInput!C303</f>
        <v>0</v>
      </c>
      <c r="D303" s="41">
        <f>VarInput!D303</f>
        <v>0</v>
      </c>
      <c r="E303" s="41">
        <f>VarInput!E303</f>
        <v>0</v>
      </c>
      <c r="F303" s="41">
        <f>VarInput!F303</f>
        <v>0</v>
      </c>
      <c r="G303" s="41">
        <f>VarInput!G303</f>
        <v>0</v>
      </c>
      <c r="H303" s="41">
        <f>VarInput!H303</f>
        <v>0</v>
      </c>
      <c r="I303" s="41">
        <f>VarInput!I303</f>
        <v>0</v>
      </c>
      <c r="J303" s="41">
        <f>VarInput!J303</f>
        <v>0</v>
      </c>
      <c r="K303" s="40">
        <f>VarInput!K303</f>
        <v>0</v>
      </c>
      <c r="L303" s="40">
        <v>1</v>
      </c>
      <c r="M303" s="40">
        <v>0</v>
      </c>
    </row>
    <row r="304" spans="1:13" x14ac:dyDescent="0.2">
      <c r="A304" s="41">
        <f>VarInput!A304</f>
        <v>0</v>
      </c>
      <c r="B304" s="41">
        <f>VarInput!B304</f>
        <v>0</v>
      </c>
      <c r="C304" s="41">
        <f>VarInput!C304</f>
        <v>0</v>
      </c>
      <c r="D304" s="41">
        <f>VarInput!D304</f>
        <v>0</v>
      </c>
      <c r="E304" s="41">
        <f>VarInput!E304</f>
        <v>0</v>
      </c>
      <c r="F304" s="41">
        <f>VarInput!F304</f>
        <v>0</v>
      </c>
      <c r="G304" s="41">
        <f>VarInput!G304</f>
        <v>0</v>
      </c>
      <c r="H304" s="41">
        <f>VarInput!H304</f>
        <v>0</v>
      </c>
      <c r="I304" s="41">
        <f>VarInput!I304</f>
        <v>0</v>
      </c>
      <c r="J304" s="41">
        <f>VarInput!J304</f>
        <v>0</v>
      </c>
      <c r="K304" s="40">
        <f>VarInput!K304</f>
        <v>0</v>
      </c>
      <c r="L304" s="40">
        <v>1</v>
      </c>
      <c r="M304" s="40">
        <v>0</v>
      </c>
    </row>
    <row r="305" spans="1:13" x14ac:dyDescent="0.2">
      <c r="A305" s="41">
        <f>VarInput!A305</f>
        <v>0</v>
      </c>
      <c r="B305" s="41">
        <f>VarInput!B305</f>
        <v>0</v>
      </c>
      <c r="C305" s="41">
        <f>VarInput!C305</f>
        <v>0</v>
      </c>
      <c r="D305" s="41">
        <f>VarInput!D305</f>
        <v>0</v>
      </c>
      <c r="E305" s="41">
        <f>VarInput!E305</f>
        <v>0</v>
      </c>
      <c r="F305" s="41">
        <f>VarInput!F305</f>
        <v>0</v>
      </c>
      <c r="G305" s="41">
        <f>VarInput!G305</f>
        <v>0</v>
      </c>
      <c r="H305" s="41">
        <f>VarInput!H305</f>
        <v>0</v>
      </c>
      <c r="I305" s="41">
        <f>VarInput!I305</f>
        <v>0</v>
      </c>
      <c r="J305" s="41">
        <f>VarInput!J305</f>
        <v>0</v>
      </c>
      <c r="K305" s="40">
        <f>VarInput!K305</f>
        <v>0</v>
      </c>
      <c r="L305" s="40">
        <v>1</v>
      </c>
      <c r="M305" s="40">
        <v>0</v>
      </c>
    </row>
    <row r="306" spans="1:13" x14ac:dyDescent="0.2">
      <c r="A306" s="41">
        <f>VarInput!A306</f>
        <v>0</v>
      </c>
      <c r="B306" s="41">
        <f>VarInput!B306</f>
        <v>0</v>
      </c>
      <c r="C306" s="41">
        <f>VarInput!C306</f>
        <v>0</v>
      </c>
      <c r="D306" s="41">
        <f>VarInput!D306</f>
        <v>0</v>
      </c>
      <c r="E306" s="41">
        <f>VarInput!E306</f>
        <v>0</v>
      </c>
      <c r="F306" s="41">
        <f>VarInput!F306</f>
        <v>0</v>
      </c>
      <c r="G306" s="41">
        <f>VarInput!G306</f>
        <v>0</v>
      </c>
      <c r="H306" s="41">
        <f>VarInput!H306</f>
        <v>0</v>
      </c>
      <c r="I306" s="41">
        <f>VarInput!I306</f>
        <v>0</v>
      </c>
      <c r="J306" s="41">
        <f>VarInput!J306</f>
        <v>0</v>
      </c>
      <c r="K306" s="40">
        <f>VarInput!K306</f>
        <v>0</v>
      </c>
      <c r="L306" s="40">
        <v>1</v>
      </c>
      <c r="M306" s="40">
        <v>0</v>
      </c>
    </row>
    <row r="307" spans="1:13" x14ac:dyDescent="0.2">
      <c r="A307" s="41">
        <f>VarInput!A307</f>
        <v>0</v>
      </c>
      <c r="B307" s="41">
        <f>VarInput!B307</f>
        <v>0</v>
      </c>
      <c r="C307" s="41">
        <f>VarInput!C307</f>
        <v>0</v>
      </c>
      <c r="D307" s="41">
        <f>VarInput!D307</f>
        <v>0</v>
      </c>
      <c r="E307" s="41">
        <f>VarInput!E307</f>
        <v>0</v>
      </c>
      <c r="F307" s="41">
        <f>VarInput!F307</f>
        <v>0</v>
      </c>
      <c r="G307" s="41">
        <f>VarInput!G307</f>
        <v>0</v>
      </c>
      <c r="H307" s="41">
        <f>VarInput!H307</f>
        <v>0</v>
      </c>
      <c r="I307" s="41">
        <f>VarInput!I307</f>
        <v>0</v>
      </c>
      <c r="J307" s="41">
        <f>VarInput!J307</f>
        <v>0</v>
      </c>
      <c r="K307" s="40">
        <f>VarInput!K307</f>
        <v>0</v>
      </c>
      <c r="L307" s="40">
        <v>1</v>
      </c>
      <c r="M307" s="40">
        <v>0</v>
      </c>
    </row>
    <row r="308" spans="1:13" x14ac:dyDescent="0.2">
      <c r="A308" s="41">
        <f>VarInput!A308</f>
        <v>0</v>
      </c>
      <c r="B308" s="41">
        <f>VarInput!B308</f>
        <v>0</v>
      </c>
      <c r="C308" s="41">
        <f>VarInput!C308</f>
        <v>0</v>
      </c>
      <c r="D308" s="41">
        <f>VarInput!D308</f>
        <v>0</v>
      </c>
      <c r="E308" s="41">
        <f>VarInput!E308</f>
        <v>0</v>
      </c>
      <c r="F308" s="41">
        <f>VarInput!F308</f>
        <v>0</v>
      </c>
      <c r="G308" s="41">
        <f>VarInput!G308</f>
        <v>0</v>
      </c>
      <c r="H308" s="41">
        <f>VarInput!H308</f>
        <v>0</v>
      </c>
      <c r="I308" s="41">
        <f>VarInput!I308</f>
        <v>0</v>
      </c>
      <c r="J308" s="41">
        <f>VarInput!J308</f>
        <v>0</v>
      </c>
      <c r="K308" s="40">
        <f>VarInput!K308</f>
        <v>0</v>
      </c>
      <c r="L308" s="40">
        <v>1</v>
      </c>
      <c r="M308" s="40">
        <v>0</v>
      </c>
    </row>
    <row r="309" spans="1:13" x14ac:dyDescent="0.2">
      <c r="A309" s="41">
        <f>VarInput!A309</f>
        <v>0</v>
      </c>
      <c r="B309" s="41">
        <f>VarInput!B309</f>
        <v>0</v>
      </c>
      <c r="C309" s="41">
        <f>VarInput!C309</f>
        <v>0</v>
      </c>
      <c r="D309" s="41">
        <f>VarInput!D309</f>
        <v>0</v>
      </c>
      <c r="E309" s="41">
        <f>VarInput!E309</f>
        <v>0</v>
      </c>
      <c r="F309" s="41">
        <f>VarInput!F309</f>
        <v>0</v>
      </c>
      <c r="G309" s="41">
        <f>VarInput!G309</f>
        <v>0</v>
      </c>
      <c r="H309" s="41">
        <f>VarInput!H309</f>
        <v>0</v>
      </c>
      <c r="I309" s="41">
        <f>VarInput!I309</f>
        <v>0</v>
      </c>
      <c r="J309" s="41">
        <f>VarInput!J309</f>
        <v>0</v>
      </c>
      <c r="K309" s="40">
        <f>VarInput!K309</f>
        <v>0</v>
      </c>
      <c r="L309" s="40">
        <v>1</v>
      </c>
      <c r="M309" s="40">
        <v>0</v>
      </c>
    </row>
    <row r="310" spans="1:13" x14ac:dyDescent="0.2">
      <c r="A310" s="41">
        <f>VarInput!A310</f>
        <v>0</v>
      </c>
      <c r="B310" s="41">
        <f>VarInput!B310</f>
        <v>0</v>
      </c>
      <c r="C310" s="41">
        <f>VarInput!C310</f>
        <v>0</v>
      </c>
      <c r="D310" s="41">
        <f>VarInput!D310</f>
        <v>0</v>
      </c>
      <c r="E310" s="41">
        <f>VarInput!E310</f>
        <v>0</v>
      </c>
      <c r="F310" s="41">
        <f>VarInput!F310</f>
        <v>0</v>
      </c>
      <c r="G310" s="41">
        <f>VarInput!G310</f>
        <v>0</v>
      </c>
      <c r="H310" s="41">
        <f>VarInput!H310</f>
        <v>0</v>
      </c>
      <c r="I310" s="41">
        <f>VarInput!I310</f>
        <v>0</v>
      </c>
      <c r="J310" s="41">
        <f>VarInput!J310</f>
        <v>0</v>
      </c>
      <c r="K310" s="40">
        <f>VarInput!K310</f>
        <v>0</v>
      </c>
      <c r="L310" s="40">
        <v>1</v>
      </c>
      <c r="M310" s="40">
        <v>0</v>
      </c>
    </row>
    <row r="311" spans="1:13" x14ac:dyDescent="0.2">
      <c r="A311" s="41">
        <f>VarInput!A311</f>
        <v>0</v>
      </c>
      <c r="B311" s="41">
        <f>VarInput!B311</f>
        <v>0</v>
      </c>
      <c r="C311" s="41">
        <f>VarInput!C311</f>
        <v>0</v>
      </c>
      <c r="D311" s="41">
        <f>VarInput!D311</f>
        <v>0</v>
      </c>
      <c r="E311" s="41">
        <f>VarInput!E311</f>
        <v>0</v>
      </c>
      <c r="F311" s="41">
        <f>VarInput!F311</f>
        <v>0</v>
      </c>
      <c r="G311" s="41">
        <f>VarInput!G311</f>
        <v>0</v>
      </c>
      <c r="H311" s="41">
        <f>VarInput!H311</f>
        <v>0</v>
      </c>
      <c r="I311" s="41">
        <f>VarInput!I311</f>
        <v>0</v>
      </c>
      <c r="J311" s="41">
        <f>VarInput!J311</f>
        <v>0</v>
      </c>
      <c r="K311" s="40">
        <f>VarInput!K311</f>
        <v>0</v>
      </c>
      <c r="L311" s="40">
        <v>1</v>
      </c>
      <c r="M311" s="40">
        <v>0</v>
      </c>
    </row>
    <row r="312" spans="1:13" x14ac:dyDescent="0.2">
      <c r="A312" s="41">
        <f>VarInput!A312</f>
        <v>0</v>
      </c>
      <c r="B312" s="41">
        <f>VarInput!B312</f>
        <v>0</v>
      </c>
      <c r="C312" s="41">
        <f>VarInput!C312</f>
        <v>0</v>
      </c>
      <c r="D312" s="41">
        <f>VarInput!D312</f>
        <v>0</v>
      </c>
      <c r="E312" s="41">
        <f>VarInput!E312</f>
        <v>0</v>
      </c>
      <c r="F312" s="41">
        <f>VarInput!F312</f>
        <v>0</v>
      </c>
      <c r="G312" s="41">
        <f>VarInput!G312</f>
        <v>0</v>
      </c>
      <c r="H312" s="41">
        <f>VarInput!H312</f>
        <v>0</v>
      </c>
      <c r="I312" s="41">
        <f>VarInput!I312</f>
        <v>0</v>
      </c>
      <c r="J312" s="41">
        <f>VarInput!J312</f>
        <v>0</v>
      </c>
      <c r="K312" s="40">
        <f>VarInput!K312</f>
        <v>0</v>
      </c>
      <c r="L312" s="40">
        <v>1</v>
      </c>
      <c r="M312" s="40">
        <v>0</v>
      </c>
    </row>
    <row r="313" spans="1:13" x14ac:dyDescent="0.2">
      <c r="A313" s="41">
        <f>VarInput!A313</f>
        <v>0</v>
      </c>
      <c r="B313" s="41">
        <f>VarInput!B313</f>
        <v>0</v>
      </c>
      <c r="C313" s="41">
        <f>VarInput!C313</f>
        <v>0</v>
      </c>
      <c r="D313" s="41">
        <f>VarInput!D313</f>
        <v>0</v>
      </c>
      <c r="E313" s="41">
        <f>VarInput!E313</f>
        <v>0</v>
      </c>
      <c r="F313" s="41">
        <f>VarInput!F313</f>
        <v>0</v>
      </c>
      <c r="G313" s="41">
        <f>VarInput!G313</f>
        <v>0</v>
      </c>
      <c r="H313" s="41">
        <f>VarInput!H313</f>
        <v>0</v>
      </c>
      <c r="I313" s="41">
        <f>VarInput!I313</f>
        <v>0</v>
      </c>
      <c r="J313" s="41">
        <f>VarInput!J313</f>
        <v>0</v>
      </c>
      <c r="K313" s="40">
        <f>VarInput!K313</f>
        <v>0</v>
      </c>
      <c r="L313" s="40">
        <v>1</v>
      </c>
      <c r="M313" s="40">
        <v>0</v>
      </c>
    </row>
    <row r="314" spans="1:13" x14ac:dyDescent="0.2">
      <c r="A314" s="41">
        <f>VarInput!A314</f>
        <v>0</v>
      </c>
      <c r="B314" s="41">
        <f>VarInput!B314</f>
        <v>0</v>
      </c>
      <c r="C314" s="41">
        <f>VarInput!C314</f>
        <v>0</v>
      </c>
      <c r="D314" s="41">
        <f>VarInput!D314</f>
        <v>0</v>
      </c>
      <c r="E314" s="41">
        <f>VarInput!E314</f>
        <v>0</v>
      </c>
      <c r="F314" s="41">
        <f>VarInput!F314</f>
        <v>0</v>
      </c>
      <c r="G314" s="41">
        <f>VarInput!G314</f>
        <v>0</v>
      </c>
      <c r="H314" s="41">
        <f>VarInput!H314</f>
        <v>0</v>
      </c>
      <c r="I314" s="41">
        <f>VarInput!I314</f>
        <v>0</v>
      </c>
      <c r="J314" s="41">
        <f>VarInput!J314</f>
        <v>0</v>
      </c>
      <c r="K314" s="40">
        <f>VarInput!K314</f>
        <v>0</v>
      </c>
      <c r="L314" s="40">
        <v>1</v>
      </c>
      <c r="M314" s="40">
        <v>0</v>
      </c>
    </row>
    <row r="315" spans="1:13" x14ac:dyDescent="0.2">
      <c r="A315" s="41">
        <f>VarInput!A315</f>
        <v>0</v>
      </c>
      <c r="B315" s="41">
        <f>VarInput!B315</f>
        <v>0</v>
      </c>
      <c r="C315" s="41">
        <f>VarInput!C315</f>
        <v>0</v>
      </c>
      <c r="D315" s="41">
        <f>VarInput!D315</f>
        <v>0</v>
      </c>
      <c r="E315" s="41">
        <f>VarInput!E315</f>
        <v>0</v>
      </c>
      <c r="F315" s="41">
        <f>VarInput!F315</f>
        <v>0</v>
      </c>
      <c r="G315" s="41">
        <f>VarInput!G315</f>
        <v>0</v>
      </c>
      <c r="H315" s="41">
        <f>VarInput!H315</f>
        <v>0</v>
      </c>
      <c r="I315" s="41">
        <f>VarInput!I315</f>
        <v>0</v>
      </c>
      <c r="J315" s="41">
        <f>VarInput!J315</f>
        <v>0</v>
      </c>
      <c r="K315" s="40">
        <f>VarInput!K315</f>
        <v>0</v>
      </c>
      <c r="L315" s="40">
        <v>1</v>
      </c>
      <c r="M315" s="40">
        <v>0</v>
      </c>
    </row>
    <row r="316" spans="1:13" x14ac:dyDescent="0.2">
      <c r="A316" s="41">
        <f>VarInput!A316</f>
        <v>0</v>
      </c>
      <c r="B316" s="41">
        <f>VarInput!B316</f>
        <v>0</v>
      </c>
      <c r="C316" s="41">
        <f>VarInput!C316</f>
        <v>0</v>
      </c>
      <c r="D316" s="41">
        <f>VarInput!D316</f>
        <v>0</v>
      </c>
      <c r="E316" s="41">
        <f>VarInput!E316</f>
        <v>0</v>
      </c>
      <c r="F316" s="41">
        <f>VarInput!F316</f>
        <v>0</v>
      </c>
      <c r="G316" s="41">
        <f>VarInput!G316</f>
        <v>0</v>
      </c>
      <c r="H316" s="41">
        <f>VarInput!H316</f>
        <v>0</v>
      </c>
      <c r="I316" s="41">
        <f>VarInput!I316</f>
        <v>0</v>
      </c>
      <c r="J316" s="41">
        <f>VarInput!J316</f>
        <v>0</v>
      </c>
      <c r="K316" s="40">
        <f>VarInput!K316</f>
        <v>0</v>
      </c>
      <c r="L316" s="40">
        <v>1</v>
      </c>
      <c r="M316" s="40">
        <v>0</v>
      </c>
    </row>
    <row r="317" spans="1:13" x14ac:dyDescent="0.2">
      <c r="A317" s="41">
        <f>VarInput!A317</f>
        <v>0</v>
      </c>
      <c r="B317" s="41">
        <f>VarInput!B317</f>
        <v>0</v>
      </c>
      <c r="C317" s="41">
        <f>VarInput!C317</f>
        <v>0</v>
      </c>
      <c r="D317" s="41">
        <f>VarInput!D317</f>
        <v>0</v>
      </c>
      <c r="E317" s="41">
        <f>VarInput!E317</f>
        <v>0</v>
      </c>
      <c r="F317" s="41">
        <f>VarInput!F317</f>
        <v>0</v>
      </c>
      <c r="G317" s="41">
        <f>VarInput!G317</f>
        <v>0</v>
      </c>
      <c r="H317" s="41">
        <f>VarInput!H317</f>
        <v>0</v>
      </c>
      <c r="I317" s="41">
        <f>VarInput!I317</f>
        <v>0</v>
      </c>
      <c r="J317" s="41">
        <f>VarInput!J317</f>
        <v>0</v>
      </c>
      <c r="K317" s="40">
        <f>VarInput!K317</f>
        <v>0</v>
      </c>
      <c r="L317" s="40">
        <v>1</v>
      </c>
      <c r="M317" s="40">
        <v>0</v>
      </c>
    </row>
    <row r="318" spans="1:13" x14ac:dyDescent="0.2">
      <c r="A318" s="41">
        <f>VarInput!A318</f>
        <v>0</v>
      </c>
      <c r="B318" s="41">
        <f>VarInput!B318</f>
        <v>0</v>
      </c>
      <c r="C318" s="41">
        <f>VarInput!C318</f>
        <v>0</v>
      </c>
      <c r="D318" s="41">
        <f>VarInput!D318</f>
        <v>0</v>
      </c>
      <c r="E318" s="41">
        <f>VarInput!E318</f>
        <v>0</v>
      </c>
      <c r="F318" s="41">
        <f>VarInput!F318</f>
        <v>0</v>
      </c>
      <c r="G318" s="41">
        <f>VarInput!G318</f>
        <v>0</v>
      </c>
      <c r="H318" s="41">
        <f>VarInput!H318</f>
        <v>0</v>
      </c>
      <c r="I318" s="41">
        <f>VarInput!I318</f>
        <v>0</v>
      </c>
      <c r="J318" s="41">
        <f>VarInput!J318</f>
        <v>0</v>
      </c>
      <c r="K318" s="40">
        <f>VarInput!K318</f>
        <v>0</v>
      </c>
      <c r="L318" s="40">
        <v>1</v>
      </c>
      <c r="M318" s="40">
        <v>0</v>
      </c>
    </row>
    <row r="319" spans="1:13" x14ac:dyDescent="0.2">
      <c r="A319" s="41">
        <f>VarInput!A319</f>
        <v>0</v>
      </c>
      <c r="B319" s="41">
        <f>VarInput!B319</f>
        <v>0</v>
      </c>
      <c r="C319" s="41">
        <f>VarInput!C319</f>
        <v>0</v>
      </c>
      <c r="D319" s="41">
        <f>VarInput!D319</f>
        <v>0</v>
      </c>
      <c r="E319" s="41">
        <f>VarInput!E319</f>
        <v>0</v>
      </c>
      <c r="F319" s="41">
        <f>VarInput!F319</f>
        <v>0</v>
      </c>
      <c r="G319" s="41">
        <f>VarInput!G319</f>
        <v>0</v>
      </c>
      <c r="H319" s="41">
        <f>VarInput!H319</f>
        <v>0</v>
      </c>
      <c r="I319" s="41">
        <f>VarInput!I319</f>
        <v>0</v>
      </c>
      <c r="J319" s="41">
        <f>VarInput!J319</f>
        <v>0</v>
      </c>
      <c r="K319" s="40">
        <f>VarInput!K319</f>
        <v>0</v>
      </c>
      <c r="L319" s="40">
        <v>1</v>
      </c>
      <c r="M319" s="40">
        <v>0</v>
      </c>
    </row>
    <row r="320" spans="1:13" x14ac:dyDescent="0.2">
      <c r="A320" s="41">
        <f>VarInput!A320</f>
        <v>0</v>
      </c>
      <c r="B320" s="41">
        <f>VarInput!B320</f>
        <v>0</v>
      </c>
      <c r="C320" s="41">
        <f>VarInput!C320</f>
        <v>0</v>
      </c>
      <c r="D320" s="41">
        <f>VarInput!D320</f>
        <v>0</v>
      </c>
      <c r="E320" s="41">
        <f>VarInput!E320</f>
        <v>0</v>
      </c>
      <c r="F320" s="41">
        <f>VarInput!F320</f>
        <v>0</v>
      </c>
      <c r="G320" s="41">
        <f>VarInput!G320</f>
        <v>0</v>
      </c>
      <c r="H320" s="41">
        <f>VarInput!H320</f>
        <v>0</v>
      </c>
      <c r="I320" s="41">
        <f>VarInput!I320</f>
        <v>0</v>
      </c>
      <c r="J320" s="41">
        <f>VarInput!J320</f>
        <v>0</v>
      </c>
      <c r="K320" s="40">
        <f>VarInput!K320</f>
        <v>0</v>
      </c>
      <c r="L320" s="40">
        <v>1</v>
      </c>
      <c r="M320" s="40">
        <v>0</v>
      </c>
    </row>
    <row r="321" spans="1:13" x14ac:dyDescent="0.2">
      <c r="A321" s="41">
        <f>VarInput!A321</f>
        <v>0</v>
      </c>
      <c r="B321" s="41">
        <f>VarInput!B321</f>
        <v>0</v>
      </c>
      <c r="C321" s="41">
        <f>VarInput!C321</f>
        <v>0</v>
      </c>
      <c r="D321" s="41">
        <f>VarInput!D321</f>
        <v>0</v>
      </c>
      <c r="E321" s="41">
        <f>VarInput!E321</f>
        <v>0</v>
      </c>
      <c r="F321" s="41">
        <f>VarInput!F321</f>
        <v>0</v>
      </c>
      <c r="G321" s="41">
        <f>VarInput!G321</f>
        <v>0</v>
      </c>
      <c r="H321" s="41">
        <f>VarInput!H321</f>
        <v>0</v>
      </c>
      <c r="I321" s="41">
        <f>VarInput!I321</f>
        <v>0</v>
      </c>
      <c r="J321" s="41">
        <f>VarInput!J321</f>
        <v>0</v>
      </c>
      <c r="K321" s="40">
        <f>VarInput!K321</f>
        <v>0</v>
      </c>
      <c r="L321" s="40">
        <v>1</v>
      </c>
      <c r="M321" s="40">
        <v>0</v>
      </c>
    </row>
    <row r="322" spans="1:13" x14ac:dyDescent="0.2">
      <c r="A322" s="41">
        <f>VarInput!A322</f>
        <v>0</v>
      </c>
      <c r="B322" s="41">
        <f>VarInput!B322</f>
        <v>0</v>
      </c>
      <c r="C322" s="41">
        <f>VarInput!C322</f>
        <v>0</v>
      </c>
      <c r="D322" s="41">
        <f>VarInput!D322</f>
        <v>0</v>
      </c>
      <c r="E322" s="41">
        <f>VarInput!E322</f>
        <v>0</v>
      </c>
      <c r="F322" s="41">
        <f>VarInput!F322</f>
        <v>0</v>
      </c>
      <c r="G322" s="41">
        <f>VarInput!G322</f>
        <v>0</v>
      </c>
      <c r="H322" s="41">
        <f>VarInput!H322</f>
        <v>0</v>
      </c>
      <c r="I322" s="41">
        <f>VarInput!I322</f>
        <v>0</v>
      </c>
      <c r="J322" s="41">
        <f>VarInput!J322</f>
        <v>0</v>
      </c>
      <c r="K322" s="40">
        <f>VarInput!K322</f>
        <v>0</v>
      </c>
      <c r="L322" s="40">
        <v>1</v>
      </c>
      <c r="M322" s="40">
        <v>0</v>
      </c>
    </row>
    <row r="323" spans="1:13" x14ac:dyDescent="0.2">
      <c r="A323" s="41">
        <f>VarInput!A323</f>
        <v>0</v>
      </c>
      <c r="B323" s="41">
        <f>VarInput!B323</f>
        <v>0</v>
      </c>
      <c r="C323" s="41">
        <f>VarInput!C323</f>
        <v>0</v>
      </c>
      <c r="D323" s="41">
        <f>VarInput!D323</f>
        <v>0</v>
      </c>
      <c r="E323" s="41">
        <f>VarInput!E323</f>
        <v>0</v>
      </c>
      <c r="F323" s="41">
        <f>VarInput!F323</f>
        <v>0</v>
      </c>
      <c r="G323" s="41">
        <f>VarInput!G323</f>
        <v>0</v>
      </c>
      <c r="H323" s="41">
        <f>VarInput!H323</f>
        <v>0</v>
      </c>
      <c r="I323" s="41">
        <f>VarInput!I323</f>
        <v>0</v>
      </c>
      <c r="J323" s="41">
        <f>VarInput!J323</f>
        <v>0</v>
      </c>
      <c r="K323" s="40">
        <f>VarInput!K323</f>
        <v>0</v>
      </c>
      <c r="L323" s="40">
        <v>1</v>
      </c>
      <c r="M323" s="40">
        <v>0</v>
      </c>
    </row>
    <row r="324" spans="1:13" x14ac:dyDescent="0.2">
      <c r="A324" s="41">
        <f>VarInput!A324</f>
        <v>0</v>
      </c>
      <c r="B324" s="41">
        <f>VarInput!B324</f>
        <v>0</v>
      </c>
      <c r="C324" s="41">
        <f>VarInput!C324</f>
        <v>0</v>
      </c>
      <c r="D324" s="41">
        <f>VarInput!D324</f>
        <v>0</v>
      </c>
      <c r="E324" s="41">
        <f>VarInput!E324</f>
        <v>0</v>
      </c>
      <c r="F324" s="41">
        <f>VarInput!F324</f>
        <v>0</v>
      </c>
      <c r="G324" s="41">
        <f>VarInput!G324</f>
        <v>0</v>
      </c>
      <c r="H324" s="41">
        <f>VarInput!H324</f>
        <v>0</v>
      </c>
      <c r="I324" s="41">
        <f>VarInput!I324</f>
        <v>0</v>
      </c>
      <c r="J324" s="41">
        <f>VarInput!J324</f>
        <v>0</v>
      </c>
      <c r="K324" s="40">
        <f>VarInput!K324</f>
        <v>0</v>
      </c>
      <c r="L324" s="40">
        <v>1</v>
      </c>
      <c r="M324" s="40">
        <v>0</v>
      </c>
    </row>
    <row r="325" spans="1:13" x14ac:dyDescent="0.2">
      <c r="A325" s="41">
        <f>VarInput!A325</f>
        <v>0</v>
      </c>
      <c r="B325" s="41">
        <f>VarInput!B325</f>
        <v>0</v>
      </c>
      <c r="C325" s="41">
        <f>VarInput!C325</f>
        <v>0</v>
      </c>
      <c r="D325" s="41">
        <f>VarInput!D325</f>
        <v>0</v>
      </c>
      <c r="E325" s="41">
        <f>VarInput!E325</f>
        <v>0</v>
      </c>
      <c r="F325" s="41">
        <f>VarInput!F325</f>
        <v>0</v>
      </c>
      <c r="G325" s="41">
        <f>VarInput!G325</f>
        <v>0</v>
      </c>
      <c r="H325" s="41">
        <f>VarInput!H325</f>
        <v>0</v>
      </c>
      <c r="I325" s="41">
        <f>VarInput!I325</f>
        <v>0</v>
      </c>
      <c r="J325" s="41">
        <f>VarInput!J325</f>
        <v>0</v>
      </c>
      <c r="K325" s="40">
        <f>VarInput!K325</f>
        <v>0</v>
      </c>
      <c r="L325" s="40">
        <v>1</v>
      </c>
      <c r="M325" s="40">
        <v>0</v>
      </c>
    </row>
    <row r="326" spans="1:13" x14ac:dyDescent="0.2">
      <c r="A326" s="41">
        <f>VarInput!A326</f>
        <v>0</v>
      </c>
      <c r="B326" s="41">
        <f>VarInput!B326</f>
        <v>0</v>
      </c>
      <c r="C326" s="41">
        <f>VarInput!C326</f>
        <v>0</v>
      </c>
      <c r="D326" s="41">
        <f>VarInput!D326</f>
        <v>0</v>
      </c>
      <c r="E326" s="41">
        <f>VarInput!E326</f>
        <v>0</v>
      </c>
      <c r="F326" s="41">
        <f>VarInput!F326</f>
        <v>0</v>
      </c>
      <c r="G326" s="41">
        <f>VarInput!G326</f>
        <v>0</v>
      </c>
      <c r="H326" s="41">
        <f>VarInput!H326</f>
        <v>0</v>
      </c>
      <c r="I326" s="41">
        <f>VarInput!I326</f>
        <v>0</v>
      </c>
      <c r="J326" s="41">
        <f>VarInput!J326</f>
        <v>0</v>
      </c>
      <c r="K326" s="40">
        <f>VarInput!K326</f>
        <v>0</v>
      </c>
      <c r="L326" s="40">
        <v>1</v>
      </c>
      <c r="M326" s="40">
        <v>0</v>
      </c>
    </row>
    <row r="327" spans="1:13" x14ac:dyDescent="0.2">
      <c r="A327" s="41">
        <f>VarInput!A327</f>
        <v>0</v>
      </c>
      <c r="B327" s="41">
        <f>VarInput!B327</f>
        <v>0</v>
      </c>
      <c r="C327" s="41">
        <f>VarInput!C327</f>
        <v>0</v>
      </c>
      <c r="D327" s="41">
        <f>VarInput!D327</f>
        <v>0</v>
      </c>
      <c r="E327" s="41">
        <f>VarInput!E327</f>
        <v>0</v>
      </c>
      <c r="F327" s="41">
        <f>VarInput!F327</f>
        <v>0</v>
      </c>
      <c r="G327" s="41">
        <f>VarInput!G327</f>
        <v>0</v>
      </c>
      <c r="H327" s="41">
        <f>VarInput!H327</f>
        <v>0</v>
      </c>
      <c r="I327" s="41">
        <f>VarInput!I327</f>
        <v>0</v>
      </c>
      <c r="J327" s="41">
        <f>VarInput!J327</f>
        <v>0</v>
      </c>
      <c r="K327" s="40">
        <f>VarInput!K327</f>
        <v>0</v>
      </c>
      <c r="L327" s="40">
        <v>1</v>
      </c>
      <c r="M327" s="40">
        <v>0</v>
      </c>
    </row>
    <row r="328" spans="1:13" x14ac:dyDescent="0.2">
      <c r="A328" s="41">
        <f>VarInput!A328</f>
        <v>0</v>
      </c>
      <c r="B328" s="41">
        <f>VarInput!B328</f>
        <v>0</v>
      </c>
      <c r="C328" s="41">
        <f>VarInput!C328</f>
        <v>0</v>
      </c>
      <c r="D328" s="41">
        <f>VarInput!D328</f>
        <v>0</v>
      </c>
      <c r="E328" s="41">
        <f>VarInput!E328</f>
        <v>0</v>
      </c>
      <c r="F328" s="41">
        <f>VarInput!F328</f>
        <v>0</v>
      </c>
      <c r="G328" s="41">
        <f>VarInput!G328</f>
        <v>0</v>
      </c>
      <c r="H328" s="41">
        <f>VarInput!H328</f>
        <v>0</v>
      </c>
      <c r="I328" s="41">
        <f>VarInput!I328</f>
        <v>0</v>
      </c>
      <c r="J328" s="41">
        <f>VarInput!J328</f>
        <v>0</v>
      </c>
      <c r="K328" s="40">
        <f>VarInput!K328</f>
        <v>0</v>
      </c>
      <c r="L328" s="40">
        <v>1</v>
      </c>
      <c r="M328" s="40">
        <v>0</v>
      </c>
    </row>
    <row r="329" spans="1:13" x14ac:dyDescent="0.2">
      <c r="A329" s="41">
        <f>VarInput!A329</f>
        <v>0</v>
      </c>
      <c r="B329" s="41">
        <f>VarInput!B329</f>
        <v>0</v>
      </c>
      <c r="C329" s="41">
        <f>VarInput!C329</f>
        <v>0</v>
      </c>
      <c r="D329" s="41">
        <f>VarInput!D329</f>
        <v>0</v>
      </c>
      <c r="E329" s="41">
        <f>VarInput!E329</f>
        <v>0</v>
      </c>
      <c r="F329" s="41">
        <f>VarInput!F329</f>
        <v>0</v>
      </c>
      <c r="G329" s="41">
        <f>VarInput!G329</f>
        <v>0</v>
      </c>
      <c r="H329" s="41">
        <f>VarInput!H329</f>
        <v>0</v>
      </c>
      <c r="I329" s="41">
        <f>VarInput!I329</f>
        <v>0</v>
      </c>
      <c r="J329" s="41">
        <f>VarInput!J329</f>
        <v>0</v>
      </c>
      <c r="K329" s="40">
        <f>VarInput!K329</f>
        <v>0</v>
      </c>
      <c r="L329" s="40">
        <v>1</v>
      </c>
      <c r="M329" s="40">
        <v>0</v>
      </c>
    </row>
    <row r="330" spans="1:13" x14ac:dyDescent="0.2">
      <c r="A330" s="41">
        <f>VarInput!A330</f>
        <v>0</v>
      </c>
      <c r="B330" s="41">
        <f>VarInput!B330</f>
        <v>0</v>
      </c>
      <c r="C330" s="41">
        <f>VarInput!C330</f>
        <v>0</v>
      </c>
      <c r="D330" s="41">
        <f>VarInput!D330</f>
        <v>0</v>
      </c>
      <c r="E330" s="41">
        <f>VarInput!E330</f>
        <v>0</v>
      </c>
      <c r="F330" s="41">
        <f>VarInput!F330</f>
        <v>0</v>
      </c>
      <c r="G330" s="41">
        <f>VarInput!G330</f>
        <v>0</v>
      </c>
      <c r="H330" s="41">
        <f>VarInput!H330</f>
        <v>0</v>
      </c>
      <c r="I330" s="41">
        <f>VarInput!I330</f>
        <v>0</v>
      </c>
      <c r="J330" s="41">
        <f>VarInput!J330</f>
        <v>0</v>
      </c>
      <c r="K330" s="40">
        <f>VarInput!K330</f>
        <v>0</v>
      </c>
      <c r="L330" s="40">
        <v>1</v>
      </c>
      <c r="M330" s="40">
        <v>0</v>
      </c>
    </row>
    <row r="331" spans="1:13" x14ac:dyDescent="0.2">
      <c r="A331" s="41">
        <f>VarInput!A331</f>
        <v>0</v>
      </c>
      <c r="B331" s="41">
        <f>VarInput!B331</f>
        <v>0</v>
      </c>
      <c r="C331" s="41">
        <f>VarInput!C331</f>
        <v>0</v>
      </c>
      <c r="D331" s="41">
        <f>VarInput!D331</f>
        <v>0</v>
      </c>
      <c r="E331" s="41">
        <f>VarInput!E331</f>
        <v>0</v>
      </c>
      <c r="F331" s="41">
        <f>VarInput!F331</f>
        <v>0</v>
      </c>
      <c r="G331" s="41">
        <f>VarInput!G331</f>
        <v>0</v>
      </c>
      <c r="H331" s="41">
        <f>VarInput!H331</f>
        <v>0</v>
      </c>
      <c r="I331" s="41">
        <f>VarInput!I331</f>
        <v>0</v>
      </c>
      <c r="J331" s="41">
        <f>VarInput!J331</f>
        <v>0</v>
      </c>
      <c r="K331" s="40">
        <f>VarInput!K331</f>
        <v>0</v>
      </c>
      <c r="L331" s="40">
        <v>1</v>
      </c>
      <c r="M331" s="40">
        <v>0</v>
      </c>
    </row>
    <row r="332" spans="1:13" x14ac:dyDescent="0.2">
      <c r="A332" s="41">
        <f>VarInput!A332</f>
        <v>0</v>
      </c>
      <c r="B332" s="41">
        <f>VarInput!B332</f>
        <v>0</v>
      </c>
      <c r="C332" s="41">
        <f>VarInput!C332</f>
        <v>0</v>
      </c>
      <c r="D332" s="41">
        <f>VarInput!D332</f>
        <v>0</v>
      </c>
      <c r="E332" s="41">
        <f>VarInput!E332</f>
        <v>0</v>
      </c>
      <c r="F332" s="41">
        <f>VarInput!F332</f>
        <v>0</v>
      </c>
      <c r="G332" s="41">
        <f>VarInput!G332</f>
        <v>0</v>
      </c>
      <c r="H332" s="41">
        <f>VarInput!H332</f>
        <v>0</v>
      </c>
      <c r="I332" s="41">
        <f>VarInput!I332</f>
        <v>0</v>
      </c>
      <c r="J332" s="41">
        <f>VarInput!J332</f>
        <v>0</v>
      </c>
      <c r="K332" s="40">
        <f>VarInput!K332</f>
        <v>0</v>
      </c>
      <c r="L332" s="40">
        <v>1</v>
      </c>
      <c r="M332" s="40">
        <v>0</v>
      </c>
    </row>
    <row r="333" spans="1:13" x14ac:dyDescent="0.2">
      <c r="A333" s="41">
        <f>VarInput!A333</f>
        <v>0</v>
      </c>
      <c r="B333" s="41">
        <f>VarInput!B333</f>
        <v>0</v>
      </c>
      <c r="C333" s="41">
        <f>VarInput!C333</f>
        <v>0</v>
      </c>
      <c r="D333" s="41">
        <f>VarInput!D333</f>
        <v>0</v>
      </c>
      <c r="E333" s="41">
        <f>VarInput!E333</f>
        <v>0</v>
      </c>
      <c r="F333" s="41">
        <f>VarInput!F333</f>
        <v>0</v>
      </c>
      <c r="G333" s="41">
        <f>VarInput!G333</f>
        <v>0</v>
      </c>
      <c r="H333" s="41">
        <f>VarInput!H333</f>
        <v>0</v>
      </c>
      <c r="I333" s="41">
        <f>VarInput!I333</f>
        <v>0</v>
      </c>
      <c r="J333" s="41">
        <f>VarInput!J333</f>
        <v>0</v>
      </c>
      <c r="K333" s="40">
        <f>VarInput!K333</f>
        <v>0</v>
      </c>
      <c r="L333" s="40">
        <v>1</v>
      </c>
      <c r="M333" s="40">
        <v>0</v>
      </c>
    </row>
    <row r="334" spans="1:13" x14ac:dyDescent="0.2">
      <c r="A334" s="41">
        <f>VarInput!A334</f>
        <v>0</v>
      </c>
      <c r="B334" s="41">
        <f>VarInput!B334</f>
        <v>0</v>
      </c>
      <c r="C334" s="41">
        <f>VarInput!C334</f>
        <v>0</v>
      </c>
      <c r="D334" s="41">
        <f>VarInput!D334</f>
        <v>0</v>
      </c>
      <c r="E334" s="41">
        <f>VarInput!E334</f>
        <v>0</v>
      </c>
      <c r="F334" s="41">
        <f>VarInput!F334</f>
        <v>0</v>
      </c>
      <c r="G334" s="41">
        <f>VarInput!G334</f>
        <v>0</v>
      </c>
      <c r="H334" s="41">
        <f>VarInput!H334</f>
        <v>0</v>
      </c>
      <c r="I334" s="41">
        <f>VarInput!I334</f>
        <v>0</v>
      </c>
      <c r="J334" s="41">
        <f>VarInput!J334</f>
        <v>0</v>
      </c>
      <c r="K334" s="40">
        <f>VarInput!K334</f>
        <v>0</v>
      </c>
      <c r="L334" s="40">
        <v>1</v>
      </c>
      <c r="M334" s="40">
        <v>0</v>
      </c>
    </row>
    <row r="335" spans="1:13" x14ac:dyDescent="0.2">
      <c r="A335" s="41">
        <f>VarInput!A335</f>
        <v>0</v>
      </c>
      <c r="B335" s="41">
        <f>VarInput!B335</f>
        <v>0</v>
      </c>
      <c r="C335" s="41">
        <f>VarInput!C335</f>
        <v>0</v>
      </c>
      <c r="D335" s="41">
        <f>VarInput!D335</f>
        <v>0</v>
      </c>
      <c r="E335" s="41">
        <f>VarInput!E335</f>
        <v>0</v>
      </c>
      <c r="F335" s="41">
        <f>VarInput!F335</f>
        <v>0</v>
      </c>
      <c r="G335" s="41">
        <f>VarInput!G335</f>
        <v>0</v>
      </c>
      <c r="H335" s="41">
        <f>VarInput!H335</f>
        <v>0</v>
      </c>
      <c r="I335" s="41">
        <f>VarInput!I335</f>
        <v>0</v>
      </c>
      <c r="J335" s="41">
        <f>VarInput!J335</f>
        <v>0</v>
      </c>
      <c r="K335" s="40">
        <f>VarInput!K335</f>
        <v>0</v>
      </c>
      <c r="L335" s="40">
        <v>1</v>
      </c>
      <c r="M335" s="40">
        <v>0</v>
      </c>
    </row>
    <row r="336" spans="1:13" x14ac:dyDescent="0.2">
      <c r="A336" s="41">
        <f>VarInput!A336</f>
        <v>0</v>
      </c>
      <c r="B336" s="41">
        <f>VarInput!B336</f>
        <v>0</v>
      </c>
      <c r="C336" s="41">
        <f>VarInput!C336</f>
        <v>0</v>
      </c>
      <c r="D336" s="41">
        <f>VarInput!D336</f>
        <v>0</v>
      </c>
      <c r="E336" s="41">
        <f>VarInput!E336</f>
        <v>0</v>
      </c>
      <c r="F336" s="41">
        <f>VarInput!F336</f>
        <v>0</v>
      </c>
      <c r="G336" s="41">
        <f>VarInput!G336</f>
        <v>0</v>
      </c>
      <c r="H336" s="41">
        <f>VarInput!H336</f>
        <v>0</v>
      </c>
      <c r="I336" s="41">
        <f>VarInput!I336</f>
        <v>0</v>
      </c>
      <c r="J336" s="41">
        <f>VarInput!J336</f>
        <v>0</v>
      </c>
      <c r="K336" s="40">
        <f>VarInput!K336</f>
        <v>0</v>
      </c>
      <c r="L336" s="40">
        <v>1</v>
      </c>
      <c r="M336" s="40">
        <v>0</v>
      </c>
    </row>
    <row r="337" spans="1:13" x14ac:dyDescent="0.2">
      <c r="A337" s="41">
        <f>VarInput!A337</f>
        <v>0</v>
      </c>
      <c r="B337" s="41">
        <f>VarInput!B337</f>
        <v>0</v>
      </c>
      <c r="C337" s="41">
        <f>VarInput!C337</f>
        <v>0</v>
      </c>
      <c r="D337" s="41">
        <f>VarInput!D337</f>
        <v>0</v>
      </c>
      <c r="E337" s="41">
        <f>VarInput!E337</f>
        <v>0</v>
      </c>
      <c r="F337" s="41">
        <f>VarInput!F337</f>
        <v>0</v>
      </c>
      <c r="G337" s="41">
        <f>VarInput!G337</f>
        <v>0</v>
      </c>
      <c r="H337" s="41">
        <f>VarInput!H337</f>
        <v>0</v>
      </c>
      <c r="I337" s="41">
        <f>VarInput!I337</f>
        <v>0</v>
      </c>
      <c r="J337" s="41">
        <f>VarInput!J337</f>
        <v>0</v>
      </c>
      <c r="K337" s="40">
        <f>VarInput!K337</f>
        <v>0</v>
      </c>
      <c r="L337" s="40">
        <v>1</v>
      </c>
      <c r="M337" s="40">
        <v>0</v>
      </c>
    </row>
    <row r="338" spans="1:13" x14ac:dyDescent="0.2">
      <c r="A338" s="41">
        <f>VarInput!A338</f>
        <v>0</v>
      </c>
      <c r="B338" s="41">
        <f>VarInput!B338</f>
        <v>0</v>
      </c>
      <c r="C338" s="41">
        <f>VarInput!C338</f>
        <v>0</v>
      </c>
      <c r="D338" s="41">
        <f>VarInput!D338</f>
        <v>0</v>
      </c>
      <c r="E338" s="41">
        <f>VarInput!E338</f>
        <v>0</v>
      </c>
      <c r="F338" s="41">
        <f>VarInput!F338</f>
        <v>0</v>
      </c>
      <c r="G338" s="41">
        <f>VarInput!G338</f>
        <v>0</v>
      </c>
      <c r="H338" s="41">
        <f>VarInput!H338</f>
        <v>0</v>
      </c>
      <c r="I338" s="41">
        <f>VarInput!I338</f>
        <v>0</v>
      </c>
      <c r="J338" s="41">
        <f>VarInput!J338</f>
        <v>0</v>
      </c>
      <c r="K338" s="40">
        <f>VarInput!K338</f>
        <v>0</v>
      </c>
      <c r="L338" s="40">
        <v>1</v>
      </c>
      <c r="M338" s="40">
        <v>0</v>
      </c>
    </row>
    <row r="339" spans="1:13" x14ac:dyDescent="0.2">
      <c r="A339" s="41">
        <f>VarInput!A339</f>
        <v>0</v>
      </c>
      <c r="B339" s="41">
        <f>VarInput!B339</f>
        <v>0</v>
      </c>
      <c r="C339" s="41">
        <f>VarInput!C339</f>
        <v>0</v>
      </c>
      <c r="D339" s="41">
        <f>VarInput!D339</f>
        <v>0</v>
      </c>
      <c r="E339" s="41">
        <f>VarInput!E339</f>
        <v>0</v>
      </c>
      <c r="F339" s="41">
        <f>VarInput!F339</f>
        <v>0</v>
      </c>
      <c r="G339" s="41">
        <f>VarInput!G339</f>
        <v>0</v>
      </c>
      <c r="H339" s="41">
        <f>VarInput!H339</f>
        <v>0</v>
      </c>
      <c r="I339" s="41">
        <f>VarInput!I339</f>
        <v>0</v>
      </c>
      <c r="J339" s="41">
        <f>VarInput!J339</f>
        <v>0</v>
      </c>
      <c r="K339" s="40">
        <f>VarInput!K339</f>
        <v>0</v>
      </c>
      <c r="L339" s="40">
        <v>1</v>
      </c>
      <c r="M339" s="40">
        <v>0</v>
      </c>
    </row>
    <row r="340" spans="1:13" x14ac:dyDescent="0.2">
      <c r="A340" s="41">
        <f>VarInput!A340</f>
        <v>0</v>
      </c>
      <c r="B340" s="41">
        <f>VarInput!B340</f>
        <v>0</v>
      </c>
      <c r="C340" s="41">
        <f>VarInput!C340</f>
        <v>0</v>
      </c>
      <c r="D340" s="41">
        <f>VarInput!D340</f>
        <v>0</v>
      </c>
      <c r="E340" s="41">
        <f>VarInput!E340</f>
        <v>0</v>
      </c>
      <c r="F340" s="41">
        <f>VarInput!F340</f>
        <v>0</v>
      </c>
      <c r="G340" s="41">
        <f>VarInput!G340</f>
        <v>0</v>
      </c>
      <c r="H340" s="41">
        <f>VarInput!H340</f>
        <v>0</v>
      </c>
      <c r="I340" s="41">
        <f>VarInput!I340</f>
        <v>0</v>
      </c>
      <c r="J340" s="41">
        <f>VarInput!J340</f>
        <v>0</v>
      </c>
      <c r="K340" s="40">
        <f>VarInput!K340</f>
        <v>0</v>
      </c>
      <c r="L340" s="40">
        <v>1</v>
      </c>
      <c r="M340" s="40">
        <v>0</v>
      </c>
    </row>
    <row r="341" spans="1:13" x14ac:dyDescent="0.2">
      <c r="A341" s="41">
        <f>VarInput!A341</f>
        <v>0</v>
      </c>
      <c r="B341" s="41">
        <f>VarInput!B341</f>
        <v>0</v>
      </c>
      <c r="C341" s="41">
        <f>VarInput!C341</f>
        <v>0</v>
      </c>
      <c r="D341" s="41">
        <f>VarInput!D341</f>
        <v>0</v>
      </c>
      <c r="E341" s="41">
        <f>VarInput!E341</f>
        <v>0</v>
      </c>
      <c r="F341" s="41">
        <f>VarInput!F341</f>
        <v>0</v>
      </c>
      <c r="G341" s="41">
        <f>VarInput!G341</f>
        <v>0</v>
      </c>
      <c r="H341" s="41">
        <f>VarInput!H341</f>
        <v>0</v>
      </c>
      <c r="I341" s="41">
        <f>VarInput!I341</f>
        <v>0</v>
      </c>
      <c r="J341" s="41">
        <f>VarInput!J341</f>
        <v>0</v>
      </c>
      <c r="K341" s="40">
        <f>VarInput!K341</f>
        <v>0</v>
      </c>
      <c r="L341" s="40">
        <v>1</v>
      </c>
      <c r="M341" s="40">
        <v>0</v>
      </c>
    </row>
    <row r="342" spans="1:13" x14ac:dyDescent="0.2">
      <c r="A342" s="41">
        <f>VarInput!A342</f>
        <v>0</v>
      </c>
      <c r="B342" s="41">
        <f>VarInput!B342</f>
        <v>0</v>
      </c>
      <c r="C342" s="41">
        <f>VarInput!C342</f>
        <v>0</v>
      </c>
      <c r="D342" s="41">
        <f>VarInput!D342</f>
        <v>0</v>
      </c>
      <c r="E342" s="41">
        <f>VarInput!E342</f>
        <v>0</v>
      </c>
      <c r="F342" s="41">
        <f>VarInput!F342</f>
        <v>0</v>
      </c>
      <c r="G342" s="41">
        <f>VarInput!G342</f>
        <v>0</v>
      </c>
      <c r="H342" s="41">
        <f>VarInput!H342</f>
        <v>0</v>
      </c>
      <c r="I342" s="41">
        <f>VarInput!I342</f>
        <v>0</v>
      </c>
      <c r="J342" s="41">
        <f>VarInput!J342</f>
        <v>0</v>
      </c>
      <c r="K342" s="40">
        <f>VarInput!K342</f>
        <v>0</v>
      </c>
      <c r="L342" s="40">
        <v>1</v>
      </c>
      <c r="M342" s="40">
        <v>0</v>
      </c>
    </row>
    <row r="343" spans="1:13" x14ac:dyDescent="0.2">
      <c r="A343" s="41">
        <f>VarInput!A343</f>
        <v>0</v>
      </c>
      <c r="B343" s="41">
        <f>VarInput!B343</f>
        <v>0</v>
      </c>
      <c r="C343" s="41">
        <f>VarInput!C343</f>
        <v>0</v>
      </c>
      <c r="D343" s="41">
        <f>VarInput!D343</f>
        <v>0</v>
      </c>
      <c r="E343" s="41">
        <f>VarInput!E343</f>
        <v>0</v>
      </c>
      <c r="F343" s="41">
        <f>VarInput!F343</f>
        <v>0</v>
      </c>
      <c r="G343" s="41">
        <f>VarInput!G343</f>
        <v>0</v>
      </c>
      <c r="H343" s="41">
        <f>VarInput!H343</f>
        <v>0</v>
      </c>
      <c r="I343" s="41">
        <f>VarInput!I343</f>
        <v>0</v>
      </c>
      <c r="J343" s="41">
        <f>VarInput!J343</f>
        <v>0</v>
      </c>
      <c r="K343" s="40">
        <f>VarInput!K343</f>
        <v>0</v>
      </c>
      <c r="L343" s="40">
        <v>1</v>
      </c>
      <c r="M343" s="40">
        <v>0</v>
      </c>
    </row>
    <row r="344" spans="1:13" x14ac:dyDescent="0.2">
      <c r="A344" s="41">
        <f>VarInput!A344</f>
        <v>0</v>
      </c>
      <c r="B344" s="41">
        <f>VarInput!B344</f>
        <v>0</v>
      </c>
      <c r="C344" s="41">
        <f>VarInput!C344</f>
        <v>0</v>
      </c>
      <c r="D344" s="41">
        <f>VarInput!D344</f>
        <v>0</v>
      </c>
      <c r="E344" s="41">
        <f>VarInput!E344</f>
        <v>0</v>
      </c>
      <c r="F344" s="41">
        <f>VarInput!F344</f>
        <v>0</v>
      </c>
      <c r="G344" s="41">
        <f>VarInput!G344</f>
        <v>0</v>
      </c>
      <c r="H344" s="41">
        <f>VarInput!H344</f>
        <v>0</v>
      </c>
      <c r="I344" s="41">
        <f>VarInput!I344</f>
        <v>0</v>
      </c>
      <c r="J344" s="41">
        <f>VarInput!J344</f>
        <v>0</v>
      </c>
      <c r="K344" s="40">
        <f>VarInput!K344</f>
        <v>0</v>
      </c>
      <c r="L344" s="40">
        <v>1</v>
      </c>
      <c r="M344" s="40">
        <v>0</v>
      </c>
    </row>
    <row r="345" spans="1:13" x14ac:dyDescent="0.2">
      <c r="A345" s="41">
        <f>VarInput!A345</f>
        <v>0</v>
      </c>
      <c r="B345" s="41">
        <f>VarInput!B345</f>
        <v>0</v>
      </c>
      <c r="C345" s="41">
        <f>VarInput!C345</f>
        <v>0</v>
      </c>
      <c r="D345" s="41">
        <f>VarInput!D345</f>
        <v>0</v>
      </c>
      <c r="E345" s="41">
        <f>VarInput!E345</f>
        <v>0</v>
      </c>
      <c r="F345" s="41">
        <f>VarInput!F345</f>
        <v>0</v>
      </c>
      <c r="G345" s="41">
        <f>VarInput!G345</f>
        <v>0</v>
      </c>
      <c r="H345" s="41">
        <f>VarInput!H345</f>
        <v>0</v>
      </c>
      <c r="I345" s="41">
        <f>VarInput!I345</f>
        <v>0</v>
      </c>
      <c r="J345" s="41">
        <f>VarInput!J345</f>
        <v>0</v>
      </c>
      <c r="K345" s="40">
        <f>VarInput!K345</f>
        <v>0</v>
      </c>
      <c r="L345" s="40">
        <v>1</v>
      </c>
      <c r="M345" s="40">
        <v>0</v>
      </c>
    </row>
    <row r="346" spans="1:13" x14ac:dyDescent="0.2">
      <c r="A346" s="41">
        <f>VarInput!A346</f>
        <v>0</v>
      </c>
      <c r="B346" s="41">
        <f>VarInput!B346</f>
        <v>0</v>
      </c>
      <c r="C346" s="41">
        <f>VarInput!C346</f>
        <v>0</v>
      </c>
      <c r="D346" s="41">
        <f>VarInput!D346</f>
        <v>0</v>
      </c>
      <c r="E346" s="41">
        <f>VarInput!E346</f>
        <v>0</v>
      </c>
      <c r="F346" s="41">
        <f>VarInput!F346</f>
        <v>0</v>
      </c>
      <c r="G346" s="41">
        <f>VarInput!G346</f>
        <v>0</v>
      </c>
      <c r="H346" s="41">
        <f>VarInput!H346</f>
        <v>0</v>
      </c>
      <c r="I346" s="41">
        <f>VarInput!I346</f>
        <v>0</v>
      </c>
      <c r="J346" s="41">
        <f>VarInput!J346</f>
        <v>0</v>
      </c>
      <c r="K346" s="40">
        <f>VarInput!K346</f>
        <v>0</v>
      </c>
      <c r="L346" s="40">
        <v>1</v>
      </c>
      <c r="M346" s="40">
        <v>0</v>
      </c>
    </row>
    <row r="347" spans="1:13" x14ac:dyDescent="0.2">
      <c r="A347" s="41">
        <f>VarInput!A347</f>
        <v>0</v>
      </c>
      <c r="B347" s="41">
        <f>VarInput!B347</f>
        <v>0</v>
      </c>
      <c r="C347" s="41">
        <f>VarInput!C347</f>
        <v>0</v>
      </c>
      <c r="D347" s="41">
        <f>VarInput!D347</f>
        <v>0</v>
      </c>
      <c r="E347" s="41">
        <f>VarInput!E347</f>
        <v>0</v>
      </c>
      <c r="F347" s="41">
        <f>VarInput!F347</f>
        <v>0</v>
      </c>
      <c r="G347" s="41">
        <f>VarInput!G347</f>
        <v>0</v>
      </c>
      <c r="H347" s="41">
        <f>VarInput!H347</f>
        <v>0</v>
      </c>
      <c r="I347" s="41">
        <f>VarInput!I347</f>
        <v>0</v>
      </c>
      <c r="J347" s="41">
        <f>VarInput!J347</f>
        <v>0</v>
      </c>
      <c r="K347" s="40">
        <f>VarInput!K347</f>
        <v>0</v>
      </c>
      <c r="L347" s="40">
        <v>1</v>
      </c>
      <c r="M347" s="40">
        <v>0</v>
      </c>
    </row>
    <row r="348" spans="1:13" x14ac:dyDescent="0.2">
      <c r="A348" s="41">
        <f>VarInput!A348</f>
        <v>0</v>
      </c>
      <c r="B348" s="41">
        <f>VarInput!B348</f>
        <v>0</v>
      </c>
      <c r="C348" s="41">
        <f>VarInput!C348</f>
        <v>0</v>
      </c>
      <c r="D348" s="41">
        <f>VarInput!D348</f>
        <v>0</v>
      </c>
      <c r="E348" s="41">
        <f>VarInput!E348</f>
        <v>0</v>
      </c>
      <c r="F348" s="41">
        <f>VarInput!F348</f>
        <v>0</v>
      </c>
      <c r="G348" s="41">
        <f>VarInput!G348</f>
        <v>0</v>
      </c>
      <c r="H348" s="41">
        <f>VarInput!H348</f>
        <v>0</v>
      </c>
      <c r="I348" s="41">
        <f>VarInput!I348</f>
        <v>0</v>
      </c>
      <c r="J348" s="41">
        <f>VarInput!J348</f>
        <v>0</v>
      </c>
      <c r="K348" s="40">
        <f>VarInput!K348</f>
        <v>0</v>
      </c>
      <c r="L348" s="40">
        <v>1</v>
      </c>
      <c r="M348" s="40">
        <v>0</v>
      </c>
    </row>
    <row r="349" spans="1:13" x14ac:dyDescent="0.2">
      <c r="A349" s="41">
        <f>VarInput!A349</f>
        <v>0</v>
      </c>
      <c r="B349" s="41">
        <f>VarInput!B349</f>
        <v>0</v>
      </c>
      <c r="C349" s="41">
        <f>VarInput!C349</f>
        <v>0</v>
      </c>
      <c r="D349" s="41">
        <f>VarInput!D349</f>
        <v>0</v>
      </c>
      <c r="E349" s="41">
        <f>VarInput!E349</f>
        <v>0</v>
      </c>
      <c r="F349" s="41">
        <f>VarInput!F349</f>
        <v>0</v>
      </c>
      <c r="G349" s="41">
        <f>VarInput!G349</f>
        <v>0</v>
      </c>
      <c r="H349" s="41">
        <f>VarInput!H349</f>
        <v>0</v>
      </c>
      <c r="I349" s="41">
        <f>VarInput!I349</f>
        <v>0</v>
      </c>
      <c r="J349" s="41">
        <f>VarInput!J349</f>
        <v>0</v>
      </c>
      <c r="K349" s="40">
        <f>VarInput!K349</f>
        <v>0</v>
      </c>
      <c r="L349" s="40">
        <v>1</v>
      </c>
      <c r="M349" s="40">
        <v>0</v>
      </c>
    </row>
    <row r="350" spans="1:13" x14ac:dyDescent="0.2">
      <c r="A350" s="41">
        <f>VarInput!A350</f>
        <v>0</v>
      </c>
      <c r="B350" s="41">
        <f>VarInput!B350</f>
        <v>0</v>
      </c>
      <c r="C350" s="41">
        <f>VarInput!C350</f>
        <v>0</v>
      </c>
      <c r="D350" s="41">
        <f>VarInput!D350</f>
        <v>0</v>
      </c>
      <c r="E350" s="41">
        <f>VarInput!E350</f>
        <v>0</v>
      </c>
      <c r="F350" s="41">
        <f>VarInput!F350</f>
        <v>0</v>
      </c>
      <c r="G350" s="41">
        <f>VarInput!G350</f>
        <v>0</v>
      </c>
      <c r="H350" s="41">
        <f>VarInput!H350</f>
        <v>0</v>
      </c>
      <c r="I350" s="41">
        <f>VarInput!I350</f>
        <v>0</v>
      </c>
      <c r="J350" s="41">
        <f>VarInput!J350</f>
        <v>0</v>
      </c>
      <c r="K350" s="40">
        <f>VarInput!K350</f>
        <v>0</v>
      </c>
      <c r="L350" s="40">
        <v>1</v>
      </c>
      <c r="M350" s="40">
        <v>0</v>
      </c>
    </row>
    <row r="351" spans="1:13" x14ac:dyDescent="0.2">
      <c r="A351" s="41">
        <f>VarInput!A351</f>
        <v>0</v>
      </c>
      <c r="B351" s="41">
        <f>VarInput!B351</f>
        <v>0</v>
      </c>
      <c r="C351" s="41">
        <f>VarInput!C351</f>
        <v>0</v>
      </c>
      <c r="D351" s="41">
        <f>VarInput!D351</f>
        <v>0</v>
      </c>
      <c r="E351" s="41">
        <f>VarInput!E351</f>
        <v>0</v>
      </c>
      <c r="F351" s="41">
        <f>VarInput!F351</f>
        <v>0</v>
      </c>
      <c r="G351" s="41">
        <f>VarInput!G351</f>
        <v>0</v>
      </c>
      <c r="H351" s="41">
        <f>VarInput!H351</f>
        <v>0</v>
      </c>
      <c r="I351" s="41">
        <f>VarInput!I351</f>
        <v>0</v>
      </c>
      <c r="J351" s="41">
        <f>VarInput!J351</f>
        <v>0</v>
      </c>
      <c r="K351" s="40">
        <f>VarInput!K351</f>
        <v>0</v>
      </c>
      <c r="L351" s="40">
        <v>1</v>
      </c>
      <c r="M351" s="40">
        <v>0</v>
      </c>
    </row>
    <row r="352" spans="1:13" x14ac:dyDescent="0.2">
      <c r="A352" s="41">
        <f>VarInput!A352</f>
        <v>0</v>
      </c>
      <c r="B352" s="41">
        <f>VarInput!B352</f>
        <v>0</v>
      </c>
      <c r="C352" s="41">
        <f>VarInput!C352</f>
        <v>0</v>
      </c>
      <c r="D352" s="41">
        <f>VarInput!D352</f>
        <v>0</v>
      </c>
      <c r="E352" s="41">
        <f>VarInput!E352</f>
        <v>0</v>
      </c>
      <c r="F352" s="41">
        <f>VarInput!F352</f>
        <v>0</v>
      </c>
      <c r="G352" s="41">
        <f>VarInput!G352</f>
        <v>0</v>
      </c>
      <c r="H352" s="41">
        <f>VarInput!H352</f>
        <v>0</v>
      </c>
      <c r="I352" s="41">
        <f>VarInput!I352</f>
        <v>0</v>
      </c>
      <c r="J352" s="41">
        <f>VarInput!J352</f>
        <v>0</v>
      </c>
      <c r="K352" s="40">
        <f>VarInput!K352</f>
        <v>0</v>
      </c>
      <c r="L352" s="40">
        <v>1</v>
      </c>
      <c r="M352" s="40">
        <v>0</v>
      </c>
    </row>
    <row r="353" spans="1:13" x14ac:dyDescent="0.2">
      <c r="A353" s="41">
        <f>VarInput!A353</f>
        <v>0</v>
      </c>
      <c r="B353" s="41">
        <f>VarInput!B353</f>
        <v>0</v>
      </c>
      <c r="C353" s="41">
        <f>VarInput!C353</f>
        <v>0</v>
      </c>
      <c r="D353" s="41">
        <f>VarInput!D353</f>
        <v>0</v>
      </c>
      <c r="E353" s="41">
        <f>VarInput!E353</f>
        <v>0</v>
      </c>
      <c r="F353" s="41">
        <f>VarInput!F353</f>
        <v>0</v>
      </c>
      <c r="G353" s="41">
        <f>VarInput!G353</f>
        <v>0</v>
      </c>
      <c r="H353" s="41">
        <f>VarInput!H353</f>
        <v>0</v>
      </c>
      <c r="I353" s="41">
        <f>VarInput!I353</f>
        <v>0</v>
      </c>
      <c r="J353" s="41">
        <f>VarInput!J353</f>
        <v>0</v>
      </c>
      <c r="K353" s="40">
        <f>VarInput!K353</f>
        <v>0</v>
      </c>
      <c r="L353" s="40">
        <v>1</v>
      </c>
      <c r="M353" s="40">
        <v>0</v>
      </c>
    </row>
    <row r="354" spans="1:13" x14ac:dyDescent="0.2">
      <c r="A354" s="41">
        <f>VarInput!A354</f>
        <v>0</v>
      </c>
      <c r="B354" s="41">
        <f>VarInput!B354</f>
        <v>0</v>
      </c>
      <c r="C354" s="41">
        <f>VarInput!C354</f>
        <v>0</v>
      </c>
      <c r="D354" s="41">
        <f>VarInput!D354</f>
        <v>0</v>
      </c>
      <c r="E354" s="41">
        <f>VarInput!E354</f>
        <v>0</v>
      </c>
      <c r="F354" s="41">
        <f>VarInput!F354</f>
        <v>0</v>
      </c>
      <c r="G354" s="41">
        <f>VarInput!G354</f>
        <v>0</v>
      </c>
      <c r="H354" s="41">
        <f>VarInput!H354</f>
        <v>0</v>
      </c>
      <c r="I354" s="41">
        <f>VarInput!I354</f>
        <v>0</v>
      </c>
      <c r="J354" s="41">
        <f>VarInput!J354</f>
        <v>0</v>
      </c>
      <c r="K354" s="40">
        <f>VarInput!K354</f>
        <v>0</v>
      </c>
      <c r="L354" s="40">
        <v>1</v>
      </c>
      <c r="M354" s="40">
        <v>0</v>
      </c>
    </row>
    <row r="355" spans="1:13" x14ac:dyDescent="0.2">
      <c r="A355" s="41">
        <f>VarInput!A355</f>
        <v>0</v>
      </c>
      <c r="B355" s="41">
        <f>VarInput!B355</f>
        <v>0</v>
      </c>
      <c r="C355" s="41">
        <f>VarInput!C355</f>
        <v>0</v>
      </c>
      <c r="D355" s="41">
        <f>VarInput!D355</f>
        <v>0</v>
      </c>
      <c r="E355" s="41">
        <f>VarInput!E355</f>
        <v>0</v>
      </c>
      <c r="F355" s="41">
        <f>VarInput!F355</f>
        <v>0</v>
      </c>
      <c r="G355" s="41">
        <f>VarInput!G355</f>
        <v>0</v>
      </c>
      <c r="H355" s="41">
        <f>VarInput!H355</f>
        <v>0</v>
      </c>
      <c r="I355" s="41">
        <f>VarInput!I355</f>
        <v>0</v>
      </c>
      <c r="J355" s="41">
        <f>VarInput!J355</f>
        <v>0</v>
      </c>
      <c r="K355" s="40">
        <f>VarInput!K355</f>
        <v>0</v>
      </c>
      <c r="L355" s="40">
        <v>1</v>
      </c>
      <c r="M355" s="40">
        <v>0</v>
      </c>
    </row>
    <row r="356" spans="1:13" x14ac:dyDescent="0.2">
      <c r="A356" s="41">
        <f>VarInput!A356</f>
        <v>0</v>
      </c>
      <c r="B356" s="41">
        <f>VarInput!B356</f>
        <v>0</v>
      </c>
      <c r="C356" s="41">
        <f>VarInput!C356</f>
        <v>0</v>
      </c>
      <c r="D356" s="41">
        <f>VarInput!D356</f>
        <v>0</v>
      </c>
      <c r="E356" s="41">
        <f>VarInput!E356</f>
        <v>0</v>
      </c>
      <c r="F356" s="41">
        <f>VarInput!F356</f>
        <v>0</v>
      </c>
      <c r="G356" s="41">
        <f>VarInput!G356</f>
        <v>0</v>
      </c>
      <c r="H356" s="41">
        <f>VarInput!H356</f>
        <v>0</v>
      </c>
      <c r="I356" s="41">
        <f>VarInput!I356</f>
        <v>0</v>
      </c>
      <c r="J356" s="41">
        <f>VarInput!J356</f>
        <v>0</v>
      </c>
      <c r="K356" s="40">
        <f>VarInput!K356</f>
        <v>0</v>
      </c>
      <c r="L356" s="40">
        <v>1</v>
      </c>
      <c r="M356" s="40">
        <v>0</v>
      </c>
    </row>
    <row r="357" spans="1:13" x14ac:dyDescent="0.2">
      <c r="A357" s="41">
        <f>VarInput!A357</f>
        <v>0</v>
      </c>
      <c r="B357" s="41">
        <f>VarInput!B357</f>
        <v>0</v>
      </c>
      <c r="C357" s="41">
        <f>VarInput!C357</f>
        <v>0</v>
      </c>
      <c r="D357" s="41">
        <f>VarInput!D357</f>
        <v>0</v>
      </c>
      <c r="E357" s="41">
        <f>VarInput!E357</f>
        <v>0</v>
      </c>
      <c r="F357" s="41">
        <f>VarInput!F357</f>
        <v>0</v>
      </c>
      <c r="G357" s="41">
        <f>VarInput!G357</f>
        <v>0</v>
      </c>
      <c r="H357" s="41">
        <f>VarInput!H357</f>
        <v>0</v>
      </c>
      <c r="I357" s="41">
        <f>VarInput!I357</f>
        <v>0</v>
      </c>
      <c r="J357" s="41">
        <f>VarInput!J357</f>
        <v>0</v>
      </c>
      <c r="K357" s="40">
        <f>VarInput!K357</f>
        <v>0</v>
      </c>
      <c r="L357" s="40">
        <v>1</v>
      </c>
      <c r="M357" s="40">
        <v>0</v>
      </c>
    </row>
    <row r="358" spans="1:13" x14ac:dyDescent="0.2">
      <c r="A358" s="41">
        <f>VarInput!A358</f>
        <v>0</v>
      </c>
      <c r="B358" s="41">
        <f>VarInput!B358</f>
        <v>0</v>
      </c>
      <c r="C358" s="41">
        <f>VarInput!C358</f>
        <v>0</v>
      </c>
      <c r="D358" s="41">
        <f>VarInput!D358</f>
        <v>0</v>
      </c>
      <c r="E358" s="41">
        <f>VarInput!E358</f>
        <v>0</v>
      </c>
      <c r="F358" s="41">
        <f>VarInput!F358</f>
        <v>0</v>
      </c>
      <c r="G358" s="41">
        <f>VarInput!G358</f>
        <v>0</v>
      </c>
      <c r="H358" s="41">
        <f>VarInput!H358</f>
        <v>0</v>
      </c>
      <c r="I358" s="41">
        <f>VarInput!I358</f>
        <v>0</v>
      </c>
      <c r="J358" s="41">
        <f>VarInput!J358</f>
        <v>0</v>
      </c>
      <c r="K358" s="40">
        <f>VarInput!K358</f>
        <v>0</v>
      </c>
      <c r="L358" s="40">
        <v>1</v>
      </c>
      <c r="M358" s="40">
        <v>0</v>
      </c>
    </row>
    <row r="359" spans="1:13" x14ac:dyDescent="0.2">
      <c r="A359" s="41">
        <f>VarInput!A359</f>
        <v>0</v>
      </c>
      <c r="B359" s="41">
        <f>VarInput!B359</f>
        <v>0</v>
      </c>
      <c r="C359" s="41">
        <f>VarInput!C359</f>
        <v>0</v>
      </c>
      <c r="D359" s="41">
        <f>VarInput!D359</f>
        <v>0</v>
      </c>
      <c r="E359" s="41">
        <f>VarInput!E359</f>
        <v>0</v>
      </c>
      <c r="F359" s="41">
        <f>VarInput!F359</f>
        <v>0</v>
      </c>
      <c r="G359" s="41">
        <f>VarInput!G359</f>
        <v>0</v>
      </c>
      <c r="H359" s="41">
        <f>VarInput!H359</f>
        <v>0</v>
      </c>
      <c r="I359" s="41">
        <f>VarInput!I359</f>
        <v>0</v>
      </c>
      <c r="J359" s="41">
        <f>VarInput!J359</f>
        <v>0</v>
      </c>
      <c r="K359" s="40">
        <f>VarInput!K359</f>
        <v>0</v>
      </c>
      <c r="L359" s="40">
        <v>1</v>
      </c>
      <c r="M359" s="40">
        <v>0</v>
      </c>
    </row>
    <row r="360" spans="1:13" x14ac:dyDescent="0.2">
      <c r="A360" s="41">
        <f>VarInput!A360</f>
        <v>0</v>
      </c>
      <c r="B360" s="41">
        <f>VarInput!B360</f>
        <v>0</v>
      </c>
      <c r="C360" s="41">
        <f>VarInput!C360</f>
        <v>0</v>
      </c>
      <c r="D360" s="41">
        <f>VarInput!D360</f>
        <v>0</v>
      </c>
      <c r="E360" s="41">
        <f>VarInput!E360</f>
        <v>0</v>
      </c>
      <c r="F360" s="41">
        <f>VarInput!F360</f>
        <v>0</v>
      </c>
      <c r="G360" s="41">
        <f>VarInput!G360</f>
        <v>0</v>
      </c>
      <c r="H360" s="41">
        <f>VarInput!H360</f>
        <v>0</v>
      </c>
      <c r="I360" s="41">
        <f>VarInput!I360</f>
        <v>0</v>
      </c>
      <c r="J360" s="41">
        <f>VarInput!J360</f>
        <v>0</v>
      </c>
      <c r="K360" s="40">
        <f>VarInput!K360</f>
        <v>0</v>
      </c>
      <c r="L360" s="40">
        <v>1</v>
      </c>
      <c r="M360" s="40">
        <v>0</v>
      </c>
    </row>
    <row r="361" spans="1:13" x14ac:dyDescent="0.2">
      <c r="A361" s="41">
        <f>VarInput!A361</f>
        <v>0</v>
      </c>
      <c r="B361" s="41">
        <f>VarInput!B361</f>
        <v>0</v>
      </c>
      <c r="C361" s="41">
        <f>VarInput!C361</f>
        <v>0</v>
      </c>
      <c r="D361" s="41">
        <f>VarInput!D361</f>
        <v>0</v>
      </c>
      <c r="E361" s="41">
        <f>VarInput!E361</f>
        <v>0</v>
      </c>
      <c r="F361" s="41">
        <f>VarInput!F361</f>
        <v>0</v>
      </c>
      <c r="G361" s="41">
        <f>VarInput!G361</f>
        <v>0</v>
      </c>
      <c r="H361" s="41">
        <f>VarInput!H361</f>
        <v>0</v>
      </c>
      <c r="I361" s="41">
        <f>VarInput!I361</f>
        <v>0</v>
      </c>
      <c r="J361" s="41">
        <f>VarInput!J361</f>
        <v>0</v>
      </c>
      <c r="K361" s="40">
        <f>VarInput!K361</f>
        <v>0</v>
      </c>
      <c r="L361" s="40">
        <v>1</v>
      </c>
      <c r="M361" s="40">
        <v>0</v>
      </c>
    </row>
    <row r="362" spans="1:13" x14ac:dyDescent="0.2">
      <c r="A362" s="41">
        <f>VarInput!A362</f>
        <v>0</v>
      </c>
      <c r="B362" s="41">
        <f>VarInput!B362</f>
        <v>0</v>
      </c>
      <c r="C362" s="41">
        <f>VarInput!C362</f>
        <v>0</v>
      </c>
      <c r="D362" s="41">
        <f>VarInput!D362</f>
        <v>0</v>
      </c>
      <c r="E362" s="41">
        <f>VarInput!E362</f>
        <v>0</v>
      </c>
      <c r="F362" s="41">
        <f>VarInput!F362</f>
        <v>0</v>
      </c>
      <c r="G362" s="41">
        <f>VarInput!G362</f>
        <v>0</v>
      </c>
      <c r="H362" s="41">
        <f>VarInput!H362</f>
        <v>0</v>
      </c>
      <c r="I362" s="41">
        <f>VarInput!I362</f>
        <v>0</v>
      </c>
      <c r="J362" s="41">
        <f>VarInput!J362</f>
        <v>0</v>
      </c>
      <c r="K362" s="40">
        <f>VarInput!K362</f>
        <v>0</v>
      </c>
      <c r="L362" s="40">
        <v>1</v>
      </c>
      <c r="M362" s="40">
        <v>0</v>
      </c>
    </row>
    <row r="363" spans="1:13" x14ac:dyDescent="0.2">
      <c r="A363" s="41">
        <f>VarInput!A363</f>
        <v>0</v>
      </c>
      <c r="B363" s="41">
        <f>VarInput!B363</f>
        <v>0</v>
      </c>
      <c r="C363" s="41">
        <f>VarInput!C363</f>
        <v>0</v>
      </c>
      <c r="D363" s="41">
        <f>VarInput!D363</f>
        <v>0</v>
      </c>
      <c r="E363" s="41">
        <f>VarInput!E363</f>
        <v>0</v>
      </c>
      <c r="F363" s="41">
        <f>VarInput!F363</f>
        <v>0</v>
      </c>
      <c r="G363" s="41">
        <f>VarInput!G363</f>
        <v>0</v>
      </c>
      <c r="H363" s="41">
        <f>VarInput!H363</f>
        <v>0</v>
      </c>
      <c r="I363" s="41">
        <f>VarInput!I363</f>
        <v>0</v>
      </c>
      <c r="J363" s="41">
        <f>VarInput!J363</f>
        <v>0</v>
      </c>
      <c r="K363" s="40">
        <f>VarInput!K363</f>
        <v>0</v>
      </c>
      <c r="L363" s="40">
        <v>1</v>
      </c>
      <c r="M363" s="40">
        <v>0</v>
      </c>
    </row>
    <row r="364" spans="1:13" x14ac:dyDescent="0.2">
      <c r="A364" s="41">
        <f>VarInput!A364</f>
        <v>0</v>
      </c>
      <c r="B364" s="41">
        <f>VarInput!B364</f>
        <v>0</v>
      </c>
      <c r="C364" s="41">
        <f>VarInput!C364</f>
        <v>0</v>
      </c>
      <c r="D364" s="41">
        <f>VarInput!D364</f>
        <v>0</v>
      </c>
      <c r="E364" s="41">
        <f>VarInput!E364</f>
        <v>0</v>
      </c>
      <c r="F364" s="41">
        <f>VarInput!F364</f>
        <v>0</v>
      </c>
      <c r="G364" s="41">
        <f>VarInput!G364</f>
        <v>0</v>
      </c>
      <c r="H364" s="41">
        <f>VarInput!H364</f>
        <v>0</v>
      </c>
      <c r="I364" s="41">
        <f>VarInput!I364</f>
        <v>0</v>
      </c>
      <c r="J364" s="41">
        <f>VarInput!J364</f>
        <v>0</v>
      </c>
      <c r="K364" s="40">
        <f>VarInput!K364</f>
        <v>0</v>
      </c>
      <c r="L364" s="40">
        <v>1</v>
      </c>
      <c r="M364" s="40">
        <v>0</v>
      </c>
    </row>
    <row r="365" spans="1:13" x14ac:dyDescent="0.2">
      <c r="A365" s="41">
        <f>VarInput!A365</f>
        <v>0</v>
      </c>
      <c r="B365" s="41">
        <f>VarInput!B365</f>
        <v>0</v>
      </c>
      <c r="C365" s="41">
        <f>VarInput!C365</f>
        <v>0</v>
      </c>
      <c r="D365" s="41">
        <f>VarInput!D365</f>
        <v>0</v>
      </c>
      <c r="E365" s="41">
        <f>VarInput!E365</f>
        <v>0</v>
      </c>
      <c r="F365" s="41">
        <f>VarInput!F365</f>
        <v>0</v>
      </c>
      <c r="G365" s="41">
        <f>VarInput!G365</f>
        <v>0</v>
      </c>
      <c r="H365" s="41">
        <f>VarInput!H365</f>
        <v>0</v>
      </c>
      <c r="I365" s="41">
        <f>VarInput!I365</f>
        <v>0</v>
      </c>
      <c r="J365" s="41">
        <f>VarInput!J365</f>
        <v>0</v>
      </c>
      <c r="K365" s="40">
        <f>VarInput!K365</f>
        <v>0</v>
      </c>
      <c r="L365" s="40">
        <v>1</v>
      </c>
      <c r="M365" s="40">
        <v>0</v>
      </c>
    </row>
    <row r="366" spans="1:13" x14ac:dyDescent="0.2">
      <c r="A366" s="41">
        <f>VarInput!A366</f>
        <v>0</v>
      </c>
      <c r="B366" s="41">
        <f>VarInput!B366</f>
        <v>0</v>
      </c>
      <c r="C366" s="41">
        <f>VarInput!C366</f>
        <v>0</v>
      </c>
      <c r="D366" s="41">
        <f>VarInput!D366</f>
        <v>0</v>
      </c>
      <c r="E366" s="41">
        <f>VarInput!E366</f>
        <v>0</v>
      </c>
      <c r="F366" s="41">
        <f>VarInput!F366</f>
        <v>0</v>
      </c>
      <c r="G366" s="41">
        <f>VarInput!G366</f>
        <v>0</v>
      </c>
      <c r="H366" s="41">
        <f>VarInput!H366</f>
        <v>0</v>
      </c>
      <c r="I366" s="41">
        <f>VarInput!I366</f>
        <v>0</v>
      </c>
      <c r="J366" s="41">
        <f>VarInput!J366</f>
        <v>0</v>
      </c>
      <c r="K366" s="40">
        <f>VarInput!K366</f>
        <v>0</v>
      </c>
      <c r="L366" s="40">
        <v>1</v>
      </c>
      <c r="M366" s="40">
        <v>0</v>
      </c>
    </row>
    <row r="367" spans="1:13" x14ac:dyDescent="0.2">
      <c r="A367" s="41">
        <f>VarInput!A367</f>
        <v>0</v>
      </c>
      <c r="B367" s="41">
        <f>VarInput!B367</f>
        <v>0</v>
      </c>
      <c r="C367" s="41">
        <f>VarInput!C367</f>
        <v>0</v>
      </c>
      <c r="D367" s="41">
        <f>VarInput!D367</f>
        <v>0</v>
      </c>
      <c r="E367" s="41">
        <f>VarInput!E367</f>
        <v>0</v>
      </c>
      <c r="F367" s="41">
        <f>VarInput!F367</f>
        <v>0</v>
      </c>
      <c r="G367" s="41">
        <f>VarInput!G367</f>
        <v>0</v>
      </c>
      <c r="H367" s="41">
        <f>VarInput!H367</f>
        <v>0</v>
      </c>
      <c r="I367" s="41">
        <f>VarInput!I367</f>
        <v>0</v>
      </c>
      <c r="J367" s="41">
        <f>VarInput!J367</f>
        <v>0</v>
      </c>
      <c r="K367" s="40">
        <f>VarInput!K367</f>
        <v>0</v>
      </c>
      <c r="L367" s="40">
        <v>1</v>
      </c>
      <c r="M367" s="40">
        <v>0</v>
      </c>
    </row>
    <row r="368" spans="1:13" x14ac:dyDescent="0.2">
      <c r="A368" s="41">
        <f>VarInput!A368</f>
        <v>0</v>
      </c>
      <c r="B368" s="41">
        <f>VarInput!B368</f>
        <v>0</v>
      </c>
      <c r="C368" s="41">
        <f>VarInput!C368</f>
        <v>0</v>
      </c>
      <c r="D368" s="41">
        <f>VarInput!D368</f>
        <v>0</v>
      </c>
      <c r="E368" s="41">
        <f>VarInput!E368</f>
        <v>0</v>
      </c>
      <c r="F368" s="41">
        <f>VarInput!F368</f>
        <v>0</v>
      </c>
      <c r="G368" s="41">
        <f>VarInput!G368</f>
        <v>0</v>
      </c>
      <c r="H368" s="41">
        <f>VarInput!H368</f>
        <v>0</v>
      </c>
      <c r="I368" s="41">
        <f>VarInput!I368</f>
        <v>0</v>
      </c>
      <c r="J368" s="41">
        <f>VarInput!J368</f>
        <v>0</v>
      </c>
      <c r="K368" s="40">
        <f>VarInput!K368</f>
        <v>0</v>
      </c>
      <c r="L368" s="40">
        <v>1</v>
      </c>
      <c r="M368" s="40">
        <v>0</v>
      </c>
    </row>
    <row r="369" spans="1:13" x14ac:dyDescent="0.2">
      <c r="A369" s="41">
        <f>VarInput!A369</f>
        <v>0</v>
      </c>
      <c r="B369" s="41">
        <f>VarInput!B369</f>
        <v>0</v>
      </c>
      <c r="C369" s="41">
        <f>VarInput!C369</f>
        <v>0</v>
      </c>
      <c r="D369" s="41">
        <f>VarInput!D369</f>
        <v>0</v>
      </c>
      <c r="E369" s="41">
        <f>VarInput!E369</f>
        <v>0</v>
      </c>
      <c r="F369" s="41">
        <f>VarInput!F369</f>
        <v>0</v>
      </c>
      <c r="G369" s="41">
        <f>VarInput!G369</f>
        <v>0</v>
      </c>
      <c r="H369" s="41">
        <f>VarInput!H369</f>
        <v>0</v>
      </c>
      <c r="I369" s="41">
        <f>VarInput!I369</f>
        <v>0</v>
      </c>
      <c r="J369" s="41">
        <f>VarInput!J369</f>
        <v>0</v>
      </c>
      <c r="K369" s="40">
        <f>VarInput!K369</f>
        <v>0</v>
      </c>
      <c r="L369" s="40">
        <v>1</v>
      </c>
      <c r="M369" s="40">
        <v>0</v>
      </c>
    </row>
    <row r="370" spans="1:13" x14ac:dyDescent="0.2">
      <c r="A370" s="41">
        <f>VarInput!A370</f>
        <v>0</v>
      </c>
      <c r="B370" s="41">
        <f>VarInput!B370</f>
        <v>0</v>
      </c>
      <c r="C370" s="41">
        <f>VarInput!C370</f>
        <v>0</v>
      </c>
      <c r="D370" s="41">
        <f>VarInput!D370</f>
        <v>0</v>
      </c>
      <c r="E370" s="41">
        <f>VarInput!E370</f>
        <v>0</v>
      </c>
      <c r="F370" s="41">
        <f>VarInput!F370</f>
        <v>0</v>
      </c>
      <c r="G370" s="41">
        <f>VarInput!G370</f>
        <v>0</v>
      </c>
      <c r="H370" s="41">
        <f>VarInput!H370</f>
        <v>0</v>
      </c>
      <c r="I370" s="41">
        <f>VarInput!I370</f>
        <v>0</v>
      </c>
      <c r="J370" s="41">
        <f>VarInput!J370</f>
        <v>0</v>
      </c>
      <c r="K370" s="40">
        <f>VarInput!K370</f>
        <v>0</v>
      </c>
      <c r="L370" s="40">
        <v>1</v>
      </c>
      <c r="M370" s="40">
        <v>0</v>
      </c>
    </row>
    <row r="371" spans="1:13" x14ac:dyDescent="0.2">
      <c r="A371" s="41">
        <f>VarInput!A371</f>
        <v>0</v>
      </c>
      <c r="B371" s="41">
        <f>VarInput!B371</f>
        <v>0</v>
      </c>
      <c r="C371" s="41">
        <f>VarInput!C371</f>
        <v>0</v>
      </c>
      <c r="D371" s="41">
        <f>VarInput!D371</f>
        <v>0</v>
      </c>
      <c r="E371" s="41">
        <f>VarInput!E371</f>
        <v>0</v>
      </c>
      <c r="F371" s="41">
        <f>VarInput!F371</f>
        <v>0</v>
      </c>
      <c r="G371" s="41">
        <f>VarInput!G371</f>
        <v>0</v>
      </c>
      <c r="H371" s="41">
        <f>VarInput!H371</f>
        <v>0</v>
      </c>
      <c r="I371" s="41">
        <f>VarInput!I371</f>
        <v>0</v>
      </c>
      <c r="J371" s="41">
        <f>VarInput!J371</f>
        <v>0</v>
      </c>
      <c r="K371" s="40">
        <f>VarInput!K371</f>
        <v>0</v>
      </c>
      <c r="L371" s="40">
        <v>1</v>
      </c>
      <c r="M371" s="40">
        <v>0</v>
      </c>
    </row>
    <row r="372" spans="1:13" x14ac:dyDescent="0.2">
      <c r="A372" s="41">
        <f>VarInput!A372</f>
        <v>0</v>
      </c>
      <c r="B372" s="41">
        <f>VarInput!B372</f>
        <v>0</v>
      </c>
      <c r="C372" s="41">
        <f>VarInput!C372</f>
        <v>0</v>
      </c>
      <c r="D372" s="41">
        <f>VarInput!D372</f>
        <v>0</v>
      </c>
      <c r="E372" s="41">
        <f>VarInput!E372</f>
        <v>0</v>
      </c>
      <c r="F372" s="41">
        <f>VarInput!F372</f>
        <v>0</v>
      </c>
      <c r="G372" s="41">
        <f>VarInput!G372</f>
        <v>0</v>
      </c>
      <c r="H372" s="41">
        <f>VarInput!H372</f>
        <v>0</v>
      </c>
      <c r="I372" s="41">
        <f>VarInput!I372</f>
        <v>0</v>
      </c>
      <c r="J372" s="41">
        <f>VarInput!J372</f>
        <v>0</v>
      </c>
      <c r="K372" s="40">
        <f>VarInput!K372</f>
        <v>0</v>
      </c>
      <c r="L372" s="40">
        <v>1</v>
      </c>
      <c r="M372" s="40">
        <v>0</v>
      </c>
    </row>
    <row r="373" spans="1:13" x14ac:dyDescent="0.2">
      <c r="A373" s="41">
        <f>VarInput!A373</f>
        <v>0</v>
      </c>
      <c r="B373" s="41">
        <f>VarInput!B373</f>
        <v>0</v>
      </c>
      <c r="C373" s="41">
        <f>VarInput!C373</f>
        <v>0</v>
      </c>
      <c r="D373" s="41">
        <f>VarInput!D373</f>
        <v>0</v>
      </c>
      <c r="E373" s="41">
        <f>VarInput!E373</f>
        <v>0</v>
      </c>
      <c r="F373" s="41">
        <f>VarInput!F373</f>
        <v>0</v>
      </c>
      <c r="G373" s="41">
        <f>VarInput!G373</f>
        <v>0</v>
      </c>
      <c r="H373" s="41">
        <f>VarInput!H373</f>
        <v>0</v>
      </c>
      <c r="I373" s="41">
        <f>VarInput!I373</f>
        <v>0</v>
      </c>
      <c r="J373" s="41">
        <f>VarInput!J373</f>
        <v>0</v>
      </c>
      <c r="K373" s="40">
        <f>VarInput!K373</f>
        <v>0</v>
      </c>
      <c r="L373" s="40">
        <v>1</v>
      </c>
      <c r="M373" s="40">
        <v>0</v>
      </c>
    </row>
    <row r="374" spans="1:13" x14ac:dyDescent="0.2">
      <c r="A374" s="41">
        <f>VarInput!A374</f>
        <v>0</v>
      </c>
      <c r="B374" s="41">
        <f>VarInput!B374</f>
        <v>0</v>
      </c>
      <c r="C374" s="41">
        <f>VarInput!C374</f>
        <v>0</v>
      </c>
      <c r="D374" s="41">
        <f>VarInput!D374</f>
        <v>0</v>
      </c>
      <c r="E374" s="41">
        <f>VarInput!E374</f>
        <v>0</v>
      </c>
      <c r="F374" s="41">
        <f>VarInput!F374</f>
        <v>0</v>
      </c>
      <c r="G374" s="41">
        <f>VarInput!G374</f>
        <v>0</v>
      </c>
      <c r="H374" s="41">
        <f>VarInput!H374</f>
        <v>0</v>
      </c>
      <c r="I374" s="41">
        <f>VarInput!I374</f>
        <v>0</v>
      </c>
      <c r="J374" s="41">
        <f>VarInput!J374</f>
        <v>0</v>
      </c>
      <c r="K374" s="40">
        <f>VarInput!K374</f>
        <v>0</v>
      </c>
      <c r="L374" s="40">
        <v>1</v>
      </c>
      <c r="M374" s="40">
        <v>0</v>
      </c>
    </row>
    <row r="375" spans="1:13" x14ac:dyDescent="0.2">
      <c r="A375" s="41">
        <f>VarInput!A375</f>
        <v>0</v>
      </c>
      <c r="B375" s="41">
        <f>VarInput!B375</f>
        <v>0</v>
      </c>
      <c r="C375" s="41">
        <f>VarInput!C375</f>
        <v>0</v>
      </c>
      <c r="D375" s="41">
        <f>VarInput!D375</f>
        <v>0</v>
      </c>
      <c r="E375" s="41">
        <f>VarInput!E375</f>
        <v>0</v>
      </c>
      <c r="F375" s="41">
        <f>VarInput!F375</f>
        <v>0</v>
      </c>
      <c r="G375" s="41">
        <f>VarInput!G375</f>
        <v>0</v>
      </c>
      <c r="H375" s="41">
        <f>VarInput!H375</f>
        <v>0</v>
      </c>
      <c r="I375" s="41">
        <f>VarInput!I375</f>
        <v>0</v>
      </c>
      <c r="J375" s="41">
        <f>VarInput!J375</f>
        <v>0</v>
      </c>
      <c r="K375" s="40">
        <f>VarInput!K375</f>
        <v>0</v>
      </c>
      <c r="L375" s="40">
        <v>1</v>
      </c>
      <c r="M375" s="40">
        <v>0</v>
      </c>
    </row>
    <row r="376" spans="1:13" x14ac:dyDescent="0.2">
      <c r="A376" s="41">
        <f>VarInput!A376</f>
        <v>0</v>
      </c>
      <c r="B376" s="41">
        <f>VarInput!B376</f>
        <v>0</v>
      </c>
      <c r="C376" s="41">
        <f>VarInput!C376</f>
        <v>0</v>
      </c>
      <c r="D376" s="41">
        <f>VarInput!D376</f>
        <v>0</v>
      </c>
      <c r="E376" s="41">
        <f>VarInput!E376</f>
        <v>0</v>
      </c>
      <c r="F376" s="41">
        <f>VarInput!F376</f>
        <v>0</v>
      </c>
      <c r="G376" s="41">
        <f>VarInput!G376</f>
        <v>0</v>
      </c>
      <c r="H376" s="41">
        <f>VarInput!H376</f>
        <v>0</v>
      </c>
      <c r="I376" s="41">
        <f>VarInput!I376</f>
        <v>0</v>
      </c>
      <c r="J376" s="41">
        <f>VarInput!J376</f>
        <v>0</v>
      </c>
      <c r="K376" s="40">
        <f>VarInput!K376</f>
        <v>0</v>
      </c>
      <c r="L376" s="40">
        <v>1</v>
      </c>
      <c r="M376" s="40">
        <v>0</v>
      </c>
    </row>
    <row r="377" spans="1:13" x14ac:dyDescent="0.2">
      <c r="A377" s="41">
        <f>VarInput!A377</f>
        <v>0</v>
      </c>
      <c r="B377" s="41">
        <f>VarInput!B377</f>
        <v>0</v>
      </c>
      <c r="C377" s="41">
        <f>VarInput!C377</f>
        <v>0</v>
      </c>
      <c r="D377" s="41">
        <f>VarInput!D377</f>
        <v>0</v>
      </c>
      <c r="E377" s="41">
        <f>VarInput!E377</f>
        <v>0</v>
      </c>
      <c r="F377" s="41">
        <f>VarInput!F377</f>
        <v>0</v>
      </c>
      <c r="G377" s="41">
        <f>VarInput!G377</f>
        <v>0</v>
      </c>
      <c r="H377" s="41">
        <f>VarInput!H377</f>
        <v>0</v>
      </c>
      <c r="I377" s="41">
        <f>VarInput!I377</f>
        <v>0</v>
      </c>
      <c r="J377" s="41">
        <f>VarInput!J377</f>
        <v>0</v>
      </c>
      <c r="K377" s="40">
        <f>VarInput!K377</f>
        <v>0</v>
      </c>
      <c r="L377" s="40">
        <v>1</v>
      </c>
      <c r="M377" s="40">
        <v>0</v>
      </c>
    </row>
    <row r="378" spans="1:13" x14ac:dyDescent="0.2">
      <c r="A378" s="41">
        <f>VarInput!A378</f>
        <v>0</v>
      </c>
      <c r="B378" s="41">
        <f>VarInput!B378</f>
        <v>0</v>
      </c>
      <c r="C378" s="41">
        <f>VarInput!C378</f>
        <v>0</v>
      </c>
      <c r="D378" s="41">
        <f>VarInput!D378</f>
        <v>0</v>
      </c>
      <c r="E378" s="41">
        <f>VarInput!E378</f>
        <v>0</v>
      </c>
      <c r="F378" s="41">
        <f>VarInput!F378</f>
        <v>0</v>
      </c>
      <c r="G378" s="41">
        <f>VarInput!G378</f>
        <v>0</v>
      </c>
      <c r="H378" s="41">
        <f>VarInput!H378</f>
        <v>0</v>
      </c>
      <c r="I378" s="41">
        <f>VarInput!I378</f>
        <v>0</v>
      </c>
      <c r="J378" s="41">
        <f>VarInput!J378</f>
        <v>0</v>
      </c>
      <c r="K378" s="40">
        <f>VarInput!K378</f>
        <v>0</v>
      </c>
      <c r="L378" s="40">
        <v>1</v>
      </c>
      <c r="M378" s="40">
        <v>0</v>
      </c>
    </row>
    <row r="379" spans="1:13" x14ac:dyDescent="0.2">
      <c r="A379" s="41">
        <f>VarInput!A379</f>
        <v>0</v>
      </c>
      <c r="B379" s="41">
        <f>VarInput!B379</f>
        <v>0</v>
      </c>
      <c r="C379" s="41">
        <f>VarInput!C379</f>
        <v>0</v>
      </c>
      <c r="D379" s="41">
        <f>VarInput!D379</f>
        <v>0</v>
      </c>
      <c r="E379" s="41">
        <f>VarInput!E379</f>
        <v>0</v>
      </c>
      <c r="F379" s="41">
        <f>VarInput!F379</f>
        <v>0</v>
      </c>
      <c r="G379" s="41">
        <f>VarInput!G379</f>
        <v>0</v>
      </c>
      <c r="H379" s="41">
        <f>VarInput!H379</f>
        <v>0</v>
      </c>
      <c r="I379" s="41">
        <f>VarInput!I379</f>
        <v>0</v>
      </c>
      <c r="J379" s="41">
        <f>VarInput!J379</f>
        <v>0</v>
      </c>
      <c r="K379" s="40">
        <f>VarInput!K379</f>
        <v>0</v>
      </c>
      <c r="L379" s="40">
        <v>1</v>
      </c>
      <c r="M379" s="40">
        <v>0</v>
      </c>
    </row>
    <row r="380" spans="1:13" x14ac:dyDescent="0.2">
      <c r="A380" s="41">
        <f>VarInput!A380</f>
        <v>0</v>
      </c>
      <c r="B380" s="41">
        <f>VarInput!B380</f>
        <v>0</v>
      </c>
      <c r="C380" s="41">
        <f>VarInput!C380</f>
        <v>0</v>
      </c>
      <c r="D380" s="41">
        <f>VarInput!D380</f>
        <v>0</v>
      </c>
      <c r="E380" s="41">
        <f>VarInput!E380</f>
        <v>0</v>
      </c>
      <c r="F380" s="41">
        <f>VarInput!F380</f>
        <v>0</v>
      </c>
      <c r="G380" s="41">
        <f>VarInput!G380</f>
        <v>0</v>
      </c>
      <c r="H380" s="41">
        <f>VarInput!H380</f>
        <v>0</v>
      </c>
      <c r="I380" s="41">
        <f>VarInput!I380</f>
        <v>0</v>
      </c>
      <c r="J380" s="41">
        <f>VarInput!J380</f>
        <v>0</v>
      </c>
      <c r="K380" s="40">
        <f>VarInput!K380</f>
        <v>0</v>
      </c>
      <c r="L380" s="40">
        <v>1</v>
      </c>
      <c r="M380" s="40">
        <v>0</v>
      </c>
    </row>
    <row r="381" spans="1:13" x14ac:dyDescent="0.2">
      <c r="A381" s="41">
        <f>VarInput!A381</f>
        <v>0</v>
      </c>
      <c r="B381" s="41">
        <f>VarInput!B381</f>
        <v>0</v>
      </c>
      <c r="C381" s="41">
        <f>VarInput!C381</f>
        <v>0</v>
      </c>
      <c r="D381" s="41">
        <f>VarInput!D381</f>
        <v>0</v>
      </c>
      <c r="E381" s="41">
        <f>VarInput!E381</f>
        <v>0</v>
      </c>
      <c r="F381" s="41">
        <f>VarInput!F381</f>
        <v>0</v>
      </c>
      <c r="G381" s="41">
        <f>VarInput!G381</f>
        <v>0</v>
      </c>
      <c r="H381" s="41">
        <f>VarInput!H381</f>
        <v>0</v>
      </c>
      <c r="I381" s="41">
        <f>VarInput!I381</f>
        <v>0</v>
      </c>
      <c r="J381" s="41">
        <f>VarInput!J381</f>
        <v>0</v>
      </c>
      <c r="K381" s="40">
        <f>VarInput!K381</f>
        <v>0</v>
      </c>
      <c r="L381" s="40">
        <v>1</v>
      </c>
      <c r="M381" s="40">
        <v>0</v>
      </c>
    </row>
    <row r="382" spans="1:13" x14ac:dyDescent="0.2">
      <c r="A382" s="41">
        <f>VarInput!A382</f>
        <v>0</v>
      </c>
      <c r="B382" s="41">
        <f>VarInput!B382</f>
        <v>0</v>
      </c>
      <c r="C382" s="41">
        <f>VarInput!C382</f>
        <v>0</v>
      </c>
      <c r="D382" s="41">
        <f>VarInput!D382</f>
        <v>0</v>
      </c>
      <c r="E382" s="41">
        <f>VarInput!E382</f>
        <v>0</v>
      </c>
      <c r="F382" s="41">
        <f>VarInput!F382</f>
        <v>0</v>
      </c>
      <c r="G382" s="41">
        <f>VarInput!G382</f>
        <v>0</v>
      </c>
      <c r="H382" s="41">
        <f>VarInput!H382</f>
        <v>0</v>
      </c>
      <c r="I382" s="41">
        <f>VarInput!I382</f>
        <v>0</v>
      </c>
      <c r="J382" s="41">
        <f>VarInput!J382</f>
        <v>0</v>
      </c>
      <c r="K382" s="40">
        <f>VarInput!K382</f>
        <v>0</v>
      </c>
      <c r="L382" s="40">
        <v>1</v>
      </c>
      <c r="M382" s="40">
        <v>0</v>
      </c>
    </row>
    <row r="383" spans="1:13" x14ac:dyDescent="0.2">
      <c r="A383" s="41">
        <f>VarInput!A383</f>
        <v>0</v>
      </c>
      <c r="B383" s="41">
        <f>VarInput!B383</f>
        <v>0</v>
      </c>
      <c r="C383" s="41">
        <f>VarInput!C383</f>
        <v>0</v>
      </c>
      <c r="D383" s="41">
        <f>VarInput!D383</f>
        <v>0</v>
      </c>
      <c r="E383" s="41">
        <f>VarInput!E383</f>
        <v>0</v>
      </c>
      <c r="F383" s="41">
        <f>VarInput!F383</f>
        <v>0</v>
      </c>
      <c r="G383" s="41">
        <f>VarInput!G383</f>
        <v>0</v>
      </c>
      <c r="H383" s="41">
        <f>VarInput!H383</f>
        <v>0</v>
      </c>
      <c r="I383" s="41">
        <f>VarInput!I383</f>
        <v>0</v>
      </c>
      <c r="J383" s="41">
        <f>VarInput!J383</f>
        <v>0</v>
      </c>
      <c r="K383" s="40">
        <f>VarInput!K383</f>
        <v>0</v>
      </c>
      <c r="L383" s="40">
        <v>1</v>
      </c>
      <c r="M383" s="40">
        <v>0</v>
      </c>
    </row>
    <row r="384" spans="1:13" x14ac:dyDescent="0.2">
      <c r="A384" s="41">
        <f>VarInput!A384</f>
        <v>0</v>
      </c>
      <c r="B384" s="41">
        <f>VarInput!B384</f>
        <v>0</v>
      </c>
      <c r="C384" s="41">
        <f>VarInput!C384</f>
        <v>0</v>
      </c>
      <c r="D384" s="41">
        <f>VarInput!D384</f>
        <v>0</v>
      </c>
      <c r="E384" s="41">
        <f>VarInput!E384</f>
        <v>0</v>
      </c>
      <c r="F384" s="41">
        <f>VarInput!F384</f>
        <v>0</v>
      </c>
      <c r="G384" s="41">
        <f>VarInput!G384</f>
        <v>0</v>
      </c>
      <c r="H384" s="41">
        <f>VarInput!H384</f>
        <v>0</v>
      </c>
      <c r="I384" s="41">
        <f>VarInput!I384</f>
        <v>0</v>
      </c>
      <c r="J384" s="41">
        <f>VarInput!J384</f>
        <v>0</v>
      </c>
      <c r="K384" s="40">
        <f>VarInput!K384</f>
        <v>0</v>
      </c>
      <c r="L384" s="40">
        <v>1</v>
      </c>
      <c r="M384" s="40">
        <v>0</v>
      </c>
    </row>
    <row r="385" spans="1:13" x14ac:dyDescent="0.2">
      <c r="A385" s="41">
        <f>VarInput!A385</f>
        <v>0</v>
      </c>
      <c r="B385" s="41">
        <f>VarInput!B385</f>
        <v>0</v>
      </c>
      <c r="C385" s="41">
        <f>VarInput!C385</f>
        <v>0</v>
      </c>
      <c r="D385" s="41">
        <f>VarInput!D385</f>
        <v>0</v>
      </c>
      <c r="E385" s="41">
        <f>VarInput!E385</f>
        <v>0</v>
      </c>
      <c r="F385" s="41">
        <f>VarInput!F385</f>
        <v>0</v>
      </c>
      <c r="G385" s="41">
        <f>VarInput!G385</f>
        <v>0</v>
      </c>
      <c r="H385" s="41">
        <f>VarInput!H385</f>
        <v>0</v>
      </c>
      <c r="I385" s="41">
        <f>VarInput!I385</f>
        <v>0</v>
      </c>
      <c r="J385" s="41">
        <f>VarInput!J385</f>
        <v>0</v>
      </c>
      <c r="K385" s="40">
        <f>VarInput!K385</f>
        <v>0</v>
      </c>
      <c r="L385" s="40">
        <v>1</v>
      </c>
      <c r="M385" s="40">
        <v>0</v>
      </c>
    </row>
    <row r="386" spans="1:13" x14ac:dyDescent="0.2">
      <c r="A386" s="41">
        <f>VarInput!A386</f>
        <v>0</v>
      </c>
      <c r="B386" s="41">
        <f>VarInput!B386</f>
        <v>0</v>
      </c>
      <c r="C386" s="41">
        <f>VarInput!C386</f>
        <v>0</v>
      </c>
      <c r="D386" s="41">
        <f>VarInput!D386</f>
        <v>0</v>
      </c>
      <c r="E386" s="41">
        <f>VarInput!E386</f>
        <v>0</v>
      </c>
      <c r="F386" s="41">
        <f>VarInput!F386</f>
        <v>0</v>
      </c>
      <c r="G386" s="41">
        <f>VarInput!G386</f>
        <v>0</v>
      </c>
      <c r="H386" s="41">
        <f>VarInput!H386</f>
        <v>0</v>
      </c>
      <c r="I386" s="41">
        <f>VarInput!I386</f>
        <v>0</v>
      </c>
      <c r="J386" s="41">
        <f>VarInput!J386</f>
        <v>0</v>
      </c>
      <c r="K386" s="40">
        <f>VarInput!K386</f>
        <v>0</v>
      </c>
      <c r="L386" s="40">
        <v>1</v>
      </c>
      <c r="M386" s="40">
        <v>0</v>
      </c>
    </row>
    <row r="387" spans="1:13" x14ac:dyDescent="0.2">
      <c r="A387" s="41">
        <f>VarInput!A387</f>
        <v>0</v>
      </c>
      <c r="B387" s="41">
        <f>VarInput!B387</f>
        <v>0</v>
      </c>
      <c r="C387" s="41">
        <f>VarInput!C387</f>
        <v>0</v>
      </c>
      <c r="D387" s="41">
        <f>VarInput!D387</f>
        <v>0</v>
      </c>
      <c r="E387" s="41">
        <f>VarInput!E387</f>
        <v>0</v>
      </c>
      <c r="F387" s="41">
        <f>VarInput!F387</f>
        <v>0</v>
      </c>
      <c r="G387" s="41">
        <f>VarInput!G387</f>
        <v>0</v>
      </c>
      <c r="H387" s="41">
        <f>VarInput!H387</f>
        <v>0</v>
      </c>
      <c r="I387" s="41">
        <f>VarInput!I387</f>
        <v>0</v>
      </c>
      <c r="J387" s="41">
        <f>VarInput!J387</f>
        <v>0</v>
      </c>
      <c r="K387" s="40">
        <f>VarInput!K387</f>
        <v>0</v>
      </c>
      <c r="L387" s="40">
        <v>1</v>
      </c>
      <c r="M387" s="40">
        <v>0</v>
      </c>
    </row>
    <row r="388" spans="1:13" x14ac:dyDescent="0.2">
      <c r="A388" s="41">
        <f>VarInput!A388</f>
        <v>0</v>
      </c>
      <c r="B388" s="41">
        <f>VarInput!B388</f>
        <v>0</v>
      </c>
      <c r="C388" s="41">
        <f>VarInput!C388</f>
        <v>0</v>
      </c>
      <c r="D388" s="41">
        <f>VarInput!D388</f>
        <v>0</v>
      </c>
      <c r="E388" s="41">
        <f>VarInput!E388</f>
        <v>0</v>
      </c>
      <c r="F388" s="41">
        <f>VarInput!F388</f>
        <v>0</v>
      </c>
      <c r="G388" s="41">
        <f>VarInput!G388</f>
        <v>0</v>
      </c>
      <c r="H388" s="41">
        <f>VarInput!H388</f>
        <v>0</v>
      </c>
      <c r="I388" s="41">
        <f>VarInput!I388</f>
        <v>0</v>
      </c>
      <c r="J388" s="41">
        <f>VarInput!J388</f>
        <v>0</v>
      </c>
      <c r="K388" s="40">
        <f>VarInput!K388</f>
        <v>0</v>
      </c>
      <c r="L388" s="40">
        <v>1</v>
      </c>
      <c r="M388" s="40">
        <v>0</v>
      </c>
    </row>
    <row r="389" spans="1:13" x14ac:dyDescent="0.2">
      <c r="A389" s="41">
        <f>VarInput!A389</f>
        <v>0</v>
      </c>
      <c r="B389" s="41">
        <f>VarInput!B389</f>
        <v>0</v>
      </c>
      <c r="C389" s="41">
        <f>VarInput!C389</f>
        <v>0</v>
      </c>
      <c r="D389" s="41">
        <f>VarInput!D389</f>
        <v>0</v>
      </c>
      <c r="E389" s="41">
        <f>VarInput!E389</f>
        <v>0</v>
      </c>
      <c r="F389" s="41">
        <f>VarInput!F389</f>
        <v>0</v>
      </c>
      <c r="G389" s="41">
        <f>VarInput!G389</f>
        <v>0</v>
      </c>
      <c r="H389" s="41">
        <f>VarInput!H389</f>
        <v>0</v>
      </c>
      <c r="I389" s="41">
        <f>VarInput!I389</f>
        <v>0</v>
      </c>
      <c r="J389" s="41">
        <f>VarInput!J389</f>
        <v>0</v>
      </c>
      <c r="K389" s="40">
        <f>VarInput!K389</f>
        <v>0</v>
      </c>
      <c r="L389" s="40">
        <v>1</v>
      </c>
      <c r="M389" s="40">
        <v>0</v>
      </c>
    </row>
    <row r="390" spans="1:13" x14ac:dyDescent="0.2">
      <c r="A390" s="41">
        <f>VarInput!A390</f>
        <v>0</v>
      </c>
      <c r="B390" s="41">
        <f>VarInput!B390</f>
        <v>0</v>
      </c>
      <c r="C390" s="41">
        <f>VarInput!C390</f>
        <v>0</v>
      </c>
      <c r="D390" s="41">
        <f>VarInput!D390</f>
        <v>0</v>
      </c>
      <c r="E390" s="41">
        <f>VarInput!E390</f>
        <v>0</v>
      </c>
      <c r="F390" s="41">
        <f>VarInput!F390</f>
        <v>0</v>
      </c>
      <c r="G390" s="41">
        <f>VarInput!G390</f>
        <v>0</v>
      </c>
      <c r="H390" s="41">
        <f>VarInput!H390</f>
        <v>0</v>
      </c>
      <c r="I390" s="41">
        <f>VarInput!I390</f>
        <v>0</v>
      </c>
      <c r="J390" s="41">
        <f>VarInput!J390</f>
        <v>0</v>
      </c>
      <c r="K390" s="40">
        <f>VarInput!K390</f>
        <v>0</v>
      </c>
      <c r="L390" s="40">
        <v>1</v>
      </c>
      <c r="M390" s="40">
        <v>0</v>
      </c>
    </row>
    <row r="391" spans="1:13" x14ac:dyDescent="0.2">
      <c r="A391" s="41">
        <f>VarInput!A391</f>
        <v>0</v>
      </c>
      <c r="B391" s="41">
        <f>VarInput!B391</f>
        <v>0</v>
      </c>
      <c r="C391" s="41">
        <f>VarInput!C391</f>
        <v>0</v>
      </c>
      <c r="D391" s="41">
        <f>VarInput!D391</f>
        <v>0</v>
      </c>
      <c r="E391" s="41">
        <f>VarInput!E391</f>
        <v>0</v>
      </c>
      <c r="F391" s="41">
        <f>VarInput!F391</f>
        <v>0</v>
      </c>
      <c r="G391" s="41">
        <f>VarInput!G391</f>
        <v>0</v>
      </c>
      <c r="H391" s="41">
        <f>VarInput!H391</f>
        <v>0</v>
      </c>
      <c r="I391" s="41">
        <f>VarInput!I391</f>
        <v>0</v>
      </c>
      <c r="J391" s="41">
        <f>VarInput!J391</f>
        <v>0</v>
      </c>
      <c r="K391" s="40">
        <f>VarInput!K391</f>
        <v>0</v>
      </c>
      <c r="L391" s="40">
        <v>1</v>
      </c>
      <c r="M391" s="40">
        <v>0</v>
      </c>
    </row>
    <row r="392" spans="1:13" x14ac:dyDescent="0.2">
      <c r="A392" s="41">
        <f>VarInput!A392</f>
        <v>0</v>
      </c>
      <c r="B392" s="41">
        <f>VarInput!B392</f>
        <v>0</v>
      </c>
      <c r="C392" s="41">
        <f>VarInput!C392</f>
        <v>0</v>
      </c>
      <c r="D392" s="41">
        <f>VarInput!D392</f>
        <v>0</v>
      </c>
      <c r="E392" s="41">
        <f>VarInput!E392</f>
        <v>0</v>
      </c>
      <c r="F392" s="41">
        <f>VarInput!F392</f>
        <v>0</v>
      </c>
      <c r="G392" s="41">
        <f>VarInput!G392</f>
        <v>0</v>
      </c>
      <c r="H392" s="41">
        <f>VarInput!H392</f>
        <v>0</v>
      </c>
      <c r="I392" s="41">
        <f>VarInput!I392</f>
        <v>0</v>
      </c>
      <c r="J392" s="41">
        <f>VarInput!J392</f>
        <v>0</v>
      </c>
      <c r="K392" s="40">
        <f>VarInput!K392</f>
        <v>0</v>
      </c>
      <c r="L392" s="40">
        <v>1</v>
      </c>
      <c r="M392" s="40">
        <v>0</v>
      </c>
    </row>
    <row r="393" spans="1:13" x14ac:dyDescent="0.2">
      <c r="A393" s="41">
        <f>VarInput!A393</f>
        <v>0</v>
      </c>
      <c r="B393" s="41">
        <f>VarInput!B393</f>
        <v>0</v>
      </c>
      <c r="C393" s="41">
        <f>VarInput!C393</f>
        <v>0</v>
      </c>
      <c r="D393" s="41">
        <f>VarInput!D393</f>
        <v>0</v>
      </c>
      <c r="E393" s="41">
        <f>VarInput!E393</f>
        <v>0</v>
      </c>
      <c r="F393" s="41">
        <f>VarInput!F393</f>
        <v>0</v>
      </c>
      <c r="G393" s="41">
        <f>VarInput!G393</f>
        <v>0</v>
      </c>
      <c r="H393" s="41">
        <f>VarInput!H393</f>
        <v>0</v>
      </c>
      <c r="I393" s="41">
        <f>VarInput!I393</f>
        <v>0</v>
      </c>
      <c r="J393" s="41">
        <f>VarInput!J393</f>
        <v>0</v>
      </c>
      <c r="K393" s="40">
        <f>VarInput!K393</f>
        <v>0</v>
      </c>
      <c r="L393" s="40">
        <v>1</v>
      </c>
      <c r="M393" s="40">
        <v>0</v>
      </c>
    </row>
    <row r="394" spans="1:13" x14ac:dyDescent="0.2">
      <c r="A394" s="41">
        <f>VarInput!A394</f>
        <v>0</v>
      </c>
      <c r="B394" s="41">
        <f>VarInput!B394</f>
        <v>0</v>
      </c>
      <c r="C394" s="41">
        <f>VarInput!C394</f>
        <v>0</v>
      </c>
      <c r="D394" s="41">
        <f>VarInput!D394</f>
        <v>0</v>
      </c>
      <c r="E394" s="41">
        <f>VarInput!E394</f>
        <v>0</v>
      </c>
      <c r="F394" s="41">
        <f>VarInput!F394</f>
        <v>0</v>
      </c>
      <c r="G394" s="41">
        <f>VarInput!G394</f>
        <v>0</v>
      </c>
      <c r="H394" s="41">
        <f>VarInput!H394</f>
        <v>0</v>
      </c>
      <c r="I394" s="41">
        <f>VarInput!I394</f>
        <v>0</v>
      </c>
      <c r="J394" s="41">
        <f>VarInput!J394</f>
        <v>0</v>
      </c>
      <c r="K394" s="40">
        <f>VarInput!K394</f>
        <v>0</v>
      </c>
      <c r="L394" s="40">
        <v>1</v>
      </c>
      <c r="M394" s="40">
        <v>0</v>
      </c>
    </row>
    <row r="395" spans="1:13" x14ac:dyDescent="0.2">
      <c r="A395" s="41">
        <f>VarInput!A395</f>
        <v>0</v>
      </c>
      <c r="B395" s="41">
        <f>VarInput!B395</f>
        <v>0</v>
      </c>
      <c r="C395" s="41">
        <f>VarInput!C395</f>
        <v>0</v>
      </c>
      <c r="D395" s="41">
        <f>VarInput!D395</f>
        <v>0</v>
      </c>
      <c r="E395" s="41">
        <f>VarInput!E395</f>
        <v>0</v>
      </c>
      <c r="F395" s="41">
        <f>VarInput!F395</f>
        <v>0</v>
      </c>
      <c r="G395" s="41">
        <f>VarInput!G395</f>
        <v>0</v>
      </c>
      <c r="H395" s="41">
        <f>VarInput!H395</f>
        <v>0</v>
      </c>
      <c r="I395" s="41">
        <f>VarInput!I395</f>
        <v>0</v>
      </c>
      <c r="J395" s="41">
        <f>VarInput!J395</f>
        <v>0</v>
      </c>
      <c r="K395" s="40">
        <f>VarInput!K395</f>
        <v>0</v>
      </c>
      <c r="L395" s="40">
        <v>1</v>
      </c>
      <c r="M395" s="40">
        <v>0</v>
      </c>
    </row>
    <row r="396" spans="1:13" x14ac:dyDescent="0.2">
      <c r="A396" s="41">
        <f>VarInput!A396</f>
        <v>0</v>
      </c>
      <c r="B396" s="41">
        <f>VarInput!B396</f>
        <v>0</v>
      </c>
      <c r="C396" s="41">
        <f>VarInput!C396</f>
        <v>0</v>
      </c>
      <c r="D396" s="41">
        <f>VarInput!D396</f>
        <v>0</v>
      </c>
      <c r="E396" s="41">
        <f>VarInput!E396</f>
        <v>0</v>
      </c>
      <c r="F396" s="41">
        <f>VarInput!F396</f>
        <v>0</v>
      </c>
      <c r="G396" s="41">
        <f>VarInput!G396</f>
        <v>0</v>
      </c>
      <c r="H396" s="41">
        <f>VarInput!H396</f>
        <v>0</v>
      </c>
      <c r="I396" s="41">
        <f>VarInput!I396</f>
        <v>0</v>
      </c>
      <c r="J396" s="41">
        <f>VarInput!J396</f>
        <v>0</v>
      </c>
      <c r="K396" s="40">
        <f>VarInput!K396</f>
        <v>0</v>
      </c>
      <c r="L396" s="40">
        <v>1</v>
      </c>
      <c r="M396" s="40">
        <v>0</v>
      </c>
    </row>
    <row r="397" spans="1:13" x14ac:dyDescent="0.2">
      <c r="A397" s="41">
        <f>VarInput!A397</f>
        <v>0</v>
      </c>
      <c r="B397" s="41">
        <f>VarInput!B397</f>
        <v>0</v>
      </c>
      <c r="C397" s="41">
        <f>VarInput!C397</f>
        <v>0</v>
      </c>
      <c r="D397" s="41">
        <f>VarInput!D397</f>
        <v>0</v>
      </c>
      <c r="E397" s="41">
        <f>VarInput!E397</f>
        <v>0</v>
      </c>
      <c r="F397" s="41">
        <f>VarInput!F397</f>
        <v>0</v>
      </c>
      <c r="G397" s="41">
        <f>VarInput!G397</f>
        <v>0</v>
      </c>
      <c r="H397" s="41">
        <f>VarInput!H397</f>
        <v>0</v>
      </c>
      <c r="I397" s="41">
        <f>VarInput!I397</f>
        <v>0</v>
      </c>
      <c r="J397" s="41">
        <f>VarInput!J397</f>
        <v>0</v>
      </c>
      <c r="K397" s="40">
        <f>VarInput!K397</f>
        <v>0</v>
      </c>
      <c r="L397" s="40">
        <v>1</v>
      </c>
      <c r="M397" s="40">
        <v>0</v>
      </c>
    </row>
    <row r="398" spans="1:13" x14ac:dyDescent="0.2">
      <c r="A398" s="41">
        <f>VarInput!A398</f>
        <v>0</v>
      </c>
      <c r="B398" s="41">
        <f>VarInput!B398</f>
        <v>0</v>
      </c>
      <c r="C398" s="41">
        <f>VarInput!C398</f>
        <v>0</v>
      </c>
      <c r="D398" s="41">
        <f>VarInput!D398</f>
        <v>0</v>
      </c>
      <c r="E398" s="41">
        <f>VarInput!E398</f>
        <v>0</v>
      </c>
      <c r="F398" s="41">
        <f>VarInput!F398</f>
        <v>0</v>
      </c>
      <c r="G398" s="41">
        <f>VarInput!G398</f>
        <v>0</v>
      </c>
      <c r="H398" s="41">
        <f>VarInput!H398</f>
        <v>0</v>
      </c>
      <c r="I398" s="41">
        <f>VarInput!I398</f>
        <v>0</v>
      </c>
      <c r="J398" s="41">
        <f>VarInput!J398</f>
        <v>0</v>
      </c>
      <c r="K398" s="40">
        <f>VarInput!K398</f>
        <v>0</v>
      </c>
      <c r="L398" s="40">
        <v>1</v>
      </c>
      <c r="M398" s="40">
        <v>0</v>
      </c>
    </row>
    <row r="399" spans="1:13" x14ac:dyDescent="0.2">
      <c r="A399" s="41">
        <f>VarInput!A399</f>
        <v>0</v>
      </c>
      <c r="B399" s="41">
        <f>VarInput!B399</f>
        <v>0</v>
      </c>
      <c r="C399" s="41">
        <f>VarInput!C399</f>
        <v>0</v>
      </c>
      <c r="D399" s="41">
        <f>VarInput!D399</f>
        <v>0</v>
      </c>
      <c r="E399" s="41">
        <f>VarInput!E399</f>
        <v>0</v>
      </c>
      <c r="F399" s="41">
        <f>VarInput!F399</f>
        <v>0</v>
      </c>
      <c r="G399" s="41">
        <f>VarInput!G399</f>
        <v>0</v>
      </c>
      <c r="H399" s="41">
        <f>VarInput!H399</f>
        <v>0</v>
      </c>
      <c r="I399" s="41">
        <f>VarInput!I399</f>
        <v>0</v>
      </c>
      <c r="J399" s="41">
        <f>VarInput!J399</f>
        <v>0</v>
      </c>
      <c r="K399" s="40">
        <f>VarInput!K399</f>
        <v>0</v>
      </c>
      <c r="L399" s="40">
        <v>1</v>
      </c>
      <c r="M399" s="40">
        <v>0</v>
      </c>
    </row>
    <row r="400" spans="1:13" x14ac:dyDescent="0.2">
      <c r="A400" s="41">
        <f>VarInput!A400</f>
        <v>0</v>
      </c>
      <c r="B400" s="41">
        <f>VarInput!B400</f>
        <v>0</v>
      </c>
      <c r="C400" s="41">
        <f>VarInput!C400</f>
        <v>0</v>
      </c>
      <c r="D400" s="41">
        <f>VarInput!D400</f>
        <v>0</v>
      </c>
      <c r="E400" s="41">
        <f>VarInput!E400</f>
        <v>0</v>
      </c>
      <c r="F400" s="41">
        <f>VarInput!F400</f>
        <v>0</v>
      </c>
      <c r="G400" s="41">
        <f>VarInput!G400</f>
        <v>0</v>
      </c>
      <c r="H400" s="41">
        <f>VarInput!H400</f>
        <v>0</v>
      </c>
      <c r="I400" s="41">
        <f>VarInput!I400</f>
        <v>0</v>
      </c>
      <c r="J400" s="41">
        <f>VarInput!J400</f>
        <v>0</v>
      </c>
      <c r="K400" s="40">
        <f>VarInput!K400</f>
        <v>0</v>
      </c>
      <c r="L400" s="40">
        <v>1</v>
      </c>
      <c r="M400" s="40">
        <v>0</v>
      </c>
    </row>
    <row r="401" spans="1:13" x14ac:dyDescent="0.2">
      <c r="A401" s="41">
        <f>VarInput!A401</f>
        <v>0</v>
      </c>
      <c r="B401" s="41">
        <f>VarInput!B401</f>
        <v>0</v>
      </c>
      <c r="C401" s="41">
        <f>VarInput!C401</f>
        <v>0</v>
      </c>
      <c r="D401" s="41">
        <f>VarInput!D401</f>
        <v>0</v>
      </c>
      <c r="E401" s="41">
        <f>VarInput!E401</f>
        <v>0</v>
      </c>
      <c r="F401" s="41">
        <f>VarInput!F401</f>
        <v>0</v>
      </c>
      <c r="G401" s="41">
        <f>VarInput!G401</f>
        <v>0</v>
      </c>
      <c r="H401" s="41">
        <f>VarInput!H401</f>
        <v>0</v>
      </c>
      <c r="I401" s="41">
        <f>VarInput!I401</f>
        <v>0</v>
      </c>
      <c r="J401" s="41">
        <f>VarInput!J401</f>
        <v>0</v>
      </c>
      <c r="K401" s="40">
        <f>VarInput!K401</f>
        <v>0</v>
      </c>
      <c r="L401" s="40">
        <v>1</v>
      </c>
      <c r="M401" s="40">
        <v>0</v>
      </c>
    </row>
    <row r="402" spans="1:13" x14ac:dyDescent="0.2">
      <c r="A402" s="41">
        <f>VarInput!A402</f>
        <v>0</v>
      </c>
      <c r="B402" s="41">
        <f>VarInput!B402</f>
        <v>0</v>
      </c>
      <c r="C402" s="41">
        <f>VarInput!C402</f>
        <v>0</v>
      </c>
      <c r="D402" s="41">
        <f>VarInput!D402</f>
        <v>0</v>
      </c>
      <c r="E402" s="41">
        <f>VarInput!E402</f>
        <v>0</v>
      </c>
      <c r="F402" s="41">
        <f>VarInput!F402</f>
        <v>0</v>
      </c>
      <c r="G402" s="41">
        <f>VarInput!G402</f>
        <v>0</v>
      </c>
      <c r="H402" s="41">
        <f>VarInput!H402</f>
        <v>0</v>
      </c>
      <c r="I402" s="41">
        <f>VarInput!I402</f>
        <v>0</v>
      </c>
      <c r="J402" s="41">
        <f>VarInput!J402</f>
        <v>0</v>
      </c>
      <c r="K402" s="40">
        <f>VarInput!K402</f>
        <v>0</v>
      </c>
      <c r="L402" s="40">
        <v>1</v>
      </c>
      <c r="M402" s="40">
        <v>0</v>
      </c>
    </row>
    <row r="403" spans="1:13" x14ac:dyDescent="0.2">
      <c r="A403" s="41">
        <f>VarInput!A403</f>
        <v>0</v>
      </c>
      <c r="B403" s="41">
        <f>VarInput!B403</f>
        <v>0</v>
      </c>
      <c r="C403" s="41">
        <f>VarInput!C403</f>
        <v>0</v>
      </c>
      <c r="D403" s="41">
        <f>VarInput!D403</f>
        <v>0</v>
      </c>
      <c r="E403" s="41">
        <f>VarInput!E403</f>
        <v>0</v>
      </c>
      <c r="F403" s="41">
        <f>VarInput!F403</f>
        <v>0</v>
      </c>
      <c r="G403" s="41">
        <f>VarInput!G403</f>
        <v>0</v>
      </c>
      <c r="H403" s="41">
        <f>VarInput!H403</f>
        <v>0</v>
      </c>
      <c r="I403" s="41">
        <f>VarInput!I403</f>
        <v>0</v>
      </c>
      <c r="J403" s="41">
        <f>VarInput!J403</f>
        <v>0</v>
      </c>
      <c r="K403" s="40">
        <f>VarInput!K403</f>
        <v>0</v>
      </c>
      <c r="L403" s="40">
        <v>1</v>
      </c>
      <c r="M403" s="40">
        <v>0</v>
      </c>
    </row>
    <row r="404" spans="1:13" x14ac:dyDescent="0.2">
      <c r="A404" s="41">
        <f>VarInput!A404</f>
        <v>0</v>
      </c>
      <c r="B404" s="41">
        <f>VarInput!B404</f>
        <v>0</v>
      </c>
      <c r="C404" s="41">
        <f>VarInput!C404</f>
        <v>0</v>
      </c>
      <c r="D404" s="41">
        <f>VarInput!D404</f>
        <v>0</v>
      </c>
      <c r="E404" s="41">
        <f>VarInput!E404</f>
        <v>0</v>
      </c>
      <c r="F404" s="41">
        <f>VarInput!F404</f>
        <v>0</v>
      </c>
      <c r="G404" s="41">
        <f>VarInput!G404</f>
        <v>0</v>
      </c>
      <c r="H404" s="41">
        <f>VarInput!H404</f>
        <v>0</v>
      </c>
      <c r="I404" s="41">
        <f>VarInput!I404</f>
        <v>0</v>
      </c>
      <c r="J404" s="41">
        <f>VarInput!J404</f>
        <v>0</v>
      </c>
      <c r="K404" s="40">
        <f>VarInput!K404</f>
        <v>0</v>
      </c>
      <c r="L404" s="40">
        <v>1</v>
      </c>
      <c r="M404" s="40">
        <v>0</v>
      </c>
    </row>
    <row r="405" spans="1:13" x14ac:dyDescent="0.2">
      <c r="A405" s="41">
        <f>VarInput!A405</f>
        <v>0</v>
      </c>
      <c r="B405" s="41">
        <f>VarInput!B405</f>
        <v>0</v>
      </c>
      <c r="C405" s="41">
        <f>VarInput!C405</f>
        <v>0</v>
      </c>
      <c r="D405" s="41">
        <f>VarInput!D405</f>
        <v>0</v>
      </c>
      <c r="E405" s="41">
        <f>VarInput!E405</f>
        <v>0</v>
      </c>
      <c r="F405" s="41">
        <f>VarInput!F405</f>
        <v>0</v>
      </c>
      <c r="G405" s="41">
        <f>VarInput!G405</f>
        <v>0</v>
      </c>
      <c r="H405" s="41">
        <f>VarInput!H405</f>
        <v>0</v>
      </c>
      <c r="I405" s="41">
        <f>VarInput!I405</f>
        <v>0</v>
      </c>
      <c r="J405" s="41">
        <f>VarInput!J405</f>
        <v>0</v>
      </c>
      <c r="K405" s="40">
        <f>VarInput!K405</f>
        <v>0</v>
      </c>
      <c r="L405" s="40">
        <v>1</v>
      </c>
      <c r="M405" s="40">
        <v>0</v>
      </c>
    </row>
    <row r="406" spans="1:13" x14ac:dyDescent="0.2">
      <c r="A406" s="41">
        <f>VarInput!A406</f>
        <v>0</v>
      </c>
      <c r="B406" s="41">
        <f>VarInput!B406</f>
        <v>0</v>
      </c>
      <c r="C406" s="41">
        <f>VarInput!C406</f>
        <v>0</v>
      </c>
      <c r="D406" s="41">
        <f>VarInput!D406</f>
        <v>0</v>
      </c>
      <c r="E406" s="41">
        <f>VarInput!E406</f>
        <v>0</v>
      </c>
      <c r="F406" s="41">
        <f>VarInput!F406</f>
        <v>0</v>
      </c>
      <c r="G406" s="41">
        <f>VarInput!G406</f>
        <v>0</v>
      </c>
      <c r="H406" s="41">
        <f>VarInput!H406</f>
        <v>0</v>
      </c>
      <c r="I406" s="41">
        <f>VarInput!I406</f>
        <v>0</v>
      </c>
      <c r="J406" s="41">
        <f>VarInput!J406</f>
        <v>0</v>
      </c>
      <c r="K406" s="40">
        <f>VarInput!K406</f>
        <v>0</v>
      </c>
      <c r="L406" s="40">
        <v>1</v>
      </c>
      <c r="M406" s="40">
        <v>0</v>
      </c>
    </row>
    <row r="407" spans="1:13" x14ac:dyDescent="0.2">
      <c r="A407" s="41">
        <f>VarInput!A407</f>
        <v>0</v>
      </c>
      <c r="B407" s="41">
        <f>VarInput!B407</f>
        <v>0</v>
      </c>
      <c r="C407" s="41">
        <f>VarInput!C407</f>
        <v>0</v>
      </c>
      <c r="D407" s="41">
        <f>VarInput!D407</f>
        <v>0</v>
      </c>
      <c r="E407" s="41">
        <f>VarInput!E407</f>
        <v>0</v>
      </c>
      <c r="F407" s="41">
        <f>VarInput!F407</f>
        <v>0</v>
      </c>
      <c r="G407" s="41">
        <f>VarInput!G407</f>
        <v>0</v>
      </c>
      <c r="H407" s="41">
        <f>VarInput!H407</f>
        <v>0</v>
      </c>
      <c r="I407" s="41">
        <f>VarInput!I407</f>
        <v>0</v>
      </c>
      <c r="J407" s="41">
        <f>VarInput!J407</f>
        <v>0</v>
      </c>
      <c r="K407" s="40">
        <f>VarInput!K407</f>
        <v>0</v>
      </c>
      <c r="L407" s="40">
        <v>1</v>
      </c>
      <c r="M407" s="40">
        <v>0</v>
      </c>
    </row>
    <row r="408" spans="1:13" x14ac:dyDescent="0.2">
      <c r="A408" s="41">
        <f>VarInput!A408</f>
        <v>0</v>
      </c>
      <c r="B408" s="41">
        <f>VarInput!B408</f>
        <v>0</v>
      </c>
      <c r="C408" s="41">
        <f>VarInput!C408</f>
        <v>0</v>
      </c>
      <c r="D408" s="41">
        <f>VarInput!D408</f>
        <v>0</v>
      </c>
      <c r="E408" s="41">
        <f>VarInput!E408</f>
        <v>0</v>
      </c>
      <c r="F408" s="41">
        <f>VarInput!F408</f>
        <v>0</v>
      </c>
      <c r="G408" s="41">
        <f>VarInput!G408</f>
        <v>0</v>
      </c>
      <c r="H408" s="41">
        <f>VarInput!H408</f>
        <v>0</v>
      </c>
      <c r="I408" s="41">
        <f>VarInput!I408</f>
        <v>0</v>
      </c>
      <c r="J408" s="41">
        <f>VarInput!J408</f>
        <v>0</v>
      </c>
      <c r="K408" s="40">
        <f>VarInput!K408</f>
        <v>0</v>
      </c>
      <c r="L408" s="40">
        <v>1</v>
      </c>
      <c r="M408" s="40">
        <v>0</v>
      </c>
    </row>
    <row r="409" spans="1:13" x14ac:dyDescent="0.2">
      <c r="A409" s="41">
        <f>VarInput!A409</f>
        <v>0</v>
      </c>
      <c r="B409" s="41">
        <f>VarInput!B409</f>
        <v>0</v>
      </c>
      <c r="C409" s="41">
        <f>VarInput!C409</f>
        <v>0</v>
      </c>
      <c r="D409" s="41">
        <f>VarInput!D409</f>
        <v>0</v>
      </c>
      <c r="E409" s="41">
        <f>VarInput!E409</f>
        <v>0</v>
      </c>
      <c r="F409" s="41">
        <f>VarInput!F409</f>
        <v>0</v>
      </c>
      <c r="G409" s="41">
        <f>VarInput!G409</f>
        <v>0</v>
      </c>
      <c r="H409" s="41">
        <f>VarInput!H409</f>
        <v>0</v>
      </c>
      <c r="I409" s="41">
        <f>VarInput!I409</f>
        <v>0</v>
      </c>
      <c r="J409" s="41">
        <f>VarInput!J409</f>
        <v>0</v>
      </c>
      <c r="K409" s="40">
        <f>VarInput!K409</f>
        <v>0</v>
      </c>
      <c r="L409" s="40">
        <v>1</v>
      </c>
      <c r="M409" s="40">
        <v>0</v>
      </c>
    </row>
    <row r="410" spans="1:13" x14ac:dyDescent="0.2">
      <c r="A410" s="41">
        <f>VarInput!A410</f>
        <v>0</v>
      </c>
      <c r="B410" s="41">
        <f>VarInput!B410</f>
        <v>0</v>
      </c>
      <c r="C410" s="41">
        <f>VarInput!C410</f>
        <v>0</v>
      </c>
      <c r="D410" s="41">
        <f>VarInput!D410</f>
        <v>0</v>
      </c>
      <c r="E410" s="41">
        <f>VarInput!E410</f>
        <v>0</v>
      </c>
      <c r="F410" s="41">
        <f>VarInput!F410</f>
        <v>0</v>
      </c>
      <c r="G410" s="41">
        <f>VarInput!G410</f>
        <v>0</v>
      </c>
      <c r="H410" s="41">
        <f>VarInput!H410</f>
        <v>0</v>
      </c>
      <c r="I410" s="41">
        <f>VarInput!I410</f>
        <v>0</v>
      </c>
      <c r="J410" s="41">
        <f>VarInput!J410</f>
        <v>0</v>
      </c>
      <c r="K410" s="40">
        <f>VarInput!K410</f>
        <v>0</v>
      </c>
      <c r="L410" s="40">
        <v>1</v>
      </c>
      <c r="M410" s="40">
        <v>0</v>
      </c>
    </row>
    <row r="411" spans="1:13" x14ac:dyDescent="0.2">
      <c r="A411" s="41">
        <f>VarInput!A411</f>
        <v>0</v>
      </c>
      <c r="B411" s="41">
        <f>VarInput!B411</f>
        <v>0</v>
      </c>
      <c r="C411" s="41">
        <f>VarInput!C411</f>
        <v>0</v>
      </c>
      <c r="D411" s="41">
        <f>VarInput!D411</f>
        <v>0</v>
      </c>
      <c r="E411" s="41">
        <f>VarInput!E411</f>
        <v>0</v>
      </c>
      <c r="F411" s="41">
        <f>VarInput!F411</f>
        <v>0</v>
      </c>
      <c r="G411" s="41">
        <f>VarInput!G411</f>
        <v>0</v>
      </c>
      <c r="H411" s="41">
        <f>VarInput!H411</f>
        <v>0</v>
      </c>
      <c r="I411" s="41">
        <f>VarInput!I411</f>
        <v>0</v>
      </c>
      <c r="J411" s="41">
        <f>VarInput!J411</f>
        <v>0</v>
      </c>
      <c r="K411" s="40">
        <f>VarInput!K411</f>
        <v>0</v>
      </c>
      <c r="L411" s="40">
        <v>1</v>
      </c>
      <c r="M411" s="40">
        <v>0</v>
      </c>
    </row>
    <row r="412" spans="1:13" x14ac:dyDescent="0.2">
      <c r="A412" s="41">
        <f>VarInput!A412</f>
        <v>0</v>
      </c>
      <c r="B412" s="41">
        <f>VarInput!B412</f>
        <v>0</v>
      </c>
      <c r="C412" s="41">
        <f>VarInput!C412</f>
        <v>0</v>
      </c>
      <c r="D412" s="41">
        <f>VarInput!D412</f>
        <v>0</v>
      </c>
      <c r="E412" s="41">
        <f>VarInput!E412</f>
        <v>0</v>
      </c>
      <c r="F412" s="41">
        <f>VarInput!F412</f>
        <v>0</v>
      </c>
      <c r="G412" s="41">
        <f>VarInput!G412</f>
        <v>0</v>
      </c>
      <c r="H412" s="41">
        <f>VarInput!H412</f>
        <v>0</v>
      </c>
      <c r="I412" s="41">
        <f>VarInput!I412</f>
        <v>0</v>
      </c>
      <c r="J412" s="41">
        <f>VarInput!J412</f>
        <v>0</v>
      </c>
      <c r="K412" s="40">
        <f>VarInput!K412</f>
        <v>0</v>
      </c>
      <c r="L412" s="40">
        <v>1</v>
      </c>
      <c r="M412" s="40">
        <v>0</v>
      </c>
    </row>
    <row r="413" spans="1:13" x14ac:dyDescent="0.2">
      <c r="A413" s="41">
        <f>VarInput!A413</f>
        <v>0</v>
      </c>
      <c r="B413" s="41">
        <f>VarInput!B413</f>
        <v>0</v>
      </c>
      <c r="C413" s="41">
        <f>VarInput!C413</f>
        <v>0</v>
      </c>
      <c r="D413" s="41">
        <f>VarInput!D413</f>
        <v>0</v>
      </c>
      <c r="E413" s="41">
        <f>VarInput!E413</f>
        <v>0</v>
      </c>
      <c r="F413" s="41">
        <f>VarInput!F413</f>
        <v>0</v>
      </c>
      <c r="G413" s="41">
        <f>VarInput!G413</f>
        <v>0</v>
      </c>
      <c r="H413" s="41">
        <f>VarInput!H413</f>
        <v>0</v>
      </c>
      <c r="I413" s="41">
        <f>VarInput!I413</f>
        <v>0</v>
      </c>
      <c r="J413" s="41">
        <f>VarInput!J413</f>
        <v>0</v>
      </c>
      <c r="K413" s="40">
        <f>VarInput!K413</f>
        <v>0</v>
      </c>
      <c r="L413" s="40">
        <v>1</v>
      </c>
      <c r="M413" s="40">
        <v>0</v>
      </c>
    </row>
    <row r="414" spans="1:13" x14ac:dyDescent="0.2">
      <c r="A414" s="41">
        <f>VarInput!A414</f>
        <v>0</v>
      </c>
      <c r="B414" s="41">
        <f>VarInput!B414</f>
        <v>0</v>
      </c>
      <c r="C414" s="41">
        <f>VarInput!C414</f>
        <v>0</v>
      </c>
      <c r="D414" s="41">
        <f>VarInput!D414</f>
        <v>0</v>
      </c>
      <c r="E414" s="41">
        <f>VarInput!E414</f>
        <v>0</v>
      </c>
      <c r="F414" s="41">
        <f>VarInput!F414</f>
        <v>0</v>
      </c>
      <c r="G414" s="41">
        <f>VarInput!G414</f>
        <v>0</v>
      </c>
      <c r="H414" s="41">
        <f>VarInput!H414</f>
        <v>0</v>
      </c>
      <c r="I414" s="41">
        <f>VarInput!I414</f>
        <v>0</v>
      </c>
      <c r="J414" s="41">
        <f>VarInput!J414</f>
        <v>0</v>
      </c>
      <c r="K414" s="40">
        <f>VarInput!K414</f>
        <v>0</v>
      </c>
      <c r="L414" s="40">
        <v>1</v>
      </c>
      <c r="M414" s="40">
        <v>0</v>
      </c>
    </row>
    <row r="415" spans="1:13" x14ac:dyDescent="0.2">
      <c r="A415" s="41">
        <f>VarInput!A415</f>
        <v>0</v>
      </c>
      <c r="B415" s="41">
        <f>VarInput!B415</f>
        <v>0</v>
      </c>
      <c r="C415" s="41">
        <f>VarInput!C415</f>
        <v>0</v>
      </c>
      <c r="D415" s="41">
        <f>VarInput!D415</f>
        <v>0</v>
      </c>
      <c r="E415" s="41">
        <f>VarInput!E415</f>
        <v>0</v>
      </c>
      <c r="F415" s="41">
        <f>VarInput!F415</f>
        <v>0</v>
      </c>
      <c r="G415" s="41">
        <f>VarInput!G415</f>
        <v>0</v>
      </c>
      <c r="H415" s="41">
        <f>VarInput!H415</f>
        <v>0</v>
      </c>
      <c r="I415" s="41">
        <f>VarInput!I415</f>
        <v>0</v>
      </c>
      <c r="J415" s="41">
        <f>VarInput!J415</f>
        <v>0</v>
      </c>
      <c r="K415" s="40">
        <f>VarInput!K415</f>
        <v>0</v>
      </c>
      <c r="L415" s="40">
        <v>1</v>
      </c>
      <c r="M415" s="40">
        <v>0</v>
      </c>
    </row>
    <row r="416" spans="1:13" x14ac:dyDescent="0.2">
      <c r="A416" s="41">
        <f>VarInput!A416</f>
        <v>0</v>
      </c>
      <c r="B416" s="41">
        <f>VarInput!B416</f>
        <v>0</v>
      </c>
      <c r="C416" s="41">
        <f>VarInput!C416</f>
        <v>0</v>
      </c>
      <c r="D416" s="41">
        <f>VarInput!D416</f>
        <v>0</v>
      </c>
      <c r="E416" s="41">
        <f>VarInput!E416</f>
        <v>0</v>
      </c>
      <c r="F416" s="41">
        <f>VarInput!F416</f>
        <v>0</v>
      </c>
      <c r="G416" s="41">
        <f>VarInput!G416</f>
        <v>0</v>
      </c>
      <c r="H416" s="41">
        <f>VarInput!H416</f>
        <v>0</v>
      </c>
      <c r="I416" s="41">
        <f>VarInput!I416</f>
        <v>0</v>
      </c>
      <c r="J416" s="41">
        <f>VarInput!J416</f>
        <v>0</v>
      </c>
      <c r="K416" s="40">
        <f>VarInput!K416</f>
        <v>0</v>
      </c>
      <c r="L416" s="40">
        <v>1</v>
      </c>
      <c r="M416" s="40">
        <v>0</v>
      </c>
    </row>
    <row r="417" spans="1:13" x14ac:dyDescent="0.2">
      <c r="A417" s="41">
        <f>VarInput!A417</f>
        <v>0</v>
      </c>
      <c r="B417" s="41">
        <f>VarInput!B417</f>
        <v>0</v>
      </c>
      <c r="C417" s="41">
        <f>VarInput!C417</f>
        <v>0</v>
      </c>
      <c r="D417" s="41">
        <f>VarInput!D417</f>
        <v>0</v>
      </c>
      <c r="E417" s="41">
        <f>VarInput!E417</f>
        <v>0</v>
      </c>
      <c r="F417" s="41">
        <f>VarInput!F417</f>
        <v>0</v>
      </c>
      <c r="G417" s="41">
        <f>VarInput!G417</f>
        <v>0</v>
      </c>
      <c r="H417" s="41">
        <f>VarInput!H417</f>
        <v>0</v>
      </c>
      <c r="I417" s="41">
        <f>VarInput!I417</f>
        <v>0</v>
      </c>
      <c r="J417" s="41">
        <f>VarInput!J417</f>
        <v>0</v>
      </c>
      <c r="K417" s="40">
        <f>VarInput!K417</f>
        <v>0</v>
      </c>
      <c r="L417" s="40">
        <v>1</v>
      </c>
      <c r="M417" s="40">
        <v>0</v>
      </c>
    </row>
    <row r="418" spans="1:13" x14ac:dyDescent="0.2">
      <c r="A418" s="41">
        <f>VarInput!A418</f>
        <v>0</v>
      </c>
      <c r="B418" s="41">
        <f>VarInput!B418</f>
        <v>0</v>
      </c>
      <c r="C418" s="41">
        <f>VarInput!C418</f>
        <v>0</v>
      </c>
      <c r="D418" s="41">
        <f>VarInput!D418</f>
        <v>0</v>
      </c>
      <c r="E418" s="41">
        <f>VarInput!E418</f>
        <v>0</v>
      </c>
      <c r="F418" s="41">
        <f>VarInput!F418</f>
        <v>0</v>
      </c>
      <c r="G418" s="41">
        <f>VarInput!G418</f>
        <v>0</v>
      </c>
      <c r="H418" s="41">
        <f>VarInput!H418</f>
        <v>0</v>
      </c>
      <c r="I418" s="41">
        <f>VarInput!I418</f>
        <v>0</v>
      </c>
      <c r="J418" s="41">
        <f>VarInput!J418</f>
        <v>0</v>
      </c>
      <c r="K418" s="40">
        <f>VarInput!K418</f>
        <v>0</v>
      </c>
      <c r="L418" s="40">
        <v>1</v>
      </c>
      <c r="M418" s="40">
        <v>0</v>
      </c>
    </row>
    <row r="419" spans="1:13" x14ac:dyDescent="0.2">
      <c r="A419" s="41">
        <f>VarInput!A419</f>
        <v>0</v>
      </c>
      <c r="B419" s="41">
        <f>VarInput!B419</f>
        <v>0</v>
      </c>
      <c r="C419" s="41">
        <f>VarInput!C419</f>
        <v>0</v>
      </c>
      <c r="D419" s="41">
        <f>VarInput!D419</f>
        <v>0</v>
      </c>
      <c r="E419" s="41">
        <f>VarInput!E419</f>
        <v>0</v>
      </c>
      <c r="F419" s="41">
        <f>VarInput!F419</f>
        <v>0</v>
      </c>
      <c r="G419" s="41">
        <f>VarInput!G419</f>
        <v>0</v>
      </c>
      <c r="H419" s="41">
        <f>VarInput!H419</f>
        <v>0</v>
      </c>
      <c r="I419" s="41">
        <f>VarInput!I419</f>
        <v>0</v>
      </c>
      <c r="J419" s="41">
        <f>VarInput!J419</f>
        <v>0</v>
      </c>
      <c r="K419" s="40">
        <f>VarInput!K419</f>
        <v>0</v>
      </c>
      <c r="L419" s="40">
        <v>1</v>
      </c>
      <c r="M419" s="40">
        <v>0</v>
      </c>
    </row>
    <row r="420" spans="1:13" x14ac:dyDescent="0.2">
      <c r="A420" s="41">
        <f>VarInput!A420</f>
        <v>0</v>
      </c>
      <c r="B420" s="41">
        <f>VarInput!B420</f>
        <v>0</v>
      </c>
      <c r="C420" s="41">
        <f>VarInput!C420</f>
        <v>0</v>
      </c>
      <c r="D420" s="41">
        <f>VarInput!D420</f>
        <v>0</v>
      </c>
      <c r="E420" s="41">
        <f>VarInput!E420</f>
        <v>0</v>
      </c>
      <c r="F420" s="41">
        <f>VarInput!F420</f>
        <v>0</v>
      </c>
      <c r="G420" s="41">
        <f>VarInput!G420</f>
        <v>0</v>
      </c>
      <c r="H420" s="41">
        <f>VarInput!H420</f>
        <v>0</v>
      </c>
      <c r="I420" s="41">
        <f>VarInput!I420</f>
        <v>0</v>
      </c>
      <c r="J420" s="41">
        <f>VarInput!J420</f>
        <v>0</v>
      </c>
      <c r="K420" s="40">
        <f>VarInput!K420</f>
        <v>0</v>
      </c>
      <c r="L420" s="40">
        <v>1</v>
      </c>
      <c r="M420" s="40">
        <v>0</v>
      </c>
    </row>
    <row r="421" spans="1:13" x14ac:dyDescent="0.2">
      <c r="A421" s="41">
        <f>VarInput!A421</f>
        <v>0</v>
      </c>
      <c r="B421" s="41">
        <f>VarInput!B421</f>
        <v>0</v>
      </c>
      <c r="C421" s="41">
        <f>VarInput!C421</f>
        <v>0</v>
      </c>
      <c r="D421" s="41">
        <f>VarInput!D421</f>
        <v>0</v>
      </c>
      <c r="E421" s="41">
        <f>VarInput!E421</f>
        <v>0</v>
      </c>
      <c r="F421" s="41">
        <f>VarInput!F421</f>
        <v>0</v>
      </c>
      <c r="G421" s="41">
        <f>VarInput!G421</f>
        <v>0</v>
      </c>
      <c r="H421" s="41">
        <f>VarInput!H421</f>
        <v>0</v>
      </c>
      <c r="I421" s="41">
        <f>VarInput!I421</f>
        <v>0</v>
      </c>
      <c r="J421" s="41">
        <f>VarInput!J421</f>
        <v>0</v>
      </c>
      <c r="K421" s="40">
        <f>VarInput!K421</f>
        <v>0</v>
      </c>
      <c r="L421" s="40">
        <v>1</v>
      </c>
      <c r="M421" s="40">
        <v>0</v>
      </c>
    </row>
    <row r="422" spans="1:13" x14ac:dyDescent="0.2">
      <c r="A422" s="41">
        <f>VarInput!A422</f>
        <v>0</v>
      </c>
      <c r="B422" s="41">
        <f>VarInput!B422</f>
        <v>0</v>
      </c>
      <c r="C422" s="41">
        <f>VarInput!C422</f>
        <v>0</v>
      </c>
      <c r="D422" s="41">
        <f>VarInput!D422</f>
        <v>0</v>
      </c>
      <c r="E422" s="41">
        <f>VarInput!E422</f>
        <v>0</v>
      </c>
      <c r="F422" s="41">
        <f>VarInput!F422</f>
        <v>0</v>
      </c>
      <c r="G422" s="41">
        <f>VarInput!G422</f>
        <v>0</v>
      </c>
      <c r="H422" s="41">
        <f>VarInput!H422</f>
        <v>0</v>
      </c>
      <c r="I422" s="41">
        <f>VarInput!I422</f>
        <v>0</v>
      </c>
      <c r="J422" s="41">
        <f>VarInput!J422</f>
        <v>0</v>
      </c>
      <c r="K422" s="40">
        <f>VarInput!K422</f>
        <v>0</v>
      </c>
      <c r="L422" s="40">
        <v>1</v>
      </c>
      <c r="M422" s="40">
        <v>0</v>
      </c>
    </row>
    <row r="423" spans="1:13" x14ac:dyDescent="0.2">
      <c r="A423" s="41">
        <f>VarInput!A423</f>
        <v>0</v>
      </c>
      <c r="B423" s="41">
        <f>VarInput!B423</f>
        <v>0</v>
      </c>
      <c r="C423" s="41">
        <f>VarInput!C423</f>
        <v>0</v>
      </c>
      <c r="D423" s="41">
        <f>VarInput!D423</f>
        <v>0</v>
      </c>
      <c r="E423" s="41">
        <f>VarInput!E423</f>
        <v>0</v>
      </c>
      <c r="F423" s="41">
        <f>VarInput!F423</f>
        <v>0</v>
      </c>
      <c r="G423" s="41">
        <f>VarInput!G423</f>
        <v>0</v>
      </c>
      <c r="H423" s="41">
        <f>VarInput!H423</f>
        <v>0</v>
      </c>
      <c r="I423" s="41">
        <f>VarInput!I423</f>
        <v>0</v>
      </c>
      <c r="J423" s="41">
        <f>VarInput!J423</f>
        <v>0</v>
      </c>
      <c r="K423" s="40">
        <f>VarInput!K423</f>
        <v>0</v>
      </c>
      <c r="L423" s="40">
        <v>1</v>
      </c>
      <c r="M423" s="40">
        <v>0</v>
      </c>
    </row>
    <row r="424" spans="1:13" x14ac:dyDescent="0.2">
      <c r="A424" s="41">
        <f>VarInput!A424</f>
        <v>0</v>
      </c>
      <c r="B424" s="41">
        <f>VarInput!B424</f>
        <v>0</v>
      </c>
      <c r="C424" s="41">
        <f>VarInput!C424</f>
        <v>0</v>
      </c>
      <c r="D424" s="41">
        <f>VarInput!D424</f>
        <v>0</v>
      </c>
      <c r="E424" s="41">
        <f>VarInput!E424</f>
        <v>0</v>
      </c>
      <c r="F424" s="41">
        <f>VarInput!F424</f>
        <v>0</v>
      </c>
      <c r="G424" s="41">
        <f>VarInput!G424</f>
        <v>0</v>
      </c>
      <c r="H424" s="41">
        <f>VarInput!H424</f>
        <v>0</v>
      </c>
      <c r="I424" s="41">
        <f>VarInput!I424</f>
        <v>0</v>
      </c>
      <c r="J424" s="41">
        <f>VarInput!J424</f>
        <v>0</v>
      </c>
      <c r="K424" s="40">
        <f>VarInput!K424</f>
        <v>0</v>
      </c>
      <c r="L424" s="40">
        <v>1</v>
      </c>
      <c r="M424" s="40">
        <v>0</v>
      </c>
    </row>
    <row r="425" spans="1:13" x14ac:dyDescent="0.2">
      <c r="A425" s="41">
        <f>VarInput!A425</f>
        <v>0</v>
      </c>
      <c r="B425" s="41">
        <f>VarInput!B425</f>
        <v>0</v>
      </c>
      <c r="C425" s="41">
        <f>VarInput!C425</f>
        <v>0</v>
      </c>
      <c r="D425" s="41">
        <f>VarInput!D425</f>
        <v>0</v>
      </c>
      <c r="E425" s="41">
        <f>VarInput!E425</f>
        <v>0</v>
      </c>
      <c r="F425" s="41">
        <f>VarInput!F425</f>
        <v>0</v>
      </c>
      <c r="G425" s="41">
        <f>VarInput!G425</f>
        <v>0</v>
      </c>
      <c r="H425" s="41">
        <f>VarInput!H425</f>
        <v>0</v>
      </c>
      <c r="I425" s="41">
        <f>VarInput!I425</f>
        <v>0</v>
      </c>
      <c r="J425" s="41">
        <f>VarInput!J425</f>
        <v>0</v>
      </c>
      <c r="K425" s="40">
        <f>VarInput!K425</f>
        <v>0</v>
      </c>
      <c r="L425" s="40">
        <v>1</v>
      </c>
      <c r="M425" s="40">
        <v>0</v>
      </c>
    </row>
    <row r="426" spans="1:13" x14ac:dyDescent="0.2">
      <c r="A426" s="41">
        <f>VarInput!A426</f>
        <v>0</v>
      </c>
      <c r="B426" s="41">
        <f>VarInput!B426</f>
        <v>0</v>
      </c>
      <c r="C426" s="41">
        <f>VarInput!C426</f>
        <v>0</v>
      </c>
      <c r="D426" s="41">
        <f>VarInput!D426</f>
        <v>0</v>
      </c>
      <c r="E426" s="41">
        <f>VarInput!E426</f>
        <v>0</v>
      </c>
      <c r="F426" s="41">
        <f>VarInput!F426</f>
        <v>0</v>
      </c>
      <c r="G426" s="41">
        <f>VarInput!G426</f>
        <v>0</v>
      </c>
      <c r="H426" s="41">
        <f>VarInput!H426</f>
        <v>0</v>
      </c>
      <c r="I426" s="41">
        <f>VarInput!I426</f>
        <v>0</v>
      </c>
      <c r="J426" s="41">
        <f>VarInput!J426</f>
        <v>0</v>
      </c>
      <c r="K426" s="40">
        <f>VarInput!K426</f>
        <v>0</v>
      </c>
      <c r="L426" s="40">
        <v>1</v>
      </c>
      <c r="M426" s="40">
        <v>0</v>
      </c>
    </row>
    <row r="427" spans="1:13" x14ac:dyDescent="0.2">
      <c r="A427" s="41">
        <f>VarInput!A427</f>
        <v>0</v>
      </c>
      <c r="B427" s="41">
        <f>VarInput!B427</f>
        <v>0</v>
      </c>
      <c r="C427" s="41">
        <f>VarInput!C427</f>
        <v>0</v>
      </c>
      <c r="D427" s="41">
        <f>VarInput!D427</f>
        <v>0</v>
      </c>
      <c r="E427" s="41">
        <f>VarInput!E427</f>
        <v>0</v>
      </c>
      <c r="F427" s="41">
        <f>VarInput!F427</f>
        <v>0</v>
      </c>
      <c r="G427" s="41">
        <f>VarInput!G427</f>
        <v>0</v>
      </c>
      <c r="H427" s="41">
        <f>VarInput!H427</f>
        <v>0</v>
      </c>
      <c r="I427" s="41">
        <f>VarInput!I427</f>
        <v>0</v>
      </c>
      <c r="J427" s="41">
        <f>VarInput!J427</f>
        <v>0</v>
      </c>
      <c r="K427" s="40">
        <f>VarInput!K427</f>
        <v>0</v>
      </c>
      <c r="L427" s="40">
        <v>1</v>
      </c>
      <c r="M427" s="40">
        <v>0</v>
      </c>
    </row>
    <row r="428" spans="1:13" x14ac:dyDescent="0.2">
      <c r="A428" s="41">
        <f>VarInput!A428</f>
        <v>0</v>
      </c>
      <c r="B428" s="41">
        <f>VarInput!B428</f>
        <v>0</v>
      </c>
      <c r="C428" s="41">
        <f>VarInput!C428</f>
        <v>0</v>
      </c>
      <c r="D428" s="41">
        <f>VarInput!D428</f>
        <v>0</v>
      </c>
      <c r="E428" s="41">
        <f>VarInput!E428</f>
        <v>0</v>
      </c>
      <c r="F428" s="41">
        <f>VarInput!F428</f>
        <v>0</v>
      </c>
      <c r="G428" s="41">
        <f>VarInput!G428</f>
        <v>0</v>
      </c>
      <c r="H428" s="41">
        <f>VarInput!H428</f>
        <v>0</v>
      </c>
      <c r="I428" s="41">
        <f>VarInput!I428</f>
        <v>0</v>
      </c>
      <c r="J428" s="41">
        <f>VarInput!J428</f>
        <v>0</v>
      </c>
      <c r="K428" s="40">
        <f>VarInput!K428</f>
        <v>0</v>
      </c>
      <c r="L428" s="40">
        <v>1</v>
      </c>
      <c r="M428" s="40">
        <v>0</v>
      </c>
    </row>
    <row r="429" spans="1:13" x14ac:dyDescent="0.2">
      <c r="A429" s="41">
        <f>VarInput!A429</f>
        <v>0</v>
      </c>
      <c r="B429" s="41">
        <f>VarInput!B429</f>
        <v>0</v>
      </c>
      <c r="C429" s="41">
        <f>VarInput!C429</f>
        <v>0</v>
      </c>
      <c r="D429" s="41">
        <f>VarInput!D429</f>
        <v>0</v>
      </c>
      <c r="E429" s="41">
        <f>VarInput!E429</f>
        <v>0</v>
      </c>
      <c r="F429" s="41">
        <f>VarInput!F429</f>
        <v>0</v>
      </c>
      <c r="G429" s="41">
        <f>VarInput!G429</f>
        <v>0</v>
      </c>
      <c r="H429" s="41">
        <f>VarInput!H429</f>
        <v>0</v>
      </c>
      <c r="I429" s="41">
        <f>VarInput!I429</f>
        <v>0</v>
      </c>
      <c r="J429" s="41">
        <f>VarInput!J429</f>
        <v>0</v>
      </c>
      <c r="K429" s="40">
        <f>VarInput!K429</f>
        <v>0</v>
      </c>
      <c r="L429" s="40">
        <v>1</v>
      </c>
      <c r="M429" s="40">
        <v>0</v>
      </c>
    </row>
    <row r="430" spans="1:13" x14ac:dyDescent="0.2">
      <c r="A430" s="41">
        <f>VarInput!A430</f>
        <v>0</v>
      </c>
      <c r="B430" s="41">
        <f>VarInput!B430</f>
        <v>0</v>
      </c>
      <c r="C430" s="41">
        <f>VarInput!C430</f>
        <v>0</v>
      </c>
      <c r="D430" s="41">
        <f>VarInput!D430</f>
        <v>0</v>
      </c>
      <c r="E430" s="41">
        <f>VarInput!E430</f>
        <v>0</v>
      </c>
      <c r="F430" s="41">
        <f>VarInput!F430</f>
        <v>0</v>
      </c>
      <c r="G430" s="41">
        <f>VarInput!G430</f>
        <v>0</v>
      </c>
      <c r="H430" s="41">
        <f>VarInput!H430</f>
        <v>0</v>
      </c>
      <c r="I430" s="41">
        <f>VarInput!I430</f>
        <v>0</v>
      </c>
      <c r="J430" s="41">
        <f>VarInput!J430</f>
        <v>0</v>
      </c>
      <c r="K430" s="40">
        <f>VarInput!K430</f>
        <v>0</v>
      </c>
      <c r="L430" s="40">
        <v>1</v>
      </c>
      <c r="M430" s="40">
        <v>0</v>
      </c>
    </row>
    <row r="431" spans="1:13" x14ac:dyDescent="0.2">
      <c r="A431" s="41">
        <f>VarInput!A431</f>
        <v>0</v>
      </c>
      <c r="B431" s="41">
        <f>VarInput!B431</f>
        <v>0</v>
      </c>
      <c r="C431" s="41">
        <f>VarInput!C431</f>
        <v>0</v>
      </c>
      <c r="D431" s="41">
        <f>VarInput!D431</f>
        <v>0</v>
      </c>
      <c r="E431" s="41">
        <f>VarInput!E431</f>
        <v>0</v>
      </c>
      <c r="F431" s="41">
        <f>VarInput!F431</f>
        <v>0</v>
      </c>
      <c r="G431" s="41">
        <f>VarInput!G431</f>
        <v>0</v>
      </c>
      <c r="H431" s="41">
        <f>VarInput!H431</f>
        <v>0</v>
      </c>
      <c r="I431" s="41">
        <f>VarInput!I431</f>
        <v>0</v>
      </c>
      <c r="J431" s="41">
        <f>VarInput!J431</f>
        <v>0</v>
      </c>
      <c r="K431" s="40">
        <f>VarInput!K431</f>
        <v>0</v>
      </c>
      <c r="L431" s="40">
        <v>1</v>
      </c>
      <c r="M431" s="40">
        <v>0</v>
      </c>
    </row>
    <row r="432" spans="1:13" x14ac:dyDescent="0.2">
      <c r="A432" s="41">
        <f>VarInput!A432</f>
        <v>0</v>
      </c>
      <c r="B432" s="41">
        <f>VarInput!B432</f>
        <v>0</v>
      </c>
      <c r="C432" s="41">
        <f>VarInput!C432</f>
        <v>0</v>
      </c>
      <c r="D432" s="41">
        <f>VarInput!D432</f>
        <v>0</v>
      </c>
      <c r="E432" s="41">
        <f>VarInput!E432</f>
        <v>0</v>
      </c>
      <c r="F432" s="41">
        <f>VarInput!F432</f>
        <v>0</v>
      </c>
      <c r="G432" s="41">
        <f>VarInput!G432</f>
        <v>0</v>
      </c>
      <c r="H432" s="41">
        <f>VarInput!H432</f>
        <v>0</v>
      </c>
      <c r="I432" s="41">
        <f>VarInput!I432</f>
        <v>0</v>
      </c>
      <c r="J432" s="41">
        <f>VarInput!J432</f>
        <v>0</v>
      </c>
      <c r="K432" s="40">
        <f>VarInput!K432</f>
        <v>0</v>
      </c>
      <c r="L432" s="40">
        <v>1</v>
      </c>
      <c r="M432" s="40">
        <v>0</v>
      </c>
    </row>
    <row r="433" spans="1:13" x14ac:dyDescent="0.2">
      <c r="A433" s="41">
        <f>VarInput!A433</f>
        <v>0</v>
      </c>
      <c r="B433" s="41">
        <f>VarInput!B433</f>
        <v>0</v>
      </c>
      <c r="C433" s="41">
        <f>VarInput!C433</f>
        <v>0</v>
      </c>
      <c r="D433" s="41">
        <f>VarInput!D433</f>
        <v>0</v>
      </c>
      <c r="E433" s="41">
        <f>VarInput!E433</f>
        <v>0</v>
      </c>
      <c r="F433" s="41">
        <f>VarInput!F433</f>
        <v>0</v>
      </c>
      <c r="G433" s="41">
        <f>VarInput!G433</f>
        <v>0</v>
      </c>
      <c r="H433" s="41">
        <f>VarInput!H433</f>
        <v>0</v>
      </c>
      <c r="I433" s="41">
        <f>VarInput!I433</f>
        <v>0</v>
      </c>
      <c r="J433" s="41">
        <f>VarInput!J433</f>
        <v>0</v>
      </c>
      <c r="K433" s="40">
        <f>VarInput!K433</f>
        <v>0</v>
      </c>
      <c r="L433" s="40">
        <v>1</v>
      </c>
      <c r="M433" s="40">
        <v>0</v>
      </c>
    </row>
    <row r="434" spans="1:13" x14ac:dyDescent="0.2">
      <c r="A434" s="41">
        <f>VarInput!A434</f>
        <v>0</v>
      </c>
      <c r="B434" s="41">
        <f>VarInput!B434</f>
        <v>0</v>
      </c>
      <c r="C434" s="41">
        <f>VarInput!C434</f>
        <v>0</v>
      </c>
      <c r="D434" s="41">
        <f>VarInput!D434</f>
        <v>0</v>
      </c>
      <c r="E434" s="41">
        <f>VarInput!E434</f>
        <v>0</v>
      </c>
      <c r="F434" s="41">
        <f>VarInput!F434</f>
        <v>0</v>
      </c>
      <c r="G434" s="41">
        <f>VarInput!G434</f>
        <v>0</v>
      </c>
      <c r="H434" s="41">
        <f>VarInput!H434</f>
        <v>0</v>
      </c>
      <c r="I434" s="41">
        <f>VarInput!I434</f>
        <v>0</v>
      </c>
      <c r="J434" s="41">
        <f>VarInput!J434</f>
        <v>0</v>
      </c>
      <c r="K434" s="40">
        <f>VarInput!K434</f>
        <v>0</v>
      </c>
      <c r="L434" s="40">
        <v>1</v>
      </c>
      <c r="M434" s="40">
        <v>0</v>
      </c>
    </row>
    <row r="435" spans="1:13" x14ac:dyDescent="0.2">
      <c r="A435" s="41">
        <f>VarInput!A435</f>
        <v>0</v>
      </c>
      <c r="B435" s="41">
        <f>VarInput!B435</f>
        <v>0</v>
      </c>
      <c r="C435" s="41">
        <f>VarInput!C435</f>
        <v>0</v>
      </c>
      <c r="D435" s="41">
        <f>VarInput!D435</f>
        <v>0</v>
      </c>
      <c r="E435" s="41">
        <f>VarInput!E435</f>
        <v>0</v>
      </c>
      <c r="F435" s="41">
        <f>VarInput!F435</f>
        <v>0</v>
      </c>
      <c r="G435" s="41">
        <f>VarInput!G435</f>
        <v>0</v>
      </c>
      <c r="H435" s="41">
        <f>VarInput!H435</f>
        <v>0</v>
      </c>
      <c r="I435" s="41">
        <f>VarInput!I435</f>
        <v>0</v>
      </c>
      <c r="J435" s="41">
        <f>VarInput!J435</f>
        <v>0</v>
      </c>
      <c r="K435" s="40">
        <f>VarInput!K435</f>
        <v>0</v>
      </c>
      <c r="L435" s="40">
        <v>1</v>
      </c>
      <c r="M435" s="40">
        <v>0</v>
      </c>
    </row>
    <row r="436" spans="1:13" x14ac:dyDescent="0.2">
      <c r="A436" s="41">
        <f>VarInput!A436</f>
        <v>0</v>
      </c>
      <c r="B436" s="41">
        <f>VarInput!B436</f>
        <v>0</v>
      </c>
      <c r="C436" s="41">
        <f>VarInput!C436</f>
        <v>0</v>
      </c>
      <c r="D436" s="41">
        <f>VarInput!D436</f>
        <v>0</v>
      </c>
      <c r="E436" s="41">
        <f>VarInput!E436</f>
        <v>0</v>
      </c>
      <c r="F436" s="41">
        <f>VarInput!F436</f>
        <v>0</v>
      </c>
      <c r="G436" s="41">
        <f>VarInput!G436</f>
        <v>0</v>
      </c>
      <c r="H436" s="41">
        <f>VarInput!H436</f>
        <v>0</v>
      </c>
      <c r="I436" s="41">
        <f>VarInput!I436</f>
        <v>0</v>
      </c>
      <c r="J436" s="41">
        <f>VarInput!J436</f>
        <v>0</v>
      </c>
      <c r="K436" s="40">
        <f>VarInput!K436</f>
        <v>0</v>
      </c>
      <c r="L436" s="40">
        <v>1</v>
      </c>
      <c r="M436" s="40">
        <v>0</v>
      </c>
    </row>
    <row r="437" spans="1:13" x14ac:dyDescent="0.2">
      <c r="A437" s="41">
        <f>VarInput!A437</f>
        <v>0</v>
      </c>
      <c r="B437" s="41">
        <f>VarInput!B437</f>
        <v>0</v>
      </c>
      <c r="C437" s="41">
        <f>VarInput!C437</f>
        <v>0</v>
      </c>
      <c r="D437" s="41">
        <f>VarInput!D437</f>
        <v>0</v>
      </c>
      <c r="E437" s="41">
        <f>VarInput!E437</f>
        <v>0</v>
      </c>
      <c r="F437" s="41">
        <f>VarInput!F437</f>
        <v>0</v>
      </c>
      <c r="G437" s="41">
        <f>VarInput!G437</f>
        <v>0</v>
      </c>
      <c r="H437" s="41">
        <f>VarInput!H437</f>
        <v>0</v>
      </c>
      <c r="I437" s="41">
        <f>VarInput!I437</f>
        <v>0</v>
      </c>
      <c r="J437" s="41">
        <f>VarInput!J437</f>
        <v>0</v>
      </c>
      <c r="K437" s="40">
        <f>VarInput!K437</f>
        <v>0</v>
      </c>
      <c r="L437" s="40">
        <v>1</v>
      </c>
      <c r="M437" s="40">
        <v>0</v>
      </c>
    </row>
    <row r="438" spans="1:13" x14ac:dyDescent="0.2">
      <c r="A438" s="41">
        <f>VarInput!A438</f>
        <v>0</v>
      </c>
      <c r="B438" s="41">
        <f>VarInput!B438</f>
        <v>0</v>
      </c>
      <c r="C438" s="41">
        <f>VarInput!C438</f>
        <v>0</v>
      </c>
      <c r="D438" s="41">
        <f>VarInput!D438</f>
        <v>0</v>
      </c>
      <c r="E438" s="41">
        <f>VarInput!E438</f>
        <v>0</v>
      </c>
      <c r="F438" s="41">
        <f>VarInput!F438</f>
        <v>0</v>
      </c>
      <c r="G438" s="41">
        <f>VarInput!G438</f>
        <v>0</v>
      </c>
      <c r="H438" s="41">
        <f>VarInput!H438</f>
        <v>0</v>
      </c>
      <c r="I438" s="41">
        <f>VarInput!I438</f>
        <v>0</v>
      </c>
      <c r="J438" s="41">
        <f>VarInput!J438</f>
        <v>0</v>
      </c>
      <c r="K438" s="40">
        <f>VarInput!K438</f>
        <v>0</v>
      </c>
      <c r="L438" s="40">
        <v>1</v>
      </c>
      <c r="M438" s="40">
        <v>0</v>
      </c>
    </row>
    <row r="439" spans="1:13" x14ac:dyDescent="0.2">
      <c r="A439" s="41">
        <f>VarInput!A439</f>
        <v>0</v>
      </c>
      <c r="B439" s="41">
        <f>VarInput!B439</f>
        <v>0</v>
      </c>
      <c r="C439" s="41">
        <f>VarInput!C439</f>
        <v>0</v>
      </c>
      <c r="D439" s="41">
        <f>VarInput!D439</f>
        <v>0</v>
      </c>
      <c r="E439" s="41">
        <f>VarInput!E439</f>
        <v>0</v>
      </c>
      <c r="F439" s="41">
        <f>VarInput!F439</f>
        <v>0</v>
      </c>
      <c r="G439" s="41">
        <f>VarInput!G439</f>
        <v>0</v>
      </c>
      <c r="H439" s="41">
        <f>VarInput!H439</f>
        <v>0</v>
      </c>
      <c r="I439" s="41">
        <f>VarInput!I439</f>
        <v>0</v>
      </c>
      <c r="J439" s="41">
        <f>VarInput!J439</f>
        <v>0</v>
      </c>
      <c r="K439" s="40">
        <f>VarInput!K439</f>
        <v>0</v>
      </c>
      <c r="L439" s="40">
        <v>1</v>
      </c>
      <c r="M439" s="40">
        <v>0</v>
      </c>
    </row>
    <row r="440" spans="1:13" x14ac:dyDescent="0.2">
      <c r="A440" s="41">
        <f>VarInput!A440</f>
        <v>0</v>
      </c>
      <c r="B440" s="41">
        <f>VarInput!B440</f>
        <v>0</v>
      </c>
      <c r="C440" s="41">
        <f>VarInput!C440</f>
        <v>0</v>
      </c>
      <c r="D440" s="41">
        <f>VarInput!D440</f>
        <v>0</v>
      </c>
      <c r="E440" s="41">
        <f>VarInput!E440</f>
        <v>0</v>
      </c>
      <c r="F440" s="41">
        <f>VarInput!F440</f>
        <v>0</v>
      </c>
      <c r="G440" s="41">
        <f>VarInput!G440</f>
        <v>0</v>
      </c>
      <c r="H440" s="41">
        <f>VarInput!H440</f>
        <v>0</v>
      </c>
      <c r="I440" s="41">
        <f>VarInput!I440</f>
        <v>0</v>
      </c>
      <c r="J440" s="41">
        <f>VarInput!J440</f>
        <v>0</v>
      </c>
      <c r="K440" s="40">
        <f>VarInput!K440</f>
        <v>0</v>
      </c>
      <c r="L440" s="40">
        <v>1</v>
      </c>
      <c r="M440" s="40">
        <v>0</v>
      </c>
    </row>
    <row r="441" spans="1:13" x14ac:dyDescent="0.2">
      <c r="A441" s="41">
        <f>VarInput!A441</f>
        <v>0</v>
      </c>
      <c r="B441" s="41">
        <f>VarInput!B441</f>
        <v>0</v>
      </c>
      <c r="C441" s="41">
        <f>VarInput!C441</f>
        <v>0</v>
      </c>
      <c r="D441" s="41">
        <f>VarInput!D441</f>
        <v>0</v>
      </c>
      <c r="E441" s="41">
        <f>VarInput!E441</f>
        <v>0</v>
      </c>
      <c r="F441" s="41">
        <f>VarInput!F441</f>
        <v>0</v>
      </c>
      <c r="G441" s="41">
        <f>VarInput!G441</f>
        <v>0</v>
      </c>
      <c r="H441" s="41">
        <f>VarInput!H441</f>
        <v>0</v>
      </c>
      <c r="I441" s="41">
        <f>VarInput!I441</f>
        <v>0</v>
      </c>
      <c r="J441" s="41">
        <f>VarInput!J441</f>
        <v>0</v>
      </c>
      <c r="K441" s="40">
        <f>VarInput!K441</f>
        <v>0</v>
      </c>
      <c r="L441" s="40">
        <v>1</v>
      </c>
      <c r="M441" s="40">
        <v>0</v>
      </c>
    </row>
    <row r="442" spans="1:13" x14ac:dyDescent="0.2">
      <c r="A442" s="41">
        <f>VarInput!A442</f>
        <v>0</v>
      </c>
      <c r="B442" s="41">
        <f>VarInput!B442</f>
        <v>0</v>
      </c>
      <c r="C442" s="41">
        <f>VarInput!C442</f>
        <v>0</v>
      </c>
      <c r="D442" s="41">
        <f>VarInput!D442</f>
        <v>0</v>
      </c>
      <c r="E442" s="41">
        <f>VarInput!E442</f>
        <v>0</v>
      </c>
      <c r="F442" s="41">
        <f>VarInput!F442</f>
        <v>0</v>
      </c>
      <c r="G442" s="41">
        <f>VarInput!G442</f>
        <v>0</v>
      </c>
      <c r="H442" s="41">
        <f>VarInput!H442</f>
        <v>0</v>
      </c>
      <c r="I442" s="41">
        <f>VarInput!I442</f>
        <v>0</v>
      </c>
      <c r="J442" s="41">
        <f>VarInput!J442</f>
        <v>0</v>
      </c>
      <c r="K442" s="40">
        <f>VarInput!K442</f>
        <v>0</v>
      </c>
      <c r="L442" s="40">
        <v>1</v>
      </c>
      <c r="M442" s="40">
        <v>0</v>
      </c>
    </row>
    <row r="443" spans="1:13" x14ac:dyDescent="0.2">
      <c r="A443" s="41">
        <f>VarInput!A443</f>
        <v>0</v>
      </c>
      <c r="B443" s="41">
        <f>VarInput!B443</f>
        <v>0</v>
      </c>
      <c r="C443" s="41">
        <f>VarInput!C443</f>
        <v>0</v>
      </c>
      <c r="D443" s="41">
        <f>VarInput!D443</f>
        <v>0</v>
      </c>
      <c r="E443" s="41">
        <f>VarInput!E443</f>
        <v>0</v>
      </c>
      <c r="F443" s="41">
        <f>VarInput!F443</f>
        <v>0</v>
      </c>
      <c r="G443" s="41">
        <f>VarInput!G443</f>
        <v>0</v>
      </c>
      <c r="H443" s="41">
        <f>VarInput!H443</f>
        <v>0</v>
      </c>
      <c r="I443" s="41">
        <f>VarInput!I443</f>
        <v>0</v>
      </c>
      <c r="J443" s="41">
        <f>VarInput!J443</f>
        <v>0</v>
      </c>
      <c r="K443" s="40">
        <f>VarInput!K443</f>
        <v>0</v>
      </c>
      <c r="L443" s="40">
        <v>1</v>
      </c>
      <c r="M443" s="40">
        <v>0</v>
      </c>
    </row>
    <row r="444" spans="1:13" x14ac:dyDescent="0.2">
      <c r="A444" s="41">
        <f>VarInput!A444</f>
        <v>0</v>
      </c>
      <c r="B444" s="41">
        <f>VarInput!B444</f>
        <v>0</v>
      </c>
      <c r="C444" s="41">
        <f>VarInput!C444</f>
        <v>0</v>
      </c>
      <c r="D444" s="41">
        <f>VarInput!D444</f>
        <v>0</v>
      </c>
      <c r="E444" s="41">
        <f>VarInput!E444</f>
        <v>0</v>
      </c>
      <c r="F444" s="41">
        <f>VarInput!F444</f>
        <v>0</v>
      </c>
      <c r="G444" s="41">
        <f>VarInput!G444</f>
        <v>0</v>
      </c>
      <c r="H444" s="41">
        <f>VarInput!H444</f>
        <v>0</v>
      </c>
      <c r="I444" s="41">
        <f>VarInput!I444</f>
        <v>0</v>
      </c>
      <c r="J444" s="41">
        <f>VarInput!J444</f>
        <v>0</v>
      </c>
      <c r="K444" s="40">
        <f>VarInput!K444</f>
        <v>0</v>
      </c>
      <c r="L444" s="40">
        <v>1</v>
      </c>
      <c r="M444" s="40">
        <v>0</v>
      </c>
    </row>
    <row r="445" spans="1:13" x14ac:dyDescent="0.2">
      <c r="A445" s="41">
        <f>VarInput!A445</f>
        <v>0</v>
      </c>
      <c r="B445" s="41">
        <f>VarInput!B445</f>
        <v>0</v>
      </c>
      <c r="C445" s="41">
        <f>VarInput!C445</f>
        <v>0</v>
      </c>
      <c r="D445" s="41">
        <f>VarInput!D445</f>
        <v>0</v>
      </c>
      <c r="E445" s="41">
        <f>VarInput!E445</f>
        <v>0</v>
      </c>
      <c r="F445" s="41">
        <f>VarInput!F445</f>
        <v>0</v>
      </c>
      <c r="G445" s="41">
        <f>VarInput!G445</f>
        <v>0</v>
      </c>
      <c r="H445" s="41">
        <f>VarInput!H445</f>
        <v>0</v>
      </c>
      <c r="I445" s="41">
        <f>VarInput!I445</f>
        <v>0</v>
      </c>
      <c r="J445" s="41">
        <f>VarInput!J445</f>
        <v>0</v>
      </c>
      <c r="K445" s="40">
        <f>VarInput!K445</f>
        <v>0</v>
      </c>
      <c r="L445" s="40">
        <v>1</v>
      </c>
      <c r="M445" s="40">
        <v>0</v>
      </c>
    </row>
    <row r="446" spans="1:13" x14ac:dyDescent="0.2">
      <c r="A446" s="41">
        <f>VarInput!A446</f>
        <v>0</v>
      </c>
      <c r="B446" s="41">
        <f>VarInput!B446</f>
        <v>0</v>
      </c>
      <c r="C446" s="41">
        <f>VarInput!C446</f>
        <v>0</v>
      </c>
      <c r="D446" s="41">
        <f>VarInput!D446</f>
        <v>0</v>
      </c>
      <c r="E446" s="41">
        <f>VarInput!E446</f>
        <v>0</v>
      </c>
      <c r="F446" s="41">
        <f>VarInput!F446</f>
        <v>0</v>
      </c>
      <c r="G446" s="41">
        <f>VarInput!G446</f>
        <v>0</v>
      </c>
      <c r="H446" s="41">
        <f>VarInput!H446</f>
        <v>0</v>
      </c>
      <c r="I446" s="41">
        <f>VarInput!I446</f>
        <v>0</v>
      </c>
      <c r="J446" s="41">
        <f>VarInput!J446</f>
        <v>0</v>
      </c>
      <c r="K446" s="40">
        <f>VarInput!K446</f>
        <v>0</v>
      </c>
      <c r="L446" s="40">
        <v>1</v>
      </c>
      <c r="M446" s="40">
        <v>0</v>
      </c>
    </row>
    <row r="447" spans="1:13" x14ac:dyDescent="0.2">
      <c r="A447" s="41">
        <f>VarInput!A447</f>
        <v>0</v>
      </c>
      <c r="B447" s="41">
        <f>VarInput!B447</f>
        <v>0</v>
      </c>
      <c r="C447" s="41">
        <f>VarInput!C447</f>
        <v>0</v>
      </c>
      <c r="D447" s="41">
        <f>VarInput!D447</f>
        <v>0</v>
      </c>
      <c r="E447" s="41">
        <f>VarInput!E447</f>
        <v>0</v>
      </c>
      <c r="F447" s="41">
        <f>VarInput!F447</f>
        <v>0</v>
      </c>
      <c r="G447" s="41">
        <f>VarInput!G447</f>
        <v>0</v>
      </c>
      <c r="H447" s="41">
        <f>VarInput!H447</f>
        <v>0</v>
      </c>
      <c r="I447" s="41">
        <f>VarInput!I447</f>
        <v>0</v>
      </c>
      <c r="J447" s="41">
        <f>VarInput!J447</f>
        <v>0</v>
      </c>
      <c r="K447" s="40">
        <f>VarInput!K447</f>
        <v>0</v>
      </c>
      <c r="L447" s="40">
        <v>1</v>
      </c>
      <c r="M447" s="40">
        <v>0</v>
      </c>
    </row>
    <row r="448" spans="1:13" x14ac:dyDescent="0.2">
      <c r="A448" s="41">
        <f>VarInput!A448</f>
        <v>0</v>
      </c>
      <c r="B448" s="41">
        <f>VarInput!B448</f>
        <v>0</v>
      </c>
      <c r="C448" s="41">
        <f>VarInput!C448</f>
        <v>0</v>
      </c>
      <c r="D448" s="41">
        <f>VarInput!D448</f>
        <v>0</v>
      </c>
      <c r="E448" s="41">
        <f>VarInput!E448</f>
        <v>0</v>
      </c>
      <c r="F448" s="41">
        <f>VarInput!F448</f>
        <v>0</v>
      </c>
      <c r="G448" s="41">
        <f>VarInput!G448</f>
        <v>0</v>
      </c>
      <c r="H448" s="41">
        <f>VarInput!H448</f>
        <v>0</v>
      </c>
      <c r="I448" s="41">
        <f>VarInput!I448</f>
        <v>0</v>
      </c>
      <c r="J448" s="41">
        <f>VarInput!J448</f>
        <v>0</v>
      </c>
      <c r="K448" s="40">
        <f>VarInput!K448</f>
        <v>0</v>
      </c>
      <c r="L448" s="40">
        <v>1</v>
      </c>
      <c r="M448" s="40">
        <v>0</v>
      </c>
    </row>
    <row r="449" spans="1:13" x14ac:dyDescent="0.2">
      <c r="A449" s="41">
        <f>VarInput!A449</f>
        <v>0</v>
      </c>
      <c r="B449" s="41">
        <f>VarInput!B449</f>
        <v>0</v>
      </c>
      <c r="C449" s="41">
        <f>VarInput!C449</f>
        <v>0</v>
      </c>
      <c r="D449" s="41">
        <f>VarInput!D449</f>
        <v>0</v>
      </c>
      <c r="E449" s="41">
        <f>VarInput!E449</f>
        <v>0</v>
      </c>
      <c r="F449" s="41">
        <f>VarInput!F449</f>
        <v>0</v>
      </c>
      <c r="G449" s="41">
        <f>VarInput!G449</f>
        <v>0</v>
      </c>
      <c r="H449" s="41">
        <f>VarInput!H449</f>
        <v>0</v>
      </c>
      <c r="I449" s="41">
        <f>VarInput!I449</f>
        <v>0</v>
      </c>
      <c r="J449" s="41">
        <f>VarInput!J449</f>
        <v>0</v>
      </c>
      <c r="K449" s="40">
        <f>VarInput!K449</f>
        <v>0</v>
      </c>
      <c r="L449" s="40">
        <v>1</v>
      </c>
      <c r="M449" s="40">
        <v>0</v>
      </c>
    </row>
    <row r="450" spans="1:13" x14ac:dyDescent="0.2">
      <c r="A450" s="41">
        <f>VarInput!A450</f>
        <v>0</v>
      </c>
      <c r="B450" s="41">
        <f>VarInput!B450</f>
        <v>0</v>
      </c>
      <c r="C450" s="41">
        <f>VarInput!C450</f>
        <v>0</v>
      </c>
      <c r="D450" s="41">
        <f>VarInput!D450</f>
        <v>0</v>
      </c>
      <c r="E450" s="41">
        <f>VarInput!E450</f>
        <v>0</v>
      </c>
      <c r="F450" s="41">
        <f>VarInput!F450</f>
        <v>0</v>
      </c>
      <c r="G450" s="41">
        <f>VarInput!G450</f>
        <v>0</v>
      </c>
      <c r="H450" s="41">
        <f>VarInput!H450</f>
        <v>0</v>
      </c>
      <c r="I450" s="41">
        <f>VarInput!I450</f>
        <v>0</v>
      </c>
      <c r="J450" s="41">
        <f>VarInput!J450</f>
        <v>0</v>
      </c>
      <c r="K450" s="40">
        <f>VarInput!K450</f>
        <v>0</v>
      </c>
      <c r="L450" s="40">
        <v>1</v>
      </c>
      <c r="M450" s="40">
        <v>0</v>
      </c>
    </row>
    <row r="451" spans="1:13" x14ac:dyDescent="0.2">
      <c r="A451" s="41">
        <f>VarInput!A451</f>
        <v>0</v>
      </c>
      <c r="B451" s="41">
        <f>VarInput!B451</f>
        <v>0</v>
      </c>
      <c r="C451" s="41">
        <f>VarInput!C451</f>
        <v>0</v>
      </c>
      <c r="D451" s="41">
        <f>VarInput!D451</f>
        <v>0</v>
      </c>
      <c r="E451" s="41">
        <f>VarInput!E451</f>
        <v>0</v>
      </c>
      <c r="F451" s="41">
        <f>VarInput!F451</f>
        <v>0</v>
      </c>
      <c r="G451" s="41">
        <f>VarInput!G451</f>
        <v>0</v>
      </c>
      <c r="H451" s="41">
        <f>VarInput!H451</f>
        <v>0</v>
      </c>
      <c r="I451" s="41">
        <f>VarInput!I451</f>
        <v>0</v>
      </c>
      <c r="J451" s="41">
        <f>VarInput!J451</f>
        <v>0</v>
      </c>
      <c r="K451" s="40">
        <f>VarInput!K451</f>
        <v>0</v>
      </c>
      <c r="L451" s="40">
        <v>1</v>
      </c>
      <c r="M451" s="40">
        <v>0</v>
      </c>
    </row>
    <row r="452" spans="1:13" x14ac:dyDescent="0.2">
      <c r="A452" s="41">
        <f>VarInput!A452</f>
        <v>0</v>
      </c>
      <c r="B452" s="41">
        <f>VarInput!B452</f>
        <v>0</v>
      </c>
      <c r="C452" s="41">
        <f>VarInput!C452</f>
        <v>0</v>
      </c>
      <c r="D452" s="41">
        <f>VarInput!D452</f>
        <v>0</v>
      </c>
      <c r="E452" s="41">
        <f>VarInput!E452</f>
        <v>0</v>
      </c>
      <c r="F452" s="41">
        <f>VarInput!F452</f>
        <v>0</v>
      </c>
      <c r="G452" s="41">
        <f>VarInput!G452</f>
        <v>0</v>
      </c>
      <c r="H452" s="41">
        <f>VarInput!H452</f>
        <v>0</v>
      </c>
      <c r="I452" s="41">
        <f>VarInput!I452</f>
        <v>0</v>
      </c>
      <c r="J452" s="41">
        <f>VarInput!J452</f>
        <v>0</v>
      </c>
      <c r="K452" s="40">
        <f>VarInput!K452</f>
        <v>0</v>
      </c>
      <c r="L452" s="40">
        <v>1</v>
      </c>
      <c r="M452" s="40">
        <v>0</v>
      </c>
    </row>
    <row r="453" spans="1:13" x14ac:dyDescent="0.2">
      <c r="A453" s="41">
        <f>VarInput!A453</f>
        <v>0</v>
      </c>
      <c r="B453" s="41">
        <f>VarInput!B453</f>
        <v>0</v>
      </c>
      <c r="C453" s="41">
        <f>VarInput!C453</f>
        <v>0</v>
      </c>
      <c r="D453" s="41">
        <f>VarInput!D453</f>
        <v>0</v>
      </c>
      <c r="E453" s="41">
        <f>VarInput!E453</f>
        <v>0</v>
      </c>
      <c r="F453" s="41">
        <f>VarInput!F453</f>
        <v>0</v>
      </c>
      <c r="G453" s="41">
        <f>VarInput!G453</f>
        <v>0</v>
      </c>
      <c r="H453" s="41">
        <f>VarInput!H453</f>
        <v>0</v>
      </c>
      <c r="I453" s="41">
        <f>VarInput!I453</f>
        <v>0</v>
      </c>
      <c r="J453" s="41">
        <f>VarInput!J453</f>
        <v>0</v>
      </c>
      <c r="K453" s="40">
        <f>VarInput!K453</f>
        <v>0</v>
      </c>
      <c r="L453" s="40">
        <v>1</v>
      </c>
      <c r="M453" s="40">
        <v>0</v>
      </c>
    </row>
    <row r="454" spans="1:13" x14ac:dyDescent="0.2">
      <c r="A454" s="41">
        <f>VarInput!A454</f>
        <v>0</v>
      </c>
      <c r="B454" s="41">
        <f>VarInput!B454</f>
        <v>0</v>
      </c>
      <c r="C454" s="41">
        <f>VarInput!C454</f>
        <v>0</v>
      </c>
      <c r="D454" s="41">
        <f>VarInput!D454</f>
        <v>0</v>
      </c>
      <c r="E454" s="41">
        <f>VarInput!E454</f>
        <v>0</v>
      </c>
      <c r="F454" s="41">
        <f>VarInput!F454</f>
        <v>0</v>
      </c>
      <c r="G454" s="41">
        <f>VarInput!G454</f>
        <v>0</v>
      </c>
      <c r="H454" s="41">
        <f>VarInput!H454</f>
        <v>0</v>
      </c>
      <c r="I454" s="41">
        <f>VarInput!I454</f>
        <v>0</v>
      </c>
      <c r="J454" s="41">
        <f>VarInput!J454</f>
        <v>0</v>
      </c>
      <c r="K454" s="40">
        <f>VarInput!K454</f>
        <v>0</v>
      </c>
      <c r="L454" s="40">
        <v>1</v>
      </c>
      <c r="M454" s="40">
        <v>0</v>
      </c>
    </row>
    <row r="455" spans="1:13" x14ac:dyDescent="0.2">
      <c r="A455" s="41">
        <f>VarInput!A455</f>
        <v>0</v>
      </c>
      <c r="B455" s="41">
        <f>VarInput!B455</f>
        <v>0</v>
      </c>
      <c r="C455" s="41">
        <f>VarInput!C455</f>
        <v>0</v>
      </c>
      <c r="D455" s="41">
        <f>VarInput!D455</f>
        <v>0</v>
      </c>
      <c r="E455" s="41">
        <f>VarInput!E455</f>
        <v>0</v>
      </c>
      <c r="F455" s="41">
        <f>VarInput!F455</f>
        <v>0</v>
      </c>
      <c r="G455" s="41">
        <f>VarInput!G455</f>
        <v>0</v>
      </c>
      <c r="H455" s="41">
        <f>VarInput!H455</f>
        <v>0</v>
      </c>
      <c r="I455" s="41">
        <f>VarInput!I455</f>
        <v>0</v>
      </c>
      <c r="J455" s="41">
        <f>VarInput!J455</f>
        <v>0</v>
      </c>
      <c r="K455" s="40">
        <f>VarInput!K455</f>
        <v>0</v>
      </c>
      <c r="L455" s="40">
        <v>1</v>
      </c>
      <c r="M455" s="40">
        <v>0</v>
      </c>
    </row>
    <row r="456" spans="1:13" x14ac:dyDescent="0.2">
      <c r="A456" s="41">
        <f>VarInput!A456</f>
        <v>0</v>
      </c>
      <c r="B456" s="41">
        <f>VarInput!B456</f>
        <v>0</v>
      </c>
      <c r="C456" s="41">
        <f>VarInput!C456</f>
        <v>0</v>
      </c>
      <c r="D456" s="41">
        <f>VarInput!D456</f>
        <v>0</v>
      </c>
      <c r="E456" s="41">
        <f>VarInput!E456</f>
        <v>0</v>
      </c>
      <c r="F456" s="41">
        <f>VarInput!F456</f>
        <v>0</v>
      </c>
      <c r="G456" s="41">
        <f>VarInput!G456</f>
        <v>0</v>
      </c>
      <c r="H456" s="41">
        <f>VarInput!H456</f>
        <v>0</v>
      </c>
      <c r="I456" s="41">
        <f>VarInput!I456</f>
        <v>0</v>
      </c>
      <c r="J456" s="41">
        <f>VarInput!J456</f>
        <v>0</v>
      </c>
      <c r="K456" s="40">
        <f>VarInput!K456</f>
        <v>0</v>
      </c>
      <c r="L456" s="40">
        <v>1</v>
      </c>
      <c r="M456" s="40">
        <v>0</v>
      </c>
    </row>
    <row r="457" spans="1:13" x14ac:dyDescent="0.2">
      <c r="A457" s="41">
        <f>VarInput!A457</f>
        <v>0</v>
      </c>
      <c r="B457" s="41">
        <f>VarInput!B457</f>
        <v>0</v>
      </c>
      <c r="C457" s="41">
        <f>VarInput!C457</f>
        <v>0</v>
      </c>
      <c r="D457" s="41">
        <f>VarInput!D457</f>
        <v>0</v>
      </c>
      <c r="E457" s="41">
        <f>VarInput!E457</f>
        <v>0</v>
      </c>
      <c r="F457" s="41">
        <f>VarInput!F457</f>
        <v>0</v>
      </c>
      <c r="G457" s="41">
        <f>VarInput!G457</f>
        <v>0</v>
      </c>
      <c r="H457" s="41">
        <f>VarInput!H457</f>
        <v>0</v>
      </c>
      <c r="I457" s="41">
        <f>VarInput!I457</f>
        <v>0</v>
      </c>
      <c r="J457" s="41">
        <f>VarInput!J457</f>
        <v>0</v>
      </c>
      <c r="K457" s="40">
        <f>VarInput!K457</f>
        <v>0</v>
      </c>
      <c r="L457" s="40">
        <v>1</v>
      </c>
      <c r="M457" s="40">
        <v>0</v>
      </c>
    </row>
    <row r="458" spans="1:13" x14ac:dyDescent="0.2">
      <c r="A458" s="41">
        <f>VarInput!A458</f>
        <v>0</v>
      </c>
      <c r="B458" s="41">
        <f>VarInput!B458</f>
        <v>0</v>
      </c>
      <c r="C458" s="41">
        <f>VarInput!C458</f>
        <v>0</v>
      </c>
      <c r="D458" s="41">
        <f>VarInput!D458</f>
        <v>0</v>
      </c>
      <c r="E458" s="41">
        <f>VarInput!E458</f>
        <v>0</v>
      </c>
      <c r="F458" s="41">
        <f>VarInput!F458</f>
        <v>0</v>
      </c>
      <c r="G458" s="41">
        <f>VarInput!G458</f>
        <v>0</v>
      </c>
      <c r="H458" s="41">
        <f>VarInput!H458</f>
        <v>0</v>
      </c>
      <c r="I458" s="41">
        <f>VarInput!I458</f>
        <v>0</v>
      </c>
      <c r="J458" s="41">
        <f>VarInput!J458</f>
        <v>0</v>
      </c>
      <c r="K458" s="40">
        <f>VarInput!K458</f>
        <v>0</v>
      </c>
      <c r="L458" s="40">
        <v>1</v>
      </c>
      <c r="M458" s="40">
        <v>0</v>
      </c>
    </row>
    <row r="459" spans="1:13" x14ac:dyDescent="0.2">
      <c r="A459" s="41">
        <f>VarInput!A459</f>
        <v>0</v>
      </c>
      <c r="B459" s="41">
        <f>VarInput!B459</f>
        <v>0</v>
      </c>
      <c r="C459" s="41">
        <f>VarInput!C459</f>
        <v>0</v>
      </c>
      <c r="D459" s="41">
        <f>VarInput!D459</f>
        <v>0</v>
      </c>
      <c r="E459" s="41">
        <f>VarInput!E459</f>
        <v>0</v>
      </c>
      <c r="F459" s="41">
        <f>VarInput!F459</f>
        <v>0</v>
      </c>
      <c r="G459" s="41">
        <f>VarInput!G459</f>
        <v>0</v>
      </c>
      <c r="H459" s="41">
        <f>VarInput!H459</f>
        <v>0</v>
      </c>
      <c r="I459" s="41">
        <f>VarInput!I459</f>
        <v>0</v>
      </c>
      <c r="J459" s="41">
        <f>VarInput!J459</f>
        <v>0</v>
      </c>
      <c r="K459" s="40">
        <f>VarInput!K459</f>
        <v>0</v>
      </c>
      <c r="L459" s="40">
        <v>1</v>
      </c>
      <c r="M459" s="40">
        <v>0</v>
      </c>
    </row>
    <row r="460" spans="1:13" x14ac:dyDescent="0.2">
      <c r="A460" s="41">
        <f>VarInput!A460</f>
        <v>0</v>
      </c>
      <c r="B460" s="41">
        <f>VarInput!B460</f>
        <v>0</v>
      </c>
      <c r="C460" s="41">
        <f>VarInput!C460</f>
        <v>0</v>
      </c>
      <c r="D460" s="41">
        <f>VarInput!D460</f>
        <v>0</v>
      </c>
      <c r="E460" s="41">
        <f>VarInput!E460</f>
        <v>0</v>
      </c>
      <c r="F460" s="41">
        <f>VarInput!F460</f>
        <v>0</v>
      </c>
      <c r="G460" s="41">
        <f>VarInput!G460</f>
        <v>0</v>
      </c>
      <c r="H460" s="41">
        <f>VarInput!H460</f>
        <v>0</v>
      </c>
      <c r="I460" s="41">
        <f>VarInput!I460</f>
        <v>0</v>
      </c>
      <c r="J460" s="41">
        <f>VarInput!J460</f>
        <v>0</v>
      </c>
      <c r="K460" s="40">
        <f>VarInput!K460</f>
        <v>0</v>
      </c>
      <c r="L460" s="40">
        <v>1</v>
      </c>
      <c r="M460" s="40">
        <v>0</v>
      </c>
    </row>
    <row r="461" spans="1:13" x14ac:dyDescent="0.2">
      <c r="A461" s="41">
        <f>VarInput!A461</f>
        <v>0</v>
      </c>
      <c r="B461" s="41">
        <f>VarInput!B461</f>
        <v>0</v>
      </c>
      <c r="C461" s="41">
        <f>VarInput!C461</f>
        <v>0</v>
      </c>
      <c r="D461" s="41">
        <f>VarInput!D461</f>
        <v>0</v>
      </c>
      <c r="E461" s="41">
        <f>VarInput!E461</f>
        <v>0</v>
      </c>
      <c r="F461" s="41">
        <f>VarInput!F461</f>
        <v>0</v>
      </c>
      <c r="G461" s="41">
        <f>VarInput!G461</f>
        <v>0</v>
      </c>
      <c r="H461" s="41">
        <f>VarInput!H461</f>
        <v>0</v>
      </c>
      <c r="I461" s="41">
        <f>VarInput!I461</f>
        <v>0</v>
      </c>
      <c r="J461" s="41">
        <f>VarInput!J461</f>
        <v>0</v>
      </c>
      <c r="K461" s="40">
        <f>VarInput!K461</f>
        <v>0</v>
      </c>
      <c r="L461" s="40">
        <v>1</v>
      </c>
      <c r="M461" s="40">
        <v>0</v>
      </c>
    </row>
    <row r="462" spans="1:13" x14ac:dyDescent="0.2">
      <c r="A462" s="41">
        <f>VarInput!A462</f>
        <v>0</v>
      </c>
      <c r="B462" s="41">
        <f>VarInput!B462</f>
        <v>0</v>
      </c>
      <c r="C462" s="41">
        <f>VarInput!C462</f>
        <v>0</v>
      </c>
      <c r="D462" s="41">
        <f>VarInput!D462</f>
        <v>0</v>
      </c>
      <c r="E462" s="41">
        <f>VarInput!E462</f>
        <v>0</v>
      </c>
      <c r="F462" s="41">
        <f>VarInput!F462</f>
        <v>0</v>
      </c>
      <c r="G462" s="41">
        <f>VarInput!G462</f>
        <v>0</v>
      </c>
      <c r="H462" s="41">
        <f>VarInput!H462</f>
        <v>0</v>
      </c>
      <c r="I462" s="41">
        <f>VarInput!I462</f>
        <v>0</v>
      </c>
      <c r="J462" s="41">
        <f>VarInput!J462</f>
        <v>0</v>
      </c>
      <c r="K462" s="40">
        <f>VarInput!K462</f>
        <v>0</v>
      </c>
      <c r="L462" s="40">
        <v>1</v>
      </c>
      <c r="M462" s="40">
        <v>0</v>
      </c>
    </row>
    <row r="463" spans="1:13" x14ac:dyDescent="0.2">
      <c r="A463" s="41">
        <f>VarInput!A463</f>
        <v>0</v>
      </c>
      <c r="B463" s="41">
        <f>VarInput!B463</f>
        <v>0</v>
      </c>
      <c r="C463" s="41">
        <f>VarInput!C463</f>
        <v>0</v>
      </c>
      <c r="D463" s="41">
        <f>VarInput!D463</f>
        <v>0</v>
      </c>
      <c r="E463" s="41">
        <f>VarInput!E463</f>
        <v>0</v>
      </c>
      <c r="F463" s="41">
        <f>VarInput!F463</f>
        <v>0</v>
      </c>
      <c r="G463" s="41">
        <f>VarInput!G463</f>
        <v>0</v>
      </c>
      <c r="H463" s="41">
        <f>VarInput!H463</f>
        <v>0</v>
      </c>
      <c r="I463" s="41">
        <f>VarInput!I463</f>
        <v>0</v>
      </c>
      <c r="J463" s="41">
        <f>VarInput!J463</f>
        <v>0</v>
      </c>
      <c r="K463" s="40">
        <f>VarInput!K463</f>
        <v>0</v>
      </c>
      <c r="L463" s="40">
        <v>1</v>
      </c>
      <c r="M463" s="40">
        <v>0</v>
      </c>
    </row>
    <row r="464" spans="1:13" x14ac:dyDescent="0.2">
      <c r="A464" s="41">
        <f>VarInput!A464</f>
        <v>0</v>
      </c>
      <c r="B464" s="41">
        <f>VarInput!B464</f>
        <v>0</v>
      </c>
      <c r="C464" s="41">
        <f>VarInput!C464</f>
        <v>0</v>
      </c>
      <c r="D464" s="41">
        <f>VarInput!D464</f>
        <v>0</v>
      </c>
      <c r="E464" s="41">
        <f>VarInput!E464</f>
        <v>0</v>
      </c>
      <c r="F464" s="41">
        <f>VarInput!F464</f>
        <v>0</v>
      </c>
      <c r="G464" s="41">
        <f>VarInput!G464</f>
        <v>0</v>
      </c>
      <c r="H464" s="41">
        <f>VarInput!H464</f>
        <v>0</v>
      </c>
      <c r="I464" s="41">
        <f>VarInput!I464</f>
        <v>0</v>
      </c>
      <c r="J464" s="41">
        <f>VarInput!J464</f>
        <v>0</v>
      </c>
      <c r="K464" s="40">
        <f>VarInput!K464</f>
        <v>0</v>
      </c>
      <c r="L464" s="40">
        <v>1</v>
      </c>
      <c r="M464" s="40">
        <v>0</v>
      </c>
    </row>
    <row r="465" spans="1:13" x14ac:dyDescent="0.2">
      <c r="A465" s="41">
        <f>VarInput!A465</f>
        <v>0</v>
      </c>
      <c r="B465" s="41">
        <f>VarInput!B465</f>
        <v>0</v>
      </c>
      <c r="C465" s="41">
        <f>VarInput!C465</f>
        <v>0</v>
      </c>
      <c r="D465" s="41">
        <f>VarInput!D465</f>
        <v>0</v>
      </c>
      <c r="E465" s="41">
        <f>VarInput!E465</f>
        <v>0</v>
      </c>
      <c r="F465" s="41">
        <f>VarInput!F465</f>
        <v>0</v>
      </c>
      <c r="G465" s="41">
        <f>VarInput!G465</f>
        <v>0</v>
      </c>
      <c r="H465" s="41">
        <f>VarInput!H465</f>
        <v>0</v>
      </c>
      <c r="I465" s="41">
        <f>VarInput!I465</f>
        <v>0</v>
      </c>
      <c r="J465" s="41">
        <f>VarInput!J465</f>
        <v>0</v>
      </c>
      <c r="K465" s="40">
        <f>VarInput!K465</f>
        <v>0</v>
      </c>
      <c r="L465" s="40">
        <v>1</v>
      </c>
      <c r="M465" s="40">
        <v>0</v>
      </c>
    </row>
    <row r="466" spans="1:13" x14ac:dyDescent="0.2">
      <c r="A466" s="41">
        <f>VarInput!A466</f>
        <v>0</v>
      </c>
      <c r="B466" s="41">
        <f>VarInput!B466</f>
        <v>0</v>
      </c>
      <c r="C466" s="41">
        <f>VarInput!C466</f>
        <v>0</v>
      </c>
      <c r="D466" s="41">
        <f>VarInput!D466</f>
        <v>0</v>
      </c>
      <c r="E466" s="41">
        <f>VarInput!E466</f>
        <v>0</v>
      </c>
      <c r="F466" s="41">
        <f>VarInput!F466</f>
        <v>0</v>
      </c>
      <c r="G466" s="41">
        <f>VarInput!G466</f>
        <v>0</v>
      </c>
      <c r="H466" s="41">
        <f>VarInput!H466</f>
        <v>0</v>
      </c>
      <c r="I466" s="41">
        <f>VarInput!I466</f>
        <v>0</v>
      </c>
      <c r="J466" s="41">
        <f>VarInput!J466</f>
        <v>0</v>
      </c>
      <c r="K466" s="40">
        <f>VarInput!K466</f>
        <v>0</v>
      </c>
      <c r="L466" s="40">
        <v>1</v>
      </c>
      <c r="M466" s="40">
        <v>0</v>
      </c>
    </row>
    <row r="467" spans="1:13" x14ac:dyDescent="0.2">
      <c r="A467" s="41">
        <f>VarInput!A467</f>
        <v>0</v>
      </c>
      <c r="B467" s="41">
        <f>VarInput!B467</f>
        <v>0</v>
      </c>
      <c r="C467" s="41">
        <f>VarInput!C467</f>
        <v>0</v>
      </c>
      <c r="D467" s="41">
        <f>VarInput!D467</f>
        <v>0</v>
      </c>
      <c r="E467" s="41">
        <f>VarInput!E467</f>
        <v>0</v>
      </c>
      <c r="F467" s="41">
        <f>VarInput!F467</f>
        <v>0</v>
      </c>
      <c r="G467" s="41">
        <f>VarInput!G467</f>
        <v>0</v>
      </c>
      <c r="H467" s="41">
        <f>VarInput!H467</f>
        <v>0</v>
      </c>
      <c r="I467" s="41">
        <f>VarInput!I467</f>
        <v>0</v>
      </c>
      <c r="J467" s="41">
        <f>VarInput!J467</f>
        <v>0</v>
      </c>
      <c r="K467" s="40">
        <f>VarInput!K467</f>
        <v>0</v>
      </c>
      <c r="L467" s="40">
        <v>1</v>
      </c>
      <c r="M467" s="40">
        <v>0</v>
      </c>
    </row>
    <row r="468" spans="1:13" x14ac:dyDescent="0.2">
      <c r="A468" s="41">
        <f>VarInput!A468</f>
        <v>0</v>
      </c>
      <c r="B468" s="41">
        <f>VarInput!B468</f>
        <v>0</v>
      </c>
      <c r="C468" s="41">
        <f>VarInput!C468</f>
        <v>0</v>
      </c>
      <c r="D468" s="41">
        <f>VarInput!D468</f>
        <v>0</v>
      </c>
      <c r="E468" s="41">
        <f>VarInput!E468</f>
        <v>0</v>
      </c>
      <c r="F468" s="41">
        <f>VarInput!F468</f>
        <v>0</v>
      </c>
      <c r="G468" s="41">
        <f>VarInput!G468</f>
        <v>0</v>
      </c>
      <c r="H468" s="41">
        <f>VarInput!H468</f>
        <v>0</v>
      </c>
      <c r="I468" s="41">
        <f>VarInput!I468</f>
        <v>0</v>
      </c>
      <c r="J468" s="41">
        <f>VarInput!J468</f>
        <v>0</v>
      </c>
      <c r="K468" s="40">
        <f>VarInput!K468</f>
        <v>0</v>
      </c>
      <c r="L468" s="40">
        <v>1</v>
      </c>
      <c r="M468" s="40">
        <v>0</v>
      </c>
    </row>
    <row r="469" spans="1:13" x14ac:dyDescent="0.2">
      <c r="A469" s="41">
        <f>VarInput!A469</f>
        <v>0</v>
      </c>
      <c r="B469" s="41">
        <f>VarInput!B469</f>
        <v>0</v>
      </c>
      <c r="C469" s="41">
        <f>VarInput!C469</f>
        <v>0</v>
      </c>
      <c r="D469" s="41">
        <f>VarInput!D469</f>
        <v>0</v>
      </c>
      <c r="E469" s="41">
        <f>VarInput!E469</f>
        <v>0</v>
      </c>
      <c r="F469" s="41">
        <f>VarInput!F469</f>
        <v>0</v>
      </c>
      <c r="G469" s="41">
        <f>VarInput!G469</f>
        <v>0</v>
      </c>
      <c r="H469" s="41">
        <f>VarInput!H469</f>
        <v>0</v>
      </c>
      <c r="I469" s="41">
        <f>VarInput!I469</f>
        <v>0</v>
      </c>
      <c r="J469" s="41">
        <f>VarInput!J469</f>
        <v>0</v>
      </c>
      <c r="K469" s="40">
        <f>VarInput!K469</f>
        <v>0</v>
      </c>
      <c r="L469" s="40">
        <v>1</v>
      </c>
      <c r="M469" s="40">
        <v>0</v>
      </c>
    </row>
    <row r="470" spans="1:13" x14ac:dyDescent="0.2">
      <c r="A470" s="41">
        <f>VarInput!A470</f>
        <v>0</v>
      </c>
      <c r="B470" s="41">
        <f>VarInput!B470</f>
        <v>0</v>
      </c>
      <c r="C470" s="41">
        <f>VarInput!C470</f>
        <v>0</v>
      </c>
      <c r="D470" s="41">
        <f>VarInput!D470</f>
        <v>0</v>
      </c>
      <c r="E470" s="41">
        <f>VarInput!E470</f>
        <v>0</v>
      </c>
      <c r="F470" s="41">
        <f>VarInput!F470</f>
        <v>0</v>
      </c>
      <c r="G470" s="41">
        <f>VarInput!G470</f>
        <v>0</v>
      </c>
      <c r="H470" s="41">
        <f>VarInput!H470</f>
        <v>0</v>
      </c>
      <c r="I470" s="41">
        <f>VarInput!I470</f>
        <v>0</v>
      </c>
      <c r="J470" s="41">
        <f>VarInput!J470</f>
        <v>0</v>
      </c>
      <c r="K470" s="40">
        <f>VarInput!K470</f>
        <v>0</v>
      </c>
      <c r="L470" s="40">
        <v>1</v>
      </c>
      <c r="M470" s="40">
        <v>0</v>
      </c>
    </row>
    <row r="471" spans="1:13" x14ac:dyDescent="0.2">
      <c r="A471" s="41">
        <f>VarInput!A471</f>
        <v>0</v>
      </c>
      <c r="B471" s="41">
        <f>VarInput!B471</f>
        <v>0</v>
      </c>
      <c r="C471" s="41">
        <f>VarInput!C471</f>
        <v>0</v>
      </c>
      <c r="D471" s="41">
        <f>VarInput!D471</f>
        <v>0</v>
      </c>
      <c r="E471" s="41">
        <f>VarInput!E471</f>
        <v>0</v>
      </c>
      <c r="F471" s="41">
        <f>VarInput!F471</f>
        <v>0</v>
      </c>
      <c r="G471" s="41">
        <f>VarInput!G471</f>
        <v>0</v>
      </c>
      <c r="H471" s="41">
        <f>VarInput!H471</f>
        <v>0</v>
      </c>
      <c r="I471" s="41">
        <f>VarInput!I471</f>
        <v>0</v>
      </c>
      <c r="J471" s="41">
        <f>VarInput!J471</f>
        <v>0</v>
      </c>
      <c r="K471" s="40">
        <f>VarInput!K471</f>
        <v>0</v>
      </c>
      <c r="L471" s="40">
        <v>1</v>
      </c>
      <c r="M471" s="40">
        <v>0</v>
      </c>
    </row>
    <row r="472" spans="1:13" x14ac:dyDescent="0.2">
      <c r="A472" s="41">
        <f>VarInput!A472</f>
        <v>0</v>
      </c>
      <c r="B472" s="41">
        <f>VarInput!B472</f>
        <v>0</v>
      </c>
      <c r="C472" s="41">
        <f>VarInput!C472</f>
        <v>0</v>
      </c>
      <c r="D472" s="41">
        <f>VarInput!D472</f>
        <v>0</v>
      </c>
      <c r="E472" s="41">
        <f>VarInput!E472</f>
        <v>0</v>
      </c>
      <c r="F472" s="41">
        <f>VarInput!F472</f>
        <v>0</v>
      </c>
      <c r="G472" s="41">
        <f>VarInput!G472</f>
        <v>0</v>
      </c>
      <c r="H472" s="41">
        <f>VarInput!H472</f>
        <v>0</v>
      </c>
      <c r="I472" s="41">
        <f>VarInput!I472</f>
        <v>0</v>
      </c>
      <c r="J472" s="41">
        <f>VarInput!J472</f>
        <v>0</v>
      </c>
      <c r="K472" s="40">
        <f>VarInput!K472</f>
        <v>0</v>
      </c>
      <c r="L472" s="40">
        <v>1</v>
      </c>
      <c r="M472" s="40">
        <v>0</v>
      </c>
    </row>
    <row r="473" spans="1:13" x14ac:dyDescent="0.2">
      <c r="A473" s="41">
        <f>VarInput!A473</f>
        <v>0</v>
      </c>
      <c r="B473" s="41">
        <f>VarInput!B473</f>
        <v>0</v>
      </c>
      <c r="C473" s="41">
        <f>VarInput!C473</f>
        <v>0</v>
      </c>
      <c r="D473" s="41">
        <f>VarInput!D473</f>
        <v>0</v>
      </c>
      <c r="E473" s="41">
        <f>VarInput!E473</f>
        <v>0</v>
      </c>
      <c r="F473" s="41">
        <f>VarInput!F473</f>
        <v>0</v>
      </c>
      <c r="G473" s="41">
        <f>VarInput!G473</f>
        <v>0</v>
      </c>
      <c r="H473" s="41">
        <f>VarInput!H473</f>
        <v>0</v>
      </c>
      <c r="I473" s="41">
        <f>VarInput!I473</f>
        <v>0</v>
      </c>
      <c r="J473" s="41">
        <f>VarInput!J473</f>
        <v>0</v>
      </c>
      <c r="K473" s="40">
        <f>VarInput!K473</f>
        <v>0</v>
      </c>
      <c r="L473" s="40">
        <v>1</v>
      </c>
      <c r="M473" s="40">
        <v>0</v>
      </c>
    </row>
    <row r="474" spans="1:13" x14ac:dyDescent="0.2">
      <c r="A474" s="41">
        <f>VarInput!A474</f>
        <v>0</v>
      </c>
      <c r="B474" s="41">
        <f>VarInput!B474</f>
        <v>0</v>
      </c>
      <c r="C474" s="41">
        <f>VarInput!C474</f>
        <v>0</v>
      </c>
      <c r="D474" s="41">
        <f>VarInput!D474</f>
        <v>0</v>
      </c>
      <c r="E474" s="41">
        <f>VarInput!E474</f>
        <v>0</v>
      </c>
      <c r="F474" s="41">
        <f>VarInput!F474</f>
        <v>0</v>
      </c>
      <c r="G474" s="41">
        <f>VarInput!G474</f>
        <v>0</v>
      </c>
      <c r="H474" s="41">
        <f>VarInput!H474</f>
        <v>0</v>
      </c>
      <c r="I474" s="41">
        <f>VarInput!I474</f>
        <v>0</v>
      </c>
      <c r="J474" s="41">
        <f>VarInput!J474</f>
        <v>0</v>
      </c>
      <c r="K474" s="40">
        <f>VarInput!K474</f>
        <v>0</v>
      </c>
      <c r="L474" s="40">
        <v>1</v>
      </c>
      <c r="M474" s="40">
        <v>0</v>
      </c>
    </row>
    <row r="475" spans="1:13" x14ac:dyDescent="0.2">
      <c r="A475" s="41">
        <f>VarInput!A475</f>
        <v>0</v>
      </c>
      <c r="B475" s="41">
        <f>VarInput!B475</f>
        <v>0</v>
      </c>
      <c r="C475" s="41">
        <f>VarInput!C475</f>
        <v>0</v>
      </c>
      <c r="D475" s="41">
        <f>VarInput!D475</f>
        <v>0</v>
      </c>
      <c r="E475" s="41">
        <f>VarInput!E475</f>
        <v>0</v>
      </c>
      <c r="F475" s="41">
        <f>VarInput!F475</f>
        <v>0</v>
      </c>
      <c r="G475" s="41">
        <f>VarInput!G475</f>
        <v>0</v>
      </c>
      <c r="H475" s="41">
        <f>VarInput!H475</f>
        <v>0</v>
      </c>
      <c r="I475" s="41">
        <f>VarInput!I475</f>
        <v>0</v>
      </c>
      <c r="J475" s="41">
        <f>VarInput!J475</f>
        <v>0</v>
      </c>
      <c r="K475" s="40">
        <f>VarInput!K475</f>
        <v>0</v>
      </c>
      <c r="L475" s="40">
        <v>1</v>
      </c>
      <c r="M475" s="40">
        <v>0</v>
      </c>
    </row>
    <row r="476" spans="1:13" x14ac:dyDescent="0.2">
      <c r="A476" s="41">
        <f>VarInput!A476</f>
        <v>0</v>
      </c>
      <c r="B476" s="41">
        <f>VarInput!B476</f>
        <v>0</v>
      </c>
      <c r="C476" s="41">
        <f>VarInput!C476</f>
        <v>0</v>
      </c>
      <c r="D476" s="41">
        <f>VarInput!D476</f>
        <v>0</v>
      </c>
      <c r="E476" s="41">
        <f>VarInput!E476</f>
        <v>0</v>
      </c>
      <c r="F476" s="41">
        <f>VarInput!F476</f>
        <v>0</v>
      </c>
      <c r="G476" s="41">
        <f>VarInput!G476</f>
        <v>0</v>
      </c>
      <c r="H476" s="41">
        <f>VarInput!H476</f>
        <v>0</v>
      </c>
      <c r="I476" s="41">
        <f>VarInput!I476</f>
        <v>0</v>
      </c>
      <c r="J476" s="41">
        <f>VarInput!J476</f>
        <v>0</v>
      </c>
      <c r="K476" s="40">
        <f>VarInput!K476</f>
        <v>0</v>
      </c>
      <c r="L476" s="40">
        <v>1</v>
      </c>
      <c r="M476" s="40">
        <v>0</v>
      </c>
    </row>
    <row r="477" spans="1:13" x14ac:dyDescent="0.2">
      <c r="A477" s="41">
        <f>VarInput!A477</f>
        <v>0</v>
      </c>
      <c r="B477" s="41">
        <f>VarInput!B477</f>
        <v>0</v>
      </c>
      <c r="C477" s="41">
        <f>VarInput!C477</f>
        <v>0</v>
      </c>
      <c r="D477" s="41">
        <f>VarInput!D477</f>
        <v>0</v>
      </c>
      <c r="E477" s="41">
        <f>VarInput!E477</f>
        <v>0</v>
      </c>
      <c r="F477" s="41">
        <f>VarInput!F477</f>
        <v>0</v>
      </c>
      <c r="G477" s="41">
        <f>VarInput!G477</f>
        <v>0</v>
      </c>
      <c r="H477" s="41">
        <f>VarInput!H477</f>
        <v>0</v>
      </c>
      <c r="I477" s="41">
        <f>VarInput!I477</f>
        <v>0</v>
      </c>
      <c r="J477" s="41">
        <f>VarInput!J477</f>
        <v>0</v>
      </c>
      <c r="K477" s="40">
        <f>VarInput!K477</f>
        <v>0</v>
      </c>
      <c r="L477" s="40">
        <v>1</v>
      </c>
      <c r="M477" s="40">
        <v>0</v>
      </c>
    </row>
    <row r="478" spans="1:13" x14ac:dyDescent="0.2">
      <c r="A478" s="41">
        <f>VarInput!A478</f>
        <v>0</v>
      </c>
      <c r="B478" s="41">
        <f>VarInput!B478</f>
        <v>0</v>
      </c>
      <c r="C478" s="41">
        <f>VarInput!C478</f>
        <v>0</v>
      </c>
      <c r="D478" s="41">
        <f>VarInput!D478</f>
        <v>0</v>
      </c>
      <c r="E478" s="41">
        <f>VarInput!E478</f>
        <v>0</v>
      </c>
      <c r="F478" s="41">
        <f>VarInput!F478</f>
        <v>0</v>
      </c>
      <c r="G478" s="41">
        <f>VarInput!G478</f>
        <v>0</v>
      </c>
      <c r="H478" s="41">
        <f>VarInput!H478</f>
        <v>0</v>
      </c>
      <c r="I478" s="41">
        <f>VarInput!I478</f>
        <v>0</v>
      </c>
      <c r="J478" s="41">
        <f>VarInput!J478</f>
        <v>0</v>
      </c>
      <c r="K478" s="40">
        <f>VarInput!K478</f>
        <v>0</v>
      </c>
      <c r="L478" s="40">
        <v>1</v>
      </c>
      <c r="M478" s="40">
        <v>0</v>
      </c>
    </row>
    <row r="479" spans="1:13" x14ac:dyDescent="0.2">
      <c r="A479" s="41">
        <f>VarInput!A479</f>
        <v>0</v>
      </c>
      <c r="B479" s="41">
        <f>VarInput!B479</f>
        <v>0</v>
      </c>
      <c r="C479" s="41">
        <f>VarInput!C479</f>
        <v>0</v>
      </c>
      <c r="D479" s="41">
        <f>VarInput!D479</f>
        <v>0</v>
      </c>
      <c r="E479" s="41">
        <f>VarInput!E479</f>
        <v>0</v>
      </c>
      <c r="F479" s="41">
        <f>VarInput!F479</f>
        <v>0</v>
      </c>
      <c r="G479" s="41">
        <f>VarInput!G479</f>
        <v>0</v>
      </c>
      <c r="H479" s="41">
        <f>VarInput!H479</f>
        <v>0</v>
      </c>
      <c r="I479" s="41">
        <f>VarInput!I479</f>
        <v>0</v>
      </c>
      <c r="J479" s="41">
        <f>VarInput!J479</f>
        <v>0</v>
      </c>
      <c r="K479" s="40">
        <f>VarInput!K479</f>
        <v>0</v>
      </c>
      <c r="L479" s="40">
        <v>1</v>
      </c>
      <c r="M479" s="40">
        <v>0</v>
      </c>
    </row>
    <row r="480" spans="1:13" x14ac:dyDescent="0.2">
      <c r="A480" s="41">
        <f>VarInput!A480</f>
        <v>0</v>
      </c>
      <c r="B480" s="41">
        <f>VarInput!B480</f>
        <v>0</v>
      </c>
      <c r="C480" s="41">
        <f>VarInput!C480</f>
        <v>0</v>
      </c>
      <c r="D480" s="41">
        <f>VarInput!D480</f>
        <v>0</v>
      </c>
      <c r="E480" s="41">
        <f>VarInput!E480</f>
        <v>0</v>
      </c>
      <c r="F480" s="41">
        <f>VarInput!F480</f>
        <v>0</v>
      </c>
      <c r="G480" s="41">
        <f>VarInput!G480</f>
        <v>0</v>
      </c>
      <c r="H480" s="41">
        <f>VarInput!H480</f>
        <v>0</v>
      </c>
      <c r="I480" s="41">
        <f>VarInput!I480</f>
        <v>0</v>
      </c>
      <c r="J480" s="41">
        <f>VarInput!J480</f>
        <v>0</v>
      </c>
      <c r="K480" s="40">
        <f>VarInput!K480</f>
        <v>0</v>
      </c>
      <c r="L480" s="40">
        <v>1</v>
      </c>
      <c r="M480" s="40">
        <v>0</v>
      </c>
    </row>
    <row r="481" spans="1:13" x14ac:dyDescent="0.2">
      <c r="A481" s="41">
        <f>VarInput!A481</f>
        <v>0</v>
      </c>
      <c r="B481" s="41">
        <f>VarInput!B481</f>
        <v>0</v>
      </c>
      <c r="C481" s="41">
        <f>VarInput!C481</f>
        <v>0</v>
      </c>
      <c r="D481" s="41">
        <f>VarInput!D481</f>
        <v>0</v>
      </c>
      <c r="E481" s="41">
        <f>VarInput!E481</f>
        <v>0</v>
      </c>
      <c r="F481" s="41">
        <f>VarInput!F481</f>
        <v>0</v>
      </c>
      <c r="G481" s="41">
        <f>VarInput!G481</f>
        <v>0</v>
      </c>
      <c r="H481" s="41">
        <f>VarInput!H481</f>
        <v>0</v>
      </c>
      <c r="I481" s="41">
        <f>VarInput!I481</f>
        <v>0</v>
      </c>
      <c r="J481" s="41">
        <f>VarInput!J481</f>
        <v>0</v>
      </c>
      <c r="K481" s="40">
        <f>VarInput!K481</f>
        <v>0</v>
      </c>
      <c r="L481" s="40">
        <v>1</v>
      </c>
      <c r="M481" s="40">
        <v>0</v>
      </c>
    </row>
    <row r="482" spans="1:13" x14ac:dyDescent="0.2">
      <c r="A482" s="41">
        <f>VarInput!A482</f>
        <v>0</v>
      </c>
      <c r="B482" s="41">
        <f>VarInput!B482</f>
        <v>0</v>
      </c>
      <c r="C482" s="41">
        <f>VarInput!C482</f>
        <v>0</v>
      </c>
      <c r="D482" s="41">
        <f>VarInput!D482</f>
        <v>0</v>
      </c>
      <c r="E482" s="41">
        <f>VarInput!E482</f>
        <v>0</v>
      </c>
      <c r="F482" s="41">
        <f>VarInput!F482</f>
        <v>0</v>
      </c>
      <c r="G482" s="41">
        <f>VarInput!G482</f>
        <v>0</v>
      </c>
      <c r="H482" s="41">
        <f>VarInput!H482</f>
        <v>0</v>
      </c>
      <c r="I482" s="41">
        <f>VarInput!I482</f>
        <v>0</v>
      </c>
      <c r="J482" s="41">
        <f>VarInput!J482</f>
        <v>0</v>
      </c>
      <c r="K482" s="40">
        <f>VarInput!K482</f>
        <v>0</v>
      </c>
      <c r="L482" s="40">
        <v>1</v>
      </c>
      <c r="M482" s="40">
        <v>0</v>
      </c>
    </row>
    <row r="483" spans="1:13" x14ac:dyDescent="0.2">
      <c r="A483" s="41">
        <f>VarInput!A483</f>
        <v>0</v>
      </c>
      <c r="B483" s="41">
        <f>VarInput!B483</f>
        <v>0</v>
      </c>
      <c r="C483" s="41">
        <f>VarInput!C483</f>
        <v>0</v>
      </c>
      <c r="D483" s="41">
        <f>VarInput!D483</f>
        <v>0</v>
      </c>
      <c r="E483" s="41">
        <f>VarInput!E483</f>
        <v>0</v>
      </c>
      <c r="F483" s="41">
        <f>VarInput!F483</f>
        <v>0</v>
      </c>
      <c r="G483" s="41">
        <f>VarInput!G483</f>
        <v>0</v>
      </c>
      <c r="H483" s="41">
        <f>VarInput!H483</f>
        <v>0</v>
      </c>
      <c r="I483" s="41">
        <f>VarInput!I483</f>
        <v>0</v>
      </c>
      <c r="J483" s="41">
        <f>VarInput!J483</f>
        <v>0</v>
      </c>
      <c r="K483" s="40">
        <f>VarInput!K483</f>
        <v>0</v>
      </c>
      <c r="L483" s="40">
        <v>1</v>
      </c>
      <c r="M483" s="40">
        <v>0</v>
      </c>
    </row>
    <row r="484" spans="1:13" x14ac:dyDescent="0.2">
      <c r="A484" s="41">
        <f>VarInput!A484</f>
        <v>0</v>
      </c>
      <c r="B484" s="41">
        <f>VarInput!B484</f>
        <v>0</v>
      </c>
      <c r="C484" s="41">
        <f>VarInput!C484</f>
        <v>0</v>
      </c>
      <c r="D484" s="41">
        <f>VarInput!D484</f>
        <v>0</v>
      </c>
      <c r="E484" s="41">
        <f>VarInput!E484</f>
        <v>0</v>
      </c>
      <c r="F484" s="41">
        <f>VarInput!F484</f>
        <v>0</v>
      </c>
      <c r="G484" s="41">
        <f>VarInput!G484</f>
        <v>0</v>
      </c>
      <c r="H484" s="41">
        <f>VarInput!H484</f>
        <v>0</v>
      </c>
      <c r="I484" s="41">
        <f>VarInput!I484</f>
        <v>0</v>
      </c>
      <c r="J484" s="41">
        <f>VarInput!J484</f>
        <v>0</v>
      </c>
      <c r="K484" s="40">
        <f>VarInput!K484</f>
        <v>0</v>
      </c>
      <c r="L484" s="40">
        <v>1</v>
      </c>
      <c r="M484" s="40">
        <v>0</v>
      </c>
    </row>
    <row r="485" spans="1:13" x14ac:dyDescent="0.2">
      <c r="A485" s="41">
        <f>VarInput!A485</f>
        <v>0</v>
      </c>
      <c r="B485" s="41">
        <f>VarInput!B485</f>
        <v>0</v>
      </c>
      <c r="C485" s="41">
        <f>VarInput!C485</f>
        <v>0</v>
      </c>
      <c r="D485" s="41">
        <f>VarInput!D485</f>
        <v>0</v>
      </c>
      <c r="E485" s="41">
        <f>VarInput!E485</f>
        <v>0</v>
      </c>
      <c r="F485" s="41">
        <f>VarInput!F485</f>
        <v>0</v>
      </c>
      <c r="G485" s="41">
        <f>VarInput!G485</f>
        <v>0</v>
      </c>
      <c r="H485" s="41">
        <f>VarInput!H485</f>
        <v>0</v>
      </c>
      <c r="I485" s="41">
        <f>VarInput!I485</f>
        <v>0</v>
      </c>
      <c r="J485" s="41">
        <f>VarInput!J485</f>
        <v>0</v>
      </c>
      <c r="K485" s="40">
        <f>VarInput!K485</f>
        <v>0</v>
      </c>
      <c r="L485" s="40">
        <v>1</v>
      </c>
      <c r="M485" s="40">
        <v>0</v>
      </c>
    </row>
    <row r="486" spans="1:13" x14ac:dyDescent="0.2">
      <c r="A486" s="41">
        <f>VarInput!A486</f>
        <v>0</v>
      </c>
      <c r="B486" s="41">
        <f>VarInput!B486</f>
        <v>0</v>
      </c>
      <c r="C486" s="41">
        <f>VarInput!C486</f>
        <v>0</v>
      </c>
      <c r="D486" s="41">
        <f>VarInput!D486</f>
        <v>0</v>
      </c>
      <c r="E486" s="41">
        <f>VarInput!E486</f>
        <v>0</v>
      </c>
      <c r="F486" s="41">
        <f>VarInput!F486</f>
        <v>0</v>
      </c>
      <c r="G486" s="41">
        <f>VarInput!G486</f>
        <v>0</v>
      </c>
      <c r="H486" s="41">
        <f>VarInput!H486</f>
        <v>0</v>
      </c>
      <c r="I486" s="41">
        <f>VarInput!I486</f>
        <v>0</v>
      </c>
      <c r="J486" s="41">
        <f>VarInput!J486</f>
        <v>0</v>
      </c>
      <c r="K486" s="40">
        <f>VarInput!K486</f>
        <v>0</v>
      </c>
      <c r="L486" s="40">
        <v>1</v>
      </c>
      <c r="M486" s="40">
        <v>0</v>
      </c>
    </row>
    <row r="487" spans="1:13" x14ac:dyDescent="0.2">
      <c r="A487" s="41">
        <f>VarInput!A487</f>
        <v>0</v>
      </c>
      <c r="B487" s="41">
        <f>VarInput!B487</f>
        <v>0</v>
      </c>
      <c r="C487" s="41">
        <f>VarInput!C487</f>
        <v>0</v>
      </c>
      <c r="D487" s="41">
        <f>VarInput!D487</f>
        <v>0</v>
      </c>
      <c r="E487" s="41">
        <f>VarInput!E487</f>
        <v>0</v>
      </c>
      <c r="F487" s="41">
        <f>VarInput!F487</f>
        <v>0</v>
      </c>
      <c r="G487" s="41">
        <f>VarInput!G487</f>
        <v>0</v>
      </c>
      <c r="H487" s="41">
        <f>VarInput!H487</f>
        <v>0</v>
      </c>
      <c r="I487" s="41">
        <f>VarInput!I487</f>
        <v>0</v>
      </c>
      <c r="J487" s="41">
        <f>VarInput!J487</f>
        <v>0</v>
      </c>
      <c r="K487" s="40">
        <f>VarInput!K487</f>
        <v>0</v>
      </c>
      <c r="L487" s="40">
        <v>1</v>
      </c>
      <c r="M487" s="40">
        <v>0</v>
      </c>
    </row>
    <row r="488" spans="1:13" x14ac:dyDescent="0.2">
      <c r="A488" s="41">
        <f>VarInput!A488</f>
        <v>0</v>
      </c>
      <c r="B488" s="41">
        <f>VarInput!B488</f>
        <v>0</v>
      </c>
      <c r="C488" s="41">
        <f>VarInput!C488</f>
        <v>0</v>
      </c>
      <c r="D488" s="41">
        <f>VarInput!D488</f>
        <v>0</v>
      </c>
      <c r="E488" s="41">
        <f>VarInput!E488</f>
        <v>0</v>
      </c>
      <c r="F488" s="41">
        <f>VarInput!F488</f>
        <v>0</v>
      </c>
      <c r="G488" s="41">
        <f>VarInput!G488</f>
        <v>0</v>
      </c>
      <c r="H488" s="41">
        <f>VarInput!H488</f>
        <v>0</v>
      </c>
      <c r="I488" s="41">
        <f>VarInput!I488</f>
        <v>0</v>
      </c>
      <c r="J488" s="41">
        <f>VarInput!J488</f>
        <v>0</v>
      </c>
      <c r="K488" s="40">
        <f>VarInput!K488</f>
        <v>0</v>
      </c>
      <c r="L488" s="40">
        <v>1</v>
      </c>
      <c r="M488" s="40">
        <v>0</v>
      </c>
    </row>
    <row r="489" spans="1:13" x14ac:dyDescent="0.2">
      <c r="A489" s="41">
        <f>VarInput!A489</f>
        <v>0</v>
      </c>
      <c r="B489" s="41">
        <f>VarInput!B489</f>
        <v>0</v>
      </c>
      <c r="C489" s="41">
        <f>VarInput!C489</f>
        <v>0</v>
      </c>
      <c r="D489" s="41">
        <f>VarInput!D489</f>
        <v>0</v>
      </c>
      <c r="E489" s="41">
        <f>VarInput!E489</f>
        <v>0</v>
      </c>
      <c r="F489" s="41">
        <f>VarInput!F489</f>
        <v>0</v>
      </c>
      <c r="G489" s="41">
        <f>VarInput!G489</f>
        <v>0</v>
      </c>
      <c r="H489" s="41">
        <f>VarInput!H489</f>
        <v>0</v>
      </c>
      <c r="I489" s="41">
        <f>VarInput!I489</f>
        <v>0</v>
      </c>
      <c r="J489" s="41">
        <f>VarInput!J489</f>
        <v>0</v>
      </c>
      <c r="K489" s="40">
        <f>VarInput!K489</f>
        <v>0</v>
      </c>
      <c r="L489" s="40">
        <v>1</v>
      </c>
      <c r="M489" s="40">
        <v>0</v>
      </c>
    </row>
    <row r="490" spans="1:13" x14ac:dyDescent="0.2">
      <c r="A490" s="41">
        <f>VarInput!A490</f>
        <v>0</v>
      </c>
      <c r="B490" s="41">
        <f>VarInput!B490</f>
        <v>0</v>
      </c>
      <c r="C490" s="41">
        <f>VarInput!C490</f>
        <v>0</v>
      </c>
      <c r="D490" s="41">
        <f>VarInput!D490</f>
        <v>0</v>
      </c>
      <c r="E490" s="41">
        <f>VarInput!E490</f>
        <v>0</v>
      </c>
      <c r="F490" s="41">
        <f>VarInput!F490</f>
        <v>0</v>
      </c>
      <c r="G490" s="41">
        <f>VarInput!G490</f>
        <v>0</v>
      </c>
      <c r="H490" s="41">
        <f>VarInput!H490</f>
        <v>0</v>
      </c>
      <c r="I490" s="41">
        <f>VarInput!I490</f>
        <v>0</v>
      </c>
      <c r="J490" s="41">
        <f>VarInput!J490</f>
        <v>0</v>
      </c>
      <c r="K490" s="40">
        <f>VarInput!K490</f>
        <v>0</v>
      </c>
      <c r="L490" s="40">
        <v>1</v>
      </c>
      <c r="M490" s="40">
        <v>0</v>
      </c>
    </row>
    <row r="491" spans="1:13" x14ac:dyDescent="0.2">
      <c r="A491" s="41">
        <f>VarInput!A491</f>
        <v>0</v>
      </c>
      <c r="B491" s="41">
        <f>VarInput!B491</f>
        <v>0</v>
      </c>
      <c r="C491" s="41">
        <f>VarInput!C491</f>
        <v>0</v>
      </c>
      <c r="D491" s="41">
        <f>VarInput!D491</f>
        <v>0</v>
      </c>
      <c r="E491" s="41">
        <f>VarInput!E491</f>
        <v>0</v>
      </c>
      <c r="F491" s="41">
        <f>VarInput!F491</f>
        <v>0</v>
      </c>
      <c r="G491" s="41">
        <f>VarInput!G491</f>
        <v>0</v>
      </c>
      <c r="H491" s="41">
        <f>VarInput!H491</f>
        <v>0</v>
      </c>
      <c r="I491" s="41">
        <f>VarInput!I491</f>
        <v>0</v>
      </c>
      <c r="J491" s="41">
        <f>VarInput!J491</f>
        <v>0</v>
      </c>
      <c r="K491" s="40">
        <f>VarInput!K491</f>
        <v>0</v>
      </c>
      <c r="L491" s="40">
        <v>1</v>
      </c>
      <c r="M491" s="40">
        <v>0</v>
      </c>
    </row>
    <row r="492" spans="1:13" x14ac:dyDescent="0.2">
      <c r="A492" s="41">
        <f>VarInput!A492</f>
        <v>0</v>
      </c>
      <c r="B492" s="41">
        <f>VarInput!B492</f>
        <v>0</v>
      </c>
      <c r="C492" s="41">
        <f>VarInput!C492</f>
        <v>0</v>
      </c>
      <c r="D492" s="41">
        <f>VarInput!D492</f>
        <v>0</v>
      </c>
      <c r="E492" s="41">
        <f>VarInput!E492</f>
        <v>0</v>
      </c>
      <c r="F492" s="41">
        <f>VarInput!F492</f>
        <v>0</v>
      </c>
      <c r="G492" s="41">
        <f>VarInput!G492</f>
        <v>0</v>
      </c>
      <c r="H492" s="41">
        <f>VarInput!H492</f>
        <v>0</v>
      </c>
      <c r="I492" s="41">
        <f>VarInput!I492</f>
        <v>0</v>
      </c>
      <c r="J492" s="41">
        <f>VarInput!J492</f>
        <v>0</v>
      </c>
      <c r="K492" s="40">
        <f>VarInput!K492</f>
        <v>0</v>
      </c>
      <c r="L492" s="40">
        <v>1</v>
      </c>
      <c r="M492" s="40">
        <v>0</v>
      </c>
    </row>
    <row r="493" spans="1:13" x14ac:dyDescent="0.2">
      <c r="A493" s="41">
        <f>VarInput!A493</f>
        <v>0</v>
      </c>
      <c r="B493" s="41">
        <f>VarInput!B493</f>
        <v>0</v>
      </c>
      <c r="C493" s="41">
        <f>VarInput!C493</f>
        <v>0</v>
      </c>
      <c r="D493" s="41">
        <f>VarInput!D493</f>
        <v>0</v>
      </c>
      <c r="E493" s="41">
        <f>VarInput!E493</f>
        <v>0</v>
      </c>
      <c r="F493" s="41">
        <f>VarInput!F493</f>
        <v>0</v>
      </c>
      <c r="G493" s="41">
        <f>VarInput!G493</f>
        <v>0</v>
      </c>
      <c r="H493" s="41">
        <f>VarInput!H493</f>
        <v>0</v>
      </c>
      <c r="I493" s="41">
        <f>VarInput!I493</f>
        <v>0</v>
      </c>
      <c r="J493" s="41">
        <f>VarInput!J493</f>
        <v>0</v>
      </c>
      <c r="K493" s="40">
        <f>VarInput!K493</f>
        <v>0</v>
      </c>
      <c r="L493" s="40">
        <v>1</v>
      </c>
      <c r="M493" s="40">
        <v>0</v>
      </c>
    </row>
    <row r="494" spans="1:13" x14ac:dyDescent="0.2">
      <c r="A494" s="41">
        <f>VarInput!A494</f>
        <v>0</v>
      </c>
      <c r="B494" s="41">
        <f>VarInput!B494</f>
        <v>0</v>
      </c>
      <c r="C494" s="41">
        <f>VarInput!C494</f>
        <v>0</v>
      </c>
      <c r="D494" s="41">
        <f>VarInput!D494</f>
        <v>0</v>
      </c>
      <c r="E494" s="41">
        <f>VarInput!E494</f>
        <v>0</v>
      </c>
      <c r="F494" s="41">
        <f>VarInput!F494</f>
        <v>0</v>
      </c>
      <c r="G494" s="41">
        <f>VarInput!G494</f>
        <v>0</v>
      </c>
      <c r="H494" s="41">
        <f>VarInput!H494</f>
        <v>0</v>
      </c>
      <c r="I494" s="41">
        <f>VarInput!I494</f>
        <v>0</v>
      </c>
      <c r="J494" s="41">
        <f>VarInput!J494</f>
        <v>0</v>
      </c>
      <c r="K494" s="40">
        <f>VarInput!K494</f>
        <v>0</v>
      </c>
      <c r="L494" s="40"/>
      <c r="M494" s="40"/>
    </row>
    <row r="495" spans="1:13" x14ac:dyDescent="0.2">
      <c r="A495" s="41">
        <f>VarInput!A495</f>
        <v>0</v>
      </c>
      <c r="B495" s="41">
        <f>VarInput!B495</f>
        <v>0</v>
      </c>
      <c r="C495" s="41">
        <f>VarInput!C495</f>
        <v>0</v>
      </c>
      <c r="D495" s="41">
        <f>VarInput!D495</f>
        <v>0</v>
      </c>
      <c r="E495" s="41">
        <f>VarInput!E495</f>
        <v>0</v>
      </c>
      <c r="F495" s="41">
        <f>VarInput!F495</f>
        <v>0</v>
      </c>
      <c r="G495" s="41">
        <f>VarInput!G495</f>
        <v>0</v>
      </c>
      <c r="H495" s="41">
        <f>VarInput!H495</f>
        <v>0</v>
      </c>
      <c r="I495" s="41">
        <f>VarInput!I495</f>
        <v>0</v>
      </c>
      <c r="J495" s="41">
        <f>VarInput!J495</f>
        <v>0</v>
      </c>
      <c r="K495" s="40">
        <f>VarInput!K495</f>
        <v>0</v>
      </c>
      <c r="L495" s="40"/>
      <c r="M495" s="40"/>
    </row>
    <row r="496" spans="1:13" x14ac:dyDescent="0.2">
      <c r="A496" s="41">
        <f>VarInput!A496</f>
        <v>0</v>
      </c>
      <c r="B496" s="41">
        <f>VarInput!B496</f>
        <v>0</v>
      </c>
      <c r="C496" s="41">
        <f>VarInput!C496</f>
        <v>0</v>
      </c>
      <c r="D496" s="41">
        <f>VarInput!D496</f>
        <v>0</v>
      </c>
      <c r="E496" s="41">
        <f>VarInput!E496</f>
        <v>0</v>
      </c>
      <c r="F496" s="41">
        <f>VarInput!F496</f>
        <v>0</v>
      </c>
      <c r="G496" s="41">
        <f>VarInput!G496</f>
        <v>0</v>
      </c>
      <c r="H496" s="41">
        <f>VarInput!H496</f>
        <v>0</v>
      </c>
      <c r="I496" s="41">
        <f>VarInput!I496</f>
        <v>0</v>
      </c>
      <c r="J496" s="41">
        <f>VarInput!J496</f>
        <v>0</v>
      </c>
      <c r="K496" s="40">
        <f>VarInput!K496</f>
        <v>0</v>
      </c>
      <c r="L496" s="40"/>
      <c r="M496" s="40"/>
    </row>
    <row r="497" spans="1:13" x14ac:dyDescent="0.2">
      <c r="A497" s="41">
        <f>VarInput!A497</f>
        <v>0</v>
      </c>
      <c r="B497" s="41">
        <f>VarInput!B497</f>
        <v>0</v>
      </c>
      <c r="C497" s="41">
        <f>VarInput!C497</f>
        <v>0</v>
      </c>
      <c r="D497" s="41">
        <f>VarInput!D497</f>
        <v>0</v>
      </c>
      <c r="E497" s="41">
        <f>VarInput!E497</f>
        <v>0</v>
      </c>
      <c r="F497" s="41">
        <f>VarInput!F497</f>
        <v>0</v>
      </c>
      <c r="G497" s="41">
        <f>VarInput!G497</f>
        <v>0</v>
      </c>
      <c r="H497" s="41">
        <f>VarInput!H497</f>
        <v>0</v>
      </c>
      <c r="I497" s="41">
        <f>VarInput!I497</f>
        <v>0</v>
      </c>
      <c r="J497" s="41">
        <f>VarInput!J497</f>
        <v>0</v>
      </c>
      <c r="K497" s="40">
        <f>VarInput!K497</f>
        <v>0</v>
      </c>
      <c r="L497" s="40"/>
      <c r="M497" s="40"/>
    </row>
    <row r="498" spans="1:13" x14ac:dyDescent="0.2">
      <c r="A498" s="41">
        <f>VarInput!A498</f>
        <v>0</v>
      </c>
      <c r="B498" s="41">
        <f>VarInput!B498</f>
        <v>0</v>
      </c>
      <c r="C498" s="41">
        <f>VarInput!C498</f>
        <v>0</v>
      </c>
      <c r="D498" s="41">
        <f>VarInput!D498</f>
        <v>0</v>
      </c>
      <c r="E498" s="41">
        <f>VarInput!E498</f>
        <v>0</v>
      </c>
      <c r="F498" s="41">
        <f>VarInput!F498</f>
        <v>0</v>
      </c>
      <c r="G498" s="41">
        <f>VarInput!G498</f>
        <v>0</v>
      </c>
      <c r="H498" s="41">
        <f>VarInput!H498</f>
        <v>0</v>
      </c>
      <c r="I498" s="41">
        <f>VarInput!I498</f>
        <v>0</v>
      </c>
      <c r="J498" s="41">
        <f>VarInput!J498</f>
        <v>0</v>
      </c>
      <c r="K498" s="40">
        <f>VarInput!K498</f>
        <v>0</v>
      </c>
      <c r="L498" s="40"/>
      <c r="M498" s="40"/>
    </row>
    <row r="499" spans="1:13" x14ac:dyDescent="0.2">
      <c r="A499" s="41">
        <f>VarInput!A499</f>
        <v>0</v>
      </c>
      <c r="B499" s="41">
        <f>VarInput!B499</f>
        <v>0</v>
      </c>
      <c r="C499" s="41">
        <f>VarInput!C499</f>
        <v>0</v>
      </c>
      <c r="D499" s="41">
        <f>VarInput!D499</f>
        <v>0</v>
      </c>
      <c r="E499" s="41">
        <f>VarInput!E499</f>
        <v>0</v>
      </c>
      <c r="F499" s="41">
        <f>VarInput!F499</f>
        <v>0</v>
      </c>
      <c r="G499" s="41">
        <f>VarInput!G499</f>
        <v>0</v>
      </c>
      <c r="H499" s="41">
        <f>VarInput!H499</f>
        <v>0</v>
      </c>
      <c r="I499" s="41">
        <f>VarInput!I499</f>
        <v>0</v>
      </c>
      <c r="J499" s="41">
        <f>VarInput!J499</f>
        <v>0</v>
      </c>
      <c r="K499" s="40">
        <f>VarInput!K499</f>
        <v>0</v>
      </c>
      <c r="L499" s="40"/>
      <c r="M499" s="40"/>
    </row>
    <row r="500" spans="1:13" x14ac:dyDescent="0.2">
      <c r="A500" s="41">
        <f>VarInput!A500</f>
        <v>0</v>
      </c>
      <c r="B500" s="41">
        <f>VarInput!B500</f>
        <v>0</v>
      </c>
      <c r="C500" s="41">
        <f>VarInput!C500</f>
        <v>0</v>
      </c>
      <c r="D500" s="41">
        <f>VarInput!D500</f>
        <v>0</v>
      </c>
      <c r="E500" s="41">
        <f>VarInput!E500</f>
        <v>0</v>
      </c>
      <c r="F500" s="41">
        <f>VarInput!F500</f>
        <v>0</v>
      </c>
      <c r="G500" s="41">
        <f>VarInput!G500</f>
        <v>0</v>
      </c>
      <c r="H500" s="41">
        <f>VarInput!H500</f>
        <v>0</v>
      </c>
      <c r="I500" s="41">
        <f>VarInput!I500</f>
        <v>0</v>
      </c>
      <c r="J500" s="41">
        <f>VarInput!J500</f>
        <v>0</v>
      </c>
      <c r="K500" s="40">
        <f>VarInput!K500</f>
        <v>0</v>
      </c>
      <c r="L500" s="40"/>
      <c r="M500" s="40"/>
    </row>
    <row r="501" spans="1:13" x14ac:dyDescent="0.2">
      <c r="A501" s="41">
        <f>VarInput!A501</f>
        <v>0</v>
      </c>
      <c r="B501" s="41">
        <f>VarInput!B501</f>
        <v>0</v>
      </c>
      <c r="C501" s="41">
        <f>VarInput!C501</f>
        <v>0</v>
      </c>
      <c r="D501" s="41">
        <f>VarInput!D501</f>
        <v>0</v>
      </c>
      <c r="E501" s="41">
        <f>VarInput!E501</f>
        <v>0</v>
      </c>
      <c r="F501" s="41">
        <f>VarInput!F501</f>
        <v>0</v>
      </c>
      <c r="G501" s="41">
        <f>VarInput!G501</f>
        <v>0</v>
      </c>
      <c r="H501" s="41">
        <f>VarInput!H501</f>
        <v>0</v>
      </c>
      <c r="I501" s="41">
        <f>VarInput!I501</f>
        <v>0</v>
      </c>
      <c r="J501" s="41">
        <f>VarInput!J501</f>
        <v>0</v>
      </c>
      <c r="K501" s="40">
        <f>VarInput!K501</f>
        <v>0</v>
      </c>
      <c r="L501" s="40"/>
      <c r="M501" s="40"/>
    </row>
    <row r="502" spans="1:13" x14ac:dyDescent="0.2">
      <c r="A502" s="41">
        <f>VarInput!A502</f>
        <v>0</v>
      </c>
      <c r="B502" s="41">
        <f>VarInput!B502</f>
        <v>0</v>
      </c>
      <c r="C502" s="41">
        <f>VarInput!C502</f>
        <v>0</v>
      </c>
      <c r="D502" s="41">
        <f>VarInput!D502</f>
        <v>0</v>
      </c>
      <c r="E502" s="41">
        <f>VarInput!E502</f>
        <v>0</v>
      </c>
      <c r="F502" s="41">
        <f>VarInput!F502</f>
        <v>0</v>
      </c>
      <c r="G502" s="41">
        <f>VarInput!G502</f>
        <v>0</v>
      </c>
      <c r="H502" s="41">
        <f>VarInput!H502</f>
        <v>0</v>
      </c>
      <c r="I502" s="41">
        <f>VarInput!I502</f>
        <v>0</v>
      </c>
      <c r="J502" s="41">
        <f>VarInput!J502</f>
        <v>0</v>
      </c>
      <c r="K502" s="40">
        <f>VarInput!K502</f>
        <v>0</v>
      </c>
      <c r="L502" s="40"/>
      <c r="M502" s="40"/>
    </row>
    <row r="503" spans="1:13" x14ac:dyDescent="0.2">
      <c r="A503" s="41">
        <f>VarInput!A503</f>
        <v>0</v>
      </c>
      <c r="B503" s="41">
        <f>VarInput!B503</f>
        <v>0</v>
      </c>
      <c r="C503" s="41">
        <f>VarInput!C503</f>
        <v>0</v>
      </c>
      <c r="D503" s="41">
        <f>VarInput!D503</f>
        <v>0</v>
      </c>
      <c r="E503" s="41">
        <f>VarInput!E503</f>
        <v>0</v>
      </c>
      <c r="F503" s="41">
        <f>VarInput!F503</f>
        <v>0</v>
      </c>
      <c r="G503" s="41">
        <f>VarInput!G503</f>
        <v>0</v>
      </c>
      <c r="H503" s="41">
        <f>VarInput!H503</f>
        <v>0</v>
      </c>
      <c r="I503" s="41">
        <f>VarInput!I503</f>
        <v>0</v>
      </c>
      <c r="J503" s="41">
        <f>VarInput!J503</f>
        <v>0</v>
      </c>
      <c r="K503" s="40">
        <f>VarInput!K503</f>
        <v>0</v>
      </c>
      <c r="L503" s="40"/>
      <c r="M503" s="40"/>
    </row>
    <row r="504" spans="1:13" x14ac:dyDescent="0.2">
      <c r="A504" s="41">
        <f>VarInput!A504</f>
        <v>0</v>
      </c>
      <c r="B504" s="41">
        <f>VarInput!B504</f>
        <v>0</v>
      </c>
      <c r="C504" s="41">
        <f>VarInput!C504</f>
        <v>0</v>
      </c>
      <c r="D504" s="41">
        <f>VarInput!D504</f>
        <v>0</v>
      </c>
      <c r="E504" s="41">
        <f>VarInput!E504</f>
        <v>0</v>
      </c>
      <c r="F504" s="41">
        <f>VarInput!F504</f>
        <v>0</v>
      </c>
      <c r="G504" s="41">
        <f>VarInput!G504</f>
        <v>0</v>
      </c>
      <c r="H504" s="41">
        <f>VarInput!H504</f>
        <v>0</v>
      </c>
      <c r="I504" s="41">
        <f>VarInput!I504</f>
        <v>0</v>
      </c>
      <c r="J504" s="41">
        <f>VarInput!J504</f>
        <v>0</v>
      </c>
      <c r="K504" s="40">
        <f>VarInput!K504</f>
        <v>0</v>
      </c>
      <c r="L504" s="40"/>
      <c r="M504" s="40"/>
    </row>
    <row r="505" spans="1:13" x14ac:dyDescent="0.2">
      <c r="A505" s="41">
        <f>VarInput!A505</f>
        <v>0</v>
      </c>
      <c r="B505" s="41">
        <f>VarInput!B505</f>
        <v>0</v>
      </c>
      <c r="C505" s="41">
        <f>VarInput!C505</f>
        <v>0</v>
      </c>
      <c r="D505" s="41">
        <f>VarInput!D505</f>
        <v>0</v>
      </c>
      <c r="E505" s="41">
        <f>VarInput!E505</f>
        <v>0</v>
      </c>
      <c r="F505" s="41">
        <f>VarInput!F505</f>
        <v>0</v>
      </c>
      <c r="G505" s="41">
        <f>VarInput!G505</f>
        <v>0</v>
      </c>
      <c r="H505" s="41">
        <f>VarInput!H505</f>
        <v>0</v>
      </c>
      <c r="I505" s="41">
        <f>VarInput!I505</f>
        <v>0</v>
      </c>
      <c r="J505" s="41">
        <f>VarInput!J505</f>
        <v>0</v>
      </c>
      <c r="K505" s="40">
        <f>VarInput!K505</f>
        <v>0</v>
      </c>
      <c r="L505" s="40"/>
      <c r="M505" s="40"/>
    </row>
    <row r="506" spans="1:13" x14ac:dyDescent="0.2">
      <c r="A506" s="41">
        <f>VarInput!A506</f>
        <v>0</v>
      </c>
      <c r="B506" s="41">
        <f>VarInput!B506</f>
        <v>0</v>
      </c>
      <c r="C506" s="41">
        <f>VarInput!C506</f>
        <v>0</v>
      </c>
      <c r="D506" s="41">
        <f>VarInput!D506</f>
        <v>0</v>
      </c>
      <c r="E506" s="41">
        <f>VarInput!E506</f>
        <v>0</v>
      </c>
      <c r="F506" s="41">
        <f>VarInput!F506</f>
        <v>0</v>
      </c>
      <c r="G506" s="41">
        <f>VarInput!G506</f>
        <v>0</v>
      </c>
      <c r="H506" s="41">
        <f>VarInput!H506</f>
        <v>0</v>
      </c>
      <c r="I506" s="41">
        <f>VarInput!I506</f>
        <v>0</v>
      </c>
      <c r="J506" s="41">
        <f>VarInput!J506</f>
        <v>0</v>
      </c>
      <c r="K506" s="40">
        <f>VarInput!K506</f>
        <v>0</v>
      </c>
      <c r="L506" s="40"/>
      <c r="M506" s="40"/>
    </row>
    <row r="507" spans="1:13" x14ac:dyDescent="0.2">
      <c r="A507" s="41">
        <f>VarInput!A507</f>
        <v>0</v>
      </c>
      <c r="B507" s="41">
        <f>VarInput!B507</f>
        <v>0</v>
      </c>
      <c r="C507" s="41">
        <f>VarInput!C507</f>
        <v>0</v>
      </c>
      <c r="D507" s="41">
        <f>VarInput!D507</f>
        <v>0</v>
      </c>
      <c r="E507" s="41">
        <f>VarInput!E507</f>
        <v>0</v>
      </c>
      <c r="F507" s="41">
        <f>VarInput!F507</f>
        <v>0</v>
      </c>
      <c r="G507" s="41">
        <f>VarInput!G507</f>
        <v>0</v>
      </c>
      <c r="H507" s="41">
        <f>VarInput!H507</f>
        <v>0</v>
      </c>
      <c r="I507" s="41">
        <f>VarInput!I507</f>
        <v>0</v>
      </c>
      <c r="J507" s="41">
        <f>VarInput!J507</f>
        <v>0</v>
      </c>
      <c r="K507" s="40">
        <f>VarInput!K507</f>
        <v>0</v>
      </c>
      <c r="L507" s="40"/>
      <c r="M507" s="40"/>
    </row>
    <row r="508" spans="1:13" x14ac:dyDescent="0.2">
      <c r="A508" s="41">
        <f>VarInput!A508</f>
        <v>0</v>
      </c>
      <c r="B508" s="41">
        <f>VarInput!B508</f>
        <v>0</v>
      </c>
      <c r="C508" s="41">
        <f>VarInput!C508</f>
        <v>0</v>
      </c>
      <c r="D508" s="41">
        <f>VarInput!D508</f>
        <v>0</v>
      </c>
      <c r="E508" s="41">
        <f>VarInput!E508</f>
        <v>0</v>
      </c>
      <c r="F508" s="41">
        <f>VarInput!F508</f>
        <v>0</v>
      </c>
      <c r="G508" s="41">
        <f>VarInput!G508</f>
        <v>0</v>
      </c>
      <c r="H508" s="41">
        <f>VarInput!H508</f>
        <v>0</v>
      </c>
      <c r="I508" s="41">
        <f>VarInput!I508</f>
        <v>0</v>
      </c>
      <c r="J508" s="41">
        <f>VarInput!J508</f>
        <v>0</v>
      </c>
      <c r="K508" s="40">
        <f>VarInput!K508</f>
        <v>0</v>
      </c>
      <c r="L508" s="40"/>
      <c r="M508" s="40"/>
    </row>
    <row r="509" spans="1:13" x14ac:dyDescent="0.2">
      <c r="A509" s="41">
        <f>VarInput!A509</f>
        <v>0</v>
      </c>
      <c r="B509" s="41">
        <f>VarInput!B509</f>
        <v>0</v>
      </c>
      <c r="C509" s="41">
        <f>VarInput!C509</f>
        <v>0</v>
      </c>
      <c r="D509" s="41">
        <f>VarInput!D509</f>
        <v>0</v>
      </c>
      <c r="E509" s="41">
        <f>VarInput!E509</f>
        <v>0</v>
      </c>
      <c r="F509" s="41">
        <f>VarInput!F509</f>
        <v>0</v>
      </c>
      <c r="G509" s="41">
        <f>VarInput!G509</f>
        <v>0</v>
      </c>
      <c r="H509" s="41">
        <f>VarInput!H509</f>
        <v>0</v>
      </c>
      <c r="I509" s="41">
        <f>VarInput!I509</f>
        <v>0</v>
      </c>
      <c r="J509" s="41">
        <f>VarInput!J509</f>
        <v>0</v>
      </c>
      <c r="K509" s="40">
        <f>VarInput!K509</f>
        <v>0</v>
      </c>
      <c r="L509" s="40"/>
      <c r="M509" s="40"/>
    </row>
    <row r="510" spans="1:13" x14ac:dyDescent="0.2">
      <c r="A510" s="41">
        <f>VarInput!A510</f>
        <v>0</v>
      </c>
      <c r="B510" s="41">
        <f>VarInput!B510</f>
        <v>0</v>
      </c>
      <c r="C510" s="41">
        <f>VarInput!C510</f>
        <v>0</v>
      </c>
      <c r="D510" s="41">
        <f>VarInput!D510</f>
        <v>0</v>
      </c>
      <c r="E510" s="41">
        <f>VarInput!E510</f>
        <v>0</v>
      </c>
      <c r="F510" s="41">
        <f>VarInput!F510</f>
        <v>0</v>
      </c>
      <c r="G510" s="41">
        <f>VarInput!G510</f>
        <v>0</v>
      </c>
      <c r="H510" s="41">
        <f>VarInput!H510</f>
        <v>0</v>
      </c>
      <c r="I510" s="41">
        <f>VarInput!I510</f>
        <v>0</v>
      </c>
      <c r="J510" s="41">
        <f>VarInput!J510</f>
        <v>0</v>
      </c>
      <c r="K510" s="40">
        <f>VarInput!K510</f>
        <v>0</v>
      </c>
      <c r="L510" s="40"/>
      <c r="M510" s="40"/>
    </row>
    <row r="511" spans="1:13" x14ac:dyDescent="0.2">
      <c r="A511" s="41">
        <f>VarInput!A511</f>
        <v>0</v>
      </c>
      <c r="B511" s="41">
        <f>VarInput!B511</f>
        <v>0</v>
      </c>
      <c r="C511" s="41">
        <f>VarInput!C511</f>
        <v>0</v>
      </c>
      <c r="D511" s="41">
        <f>VarInput!D511</f>
        <v>0</v>
      </c>
      <c r="E511" s="41">
        <f>VarInput!E511</f>
        <v>0</v>
      </c>
      <c r="F511" s="41">
        <f>VarInput!F511</f>
        <v>0</v>
      </c>
      <c r="G511" s="41">
        <f>VarInput!G511</f>
        <v>0</v>
      </c>
      <c r="H511" s="41">
        <f>VarInput!H511</f>
        <v>0</v>
      </c>
      <c r="I511" s="41">
        <f>VarInput!I511</f>
        <v>0</v>
      </c>
      <c r="J511" s="41">
        <f>VarInput!J511</f>
        <v>0</v>
      </c>
      <c r="K511" s="40">
        <f>VarInput!K511</f>
        <v>0</v>
      </c>
      <c r="L511" s="40"/>
      <c r="M511" s="40"/>
    </row>
    <row r="512" spans="1:13" x14ac:dyDescent="0.2">
      <c r="A512" s="41">
        <f>VarInput!A512</f>
        <v>0</v>
      </c>
      <c r="B512" s="41">
        <f>VarInput!B512</f>
        <v>0</v>
      </c>
      <c r="C512" s="41">
        <f>VarInput!C512</f>
        <v>0</v>
      </c>
      <c r="D512" s="41">
        <f>VarInput!D512</f>
        <v>0</v>
      </c>
      <c r="E512" s="41">
        <f>VarInput!E512</f>
        <v>0</v>
      </c>
      <c r="F512" s="41">
        <f>VarInput!F512</f>
        <v>0</v>
      </c>
      <c r="G512" s="41">
        <f>VarInput!G512</f>
        <v>0</v>
      </c>
      <c r="H512" s="41">
        <f>VarInput!H512</f>
        <v>0</v>
      </c>
      <c r="I512" s="41">
        <f>VarInput!I512</f>
        <v>0</v>
      </c>
      <c r="J512" s="41">
        <f>VarInput!J512</f>
        <v>0</v>
      </c>
      <c r="K512" s="40">
        <f>VarInput!K512</f>
        <v>0</v>
      </c>
      <c r="L512" s="40"/>
      <c r="M512" s="40"/>
    </row>
    <row r="513" spans="1:13" x14ac:dyDescent="0.2">
      <c r="A513" s="41">
        <f>VarInput!A513</f>
        <v>0</v>
      </c>
      <c r="B513" s="41">
        <f>VarInput!B513</f>
        <v>0</v>
      </c>
      <c r="C513" s="41">
        <f>VarInput!C513</f>
        <v>0</v>
      </c>
      <c r="D513" s="41">
        <f>VarInput!D513</f>
        <v>0</v>
      </c>
      <c r="E513" s="41">
        <f>VarInput!E513</f>
        <v>0</v>
      </c>
      <c r="F513" s="41">
        <f>VarInput!F513</f>
        <v>0</v>
      </c>
      <c r="G513" s="41">
        <f>VarInput!G513</f>
        <v>0</v>
      </c>
      <c r="H513" s="41">
        <f>VarInput!H513</f>
        <v>0</v>
      </c>
      <c r="I513" s="41">
        <f>VarInput!I513</f>
        <v>0</v>
      </c>
      <c r="J513" s="41">
        <f>VarInput!J513</f>
        <v>0</v>
      </c>
      <c r="K513" s="40">
        <f>VarInput!K513</f>
        <v>0</v>
      </c>
      <c r="L513" s="40"/>
      <c r="M513" s="40"/>
    </row>
    <row r="514" spans="1:13" x14ac:dyDescent="0.2">
      <c r="A514" s="41">
        <f>VarInput!A514</f>
        <v>0</v>
      </c>
      <c r="B514" s="41">
        <f>VarInput!B514</f>
        <v>0</v>
      </c>
      <c r="C514" s="41">
        <f>VarInput!C514</f>
        <v>0</v>
      </c>
      <c r="D514" s="41">
        <f>VarInput!D514</f>
        <v>0</v>
      </c>
      <c r="E514" s="41">
        <f>VarInput!E514</f>
        <v>0</v>
      </c>
      <c r="F514" s="41">
        <f>VarInput!F514</f>
        <v>0</v>
      </c>
      <c r="G514" s="41">
        <f>VarInput!G514</f>
        <v>0</v>
      </c>
      <c r="H514" s="41">
        <f>VarInput!H514</f>
        <v>0</v>
      </c>
      <c r="I514" s="41">
        <f>VarInput!I514</f>
        <v>0</v>
      </c>
      <c r="J514" s="41">
        <f>VarInput!J514</f>
        <v>0</v>
      </c>
      <c r="K514" s="40">
        <f>VarInput!K514</f>
        <v>0</v>
      </c>
      <c r="L514" s="40"/>
      <c r="M514" s="40"/>
    </row>
    <row r="515" spans="1:13" x14ac:dyDescent="0.2">
      <c r="A515" s="41">
        <f>VarInput!A515</f>
        <v>0</v>
      </c>
      <c r="B515" s="41">
        <f>VarInput!B515</f>
        <v>0</v>
      </c>
      <c r="C515" s="41">
        <f>VarInput!C515</f>
        <v>0</v>
      </c>
      <c r="D515" s="41">
        <f>VarInput!D515</f>
        <v>0</v>
      </c>
      <c r="E515" s="41">
        <f>VarInput!E515</f>
        <v>0</v>
      </c>
      <c r="F515" s="41">
        <f>VarInput!F515</f>
        <v>0</v>
      </c>
      <c r="G515" s="41">
        <f>VarInput!G515</f>
        <v>0</v>
      </c>
      <c r="H515" s="41">
        <f>VarInput!H515</f>
        <v>0</v>
      </c>
      <c r="I515" s="41">
        <f>VarInput!I515</f>
        <v>0</v>
      </c>
      <c r="J515" s="41">
        <f>VarInput!J515</f>
        <v>0</v>
      </c>
      <c r="K515" s="40">
        <f>VarInput!K515</f>
        <v>0</v>
      </c>
      <c r="L515" s="40"/>
      <c r="M515" s="40"/>
    </row>
    <row r="516" spans="1:13" x14ac:dyDescent="0.2">
      <c r="A516" s="41">
        <f>VarInput!A516</f>
        <v>0</v>
      </c>
      <c r="B516" s="41">
        <f>VarInput!B516</f>
        <v>0</v>
      </c>
      <c r="C516" s="41">
        <f>VarInput!C516</f>
        <v>0</v>
      </c>
      <c r="D516" s="41">
        <f>VarInput!D516</f>
        <v>0</v>
      </c>
      <c r="E516" s="41">
        <f>VarInput!E516</f>
        <v>0</v>
      </c>
      <c r="F516" s="41">
        <f>VarInput!F516</f>
        <v>0</v>
      </c>
      <c r="G516" s="41">
        <f>VarInput!G516</f>
        <v>0</v>
      </c>
      <c r="H516" s="41">
        <f>VarInput!H516</f>
        <v>0</v>
      </c>
      <c r="I516" s="41">
        <f>VarInput!I516</f>
        <v>0</v>
      </c>
      <c r="J516" s="41">
        <f>VarInput!J516</f>
        <v>0</v>
      </c>
      <c r="K516" s="40">
        <f>VarInput!K516</f>
        <v>0</v>
      </c>
      <c r="L516" s="40"/>
      <c r="M516" s="40"/>
    </row>
    <row r="517" spans="1:13" x14ac:dyDescent="0.2">
      <c r="A517" s="41">
        <f>VarInput!A517</f>
        <v>0</v>
      </c>
      <c r="B517" s="41">
        <f>VarInput!B517</f>
        <v>0</v>
      </c>
      <c r="C517" s="41">
        <f>VarInput!C517</f>
        <v>0</v>
      </c>
      <c r="D517" s="41">
        <f>VarInput!D517</f>
        <v>0</v>
      </c>
      <c r="E517" s="41">
        <f>VarInput!E517</f>
        <v>0</v>
      </c>
      <c r="F517" s="41">
        <f>VarInput!F517</f>
        <v>0</v>
      </c>
      <c r="G517" s="41">
        <f>VarInput!G517</f>
        <v>0</v>
      </c>
      <c r="H517" s="41">
        <f>VarInput!H517</f>
        <v>0</v>
      </c>
      <c r="I517" s="41">
        <f>VarInput!I517</f>
        <v>0</v>
      </c>
      <c r="J517" s="41">
        <f>VarInput!J517</f>
        <v>0</v>
      </c>
      <c r="K517" s="40">
        <f>VarInput!K517</f>
        <v>0</v>
      </c>
      <c r="L517" s="40"/>
      <c r="M517" s="40"/>
    </row>
    <row r="518" spans="1:13" x14ac:dyDescent="0.2">
      <c r="A518" s="41">
        <f>VarInput!A518</f>
        <v>0</v>
      </c>
      <c r="B518" s="41">
        <f>VarInput!B518</f>
        <v>0</v>
      </c>
      <c r="C518" s="41">
        <f>VarInput!C518</f>
        <v>0</v>
      </c>
      <c r="D518" s="41">
        <f>VarInput!D518</f>
        <v>0</v>
      </c>
      <c r="E518" s="41">
        <f>VarInput!E518</f>
        <v>0</v>
      </c>
      <c r="F518" s="41">
        <f>VarInput!F518</f>
        <v>0</v>
      </c>
      <c r="G518" s="41">
        <f>VarInput!G518</f>
        <v>0</v>
      </c>
      <c r="H518" s="41">
        <f>VarInput!H518</f>
        <v>0</v>
      </c>
      <c r="I518" s="41">
        <f>VarInput!I518</f>
        <v>0</v>
      </c>
      <c r="J518" s="41">
        <f>VarInput!J518</f>
        <v>0</v>
      </c>
      <c r="K518" s="40">
        <f>VarInput!K518</f>
        <v>0</v>
      </c>
      <c r="L518" s="40"/>
      <c r="M518" s="40"/>
    </row>
    <row r="519" spans="1:13" x14ac:dyDescent="0.2">
      <c r="A519" s="41">
        <f>VarInput!A519</f>
        <v>0</v>
      </c>
      <c r="B519" s="41">
        <f>VarInput!B519</f>
        <v>0</v>
      </c>
      <c r="C519" s="41">
        <f>VarInput!C519</f>
        <v>0</v>
      </c>
      <c r="D519" s="41">
        <f>VarInput!D519</f>
        <v>0</v>
      </c>
      <c r="E519" s="41">
        <f>VarInput!E519</f>
        <v>0</v>
      </c>
      <c r="F519" s="41">
        <f>VarInput!F519</f>
        <v>0</v>
      </c>
      <c r="G519" s="41">
        <f>VarInput!G519</f>
        <v>0</v>
      </c>
      <c r="H519" s="41">
        <f>VarInput!H519</f>
        <v>0</v>
      </c>
      <c r="I519" s="41">
        <f>VarInput!I519</f>
        <v>0</v>
      </c>
      <c r="J519" s="41">
        <f>VarInput!J519</f>
        <v>0</v>
      </c>
      <c r="K519" s="40">
        <f>VarInput!K519</f>
        <v>0</v>
      </c>
      <c r="L519" s="40"/>
      <c r="M519" s="40"/>
    </row>
    <row r="520" spans="1:13" x14ac:dyDescent="0.2">
      <c r="A520" s="41">
        <f>VarInput!A520</f>
        <v>0</v>
      </c>
      <c r="B520" s="41">
        <f>VarInput!B520</f>
        <v>0</v>
      </c>
      <c r="C520" s="41">
        <f>VarInput!C520</f>
        <v>0</v>
      </c>
      <c r="D520" s="41">
        <f>VarInput!D520</f>
        <v>0</v>
      </c>
      <c r="E520" s="41">
        <f>VarInput!E520</f>
        <v>0</v>
      </c>
      <c r="F520" s="41">
        <f>VarInput!F520</f>
        <v>0</v>
      </c>
      <c r="G520" s="41">
        <f>VarInput!G520</f>
        <v>0</v>
      </c>
      <c r="H520" s="41">
        <f>VarInput!H520</f>
        <v>0</v>
      </c>
      <c r="I520" s="41">
        <f>VarInput!I520</f>
        <v>0</v>
      </c>
      <c r="J520" s="41">
        <f>VarInput!J520</f>
        <v>0</v>
      </c>
      <c r="K520" s="40">
        <f>VarInput!K520</f>
        <v>0</v>
      </c>
      <c r="L520" s="40"/>
      <c r="M520" s="40"/>
    </row>
    <row r="521" spans="1:13" x14ac:dyDescent="0.2">
      <c r="A521" s="41">
        <f>VarInput!A521</f>
        <v>0</v>
      </c>
      <c r="B521" s="41">
        <f>VarInput!B521</f>
        <v>0</v>
      </c>
      <c r="C521" s="41">
        <f>VarInput!C521</f>
        <v>0</v>
      </c>
      <c r="D521" s="41">
        <f>VarInput!D521</f>
        <v>0</v>
      </c>
      <c r="E521" s="41">
        <f>VarInput!E521</f>
        <v>0</v>
      </c>
      <c r="F521" s="41">
        <f>VarInput!F521</f>
        <v>0</v>
      </c>
      <c r="G521" s="41">
        <f>VarInput!G521</f>
        <v>0</v>
      </c>
      <c r="H521" s="41">
        <f>VarInput!H521</f>
        <v>0</v>
      </c>
      <c r="I521" s="41">
        <f>VarInput!I521</f>
        <v>0</v>
      </c>
      <c r="J521" s="41">
        <f>VarInput!J521</f>
        <v>0</v>
      </c>
      <c r="K521" s="40">
        <f>VarInput!K521</f>
        <v>0</v>
      </c>
      <c r="L521" s="40"/>
      <c r="M521" s="40"/>
    </row>
    <row r="522" spans="1:13" x14ac:dyDescent="0.2">
      <c r="A522" s="41">
        <f>VarInput!A522</f>
        <v>0</v>
      </c>
      <c r="B522" s="41">
        <f>VarInput!B522</f>
        <v>0</v>
      </c>
      <c r="C522" s="41">
        <f>VarInput!C522</f>
        <v>0</v>
      </c>
      <c r="D522" s="41">
        <f>VarInput!D522</f>
        <v>0</v>
      </c>
      <c r="E522" s="41">
        <f>VarInput!E522</f>
        <v>0</v>
      </c>
      <c r="F522" s="41">
        <f>VarInput!F522</f>
        <v>0</v>
      </c>
      <c r="G522" s="41">
        <f>VarInput!G522</f>
        <v>0</v>
      </c>
      <c r="H522" s="41">
        <f>VarInput!H522</f>
        <v>0</v>
      </c>
      <c r="I522" s="41">
        <f>VarInput!I522</f>
        <v>0</v>
      </c>
      <c r="J522" s="41">
        <f>VarInput!J522</f>
        <v>0</v>
      </c>
      <c r="K522" s="40">
        <f>VarInput!K522</f>
        <v>0</v>
      </c>
      <c r="L522" s="40"/>
      <c r="M522" s="40"/>
    </row>
    <row r="523" spans="1:13" x14ac:dyDescent="0.2">
      <c r="A523" s="41">
        <f>VarInput!A523</f>
        <v>0</v>
      </c>
      <c r="B523" s="41">
        <f>VarInput!B523</f>
        <v>0</v>
      </c>
      <c r="C523" s="41">
        <f>VarInput!C523</f>
        <v>0</v>
      </c>
      <c r="D523" s="41">
        <f>VarInput!D523</f>
        <v>0</v>
      </c>
      <c r="E523" s="41">
        <f>VarInput!E523</f>
        <v>0</v>
      </c>
      <c r="F523" s="41">
        <f>VarInput!F523</f>
        <v>0</v>
      </c>
      <c r="G523" s="41">
        <f>VarInput!G523</f>
        <v>0</v>
      </c>
      <c r="H523" s="41">
        <f>VarInput!H523</f>
        <v>0</v>
      </c>
      <c r="I523" s="41">
        <f>VarInput!I523</f>
        <v>0</v>
      </c>
      <c r="J523" s="41">
        <f>VarInput!J523</f>
        <v>0</v>
      </c>
      <c r="K523" s="40">
        <f>VarInput!K523</f>
        <v>0</v>
      </c>
      <c r="L523" s="40"/>
      <c r="M523" s="40"/>
    </row>
    <row r="524" spans="1:13" x14ac:dyDescent="0.2">
      <c r="A524" s="41">
        <f>VarInput!A524</f>
        <v>0</v>
      </c>
      <c r="B524" s="41">
        <f>VarInput!B524</f>
        <v>0</v>
      </c>
      <c r="C524" s="41">
        <f>VarInput!C524</f>
        <v>0</v>
      </c>
      <c r="D524" s="41">
        <f>VarInput!D524</f>
        <v>0</v>
      </c>
      <c r="E524" s="41">
        <f>VarInput!E524</f>
        <v>0</v>
      </c>
      <c r="F524" s="41">
        <f>VarInput!F524</f>
        <v>0</v>
      </c>
      <c r="G524" s="41">
        <f>VarInput!G524</f>
        <v>0</v>
      </c>
      <c r="H524" s="41">
        <f>VarInput!H524</f>
        <v>0</v>
      </c>
      <c r="I524" s="41">
        <f>VarInput!I524</f>
        <v>0</v>
      </c>
      <c r="J524" s="41">
        <f>VarInput!J524</f>
        <v>0</v>
      </c>
      <c r="K524" s="40">
        <f>VarInput!K524</f>
        <v>0</v>
      </c>
      <c r="L524" s="40"/>
      <c r="M524" s="40"/>
    </row>
    <row r="525" spans="1:13" x14ac:dyDescent="0.2">
      <c r="A525" s="41">
        <f>VarInput!A525</f>
        <v>0</v>
      </c>
      <c r="B525" s="41">
        <f>VarInput!B525</f>
        <v>0</v>
      </c>
      <c r="C525" s="41">
        <f>VarInput!C525</f>
        <v>0</v>
      </c>
      <c r="D525" s="41">
        <f>VarInput!D525</f>
        <v>0</v>
      </c>
      <c r="E525" s="41">
        <f>VarInput!E525</f>
        <v>0</v>
      </c>
      <c r="F525" s="41">
        <f>VarInput!F525</f>
        <v>0</v>
      </c>
      <c r="G525" s="41">
        <f>VarInput!G525</f>
        <v>0</v>
      </c>
      <c r="H525" s="41">
        <f>VarInput!H525</f>
        <v>0</v>
      </c>
      <c r="I525" s="41">
        <f>VarInput!I525</f>
        <v>0</v>
      </c>
      <c r="J525" s="41">
        <f>VarInput!J525</f>
        <v>0</v>
      </c>
      <c r="K525" s="40">
        <f>VarInput!K525</f>
        <v>0</v>
      </c>
      <c r="L525" s="40"/>
      <c r="M525" s="40"/>
    </row>
    <row r="526" spans="1:13" x14ac:dyDescent="0.2">
      <c r="A526" s="41">
        <f>VarInput!A526</f>
        <v>0</v>
      </c>
      <c r="B526" s="41">
        <f>VarInput!B526</f>
        <v>0</v>
      </c>
      <c r="C526" s="41">
        <f>VarInput!C526</f>
        <v>0</v>
      </c>
      <c r="D526" s="41">
        <f>VarInput!D526</f>
        <v>0</v>
      </c>
      <c r="E526" s="41">
        <f>VarInput!E526</f>
        <v>0</v>
      </c>
      <c r="F526" s="41">
        <f>VarInput!F526</f>
        <v>0</v>
      </c>
      <c r="G526" s="41">
        <f>VarInput!G526</f>
        <v>0</v>
      </c>
      <c r="H526" s="41">
        <f>VarInput!H526</f>
        <v>0</v>
      </c>
      <c r="I526" s="41">
        <f>VarInput!I526</f>
        <v>0</v>
      </c>
      <c r="J526" s="41">
        <f>VarInput!J526</f>
        <v>0</v>
      </c>
      <c r="K526" s="40">
        <f>VarInput!K526</f>
        <v>0</v>
      </c>
      <c r="L526" s="40"/>
      <c r="M526" s="40"/>
    </row>
    <row r="527" spans="1:13" x14ac:dyDescent="0.2">
      <c r="A527" s="41">
        <f>VarInput!A527</f>
        <v>0</v>
      </c>
      <c r="B527" s="41">
        <f>VarInput!B527</f>
        <v>0</v>
      </c>
      <c r="C527" s="41">
        <f>VarInput!C527</f>
        <v>0</v>
      </c>
      <c r="D527" s="41">
        <f>VarInput!D527</f>
        <v>0</v>
      </c>
      <c r="E527" s="41">
        <f>VarInput!E527</f>
        <v>0</v>
      </c>
      <c r="F527" s="41">
        <f>VarInput!F527</f>
        <v>0</v>
      </c>
      <c r="G527" s="41">
        <f>VarInput!G527</f>
        <v>0</v>
      </c>
      <c r="H527" s="41">
        <f>VarInput!H527</f>
        <v>0</v>
      </c>
      <c r="I527" s="41">
        <f>VarInput!I527</f>
        <v>0</v>
      </c>
      <c r="J527" s="41">
        <f>VarInput!J527</f>
        <v>0</v>
      </c>
      <c r="K527" s="40">
        <f>VarInput!K527</f>
        <v>0</v>
      </c>
      <c r="L527" s="40"/>
      <c r="M527" s="40"/>
    </row>
    <row r="528" spans="1:13" x14ac:dyDescent="0.2">
      <c r="A528" s="41">
        <f>VarInput!A528</f>
        <v>0</v>
      </c>
      <c r="B528" s="41">
        <f>VarInput!B528</f>
        <v>0</v>
      </c>
      <c r="C528" s="41">
        <f>VarInput!C528</f>
        <v>0</v>
      </c>
      <c r="D528" s="41">
        <f>VarInput!D528</f>
        <v>0</v>
      </c>
      <c r="E528" s="41">
        <f>VarInput!E528</f>
        <v>0</v>
      </c>
      <c r="F528" s="41">
        <f>VarInput!F528</f>
        <v>0</v>
      </c>
      <c r="G528" s="41">
        <f>VarInput!G528</f>
        <v>0</v>
      </c>
      <c r="H528" s="41">
        <f>VarInput!H528</f>
        <v>0</v>
      </c>
      <c r="I528" s="41">
        <f>VarInput!I528</f>
        <v>0</v>
      </c>
      <c r="J528" s="41">
        <f>VarInput!J528</f>
        <v>0</v>
      </c>
      <c r="K528" s="40">
        <f>VarInput!K528</f>
        <v>0</v>
      </c>
      <c r="L528" s="40"/>
      <c r="M528" s="40"/>
    </row>
    <row r="529" spans="1:13" x14ac:dyDescent="0.2">
      <c r="A529" s="41">
        <f>VarInput!A529</f>
        <v>0</v>
      </c>
      <c r="B529" s="41">
        <f>VarInput!B529</f>
        <v>0</v>
      </c>
      <c r="C529" s="41">
        <f>VarInput!C529</f>
        <v>0</v>
      </c>
      <c r="D529" s="41">
        <f>VarInput!D529</f>
        <v>0</v>
      </c>
      <c r="E529" s="41">
        <f>VarInput!E529</f>
        <v>0</v>
      </c>
      <c r="F529" s="41">
        <f>VarInput!F529</f>
        <v>0</v>
      </c>
      <c r="G529" s="41">
        <f>VarInput!G529</f>
        <v>0</v>
      </c>
      <c r="H529" s="41">
        <f>VarInput!H529</f>
        <v>0</v>
      </c>
      <c r="I529" s="41">
        <f>VarInput!I529</f>
        <v>0</v>
      </c>
      <c r="J529" s="41">
        <f>VarInput!J529</f>
        <v>0</v>
      </c>
      <c r="K529" s="40">
        <f>VarInput!K529</f>
        <v>0</v>
      </c>
      <c r="L529" s="40"/>
      <c r="M529" s="40"/>
    </row>
    <row r="530" spans="1:13" x14ac:dyDescent="0.2">
      <c r="A530" s="41">
        <f>VarInput!A530</f>
        <v>0</v>
      </c>
      <c r="B530" s="41">
        <f>VarInput!B530</f>
        <v>0</v>
      </c>
      <c r="C530" s="41">
        <f>VarInput!C530</f>
        <v>0</v>
      </c>
      <c r="D530" s="41">
        <f>VarInput!D530</f>
        <v>0</v>
      </c>
      <c r="E530" s="41">
        <f>VarInput!E530</f>
        <v>0</v>
      </c>
      <c r="F530" s="41">
        <f>VarInput!F530</f>
        <v>0</v>
      </c>
      <c r="G530" s="41">
        <f>VarInput!G530</f>
        <v>0</v>
      </c>
      <c r="H530" s="41">
        <f>VarInput!H530</f>
        <v>0</v>
      </c>
      <c r="I530" s="41">
        <f>VarInput!I530</f>
        <v>0</v>
      </c>
      <c r="J530" s="41">
        <f>VarInput!J530</f>
        <v>0</v>
      </c>
      <c r="K530" s="40">
        <f>VarInput!K530</f>
        <v>0</v>
      </c>
      <c r="L530" s="40"/>
      <c r="M530" s="40"/>
    </row>
    <row r="531" spans="1:13" x14ac:dyDescent="0.2">
      <c r="A531" s="41">
        <f>VarInput!A531</f>
        <v>0</v>
      </c>
      <c r="B531" s="41">
        <f>VarInput!B531</f>
        <v>0</v>
      </c>
      <c r="C531" s="41">
        <f>VarInput!C531</f>
        <v>0</v>
      </c>
      <c r="D531" s="41">
        <f>VarInput!D531</f>
        <v>0</v>
      </c>
      <c r="E531" s="41">
        <f>VarInput!E531</f>
        <v>0</v>
      </c>
      <c r="F531" s="41">
        <f>VarInput!F531</f>
        <v>0</v>
      </c>
      <c r="G531" s="41">
        <f>VarInput!G531</f>
        <v>0</v>
      </c>
      <c r="H531" s="41">
        <f>VarInput!H531</f>
        <v>0</v>
      </c>
      <c r="I531" s="41">
        <f>VarInput!I531</f>
        <v>0</v>
      </c>
      <c r="J531" s="41">
        <f>VarInput!J531</f>
        <v>0</v>
      </c>
      <c r="K531" s="40">
        <f>VarInput!K531</f>
        <v>0</v>
      </c>
      <c r="L531" s="40"/>
      <c r="M531" s="40"/>
    </row>
    <row r="532" spans="1:13" x14ac:dyDescent="0.2">
      <c r="A532" s="41">
        <f>VarInput!A532</f>
        <v>0</v>
      </c>
      <c r="B532" s="41">
        <f>VarInput!B532</f>
        <v>0</v>
      </c>
      <c r="C532" s="41">
        <f>VarInput!C532</f>
        <v>0</v>
      </c>
      <c r="D532" s="41">
        <f>VarInput!D532</f>
        <v>0</v>
      </c>
      <c r="E532" s="41">
        <f>VarInput!E532</f>
        <v>0</v>
      </c>
      <c r="F532" s="41">
        <f>VarInput!F532</f>
        <v>0</v>
      </c>
      <c r="G532" s="41">
        <f>VarInput!G532</f>
        <v>0</v>
      </c>
      <c r="H532" s="41">
        <f>VarInput!H532</f>
        <v>0</v>
      </c>
      <c r="I532" s="41">
        <f>VarInput!I532</f>
        <v>0</v>
      </c>
      <c r="J532" s="41">
        <f>VarInput!J532</f>
        <v>0</v>
      </c>
      <c r="K532" s="40">
        <f>VarInput!K532</f>
        <v>0</v>
      </c>
      <c r="L532" s="40"/>
      <c r="M532" s="40"/>
    </row>
    <row r="533" spans="1:13" x14ac:dyDescent="0.2">
      <c r="A533" s="41">
        <f>VarInput!A533</f>
        <v>0</v>
      </c>
      <c r="B533" s="41">
        <f>VarInput!B533</f>
        <v>0</v>
      </c>
      <c r="C533" s="41">
        <f>VarInput!C533</f>
        <v>0</v>
      </c>
      <c r="D533" s="41">
        <f>VarInput!D533</f>
        <v>0</v>
      </c>
      <c r="E533" s="41">
        <f>VarInput!E533</f>
        <v>0</v>
      </c>
      <c r="F533" s="41">
        <f>VarInput!F533</f>
        <v>0</v>
      </c>
      <c r="G533" s="41">
        <f>VarInput!G533</f>
        <v>0</v>
      </c>
      <c r="H533" s="41">
        <f>VarInput!H533</f>
        <v>0</v>
      </c>
      <c r="I533" s="41">
        <f>VarInput!I533</f>
        <v>0</v>
      </c>
      <c r="J533" s="41">
        <f>VarInput!J533</f>
        <v>0</v>
      </c>
      <c r="K533" s="40">
        <f>VarInput!K533</f>
        <v>0</v>
      </c>
      <c r="L533" s="40"/>
      <c r="M533" s="40"/>
    </row>
    <row r="534" spans="1:13" x14ac:dyDescent="0.2">
      <c r="A534" s="41">
        <f>VarInput!A534</f>
        <v>0</v>
      </c>
      <c r="B534" s="41">
        <f>VarInput!B534</f>
        <v>0</v>
      </c>
      <c r="C534" s="41">
        <f>VarInput!C534</f>
        <v>0</v>
      </c>
      <c r="D534" s="41">
        <f>VarInput!D534</f>
        <v>0</v>
      </c>
      <c r="E534" s="41">
        <f>VarInput!E534</f>
        <v>0</v>
      </c>
      <c r="F534" s="41">
        <f>VarInput!F534</f>
        <v>0</v>
      </c>
      <c r="G534" s="41">
        <f>VarInput!G534</f>
        <v>0</v>
      </c>
      <c r="H534" s="41">
        <f>VarInput!H534</f>
        <v>0</v>
      </c>
      <c r="I534" s="41">
        <f>VarInput!I534</f>
        <v>0</v>
      </c>
      <c r="J534" s="41">
        <f>VarInput!J534</f>
        <v>0</v>
      </c>
      <c r="K534" s="40">
        <f>VarInput!K534</f>
        <v>0</v>
      </c>
      <c r="L534" s="40"/>
      <c r="M534" s="40"/>
    </row>
    <row r="535" spans="1:13" x14ac:dyDescent="0.2">
      <c r="A535" s="41">
        <f>VarInput!A535</f>
        <v>0</v>
      </c>
      <c r="B535" s="41">
        <f>VarInput!B535</f>
        <v>0</v>
      </c>
      <c r="C535" s="41">
        <f>VarInput!C535</f>
        <v>0</v>
      </c>
      <c r="D535" s="41">
        <f>VarInput!D535</f>
        <v>0</v>
      </c>
      <c r="E535" s="41">
        <f>VarInput!E535</f>
        <v>0</v>
      </c>
      <c r="F535" s="41">
        <f>VarInput!F535</f>
        <v>0</v>
      </c>
      <c r="G535" s="41">
        <f>VarInput!G535</f>
        <v>0</v>
      </c>
      <c r="H535" s="41">
        <f>VarInput!H535</f>
        <v>0</v>
      </c>
      <c r="I535" s="41">
        <f>VarInput!I535</f>
        <v>0</v>
      </c>
      <c r="J535" s="41">
        <f>VarInput!J535</f>
        <v>0</v>
      </c>
      <c r="K535" s="40">
        <f>VarInput!K535</f>
        <v>0</v>
      </c>
      <c r="L535" s="40"/>
      <c r="M535" s="40"/>
    </row>
    <row r="536" spans="1:13" x14ac:dyDescent="0.2">
      <c r="A536" s="41">
        <f>VarInput!A536</f>
        <v>0</v>
      </c>
      <c r="B536" s="41">
        <f>VarInput!B536</f>
        <v>0</v>
      </c>
      <c r="C536" s="41">
        <f>VarInput!C536</f>
        <v>0</v>
      </c>
      <c r="D536" s="41">
        <f>VarInput!D536</f>
        <v>0</v>
      </c>
      <c r="E536" s="41">
        <f>VarInput!E536</f>
        <v>0</v>
      </c>
      <c r="F536" s="41">
        <f>VarInput!F536</f>
        <v>0</v>
      </c>
      <c r="G536" s="41">
        <f>VarInput!G536</f>
        <v>0</v>
      </c>
      <c r="H536" s="41">
        <f>VarInput!H536</f>
        <v>0</v>
      </c>
      <c r="I536" s="41">
        <f>VarInput!I536</f>
        <v>0</v>
      </c>
      <c r="J536" s="41">
        <f>VarInput!J536</f>
        <v>0</v>
      </c>
      <c r="K536" s="40">
        <f>VarInput!K536</f>
        <v>0</v>
      </c>
      <c r="L536" s="40"/>
      <c r="M536" s="40"/>
    </row>
    <row r="537" spans="1:13" x14ac:dyDescent="0.2">
      <c r="A537" s="41">
        <f>VarInput!A537</f>
        <v>0</v>
      </c>
      <c r="B537" s="41">
        <f>VarInput!B537</f>
        <v>0</v>
      </c>
      <c r="C537" s="41">
        <f>VarInput!C537</f>
        <v>0</v>
      </c>
      <c r="D537" s="41">
        <f>VarInput!D537</f>
        <v>0</v>
      </c>
      <c r="E537" s="41">
        <f>VarInput!E537</f>
        <v>0</v>
      </c>
      <c r="F537" s="41">
        <f>VarInput!F537</f>
        <v>0</v>
      </c>
      <c r="G537" s="41">
        <f>VarInput!G537</f>
        <v>0</v>
      </c>
      <c r="H537" s="41">
        <f>VarInput!H537</f>
        <v>0</v>
      </c>
      <c r="I537" s="41">
        <f>VarInput!I537</f>
        <v>0</v>
      </c>
      <c r="J537" s="41">
        <f>VarInput!J537</f>
        <v>0</v>
      </c>
      <c r="K537" s="40">
        <f>VarInput!K537</f>
        <v>0</v>
      </c>
      <c r="L537" s="40"/>
      <c r="M537" s="40"/>
    </row>
    <row r="538" spans="1:13" x14ac:dyDescent="0.2">
      <c r="A538" s="41">
        <f>VarInput!A538</f>
        <v>0</v>
      </c>
      <c r="B538" s="41">
        <f>VarInput!B538</f>
        <v>0</v>
      </c>
      <c r="C538" s="41">
        <f>VarInput!C538</f>
        <v>0</v>
      </c>
      <c r="D538" s="41">
        <f>VarInput!D538</f>
        <v>0</v>
      </c>
      <c r="E538" s="41">
        <f>VarInput!E538</f>
        <v>0</v>
      </c>
      <c r="F538" s="41">
        <f>VarInput!F538</f>
        <v>0</v>
      </c>
      <c r="G538" s="41">
        <f>VarInput!G538</f>
        <v>0</v>
      </c>
      <c r="H538" s="41">
        <f>VarInput!H538</f>
        <v>0</v>
      </c>
      <c r="I538" s="41">
        <f>VarInput!I538</f>
        <v>0</v>
      </c>
      <c r="J538" s="41">
        <f>VarInput!J538</f>
        <v>0</v>
      </c>
      <c r="K538" s="40">
        <f>VarInput!K538</f>
        <v>0</v>
      </c>
      <c r="L538" s="40"/>
      <c r="M538" s="40"/>
    </row>
    <row r="539" spans="1:13" x14ac:dyDescent="0.2">
      <c r="A539" s="41">
        <f>VarInput!A539</f>
        <v>0</v>
      </c>
      <c r="B539" s="41">
        <f>VarInput!B539</f>
        <v>0</v>
      </c>
      <c r="C539" s="41">
        <f>VarInput!C539</f>
        <v>0</v>
      </c>
      <c r="D539" s="41">
        <f>VarInput!D539</f>
        <v>0</v>
      </c>
      <c r="E539" s="41">
        <f>VarInput!E539</f>
        <v>0</v>
      </c>
      <c r="F539" s="41">
        <f>VarInput!F539</f>
        <v>0</v>
      </c>
      <c r="G539" s="41">
        <f>VarInput!G539</f>
        <v>0</v>
      </c>
      <c r="H539" s="41">
        <f>VarInput!H539</f>
        <v>0</v>
      </c>
      <c r="I539" s="41">
        <f>VarInput!I539</f>
        <v>0</v>
      </c>
      <c r="J539" s="41">
        <f>VarInput!J539</f>
        <v>0</v>
      </c>
      <c r="K539" s="40">
        <f>VarInput!K539</f>
        <v>0</v>
      </c>
      <c r="L539" s="40"/>
      <c r="M539" s="40"/>
    </row>
    <row r="540" spans="1:13" x14ac:dyDescent="0.2">
      <c r="A540" s="41">
        <f>VarInput!A540</f>
        <v>0</v>
      </c>
      <c r="B540" s="41">
        <f>VarInput!B540</f>
        <v>0</v>
      </c>
      <c r="C540" s="41">
        <f>VarInput!C540</f>
        <v>0</v>
      </c>
      <c r="D540" s="41">
        <f>VarInput!D540</f>
        <v>0</v>
      </c>
      <c r="E540" s="41">
        <f>VarInput!E540</f>
        <v>0</v>
      </c>
      <c r="F540" s="41">
        <f>VarInput!F540</f>
        <v>0</v>
      </c>
      <c r="G540" s="41">
        <f>VarInput!G540</f>
        <v>0</v>
      </c>
      <c r="H540" s="41">
        <f>VarInput!H540</f>
        <v>0</v>
      </c>
      <c r="I540" s="41">
        <f>VarInput!I540</f>
        <v>0</v>
      </c>
      <c r="J540" s="41">
        <f>VarInput!J540</f>
        <v>0</v>
      </c>
      <c r="K540" s="40">
        <f>VarInput!K540</f>
        <v>0</v>
      </c>
      <c r="L540" s="40"/>
      <c r="M540" s="40"/>
    </row>
    <row r="541" spans="1:13" x14ac:dyDescent="0.2">
      <c r="A541" s="41">
        <f>VarInput!A541</f>
        <v>0</v>
      </c>
      <c r="B541" s="41">
        <f>VarInput!B541</f>
        <v>0</v>
      </c>
      <c r="C541" s="41">
        <f>VarInput!C541</f>
        <v>0</v>
      </c>
      <c r="D541" s="41">
        <f>VarInput!D541</f>
        <v>0</v>
      </c>
      <c r="E541" s="41">
        <f>VarInput!E541</f>
        <v>0</v>
      </c>
      <c r="F541" s="41">
        <f>VarInput!F541</f>
        <v>0</v>
      </c>
      <c r="G541" s="41">
        <f>VarInput!G541</f>
        <v>0</v>
      </c>
      <c r="H541" s="41">
        <f>VarInput!H541</f>
        <v>0</v>
      </c>
      <c r="I541" s="41">
        <f>VarInput!I541</f>
        <v>0</v>
      </c>
      <c r="J541" s="41">
        <f>VarInput!J541</f>
        <v>0</v>
      </c>
      <c r="K541" s="40">
        <f>VarInput!K541</f>
        <v>0</v>
      </c>
      <c r="L541" s="40"/>
      <c r="M541" s="40"/>
    </row>
    <row r="542" spans="1:13" x14ac:dyDescent="0.2">
      <c r="A542" s="41">
        <f>VarInput!A542</f>
        <v>0</v>
      </c>
      <c r="B542" s="41">
        <f>VarInput!B542</f>
        <v>0</v>
      </c>
      <c r="C542" s="41">
        <f>VarInput!C542</f>
        <v>0</v>
      </c>
      <c r="D542" s="41">
        <f>VarInput!D542</f>
        <v>0</v>
      </c>
      <c r="E542" s="41">
        <f>VarInput!E542</f>
        <v>0</v>
      </c>
      <c r="F542" s="41">
        <f>VarInput!F542</f>
        <v>0</v>
      </c>
      <c r="G542" s="41">
        <f>VarInput!G542</f>
        <v>0</v>
      </c>
      <c r="H542" s="41">
        <f>VarInput!H542</f>
        <v>0</v>
      </c>
      <c r="I542" s="41">
        <f>VarInput!I542</f>
        <v>0</v>
      </c>
      <c r="J542" s="41">
        <f>VarInput!J542</f>
        <v>0</v>
      </c>
      <c r="K542" s="40">
        <f>VarInput!K542</f>
        <v>0</v>
      </c>
      <c r="L542" s="40"/>
      <c r="M542" s="40"/>
    </row>
    <row r="543" spans="1:13" x14ac:dyDescent="0.2">
      <c r="A543" s="41">
        <f>VarInput!A543</f>
        <v>0</v>
      </c>
      <c r="B543" s="41">
        <f>VarInput!B543</f>
        <v>0</v>
      </c>
      <c r="C543" s="41">
        <f>VarInput!C543</f>
        <v>0</v>
      </c>
      <c r="D543" s="41">
        <f>VarInput!D543</f>
        <v>0</v>
      </c>
      <c r="E543" s="41">
        <f>VarInput!E543</f>
        <v>0</v>
      </c>
      <c r="F543" s="41">
        <f>VarInput!F543</f>
        <v>0</v>
      </c>
      <c r="G543" s="41">
        <f>VarInput!G543</f>
        <v>0</v>
      </c>
      <c r="H543" s="41">
        <f>VarInput!H543</f>
        <v>0</v>
      </c>
      <c r="I543" s="41">
        <f>VarInput!I543</f>
        <v>0</v>
      </c>
      <c r="J543" s="41">
        <f>VarInput!J543</f>
        <v>0</v>
      </c>
      <c r="K543" s="40">
        <f>VarInput!K543</f>
        <v>0</v>
      </c>
      <c r="L543" s="40"/>
      <c r="M543" s="40"/>
    </row>
    <row r="544" spans="1:13" x14ac:dyDescent="0.2">
      <c r="A544" s="41">
        <f>VarInput!A544</f>
        <v>0</v>
      </c>
      <c r="B544" s="41">
        <f>VarInput!B544</f>
        <v>0</v>
      </c>
      <c r="C544" s="41">
        <f>VarInput!C544</f>
        <v>0</v>
      </c>
      <c r="D544" s="41">
        <f>VarInput!D544</f>
        <v>0</v>
      </c>
      <c r="E544" s="41">
        <f>VarInput!E544</f>
        <v>0</v>
      </c>
      <c r="F544" s="41">
        <f>VarInput!F544</f>
        <v>0</v>
      </c>
      <c r="G544" s="41">
        <f>VarInput!G544</f>
        <v>0</v>
      </c>
      <c r="H544" s="41">
        <f>VarInput!H544</f>
        <v>0</v>
      </c>
      <c r="I544" s="41">
        <f>VarInput!I544</f>
        <v>0</v>
      </c>
      <c r="J544" s="41">
        <f>VarInput!J544</f>
        <v>0</v>
      </c>
      <c r="K544" s="40">
        <f>VarInput!K544</f>
        <v>0</v>
      </c>
      <c r="L544" s="40"/>
      <c r="M544" s="40"/>
    </row>
    <row r="545" spans="1:13" x14ac:dyDescent="0.2">
      <c r="A545" s="41">
        <f>VarInput!A545</f>
        <v>0</v>
      </c>
      <c r="B545" s="41">
        <f>VarInput!B545</f>
        <v>0</v>
      </c>
      <c r="C545" s="41">
        <f>VarInput!C545</f>
        <v>0</v>
      </c>
      <c r="D545" s="41">
        <f>VarInput!D545</f>
        <v>0</v>
      </c>
      <c r="E545" s="41">
        <f>VarInput!E545</f>
        <v>0</v>
      </c>
      <c r="F545" s="41">
        <f>VarInput!F545</f>
        <v>0</v>
      </c>
      <c r="G545" s="41">
        <f>VarInput!G545</f>
        <v>0</v>
      </c>
      <c r="H545" s="41">
        <f>VarInput!H545</f>
        <v>0</v>
      </c>
      <c r="I545" s="41">
        <f>VarInput!I545</f>
        <v>0</v>
      </c>
      <c r="J545" s="41">
        <f>VarInput!J545</f>
        <v>0</v>
      </c>
      <c r="K545" s="40">
        <f>VarInput!K545</f>
        <v>0</v>
      </c>
      <c r="L545" s="40"/>
      <c r="M545" s="40"/>
    </row>
    <row r="546" spans="1:13" x14ac:dyDescent="0.2">
      <c r="A546" s="41">
        <f>VarInput!A546</f>
        <v>0</v>
      </c>
      <c r="B546" s="41">
        <f>VarInput!B546</f>
        <v>0</v>
      </c>
      <c r="C546" s="41">
        <f>VarInput!C546</f>
        <v>0</v>
      </c>
      <c r="D546" s="41">
        <f>VarInput!D546</f>
        <v>0</v>
      </c>
      <c r="E546" s="41">
        <f>VarInput!E546</f>
        <v>0</v>
      </c>
      <c r="F546" s="41">
        <f>VarInput!F546</f>
        <v>0</v>
      </c>
      <c r="G546" s="41">
        <f>VarInput!G546</f>
        <v>0</v>
      </c>
      <c r="H546" s="41">
        <f>VarInput!H546</f>
        <v>0</v>
      </c>
      <c r="I546" s="41">
        <f>VarInput!I546</f>
        <v>0</v>
      </c>
      <c r="J546" s="41">
        <f>VarInput!J546</f>
        <v>0</v>
      </c>
      <c r="K546" s="40">
        <f>VarInput!K546</f>
        <v>0</v>
      </c>
      <c r="L546" s="40"/>
      <c r="M546" s="40"/>
    </row>
    <row r="547" spans="1:13" x14ac:dyDescent="0.2">
      <c r="A547" s="41">
        <f>VarInput!A547</f>
        <v>0</v>
      </c>
      <c r="B547" s="41">
        <f>VarInput!B547</f>
        <v>0</v>
      </c>
      <c r="C547" s="41">
        <f>VarInput!C547</f>
        <v>0</v>
      </c>
      <c r="D547" s="41">
        <f>VarInput!D547</f>
        <v>0</v>
      </c>
      <c r="E547" s="41">
        <f>VarInput!E547</f>
        <v>0</v>
      </c>
      <c r="F547" s="41">
        <f>VarInput!F547</f>
        <v>0</v>
      </c>
      <c r="G547" s="41">
        <f>VarInput!G547</f>
        <v>0</v>
      </c>
      <c r="H547" s="41">
        <f>VarInput!H547</f>
        <v>0</v>
      </c>
      <c r="I547" s="41">
        <f>VarInput!I547</f>
        <v>0</v>
      </c>
      <c r="J547" s="41">
        <f>VarInput!J547</f>
        <v>0</v>
      </c>
      <c r="K547" s="40">
        <f>VarInput!K547</f>
        <v>0</v>
      </c>
      <c r="L547" s="40"/>
      <c r="M547" s="40"/>
    </row>
    <row r="548" spans="1:13" x14ac:dyDescent="0.2">
      <c r="A548" s="41">
        <f>VarInput!A548</f>
        <v>0</v>
      </c>
      <c r="B548" s="41">
        <f>VarInput!B548</f>
        <v>0</v>
      </c>
      <c r="C548" s="41">
        <f>VarInput!C548</f>
        <v>0</v>
      </c>
      <c r="D548" s="41">
        <f>VarInput!D548</f>
        <v>0</v>
      </c>
      <c r="E548" s="41">
        <f>VarInput!E548</f>
        <v>0</v>
      </c>
      <c r="F548" s="41">
        <f>VarInput!F548</f>
        <v>0</v>
      </c>
      <c r="G548" s="41">
        <f>VarInput!G548</f>
        <v>0</v>
      </c>
      <c r="H548" s="41">
        <f>VarInput!H548</f>
        <v>0</v>
      </c>
      <c r="I548" s="41">
        <f>VarInput!I548</f>
        <v>0</v>
      </c>
      <c r="J548" s="41">
        <f>VarInput!J548</f>
        <v>0</v>
      </c>
      <c r="K548" s="40">
        <f>VarInput!K548</f>
        <v>0</v>
      </c>
      <c r="L548" s="40"/>
      <c r="M548" s="40"/>
    </row>
    <row r="549" spans="1:13" x14ac:dyDescent="0.2">
      <c r="A549" s="41">
        <f>VarInput!A549</f>
        <v>0</v>
      </c>
      <c r="B549" s="41">
        <f>VarInput!B549</f>
        <v>0</v>
      </c>
      <c r="C549" s="41">
        <f>VarInput!C549</f>
        <v>0</v>
      </c>
      <c r="D549" s="41">
        <f>VarInput!D549</f>
        <v>0</v>
      </c>
      <c r="E549" s="41">
        <f>VarInput!E549</f>
        <v>0</v>
      </c>
      <c r="F549" s="41">
        <f>VarInput!F549</f>
        <v>0</v>
      </c>
      <c r="G549" s="41">
        <f>VarInput!G549</f>
        <v>0</v>
      </c>
      <c r="H549" s="41">
        <f>VarInput!H549</f>
        <v>0</v>
      </c>
      <c r="I549" s="41">
        <f>VarInput!I549</f>
        <v>0</v>
      </c>
      <c r="J549" s="41">
        <f>VarInput!J549</f>
        <v>0</v>
      </c>
      <c r="K549" s="40">
        <f>VarInput!K549</f>
        <v>0</v>
      </c>
      <c r="L549" s="40"/>
      <c r="M549" s="40"/>
    </row>
    <row r="550" spans="1:13" x14ac:dyDescent="0.2">
      <c r="A550" s="41">
        <f>VarInput!A550</f>
        <v>0</v>
      </c>
      <c r="B550" s="41">
        <f>VarInput!B550</f>
        <v>0</v>
      </c>
      <c r="C550" s="41">
        <f>VarInput!C550</f>
        <v>0</v>
      </c>
      <c r="D550" s="41">
        <f>VarInput!D550</f>
        <v>0</v>
      </c>
      <c r="E550" s="41">
        <f>VarInput!E550</f>
        <v>0</v>
      </c>
      <c r="F550" s="41">
        <f>VarInput!F550</f>
        <v>0</v>
      </c>
      <c r="G550" s="41">
        <f>VarInput!G550</f>
        <v>0</v>
      </c>
      <c r="H550" s="41">
        <f>VarInput!H550</f>
        <v>0</v>
      </c>
      <c r="I550" s="41">
        <f>VarInput!I550</f>
        <v>0</v>
      </c>
      <c r="J550" s="41">
        <f>VarInput!J550</f>
        <v>0</v>
      </c>
      <c r="K550" s="40">
        <f>VarInput!K550</f>
        <v>0</v>
      </c>
      <c r="L550" s="40"/>
      <c r="M550" s="40"/>
    </row>
    <row r="551" spans="1:13" x14ac:dyDescent="0.2">
      <c r="A551" s="41">
        <f>VarInput!A551</f>
        <v>0</v>
      </c>
      <c r="B551" s="41">
        <f>VarInput!B551</f>
        <v>0</v>
      </c>
      <c r="C551" s="41">
        <f>VarInput!C551</f>
        <v>0</v>
      </c>
      <c r="D551" s="41">
        <f>VarInput!D551</f>
        <v>0</v>
      </c>
      <c r="E551" s="41">
        <f>VarInput!E551</f>
        <v>0</v>
      </c>
      <c r="F551" s="41">
        <f>VarInput!F551</f>
        <v>0</v>
      </c>
      <c r="G551" s="41">
        <f>VarInput!G551</f>
        <v>0</v>
      </c>
      <c r="H551" s="41">
        <f>VarInput!H551</f>
        <v>0</v>
      </c>
      <c r="I551" s="41">
        <f>VarInput!I551</f>
        <v>0</v>
      </c>
      <c r="J551" s="41">
        <f>VarInput!J551</f>
        <v>0</v>
      </c>
      <c r="K551" s="40">
        <f>VarInput!K551</f>
        <v>0</v>
      </c>
      <c r="L551" s="40"/>
      <c r="M551" s="40"/>
    </row>
    <row r="552" spans="1:13" x14ac:dyDescent="0.2">
      <c r="A552" s="41">
        <f>VarInput!A552</f>
        <v>0</v>
      </c>
      <c r="B552" s="41">
        <f>VarInput!B552</f>
        <v>0</v>
      </c>
      <c r="C552" s="41">
        <f>VarInput!C552</f>
        <v>0</v>
      </c>
      <c r="D552" s="41">
        <f>VarInput!D552</f>
        <v>0</v>
      </c>
      <c r="E552" s="41">
        <f>VarInput!E552</f>
        <v>0</v>
      </c>
      <c r="F552" s="41">
        <f>VarInput!F552</f>
        <v>0</v>
      </c>
      <c r="G552" s="41">
        <f>VarInput!G552</f>
        <v>0</v>
      </c>
      <c r="H552" s="41">
        <f>VarInput!H552</f>
        <v>0</v>
      </c>
      <c r="I552" s="41">
        <f>VarInput!I552</f>
        <v>0</v>
      </c>
      <c r="J552" s="41">
        <f>VarInput!J552</f>
        <v>0</v>
      </c>
      <c r="K552" s="40">
        <f>VarInput!K552</f>
        <v>0</v>
      </c>
      <c r="L552" s="40"/>
      <c r="M552" s="40"/>
    </row>
    <row r="553" spans="1:13" x14ac:dyDescent="0.2">
      <c r="A553" s="41">
        <f>VarInput!A553</f>
        <v>0</v>
      </c>
      <c r="B553" s="41">
        <f>VarInput!B553</f>
        <v>0</v>
      </c>
      <c r="C553" s="41">
        <f>VarInput!C553</f>
        <v>0</v>
      </c>
      <c r="D553" s="41">
        <f>VarInput!D553</f>
        <v>0</v>
      </c>
      <c r="E553" s="41">
        <f>VarInput!E553</f>
        <v>0</v>
      </c>
      <c r="F553" s="41">
        <f>VarInput!F553</f>
        <v>0</v>
      </c>
      <c r="G553" s="41">
        <f>VarInput!G553</f>
        <v>0</v>
      </c>
      <c r="H553" s="41">
        <f>VarInput!H553</f>
        <v>0</v>
      </c>
      <c r="I553" s="41">
        <f>VarInput!I553</f>
        <v>0</v>
      </c>
      <c r="J553" s="41">
        <f>VarInput!J553</f>
        <v>0</v>
      </c>
      <c r="K553" s="40">
        <f>VarInput!K553</f>
        <v>0</v>
      </c>
      <c r="L553" s="40"/>
      <c r="M553" s="40"/>
    </row>
    <row r="554" spans="1:13" x14ac:dyDescent="0.2">
      <c r="A554" s="41">
        <f>VarInput!A554</f>
        <v>0</v>
      </c>
      <c r="B554" s="41">
        <f>VarInput!B554</f>
        <v>0</v>
      </c>
      <c r="C554" s="41">
        <f>VarInput!C554</f>
        <v>0</v>
      </c>
      <c r="D554" s="41">
        <f>VarInput!D554</f>
        <v>0</v>
      </c>
      <c r="E554" s="41">
        <f>VarInput!E554</f>
        <v>0</v>
      </c>
      <c r="F554" s="41">
        <f>VarInput!F554</f>
        <v>0</v>
      </c>
      <c r="G554" s="41">
        <f>VarInput!G554</f>
        <v>0</v>
      </c>
      <c r="H554" s="41">
        <f>VarInput!H554</f>
        <v>0</v>
      </c>
      <c r="I554" s="41">
        <f>VarInput!I554</f>
        <v>0</v>
      </c>
      <c r="J554" s="41">
        <f>VarInput!J554</f>
        <v>0</v>
      </c>
      <c r="K554" s="40">
        <f>VarInput!K554</f>
        <v>0</v>
      </c>
      <c r="L554" s="40"/>
      <c r="M554" s="40"/>
    </row>
    <row r="555" spans="1:13" x14ac:dyDescent="0.2">
      <c r="A555" s="41">
        <f>VarInput!A555</f>
        <v>0</v>
      </c>
      <c r="B555" s="41">
        <f>VarInput!B555</f>
        <v>0</v>
      </c>
      <c r="C555" s="41">
        <f>VarInput!C555</f>
        <v>0</v>
      </c>
      <c r="D555" s="41">
        <f>VarInput!D555</f>
        <v>0</v>
      </c>
      <c r="E555" s="41">
        <f>VarInput!E555</f>
        <v>0</v>
      </c>
      <c r="F555" s="41">
        <f>VarInput!F555</f>
        <v>0</v>
      </c>
      <c r="G555" s="41">
        <f>VarInput!G555</f>
        <v>0</v>
      </c>
      <c r="H555" s="41">
        <f>VarInput!H555</f>
        <v>0</v>
      </c>
      <c r="I555" s="41">
        <f>VarInput!I555</f>
        <v>0</v>
      </c>
      <c r="J555" s="41">
        <f>VarInput!J555</f>
        <v>0</v>
      </c>
      <c r="K555" s="40">
        <f>VarInput!K555</f>
        <v>0</v>
      </c>
      <c r="L555" s="40"/>
      <c r="M555" s="40"/>
    </row>
    <row r="556" spans="1:13" x14ac:dyDescent="0.2">
      <c r="A556" s="41">
        <f>VarInput!A556</f>
        <v>0</v>
      </c>
      <c r="B556" s="41">
        <f>VarInput!B556</f>
        <v>0</v>
      </c>
      <c r="C556" s="41">
        <f>VarInput!C556</f>
        <v>0</v>
      </c>
      <c r="D556" s="41">
        <f>VarInput!D556</f>
        <v>0</v>
      </c>
      <c r="E556" s="41">
        <f>VarInput!E556</f>
        <v>0</v>
      </c>
      <c r="F556" s="41">
        <f>VarInput!F556</f>
        <v>0</v>
      </c>
      <c r="G556" s="41">
        <f>VarInput!G556</f>
        <v>0</v>
      </c>
      <c r="H556" s="41">
        <f>VarInput!H556</f>
        <v>0</v>
      </c>
      <c r="I556" s="41">
        <f>VarInput!I556</f>
        <v>0</v>
      </c>
      <c r="J556" s="41">
        <f>VarInput!J556</f>
        <v>0</v>
      </c>
      <c r="K556" s="40">
        <f>VarInput!K556</f>
        <v>0</v>
      </c>
      <c r="L556" s="40"/>
      <c r="M556" s="40"/>
    </row>
    <row r="557" spans="1:13" x14ac:dyDescent="0.2">
      <c r="A557" s="41">
        <f>VarInput!A557</f>
        <v>0</v>
      </c>
      <c r="B557" s="41">
        <f>VarInput!B557</f>
        <v>0</v>
      </c>
      <c r="C557" s="41">
        <f>VarInput!C557</f>
        <v>0</v>
      </c>
      <c r="D557" s="41">
        <f>VarInput!D557</f>
        <v>0</v>
      </c>
      <c r="E557" s="41">
        <f>VarInput!E557</f>
        <v>0</v>
      </c>
      <c r="F557" s="41">
        <f>VarInput!F557</f>
        <v>0</v>
      </c>
      <c r="G557" s="41">
        <f>VarInput!G557</f>
        <v>0</v>
      </c>
      <c r="H557" s="41">
        <f>VarInput!H557</f>
        <v>0</v>
      </c>
      <c r="I557" s="41">
        <f>VarInput!I557</f>
        <v>0</v>
      </c>
      <c r="J557" s="41">
        <f>VarInput!J557</f>
        <v>0</v>
      </c>
      <c r="K557" s="40">
        <f>VarInput!K557</f>
        <v>0</v>
      </c>
      <c r="L557" s="40"/>
      <c r="M557" s="40"/>
    </row>
    <row r="558" spans="1:13" x14ac:dyDescent="0.2">
      <c r="A558" s="41">
        <f>VarInput!A558</f>
        <v>0</v>
      </c>
      <c r="B558" s="41">
        <f>VarInput!B558</f>
        <v>0</v>
      </c>
      <c r="C558" s="41">
        <f>VarInput!C558</f>
        <v>0</v>
      </c>
      <c r="D558" s="41">
        <f>VarInput!D558</f>
        <v>0</v>
      </c>
      <c r="E558" s="41">
        <f>VarInput!E558</f>
        <v>0</v>
      </c>
      <c r="F558" s="41">
        <f>VarInput!F558</f>
        <v>0</v>
      </c>
      <c r="G558" s="41">
        <f>VarInput!G558</f>
        <v>0</v>
      </c>
      <c r="H558" s="41">
        <f>VarInput!H558</f>
        <v>0</v>
      </c>
      <c r="I558" s="41">
        <f>VarInput!I558</f>
        <v>0</v>
      </c>
      <c r="J558" s="41">
        <f>VarInput!J558</f>
        <v>0</v>
      </c>
      <c r="K558" s="40">
        <f>VarInput!K558</f>
        <v>0</v>
      </c>
      <c r="L558" s="40"/>
      <c r="M558" s="40"/>
    </row>
    <row r="559" spans="1:13" x14ac:dyDescent="0.2">
      <c r="A559" s="41">
        <f>VarInput!A559</f>
        <v>0</v>
      </c>
      <c r="B559" s="41">
        <f>VarInput!B559</f>
        <v>0</v>
      </c>
      <c r="C559" s="41">
        <f>VarInput!C559</f>
        <v>0</v>
      </c>
      <c r="D559" s="41">
        <f>VarInput!D559</f>
        <v>0</v>
      </c>
      <c r="E559" s="41">
        <f>VarInput!E559</f>
        <v>0</v>
      </c>
      <c r="F559" s="41">
        <f>VarInput!F559</f>
        <v>0</v>
      </c>
      <c r="G559" s="41">
        <f>VarInput!G559</f>
        <v>0</v>
      </c>
      <c r="H559" s="41">
        <f>VarInput!H559</f>
        <v>0</v>
      </c>
      <c r="I559" s="41">
        <f>VarInput!I559</f>
        <v>0</v>
      </c>
      <c r="J559" s="41">
        <f>VarInput!J559</f>
        <v>0</v>
      </c>
      <c r="K559" s="40">
        <f>VarInput!K559</f>
        <v>0</v>
      </c>
      <c r="L559" s="40"/>
      <c r="M559" s="40"/>
    </row>
    <row r="560" spans="1:13" x14ac:dyDescent="0.2">
      <c r="A560" s="41">
        <f>VarInput!A560</f>
        <v>0</v>
      </c>
      <c r="B560" s="41">
        <f>VarInput!B560</f>
        <v>0</v>
      </c>
      <c r="C560" s="41">
        <f>VarInput!C560</f>
        <v>0</v>
      </c>
      <c r="D560" s="41">
        <f>VarInput!D560</f>
        <v>0</v>
      </c>
      <c r="E560" s="41">
        <f>VarInput!E560</f>
        <v>0</v>
      </c>
      <c r="F560" s="41">
        <f>VarInput!F560</f>
        <v>0</v>
      </c>
      <c r="G560" s="41">
        <f>VarInput!G560</f>
        <v>0</v>
      </c>
      <c r="H560" s="41">
        <f>VarInput!H560</f>
        <v>0</v>
      </c>
      <c r="I560" s="41">
        <f>VarInput!I560</f>
        <v>0</v>
      </c>
      <c r="J560" s="41">
        <f>VarInput!J560</f>
        <v>0</v>
      </c>
      <c r="K560" s="40">
        <f>VarInput!K560</f>
        <v>0</v>
      </c>
      <c r="L560" s="40"/>
      <c r="M560" s="40"/>
    </row>
    <row r="561" spans="1:13" x14ac:dyDescent="0.2">
      <c r="A561" s="41">
        <f>VarInput!A561</f>
        <v>0</v>
      </c>
      <c r="B561" s="41">
        <f>VarInput!B561</f>
        <v>0</v>
      </c>
      <c r="C561" s="41">
        <f>VarInput!C561</f>
        <v>0</v>
      </c>
      <c r="D561" s="41">
        <f>VarInput!D561</f>
        <v>0</v>
      </c>
      <c r="E561" s="41">
        <f>VarInput!E561</f>
        <v>0</v>
      </c>
      <c r="F561" s="41">
        <f>VarInput!F561</f>
        <v>0</v>
      </c>
      <c r="G561" s="41">
        <f>VarInput!G561</f>
        <v>0</v>
      </c>
      <c r="H561" s="41">
        <f>VarInput!H561</f>
        <v>0</v>
      </c>
      <c r="I561" s="41">
        <f>VarInput!I561</f>
        <v>0</v>
      </c>
      <c r="J561" s="41">
        <f>VarInput!J561</f>
        <v>0</v>
      </c>
      <c r="K561" s="40">
        <f>VarInput!K561</f>
        <v>0</v>
      </c>
      <c r="L561" s="40"/>
      <c r="M561" s="40"/>
    </row>
    <row r="562" spans="1:13" x14ac:dyDescent="0.2">
      <c r="A562" s="41">
        <f>VarInput!A562</f>
        <v>0</v>
      </c>
      <c r="B562" s="41">
        <f>VarInput!B562</f>
        <v>0</v>
      </c>
      <c r="C562" s="41">
        <f>VarInput!C562</f>
        <v>0</v>
      </c>
      <c r="D562" s="41">
        <f>VarInput!D562</f>
        <v>0</v>
      </c>
      <c r="E562" s="41">
        <f>VarInput!E562</f>
        <v>0</v>
      </c>
      <c r="F562" s="41">
        <f>VarInput!F562</f>
        <v>0</v>
      </c>
      <c r="G562" s="41">
        <f>VarInput!G562</f>
        <v>0</v>
      </c>
      <c r="H562" s="41">
        <f>VarInput!H562</f>
        <v>0</v>
      </c>
      <c r="I562" s="41">
        <f>VarInput!I562</f>
        <v>0</v>
      </c>
      <c r="J562" s="41">
        <f>VarInput!J562</f>
        <v>0</v>
      </c>
      <c r="K562" s="40">
        <f>VarInput!K562</f>
        <v>0</v>
      </c>
      <c r="L562" s="40"/>
      <c r="M562" s="40"/>
    </row>
    <row r="563" spans="1:13" x14ac:dyDescent="0.2">
      <c r="A563" s="41">
        <f>VarInput!A563</f>
        <v>0</v>
      </c>
      <c r="B563" s="41">
        <f>VarInput!B563</f>
        <v>0</v>
      </c>
      <c r="C563" s="41">
        <f>VarInput!C563</f>
        <v>0</v>
      </c>
      <c r="D563" s="41">
        <f>VarInput!D563</f>
        <v>0</v>
      </c>
      <c r="E563" s="41">
        <f>VarInput!E563</f>
        <v>0</v>
      </c>
      <c r="F563" s="41">
        <f>VarInput!F563</f>
        <v>0</v>
      </c>
      <c r="G563" s="41">
        <f>VarInput!G563</f>
        <v>0</v>
      </c>
      <c r="H563" s="41">
        <f>VarInput!H563</f>
        <v>0</v>
      </c>
      <c r="I563" s="41">
        <f>VarInput!I563</f>
        <v>0</v>
      </c>
      <c r="J563" s="41">
        <f>VarInput!J563</f>
        <v>0</v>
      </c>
      <c r="K563" s="40">
        <f>VarInput!K563</f>
        <v>0</v>
      </c>
      <c r="L563" s="40"/>
      <c r="M563" s="40"/>
    </row>
    <row r="564" spans="1:13" x14ac:dyDescent="0.2">
      <c r="A564" s="41">
        <f>VarInput!A564</f>
        <v>0</v>
      </c>
      <c r="B564" s="41">
        <f>VarInput!B564</f>
        <v>0</v>
      </c>
      <c r="C564" s="41">
        <f>VarInput!C564</f>
        <v>0</v>
      </c>
      <c r="D564" s="41">
        <f>VarInput!D564</f>
        <v>0</v>
      </c>
      <c r="E564" s="41">
        <f>VarInput!E564</f>
        <v>0</v>
      </c>
      <c r="F564" s="41">
        <f>VarInput!F564</f>
        <v>0</v>
      </c>
      <c r="G564" s="41">
        <f>VarInput!G564</f>
        <v>0</v>
      </c>
      <c r="H564" s="41">
        <f>VarInput!H564</f>
        <v>0</v>
      </c>
      <c r="I564" s="41">
        <f>VarInput!I564</f>
        <v>0</v>
      </c>
      <c r="J564" s="41">
        <f>VarInput!J564</f>
        <v>0</v>
      </c>
      <c r="K564" s="40">
        <f>VarInput!K564</f>
        <v>0</v>
      </c>
      <c r="L564" s="40"/>
      <c r="M564" s="40"/>
    </row>
    <row r="565" spans="1:13" x14ac:dyDescent="0.2">
      <c r="A565" s="41">
        <f>VarInput!A565</f>
        <v>0</v>
      </c>
      <c r="B565" s="41">
        <f>VarInput!B565</f>
        <v>0</v>
      </c>
      <c r="C565" s="41">
        <f>VarInput!C565</f>
        <v>0</v>
      </c>
      <c r="D565" s="41">
        <f>VarInput!D565</f>
        <v>0</v>
      </c>
      <c r="E565" s="41">
        <f>VarInput!E565</f>
        <v>0</v>
      </c>
      <c r="F565" s="41">
        <f>VarInput!F565</f>
        <v>0</v>
      </c>
      <c r="G565" s="41">
        <f>VarInput!G565</f>
        <v>0</v>
      </c>
      <c r="H565" s="41">
        <f>VarInput!H565</f>
        <v>0</v>
      </c>
      <c r="I565" s="41">
        <f>VarInput!I565</f>
        <v>0</v>
      </c>
      <c r="J565" s="41">
        <f>VarInput!J565</f>
        <v>0</v>
      </c>
      <c r="K565" s="40">
        <f>VarInput!K565</f>
        <v>0</v>
      </c>
      <c r="L565" s="40"/>
      <c r="M565" s="40"/>
    </row>
    <row r="566" spans="1:13" x14ac:dyDescent="0.2">
      <c r="A566" s="41">
        <f>VarInput!A566</f>
        <v>0</v>
      </c>
      <c r="B566" s="41">
        <f>VarInput!B566</f>
        <v>0</v>
      </c>
      <c r="C566" s="41">
        <f>VarInput!C566</f>
        <v>0</v>
      </c>
      <c r="D566" s="41">
        <f>VarInput!D566</f>
        <v>0</v>
      </c>
      <c r="E566" s="41">
        <f>VarInput!E566</f>
        <v>0</v>
      </c>
      <c r="F566" s="41">
        <f>VarInput!F566</f>
        <v>0</v>
      </c>
      <c r="G566" s="41">
        <f>VarInput!G566</f>
        <v>0</v>
      </c>
      <c r="H566" s="41">
        <f>VarInput!H566</f>
        <v>0</v>
      </c>
      <c r="I566" s="41">
        <f>VarInput!I566</f>
        <v>0</v>
      </c>
      <c r="J566" s="41">
        <f>VarInput!J566</f>
        <v>0</v>
      </c>
      <c r="K566" s="40">
        <f>VarInput!K566</f>
        <v>0</v>
      </c>
      <c r="L566" s="40"/>
      <c r="M566" s="40"/>
    </row>
    <row r="567" spans="1:13" x14ac:dyDescent="0.2">
      <c r="A567" s="41">
        <f>VarInput!A567</f>
        <v>0</v>
      </c>
      <c r="B567" s="41">
        <f>VarInput!B567</f>
        <v>0</v>
      </c>
      <c r="C567" s="41">
        <f>VarInput!C567</f>
        <v>0</v>
      </c>
      <c r="D567" s="41">
        <f>VarInput!D567</f>
        <v>0</v>
      </c>
      <c r="E567" s="41">
        <f>VarInput!E567</f>
        <v>0</v>
      </c>
      <c r="F567" s="41">
        <f>VarInput!F567</f>
        <v>0</v>
      </c>
      <c r="G567" s="41">
        <f>VarInput!G567</f>
        <v>0</v>
      </c>
      <c r="H567" s="41">
        <f>VarInput!H567</f>
        <v>0</v>
      </c>
      <c r="I567" s="41">
        <f>VarInput!I567</f>
        <v>0</v>
      </c>
      <c r="J567" s="41">
        <f>VarInput!J567</f>
        <v>0</v>
      </c>
      <c r="K567" s="40">
        <f>VarInput!K567</f>
        <v>0</v>
      </c>
      <c r="L567" s="40"/>
      <c r="M567" s="40"/>
    </row>
    <row r="568" spans="1:13" x14ac:dyDescent="0.2">
      <c r="A568" s="41">
        <f>VarInput!A568</f>
        <v>0</v>
      </c>
      <c r="B568" s="41">
        <f>VarInput!B568</f>
        <v>0</v>
      </c>
      <c r="C568" s="41">
        <f>VarInput!C568</f>
        <v>0</v>
      </c>
      <c r="D568" s="41">
        <f>VarInput!D568</f>
        <v>0</v>
      </c>
      <c r="E568" s="41">
        <f>VarInput!E568</f>
        <v>0</v>
      </c>
      <c r="F568" s="41">
        <f>VarInput!F568</f>
        <v>0</v>
      </c>
      <c r="G568" s="41">
        <f>VarInput!G568</f>
        <v>0</v>
      </c>
      <c r="H568" s="41">
        <f>VarInput!H568</f>
        <v>0</v>
      </c>
      <c r="I568" s="41">
        <f>VarInput!I568</f>
        <v>0</v>
      </c>
      <c r="J568" s="41">
        <f>VarInput!J568</f>
        <v>0</v>
      </c>
      <c r="K568" s="40">
        <f>VarInput!K568</f>
        <v>0</v>
      </c>
      <c r="L568" s="40"/>
      <c r="M568" s="40"/>
    </row>
    <row r="569" spans="1:13" x14ac:dyDescent="0.2">
      <c r="A569" s="41">
        <f>VarInput!A569</f>
        <v>0</v>
      </c>
      <c r="B569" s="41">
        <f>VarInput!B569</f>
        <v>0</v>
      </c>
      <c r="C569" s="41">
        <f>VarInput!C569</f>
        <v>0</v>
      </c>
      <c r="D569" s="41">
        <f>VarInput!D569</f>
        <v>0</v>
      </c>
      <c r="E569" s="41">
        <f>VarInput!E569</f>
        <v>0</v>
      </c>
      <c r="F569" s="41">
        <f>VarInput!F569</f>
        <v>0</v>
      </c>
      <c r="G569" s="41">
        <f>VarInput!G569</f>
        <v>0</v>
      </c>
      <c r="H569" s="41">
        <f>VarInput!H569</f>
        <v>0</v>
      </c>
      <c r="I569" s="41">
        <f>VarInput!I569</f>
        <v>0</v>
      </c>
      <c r="J569" s="41">
        <f>VarInput!J569</f>
        <v>0</v>
      </c>
      <c r="K569" s="40">
        <f>VarInput!K569</f>
        <v>0</v>
      </c>
      <c r="L569" s="40"/>
      <c r="M569" s="40"/>
    </row>
    <row r="570" spans="1:13" x14ac:dyDescent="0.2">
      <c r="A570" s="41">
        <f>VarInput!A570</f>
        <v>0</v>
      </c>
      <c r="B570" s="41">
        <f>VarInput!B570</f>
        <v>0</v>
      </c>
      <c r="C570" s="41">
        <f>VarInput!C570</f>
        <v>0</v>
      </c>
      <c r="D570" s="41">
        <f>VarInput!D570</f>
        <v>0</v>
      </c>
      <c r="E570" s="41">
        <f>VarInput!E570</f>
        <v>0</v>
      </c>
      <c r="F570" s="41">
        <f>VarInput!F570</f>
        <v>0</v>
      </c>
      <c r="G570" s="41">
        <f>VarInput!G570</f>
        <v>0</v>
      </c>
      <c r="H570" s="41">
        <f>VarInput!H570</f>
        <v>0</v>
      </c>
      <c r="I570" s="41">
        <f>VarInput!I570</f>
        <v>0</v>
      </c>
      <c r="J570" s="41">
        <f>VarInput!J570</f>
        <v>0</v>
      </c>
      <c r="K570" s="40">
        <f>VarInput!K570</f>
        <v>0</v>
      </c>
      <c r="L570" s="40"/>
      <c r="M570" s="40"/>
    </row>
    <row r="571" spans="1:13" x14ac:dyDescent="0.2">
      <c r="A571" s="41">
        <f>VarInput!A571</f>
        <v>0</v>
      </c>
      <c r="B571" s="41">
        <f>VarInput!B571</f>
        <v>0</v>
      </c>
      <c r="C571" s="41">
        <f>VarInput!C571</f>
        <v>0</v>
      </c>
      <c r="D571" s="41">
        <f>VarInput!D571</f>
        <v>0</v>
      </c>
      <c r="E571" s="41">
        <f>VarInput!E571</f>
        <v>0</v>
      </c>
      <c r="F571" s="41">
        <f>VarInput!F571</f>
        <v>0</v>
      </c>
      <c r="G571" s="41">
        <f>VarInput!G571</f>
        <v>0</v>
      </c>
      <c r="H571" s="41">
        <f>VarInput!H571</f>
        <v>0</v>
      </c>
      <c r="I571" s="41">
        <f>VarInput!I571</f>
        <v>0</v>
      </c>
      <c r="J571" s="41">
        <f>VarInput!J571</f>
        <v>0</v>
      </c>
      <c r="K571" s="40">
        <f>VarInput!K571</f>
        <v>0</v>
      </c>
      <c r="L571" s="40"/>
      <c r="M571" s="40"/>
    </row>
    <row r="572" spans="1:13" x14ac:dyDescent="0.2">
      <c r="A572" s="41">
        <f>VarInput!A572</f>
        <v>0</v>
      </c>
      <c r="B572" s="41">
        <f>VarInput!B572</f>
        <v>0</v>
      </c>
      <c r="C572" s="41">
        <f>VarInput!C572</f>
        <v>0</v>
      </c>
      <c r="D572" s="41">
        <f>VarInput!D572</f>
        <v>0</v>
      </c>
      <c r="E572" s="41">
        <f>VarInput!E572</f>
        <v>0</v>
      </c>
      <c r="F572" s="41">
        <f>VarInput!F572</f>
        <v>0</v>
      </c>
      <c r="G572" s="41">
        <f>VarInput!G572</f>
        <v>0</v>
      </c>
      <c r="H572" s="41">
        <f>VarInput!H572</f>
        <v>0</v>
      </c>
      <c r="I572" s="41">
        <f>VarInput!I572</f>
        <v>0</v>
      </c>
      <c r="J572" s="41">
        <f>VarInput!J572</f>
        <v>0</v>
      </c>
      <c r="K572" s="40">
        <f>VarInput!K572</f>
        <v>0</v>
      </c>
      <c r="L572" s="40"/>
      <c r="M572" s="40"/>
    </row>
    <row r="573" spans="1:13" x14ac:dyDescent="0.2">
      <c r="A573" s="41">
        <f>VarInput!A573</f>
        <v>0</v>
      </c>
      <c r="B573" s="41">
        <f>VarInput!B573</f>
        <v>0</v>
      </c>
      <c r="C573" s="41">
        <f>VarInput!C573</f>
        <v>0</v>
      </c>
      <c r="D573" s="41">
        <f>VarInput!D573</f>
        <v>0</v>
      </c>
      <c r="E573" s="41">
        <f>VarInput!E573</f>
        <v>0</v>
      </c>
      <c r="F573" s="41">
        <f>VarInput!F573</f>
        <v>0</v>
      </c>
      <c r="G573" s="41">
        <f>VarInput!G573</f>
        <v>0</v>
      </c>
      <c r="H573" s="41">
        <f>VarInput!H573</f>
        <v>0</v>
      </c>
      <c r="I573" s="41">
        <f>VarInput!I573</f>
        <v>0</v>
      </c>
      <c r="J573" s="41">
        <f>VarInput!J573</f>
        <v>0</v>
      </c>
      <c r="K573" s="40">
        <f>VarInput!K573</f>
        <v>0</v>
      </c>
      <c r="L573" s="40"/>
      <c r="M573" s="40"/>
    </row>
    <row r="574" spans="1:13" x14ac:dyDescent="0.2">
      <c r="A574" s="41">
        <f>VarInput!A574</f>
        <v>0</v>
      </c>
      <c r="B574" s="41">
        <f>VarInput!B574</f>
        <v>0</v>
      </c>
      <c r="C574" s="41">
        <f>VarInput!C574</f>
        <v>0</v>
      </c>
      <c r="D574" s="41">
        <f>VarInput!D574</f>
        <v>0</v>
      </c>
      <c r="E574" s="41">
        <f>VarInput!E574</f>
        <v>0</v>
      </c>
      <c r="F574" s="41">
        <f>VarInput!F574</f>
        <v>0</v>
      </c>
      <c r="G574" s="41">
        <f>VarInput!G574</f>
        <v>0</v>
      </c>
      <c r="H574" s="41">
        <f>VarInput!H574</f>
        <v>0</v>
      </c>
      <c r="I574" s="41">
        <f>VarInput!I574</f>
        <v>0</v>
      </c>
      <c r="J574" s="41">
        <f>VarInput!J574</f>
        <v>0</v>
      </c>
      <c r="K574" s="40">
        <f>VarInput!K574</f>
        <v>0</v>
      </c>
      <c r="L574" s="40"/>
      <c r="M574" s="40"/>
    </row>
    <row r="575" spans="1:13" x14ac:dyDescent="0.2">
      <c r="A575" s="41">
        <f>VarInput!A575</f>
        <v>0</v>
      </c>
      <c r="B575" s="41">
        <f>VarInput!B575</f>
        <v>0</v>
      </c>
      <c r="C575" s="41">
        <f>VarInput!C575</f>
        <v>0</v>
      </c>
      <c r="D575" s="41">
        <f>VarInput!D575</f>
        <v>0</v>
      </c>
      <c r="E575" s="41">
        <f>VarInput!E575</f>
        <v>0</v>
      </c>
      <c r="F575" s="41">
        <f>VarInput!F575</f>
        <v>0</v>
      </c>
      <c r="G575" s="41">
        <f>VarInput!G575</f>
        <v>0</v>
      </c>
      <c r="H575" s="41">
        <f>VarInput!H575</f>
        <v>0</v>
      </c>
      <c r="I575" s="41">
        <f>VarInput!I575</f>
        <v>0</v>
      </c>
      <c r="J575" s="41">
        <f>VarInput!J575</f>
        <v>0</v>
      </c>
      <c r="K575" s="40">
        <f>VarInput!K575</f>
        <v>0</v>
      </c>
      <c r="L575" s="40"/>
      <c r="M575" s="40"/>
    </row>
    <row r="576" spans="1:13" x14ac:dyDescent="0.2">
      <c r="A576" s="41">
        <f>VarInput!A576</f>
        <v>0</v>
      </c>
      <c r="B576" s="41">
        <f>VarInput!B576</f>
        <v>0</v>
      </c>
      <c r="C576" s="41">
        <f>VarInput!C576</f>
        <v>0</v>
      </c>
      <c r="D576" s="41">
        <f>VarInput!D576</f>
        <v>0</v>
      </c>
      <c r="E576" s="41">
        <f>VarInput!E576</f>
        <v>0</v>
      </c>
      <c r="F576" s="41">
        <f>VarInput!F576</f>
        <v>0</v>
      </c>
      <c r="G576" s="41">
        <f>VarInput!G576</f>
        <v>0</v>
      </c>
      <c r="H576" s="41">
        <f>VarInput!H576</f>
        <v>0</v>
      </c>
      <c r="I576" s="41">
        <f>VarInput!I576</f>
        <v>0</v>
      </c>
      <c r="J576" s="41">
        <f>VarInput!J576</f>
        <v>0</v>
      </c>
      <c r="K576" s="40">
        <f>VarInput!K576</f>
        <v>0</v>
      </c>
      <c r="L576" s="40"/>
      <c r="M576" s="40"/>
    </row>
    <row r="577" spans="1:13" x14ac:dyDescent="0.2">
      <c r="A577" s="41">
        <f>VarInput!A577</f>
        <v>0</v>
      </c>
      <c r="B577" s="41">
        <f>VarInput!B577</f>
        <v>0</v>
      </c>
      <c r="C577" s="41">
        <f>VarInput!C577</f>
        <v>0</v>
      </c>
      <c r="D577" s="41">
        <f>VarInput!D577</f>
        <v>0</v>
      </c>
      <c r="E577" s="41">
        <f>VarInput!E577</f>
        <v>0</v>
      </c>
      <c r="F577" s="41">
        <f>VarInput!F577</f>
        <v>0</v>
      </c>
      <c r="G577" s="41">
        <f>VarInput!G577</f>
        <v>0</v>
      </c>
      <c r="H577" s="41">
        <f>VarInput!H577</f>
        <v>0</v>
      </c>
      <c r="I577" s="41">
        <f>VarInput!I577</f>
        <v>0</v>
      </c>
      <c r="J577" s="41">
        <f>VarInput!J577</f>
        <v>0</v>
      </c>
      <c r="K577" s="40">
        <f>VarInput!K577</f>
        <v>0</v>
      </c>
      <c r="L577" s="40"/>
      <c r="M577" s="40"/>
    </row>
    <row r="578" spans="1:13" x14ac:dyDescent="0.2">
      <c r="A578" s="41">
        <f>VarInput!A578</f>
        <v>0</v>
      </c>
      <c r="B578" s="41">
        <f>VarInput!B578</f>
        <v>0</v>
      </c>
      <c r="C578" s="41">
        <f>VarInput!C578</f>
        <v>0</v>
      </c>
      <c r="D578" s="41">
        <f>VarInput!D578</f>
        <v>0</v>
      </c>
      <c r="E578" s="41">
        <f>VarInput!E578</f>
        <v>0</v>
      </c>
      <c r="F578" s="41">
        <f>VarInput!F578</f>
        <v>0</v>
      </c>
      <c r="G578" s="41">
        <f>VarInput!G578</f>
        <v>0</v>
      </c>
      <c r="H578" s="41">
        <f>VarInput!H578</f>
        <v>0</v>
      </c>
      <c r="I578" s="41">
        <f>VarInput!I578</f>
        <v>0</v>
      </c>
      <c r="J578" s="41">
        <f>VarInput!J578</f>
        <v>0</v>
      </c>
      <c r="K578" s="40">
        <f>VarInput!K578</f>
        <v>0</v>
      </c>
      <c r="L578" s="40"/>
      <c r="M578" s="40"/>
    </row>
    <row r="579" spans="1:13" x14ac:dyDescent="0.2">
      <c r="A579" s="41">
        <f>VarInput!A579</f>
        <v>0</v>
      </c>
      <c r="B579" s="41">
        <f>VarInput!B579</f>
        <v>0</v>
      </c>
      <c r="C579" s="41">
        <f>VarInput!C579</f>
        <v>0</v>
      </c>
      <c r="D579" s="41">
        <f>VarInput!D579</f>
        <v>0</v>
      </c>
      <c r="E579" s="41">
        <f>VarInput!E579</f>
        <v>0</v>
      </c>
      <c r="F579" s="41">
        <f>VarInput!F579</f>
        <v>0</v>
      </c>
      <c r="G579" s="41">
        <f>VarInput!G579</f>
        <v>0</v>
      </c>
      <c r="H579" s="41">
        <f>VarInput!H579</f>
        <v>0</v>
      </c>
      <c r="I579" s="41">
        <f>VarInput!I579</f>
        <v>0</v>
      </c>
      <c r="J579" s="41">
        <f>VarInput!J579</f>
        <v>0</v>
      </c>
      <c r="K579" s="40">
        <f>VarInput!K579</f>
        <v>0</v>
      </c>
      <c r="L579" s="40"/>
      <c r="M579" s="40"/>
    </row>
    <row r="580" spans="1:13" x14ac:dyDescent="0.2">
      <c r="A580" s="41">
        <f>VarInput!A580</f>
        <v>0</v>
      </c>
      <c r="B580" s="41">
        <f>VarInput!B580</f>
        <v>0</v>
      </c>
      <c r="C580" s="41">
        <f>VarInput!C580</f>
        <v>0</v>
      </c>
      <c r="D580" s="41">
        <f>VarInput!D580</f>
        <v>0</v>
      </c>
      <c r="E580" s="41">
        <f>VarInput!E580</f>
        <v>0</v>
      </c>
      <c r="F580" s="41">
        <f>VarInput!F580</f>
        <v>0</v>
      </c>
      <c r="G580" s="41">
        <f>VarInput!G580</f>
        <v>0</v>
      </c>
      <c r="H580" s="41">
        <f>VarInput!H580</f>
        <v>0</v>
      </c>
      <c r="I580" s="41">
        <f>VarInput!I580</f>
        <v>0</v>
      </c>
      <c r="J580" s="41">
        <f>VarInput!J580</f>
        <v>0</v>
      </c>
      <c r="K580" s="40">
        <f>VarInput!K580</f>
        <v>0</v>
      </c>
      <c r="L580" s="40"/>
      <c r="M580" s="40"/>
    </row>
    <row r="581" spans="1:13" x14ac:dyDescent="0.2">
      <c r="A581" s="41">
        <f>VarInput!A581</f>
        <v>0</v>
      </c>
      <c r="B581" s="41">
        <f>VarInput!B581</f>
        <v>0</v>
      </c>
      <c r="C581" s="41">
        <f>VarInput!C581</f>
        <v>0</v>
      </c>
      <c r="D581" s="41">
        <f>VarInput!D581</f>
        <v>0</v>
      </c>
      <c r="E581" s="41">
        <f>VarInput!E581</f>
        <v>0</v>
      </c>
      <c r="F581" s="41">
        <f>VarInput!F581</f>
        <v>0</v>
      </c>
      <c r="G581" s="41">
        <f>VarInput!G581</f>
        <v>0</v>
      </c>
      <c r="H581" s="41">
        <f>VarInput!H581</f>
        <v>0</v>
      </c>
      <c r="I581" s="41">
        <f>VarInput!I581</f>
        <v>0</v>
      </c>
      <c r="J581" s="41">
        <f>VarInput!J581</f>
        <v>0</v>
      </c>
      <c r="K581" s="40">
        <f>VarInput!K581</f>
        <v>0</v>
      </c>
      <c r="L581" s="40"/>
      <c r="M581" s="40"/>
    </row>
    <row r="582" spans="1:13" x14ac:dyDescent="0.2">
      <c r="A582" s="41">
        <f>VarInput!A582</f>
        <v>0</v>
      </c>
      <c r="B582" s="41">
        <f>VarInput!B582</f>
        <v>0</v>
      </c>
      <c r="C582" s="41">
        <f>VarInput!C582</f>
        <v>0</v>
      </c>
      <c r="D582" s="41">
        <f>VarInput!D582</f>
        <v>0</v>
      </c>
      <c r="E582" s="41">
        <f>VarInput!E582</f>
        <v>0</v>
      </c>
      <c r="F582" s="41">
        <f>VarInput!F582</f>
        <v>0</v>
      </c>
      <c r="G582" s="41">
        <f>VarInput!G582</f>
        <v>0</v>
      </c>
      <c r="H582" s="41">
        <f>VarInput!H582</f>
        <v>0</v>
      </c>
      <c r="I582" s="41">
        <f>VarInput!I582</f>
        <v>0</v>
      </c>
      <c r="J582" s="41">
        <f>VarInput!J582</f>
        <v>0</v>
      </c>
      <c r="K582" s="40">
        <f>VarInput!K582</f>
        <v>0</v>
      </c>
      <c r="L582" s="40"/>
      <c r="M582" s="40"/>
    </row>
    <row r="583" spans="1:13" x14ac:dyDescent="0.2">
      <c r="A583" s="41">
        <f>VarInput!A583</f>
        <v>0</v>
      </c>
      <c r="B583" s="41">
        <f>VarInput!B583</f>
        <v>0</v>
      </c>
      <c r="C583" s="41">
        <f>VarInput!C583</f>
        <v>0</v>
      </c>
      <c r="D583" s="41">
        <f>VarInput!D583</f>
        <v>0</v>
      </c>
      <c r="E583" s="41">
        <f>VarInput!E583</f>
        <v>0</v>
      </c>
      <c r="F583" s="41">
        <f>VarInput!F583</f>
        <v>0</v>
      </c>
      <c r="G583" s="41">
        <f>VarInput!G583</f>
        <v>0</v>
      </c>
      <c r="H583" s="41">
        <f>VarInput!H583</f>
        <v>0</v>
      </c>
      <c r="I583" s="41">
        <f>VarInput!I583</f>
        <v>0</v>
      </c>
      <c r="J583" s="41">
        <f>VarInput!J583</f>
        <v>0</v>
      </c>
      <c r="K583" s="40">
        <f>VarInput!K583</f>
        <v>0</v>
      </c>
      <c r="L583" s="40"/>
      <c r="M583" s="40"/>
    </row>
    <row r="584" spans="1:13" x14ac:dyDescent="0.2">
      <c r="A584" s="41">
        <f>VarInput!A584</f>
        <v>0</v>
      </c>
      <c r="B584" s="41">
        <f>VarInput!B584</f>
        <v>0</v>
      </c>
      <c r="C584" s="41">
        <f>VarInput!C584</f>
        <v>0</v>
      </c>
      <c r="D584" s="41">
        <f>VarInput!D584</f>
        <v>0</v>
      </c>
      <c r="E584" s="41">
        <f>VarInput!E584</f>
        <v>0</v>
      </c>
      <c r="F584" s="41">
        <f>VarInput!F584</f>
        <v>0</v>
      </c>
      <c r="G584" s="41">
        <f>VarInput!G584</f>
        <v>0</v>
      </c>
      <c r="H584" s="41">
        <f>VarInput!H584</f>
        <v>0</v>
      </c>
      <c r="I584" s="41">
        <f>VarInput!I584</f>
        <v>0</v>
      </c>
      <c r="J584" s="41">
        <f>VarInput!J584</f>
        <v>0</v>
      </c>
      <c r="K584" s="40">
        <f>VarInput!K584</f>
        <v>0</v>
      </c>
      <c r="L584" s="40"/>
      <c r="M584" s="40"/>
    </row>
    <row r="585" spans="1:13" x14ac:dyDescent="0.2">
      <c r="A585" s="41">
        <f>VarInput!A585</f>
        <v>0</v>
      </c>
      <c r="B585" s="41">
        <f>VarInput!B585</f>
        <v>0</v>
      </c>
      <c r="C585" s="41">
        <f>VarInput!C585</f>
        <v>0</v>
      </c>
      <c r="D585" s="41">
        <f>VarInput!D585</f>
        <v>0</v>
      </c>
      <c r="E585" s="41">
        <f>VarInput!E585</f>
        <v>0</v>
      </c>
      <c r="F585" s="41">
        <f>VarInput!F585</f>
        <v>0</v>
      </c>
      <c r="G585" s="41">
        <f>VarInput!G585</f>
        <v>0</v>
      </c>
      <c r="H585" s="41">
        <f>VarInput!H585</f>
        <v>0</v>
      </c>
      <c r="I585" s="41">
        <f>VarInput!I585</f>
        <v>0</v>
      </c>
      <c r="J585" s="41">
        <f>VarInput!J585</f>
        <v>0</v>
      </c>
      <c r="K585" s="40">
        <f>VarInput!K585</f>
        <v>0</v>
      </c>
      <c r="L585" s="40"/>
      <c r="M585" s="40"/>
    </row>
    <row r="586" spans="1:13" x14ac:dyDescent="0.2">
      <c r="A586" s="41">
        <f>VarInput!A586</f>
        <v>0</v>
      </c>
      <c r="B586" s="41">
        <f>VarInput!B586</f>
        <v>0</v>
      </c>
      <c r="C586" s="41">
        <f>VarInput!C586</f>
        <v>0</v>
      </c>
      <c r="D586" s="41">
        <f>VarInput!D586</f>
        <v>0</v>
      </c>
      <c r="E586" s="41">
        <f>VarInput!E586</f>
        <v>0</v>
      </c>
      <c r="F586" s="41">
        <f>VarInput!F586</f>
        <v>0</v>
      </c>
      <c r="G586" s="41">
        <f>VarInput!G586</f>
        <v>0</v>
      </c>
      <c r="H586" s="41">
        <f>VarInput!H586</f>
        <v>0</v>
      </c>
      <c r="I586" s="41">
        <f>VarInput!I586</f>
        <v>0</v>
      </c>
      <c r="J586" s="41">
        <f>VarInput!J586</f>
        <v>0</v>
      </c>
      <c r="K586" s="40">
        <f>VarInput!K586</f>
        <v>0</v>
      </c>
      <c r="L586" s="40"/>
      <c r="M586" s="40"/>
    </row>
    <row r="587" spans="1:13" x14ac:dyDescent="0.2">
      <c r="A587" s="41">
        <f>VarInput!A587</f>
        <v>0</v>
      </c>
      <c r="B587" s="41">
        <f>VarInput!B587</f>
        <v>0</v>
      </c>
      <c r="C587" s="41">
        <f>VarInput!C587</f>
        <v>0</v>
      </c>
      <c r="D587" s="41">
        <f>VarInput!D587</f>
        <v>0</v>
      </c>
      <c r="E587" s="41">
        <f>VarInput!E587</f>
        <v>0</v>
      </c>
      <c r="F587" s="41">
        <f>VarInput!F587</f>
        <v>0</v>
      </c>
      <c r="G587" s="41">
        <f>VarInput!G587</f>
        <v>0</v>
      </c>
      <c r="H587" s="41">
        <f>VarInput!H587</f>
        <v>0</v>
      </c>
      <c r="I587" s="41">
        <f>VarInput!I587</f>
        <v>0</v>
      </c>
      <c r="J587" s="41">
        <f>VarInput!J587</f>
        <v>0</v>
      </c>
      <c r="K587" s="40">
        <f>VarInput!K587</f>
        <v>0</v>
      </c>
      <c r="L587" s="40"/>
      <c r="M587" s="40"/>
    </row>
    <row r="588" spans="1:13" x14ac:dyDescent="0.2">
      <c r="A588" s="41">
        <f>VarInput!A588</f>
        <v>0</v>
      </c>
      <c r="B588" s="41">
        <f>VarInput!B588</f>
        <v>0</v>
      </c>
      <c r="C588" s="41">
        <f>VarInput!C588</f>
        <v>0</v>
      </c>
      <c r="D588" s="41">
        <f>VarInput!D588</f>
        <v>0</v>
      </c>
      <c r="E588" s="41">
        <f>VarInput!E588</f>
        <v>0</v>
      </c>
      <c r="F588" s="41">
        <f>VarInput!F588</f>
        <v>0</v>
      </c>
      <c r="G588" s="41">
        <f>VarInput!G588</f>
        <v>0</v>
      </c>
      <c r="H588" s="41">
        <f>VarInput!H588</f>
        <v>0</v>
      </c>
      <c r="I588" s="41">
        <f>VarInput!I588</f>
        <v>0</v>
      </c>
      <c r="J588" s="41">
        <f>VarInput!J588</f>
        <v>0</v>
      </c>
      <c r="K588" s="40">
        <f>VarInput!K588</f>
        <v>0</v>
      </c>
      <c r="L588" s="40"/>
      <c r="M588" s="40"/>
    </row>
    <row r="589" spans="1:13" x14ac:dyDescent="0.2">
      <c r="A589" s="41">
        <f>VarInput!A589</f>
        <v>0</v>
      </c>
      <c r="B589" s="41">
        <f>VarInput!B589</f>
        <v>0</v>
      </c>
      <c r="C589" s="41">
        <f>VarInput!C589</f>
        <v>0</v>
      </c>
      <c r="D589" s="41">
        <f>VarInput!D589</f>
        <v>0</v>
      </c>
      <c r="E589" s="41">
        <f>VarInput!E589</f>
        <v>0</v>
      </c>
      <c r="F589" s="41">
        <f>VarInput!F589</f>
        <v>0</v>
      </c>
      <c r="G589" s="41">
        <f>VarInput!G589</f>
        <v>0</v>
      </c>
      <c r="H589" s="41">
        <f>VarInput!H589</f>
        <v>0</v>
      </c>
      <c r="I589" s="41">
        <f>VarInput!I589</f>
        <v>0</v>
      </c>
      <c r="J589" s="41">
        <f>VarInput!J589</f>
        <v>0</v>
      </c>
      <c r="K589" s="40">
        <f>VarInput!K589</f>
        <v>0</v>
      </c>
      <c r="L589" s="40"/>
      <c r="M589" s="40"/>
    </row>
    <row r="590" spans="1:13" x14ac:dyDescent="0.2">
      <c r="A590" s="41">
        <f>VarInput!A590</f>
        <v>0</v>
      </c>
      <c r="B590" s="41">
        <f>VarInput!B590</f>
        <v>0</v>
      </c>
      <c r="C590" s="41">
        <f>VarInput!C590</f>
        <v>0</v>
      </c>
      <c r="D590" s="41">
        <f>VarInput!D590</f>
        <v>0</v>
      </c>
      <c r="E590" s="41">
        <f>VarInput!E590</f>
        <v>0</v>
      </c>
      <c r="F590" s="41">
        <f>VarInput!F590</f>
        <v>0</v>
      </c>
      <c r="G590" s="41">
        <f>VarInput!G590</f>
        <v>0</v>
      </c>
      <c r="H590" s="41">
        <f>VarInput!H590</f>
        <v>0</v>
      </c>
      <c r="I590" s="41">
        <f>VarInput!I590</f>
        <v>0</v>
      </c>
      <c r="J590" s="41">
        <f>VarInput!J590</f>
        <v>0</v>
      </c>
      <c r="K590" s="40">
        <f>VarInput!K590</f>
        <v>0</v>
      </c>
      <c r="L590" s="40"/>
      <c r="M590" s="40"/>
    </row>
    <row r="591" spans="1:13" x14ac:dyDescent="0.2">
      <c r="A591" s="41">
        <f>VarInput!A591</f>
        <v>0</v>
      </c>
      <c r="B591" s="41">
        <f>VarInput!B591</f>
        <v>0</v>
      </c>
      <c r="C591" s="41">
        <f>VarInput!C591</f>
        <v>0</v>
      </c>
      <c r="D591" s="41">
        <f>VarInput!D591</f>
        <v>0</v>
      </c>
      <c r="E591" s="41">
        <f>VarInput!E591</f>
        <v>0</v>
      </c>
      <c r="F591" s="41">
        <f>VarInput!F591</f>
        <v>0</v>
      </c>
      <c r="G591" s="41">
        <f>VarInput!G591</f>
        <v>0</v>
      </c>
      <c r="H591" s="41">
        <f>VarInput!H591</f>
        <v>0</v>
      </c>
      <c r="I591" s="41">
        <f>VarInput!I591</f>
        <v>0</v>
      </c>
      <c r="J591" s="41">
        <f>VarInput!J591</f>
        <v>0</v>
      </c>
      <c r="K591" s="40">
        <f>VarInput!K591</f>
        <v>0</v>
      </c>
      <c r="L591" s="40"/>
      <c r="M591" s="40"/>
    </row>
    <row r="592" spans="1:13" x14ac:dyDescent="0.2">
      <c r="A592" s="41">
        <f>VarInput!A592</f>
        <v>0</v>
      </c>
      <c r="B592" s="41">
        <f>VarInput!B592</f>
        <v>0</v>
      </c>
      <c r="C592" s="41">
        <f>VarInput!C592</f>
        <v>0</v>
      </c>
      <c r="D592" s="41">
        <f>VarInput!D592</f>
        <v>0</v>
      </c>
      <c r="E592" s="41">
        <f>VarInput!E592</f>
        <v>0</v>
      </c>
      <c r="F592" s="41">
        <f>VarInput!F592</f>
        <v>0</v>
      </c>
      <c r="G592" s="41">
        <f>VarInput!G592</f>
        <v>0</v>
      </c>
      <c r="H592" s="41">
        <f>VarInput!H592</f>
        <v>0</v>
      </c>
      <c r="I592" s="41">
        <f>VarInput!I592</f>
        <v>0</v>
      </c>
      <c r="J592" s="41">
        <f>VarInput!J592</f>
        <v>0</v>
      </c>
      <c r="K592" s="40">
        <f>VarInput!K592</f>
        <v>0</v>
      </c>
      <c r="L592" s="40"/>
      <c r="M592" s="40"/>
    </row>
    <row r="593" spans="1:13" x14ac:dyDescent="0.2">
      <c r="A593" s="41">
        <f>VarInput!A593</f>
        <v>0</v>
      </c>
      <c r="B593" s="41">
        <f>VarInput!B593</f>
        <v>0</v>
      </c>
      <c r="C593" s="41">
        <f>VarInput!C593</f>
        <v>0</v>
      </c>
      <c r="D593" s="41">
        <f>VarInput!D593</f>
        <v>0</v>
      </c>
      <c r="E593" s="41">
        <f>VarInput!E593</f>
        <v>0</v>
      </c>
      <c r="F593" s="41">
        <f>VarInput!F593</f>
        <v>0</v>
      </c>
      <c r="G593" s="41">
        <f>VarInput!G593</f>
        <v>0</v>
      </c>
      <c r="H593" s="41">
        <f>VarInput!H593</f>
        <v>0</v>
      </c>
      <c r="I593" s="41">
        <f>VarInput!I593</f>
        <v>0</v>
      </c>
      <c r="J593" s="41">
        <f>VarInput!J593</f>
        <v>0</v>
      </c>
      <c r="K593" s="40">
        <f>VarInput!K593</f>
        <v>0</v>
      </c>
      <c r="L593" s="40"/>
      <c r="M593" s="40"/>
    </row>
    <row r="594" spans="1:13" x14ac:dyDescent="0.2">
      <c r="A594" s="41">
        <f>VarInput!A594</f>
        <v>0</v>
      </c>
      <c r="B594" s="41">
        <f>VarInput!B594</f>
        <v>0</v>
      </c>
      <c r="C594" s="41">
        <f>VarInput!C594</f>
        <v>0</v>
      </c>
      <c r="D594" s="41">
        <f>VarInput!D594</f>
        <v>0</v>
      </c>
      <c r="E594" s="41">
        <f>VarInput!E594</f>
        <v>0</v>
      </c>
      <c r="F594" s="41">
        <f>VarInput!F594</f>
        <v>0</v>
      </c>
      <c r="G594" s="41">
        <f>VarInput!G594</f>
        <v>0</v>
      </c>
      <c r="H594" s="41">
        <f>VarInput!H594</f>
        <v>0</v>
      </c>
      <c r="I594" s="41">
        <f>VarInput!I594</f>
        <v>0</v>
      </c>
      <c r="J594" s="41">
        <f>VarInput!J594</f>
        <v>0</v>
      </c>
      <c r="K594" s="40">
        <f>VarInput!K594</f>
        <v>0</v>
      </c>
      <c r="L594" s="40"/>
      <c r="M594" s="40"/>
    </row>
    <row r="595" spans="1:13" x14ac:dyDescent="0.2">
      <c r="A595" s="41">
        <f>VarInput!A595</f>
        <v>0</v>
      </c>
      <c r="B595" s="41">
        <f>VarInput!B595</f>
        <v>0</v>
      </c>
      <c r="C595" s="41">
        <f>VarInput!C595</f>
        <v>0</v>
      </c>
      <c r="D595" s="41">
        <f>VarInput!D595</f>
        <v>0</v>
      </c>
      <c r="E595" s="41">
        <f>VarInput!E595</f>
        <v>0</v>
      </c>
      <c r="F595" s="41">
        <f>VarInput!F595</f>
        <v>0</v>
      </c>
      <c r="G595" s="41">
        <f>VarInput!G595</f>
        <v>0</v>
      </c>
      <c r="H595" s="41">
        <f>VarInput!H595</f>
        <v>0</v>
      </c>
      <c r="I595" s="41">
        <f>VarInput!I595</f>
        <v>0</v>
      </c>
      <c r="J595" s="41">
        <f>VarInput!J595</f>
        <v>0</v>
      </c>
      <c r="K595" s="40">
        <f>VarInput!K595</f>
        <v>0</v>
      </c>
      <c r="L595" s="40"/>
      <c r="M595" s="40"/>
    </row>
    <row r="596" spans="1:13" x14ac:dyDescent="0.2">
      <c r="A596" s="41">
        <f>VarInput!A596</f>
        <v>0</v>
      </c>
      <c r="B596" s="41">
        <f>VarInput!B596</f>
        <v>0</v>
      </c>
      <c r="C596" s="41">
        <f>VarInput!C596</f>
        <v>0</v>
      </c>
      <c r="D596" s="41">
        <f>VarInput!D596</f>
        <v>0</v>
      </c>
      <c r="E596" s="41">
        <f>VarInput!E596</f>
        <v>0</v>
      </c>
      <c r="F596" s="41">
        <f>VarInput!F596</f>
        <v>0</v>
      </c>
      <c r="G596" s="41">
        <f>VarInput!G596</f>
        <v>0</v>
      </c>
      <c r="H596" s="41">
        <f>VarInput!H596</f>
        <v>0</v>
      </c>
      <c r="I596" s="41">
        <f>VarInput!I596</f>
        <v>0</v>
      </c>
      <c r="J596" s="41">
        <f>VarInput!J596</f>
        <v>0</v>
      </c>
      <c r="K596" s="40">
        <f>VarInput!K596</f>
        <v>0</v>
      </c>
      <c r="L596" s="40"/>
      <c r="M596" s="40"/>
    </row>
    <row r="597" spans="1:13" x14ac:dyDescent="0.2">
      <c r="A597" s="41">
        <f>VarInput!A597</f>
        <v>0</v>
      </c>
      <c r="B597" s="41">
        <f>VarInput!B597</f>
        <v>0</v>
      </c>
      <c r="C597" s="41">
        <f>VarInput!C597</f>
        <v>0</v>
      </c>
      <c r="D597" s="41">
        <f>VarInput!D597</f>
        <v>0</v>
      </c>
      <c r="E597" s="41">
        <f>VarInput!E597</f>
        <v>0</v>
      </c>
      <c r="F597" s="41">
        <f>VarInput!F597</f>
        <v>0</v>
      </c>
      <c r="G597" s="41">
        <f>VarInput!G597</f>
        <v>0</v>
      </c>
      <c r="H597" s="41">
        <f>VarInput!H597</f>
        <v>0</v>
      </c>
      <c r="I597" s="41">
        <f>VarInput!I597</f>
        <v>0</v>
      </c>
      <c r="J597" s="41">
        <f>VarInput!J597</f>
        <v>0</v>
      </c>
      <c r="K597" s="40">
        <f>VarInput!K597</f>
        <v>0</v>
      </c>
      <c r="L597" s="40"/>
      <c r="M597" s="40"/>
    </row>
    <row r="598" spans="1:13" x14ac:dyDescent="0.2">
      <c r="A598" s="41">
        <f>VarInput!A598</f>
        <v>0</v>
      </c>
      <c r="B598" s="41">
        <f>VarInput!B598</f>
        <v>0</v>
      </c>
      <c r="C598" s="41">
        <f>VarInput!C598</f>
        <v>0</v>
      </c>
      <c r="D598" s="41">
        <f>VarInput!D598</f>
        <v>0</v>
      </c>
      <c r="E598" s="41">
        <f>VarInput!E598</f>
        <v>0</v>
      </c>
      <c r="F598" s="41">
        <f>VarInput!F598</f>
        <v>0</v>
      </c>
      <c r="G598" s="41">
        <f>VarInput!G598</f>
        <v>0</v>
      </c>
      <c r="H598" s="41">
        <f>VarInput!H598</f>
        <v>0</v>
      </c>
      <c r="I598" s="41">
        <f>VarInput!I598</f>
        <v>0</v>
      </c>
      <c r="J598" s="41">
        <f>VarInput!J598</f>
        <v>0</v>
      </c>
      <c r="K598" s="40">
        <f>VarInput!K598</f>
        <v>0</v>
      </c>
      <c r="L598" s="40"/>
      <c r="M598" s="40"/>
    </row>
    <row r="599" spans="1:13" x14ac:dyDescent="0.2">
      <c r="A599" s="41">
        <f>VarInput!A599</f>
        <v>0</v>
      </c>
      <c r="B599" s="41">
        <f>VarInput!B599</f>
        <v>0</v>
      </c>
      <c r="C599" s="41">
        <f>VarInput!C599</f>
        <v>0</v>
      </c>
      <c r="D599" s="41">
        <f>VarInput!D599</f>
        <v>0</v>
      </c>
      <c r="E599" s="41">
        <f>VarInput!E599</f>
        <v>0</v>
      </c>
      <c r="F599" s="41">
        <f>VarInput!F599</f>
        <v>0</v>
      </c>
      <c r="G599" s="41">
        <f>VarInput!G599</f>
        <v>0</v>
      </c>
      <c r="H599" s="41">
        <f>VarInput!H599</f>
        <v>0</v>
      </c>
      <c r="I599" s="41">
        <f>VarInput!I599</f>
        <v>0</v>
      </c>
      <c r="J599" s="41">
        <f>VarInput!J599</f>
        <v>0</v>
      </c>
      <c r="K599" s="40">
        <f>VarInput!K599</f>
        <v>0</v>
      </c>
      <c r="L599" s="40"/>
      <c r="M599" s="40"/>
    </row>
    <row r="600" spans="1:13" x14ac:dyDescent="0.2">
      <c r="A600" s="41">
        <f>VarInput!A600</f>
        <v>0</v>
      </c>
      <c r="B600" s="41">
        <f>VarInput!B600</f>
        <v>0</v>
      </c>
      <c r="C600" s="41">
        <f>VarInput!C600</f>
        <v>0</v>
      </c>
      <c r="D600" s="41">
        <f>VarInput!D600</f>
        <v>0</v>
      </c>
      <c r="E600" s="41">
        <f>VarInput!E600</f>
        <v>0</v>
      </c>
      <c r="F600" s="41">
        <f>VarInput!F600</f>
        <v>0</v>
      </c>
      <c r="G600" s="41">
        <f>VarInput!G600</f>
        <v>0</v>
      </c>
      <c r="H600" s="41">
        <f>VarInput!H600</f>
        <v>0</v>
      </c>
      <c r="I600" s="41">
        <f>VarInput!I600</f>
        <v>0</v>
      </c>
      <c r="J600" s="41">
        <f>VarInput!J600</f>
        <v>0</v>
      </c>
      <c r="K600" s="40">
        <f>VarInput!K600</f>
        <v>0</v>
      </c>
      <c r="L600" s="40"/>
      <c r="M600" s="40"/>
    </row>
    <row r="601" spans="1:13" x14ac:dyDescent="0.2">
      <c r="A601" s="41">
        <f>VarInput!A601</f>
        <v>0</v>
      </c>
      <c r="B601" s="41">
        <f>VarInput!B601</f>
        <v>0</v>
      </c>
      <c r="C601" s="41">
        <f>VarInput!C601</f>
        <v>0</v>
      </c>
      <c r="D601" s="41">
        <f>VarInput!D601</f>
        <v>0</v>
      </c>
      <c r="E601" s="41">
        <f>VarInput!E601</f>
        <v>0</v>
      </c>
      <c r="F601" s="41">
        <f>VarInput!F601</f>
        <v>0</v>
      </c>
      <c r="G601" s="41">
        <f>VarInput!G601</f>
        <v>0</v>
      </c>
      <c r="H601" s="41">
        <f>VarInput!H601</f>
        <v>0</v>
      </c>
      <c r="I601" s="41">
        <f>VarInput!I601</f>
        <v>0</v>
      </c>
      <c r="J601" s="41">
        <f>VarInput!J601</f>
        <v>0</v>
      </c>
      <c r="K601" s="40">
        <f>VarInput!K601</f>
        <v>0</v>
      </c>
      <c r="L601" s="40"/>
      <c r="M601" s="40"/>
    </row>
    <row r="602" spans="1:13" x14ac:dyDescent="0.2">
      <c r="A602" s="41">
        <f>VarInput!A602</f>
        <v>0</v>
      </c>
      <c r="B602" s="41">
        <f>VarInput!B602</f>
        <v>0</v>
      </c>
      <c r="C602" s="41">
        <f>VarInput!C602</f>
        <v>0</v>
      </c>
      <c r="D602" s="41">
        <f>VarInput!D602</f>
        <v>0</v>
      </c>
      <c r="E602" s="41">
        <f>VarInput!E602</f>
        <v>0</v>
      </c>
      <c r="F602" s="41">
        <f>VarInput!F602</f>
        <v>0</v>
      </c>
      <c r="G602" s="41">
        <f>VarInput!G602</f>
        <v>0</v>
      </c>
      <c r="H602" s="41">
        <f>VarInput!H602</f>
        <v>0</v>
      </c>
      <c r="I602" s="41">
        <f>VarInput!I602</f>
        <v>0</v>
      </c>
      <c r="J602" s="41">
        <f>VarInput!J602</f>
        <v>0</v>
      </c>
      <c r="K602" s="40">
        <f>VarInput!K602</f>
        <v>0</v>
      </c>
      <c r="L602" s="40"/>
      <c r="M602" s="40"/>
    </row>
    <row r="603" spans="1:13" x14ac:dyDescent="0.2">
      <c r="A603" s="41">
        <f>VarInput!A603</f>
        <v>0</v>
      </c>
      <c r="B603" s="41">
        <f>VarInput!B603</f>
        <v>0</v>
      </c>
      <c r="C603" s="41">
        <f>VarInput!C603</f>
        <v>0</v>
      </c>
      <c r="D603" s="41">
        <f>VarInput!D603</f>
        <v>0</v>
      </c>
      <c r="E603" s="41">
        <f>VarInput!E603</f>
        <v>0</v>
      </c>
      <c r="F603" s="41">
        <f>VarInput!F603</f>
        <v>0</v>
      </c>
      <c r="G603" s="41">
        <f>VarInput!G603</f>
        <v>0</v>
      </c>
      <c r="H603" s="41">
        <f>VarInput!H603</f>
        <v>0</v>
      </c>
      <c r="I603" s="41">
        <f>VarInput!I603</f>
        <v>0</v>
      </c>
      <c r="J603" s="41">
        <f>VarInput!J603</f>
        <v>0</v>
      </c>
      <c r="K603" s="40">
        <f>VarInput!K603</f>
        <v>0</v>
      </c>
      <c r="L603" s="40"/>
      <c r="M603" s="40"/>
    </row>
    <row r="604" spans="1:13" x14ac:dyDescent="0.2">
      <c r="A604" s="41">
        <f>VarInput!A604</f>
        <v>0</v>
      </c>
      <c r="B604" s="41">
        <f>VarInput!B604</f>
        <v>0</v>
      </c>
      <c r="C604" s="41">
        <f>VarInput!C604</f>
        <v>0</v>
      </c>
      <c r="D604" s="41">
        <f>VarInput!D604</f>
        <v>0</v>
      </c>
      <c r="E604" s="41">
        <f>VarInput!E604</f>
        <v>0</v>
      </c>
      <c r="F604" s="41">
        <f>VarInput!F604</f>
        <v>0</v>
      </c>
      <c r="G604" s="41">
        <f>VarInput!G604</f>
        <v>0</v>
      </c>
      <c r="H604" s="41">
        <f>VarInput!H604</f>
        <v>0</v>
      </c>
      <c r="I604" s="41">
        <f>VarInput!I604</f>
        <v>0</v>
      </c>
      <c r="J604" s="41">
        <f>VarInput!J604</f>
        <v>0</v>
      </c>
      <c r="K604" s="40">
        <f>VarInput!K604</f>
        <v>0</v>
      </c>
      <c r="L604" s="40"/>
      <c r="M604" s="40"/>
    </row>
    <row r="605" spans="1:13" x14ac:dyDescent="0.2">
      <c r="A605" s="41">
        <f>VarInput!A605</f>
        <v>0</v>
      </c>
      <c r="B605" s="41">
        <f>VarInput!B605</f>
        <v>0</v>
      </c>
      <c r="C605" s="41">
        <f>VarInput!C605</f>
        <v>0</v>
      </c>
      <c r="D605" s="41">
        <f>VarInput!D605</f>
        <v>0</v>
      </c>
      <c r="E605" s="41">
        <f>VarInput!E605</f>
        <v>0</v>
      </c>
      <c r="F605" s="41">
        <f>VarInput!F605</f>
        <v>0</v>
      </c>
      <c r="G605" s="41">
        <f>VarInput!G605</f>
        <v>0</v>
      </c>
      <c r="H605" s="41">
        <f>VarInput!H605</f>
        <v>0</v>
      </c>
      <c r="I605" s="41">
        <f>VarInput!I605</f>
        <v>0</v>
      </c>
      <c r="J605" s="41">
        <f>VarInput!J605</f>
        <v>0</v>
      </c>
      <c r="K605" s="40">
        <f>VarInput!K605</f>
        <v>0</v>
      </c>
      <c r="L605" s="40"/>
      <c r="M605" s="40"/>
    </row>
    <row r="606" spans="1:13" x14ac:dyDescent="0.2">
      <c r="A606" s="41">
        <f>VarInput!A606</f>
        <v>0</v>
      </c>
      <c r="B606" s="41">
        <f>VarInput!B606</f>
        <v>0</v>
      </c>
      <c r="C606" s="41">
        <f>VarInput!C606</f>
        <v>0</v>
      </c>
      <c r="D606" s="41">
        <f>VarInput!D606</f>
        <v>0</v>
      </c>
      <c r="E606" s="41">
        <f>VarInput!E606</f>
        <v>0</v>
      </c>
      <c r="F606" s="41">
        <f>VarInput!F606</f>
        <v>0</v>
      </c>
      <c r="G606" s="41">
        <f>VarInput!G606</f>
        <v>0</v>
      </c>
      <c r="H606" s="41">
        <f>VarInput!H606</f>
        <v>0</v>
      </c>
      <c r="I606" s="41">
        <f>VarInput!I606</f>
        <v>0</v>
      </c>
      <c r="J606" s="41">
        <f>VarInput!J606</f>
        <v>0</v>
      </c>
      <c r="K606" s="40">
        <f>VarInput!K606</f>
        <v>0</v>
      </c>
      <c r="L606" s="40"/>
      <c r="M606" s="40"/>
    </row>
    <row r="607" spans="1:13" x14ac:dyDescent="0.2">
      <c r="A607" s="41">
        <f>VarInput!A607</f>
        <v>0</v>
      </c>
      <c r="B607" s="41">
        <f>VarInput!B607</f>
        <v>0</v>
      </c>
      <c r="C607" s="41">
        <f>VarInput!C607</f>
        <v>0</v>
      </c>
      <c r="D607" s="41">
        <f>VarInput!D607</f>
        <v>0</v>
      </c>
      <c r="E607" s="41">
        <f>VarInput!E607</f>
        <v>0</v>
      </c>
      <c r="F607" s="41">
        <f>VarInput!F607</f>
        <v>0</v>
      </c>
      <c r="G607" s="41">
        <f>VarInput!G607</f>
        <v>0</v>
      </c>
      <c r="H607" s="41">
        <f>VarInput!H607</f>
        <v>0</v>
      </c>
      <c r="I607" s="41">
        <f>VarInput!I607</f>
        <v>0</v>
      </c>
      <c r="J607" s="41">
        <f>VarInput!J607</f>
        <v>0</v>
      </c>
      <c r="K607" s="40">
        <f>VarInput!K607</f>
        <v>0</v>
      </c>
      <c r="L607" s="40"/>
      <c r="M607" s="40"/>
    </row>
    <row r="608" spans="1:13" x14ac:dyDescent="0.2">
      <c r="A608" s="41">
        <f>VarInput!A608</f>
        <v>0</v>
      </c>
      <c r="B608" s="41">
        <f>VarInput!B608</f>
        <v>0</v>
      </c>
      <c r="C608" s="41">
        <f>VarInput!C608</f>
        <v>0</v>
      </c>
      <c r="D608" s="41">
        <f>VarInput!D608</f>
        <v>0</v>
      </c>
      <c r="E608" s="41">
        <f>VarInput!E608</f>
        <v>0</v>
      </c>
      <c r="F608" s="41">
        <f>VarInput!F608</f>
        <v>0</v>
      </c>
      <c r="G608" s="41">
        <f>VarInput!G608</f>
        <v>0</v>
      </c>
      <c r="H608" s="41">
        <f>VarInput!H608</f>
        <v>0</v>
      </c>
      <c r="I608" s="41">
        <f>VarInput!I608</f>
        <v>0</v>
      </c>
      <c r="J608" s="41">
        <f>VarInput!J608</f>
        <v>0</v>
      </c>
      <c r="K608" s="40">
        <f>VarInput!K608</f>
        <v>0</v>
      </c>
      <c r="L608" s="40"/>
      <c r="M608" s="40"/>
    </row>
    <row r="609" spans="1:13" x14ac:dyDescent="0.2">
      <c r="A609" s="41">
        <f>VarInput!A609</f>
        <v>0</v>
      </c>
      <c r="B609" s="41">
        <f>VarInput!B609</f>
        <v>0</v>
      </c>
      <c r="C609" s="41">
        <f>VarInput!C609</f>
        <v>0</v>
      </c>
      <c r="D609" s="41">
        <f>VarInput!D609</f>
        <v>0</v>
      </c>
      <c r="E609" s="41">
        <f>VarInput!E609</f>
        <v>0</v>
      </c>
      <c r="F609" s="41">
        <f>VarInput!F609</f>
        <v>0</v>
      </c>
      <c r="G609" s="41">
        <f>VarInput!G609</f>
        <v>0</v>
      </c>
      <c r="H609" s="41">
        <f>VarInput!H609</f>
        <v>0</v>
      </c>
      <c r="I609" s="41">
        <f>VarInput!I609</f>
        <v>0</v>
      </c>
      <c r="J609" s="41">
        <f>VarInput!J609</f>
        <v>0</v>
      </c>
      <c r="K609" s="40">
        <f>VarInput!K609</f>
        <v>0</v>
      </c>
      <c r="L609" s="40"/>
      <c r="M609" s="40"/>
    </row>
    <row r="610" spans="1:13" x14ac:dyDescent="0.2">
      <c r="A610" s="41">
        <f>VarInput!A610</f>
        <v>0</v>
      </c>
      <c r="B610" s="41">
        <f>VarInput!B610</f>
        <v>0</v>
      </c>
      <c r="C610" s="41">
        <f>VarInput!C610</f>
        <v>0</v>
      </c>
      <c r="D610" s="41">
        <f>VarInput!D610</f>
        <v>0</v>
      </c>
      <c r="E610" s="41">
        <f>VarInput!E610</f>
        <v>0</v>
      </c>
      <c r="F610" s="41">
        <f>VarInput!F610</f>
        <v>0</v>
      </c>
      <c r="G610" s="41">
        <f>VarInput!G610</f>
        <v>0</v>
      </c>
      <c r="H610" s="41">
        <f>VarInput!H610</f>
        <v>0</v>
      </c>
      <c r="I610" s="41">
        <f>VarInput!I610</f>
        <v>0</v>
      </c>
      <c r="J610" s="41">
        <f>VarInput!J610</f>
        <v>0</v>
      </c>
      <c r="K610" s="40">
        <f>VarInput!K610</f>
        <v>0</v>
      </c>
      <c r="L610" s="40"/>
      <c r="M610" s="40"/>
    </row>
    <row r="611" spans="1:13" x14ac:dyDescent="0.2">
      <c r="A611" s="41">
        <f>VarInput!A611</f>
        <v>0</v>
      </c>
      <c r="B611" s="41">
        <f>VarInput!B611</f>
        <v>0</v>
      </c>
      <c r="C611" s="41">
        <f>VarInput!C611</f>
        <v>0</v>
      </c>
      <c r="D611" s="41">
        <f>VarInput!D611</f>
        <v>0</v>
      </c>
      <c r="E611" s="41">
        <f>VarInput!E611</f>
        <v>0</v>
      </c>
      <c r="F611" s="41">
        <f>VarInput!F611</f>
        <v>0</v>
      </c>
      <c r="G611" s="41">
        <f>VarInput!G611</f>
        <v>0</v>
      </c>
      <c r="H611" s="41">
        <f>VarInput!H611</f>
        <v>0</v>
      </c>
      <c r="I611" s="41">
        <f>VarInput!I611</f>
        <v>0</v>
      </c>
      <c r="J611" s="41">
        <f>VarInput!J611</f>
        <v>0</v>
      </c>
      <c r="K611" s="40">
        <f>VarInput!K611</f>
        <v>0</v>
      </c>
      <c r="L611" s="40"/>
      <c r="M611" s="40"/>
    </row>
    <row r="612" spans="1:13" x14ac:dyDescent="0.2">
      <c r="A612" s="41">
        <f>VarInput!A612</f>
        <v>0</v>
      </c>
      <c r="B612" s="41">
        <f>VarInput!B612</f>
        <v>0</v>
      </c>
      <c r="C612" s="41">
        <f>VarInput!C612</f>
        <v>0</v>
      </c>
      <c r="D612" s="41">
        <f>VarInput!D612</f>
        <v>0</v>
      </c>
      <c r="E612" s="41">
        <f>VarInput!E612</f>
        <v>0</v>
      </c>
      <c r="F612" s="41">
        <f>VarInput!F612</f>
        <v>0</v>
      </c>
      <c r="G612" s="41">
        <f>VarInput!G612</f>
        <v>0</v>
      </c>
      <c r="H612" s="41">
        <f>VarInput!H612</f>
        <v>0</v>
      </c>
      <c r="I612" s="41">
        <f>VarInput!I612</f>
        <v>0</v>
      </c>
      <c r="J612" s="41">
        <f>VarInput!J612</f>
        <v>0</v>
      </c>
      <c r="K612" s="40">
        <f>VarInput!K612</f>
        <v>0</v>
      </c>
      <c r="L612" s="40"/>
      <c r="M612" s="40"/>
    </row>
    <row r="613" spans="1:13" x14ac:dyDescent="0.2">
      <c r="A613" s="41">
        <f>VarInput!A613</f>
        <v>0</v>
      </c>
      <c r="B613" s="41">
        <f>VarInput!B613</f>
        <v>0</v>
      </c>
      <c r="C613" s="41">
        <f>VarInput!C613</f>
        <v>0</v>
      </c>
      <c r="D613" s="41">
        <f>VarInput!D613</f>
        <v>0</v>
      </c>
      <c r="E613" s="41">
        <f>VarInput!E613</f>
        <v>0</v>
      </c>
      <c r="F613" s="41">
        <f>VarInput!F613</f>
        <v>0</v>
      </c>
      <c r="G613" s="41">
        <f>VarInput!G613</f>
        <v>0</v>
      </c>
      <c r="H613" s="41">
        <f>VarInput!H613</f>
        <v>0</v>
      </c>
      <c r="I613" s="41">
        <f>VarInput!I613</f>
        <v>0</v>
      </c>
      <c r="J613" s="41">
        <f>VarInput!J613</f>
        <v>0</v>
      </c>
      <c r="K613" s="40">
        <f>VarInput!K613</f>
        <v>0</v>
      </c>
      <c r="L613" s="40"/>
      <c r="M613" s="40"/>
    </row>
    <row r="614" spans="1:13" x14ac:dyDescent="0.2">
      <c r="A614" s="41">
        <f>VarInput!A614</f>
        <v>0</v>
      </c>
      <c r="B614" s="41">
        <f>VarInput!B614</f>
        <v>0</v>
      </c>
      <c r="C614" s="41">
        <f>VarInput!C614</f>
        <v>0</v>
      </c>
      <c r="D614" s="41">
        <f>VarInput!D614</f>
        <v>0</v>
      </c>
      <c r="E614" s="41">
        <f>VarInput!E614</f>
        <v>0</v>
      </c>
      <c r="F614" s="41">
        <f>VarInput!F614</f>
        <v>0</v>
      </c>
      <c r="G614" s="41">
        <f>VarInput!G614</f>
        <v>0</v>
      </c>
      <c r="H614" s="41">
        <f>VarInput!H614</f>
        <v>0</v>
      </c>
      <c r="I614" s="41">
        <f>VarInput!I614</f>
        <v>0</v>
      </c>
      <c r="J614" s="41">
        <f>VarInput!J614</f>
        <v>0</v>
      </c>
      <c r="K614" s="40">
        <f>VarInput!K614</f>
        <v>0</v>
      </c>
      <c r="L614" s="40"/>
      <c r="M614" s="40"/>
    </row>
    <row r="615" spans="1:13" x14ac:dyDescent="0.2">
      <c r="A615" s="41">
        <f>VarInput!A615</f>
        <v>0</v>
      </c>
      <c r="B615" s="41">
        <f>VarInput!B615</f>
        <v>0</v>
      </c>
      <c r="C615" s="41">
        <f>VarInput!C615</f>
        <v>0</v>
      </c>
      <c r="D615" s="41">
        <f>VarInput!D615</f>
        <v>0</v>
      </c>
      <c r="E615" s="41">
        <f>VarInput!E615</f>
        <v>0</v>
      </c>
      <c r="F615" s="41">
        <f>VarInput!F615</f>
        <v>0</v>
      </c>
      <c r="G615" s="41">
        <f>VarInput!G615</f>
        <v>0</v>
      </c>
      <c r="H615" s="41">
        <f>VarInput!H615</f>
        <v>0</v>
      </c>
      <c r="I615" s="41">
        <f>VarInput!I615</f>
        <v>0</v>
      </c>
      <c r="J615" s="41">
        <f>VarInput!J615</f>
        <v>0</v>
      </c>
      <c r="K615" s="40">
        <f>VarInput!K615</f>
        <v>0</v>
      </c>
      <c r="L615" s="40"/>
      <c r="M615" s="40"/>
    </row>
    <row r="616" spans="1:13" x14ac:dyDescent="0.2">
      <c r="A616" s="41">
        <f>VarInput!A616</f>
        <v>0</v>
      </c>
      <c r="B616" s="41">
        <f>VarInput!B616</f>
        <v>0</v>
      </c>
      <c r="C616" s="41">
        <f>VarInput!C616</f>
        <v>0</v>
      </c>
      <c r="D616" s="41">
        <f>VarInput!D616</f>
        <v>0</v>
      </c>
      <c r="E616" s="41">
        <f>VarInput!E616</f>
        <v>0</v>
      </c>
      <c r="F616" s="41">
        <f>VarInput!F616</f>
        <v>0</v>
      </c>
      <c r="G616" s="41">
        <f>VarInput!G616</f>
        <v>0</v>
      </c>
      <c r="H616" s="41">
        <f>VarInput!H616</f>
        <v>0</v>
      </c>
      <c r="I616" s="41">
        <f>VarInput!I616</f>
        <v>0</v>
      </c>
      <c r="J616" s="41">
        <f>VarInput!J616</f>
        <v>0</v>
      </c>
      <c r="K616" s="40">
        <f>VarInput!K616</f>
        <v>0</v>
      </c>
      <c r="L616" s="40"/>
      <c r="M616" s="40"/>
    </row>
    <row r="617" spans="1:13" x14ac:dyDescent="0.2">
      <c r="A617" s="41">
        <f>VarInput!A617</f>
        <v>0</v>
      </c>
      <c r="B617" s="41">
        <f>VarInput!B617</f>
        <v>0</v>
      </c>
      <c r="C617" s="41">
        <f>VarInput!C617</f>
        <v>0</v>
      </c>
      <c r="D617" s="41">
        <f>VarInput!D617</f>
        <v>0</v>
      </c>
      <c r="E617" s="41">
        <f>VarInput!E617</f>
        <v>0</v>
      </c>
      <c r="F617" s="41">
        <f>VarInput!F617</f>
        <v>0</v>
      </c>
      <c r="G617" s="41">
        <f>VarInput!G617</f>
        <v>0</v>
      </c>
      <c r="H617" s="41">
        <f>VarInput!H617</f>
        <v>0</v>
      </c>
      <c r="I617" s="41">
        <f>VarInput!I617</f>
        <v>0</v>
      </c>
      <c r="J617" s="41">
        <f>VarInput!J617</f>
        <v>0</v>
      </c>
      <c r="K617" s="40">
        <f>VarInput!K617</f>
        <v>0</v>
      </c>
      <c r="L617" s="40"/>
      <c r="M617" s="40"/>
    </row>
    <row r="618" spans="1:13" x14ac:dyDescent="0.2">
      <c r="A618" s="41">
        <f>VarInput!A618</f>
        <v>0</v>
      </c>
      <c r="B618" s="41">
        <f>VarInput!B618</f>
        <v>0</v>
      </c>
      <c r="C618" s="41">
        <f>VarInput!C618</f>
        <v>0</v>
      </c>
      <c r="D618" s="41">
        <f>VarInput!D618</f>
        <v>0</v>
      </c>
      <c r="E618" s="41">
        <f>VarInput!E618</f>
        <v>0</v>
      </c>
      <c r="F618" s="41">
        <f>VarInput!F618</f>
        <v>0</v>
      </c>
      <c r="G618" s="41">
        <f>VarInput!G618</f>
        <v>0</v>
      </c>
      <c r="H618" s="41">
        <f>VarInput!H618</f>
        <v>0</v>
      </c>
      <c r="I618" s="41">
        <f>VarInput!I618</f>
        <v>0</v>
      </c>
      <c r="J618" s="41">
        <f>VarInput!J618</f>
        <v>0</v>
      </c>
      <c r="K618" s="40">
        <f>VarInput!K618</f>
        <v>0</v>
      </c>
      <c r="L618" s="40"/>
      <c r="M618" s="40"/>
    </row>
    <row r="619" spans="1:13" x14ac:dyDescent="0.2">
      <c r="A619" s="41">
        <f>VarInput!A619</f>
        <v>0</v>
      </c>
      <c r="B619" s="41">
        <f>VarInput!B619</f>
        <v>0</v>
      </c>
      <c r="C619" s="41">
        <f>VarInput!C619</f>
        <v>0</v>
      </c>
      <c r="D619" s="41">
        <f>VarInput!D619</f>
        <v>0</v>
      </c>
      <c r="E619" s="41">
        <f>VarInput!E619</f>
        <v>0</v>
      </c>
      <c r="F619" s="41">
        <f>VarInput!F619</f>
        <v>0</v>
      </c>
      <c r="G619" s="41">
        <f>VarInput!G619</f>
        <v>0</v>
      </c>
      <c r="H619" s="41">
        <f>VarInput!H619</f>
        <v>0</v>
      </c>
      <c r="I619" s="41">
        <f>VarInput!I619</f>
        <v>0</v>
      </c>
      <c r="J619" s="41">
        <f>VarInput!J619</f>
        <v>0</v>
      </c>
      <c r="K619" s="40">
        <f>VarInput!K619</f>
        <v>0</v>
      </c>
      <c r="L619" s="40"/>
      <c r="M619" s="40"/>
    </row>
    <row r="620" spans="1:13" x14ac:dyDescent="0.2">
      <c r="A620" s="41">
        <f>VarInput!A620</f>
        <v>0</v>
      </c>
      <c r="B620" s="41">
        <f>VarInput!B620</f>
        <v>0</v>
      </c>
      <c r="C620" s="41">
        <f>VarInput!C620</f>
        <v>0</v>
      </c>
      <c r="D620" s="41">
        <f>VarInput!D620</f>
        <v>0</v>
      </c>
      <c r="E620" s="41">
        <f>VarInput!E620</f>
        <v>0</v>
      </c>
      <c r="F620" s="41">
        <f>VarInput!F620</f>
        <v>0</v>
      </c>
      <c r="G620" s="41">
        <f>VarInput!G620</f>
        <v>0</v>
      </c>
      <c r="H620" s="41">
        <f>VarInput!H620</f>
        <v>0</v>
      </c>
      <c r="I620" s="41">
        <f>VarInput!I620</f>
        <v>0</v>
      </c>
      <c r="J620" s="41">
        <f>VarInput!J620</f>
        <v>0</v>
      </c>
      <c r="K620" s="40">
        <f>VarInput!K620</f>
        <v>0</v>
      </c>
      <c r="L620" s="40"/>
      <c r="M620" s="40"/>
    </row>
    <row r="621" spans="1:13" x14ac:dyDescent="0.2">
      <c r="A621" s="41">
        <f>VarInput!A621</f>
        <v>0</v>
      </c>
      <c r="B621" s="41">
        <f>VarInput!B621</f>
        <v>0</v>
      </c>
      <c r="C621" s="41">
        <f>VarInput!C621</f>
        <v>0</v>
      </c>
      <c r="D621" s="41">
        <f>VarInput!D621</f>
        <v>0</v>
      </c>
      <c r="E621" s="41">
        <f>VarInput!E621</f>
        <v>0</v>
      </c>
      <c r="F621" s="41">
        <f>VarInput!F621</f>
        <v>0</v>
      </c>
      <c r="G621" s="41">
        <f>VarInput!G621</f>
        <v>0</v>
      </c>
      <c r="H621" s="41">
        <f>VarInput!H621</f>
        <v>0</v>
      </c>
      <c r="I621" s="41">
        <f>VarInput!I621</f>
        <v>0</v>
      </c>
      <c r="J621" s="41">
        <f>VarInput!J621</f>
        <v>0</v>
      </c>
      <c r="K621" s="40">
        <f>VarInput!K621</f>
        <v>0</v>
      </c>
      <c r="L621" s="40"/>
      <c r="M621" s="40"/>
    </row>
    <row r="622" spans="1:13" x14ac:dyDescent="0.2">
      <c r="A622" s="41">
        <f>VarInput!A622</f>
        <v>0</v>
      </c>
      <c r="B622" s="41">
        <f>VarInput!B622</f>
        <v>0</v>
      </c>
      <c r="C622" s="41">
        <f>VarInput!C622</f>
        <v>0</v>
      </c>
      <c r="D622" s="41">
        <f>VarInput!D622</f>
        <v>0</v>
      </c>
      <c r="E622" s="41">
        <f>VarInput!E622</f>
        <v>0</v>
      </c>
      <c r="F622" s="41">
        <f>VarInput!F622</f>
        <v>0</v>
      </c>
      <c r="G622" s="41">
        <f>VarInput!G622</f>
        <v>0</v>
      </c>
      <c r="H622" s="41">
        <f>VarInput!H622</f>
        <v>0</v>
      </c>
      <c r="I622" s="41">
        <f>VarInput!I622</f>
        <v>0</v>
      </c>
      <c r="J622" s="41">
        <f>VarInput!J622</f>
        <v>0</v>
      </c>
      <c r="K622" s="40">
        <f>VarInput!K622</f>
        <v>0</v>
      </c>
      <c r="L622" s="40"/>
      <c r="M622" s="40"/>
    </row>
    <row r="623" spans="1:13" x14ac:dyDescent="0.2">
      <c r="A623" s="41">
        <f>VarInput!A623</f>
        <v>0</v>
      </c>
      <c r="B623" s="41">
        <f>VarInput!B623</f>
        <v>0</v>
      </c>
      <c r="C623" s="41">
        <f>VarInput!C623</f>
        <v>0</v>
      </c>
      <c r="D623" s="41">
        <f>VarInput!D623</f>
        <v>0</v>
      </c>
      <c r="E623" s="41">
        <f>VarInput!E623</f>
        <v>0</v>
      </c>
      <c r="F623" s="41">
        <f>VarInput!F623</f>
        <v>0</v>
      </c>
      <c r="G623" s="41">
        <f>VarInput!G623</f>
        <v>0</v>
      </c>
      <c r="H623" s="41">
        <f>VarInput!H623</f>
        <v>0</v>
      </c>
      <c r="I623" s="41">
        <f>VarInput!I623</f>
        <v>0</v>
      </c>
      <c r="J623" s="41">
        <f>VarInput!J623</f>
        <v>0</v>
      </c>
      <c r="K623" s="40">
        <f>VarInput!K623</f>
        <v>0</v>
      </c>
      <c r="L623" s="40"/>
      <c r="M623" s="40"/>
    </row>
    <row r="624" spans="1:13" x14ac:dyDescent="0.2">
      <c r="A624" s="41">
        <f>VarInput!A624</f>
        <v>0</v>
      </c>
      <c r="B624" s="41">
        <f>VarInput!B624</f>
        <v>0</v>
      </c>
      <c r="C624" s="41">
        <f>VarInput!C624</f>
        <v>0</v>
      </c>
      <c r="D624" s="41">
        <f>VarInput!D624</f>
        <v>0</v>
      </c>
      <c r="E624" s="41">
        <f>VarInput!E624</f>
        <v>0</v>
      </c>
      <c r="F624" s="41">
        <f>VarInput!F624</f>
        <v>0</v>
      </c>
      <c r="G624" s="41">
        <f>VarInput!G624</f>
        <v>0</v>
      </c>
      <c r="H624" s="41">
        <f>VarInput!H624</f>
        <v>0</v>
      </c>
      <c r="I624" s="41">
        <f>VarInput!I624</f>
        <v>0</v>
      </c>
      <c r="J624" s="41">
        <f>VarInput!J624</f>
        <v>0</v>
      </c>
      <c r="K624" s="40">
        <f>VarInput!K624</f>
        <v>0</v>
      </c>
      <c r="L624" s="40"/>
      <c r="M624" s="40"/>
    </row>
    <row r="625" spans="1:13" x14ac:dyDescent="0.2">
      <c r="A625" s="41">
        <f>VarInput!A625</f>
        <v>0</v>
      </c>
      <c r="B625" s="41">
        <f>VarInput!B625</f>
        <v>0</v>
      </c>
      <c r="C625" s="41">
        <f>VarInput!C625</f>
        <v>0</v>
      </c>
      <c r="D625" s="41">
        <f>VarInput!D625</f>
        <v>0</v>
      </c>
      <c r="E625" s="41">
        <f>VarInput!E625</f>
        <v>0</v>
      </c>
      <c r="F625" s="41">
        <f>VarInput!F625</f>
        <v>0</v>
      </c>
      <c r="G625" s="41">
        <f>VarInput!G625</f>
        <v>0</v>
      </c>
      <c r="H625" s="41">
        <f>VarInput!H625</f>
        <v>0</v>
      </c>
      <c r="I625" s="41">
        <f>VarInput!I625</f>
        <v>0</v>
      </c>
      <c r="J625" s="41">
        <f>VarInput!J625</f>
        <v>0</v>
      </c>
      <c r="K625" s="40">
        <f>VarInput!K625</f>
        <v>0</v>
      </c>
      <c r="L625" s="40"/>
      <c r="M625" s="40"/>
    </row>
    <row r="626" spans="1:13" x14ac:dyDescent="0.2">
      <c r="A626" s="41">
        <f>VarInput!A626</f>
        <v>0</v>
      </c>
      <c r="B626" s="41">
        <f>VarInput!B626</f>
        <v>0</v>
      </c>
      <c r="C626" s="41">
        <f>VarInput!C626</f>
        <v>0</v>
      </c>
      <c r="D626" s="41">
        <f>VarInput!D626</f>
        <v>0</v>
      </c>
      <c r="E626" s="41">
        <f>VarInput!E626</f>
        <v>0</v>
      </c>
      <c r="F626" s="41">
        <f>VarInput!F626</f>
        <v>0</v>
      </c>
      <c r="G626" s="41">
        <f>VarInput!G626</f>
        <v>0</v>
      </c>
      <c r="H626" s="41">
        <f>VarInput!H626</f>
        <v>0</v>
      </c>
      <c r="I626" s="41">
        <f>VarInput!I626</f>
        <v>0</v>
      </c>
      <c r="J626" s="41">
        <f>VarInput!J626</f>
        <v>0</v>
      </c>
      <c r="K626" s="40">
        <f>VarInput!K626</f>
        <v>0</v>
      </c>
      <c r="L626" s="40"/>
      <c r="M626" s="40"/>
    </row>
    <row r="627" spans="1:13" x14ac:dyDescent="0.2">
      <c r="A627" s="41">
        <f>VarInput!A627</f>
        <v>0</v>
      </c>
      <c r="B627" s="41">
        <f>VarInput!B627</f>
        <v>0</v>
      </c>
      <c r="C627" s="41">
        <f>VarInput!C627</f>
        <v>0</v>
      </c>
      <c r="D627" s="41">
        <f>VarInput!D627</f>
        <v>0</v>
      </c>
      <c r="E627" s="41">
        <f>VarInput!E627</f>
        <v>0</v>
      </c>
      <c r="F627" s="41">
        <f>VarInput!F627</f>
        <v>0</v>
      </c>
      <c r="G627" s="41">
        <f>VarInput!G627</f>
        <v>0</v>
      </c>
      <c r="H627" s="41">
        <f>VarInput!H627</f>
        <v>0</v>
      </c>
      <c r="I627" s="41">
        <f>VarInput!I627</f>
        <v>0</v>
      </c>
      <c r="J627" s="41">
        <f>VarInput!J627</f>
        <v>0</v>
      </c>
      <c r="K627" s="40">
        <f>VarInput!K627</f>
        <v>0</v>
      </c>
      <c r="L627" s="40"/>
      <c r="M627" s="40"/>
    </row>
    <row r="628" spans="1:13" x14ac:dyDescent="0.2">
      <c r="A628" s="41">
        <f>VarInput!A628</f>
        <v>0</v>
      </c>
      <c r="B628" s="41">
        <f>VarInput!B628</f>
        <v>0</v>
      </c>
      <c r="C628" s="41">
        <f>VarInput!C628</f>
        <v>0</v>
      </c>
      <c r="D628" s="41">
        <f>VarInput!D628</f>
        <v>0</v>
      </c>
      <c r="E628" s="41">
        <f>VarInput!E628</f>
        <v>0</v>
      </c>
      <c r="F628" s="41">
        <f>VarInput!F628</f>
        <v>0</v>
      </c>
      <c r="G628" s="41">
        <f>VarInput!G628</f>
        <v>0</v>
      </c>
      <c r="H628" s="41">
        <f>VarInput!H628</f>
        <v>0</v>
      </c>
      <c r="I628" s="41">
        <f>VarInput!I628</f>
        <v>0</v>
      </c>
      <c r="J628" s="41">
        <f>VarInput!J628</f>
        <v>0</v>
      </c>
      <c r="K628" s="40">
        <f>VarInput!K628</f>
        <v>0</v>
      </c>
      <c r="L628" s="40"/>
      <c r="M628" s="40"/>
    </row>
    <row r="629" spans="1:13" x14ac:dyDescent="0.2">
      <c r="A629" s="41">
        <f>VarInput!A629</f>
        <v>0</v>
      </c>
      <c r="B629" s="41">
        <f>VarInput!B629</f>
        <v>0</v>
      </c>
      <c r="C629" s="41">
        <f>VarInput!C629</f>
        <v>0</v>
      </c>
      <c r="D629" s="41">
        <f>VarInput!D629</f>
        <v>0</v>
      </c>
      <c r="E629" s="41">
        <f>VarInput!E629</f>
        <v>0</v>
      </c>
      <c r="F629" s="41">
        <f>VarInput!F629</f>
        <v>0</v>
      </c>
      <c r="G629" s="41">
        <f>VarInput!G629</f>
        <v>0</v>
      </c>
      <c r="H629" s="41">
        <f>VarInput!H629</f>
        <v>0</v>
      </c>
      <c r="I629" s="41">
        <f>VarInput!I629</f>
        <v>0</v>
      </c>
      <c r="J629" s="41">
        <f>VarInput!J629</f>
        <v>0</v>
      </c>
      <c r="K629" s="40">
        <f>VarInput!K629</f>
        <v>0</v>
      </c>
      <c r="L629" s="40"/>
      <c r="M629" s="40"/>
    </row>
    <row r="630" spans="1:13" x14ac:dyDescent="0.2">
      <c r="A630" s="41">
        <f>VarInput!A630</f>
        <v>0</v>
      </c>
      <c r="B630" s="41">
        <f>VarInput!B630</f>
        <v>0</v>
      </c>
      <c r="C630" s="41">
        <f>VarInput!C630</f>
        <v>0</v>
      </c>
      <c r="D630" s="41">
        <f>VarInput!D630</f>
        <v>0</v>
      </c>
      <c r="E630" s="41">
        <f>VarInput!E630</f>
        <v>0</v>
      </c>
      <c r="F630" s="41">
        <f>VarInput!F630</f>
        <v>0</v>
      </c>
      <c r="G630" s="41">
        <f>VarInput!G630</f>
        <v>0</v>
      </c>
      <c r="H630" s="41">
        <f>VarInput!H630</f>
        <v>0</v>
      </c>
      <c r="I630" s="41">
        <f>VarInput!I630</f>
        <v>0</v>
      </c>
      <c r="J630" s="41">
        <f>VarInput!J630</f>
        <v>0</v>
      </c>
      <c r="K630" s="40">
        <f>VarInput!K630</f>
        <v>0</v>
      </c>
      <c r="L630" s="40"/>
      <c r="M630" s="40"/>
    </row>
    <row r="631" spans="1:13" x14ac:dyDescent="0.2">
      <c r="A631" s="41">
        <f>VarInput!A631</f>
        <v>0</v>
      </c>
      <c r="B631" s="41">
        <f>VarInput!B631</f>
        <v>0</v>
      </c>
      <c r="C631" s="41">
        <f>VarInput!C631</f>
        <v>0</v>
      </c>
      <c r="D631" s="41">
        <f>VarInput!D631</f>
        <v>0</v>
      </c>
      <c r="E631" s="41">
        <f>VarInput!E631</f>
        <v>0</v>
      </c>
      <c r="F631" s="41">
        <f>VarInput!F631</f>
        <v>0</v>
      </c>
      <c r="G631" s="41">
        <f>VarInput!G631</f>
        <v>0</v>
      </c>
      <c r="H631" s="41">
        <f>VarInput!H631</f>
        <v>0</v>
      </c>
      <c r="I631" s="41">
        <f>VarInput!I631</f>
        <v>0</v>
      </c>
      <c r="J631" s="41">
        <f>VarInput!J631</f>
        <v>0</v>
      </c>
      <c r="K631" s="40">
        <f>VarInput!K631</f>
        <v>0</v>
      </c>
      <c r="L631" s="40"/>
      <c r="M631" s="40"/>
    </row>
    <row r="632" spans="1:13" x14ac:dyDescent="0.2">
      <c r="A632" s="41">
        <f>VarInput!A632</f>
        <v>0</v>
      </c>
      <c r="B632" s="41">
        <f>VarInput!B632</f>
        <v>0</v>
      </c>
      <c r="C632" s="41">
        <f>VarInput!C632</f>
        <v>0</v>
      </c>
      <c r="D632" s="41">
        <f>VarInput!D632</f>
        <v>0</v>
      </c>
      <c r="E632" s="41">
        <f>VarInput!E632</f>
        <v>0</v>
      </c>
      <c r="F632" s="41">
        <f>VarInput!F632</f>
        <v>0</v>
      </c>
      <c r="G632" s="41">
        <f>VarInput!G632</f>
        <v>0</v>
      </c>
      <c r="H632" s="41">
        <f>VarInput!H632</f>
        <v>0</v>
      </c>
      <c r="I632" s="41">
        <f>VarInput!I632</f>
        <v>0</v>
      </c>
      <c r="J632" s="41">
        <f>VarInput!J632</f>
        <v>0</v>
      </c>
      <c r="K632" s="40">
        <f>VarInput!K632</f>
        <v>0</v>
      </c>
      <c r="L632" s="40"/>
      <c r="M632" s="40"/>
    </row>
    <row r="633" spans="1:13" x14ac:dyDescent="0.2">
      <c r="A633" s="41">
        <f>VarInput!A633</f>
        <v>0</v>
      </c>
      <c r="B633" s="41">
        <f>VarInput!B633</f>
        <v>0</v>
      </c>
      <c r="C633" s="41">
        <f>VarInput!C633</f>
        <v>0</v>
      </c>
      <c r="D633" s="41">
        <f>VarInput!D633</f>
        <v>0</v>
      </c>
      <c r="E633" s="41">
        <f>VarInput!E633</f>
        <v>0</v>
      </c>
      <c r="F633" s="41">
        <f>VarInput!F633</f>
        <v>0</v>
      </c>
      <c r="G633" s="41">
        <f>VarInput!G633</f>
        <v>0</v>
      </c>
      <c r="H633" s="41">
        <f>VarInput!H633</f>
        <v>0</v>
      </c>
      <c r="I633" s="41">
        <f>VarInput!I633</f>
        <v>0</v>
      </c>
      <c r="J633" s="41">
        <f>VarInput!J633</f>
        <v>0</v>
      </c>
      <c r="K633" s="40">
        <f>VarInput!K633</f>
        <v>0</v>
      </c>
      <c r="L633" s="40"/>
      <c r="M633" s="40"/>
    </row>
    <row r="634" spans="1:13" x14ac:dyDescent="0.2">
      <c r="A634" s="41">
        <f>VarInput!A634</f>
        <v>0</v>
      </c>
      <c r="B634" s="41">
        <f>VarInput!B634</f>
        <v>0</v>
      </c>
      <c r="C634" s="41">
        <f>VarInput!C634</f>
        <v>0</v>
      </c>
      <c r="D634" s="41">
        <f>VarInput!D634</f>
        <v>0</v>
      </c>
      <c r="E634" s="41">
        <f>VarInput!E634</f>
        <v>0</v>
      </c>
      <c r="F634" s="41">
        <f>VarInput!F634</f>
        <v>0</v>
      </c>
      <c r="G634" s="41">
        <f>VarInput!G634</f>
        <v>0</v>
      </c>
      <c r="H634" s="41">
        <f>VarInput!H634</f>
        <v>0</v>
      </c>
      <c r="I634" s="41">
        <f>VarInput!I634</f>
        <v>0</v>
      </c>
      <c r="J634" s="41">
        <f>VarInput!J634</f>
        <v>0</v>
      </c>
      <c r="K634" s="40">
        <f>VarInput!K634</f>
        <v>0</v>
      </c>
      <c r="L634" s="40"/>
      <c r="M634" s="40"/>
    </row>
    <row r="635" spans="1:13" x14ac:dyDescent="0.2">
      <c r="A635" s="41">
        <f>VarInput!A635</f>
        <v>0</v>
      </c>
      <c r="B635" s="41">
        <f>VarInput!B635</f>
        <v>0</v>
      </c>
      <c r="C635" s="41">
        <f>VarInput!C635</f>
        <v>0</v>
      </c>
      <c r="D635" s="41">
        <f>VarInput!D635</f>
        <v>0</v>
      </c>
      <c r="E635" s="41">
        <f>VarInput!E635</f>
        <v>0</v>
      </c>
      <c r="F635" s="41">
        <f>VarInput!F635</f>
        <v>0</v>
      </c>
      <c r="G635" s="41">
        <f>VarInput!G635</f>
        <v>0</v>
      </c>
      <c r="H635" s="41">
        <f>VarInput!H635</f>
        <v>0</v>
      </c>
      <c r="I635" s="41">
        <f>VarInput!I635</f>
        <v>0</v>
      </c>
      <c r="J635" s="41">
        <f>VarInput!J635</f>
        <v>0</v>
      </c>
      <c r="K635" s="40">
        <f>VarInput!K635</f>
        <v>0</v>
      </c>
      <c r="L635" s="40"/>
      <c r="M635" s="40"/>
    </row>
    <row r="636" spans="1:13" x14ac:dyDescent="0.2">
      <c r="A636" s="41">
        <f>VarInput!A636</f>
        <v>0</v>
      </c>
      <c r="B636" s="41">
        <f>VarInput!B636</f>
        <v>0</v>
      </c>
      <c r="C636" s="41">
        <f>VarInput!C636</f>
        <v>0</v>
      </c>
      <c r="D636" s="41">
        <f>VarInput!D636</f>
        <v>0</v>
      </c>
      <c r="E636" s="41">
        <f>VarInput!E636</f>
        <v>0</v>
      </c>
      <c r="F636" s="41">
        <f>VarInput!F636</f>
        <v>0</v>
      </c>
      <c r="G636" s="41">
        <f>VarInput!G636</f>
        <v>0</v>
      </c>
      <c r="H636" s="41">
        <f>VarInput!H636</f>
        <v>0</v>
      </c>
      <c r="I636" s="41">
        <f>VarInput!I636</f>
        <v>0</v>
      </c>
      <c r="J636" s="41">
        <f>VarInput!J636</f>
        <v>0</v>
      </c>
      <c r="K636" s="40">
        <f>VarInput!K636</f>
        <v>0</v>
      </c>
      <c r="L636" s="40"/>
      <c r="M636" s="40"/>
    </row>
    <row r="637" spans="1:13" x14ac:dyDescent="0.2">
      <c r="A637" s="41">
        <f>VarInput!A637</f>
        <v>0</v>
      </c>
      <c r="B637" s="41">
        <f>VarInput!B637</f>
        <v>0</v>
      </c>
      <c r="C637" s="41">
        <f>VarInput!C637</f>
        <v>0</v>
      </c>
      <c r="D637" s="41">
        <f>VarInput!D637</f>
        <v>0</v>
      </c>
      <c r="E637" s="41">
        <f>VarInput!E637</f>
        <v>0</v>
      </c>
      <c r="F637" s="41">
        <f>VarInput!F637</f>
        <v>0</v>
      </c>
      <c r="G637" s="41">
        <f>VarInput!G637</f>
        <v>0</v>
      </c>
      <c r="H637" s="41">
        <f>VarInput!H637</f>
        <v>0</v>
      </c>
      <c r="I637" s="41">
        <f>VarInput!I637</f>
        <v>0</v>
      </c>
      <c r="J637" s="41">
        <f>VarInput!J637</f>
        <v>0</v>
      </c>
      <c r="K637" s="40">
        <f>VarInput!K637</f>
        <v>0</v>
      </c>
      <c r="L637" s="40"/>
      <c r="M637" s="40"/>
    </row>
    <row r="638" spans="1:13" x14ac:dyDescent="0.2">
      <c r="A638" s="41">
        <f>VarInput!A638</f>
        <v>0</v>
      </c>
      <c r="B638" s="41">
        <f>VarInput!B638</f>
        <v>0</v>
      </c>
      <c r="C638" s="41">
        <f>VarInput!C638</f>
        <v>0</v>
      </c>
      <c r="D638" s="41">
        <f>VarInput!D638</f>
        <v>0</v>
      </c>
      <c r="E638" s="41">
        <f>VarInput!E638</f>
        <v>0</v>
      </c>
      <c r="F638" s="41">
        <f>VarInput!F638</f>
        <v>0</v>
      </c>
      <c r="G638" s="41">
        <f>VarInput!G638</f>
        <v>0</v>
      </c>
      <c r="H638" s="41">
        <f>VarInput!H638</f>
        <v>0</v>
      </c>
      <c r="I638" s="41">
        <f>VarInput!I638</f>
        <v>0</v>
      </c>
      <c r="J638" s="41">
        <f>VarInput!J638</f>
        <v>0</v>
      </c>
      <c r="K638" s="40">
        <f>VarInput!K638</f>
        <v>0</v>
      </c>
      <c r="L638" s="40"/>
      <c r="M638" s="40"/>
    </row>
    <row r="639" spans="1:13" x14ac:dyDescent="0.2">
      <c r="A639" s="41">
        <f>VarInput!A639</f>
        <v>0</v>
      </c>
      <c r="B639" s="41">
        <f>VarInput!B639</f>
        <v>0</v>
      </c>
      <c r="C639" s="41">
        <f>VarInput!C639</f>
        <v>0</v>
      </c>
      <c r="D639" s="41">
        <f>VarInput!D639</f>
        <v>0</v>
      </c>
      <c r="E639" s="41">
        <f>VarInput!E639</f>
        <v>0</v>
      </c>
      <c r="F639" s="41">
        <f>VarInput!F639</f>
        <v>0</v>
      </c>
      <c r="G639" s="41">
        <f>VarInput!G639</f>
        <v>0</v>
      </c>
      <c r="H639" s="41">
        <f>VarInput!H639</f>
        <v>0</v>
      </c>
      <c r="I639" s="41">
        <f>VarInput!I639</f>
        <v>0</v>
      </c>
      <c r="J639" s="41">
        <f>VarInput!J639</f>
        <v>0</v>
      </c>
      <c r="K639" s="40">
        <f>VarInput!K639</f>
        <v>0</v>
      </c>
      <c r="L639" s="40"/>
      <c r="M639" s="40"/>
    </row>
    <row r="640" spans="1:13" x14ac:dyDescent="0.2">
      <c r="A640" s="41">
        <f>VarInput!A640</f>
        <v>0</v>
      </c>
      <c r="B640" s="41">
        <f>VarInput!B640</f>
        <v>0</v>
      </c>
      <c r="C640" s="41">
        <f>VarInput!C640</f>
        <v>0</v>
      </c>
      <c r="D640" s="41">
        <f>VarInput!D640</f>
        <v>0</v>
      </c>
      <c r="E640" s="41">
        <f>VarInput!E640</f>
        <v>0</v>
      </c>
      <c r="F640" s="41">
        <f>VarInput!F640</f>
        <v>0</v>
      </c>
      <c r="G640" s="41">
        <f>VarInput!G640</f>
        <v>0</v>
      </c>
      <c r="H640" s="41">
        <f>VarInput!H640</f>
        <v>0</v>
      </c>
      <c r="I640" s="41">
        <f>VarInput!I640</f>
        <v>0</v>
      </c>
      <c r="J640" s="41">
        <f>VarInput!J640</f>
        <v>0</v>
      </c>
      <c r="K640" s="40">
        <f>VarInput!K640</f>
        <v>0</v>
      </c>
      <c r="L640" s="40"/>
      <c r="M640" s="40"/>
    </row>
    <row r="641" spans="1:13" x14ac:dyDescent="0.2">
      <c r="A641" s="41">
        <f>VarInput!A641</f>
        <v>0</v>
      </c>
      <c r="B641" s="41">
        <f>VarInput!B641</f>
        <v>0</v>
      </c>
      <c r="C641" s="41">
        <f>VarInput!C641</f>
        <v>0</v>
      </c>
      <c r="D641" s="41">
        <f>VarInput!D641</f>
        <v>0</v>
      </c>
      <c r="E641" s="41">
        <f>VarInput!E641</f>
        <v>0</v>
      </c>
      <c r="F641" s="41">
        <f>VarInput!F641</f>
        <v>0</v>
      </c>
      <c r="G641" s="41">
        <f>VarInput!G641</f>
        <v>0</v>
      </c>
      <c r="H641" s="41">
        <f>VarInput!H641</f>
        <v>0</v>
      </c>
      <c r="I641" s="41">
        <f>VarInput!I641</f>
        <v>0</v>
      </c>
      <c r="J641" s="41">
        <f>VarInput!J641</f>
        <v>0</v>
      </c>
      <c r="K641" s="40">
        <f>VarInput!K641</f>
        <v>0</v>
      </c>
      <c r="L641" s="40"/>
      <c r="M641" s="40"/>
    </row>
    <row r="642" spans="1:13" x14ac:dyDescent="0.2">
      <c r="A642" s="41">
        <f>VarInput!A642</f>
        <v>0</v>
      </c>
      <c r="B642" s="41">
        <f>VarInput!B642</f>
        <v>0</v>
      </c>
      <c r="C642" s="41">
        <f>VarInput!C642</f>
        <v>0</v>
      </c>
      <c r="D642" s="41">
        <f>VarInput!D642</f>
        <v>0</v>
      </c>
      <c r="E642" s="41">
        <f>VarInput!E642</f>
        <v>0</v>
      </c>
      <c r="F642" s="41">
        <f>VarInput!F642</f>
        <v>0</v>
      </c>
      <c r="G642" s="41">
        <f>VarInput!G642</f>
        <v>0</v>
      </c>
      <c r="H642" s="41">
        <f>VarInput!H642</f>
        <v>0</v>
      </c>
      <c r="I642" s="41">
        <f>VarInput!I642</f>
        <v>0</v>
      </c>
      <c r="J642" s="41">
        <f>VarInput!J642</f>
        <v>0</v>
      </c>
      <c r="K642" s="40">
        <f>VarInput!K642</f>
        <v>0</v>
      </c>
      <c r="L642" s="40"/>
      <c r="M642" s="40"/>
    </row>
    <row r="643" spans="1:13" x14ac:dyDescent="0.2">
      <c r="A643" s="41">
        <f>VarInput!A643</f>
        <v>0</v>
      </c>
      <c r="B643" s="41">
        <f>VarInput!B643</f>
        <v>0</v>
      </c>
      <c r="C643" s="41">
        <f>VarInput!C643</f>
        <v>0</v>
      </c>
      <c r="D643" s="41">
        <f>VarInput!D643</f>
        <v>0</v>
      </c>
      <c r="E643" s="41">
        <f>VarInput!E643</f>
        <v>0</v>
      </c>
      <c r="F643" s="41">
        <f>VarInput!F643</f>
        <v>0</v>
      </c>
      <c r="G643" s="41">
        <f>VarInput!G643</f>
        <v>0</v>
      </c>
      <c r="H643" s="41">
        <f>VarInput!H643</f>
        <v>0</v>
      </c>
      <c r="I643" s="41">
        <f>VarInput!I643</f>
        <v>0</v>
      </c>
      <c r="J643" s="41">
        <f>VarInput!J643</f>
        <v>0</v>
      </c>
      <c r="K643" s="40">
        <f>VarInput!K643</f>
        <v>0</v>
      </c>
      <c r="L643" s="40"/>
      <c r="M643" s="40"/>
    </row>
    <row r="644" spans="1:13" x14ac:dyDescent="0.2">
      <c r="A644" s="41">
        <f>VarInput!A644</f>
        <v>0</v>
      </c>
      <c r="B644" s="41">
        <f>VarInput!B644</f>
        <v>0</v>
      </c>
      <c r="C644" s="41">
        <f>VarInput!C644</f>
        <v>0</v>
      </c>
      <c r="D644" s="41">
        <f>VarInput!D644</f>
        <v>0</v>
      </c>
      <c r="E644" s="41">
        <f>VarInput!E644</f>
        <v>0</v>
      </c>
      <c r="F644" s="41">
        <f>VarInput!F644</f>
        <v>0</v>
      </c>
      <c r="G644" s="41">
        <f>VarInput!G644</f>
        <v>0</v>
      </c>
      <c r="H644" s="41">
        <f>VarInput!H644</f>
        <v>0</v>
      </c>
      <c r="I644" s="41">
        <f>VarInput!I644</f>
        <v>0</v>
      </c>
      <c r="J644" s="41">
        <f>VarInput!J644</f>
        <v>0</v>
      </c>
      <c r="K644" s="40">
        <f>VarInput!K644</f>
        <v>0</v>
      </c>
      <c r="L644" s="40"/>
      <c r="M644" s="40"/>
    </row>
    <row r="645" spans="1:13" x14ac:dyDescent="0.2">
      <c r="A645" s="41">
        <f>VarInput!A645</f>
        <v>0</v>
      </c>
      <c r="B645" s="41">
        <f>VarInput!B645</f>
        <v>0</v>
      </c>
      <c r="C645" s="41">
        <f>VarInput!C645</f>
        <v>0</v>
      </c>
      <c r="D645" s="41">
        <f>VarInput!D645</f>
        <v>0</v>
      </c>
      <c r="E645" s="41">
        <f>VarInput!E645</f>
        <v>0</v>
      </c>
      <c r="F645" s="41">
        <f>VarInput!F645</f>
        <v>0</v>
      </c>
      <c r="G645" s="41">
        <f>VarInput!G645</f>
        <v>0</v>
      </c>
      <c r="H645" s="41">
        <f>VarInput!H645</f>
        <v>0</v>
      </c>
      <c r="I645" s="41">
        <f>VarInput!I645</f>
        <v>0</v>
      </c>
      <c r="J645" s="41">
        <f>VarInput!J645</f>
        <v>0</v>
      </c>
      <c r="K645" s="40">
        <f>VarInput!K645</f>
        <v>0</v>
      </c>
      <c r="L645" s="40"/>
      <c r="M645" s="40"/>
    </row>
    <row r="646" spans="1:13" x14ac:dyDescent="0.2">
      <c r="A646" s="41">
        <f>VarInput!A646</f>
        <v>0</v>
      </c>
      <c r="B646" s="41">
        <f>VarInput!B646</f>
        <v>0</v>
      </c>
      <c r="C646" s="41">
        <f>VarInput!C646</f>
        <v>0</v>
      </c>
      <c r="D646" s="41">
        <f>VarInput!D646</f>
        <v>0</v>
      </c>
      <c r="E646" s="41">
        <f>VarInput!E646</f>
        <v>0</v>
      </c>
      <c r="F646" s="41">
        <f>VarInput!F646</f>
        <v>0</v>
      </c>
      <c r="G646" s="41">
        <f>VarInput!G646</f>
        <v>0</v>
      </c>
      <c r="H646" s="41">
        <f>VarInput!H646</f>
        <v>0</v>
      </c>
      <c r="I646" s="41">
        <f>VarInput!I646</f>
        <v>0</v>
      </c>
      <c r="J646" s="41">
        <f>VarInput!J646</f>
        <v>0</v>
      </c>
      <c r="K646" s="40">
        <f>VarInput!K646</f>
        <v>0</v>
      </c>
      <c r="L646" s="40"/>
      <c r="M646" s="40"/>
    </row>
    <row r="647" spans="1:13" x14ac:dyDescent="0.2">
      <c r="A647" s="41">
        <f>VarInput!A647</f>
        <v>0</v>
      </c>
      <c r="B647" s="41">
        <f>VarInput!B647</f>
        <v>0</v>
      </c>
      <c r="C647" s="41">
        <f>VarInput!C647</f>
        <v>0</v>
      </c>
      <c r="D647" s="41">
        <f>VarInput!D647</f>
        <v>0</v>
      </c>
      <c r="E647" s="41">
        <f>VarInput!E647</f>
        <v>0</v>
      </c>
      <c r="F647" s="41">
        <f>VarInput!F647</f>
        <v>0</v>
      </c>
      <c r="G647" s="41">
        <f>VarInput!G647</f>
        <v>0</v>
      </c>
      <c r="H647" s="41">
        <f>VarInput!H647</f>
        <v>0</v>
      </c>
      <c r="I647" s="41">
        <f>VarInput!I647</f>
        <v>0</v>
      </c>
      <c r="J647" s="41">
        <f>VarInput!J647</f>
        <v>0</v>
      </c>
      <c r="K647" s="40">
        <f>VarInput!K647</f>
        <v>0</v>
      </c>
      <c r="L647" s="40"/>
      <c r="M647" s="40"/>
    </row>
    <row r="648" spans="1:13" x14ac:dyDescent="0.2">
      <c r="A648" s="41">
        <f>VarInput!A648</f>
        <v>0</v>
      </c>
      <c r="B648" s="41">
        <f>VarInput!B648</f>
        <v>0</v>
      </c>
      <c r="C648" s="41">
        <f>VarInput!C648</f>
        <v>0</v>
      </c>
      <c r="D648" s="41">
        <f>VarInput!D648</f>
        <v>0</v>
      </c>
      <c r="E648" s="41">
        <f>VarInput!E648</f>
        <v>0</v>
      </c>
      <c r="F648" s="41">
        <f>VarInput!F648</f>
        <v>0</v>
      </c>
      <c r="G648" s="41">
        <f>VarInput!G648</f>
        <v>0</v>
      </c>
      <c r="H648" s="41">
        <f>VarInput!H648</f>
        <v>0</v>
      </c>
      <c r="I648" s="41">
        <f>VarInput!I648</f>
        <v>0</v>
      </c>
      <c r="J648" s="41">
        <f>VarInput!J648</f>
        <v>0</v>
      </c>
      <c r="K648" s="40">
        <f>VarInput!K648</f>
        <v>0</v>
      </c>
      <c r="L648" s="40"/>
      <c r="M648" s="40"/>
    </row>
    <row r="649" spans="1:13" x14ac:dyDescent="0.2">
      <c r="A649" s="41">
        <f>VarInput!A649</f>
        <v>0</v>
      </c>
      <c r="B649" s="41">
        <f>VarInput!B649</f>
        <v>0</v>
      </c>
      <c r="C649" s="41">
        <f>VarInput!C649</f>
        <v>0</v>
      </c>
      <c r="D649" s="41">
        <f>VarInput!D649</f>
        <v>0</v>
      </c>
      <c r="E649" s="41">
        <f>VarInput!E649</f>
        <v>0</v>
      </c>
      <c r="F649" s="41">
        <f>VarInput!F649</f>
        <v>0</v>
      </c>
      <c r="G649" s="41">
        <f>VarInput!G649</f>
        <v>0</v>
      </c>
      <c r="H649" s="41">
        <f>VarInput!H649</f>
        <v>0</v>
      </c>
      <c r="I649" s="41">
        <f>VarInput!I649</f>
        <v>0</v>
      </c>
      <c r="J649" s="41">
        <f>VarInput!J649</f>
        <v>0</v>
      </c>
      <c r="K649" s="40">
        <f>VarInput!K649</f>
        <v>0</v>
      </c>
      <c r="L649" s="40"/>
      <c r="M649" s="40"/>
    </row>
    <row r="650" spans="1:13" x14ac:dyDescent="0.2">
      <c r="A650" s="41">
        <f>VarInput!A650</f>
        <v>0</v>
      </c>
      <c r="B650" s="41">
        <f>VarInput!B650</f>
        <v>0</v>
      </c>
      <c r="C650" s="41">
        <f>VarInput!C650</f>
        <v>0</v>
      </c>
      <c r="D650" s="41">
        <f>VarInput!D650</f>
        <v>0</v>
      </c>
      <c r="E650" s="41">
        <f>VarInput!E650</f>
        <v>0</v>
      </c>
      <c r="F650" s="41">
        <f>VarInput!F650</f>
        <v>0</v>
      </c>
      <c r="G650" s="41">
        <f>VarInput!G650</f>
        <v>0</v>
      </c>
      <c r="H650" s="41">
        <f>VarInput!H650</f>
        <v>0</v>
      </c>
      <c r="I650" s="41">
        <f>VarInput!I650</f>
        <v>0</v>
      </c>
      <c r="J650" s="41">
        <f>VarInput!J650</f>
        <v>0</v>
      </c>
      <c r="K650" s="40">
        <f>VarInput!K650</f>
        <v>0</v>
      </c>
      <c r="L650" s="40"/>
      <c r="M650" s="40"/>
    </row>
    <row r="651" spans="1:13" x14ac:dyDescent="0.2">
      <c r="A651" s="41">
        <f>VarInput!A651</f>
        <v>0</v>
      </c>
      <c r="B651" s="41">
        <f>VarInput!B651</f>
        <v>0</v>
      </c>
      <c r="C651" s="41">
        <f>VarInput!C651</f>
        <v>0</v>
      </c>
      <c r="D651" s="41">
        <f>VarInput!D651</f>
        <v>0</v>
      </c>
      <c r="E651" s="41">
        <f>VarInput!E651</f>
        <v>0</v>
      </c>
      <c r="F651" s="41">
        <f>VarInput!F651</f>
        <v>0</v>
      </c>
      <c r="G651" s="41">
        <f>VarInput!G651</f>
        <v>0</v>
      </c>
      <c r="H651" s="41">
        <f>VarInput!H651</f>
        <v>0</v>
      </c>
      <c r="I651" s="41">
        <f>VarInput!I651</f>
        <v>0</v>
      </c>
      <c r="J651" s="41">
        <f>VarInput!J651</f>
        <v>0</v>
      </c>
      <c r="K651" s="40">
        <f>VarInput!K651</f>
        <v>0</v>
      </c>
      <c r="L651" s="40"/>
      <c r="M651" s="40"/>
    </row>
    <row r="652" spans="1:13" x14ac:dyDescent="0.2">
      <c r="A652" s="41">
        <f>VarInput!A652</f>
        <v>0</v>
      </c>
      <c r="B652" s="41">
        <f>VarInput!B652</f>
        <v>0</v>
      </c>
      <c r="C652" s="41">
        <f>VarInput!C652</f>
        <v>0</v>
      </c>
      <c r="D652" s="41">
        <f>VarInput!D652</f>
        <v>0</v>
      </c>
      <c r="E652" s="41">
        <f>VarInput!E652</f>
        <v>0</v>
      </c>
      <c r="F652" s="41">
        <f>VarInput!F652</f>
        <v>0</v>
      </c>
      <c r="G652" s="41">
        <f>VarInput!G652</f>
        <v>0</v>
      </c>
      <c r="H652" s="41">
        <f>VarInput!H652</f>
        <v>0</v>
      </c>
      <c r="I652" s="41">
        <f>VarInput!I652</f>
        <v>0</v>
      </c>
      <c r="J652" s="41">
        <f>VarInput!J652</f>
        <v>0</v>
      </c>
      <c r="K652" s="40">
        <f>VarInput!K652</f>
        <v>0</v>
      </c>
      <c r="L652" s="40"/>
      <c r="M652" s="40"/>
    </row>
    <row r="653" spans="1:13" x14ac:dyDescent="0.2">
      <c r="A653" s="41">
        <f>VarInput!A653</f>
        <v>0</v>
      </c>
      <c r="B653" s="41">
        <f>VarInput!B653</f>
        <v>0</v>
      </c>
      <c r="C653" s="41">
        <f>VarInput!C653</f>
        <v>0</v>
      </c>
      <c r="D653" s="41">
        <f>VarInput!D653</f>
        <v>0</v>
      </c>
      <c r="E653" s="41">
        <f>VarInput!E653</f>
        <v>0</v>
      </c>
      <c r="F653" s="41">
        <f>VarInput!F653</f>
        <v>0</v>
      </c>
      <c r="G653" s="41">
        <f>VarInput!G653</f>
        <v>0</v>
      </c>
      <c r="H653" s="41">
        <f>VarInput!H653</f>
        <v>0</v>
      </c>
      <c r="I653" s="41">
        <f>VarInput!I653</f>
        <v>0</v>
      </c>
      <c r="J653" s="41">
        <f>VarInput!J653</f>
        <v>0</v>
      </c>
      <c r="K653" s="40">
        <f>VarInput!K653</f>
        <v>0</v>
      </c>
      <c r="L653" s="40"/>
      <c r="M653" s="40"/>
    </row>
    <row r="654" spans="1:13" x14ac:dyDescent="0.2">
      <c r="A654" s="41">
        <f>VarInput!A654</f>
        <v>0</v>
      </c>
      <c r="B654" s="41">
        <f>VarInput!B654</f>
        <v>0</v>
      </c>
      <c r="C654" s="41">
        <f>VarInput!C654</f>
        <v>0</v>
      </c>
      <c r="D654" s="41">
        <f>VarInput!D654</f>
        <v>0</v>
      </c>
      <c r="E654" s="41">
        <f>VarInput!E654</f>
        <v>0</v>
      </c>
      <c r="F654" s="41">
        <f>VarInput!F654</f>
        <v>0</v>
      </c>
      <c r="G654" s="41">
        <f>VarInput!G654</f>
        <v>0</v>
      </c>
      <c r="H654" s="41">
        <f>VarInput!H654</f>
        <v>0</v>
      </c>
      <c r="I654" s="41">
        <f>VarInput!I654</f>
        <v>0</v>
      </c>
      <c r="J654" s="41">
        <f>VarInput!J654</f>
        <v>0</v>
      </c>
      <c r="K654" s="40">
        <f>VarInput!K654</f>
        <v>0</v>
      </c>
      <c r="L654" s="40"/>
      <c r="M654" s="40"/>
    </row>
    <row r="655" spans="1:13" x14ac:dyDescent="0.2">
      <c r="A655" s="41">
        <f>VarInput!A655</f>
        <v>0</v>
      </c>
      <c r="B655" s="41">
        <f>VarInput!B655</f>
        <v>0</v>
      </c>
      <c r="C655" s="41">
        <f>VarInput!C655</f>
        <v>0</v>
      </c>
      <c r="D655" s="41">
        <f>VarInput!D655</f>
        <v>0</v>
      </c>
      <c r="E655" s="41">
        <f>VarInput!E655</f>
        <v>0</v>
      </c>
      <c r="F655" s="41">
        <f>VarInput!F655</f>
        <v>0</v>
      </c>
      <c r="G655" s="41">
        <f>VarInput!G655</f>
        <v>0</v>
      </c>
      <c r="H655" s="41">
        <f>VarInput!H655</f>
        <v>0</v>
      </c>
      <c r="I655" s="41">
        <f>VarInput!I655</f>
        <v>0</v>
      </c>
      <c r="J655" s="41">
        <f>VarInput!J655</f>
        <v>0</v>
      </c>
      <c r="K655" s="40">
        <f>VarInput!K655</f>
        <v>0</v>
      </c>
      <c r="L655" s="40"/>
      <c r="M655" s="40"/>
    </row>
    <row r="656" spans="1:13" x14ac:dyDescent="0.2">
      <c r="A656" s="41">
        <f>VarInput!A656</f>
        <v>0</v>
      </c>
      <c r="B656" s="41">
        <f>VarInput!B656</f>
        <v>0</v>
      </c>
      <c r="C656" s="41">
        <f>VarInput!C656</f>
        <v>0</v>
      </c>
      <c r="D656" s="41">
        <f>VarInput!D656</f>
        <v>0</v>
      </c>
      <c r="E656" s="41">
        <f>VarInput!E656</f>
        <v>0</v>
      </c>
      <c r="F656" s="41">
        <f>VarInput!F656</f>
        <v>0</v>
      </c>
      <c r="G656" s="41">
        <f>VarInput!G656</f>
        <v>0</v>
      </c>
      <c r="H656" s="41">
        <f>VarInput!H656</f>
        <v>0</v>
      </c>
      <c r="I656" s="41">
        <f>VarInput!I656</f>
        <v>0</v>
      </c>
      <c r="J656" s="41">
        <f>VarInput!J656</f>
        <v>0</v>
      </c>
      <c r="K656" s="40">
        <f>VarInput!K656</f>
        <v>0</v>
      </c>
      <c r="L656" s="40"/>
      <c r="M656" s="40"/>
    </row>
    <row r="657" spans="1:13" x14ac:dyDescent="0.2">
      <c r="A657" s="41">
        <f>VarInput!A657</f>
        <v>0</v>
      </c>
      <c r="B657" s="41">
        <f>VarInput!B657</f>
        <v>0</v>
      </c>
      <c r="C657" s="41">
        <f>VarInput!C657</f>
        <v>0</v>
      </c>
      <c r="D657" s="41">
        <f>VarInput!D657</f>
        <v>0</v>
      </c>
      <c r="E657" s="41">
        <f>VarInput!E657</f>
        <v>0</v>
      </c>
      <c r="F657" s="41">
        <f>VarInput!F657</f>
        <v>0</v>
      </c>
      <c r="G657" s="41">
        <f>VarInput!G657</f>
        <v>0</v>
      </c>
      <c r="H657" s="41">
        <f>VarInput!H657</f>
        <v>0</v>
      </c>
      <c r="I657" s="41">
        <f>VarInput!I657</f>
        <v>0</v>
      </c>
      <c r="J657" s="41">
        <f>VarInput!J657</f>
        <v>0</v>
      </c>
      <c r="K657" s="40">
        <f>VarInput!K657</f>
        <v>0</v>
      </c>
      <c r="L657" s="40"/>
      <c r="M657" s="40"/>
    </row>
    <row r="658" spans="1:13" x14ac:dyDescent="0.2">
      <c r="A658" s="41">
        <f>VarInput!A658</f>
        <v>0</v>
      </c>
      <c r="B658" s="41">
        <f>VarInput!B658</f>
        <v>0</v>
      </c>
      <c r="C658" s="41">
        <f>VarInput!C658</f>
        <v>0</v>
      </c>
      <c r="D658" s="41">
        <f>VarInput!D658</f>
        <v>0</v>
      </c>
      <c r="E658" s="41">
        <f>VarInput!E658</f>
        <v>0</v>
      </c>
      <c r="F658" s="41">
        <f>VarInput!F658</f>
        <v>0</v>
      </c>
      <c r="G658" s="41">
        <f>VarInput!G658</f>
        <v>0</v>
      </c>
      <c r="H658" s="41">
        <f>VarInput!H658</f>
        <v>0</v>
      </c>
      <c r="I658" s="41">
        <f>VarInput!I658</f>
        <v>0</v>
      </c>
      <c r="J658" s="41">
        <f>VarInput!J658</f>
        <v>0</v>
      </c>
      <c r="K658" s="40">
        <f>VarInput!K658</f>
        <v>0</v>
      </c>
      <c r="L658" s="40"/>
      <c r="M658" s="40"/>
    </row>
    <row r="659" spans="1:13" x14ac:dyDescent="0.2">
      <c r="A659" s="41">
        <f>VarInput!A659</f>
        <v>0</v>
      </c>
      <c r="B659" s="41">
        <f>VarInput!B659</f>
        <v>0</v>
      </c>
      <c r="C659" s="41">
        <f>VarInput!C659</f>
        <v>0</v>
      </c>
      <c r="D659" s="41">
        <f>VarInput!D659</f>
        <v>0</v>
      </c>
      <c r="E659" s="41">
        <f>VarInput!E659</f>
        <v>0</v>
      </c>
      <c r="F659" s="41">
        <f>VarInput!F659</f>
        <v>0</v>
      </c>
      <c r="G659" s="41">
        <f>VarInput!G659</f>
        <v>0</v>
      </c>
      <c r="H659" s="41">
        <f>VarInput!H659</f>
        <v>0</v>
      </c>
      <c r="I659" s="41">
        <f>VarInput!I659</f>
        <v>0</v>
      </c>
      <c r="J659" s="41">
        <f>VarInput!J659</f>
        <v>0</v>
      </c>
      <c r="K659" s="40">
        <f>VarInput!K659</f>
        <v>0</v>
      </c>
      <c r="L659" s="40"/>
      <c r="M659" s="40"/>
    </row>
    <row r="660" spans="1:13" x14ac:dyDescent="0.2">
      <c r="A660" s="41">
        <f>VarInput!A660</f>
        <v>0</v>
      </c>
      <c r="B660" s="41">
        <f>VarInput!B660</f>
        <v>0</v>
      </c>
      <c r="C660" s="41">
        <f>VarInput!C660</f>
        <v>0</v>
      </c>
      <c r="D660" s="41">
        <f>VarInput!D660</f>
        <v>0</v>
      </c>
      <c r="E660" s="41">
        <f>VarInput!E660</f>
        <v>0</v>
      </c>
      <c r="F660" s="41">
        <f>VarInput!F660</f>
        <v>0</v>
      </c>
      <c r="G660" s="41">
        <f>VarInput!G660</f>
        <v>0</v>
      </c>
      <c r="H660" s="41">
        <f>VarInput!H660</f>
        <v>0</v>
      </c>
      <c r="I660" s="41">
        <f>VarInput!I660</f>
        <v>0</v>
      </c>
      <c r="J660" s="41">
        <f>VarInput!J660</f>
        <v>0</v>
      </c>
      <c r="K660" s="40">
        <f>VarInput!K660</f>
        <v>0</v>
      </c>
      <c r="L660" s="40"/>
      <c r="M660" s="40"/>
    </row>
    <row r="661" spans="1:13" x14ac:dyDescent="0.2">
      <c r="A661" s="41">
        <f>VarInput!A661</f>
        <v>0</v>
      </c>
      <c r="B661" s="41">
        <f>VarInput!B661</f>
        <v>0</v>
      </c>
      <c r="C661" s="41">
        <f>VarInput!C661</f>
        <v>0</v>
      </c>
      <c r="D661" s="41">
        <f>VarInput!D661</f>
        <v>0</v>
      </c>
      <c r="E661" s="41">
        <f>VarInput!E661</f>
        <v>0</v>
      </c>
      <c r="F661" s="41">
        <f>VarInput!F661</f>
        <v>0</v>
      </c>
      <c r="G661" s="41">
        <f>VarInput!G661</f>
        <v>0</v>
      </c>
      <c r="H661" s="41">
        <f>VarInput!H661</f>
        <v>0</v>
      </c>
      <c r="I661" s="41">
        <f>VarInput!I661</f>
        <v>0</v>
      </c>
      <c r="J661" s="41">
        <f>VarInput!J661</f>
        <v>0</v>
      </c>
      <c r="K661" s="40">
        <f>VarInput!K661</f>
        <v>0</v>
      </c>
      <c r="L661" s="40"/>
      <c r="M661" s="40"/>
    </row>
    <row r="662" spans="1:13" x14ac:dyDescent="0.2">
      <c r="A662" s="41">
        <f>VarInput!A662</f>
        <v>0</v>
      </c>
      <c r="B662" s="41">
        <f>VarInput!B662</f>
        <v>0</v>
      </c>
      <c r="C662" s="41">
        <f>VarInput!C662</f>
        <v>0</v>
      </c>
      <c r="D662" s="41">
        <f>VarInput!D662</f>
        <v>0</v>
      </c>
      <c r="E662" s="41">
        <f>VarInput!E662</f>
        <v>0</v>
      </c>
      <c r="F662" s="41">
        <f>VarInput!F662</f>
        <v>0</v>
      </c>
      <c r="G662" s="41">
        <f>VarInput!G662</f>
        <v>0</v>
      </c>
      <c r="H662" s="41">
        <f>VarInput!H662</f>
        <v>0</v>
      </c>
      <c r="I662" s="41">
        <f>VarInput!I662</f>
        <v>0</v>
      </c>
      <c r="J662" s="41">
        <f>VarInput!J662</f>
        <v>0</v>
      </c>
      <c r="K662" s="40">
        <f>VarInput!K662</f>
        <v>0</v>
      </c>
      <c r="L662" s="40"/>
      <c r="M662" s="40"/>
    </row>
    <row r="663" spans="1:13" x14ac:dyDescent="0.2">
      <c r="A663" s="41">
        <f>VarInput!A663</f>
        <v>0</v>
      </c>
      <c r="B663" s="41">
        <f>VarInput!B663</f>
        <v>0</v>
      </c>
      <c r="C663" s="41">
        <f>VarInput!C663</f>
        <v>0</v>
      </c>
      <c r="D663" s="41">
        <f>VarInput!D663</f>
        <v>0</v>
      </c>
      <c r="E663" s="41">
        <f>VarInput!E663</f>
        <v>0</v>
      </c>
      <c r="F663" s="41">
        <f>VarInput!F663</f>
        <v>0</v>
      </c>
      <c r="G663" s="41">
        <f>VarInput!G663</f>
        <v>0</v>
      </c>
      <c r="H663" s="41">
        <f>VarInput!H663</f>
        <v>0</v>
      </c>
      <c r="I663" s="41">
        <f>VarInput!I663</f>
        <v>0</v>
      </c>
      <c r="J663" s="41">
        <f>VarInput!J663</f>
        <v>0</v>
      </c>
      <c r="K663" s="40">
        <f>VarInput!K663</f>
        <v>0</v>
      </c>
      <c r="L663" s="40"/>
      <c r="M663" s="40"/>
    </row>
    <row r="664" spans="1:13" x14ac:dyDescent="0.2">
      <c r="A664" s="41">
        <f>VarInput!A664</f>
        <v>0</v>
      </c>
      <c r="B664" s="41">
        <f>VarInput!B664</f>
        <v>0</v>
      </c>
      <c r="C664" s="41">
        <f>VarInput!C664</f>
        <v>0</v>
      </c>
      <c r="D664" s="41">
        <f>VarInput!D664</f>
        <v>0</v>
      </c>
      <c r="E664" s="41">
        <f>VarInput!E664</f>
        <v>0</v>
      </c>
      <c r="F664" s="41">
        <f>VarInput!F664</f>
        <v>0</v>
      </c>
      <c r="G664" s="41">
        <f>VarInput!G664</f>
        <v>0</v>
      </c>
      <c r="H664" s="41">
        <f>VarInput!H664</f>
        <v>0</v>
      </c>
      <c r="I664" s="41">
        <f>VarInput!I664</f>
        <v>0</v>
      </c>
      <c r="J664" s="41">
        <f>VarInput!J664</f>
        <v>0</v>
      </c>
      <c r="K664" s="40">
        <f>VarInput!K664</f>
        <v>0</v>
      </c>
      <c r="L664" s="40"/>
      <c r="M664" s="40"/>
    </row>
    <row r="665" spans="1:13" x14ac:dyDescent="0.2">
      <c r="A665" s="41">
        <f>VarInput!A665</f>
        <v>0</v>
      </c>
      <c r="B665" s="41">
        <f>VarInput!B665</f>
        <v>0</v>
      </c>
      <c r="C665" s="41">
        <f>VarInput!C665</f>
        <v>0</v>
      </c>
      <c r="D665" s="41">
        <f>VarInput!D665</f>
        <v>0</v>
      </c>
      <c r="E665" s="41">
        <f>VarInput!E665</f>
        <v>0</v>
      </c>
      <c r="F665" s="41">
        <f>VarInput!F665</f>
        <v>0</v>
      </c>
      <c r="G665" s="41">
        <f>VarInput!G665</f>
        <v>0</v>
      </c>
      <c r="H665" s="41">
        <f>VarInput!H665</f>
        <v>0</v>
      </c>
      <c r="I665" s="41">
        <f>VarInput!I665</f>
        <v>0</v>
      </c>
      <c r="J665" s="41">
        <f>VarInput!J665</f>
        <v>0</v>
      </c>
      <c r="K665" s="40">
        <f>VarInput!K665</f>
        <v>0</v>
      </c>
      <c r="L665" s="40"/>
      <c r="M665" s="40"/>
    </row>
    <row r="666" spans="1:13" x14ac:dyDescent="0.2">
      <c r="A666" s="41">
        <f>VarInput!A666</f>
        <v>0</v>
      </c>
      <c r="B666" s="41">
        <f>VarInput!B666</f>
        <v>0</v>
      </c>
      <c r="C666" s="41">
        <f>VarInput!C666</f>
        <v>0</v>
      </c>
      <c r="D666" s="41">
        <f>VarInput!D666</f>
        <v>0</v>
      </c>
      <c r="E666" s="41">
        <f>VarInput!E666</f>
        <v>0</v>
      </c>
      <c r="F666" s="41">
        <f>VarInput!F666</f>
        <v>0</v>
      </c>
      <c r="G666" s="41">
        <f>VarInput!G666</f>
        <v>0</v>
      </c>
      <c r="H666" s="41">
        <f>VarInput!H666</f>
        <v>0</v>
      </c>
      <c r="I666" s="41">
        <f>VarInput!I666</f>
        <v>0</v>
      </c>
      <c r="J666" s="41">
        <f>VarInput!J666</f>
        <v>0</v>
      </c>
      <c r="K666" s="40">
        <f>VarInput!K666</f>
        <v>0</v>
      </c>
      <c r="L666" s="40"/>
      <c r="M666" s="40"/>
    </row>
    <row r="667" spans="1:13" x14ac:dyDescent="0.2">
      <c r="A667" s="41">
        <f>VarInput!A667</f>
        <v>0</v>
      </c>
      <c r="B667" s="41">
        <f>VarInput!B667</f>
        <v>0</v>
      </c>
      <c r="C667" s="41">
        <f>VarInput!C667</f>
        <v>0</v>
      </c>
      <c r="D667" s="41">
        <f>VarInput!D667</f>
        <v>0</v>
      </c>
      <c r="E667" s="41">
        <f>VarInput!E667</f>
        <v>0</v>
      </c>
      <c r="F667" s="41">
        <f>VarInput!F667</f>
        <v>0</v>
      </c>
      <c r="G667" s="41">
        <f>VarInput!G667</f>
        <v>0</v>
      </c>
      <c r="H667" s="41">
        <f>VarInput!H667</f>
        <v>0</v>
      </c>
      <c r="I667" s="41">
        <f>VarInput!I667</f>
        <v>0</v>
      </c>
      <c r="J667" s="41">
        <f>VarInput!J667</f>
        <v>0</v>
      </c>
      <c r="K667" s="40">
        <f>VarInput!K667</f>
        <v>0</v>
      </c>
      <c r="L667" s="40"/>
      <c r="M667" s="40"/>
    </row>
    <row r="668" spans="1:13" x14ac:dyDescent="0.2">
      <c r="A668" s="41">
        <f>VarInput!A668</f>
        <v>0</v>
      </c>
      <c r="B668" s="41">
        <f>VarInput!B668</f>
        <v>0</v>
      </c>
      <c r="C668" s="41">
        <f>VarInput!C668</f>
        <v>0</v>
      </c>
      <c r="D668" s="41">
        <f>VarInput!D668</f>
        <v>0</v>
      </c>
      <c r="E668" s="41">
        <f>VarInput!E668</f>
        <v>0</v>
      </c>
      <c r="F668" s="41">
        <f>VarInput!F668</f>
        <v>0</v>
      </c>
      <c r="G668" s="41">
        <f>VarInput!G668</f>
        <v>0</v>
      </c>
      <c r="H668" s="41">
        <f>VarInput!H668</f>
        <v>0</v>
      </c>
      <c r="I668" s="41">
        <f>VarInput!I668</f>
        <v>0</v>
      </c>
      <c r="J668" s="41">
        <f>VarInput!J668</f>
        <v>0</v>
      </c>
      <c r="K668" s="40">
        <f>VarInput!K668</f>
        <v>0</v>
      </c>
      <c r="L668" s="40"/>
      <c r="M668" s="40"/>
    </row>
    <row r="669" spans="1:13" x14ac:dyDescent="0.2">
      <c r="A669" s="41">
        <f>VarInput!A669</f>
        <v>0</v>
      </c>
      <c r="B669" s="41">
        <f>VarInput!B669</f>
        <v>0</v>
      </c>
      <c r="C669" s="41">
        <f>VarInput!C669</f>
        <v>0</v>
      </c>
      <c r="D669" s="41">
        <f>VarInput!D669</f>
        <v>0</v>
      </c>
      <c r="E669" s="41">
        <f>VarInput!E669</f>
        <v>0</v>
      </c>
      <c r="F669" s="41">
        <f>VarInput!F669</f>
        <v>0</v>
      </c>
      <c r="G669" s="41">
        <f>VarInput!G669</f>
        <v>0</v>
      </c>
      <c r="H669" s="41">
        <f>VarInput!H669</f>
        <v>0</v>
      </c>
      <c r="I669" s="41">
        <f>VarInput!I669</f>
        <v>0</v>
      </c>
      <c r="J669" s="41">
        <f>VarInput!J669</f>
        <v>0</v>
      </c>
      <c r="K669" s="40">
        <f>VarInput!K669</f>
        <v>0</v>
      </c>
      <c r="L669" s="40"/>
      <c r="M669" s="40"/>
    </row>
    <row r="670" spans="1:13" x14ac:dyDescent="0.2">
      <c r="A670" s="41">
        <f>VarInput!A670</f>
        <v>0</v>
      </c>
      <c r="B670" s="41">
        <f>VarInput!B670</f>
        <v>0</v>
      </c>
      <c r="C670" s="41">
        <f>VarInput!C670</f>
        <v>0</v>
      </c>
      <c r="D670" s="41">
        <f>VarInput!D670</f>
        <v>0</v>
      </c>
      <c r="E670" s="41">
        <f>VarInput!E670</f>
        <v>0</v>
      </c>
      <c r="F670" s="41">
        <f>VarInput!F670</f>
        <v>0</v>
      </c>
      <c r="G670" s="41">
        <f>VarInput!G670</f>
        <v>0</v>
      </c>
      <c r="H670" s="41">
        <f>VarInput!H670</f>
        <v>0</v>
      </c>
      <c r="I670" s="41">
        <f>VarInput!I670</f>
        <v>0</v>
      </c>
      <c r="J670" s="41">
        <f>VarInput!J670</f>
        <v>0</v>
      </c>
      <c r="K670" s="40">
        <f>VarInput!K670</f>
        <v>0</v>
      </c>
      <c r="L670" s="40"/>
      <c r="M670" s="40"/>
    </row>
    <row r="671" spans="1:13" x14ac:dyDescent="0.2">
      <c r="A671" s="41">
        <f>VarInput!A671</f>
        <v>0</v>
      </c>
      <c r="B671" s="41">
        <f>VarInput!B671</f>
        <v>0</v>
      </c>
      <c r="C671" s="41">
        <f>VarInput!C671</f>
        <v>0</v>
      </c>
      <c r="D671" s="41">
        <f>VarInput!D671</f>
        <v>0</v>
      </c>
      <c r="E671" s="41">
        <f>VarInput!E671</f>
        <v>0</v>
      </c>
      <c r="F671" s="41">
        <f>VarInput!F671</f>
        <v>0</v>
      </c>
      <c r="G671" s="41">
        <f>VarInput!G671</f>
        <v>0</v>
      </c>
      <c r="H671" s="41">
        <f>VarInput!H671</f>
        <v>0</v>
      </c>
      <c r="I671" s="41">
        <f>VarInput!I671</f>
        <v>0</v>
      </c>
      <c r="J671" s="41">
        <f>VarInput!J671</f>
        <v>0</v>
      </c>
      <c r="K671" s="40">
        <f>VarInput!K671</f>
        <v>0</v>
      </c>
      <c r="L671" s="40"/>
      <c r="M671" s="40"/>
    </row>
    <row r="672" spans="1:13" x14ac:dyDescent="0.2">
      <c r="A672" s="41">
        <f>VarInput!A672</f>
        <v>0</v>
      </c>
      <c r="B672" s="41">
        <f>VarInput!B672</f>
        <v>0</v>
      </c>
      <c r="C672" s="41">
        <f>VarInput!C672</f>
        <v>0</v>
      </c>
      <c r="D672" s="41">
        <f>VarInput!D672</f>
        <v>0</v>
      </c>
      <c r="E672" s="41">
        <f>VarInput!E672</f>
        <v>0</v>
      </c>
      <c r="F672" s="41">
        <f>VarInput!F672</f>
        <v>0</v>
      </c>
      <c r="G672" s="41">
        <f>VarInput!G672</f>
        <v>0</v>
      </c>
      <c r="H672" s="41">
        <f>VarInput!H672</f>
        <v>0</v>
      </c>
      <c r="I672" s="41">
        <f>VarInput!I672</f>
        <v>0</v>
      </c>
      <c r="J672" s="41">
        <f>VarInput!J672</f>
        <v>0</v>
      </c>
      <c r="K672" s="40">
        <f>VarInput!K672</f>
        <v>0</v>
      </c>
      <c r="L672" s="40"/>
      <c r="M672" s="40"/>
    </row>
    <row r="673" spans="1:13" x14ac:dyDescent="0.2">
      <c r="A673" s="41">
        <f>VarInput!A673</f>
        <v>0</v>
      </c>
      <c r="B673" s="41">
        <f>VarInput!B673</f>
        <v>0</v>
      </c>
      <c r="C673" s="41">
        <f>VarInput!C673</f>
        <v>0</v>
      </c>
      <c r="D673" s="41">
        <f>VarInput!D673</f>
        <v>0</v>
      </c>
      <c r="E673" s="41">
        <f>VarInput!E673</f>
        <v>0</v>
      </c>
      <c r="F673" s="41">
        <f>VarInput!F673</f>
        <v>0</v>
      </c>
      <c r="G673" s="41">
        <f>VarInput!G673</f>
        <v>0</v>
      </c>
      <c r="H673" s="41">
        <f>VarInput!H673</f>
        <v>0</v>
      </c>
      <c r="I673" s="41">
        <f>VarInput!I673</f>
        <v>0</v>
      </c>
      <c r="J673" s="41">
        <f>VarInput!J673</f>
        <v>0</v>
      </c>
      <c r="K673" s="40">
        <f>VarInput!K673</f>
        <v>0</v>
      </c>
      <c r="L673" s="40"/>
      <c r="M673" s="40"/>
    </row>
    <row r="674" spans="1:13" x14ac:dyDescent="0.2">
      <c r="A674" s="41">
        <f>VarInput!A674</f>
        <v>0</v>
      </c>
      <c r="B674" s="41">
        <f>VarInput!B674</f>
        <v>0</v>
      </c>
      <c r="C674" s="41">
        <f>VarInput!C674</f>
        <v>0</v>
      </c>
      <c r="D674" s="41">
        <f>VarInput!D674</f>
        <v>0</v>
      </c>
      <c r="E674" s="41">
        <f>VarInput!E674</f>
        <v>0</v>
      </c>
      <c r="F674" s="41">
        <f>VarInput!F674</f>
        <v>0</v>
      </c>
      <c r="G674" s="41">
        <f>VarInput!G674</f>
        <v>0</v>
      </c>
      <c r="H674" s="41">
        <f>VarInput!H674</f>
        <v>0</v>
      </c>
      <c r="I674" s="41">
        <f>VarInput!I674</f>
        <v>0</v>
      </c>
      <c r="J674" s="41">
        <f>VarInput!J674</f>
        <v>0</v>
      </c>
      <c r="K674" s="40">
        <f>VarInput!K674</f>
        <v>0</v>
      </c>
      <c r="L674" s="40"/>
      <c r="M674" s="40"/>
    </row>
    <row r="675" spans="1:13" x14ac:dyDescent="0.2">
      <c r="A675" s="41">
        <f>VarInput!A675</f>
        <v>0</v>
      </c>
      <c r="B675" s="41">
        <f>VarInput!B675</f>
        <v>0</v>
      </c>
      <c r="C675" s="41">
        <f>VarInput!C675</f>
        <v>0</v>
      </c>
      <c r="D675" s="41">
        <f>VarInput!D675</f>
        <v>0</v>
      </c>
      <c r="E675" s="41">
        <f>VarInput!E675</f>
        <v>0</v>
      </c>
      <c r="F675" s="41">
        <f>VarInput!F675</f>
        <v>0</v>
      </c>
      <c r="G675" s="41">
        <f>VarInput!G675</f>
        <v>0</v>
      </c>
      <c r="H675" s="41">
        <f>VarInput!H675</f>
        <v>0</v>
      </c>
      <c r="I675" s="41">
        <f>VarInput!I675</f>
        <v>0</v>
      </c>
      <c r="J675" s="41">
        <f>VarInput!J675</f>
        <v>0</v>
      </c>
      <c r="K675" s="40">
        <f>VarInput!K675</f>
        <v>0</v>
      </c>
      <c r="L675" s="40"/>
      <c r="M675" s="40"/>
    </row>
    <row r="676" spans="1:13" x14ac:dyDescent="0.2">
      <c r="A676" s="41">
        <f>VarInput!A676</f>
        <v>0</v>
      </c>
      <c r="B676" s="41">
        <f>VarInput!B676</f>
        <v>0</v>
      </c>
      <c r="C676" s="41">
        <f>VarInput!C676</f>
        <v>0</v>
      </c>
      <c r="D676" s="41">
        <f>VarInput!D676</f>
        <v>0</v>
      </c>
      <c r="E676" s="41">
        <f>VarInput!E676</f>
        <v>0</v>
      </c>
      <c r="F676" s="41">
        <f>VarInput!F676</f>
        <v>0</v>
      </c>
      <c r="G676" s="41">
        <f>VarInput!G676</f>
        <v>0</v>
      </c>
      <c r="H676" s="41">
        <f>VarInput!H676</f>
        <v>0</v>
      </c>
      <c r="I676" s="41">
        <f>VarInput!I676</f>
        <v>0</v>
      </c>
      <c r="J676" s="41">
        <f>VarInput!J676</f>
        <v>0</v>
      </c>
      <c r="K676" s="40">
        <f>VarInput!K676</f>
        <v>0</v>
      </c>
      <c r="L676" s="40"/>
      <c r="M676" s="40"/>
    </row>
    <row r="677" spans="1:13" x14ac:dyDescent="0.2">
      <c r="A677" s="41">
        <f>VarInput!A677</f>
        <v>0</v>
      </c>
      <c r="B677" s="41">
        <f>VarInput!B677</f>
        <v>0</v>
      </c>
      <c r="C677" s="41">
        <f>VarInput!C677</f>
        <v>0</v>
      </c>
      <c r="D677" s="41">
        <f>VarInput!D677</f>
        <v>0</v>
      </c>
      <c r="E677" s="41">
        <f>VarInput!E677</f>
        <v>0</v>
      </c>
      <c r="F677" s="41">
        <f>VarInput!F677</f>
        <v>0</v>
      </c>
      <c r="G677" s="41">
        <f>VarInput!G677</f>
        <v>0</v>
      </c>
      <c r="H677" s="41">
        <f>VarInput!H677</f>
        <v>0</v>
      </c>
      <c r="I677" s="41">
        <f>VarInput!I677</f>
        <v>0</v>
      </c>
      <c r="J677" s="41">
        <f>VarInput!J677</f>
        <v>0</v>
      </c>
      <c r="K677" s="40">
        <f>VarInput!K677</f>
        <v>0</v>
      </c>
      <c r="L677" s="40"/>
      <c r="M677" s="40"/>
    </row>
    <row r="678" spans="1:13" x14ac:dyDescent="0.2">
      <c r="A678" s="41">
        <f>VarInput!A678</f>
        <v>0</v>
      </c>
      <c r="B678" s="41">
        <f>VarInput!B678</f>
        <v>0</v>
      </c>
      <c r="C678" s="41">
        <f>VarInput!C678</f>
        <v>0</v>
      </c>
      <c r="D678" s="41">
        <f>VarInput!D678</f>
        <v>0</v>
      </c>
      <c r="E678" s="41">
        <f>VarInput!E678</f>
        <v>0</v>
      </c>
      <c r="F678" s="41">
        <f>VarInput!F678</f>
        <v>0</v>
      </c>
      <c r="G678" s="41">
        <f>VarInput!G678</f>
        <v>0</v>
      </c>
      <c r="H678" s="41">
        <f>VarInput!H678</f>
        <v>0</v>
      </c>
      <c r="I678" s="41">
        <f>VarInput!I678</f>
        <v>0</v>
      </c>
      <c r="J678" s="41">
        <f>VarInput!J678</f>
        <v>0</v>
      </c>
      <c r="K678" s="40">
        <f>VarInput!K678</f>
        <v>0</v>
      </c>
      <c r="L678" s="40"/>
      <c r="M678" s="40"/>
    </row>
    <row r="679" spans="1:13" x14ac:dyDescent="0.2">
      <c r="A679" s="41">
        <f>VarInput!A679</f>
        <v>0</v>
      </c>
      <c r="B679" s="41">
        <f>VarInput!B679</f>
        <v>0</v>
      </c>
      <c r="C679" s="41">
        <f>VarInput!C679</f>
        <v>0</v>
      </c>
      <c r="D679" s="41">
        <f>VarInput!D679</f>
        <v>0</v>
      </c>
      <c r="E679" s="41">
        <f>VarInput!E679</f>
        <v>0</v>
      </c>
      <c r="F679" s="41">
        <f>VarInput!F679</f>
        <v>0</v>
      </c>
      <c r="G679" s="41">
        <f>VarInput!G679</f>
        <v>0</v>
      </c>
      <c r="H679" s="41">
        <f>VarInput!H679</f>
        <v>0</v>
      </c>
      <c r="I679" s="41">
        <f>VarInput!I679</f>
        <v>0</v>
      </c>
      <c r="J679" s="41">
        <f>VarInput!J679</f>
        <v>0</v>
      </c>
      <c r="K679" s="40">
        <f>VarInput!K679</f>
        <v>0</v>
      </c>
      <c r="L679" s="40"/>
      <c r="M679" s="40"/>
    </row>
    <row r="680" spans="1:13" x14ac:dyDescent="0.2">
      <c r="A680" s="41">
        <f>VarInput!A680</f>
        <v>0</v>
      </c>
      <c r="B680" s="41">
        <f>VarInput!B680</f>
        <v>0</v>
      </c>
      <c r="C680" s="41">
        <f>VarInput!C680</f>
        <v>0</v>
      </c>
      <c r="D680" s="41">
        <f>VarInput!D680</f>
        <v>0</v>
      </c>
      <c r="E680" s="41">
        <f>VarInput!E680</f>
        <v>0</v>
      </c>
      <c r="F680" s="41">
        <f>VarInput!F680</f>
        <v>0</v>
      </c>
      <c r="G680" s="41">
        <f>VarInput!G680</f>
        <v>0</v>
      </c>
      <c r="H680" s="41">
        <f>VarInput!H680</f>
        <v>0</v>
      </c>
      <c r="I680" s="41">
        <f>VarInput!I680</f>
        <v>0</v>
      </c>
      <c r="J680" s="41">
        <f>VarInput!J680</f>
        <v>0</v>
      </c>
      <c r="K680" s="40">
        <f>VarInput!K680</f>
        <v>0</v>
      </c>
      <c r="L680" s="40"/>
      <c r="M680" s="40"/>
    </row>
    <row r="681" spans="1:13" x14ac:dyDescent="0.2">
      <c r="A681" s="41">
        <f>VarInput!A681</f>
        <v>0</v>
      </c>
      <c r="B681" s="41">
        <f>VarInput!B681</f>
        <v>0</v>
      </c>
      <c r="C681" s="41">
        <f>VarInput!C681</f>
        <v>0</v>
      </c>
      <c r="D681" s="41">
        <f>VarInput!D681</f>
        <v>0</v>
      </c>
      <c r="E681" s="41">
        <f>VarInput!E681</f>
        <v>0</v>
      </c>
      <c r="F681" s="41">
        <f>VarInput!F681</f>
        <v>0</v>
      </c>
      <c r="G681" s="41">
        <f>VarInput!G681</f>
        <v>0</v>
      </c>
      <c r="H681" s="41">
        <f>VarInput!H681</f>
        <v>0</v>
      </c>
      <c r="I681" s="41">
        <f>VarInput!I681</f>
        <v>0</v>
      </c>
      <c r="J681" s="41">
        <f>VarInput!J681</f>
        <v>0</v>
      </c>
      <c r="K681" s="40">
        <f>VarInput!K681</f>
        <v>0</v>
      </c>
      <c r="L681" s="40"/>
      <c r="M681" s="40"/>
    </row>
    <row r="682" spans="1:13" x14ac:dyDescent="0.2">
      <c r="A682" s="41">
        <f>VarInput!A682</f>
        <v>0</v>
      </c>
      <c r="B682" s="41">
        <f>VarInput!B682</f>
        <v>0</v>
      </c>
      <c r="C682" s="41">
        <f>VarInput!C682</f>
        <v>0</v>
      </c>
      <c r="D682" s="41">
        <f>VarInput!D682</f>
        <v>0</v>
      </c>
      <c r="E682" s="41">
        <f>VarInput!E682</f>
        <v>0</v>
      </c>
      <c r="F682" s="41">
        <f>VarInput!F682</f>
        <v>0</v>
      </c>
      <c r="G682" s="41">
        <f>VarInput!G682</f>
        <v>0</v>
      </c>
      <c r="H682" s="41">
        <f>VarInput!H682</f>
        <v>0</v>
      </c>
      <c r="I682" s="41">
        <f>VarInput!I682</f>
        <v>0</v>
      </c>
      <c r="J682" s="41">
        <f>VarInput!J682</f>
        <v>0</v>
      </c>
      <c r="K682" s="40">
        <f>VarInput!K682</f>
        <v>0</v>
      </c>
      <c r="L682" s="40"/>
      <c r="M682" s="40"/>
    </row>
    <row r="683" spans="1:13" x14ac:dyDescent="0.2">
      <c r="A683" s="41">
        <f>VarInput!A683</f>
        <v>0</v>
      </c>
      <c r="B683" s="41">
        <f>VarInput!B683</f>
        <v>0</v>
      </c>
      <c r="C683" s="41">
        <f>VarInput!C683</f>
        <v>0</v>
      </c>
      <c r="D683" s="41">
        <f>VarInput!D683</f>
        <v>0</v>
      </c>
      <c r="E683" s="41">
        <f>VarInput!E683</f>
        <v>0</v>
      </c>
      <c r="F683" s="41">
        <f>VarInput!F683</f>
        <v>0</v>
      </c>
      <c r="G683" s="41">
        <f>VarInput!G683</f>
        <v>0</v>
      </c>
      <c r="H683" s="41">
        <f>VarInput!H683</f>
        <v>0</v>
      </c>
      <c r="I683" s="41">
        <f>VarInput!I683</f>
        <v>0</v>
      </c>
      <c r="J683" s="41">
        <f>VarInput!J683</f>
        <v>0</v>
      </c>
      <c r="K683" s="40">
        <f>VarInput!K683</f>
        <v>0</v>
      </c>
      <c r="L683" s="40"/>
      <c r="M683" s="40"/>
    </row>
    <row r="684" spans="1:13" x14ac:dyDescent="0.2">
      <c r="A684" s="41">
        <f>VarInput!A684</f>
        <v>0</v>
      </c>
      <c r="B684" s="41">
        <f>VarInput!B684</f>
        <v>0</v>
      </c>
      <c r="C684" s="41">
        <f>VarInput!C684</f>
        <v>0</v>
      </c>
      <c r="D684" s="41">
        <f>VarInput!D684</f>
        <v>0</v>
      </c>
      <c r="E684" s="41">
        <f>VarInput!E684</f>
        <v>0</v>
      </c>
      <c r="F684" s="41">
        <f>VarInput!F684</f>
        <v>0</v>
      </c>
      <c r="G684" s="41">
        <f>VarInput!G684</f>
        <v>0</v>
      </c>
      <c r="H684" s="41">
        <f>VarInput!H684</f>
        <v>0</v>
      </c>
      <c r="I684" s="41">
        <f>VarInput!I684</f>
        <v>0</v>
      </c>
      <c r="J684" s="41">
        <f>VarInput!J684</f>
        <v>0</v>
      </c>
      <c r="K684" s="40">
        <f>VarInput!K684</f>
        <v>0</v>
      </c>
      <c r="L684" s="40"/>
      <c r="M684" s="40"/>
    </row>
    <row r="685" spans="1:13" x14ac:dyDescent="0.2">
      <c r="A685" s="41">
        <f>VarInput!A685</f>
        <v>0</v>
      </c>
      <c r="B685" s="41">
        <f>VarInput!B685</f>
        <v>0</v>
      </c>
      <c r="C685" s="41">
        <f>VarInput!C685</f>
        <v>0</v>
      </c>
      <c r="D685" s="41">
        <f>VarInput!D685</f>
        <v>0</v>
      </c>
      <c r="E685" s="41">
        <f>VarInput!E685</f>
        <v>0</v>
      </c>
      <c r="F685" s="41">
        <f>VarInput!F685</f>
        <v>0</v>
      </c>
      <c r="G685" s="41">
        <f>VarInput!G685</f>
        <v>0</v>
      </c>
      <c r="H685" s="41">
        <f>VarInput!H685</f>
        <v>0</v>
      </c>
      <c r="I685" s="41">
        <f>VarInput!I685</f>
        <v>0</v>
      </c>
      <c r="J685" s="41">
        <f>VarInput!J685</f>
        <v>0</v>
      </c>
      <c r="K685" s="40">
        <f>VarInput!K685</f>
        <v>0</v>
      </c>
      <c r="L685" s="40"/>
      <c r="M685" s="40"/>
    </row>
    <row r="686" spans="1:13" x14ac:dyDescent="0.2">
      <c r="A686" s="41">
        <f>VarInput!A686</f>
        <v>0</v>
      </c>
      <c r="B686" s="41">
        <f>VarInput!B686</f>
        <v>0</v>
      </c>
      <c r="C686" s="41">
        <f>VarInput!C686</f>
        <v>0</v>
      </c>
      <c r="D686" s="41">
        <f>VarInput!D686</f>
        <v>0</v>
      </c>
      <c r="E686" s="41">
        <f>VarInput!E686</f>
        <v>0</v>
      </c>
      <c r="F686" s="41">
        <f>VarInput!F686</f>
        <v>0</v>
      </c>
      <c r="G686" s="41">
        <f>VarInput!G686</f>
        <v>0</v>
      </c>
      <c r="H686" s="41">
        <f>VarInput!H686</f>
        <v>0</v>
      </c>
      <c r="I686" s="41">
        <f>VarInput!I686</f>
        <v>0</v>
      </c>
      <c r="J686" s="41">
        <f>VarInput!J686</f>
        <v>0</v>
      </c>
      <c r="K686" s="40">
        <f>VarInput!K686</f>
        <v>0</v>
      </c>
      <c r="L686" s="40"/>
      <c r="M686" s="40"/>
    </row>
    <row r="687" spans="1:13" x14ac:dyDescent="0.2">
      <c r="A687" s="41">
        <f>VarInput!A687</f>
        <v>0</v>
      </c>
      <c r="B687" s="41">
        <f>VarInput!B687</f>
        <v>0</v>
      </c>
      <c r="C687" s="41">
        <f>VarInput!C687</f>
        <v>0</v>
      </c>
      <c r="D687" s="41">
        <f>VarInput!D687</f>
        <v>0</v>
      </c>
      <c r="E687" s="41">
        <f>VarInput!E687</f>
        <v>0</v>
      </c>
      <c r="F687" s="41">
        <f>VarInput!F687</f>
        <v>0</v>
      </c>
      <c r="G687" s="41">
        <f>VarInput!G687</f>
        <v>0</v>
      </c>
      <c r="H687" s="41">
        <f>VarInput!H687</f>
        <v>0</v>
      </c>
      <c r="I687" s="41">
        <f>VarInput!I687</f>
        <v>0</v>
      </c>
      <c r="J687" s="41">
        <f>VarInput!J687</f>
        <v>0</v>
      </c>
      <c r="K687" s="40">
        <f>VarInput!K687</f>
        <v>0</v>
      </c>
      <c r="L687" s="40"/>
      <c r="M687" s="40"/>
    </row>
    <row r="688" spans="1:13" x14ac:dyDescent="0.2">
      <c r="A688" s="41">
        <f>VarInput!A688</f>
        <v>0</v>
      </c>
      <c r="B688" s="41">
        <f>VarInput!B688</f>
        <v>0</v>
      </c>
      <c r="C688" s="41">
        <f>VarInput!C688</f>
        <v>0</v>
      </c>
      <c r="D688" s="41">
        <f>VarInput!D688</f>
        <v>0</v>
      </c>
      <c r="E688" s="41">
        <f>VarInput!E688</f>
        <v>0</v>
      </c>
      <c r="F688" s="41">
        <f>VarInput!F688</f>
        <v>0</v>
      </c>
      <c r="G688" s="41">
        <f>VarInput!G688</f>
        <v>0</v>
      </c>
      <c r="H688" s="41">
        <f>VarInput!H688</f>
        <v>0</v>
      </c>
      <c r="I688" s="41">
        <f>VarInput!I688</f>
        <v>0</v>
      </c>
      <c r="J688" s="41">
        <f>VarInput!J688</f>
        <v>0</v>
      </c>
      <c r="K688" s="40">
        <f>VarInput!K688</f>
        <v>0</v>
      </c>
      <c r="L688" s="40"/>
      <c r="M688" s="40"/>
    </row>
    <row r="689" spans="1:13" x14ac:dyDescent="0.2">
      <c r="A689" s="41">
        <f>VarInput!A689</f>
        <v>0</v>
      </c>
      <c r="B689" s="41">
        <f>VarInput!B689</f>
        <v>0</v>
      </c>
      <c r="C689" s="41">
        <f>VarInput!C689</f>
        <v>0</v>
      </c>
      <c r="D689" s="41">
        <f>VarInput!D689</f>
        <v>0</v>
      </c>
      <c r="E689" s="41">
        <f>VarInput!E689</f>
        <v>0</v>
      </c>
      <c r="F689" s="41">
        <f>VarInput!F689</f>
        <v>0</v>
      </c>
      <c r="G689" s="41">
        <f>VarInput!G689</f>
        <v>0</v>
      </c>
      <c r="H689" s="41">
        <f>VarInput!H689</f>
        <v>0</v>
      </c>
      <c r="I689" s="41">
        <f>VarInput!I689</f>
        <v>0</v>
      </c>
      <c r="J689" s="41">
        <f>VarInput!J689</f>
        <v>0</v>
      </c>
      <c r="K689" s="40">
        <f>VarInput!K689</f>
        <v>0</v>
      </c>
      <c r="L689" s="40"/>
      <c r="M689" s="40"/>
    </row>
    <row r="690" spans="1:13" x14ac:dyDescent="0.2">
      <c r="A690" s="41">
        <f>VarInput!A690</f>
        <v>0</v>
      </c>
      <c r="B690" s="41">
        <f>VarInput!B690</f>
        <v>0</v>
      </c>
      <c r="C690" s="41">
        <f>VarInput!C690</f>
        <v>0</v>
      </c>
      <c r="D690" s="41">
        <f>VarInput!D690</f>
        <v>0</v>
      </c>
      <c r="E690" s="41">
        <f>VarInput!E690</f>
        <v>0</v>
      </c>
      <c r="F690" s="41">
        <f>VarInput!F690</f>
        <v>0</v>
      </c>
      <c r="G690" s="41">
        <f>VarInput!G690</f>
        <v>0</v>
      </c>
      <c r="H690" s="41">
        <f>VarInput!H690</f>
        <v>0</v>
      </c>
      <c r="I690" s="41">
        <f>VarInput!I690</f>
        <v>0</v>
      </c>
      <c r="J690" s="41">
        <f>VarInput!J690</f>
        <v>0</v>
      </c>
      <c r="K690" s="40">
        <f>VarInput!K690</f>
        <v>0</v>
      </c>
      <c r="L690" s="40"/>
      <c r="M690" s="40"/>
    </row>
    <row r="691" spans="1:13" x14ac:dyDescent="0.2">
      <c r="A691" s="41">
        <f>VarInput!A691</f>
        <v>0</v>
      </c>
      <c r="B691" s="41">
        <f>VarInput!B691</f>
        <v>0</v>
      </c>
      <c r="C691" s="41">
        <f>VarInput!C691</f>
        <v>0</v>
      </c>
      <c r="D691" s="41">
        <f>VarInput!D691</f>
        <v>0</v>
      </c>
      <c r="E691" s="41">
        <f>VarInput!E691</f>
        <v>0</v>
      </c>
      <c r="F691" s="41">
        <f>VarInput!F691</f>
        <v>0</v>
      </c>
      <c r="G691" s="41">
        <f>VarInput!G691</f>
        <v>0</v>
      </c>
      <c r="H691" s="41">
        <f>VarInput!H691</f>
        <v>0</v>
      </c>
      <c r="I691" s="41">
        <f>VarInput!I691</f>
        <v>0</v>
      </c>
      <c r="J691" s="41">
        <f>VarInput!J691</f>
        <v>0</v>
      </c>
      <c r="K691" s="40">
        <f>VarInput!K691</f>
        <v>0</v>
      </c>
      <c r="L691" s="40"/>
      <c r="M691" s="40"/>
    </row>
    <row r="692" spans="1:13" x14ac:dyDescent="0.2">
      <c r="A692" s="41">
        <f>VarInput!A692</f>
        <v>0</v>
      </c>
      <c r="B692" s="41">
        <f>VarInput!B692</f>
        <v>0</v>
      </c>
      <c r="C692" s="41">
        <f>VarInput!C692</f>
        <v>0</v>
      </c>
      <c r="D692" s="41">
        <f>VarInput!D692</f>
        <v>0</v>
      </c>
      <c r="E692" s="41">
        <f>VarInput!E692</f>
        <v>0</v>
      </c>
      <c r="F692" s="41">
        <f>VarInput!F692</f>
        <v>0</v>
      </c>
      <c r="G692" s="41">
        <f>VarInput!G692</f>
        <v>0</v>
      </c>
      <c r="H692" s="41">
        <f>VarInput!H692</f>
        <v>0</v>
      </c>
      <c r="I692" s="41">
        <f>VarInput!I692</f>
        <v>0</v>
      </c>
      <c r="J692" s="41">
        <f>VarInput!J692</f>
        <v>0</v>
      </c>
      <c r="K692" s="40">
        <f>VarInput!K692</f>
        <v>0</v>
      </c>
      <c r="L692" s="40"/>
      <c r="M692" s="40"/>
    </row>
    <row r="693" spans="1:13" x14ac:dyDescent="0.2">
      <c r="A693" s="41">
        <f>VarInput!A693</f>
        <v>0</v>
      </c>
      <c r="B693" s="41">
        <f>VarInput!B693</f>
        <v>0</v>
      </c>
      <c r="C693" s="41">
        <f>VarInput!C693</f>
        <v>0</v>
      </c>
      <c r="D693" s="41">
        <f>VarInput!D693</f>
        <v>0</v>
      </c>
      <c r="E693" s="41">
        <f>VarInput!E693</f>
        <v>0</v>
      </c>
      <c r="F693" s="41">
        <f>VarInput!F693</f>
        <v>0</v>
      </c>
      <c r="G693" s="41">
        <f>VarInput!G693</f>
        <v>0</v>
      </c>
      <c r="H693" s="41">
        <f>VarInput!H693</f>
        <v>0</v>
      </c>
      <c r="I693" s="41">
        <f>VarInput!I693</f>
        <v>0</v>
      </c>
      <c r="J693" s="41">
        <f>VarInput!J693</f>
        <v>0</v>
      </c>
      <c r="K693" s="40">
        <f>VarInput!K693</f>
        <v>0</v>
      </c>
      <c r="L693" s="40"/>
      <c r="M693" s="40"/>
    </row>
    <row r="694" spans="1:13" x14ac:dyDescent="0.2">
      <c r="A694" s="41">
        <f>VarInput!A694</f>
        <v>0</v>
      </c>
      <c r="B694" s="41">
        <f>VarInput!B694</f>
        <v>0</v>
      </c>
      <c r="C694" s="41">
        <f>VarInput!C694</f>
        <v>0</v>
      </c>
      <c r="D694" s="41">
        <f>VarInput!D694</f>
        <v>0</v>
      </c>
      <c r="E694" s="41">
        <f>VarInput!E694</f>
        <v>0</v>
      </c>
      <c r="F694" s="41">
        <f>VarInput!F694</f>
        <v>0</v>
      </c>
      <c r="G694" s="41">
        <f>VarInput!G694</f>
        <v>0</v>
      </c>
      <c r="H694" s="41">
        <f>VarInput!H694</f>
        <v>0</v>
      </c>
      <c r="I694" s="41">
        <f>VarInput!I694</f>
        <v>0</v>
      </c>
      <c r="J694" s="41">
        <f>VarInput!J694</f>
        <v>0</v>
      </c>
      <c r="K694" s="40">
        <f>VarInput!K694</f>
        <v>0</v>
      </c>
      <c r="L694" s="40"/>
      <c r="M694" s="40"/>
    </row>
    <row r="695" spans="1:13" x14ac:dyDescent="0.2">
      <c r="A695" s="41">
        <f>VarInput!A695</f>
        <v>0</v>
      </c>
      <c r="B695" s="41">
        <f>VarInput!B695</f>
        <v>0</v>
      </c>
      <c r="C695" s="41">
        <f>VarInput!C695</f>
        <v>0</v>
      </c>
      <c r="D695" s="41">
        <f>VarInput!D695</f>
        <v>0</v>
      </c>
      <c r="E695" s="41">
        <f>VarInput!E695</f>
        <v>0</v>
      </c>
      <c r="F695" s="41">
        <f>VarInput!F695</f>
        <v>0</v>
      </c>
      <c r="G695" s="41">
        <f>VarInput!G695</f>
        <v>0</v>
      </c>
      <c r="H695" s="41">
        <f>VarInput!H695</f>
        <v>0</v>
      </c>
      <c r="I695" s="41">
        <f>VarInput!I695</f>
        <v>0</v>
      </c>
      <c r="J695" s="41">
        <f>VarInput!J695</f>
        <v>0</v>
      </c>
      <c r="K695" s="40">
        <f>VarInput!K695</f>
        <v>0</v>
      </c>
      <c r="L695" s="40"/>
      <c r="M695" s="40"/>
    </row>
    <row r="696" spans="1:13" x14ac:dyDescent="0.2">
      <c r="A696" s="41">
        <f>VarInput!A696</f>
        <v>0</v>
      </c>
      <c r="B696" s="41">
        <f>VarInput!B696</f>
        <v>0</v>
      </c>
      <c r="C696" s="41">
        <f>VarInput!C696</f>
        <v>0</v>
      </c>
      <c r="D696" s="41">
        <f>VarInput!D696</f>
        <v>0</v>
      </c>
      <c r="E696" s="41">
        <f>VarInput!E696</f>
        <v>0</v>
      </c>
      <c r="F696" s="41">
        <f>VarInput!F696</f>
        <v>0</v>
      </c>
      <c r="G696" s="41">
        <f>VarInput!G696</f>
        <v>0</v>
      </c>
      <c r="H696" s="41">
        <f>VarInput!H696</f>
        <v>0</v>
      </c>
      <c r="I696" s="41">
        <f>VarInput!I696</f>
        <v>0</v>
      </c>
      <c r="J696" s="41">
        <f>VarInput!J696</f>
        <v>0</v>
      </c>
      <c r="K696" s="40">
        <f>VarInput!K696</f>
        <v>0</v>
      </c>
      <c r="L696" s="40"/>
      <c r="M696" s="40"/>
    </row>
    <row r="697" spans="1:13" x14ac:dyDescent="0.2">
      <c r="A697" s="41">
        <f>VarInput!A697</f>
        <v>0</v>
      </c>
      <c r="B697" s="41">
        <f>VarInput!B697</f>
        <v>0</v>
      </c>
      <c r="C697" s="41">
        <f>VarInput!C697</f>
        <v>0</v>
      </c>
      <c r="D697" s="41">
        <f>VarInput!D697</f>
        <v>0</v>
      </c>
      <c r="E697" s="41">
        <f>VarInput!E697</f>
        <v>0</v>
      </c>
      <c r="F697" s="41">
        <f>VarInput!F697</f>
        <v>0</v>
      </c>
      <c r="G697" s="41">
        <f>VarInput!G697</f>
        <v>0</v>
      </c>
      <c r="H697" s="41">
        <f>VarInput!H697</f>
        <v>0</v>
      </c>
      <c r="I697" s="41">
        <f>VarInput!I697</f>
        <v>0</v>
      </c>
      <c r="J697" s="41">
        <f>VarInput!J697</f>
        <v>0</v>
      </c>
      <c r="K697" s="40">
        <f>VarInput!K697</f>
        <v>0</v>
      </c>
      <c r="L697" s="40"/>
      <c r="M697" s="40"/>
    </row>
    <row r="698" spans="1:13" x14ac:dyDescent="0.2">
      <c r="A698" s="41">
        <f>VarInput!A698</f>
        <v>0</v>
      </c>
      <c r="B698" s="41">
        <f>VarInput!B698</f>
        <v>0</v>
      </c>
      <c r="C698" s="41">
        <f>VarInput!C698</f>
        <v>0</v>
      </c>
      <c r="D698" s="41">
        <f>VarInput!D698</f>
        <v>0</v>
      </c>
      <c r="E698" s="41">
        <f>VarInput!E698</f>
        <v>0</v>
      </c>
      <c r="F698" s="41">
        <f>VarInput!F698</f>
        <v>0</v>
      </c>
      <c r="G698" s="41">
        <f>VarInput!G698</f>
        <v>0</v>
      </c>
      <c r="H698" s="41">
        <f>VarInput!H698</f>
        <v>0</v>
      </c>
      <c r="I698" s="41">
        <f>VarInput!I698</f>
        <v>0</v>
      </c>
      <c r="J698" s="41">
        <f>VarInput!J698</f>
        <v>0</v>
      </c>
      <c r="K698" s="40">
        <f>VarInput!K698</f>
        <v>0</v>
      </c>
      <c r="L698" s="40"/>
      <c r="M698" s="40"/>
    </row>
    <row r="699" spans="1:13" x14ac:dyDescent="0.2">
      <c r="A699" s="41">
        <f>VarInput!A699</f>
        <v>0</v>
      </c>
      <c r="B699" s="41">
        <f>VarInput!B699</f>
        <v>0</v>
      </c>
      <c r="C699" s="41">
        <f>VarInput!C699</f>
        <v>0</v>
      </c>
      <c r="D699" s="41">
        <f>VarInput!D699</f>
        <v>0</v>
      </c>
      <c r="E699" s="41">
        <f>VarInput!E699</f>
        <v>0</v>
      </c>
      <c r="F699" s="41">
        <f>VarInput!F699</f>
        <v>0</v>
      </c>
      <c r="G699" s="41">
        <f>VarInput!G699</f>
        <v>0</v>
      </c>
      <c r="H699" s="41">
        <f>VarInput!H699</f>
        <v>0</v>
      </c>
      <c r="I699" s="41">
        <f>VarInput!I699</f>
        <v>0</v>
      </c>
      <c r="J699" s="41">
        <f>VarInput!J699</f>
        <v>0</v>
      </c>
      <c r="K699" s="40">
        <f>VarInput!K699</f>
        <v>0</v>
      </c>
      <c r="L699" s="40"/>
      <c r="M699" s="40"/>
    </row>
    <row r="700" spans="1:13" x14ac:dyDescent="0.2">
      <c r="A700" s="41">
        <f>VarInput!A700</f>
        <v>0</v>
      </c>
      <c r="B700" s="41">
        <f>VarInput!B700</f>
        <v>0</v>
      </c>
      <c r="C700" s="41">
        <f>VarInput!C700</f>
        <v>0</v>
      </c>
      <c r="D700" s="41">
        <f>VarInput!D700</f>
        <v>0</v>
      </c>
      <c r="E700" s="41">
        <f>VarInput!E700</f>
        <v>0</v>
      </c>
      <c r="F700" s="41">
        <f>VarInput!F700</f>
        <v>0</v>
      </c>
      <c r="G700" s="41">
        <f>VarInput!G700</f>
        <v>0</v>
      </c>
      <c r="H700" s="41">
        <f>VarInput!H700</f>
        <v>0</v>
      </c>
      <c r="I700" s="41">
        <f>VarInput!I700</f>
        <v>0</v>
      </c>
      <c r="J700" s="41">
        <f>VarInput!J700</f>
        <v>0</v>
      </c>
      <c r="K700" s="40">
        <f>VarInput!K700</f>
        <v>0</v>
      </c>
      <c r="L700" s="40"/>
      <c r="M700" s="40"/>
    </row>
    <row r="701" spans="1:13" x14ac:dyDescent="0.2">
      <c r="A701" s="41">
        <f>VarInput!A701</f>
        <v>0</v>
      </c>
      <c r="B701" s="41">
        <f>VarInput!B701</f>
        <v>0</v>
      </c>
      <c r="C701" s="41">
        <f>VarInput!C701</f>
        <v>0</v>
      </c>
      <c r="D701" s="41">
        <f>VarInput!D701</f>
        <v>0</v>
      </c>
      <c r="E701" s="41">
        <f>VarInput!E701</f>
        <v>0</v>
      </c>
      <c r="F701" s="41">
        <f>VarInput!F701</f>
        <v>0</v>
      </c>
      <c r="G701" s="41">
        <f>VarInput!G701</f>
        <v>0</v>
      </c>
      <c r="H701" s="41">
        <f>VarInput!H701</f>
        <v>0</v>
      </c>
      <c r="I701" s="41">
        <f>VarInput!I701</f>
        <v>0</v>
      </c>
      <c r="J701" s="41">
        <f>VarInput!J701</f>
        <v>0</v>
      </c>
      <c r="K701" s="40">
        <f>VarInput!K701</f>
        <v>0</v>
      </c>
      <c r="L701" s="40"/>
      <c r="M701" s="40"/>
    </row>
    <row r="702" spans="1:13" x14ac:dyDescent="0.2">
      <c r="A702" s="41">
        <f>VarInput!A702</f>
        <v>0</v>
      </c>
      <c r="B702" s="41">
        <f>VarInput!B702</f>
        <v>0</v>
      </c>
      <c r="C702" s="41">
        <f>VarInput!C702</f>
        <v>0</v>
      </c>
      <c r="D702" s="41">
        <f>VarInput!D702</f>
        <v>0</v>
      </c>
      <c r="E702" s="41">
        <f>VarInput!E702</f>
        <v>0</v>
      </c>
      <c r="F702" s="41">
        <f>VarInput!F702</f>
        <v>0</v>
      </c>
      <c r="G702" s="41">
        <f>VarInput!G702</f>
        <v>0</v>
      </c>
      <c r="H702" s="41">
        <f>VarInput!H702</f>
        <v>0</v>
      </c>
      <c r="I702" s="41">
        <f>VarInput!I702</f>
        <v>0</v>
      </c>
      <c r="J702" s="41">
        <f>VarInput!J702</f>
        <v>0</v>
      </c>
      <c r="K702" s="40">
        <f>VarInput!K702</f>
        <v>0</v>
      </c>
      <c r="L702" s="40"/>
      <c r="M702" s="40"/>
    </row>
    <row r="703" spans="1:13" x14ac:dyDescent="0.2">
      <c r="A703" s="41">
        <f>VarInput!A703</f>
        <v>0</v>
      </c>
      <c r="B703" s="41">
        <f>VarInput!B703</f>
        <v>0</v>
      </c>
      <c r="C703" s="41">
        <f>VarInput!C703</f>
        <v>0</v>
      </c>
      <c r="D703" s="41">
        <f>VarInput!D703</f>
        <v>0</v>
      </c>
      <c r="E703" s="41">
        <f>VarInput!E703</f>
        <v>0</v>
      </c>
      <c r="F703" s="41">
        <f>VarInput!F703</f>
        <v>0</v>
      </c>
      <c r="G703" s="41">
        <f>VarInput!G703</f>
        <v>0</v>
      </c>
      <c r="H703" s="41">
        <f>VarInput!H703</f>
        <v>0</v>
      </c>
      <c r="I703" s="41">
        <f>VarInput!I703</f>
        <v>0</v>
      </c>
      <c r="J703" s="41">
        <f>VarInput!J703</f>
        <v>0</v>
      </c>
      <c r="K703" s="40">
        <f>VarInput!K703</f>
        <v>0</v>
      </c>
      <c r="L703" s="40"/>
      <c r="M703" s="40"/>
    </row>
    <row r="704" spans="1:13" x14ac:dyDescent="0.2">
      <c r="A704" s="41">
        <f>VarInput!A704</f>
        <v>0</v>
      </c>
      <c r="B704" s="41">
        <f>VarInput!B704</f>
        <v>0</v>
      </c>
      <c r="C704" s="41">
        <f>VarInput!C704</f>
        <v>0</v>
      </c>
      <c r="D704" s="41">
        <f>VarInput!D704</f>
        <v>0</v>
      </c>
      <c r="E704" s="41">
        <f>VarInput!E704</f>
        <v>0</v>
      </c>
      <c r="F704" s="41">
        <f>VarInput!F704</f>
        <v>0</v>
      </c>
      <c r="G704" s="41">
        <f>VarInput!G704</f>
        <v>0</v>
      </c>
      <c r="H704" s="41">
        <f>VarInput!H704</f>
        <v>0</v>
      </c>
      <c r="I704" s="41">
        <f>VarInput!I704</f>
        <v>0</v>
      </c>
      <c r="J704" s="41">
        <f>VarInput!J704</f>
        <v>0</v>
      </c>
      <c r="K704" s="40">
        <f>VarInput!K704</f>
        <v>0</v>
      </c>
      <c r="L704" s="40"/>
      <c r="M704" s="40"/>
    </row>
    <row r="705" spans="1:13" x14ac:dyDescent="0.2">
      <c r="A705" s="41">
        <f>VarInput!A705</f>
        <v>0</v>
      </c>
      <c r="B705" s="41">
        <f>VarInput!B705</f>
        <v>0</v>
      </c>
      <c r="C705" s="41">
        <f>VarInput!C705</f>
        <v>0</v>
      </c>
      <c r="D705" s="41">
        <f>VarInput!D705</f>
        <v>0</v>
      </c>
      <c r="E705" s="41">
        <f>VarInput!E705</f>
        <v>0</v>
      </c>
      <c r="F705" s="41">
        <f>VarInput!F705</f>
        <v>0</v>
      </c>
      <c r="G705" s="41">
        <f>VarInput!G705</f>
        <v>0</v>
      </c>
      <c r="H705" s="41">
        <f>VarInput!H705</f>
        <v>0</v>
      </c>
      <c r="I705" s="41">
        <f>VarInput!I705</f>
        <v>0</v>
      </c>
      <c r="J705" s="41">
        <f>VarInput!J705</f>
        <v>0</v>
      </c>
      <c r="K705" s="40">
        <f>VarInput!K705</f>
        <v>0</v>
      </c>
      <c r="L705" s="40"/>
      <c r="M705" s="40"/>
    </row>
    <row r="706" spans="1:13" x14ac:dyDescent="0.2">
      <c r="A706" s="41">
        <f>VarInput!A706</f>
        <v>0</v>
      </c>
      <c r="B706" s="41">
        <f>VarInput!B706</f>
        <v>0</v>
      </c>
      <c r="C706" s="41">
        <f>VarInput!C706</f>
        <v>0</v>
      </c>
      <c r="D706" s="41">
        <f>VarInput!D706</f>
        <v>0</v>
      </c>
      <c r="E706" s="41">
        <f>VarInput!E706</f>
        <v>0</v>
      </c>
      <c r="F706" s="41">
        <f>VarInput!F706</f>
        <v>0</v>
      </c>
      <c r="G706" s="41">
        <f>VarInput!G706</f>
        <v>0</v>
      </c>
      <c r="H706" s="41">
        <f>VarInput!H706</f>
        <v>0</v>
      </c>
      <c r="I706" s="41">
        <f>VarInput!I706</f>
        <v>0</v>
      </c>
      <c r="J706" s="41">
        <f>VarInput!J706</f>
        <v>0</v>
      </c>
      <c r="K706" s="40">
        <f>VarInput!K706</f>
        <v>0</v>
      </c>
      <c r="L706" s="40"/>
      <c r="M706" s="40"/>
    </row>
    <row r="707" spans="1:13" x14ac:dyDescent="0.2">
      <c r="A707" s="41">
        <f>VarInput!A707</f>
        <v>0</v>
      </c>
      <c r="B707" s="41">
        <f>VarInput!B707</f>
        <v>0</v>
      </c>
      <c r="C707" s="41">
        <f>VarInput!C707</f>
        <v>0</v>
      </c>
      <c r="D707" s="41">
        <f>VarInput!D707</f>
        <v>0</v>
      </c>
      <c r="E707" s="41">
        <f>VarInput!E707</f>
        <v>0</v>
      </c>
      <c r="F707" s="41">
        <f>VarInput!F707</f>
        <v>0</v>
      </c>
      <c r="G707" s="41">
        <f>VarInput!G707</f>
        <v>0</v>
      </c>
      <c r="H707" s="41">
        <f>VarInput!H707</f>
        <v>0</v>
      </c>
      <c r="I707" s="41">
        <f>VarInput!I707</f>
        <v>0</v>
      </c>
      <c r="J707" s="41">
        <f>VarInput!J707</f>
        <v>0</v>
      </c>
      <c r="K707" s="40">
        <f>VarInput!K707</f>
        <v>0</v>
      </c>
      <c r="L707" s="40"/>
      <c r="M707" s="40"/>
    </row>
    <row r="708" spans="1:13" x14ac:dyDescent="0.2">
      <c r="A708" s="41">
        <f>VarInput!A708</f>
        <v>0</v>
      </c>
      <c r="B708" s="41">
        <f>VarInput!B708</f>
        <v>0</v>
      </c>
      <c r="C708" s="41">
        <f>VarInput!C708</f>
        <v>0</v>
      </c>
      <c r="D708" s="41">
        <f>VarInput!D708</f>
        <v>0</v>
      </c>
      <c r="E708" s="41">
        <f>VarInput!E708</f>
        <v>0</v>
      </c>
      <c r="F708" s="41">
        <f>VarInput!F708</f>
        <v>0</v>
      </c>
      <c r="G708" s="41">
        <f>VarInput!G708</f>
        <v>0</v>
      </c>
      <c r="H708" s="41">
        <f>VarInput!H708</f>
        <v>0</v>
      </c>
      <c r="I708" s="41">
        <f>VarInput!I708</f>
        <v>0</v>
      </c>
      <c r="J708" s="41">
        <f>VarInput!J708</f>
        <v>0</v>
      </c>
      <c r="K708" s="40">
        <f>VarInput!K708</f>
        <v>0</v>
      </c>
      <c r="L708" s="40"/>
      <c r="M708" s="40"/>
    </row>
    <row r="709" spans="1:13" x14ac:dyDescent="0.2">
      <c r="A709" s="41">
        <f>VarInput!A709</f>
        <v>0</v>
      </c>
      <c r="B709" s="41">
        <f>VarInput!B709</f>
        <v>0</v>
      </c>
      <c r="C709" s="41">
        <f>VarInput!C709</f>
        <v>0</v>
      </c>
      <c r="D709" s="41">
        <f>VarInput!D709</f>
        <v>0</v>
      </c>
      <c r="E709" s="41">
        <f>VarInput!E709</f>
        <v>0</v>
      </c>
      <c r="F709" s="41">
        <f>VarInput!F709</f>
        <v>0</v>
      </c>
      <c r="G709" s="41">
        <f>VarInput!G709</f>
        <v>0</v>
      </c>
      <c r="H709" s="41">
        <f>VarInput!H709</f>
        <v>0</v>
      </c>
      <c r="I709" s="41">
        <f>VarInput!I709</f>
        <v>0</v>
      </c>
      <c r="J709" s="41">
        <f>VarInput!J709</f>
        <v>0</v>
      </c>
      <c r="K709" s="40">
        <f>VarInput!K709</f>
        <v>0</v>
      </c>
      <c r="L709" s="40"/>
      <c r="M709" s="40"/>
    </row>
    <row r="710" spans="1:13" x14ac:dyDescent="0.2">
      <c r="A710" s="41">
        <f>VarInput!A710</f>
        <v>0</v>
      </c>
      <c r="B710" s="41">
        <f>VarInput!B710</f>
        <v>0</v>
      </c>
      <c r="C710" s="41">
        <f>VarInput!C710</f>
        <v>0</v>
      </c>
      <c r="D710" s="41">
        <f>VarInput!D710</f>
        <v>0</v>
      </c>
      <c r="E710" s="41">
        <f>VarInput!E710</f>
        <v>0</v>
      </c>
      <c r="F710" s="41">
        <f>VarInput!F710</f>
        <v>0</v>
      </c>
      <c r="G710" s="41">
        <f>VarInput!G710</f>
        <v>0</v>
      </c>
      <c r="H710" s="41">
        <f>VarInput!H710</f>
        <v>0</v>
      </c>
      <c r="I710" s="41">
        <f>VarInput!I710</f>
        <v>0</v>
      </c>
      <c r="J710" s="41">
        <f>VarInput!J710</f>
        <v>0</v>
      </c>
      <c r="K710" s="40">
        <f>VarInput!K710</f>
        <v>0</v>
      </c>
      <c r="L710" s="40"/>
      <c r="M710" s="40"/>
    </row>
    <row r="711" spans="1:13" x14ac:dyDescent="0.2">
      <c r="A711" s="41">
        <f>VarInput!A711</f>
        <v>0</v>
      </c>
      <c r="B711" s="41">
        <f>VarInput!B711</f>
        <v>0</v>
      </c>
      <c r="C711" s="41">
        <f>VarInput!C711</f>
        <v>0</v>
      </c>
      <c r="D711" s="41">
        <f>VarInput!D711</f>
        <v>0</v>
      </c>
      <c r="E711" s="41">
        <f>VarInput!E711</f>
        <v>0</v>
      </c>
      <c r="F711" s="41">
        <f>VarInput!F711</f>
        <v>0</v>
      </c>
      <c r="G711" s="41">
        <f>VarInput!G711</f>
        <v>0</v>
      </c>
      <c r="H711" s="41">
        <f>VarInput!H711</f>
        <v>0</v>
      </c>
      <c r="I711" s="41">
        <f>VarInput!I711</f>
        <v>0</v>
      </c>
      <c r="J711" s="41">
        <f>VarInput!J711</f>
        <v>0</v>
      </c>
      <c r="K711" s="40">
        <f>VarInput!K711</f>
        <v>0</v>
      </c>
      <c r="L711" s="40"/>
      <c r="M711" s="40"/>
    </row>
    <row r="712" spans="1:13" x14ac:dyDescent="0.2">
      <c r="A712" s="41">
        <f>VarInput!A712</f>
        <v>0</v>
      </c>
      <c r="B712" s="41">
        <f>VarInput!B712</f>
        <v>0</v>
      </c>
      <c r="C712" s="41">
        <f>VarInput!C712</f>
        <v>0</v>
      </c>
      <c r="D712" s="41">
        <f>VarInput!D712</f>
        <v>0</v>
      </c>
      <c r="E712" s="41">
        <f>VarInput!E712</f>
        <v>0</v>
      </c>
      <c r="F712" s="41">
        <f>VarInput!F712</f>
        <v>0</v>
      </c>
      <c r="G712" s="41">
        <f>VarInput!G712</f>
        <v>0</v>
      </c>
      <c r="H712" s="41">
        <f>VarInput!H712</f>
        <v>0</v>
      </c>
      <c r="I712" s="41">
        <f>VarInput!I712</f>
        <v>0</v>
      </c>
      <c r="J712" s="41">
        <f>VarInput!J712</f>
        <v>0</v>
      </c>
      <c r="K712" s="40">
        <f>VarInput!K712</f>
        <v>0</v>
      </c>
      <c r="L712" s="40"/>
      <c r="M712" s="40"/>
    </row>
    <row r="713" spans="1:13" x14ac:dyDescent="0.2">
      <c r="A713" s="41">
        <f>VarInput!A713</f>
        <v>0</v>
      </c>
      <c r="B713" s="41">
        <f>VarInput!B713</f>
        <v>0</v>
      </c>
      <c r="C713" s="41">
        <f>VarInput!C713</f>
        <v>0</v>
      </c>
      <c r="D713" s="41">
        <f>VarInput!D713</f>
        <v>0</v>
      </c>
      <c r="E713" s="41">
        <f>VarInput!E713</f>
        <v>0</v>
      </c>
      <c r="F713" s="41">
        <f>VarInput!F713</f>
        <v>0</v>
      </c>
      <c r="G713" s="41">
        <f>VarInput!G713</f>
        <v>0</v>
      </c>
      <c r="H713" s="41">
        <f>VarInput!H713</f>
        <v>0</v>
      </c>
      <c r="I713" s="41">
        <f>VarInput!I713</f>
        <v>0</v>
      </c>
      <c r="J713" s="41">
        <f>VarInput!J713</f>
        <v>0</v>
      </c>
      <c r="K713" s="40">
        <f>VarInput!K713</f>
        <v>0</v>
      </c>
      <c r="L713" s="40"/>
      <c r="M713" s="40"/>
    </row>
    <row r="714" spans="1:13" x14ac:dyDescent="0.2">
      <c r="A714" s="41">
        <f>VarInput!A714</f>
        <v>0</v>
      </c>
      <c r="B714" s="41">
        <f>VarInput!B714</f>
        <v>0</v>
      </c>
      <c r="C714" s="41">
        <f>VarInput!C714</f>
        <v>0</v>
      </c>
      <c r="D714" s="41">
        <f>VarInput!D714</f>
        <v>0</v>
      </c>
      <c r="E714" s="41">
        <f>VarInput!E714</f>
        <v>0</v>
      </c>
      <c r="F714" s="41">
        <f>VarInput!F714</f>
        <v>0</v>
      </c>
      <c r="G714" s="41">
        <f>VarInput!G714</f>
        <v>0</v>
      </c>
      <c r="H714" s="41">
        <f>VarInput!H714</f>
        <v>0</v>
      </c>
      <c r="I714" s="41">
        <f>VarInput!I714</f>
        <v>0</v>
      </c>
      <c r="J714" s="41">
        <f>VarInput!J714</f>
        <v>0</v>
      </c>
      <c r="K714" s="40">
        <f>VarInput!K714</f>
        <v>0</v>
      </c>
      <c r="L714" s="40"/>
      <c r="M714" s="40"/>
    </row>
    <row r="715" spans="1:13" x14ac:dyDescent="0.2">
      <c r="A715" s="41">
        <f>VarInput!A715</f>
        <v>0</v>
      </c>
      <c r="B715" s="41">
        <f>VarInput!B715</f>
        <v>0</v>
      </c>
      <c r="C715" s="41">
        <f>VarInput!C715</f>
        <v>0</v>
      </c>
      <c r="D715" s="41">
        <f>VarInput!D715</f>
        <v>0</v>
      </c>
      <c r="E715" s="41">
        <f>VarInput!E715</f>
        <v>0</v>
      </c>
      <c r="F715" s="41">
        <f>VarInput!F715</f>
        <v>0</v>
      </c>
      <c r="G715" s="41">
        <f>VarInput!G715</f>
        <v>0</v>
      </c>
      <c r="H715" s="41">
        <f>VarInput!H715</f>
        <v>0</v>
      </c>
      <c r="I715" s="41">
        <f>VarInput!I715</f>
        <v>0</v>
      </c>
      <c r="J715" s="41">
        <f>VarInput!J715</f>
        <v>0</v>
      </c>
      <c r="K715" s="40">
        <f>VarInput!K715</f>
        <v>0</v>
      </c>
      <c r="L715" s="40"/>
      <c r="M715" s="40"/>
    </row>
    <row r="716" spans="1:13" x14ac:dyDescent="0.2">
      <c r="A716" s="41">
        <f>VarInput!A716</f>
        <v>0</v>
      </c>
      <c r="B716" s="41">
        <f>VarInput!B716</f>
        <v>0</v>
      </c>
      <c r="C716" s="41">
        <f>VarInput!C716</f>
        <v>0</v>
      </c>
      <c r="D716" s="41">
        <f>VarInput!D716</f>
        <v>0</v>
      </c>
      <c r="E716" s="41">
        <f>VarInput!E716</f>
        <v>0</v>
      </c>
      <c r="F716" s="41">
        <f>VarInput!F716</f>
        <v>0</v>
      </c>
      <c r="G716" s="41">
        <f>VarInput!G716</f>
        <v>0</v>
      </c>
      <c r="H716" s="41">
        <f>VarInput!H716</f>
        <v>0</v>
      </c>
      <c r="I716" s="41">
        <f>VarInput!I716</f>
        <v>0</v>
      </c>
      <c r="J716" s="41">
        <f>VarInput!J716</f>
        <v>0</v>
      </c>
      <c r="K716" s="40">
        <f>VarInput!K716</f>
        <v>0</v>
      </c>
      <c r="L716" s="40"/>
      <c r="M716" s="40"/>
    </row>
    <row r="717" spans="1:13" x14ac:dyDescent="0.2">
      <c r="A717" s="41">
        <f>VarInput!A717</f>
        <v>0</v>
      </c>
      <c r="B717" s="41">
        <f>VarInput!B717</f>
        <v>0</v>
      </c>
      <c r="C717" s="41">
        <f>VarInput!C717</f>
        <v>0</v>
      </c>
      <c r="D717" s="41">
        <f>VarInput!D717</f>
        <v>0</v>
      </c>
      <c r="E717" s="41">
        <f>VarInput!E717</f>
        <v>0</v>
      </c>
      <c r="F717" s="41">
        <f>VarInput!F717</f>
        <v>0</v>
      </c>
      <c r="G717" s="41">
        <f>VarInput!G717</f>
        <v>0</v>
      </c>
      <c r="H717" s="41">
        <f>VarInput!H717</f>
        <v>0</v>
      </c>
      <c r="I717" s="41">
        <f>VarInput!I717</f>
        <v>0</v>
      </c>
      <c r="J717" s="41">
        <f>VarInput!J717</f>
        <v>0</v>
      </c>
      <c r="K717" s="40">
        <f>VarInput!K717</f>
        <v>0</v>
      </c>
      <c r="L717" s="40"/>
      <c r="M717" s="40"/>
    </row>
    <row r="718" spans="1:13" x14ac:dyDescent="0.2">
      <c r="A718" s="41">
        <f>VarInput!A718</f>
        <v>0</v>
      </c>
      <c r="B718" s="41">
        <f>VarInput!B718</f>
        <v>0</v>
      </c>
      <c r="C718" s="41">
        <f>VarInput!C718</f>
        <v>0</v>
      </c>
      <c r="D718" s="41">
        <f>VarInput!D718</f>
        <v>0</v>
      </c>
      <c r="E718" s="41">
        <f>VarInput!E718</f>
        <v>0</v>
      </c>
      <c r="F718" s="41">
        <f>VarInput!F718</f>
        <v>0</v>
      </c>
      <c r="G718" s="41">
        <f>VarInput!G718</f>
        <v>0</v>
      </c>
      <c r="H718" s="41">
        <f>VarInput!H718</f>
        <v>0</v>
      </c>
      <c r="I718" s="41">
        <f>VarInput!I718</f>
        <v>0</v>
      </c>
      <c r="J718" s="41">
        <f>VarInput!J718</f>
        <v>0</v>
      </c>
      <c r="K718" s="40">
        <f>VarInput!K718</f>
        <v>0</v>
      </c>
      <c r="L718" s="40"/>
      <c r="M718" s="40"/>
    </row>
    <row r="719" spans="1:13" x14ac:dyDescent="0.2">
      <c r="A719" s="41">
        <f>VarInput!A719</f>
        <v>0</v>
      </c>
      <c r="B719" s="41">
        <f>VarInput!B719</f>
        <v>0</v>
      </c>
      <c r="C719" s="41">
        <f>VarInput!C719</f>
        <v>0</v>
      </c>
      <c r="D719" s="41">
        <f>VarInput!D719</f>
        <v>0</v>
      </c>
      <c r="E719" s="41">
        <f>VarInput!E719</f>
        <v>0</v>
      </c>
      <c r="F719" s="41">
        <f>VarInput!F719</f>
        <v>0</v>
      </c>
      <c r="G719" s="41">
        <f>VarInput!G719</f>
        <v>0</v>
      </c>
      <c r="H719" s="41">
        <f>VarInput!H719</f>
        <v>0</v>
      </c>
      <c r="I719" s="41">
        <f>VarInput!I719</f>
        <v>0</v>
      </c>
      <c r="J719" s="41">
        <f>VarInput!J719</f>
        <v>0</v>
      </c>
      <c r="K719" s="40">
        <f>VarInput!K719</f>
        <v>0</v>
      </c>
      <c r="L719" s="40"/>
      <c r="M719" s="40"/>
    </row>
    <row r="720" spans="1:13" x14ac:dyDescent="0.2">
      <c r="A720" s="41">
        <f>VarInput!A720</f>
        <v>0</v>
      </c>
      <c r="B720" s="41">
        <f>VarInput!B720</f>
        <v>0</v>
      </c>
      <c r="C720" s="41">
        <f>VarInput!C720</f>
        <v>0</v>
      </c>
      <c r="D720" s="41">
        <f>VarInput!D720</f>
        <v>0</v>
      </c>
      <c r="E720" s="41">
        <f>VarInput!E720</f>
        <v>0</v>
      </c>
      <c r="F720" s="41">
        <f>VarInput!F720</f>
        <v>0</v>
      </c>
      <c r="G720" s="41">
        <f>VarInput!G720</f>
        <v>0</v>
      </c>
      <c r="H720" s="41">
        <f>VarInput!H720</f>
        <v>0</v>
      </c>
      <c r="I720" s="41">
        <f>VarInput!I720</f>
        <v>0</v>
      </c>
      <c r="J720" s="41">
        <f>VarInput!J720</f>
        <v>0</v>
      </c>
      <c r="K720" s="40">
        <f>VarInput!K720</f>
        <v>0</v>
      </c>
      <c r="L720" s="40"/>
      <c r="M720" s="40"/>
    </row>
    <row r="721" spans="1:13" x14ac:dyDescent="0.2">
      <c r="A721" s="41">
        <f>VarInput!A721</f>
        <v>0</v>
      </c>
      <c r="B721" s="41">
        <f>VarInput!B721</f>
        <v>0</v>
      </c>
      <c r="C721" s="41">
        <f>VarInput!C721</f>
        <v>0</v>
      </c>
      <c r="D721" s="41">
        <f>VarInput!D721</f>
        <v>0</v>
      </c>
      <c r="E721" s="41">
        <f>VarInput!E721</f>
        <v>0</v>
      </c>
      <c r="F721" s="41">
        <f>VarInput!F721</f>
        <v>0</v>
      </c>
      <c r="G721" s="41">
        <f>VarInput!G721</f>
        <v>0</v>
      </c>
      <c r="H721" s="41">
        <f>VarInput!H721</f>
        <v>0</v>
      </c>
      <c r="I721" s="41">
        <f>VarInput!I721</f>
        <v>0</v>
      </c>
      <c r="J721" s="41">
        <f>VarInput!J721</f>
        <v>0</v>
      </c>
      <c r="K721" s="40">
        <f>VarInput!K721</f>
        <v>0</v>
      </c>
      <c r="L721" s="40"/>
      <c r="M721" s="40"/>
    </row>
    <row r="722" spans="1:13" x14ac:dyDescent="0.2">
      <c r="A722" s="41">
        <f>VarInput!A722</f>
        <v>0</v>
      </c>
      <c r="B722" s="41">
        <f>VarInput!B722</f>
        <v>0</v>
      </c>
      <c r="C722" s="41">
        <f>VarInput!C722</f>
        <v>0</v>
      </c>
      <c r="D722" s="41">
        <f>VarInput!D722</f>
        <v>0</v>
      </c>
      <c r="E722" s="41">
        <f>VarInput!E722</f>
        <v>0</v>
      </c>
      <c r="F722" s="41">
        <f>VarInput!F722</f>
        <v>0</v>
      </c>
      <c r="G722" s="41">
        <f>VarInput!G722</f>
        <v>0</v>
      </c>
      <c r="H722" s="41">
        <f>VarInput!H722</f>
        <v>0</v>
      </c>
      <c r="I722" s="41">
        <f>VarInput!I722</f>
        <v>0</v>
      </c>
      <c r="J722" s="41">
        <f>VarInput!J722</f>
        <v>0</v>
      </c>
      <c r="K722" s="40">
        <f>VarInput!K722</f>
        <v>0</v>
      </c>
      <c r="L722" s="40"/>
      <c r="M722" s="40"/>
    </row>
    <row r="723" spans="1:13" x14ac:dyDescent="0.2">
      <c r="A723" s="41">
        <f>VarInput!A723</f>
        <v>0</v>
      </c>
      <c r="B723" s="41">
        <f>VarInput!B723</f>
        <v>0</v>
      </c>
      <c r="C723" s="41">
        <f>VarInput!C723</f>
        <v>0</v>
      </c>
      <c r="D723" s="41">
        <f>VarInput!D723</f>
        <v>0</v>
      </c>
      <c r="E723" s="41">
        <f>VarInput!E723</f>
        <v>0</v>
      </c>
      <c r="F723" s="41">
        <f>VarInput!F723</f>
        <v>0</v>
      </c>
      <c r="G723" s="41">
        <f>VarInput!G723</f>
        <v>0</v>
      </c>
      <c r="H723" s="41">
        <f>VarInput!H723</f>
        <v>0</v>
      </c>
      <c r="I723" s="41">
        <f>VarInput!I723</f>
        <v>0</v>
      </c>
      <c r="J723" s="41">
        <f>VarInput!J723</f>
        <v>0</v>
      </c>
      <c r="K723" s="40">
        <f>VarInput!K723</f>
        <v>0</v>
      </c>
      <c r="L723" s="40"/>
      <c r="M723" s="40"/>
    </row>
    <row r="724" spans="1:13" x14ac:dyDescent="0.2">
      <c r="A724" s="41">
        <f>VarInput!A724</f>
        <v>0</v>
      </c>
      <c r="B724" s="41">
        <f>VarInput!B724</f>
        <v>0</v>
      </c>
      <c r="C724" s="41">
        <f>VarInput!C724</f>
        <v>0</v>
      </c>
      <c r="D724" s="41">
        <f>VarInput!D724</f>
        <v>0</v>
      </c>
      <c r="E724" s="41">
        <f>VarInput!E724</f>
        <v>0</v>
      </c>
      <c r="F724" s="41">
        <f>VarInput!F724</f>
        <v>0</v>
      </c>
      <c r="G724" s="41">
        <f>VarInput!G724</f>
        <v>0</v>
      </c>
      <c r="H724" s="41">
        <f>VarInput!H724</f>
        <v>0</v>
      </c>
      <c r="I724" s="41">
        <f>VarInput!I724</f>
        <v>0</v>
      </c>
      <c r="J724" s="41">
        <f>VarInput!J724</f>
        <v>0</v>
      </c>
      <c r="K724" s="40">
        <f>VarInput!K724</f>
        <v>0</v>
      </c>
      <c r="L724" s="40"/>
      <c r="M724" s="40"/>
    </row>
    <row r="725" spans="1:13" x14ac:dyDescent="0.2">
      <c r="A725" s="41">
        <f>VarInput!A725</f>
        <v>0</v>
      </c>
      <c r="B725" s="41">
        <f>VarInput!B725</f>
        <v>0</v>
      </c>
      <c r="C725" s="41">
        <f>VarInput!C725</f>
        <v>0</v>
      </c>
      <c r="D725" s="41">
        <f>VarInput!D725</f>
        <v>0</v>
      </c>
      <c r="E725" s="41">
        <f>VarInput!E725</f>
        <v>0</v>
      </c>
      <c r="F725" s="41">
        <f>VarInput!F725</f>
        <v>0</v>
      </c>
      <c r="G725" s="41">
        <f>VarInput!G725</f>
        <v>0</v>
      </c>
      <c r="H725" s="41">
        <f>VarInput!H725</f>
        <v>0</v>
      </c>
      <c r="I725" s="41">
        <f>VarInput!I725</f>
        <v>0</v>
      </c>
      <c r="J725" s="41">
        <f>VarInput!J725</f>
        <v>0</v>
      </c>
      <c r="K725" s="40">
        <f>VarInput!K725</f>
        <v>0</v>
      </c>
      <c r="L725" s="40"/>
      <c r="M725" s="40"/>
    </row>
    <row r="726" spans="1:13" x14ac:dyDescent="0.2">
      <c r="A726" s="41">
        <f>VarInput!A726</f>
        <v>0</v>
      </c>
      <c r="B726" s="41">
        <f>VarInput!B726</f>
        <v>0</v>
      </c>
      <c r="C726" s="41">
        <f>VarInput!C726</f>
        <v>0</v>
      </c>
      <c r="D726" s="41">
        <f>VarInput!D726</f>
        <v>0</v>
      </c>
      <c r="E726" s="41">
        <f>VarInput!E726</f>
        <v>0</v>
      </c>
      <c r="F726" s="41">
        <f>VarInput!F726</f>
        <v>0</v>
      </c>
      <c r="G726" s="41">
        <f>VarInput!G726</f>
        <v>0</v>
      </c>
      <c r="H726" s="41">
        <f>VarInput!H726</f>
        <v>0</v>
      </c>
      <c r="I726" s="41">
        <f>VarInput!I726</f>
        <v>0</v>
      </c>
      <c r="J726" s="41">
        <f>VarInput!J726</f>
        <v>0</v>
      </c>
      <c r="K726" s="40">
        <f>VarInput!K726</f>
        <v>0</v>
      </c>
      <c r="L726" s="40"/>
      <c r="M726" s="40"/>
    </row>
    <row r="727" spans="1:13" x14ac:dyDescent="0.2">
      <c r="A727" s="41">
        <f>VarInput!A727</f>
        <v>0</v>
      </c>
      <c r="B727" s="41">
        <f>VarInput!B727</f>
        <v>0</v>
      </c>
      <c r="C727" s="41">
        <f>VarInput!C727</f>
        <v>0</v>
      </c>
      <c r="D727" s="41">
        <f>VarInput!D727</f>
        <v>0</v>
      </c>
      <c r="E727" s="41">
        <f>VarInput!E727</f>
        <v>0</v>
      </c>
      <c r="F727" s="41">
        <f>VarInput!F727</f>
        <v>0</v>
      </c>
      <c r="G727" s="41">
        <f>VarInput!G727</f>
        <v>0</v>
      </c>
      <c r="H727" s="41">
        <f>VarInput!H727</f>
        <v>0</v>
      </c>
      <c r="I727" s="41">
        <f>VarInput!I727</f>
        <v>0</v>
      </c>
      <c r="J727" s="41">
        <f>VarInput!J727</f>
        <v>0</v>
      </c>
      <c r="K727" s="40">
        <f>VarInput!K727</f>
        <v>0</v>
      </c>
      <c r="L727" s="40"/>
      <c r="M727" s="40"/>
    </row>
    <row r="728" spans="1:13" x14ac:dyDescent="0.2">
      <c r="A728" s="41">
        <f>VarInput!A728</f>
        <v>0</v>
      </c>
      <c r="B728" s="41">
        <f>VarInput!B728</f>
        <v>0</v>
      </c>
      <c r="C728" s="41">
        <f>VarInput!C728</f>
        <v>0</v>
      </c>
      <c r="D728" s="41">
        <f>VarInput!D728</f>
        <v>0</v>
      </c>
      <c r="E728" s="41">
        <f>VarInput!E728</f>
        <v>0</v>
      </c>
      <c r="F728" s="41">
        <f>VarInput!F728</f>
        <v>0</v>
      </c>
      <c r="G728" s="41">
        <f>VarInput!G728</f>
        <v>0</v>
      </c>
      <c r="H728" s="41">
        <f>VarInput!H728</f>
        <v>0</v>
      </c>
      <c r="I728" s="41">
        <f>VarInput!I728</f>
        <v>0</v>
      </c>
      <c r="J728" s="41">
        <f>VarInput!J728</f>
        <v>0</v>
      </c>
      <c r="K728" s="40">
        <f>VarInput!K728</f>
        <v>0</v>
      </c>
      <c r="L728" s="40"/>
      <c r="M728" s="40"/>
    </row>
    <row r="729" spans="1:13" x14ac:dyDescent="0.2">
      <c r="A729" s="41">
        <f>VarInput!A729</f>
        <v>0</v>
      </c>
      <c r="B729" s="41">
        <f>VarInput!B729</f>
        <v>0</v>
      </c>
      <c r="C729" s="41">
        <f>VarInput!C729</f>
        <v>0</v>
      </c>
      <c r="D729" s="41">
        <f>VarInput!D729</f>
        <v>0</v>
      </c>
      <c r="E729" s="41">
        <f>VarInput!E729</f>
        <v>0</v>
      </c>
      <c r="F729" s="41">
        <f>VarInput!F729</f>
        <v>0</v>
      </c>
      <c r="G729" s="41">
        <f>VarInput!G729</f>
        <v>0</v>
      </c>
      <c r="H729" s="41">
        <f>VarInput!H729</f>
        <v>0</v>
      </c>
      <c r="I729" s="41">
        <f>VarInput!I729</f>
        <v>0</v>
      </c>
      <c r="J729" s="41">
        <f>VarInput!J729</f>
        <v>0</v>
      </c>
      <c r="K729" s="40">
        <f>VarInput!K729</f>
        <v>0</v>
      </c>
      <c r="L729" s="40"/>
      <c r="M729" s="40"/>
    </row>
    <row r="730" spans="1:13" x14ac:dyDescent="0.2">
      <c r="A730" s="41">
        <f>VarInput!A730</f>
        <v>0</v>
      </c>
      <c r="B730" s="41">
        <f>VarInput!B730</f>
        <v>0</v>
      </c>
      <c r="C730" s="41">
        <f>VarInput!C730</f>
        <v>0</v>
      </c>
      <c r="D730" s="41">
        <f>VarInput!D730</f>
        <v>0</v>
      </c>
      <c r="E730" s="41">
        <f>VarInput!E730</f>
        <v>0</v>
      </c>
      <c r="F730" s="41">
        <f>VarInput!F730</f>
        <v>0</v>
      </c>
      <c r="G730" s="41">
        <f>VarInput!G730</f>
        <v>0</v>
      </c>
      <c r="H730" s="41">
        <f>VarInput!H730</f>
        <v>0</v>
      </c>
      <c r="I730" s="41">
        <f>VarInput!I730</f>
        <v>0</v>
      </c>
      <c r="J730" s="41">
        <f>VarInput!J730</f>
        <v>0</v>
      </c>
      <c r="K730" s="40">
        <f>VarInput!K730</f>
        <v>0</v>
      </c>
      <c r="L730" s="40"/>
      <c r="M730" s="40"/>
    </row>
    <row r="731" spans="1:13" x14ac:dyDescent="0.2">
      <c r="A731" s="41">
        <f>VarInput!A731</f>
        <v>0</v>
      </c>
      <c r="B731" s="41">
        <f>VarInput!B731</f>
        <v>0</v>
      </c>
      <c r="C731" s="41">
        <f>VarInput!C731</f>
        <v>0</v>
      </c>
      <c r="D731" s="41">
        <f>VarInput!D731</f>
        <v>0</v>
      </c>
      <c r="E731" s="41">
        <f>VarInput!E731</f>
        <v>0</v>
      </c>
      <c r="F731" s="41">
        <f>VarInput!F731</f>
        <v>0</v>
      </c>
      <c r="G731" s="41">
        <f>VarInput!G731</f>
        <v>0</v>
      </c>
      <c r="H731" s="41">
        <f>VarInput!H731</f>
        <v>0</v>
      </c>
      <c r="I731" s="41">
        <f>VarInput!I731</f>
        <v>0</v>
      </c>
      <c r="J731" s="41">
        <f>VarInput!J731</f>
        <v>0</v>
      </c>
      <c r="K731" s="40">
        <f>VarInput!K731</f>
        <v>0</v>
      </c>
      <c r="L731" s="40"/>
      <c r="M731" s="40"/>
    </row>
    <row r="732" spans="1:13" x14ac:dyDescent="0.2">
      <c r="A732" s="41">
        <f>VarInput!A732</f>
        <v>0</v>
      </c>
      <c r="B732" s="41">
        <f>VarInput!B732</f>
        <v>0</v>
      </c>
      <c r="C732" s="41">
        <f>VarInput!C732</f>
        <v>0</v>
      </c>
      <c r="D732" s="41">
        <f>VarInput!D732</f>
        <v>0</v>
      </c>
      <c r="E732" s="41">
        <f>VarInput!E732</f>
        <v>0</v>
      </c>
      <c r="F732" s="41">
        <f>VarInput!F732</f>
        <v>0</v>
      </c>
      <c r="G732" s="41">
        <f>VarInput!G732</f>
        <v>0</v>
      </c>
      <c r="H732" s="41">
        <f>VarInput!H732</f>
        <v>0</v>
      </c>
      <c r="I732" s="41">
        <f>VarInput!I732</f>
        <v>0</v>
      </c>
      <c r="J732" s="41">
        <f>VarInput!J732</f>
        <v>0</v>
      </c>
      <c r="K732" s="40">
        <f>VarInput!K732</f>
        <v>0</v>
      </c>
      <c r="L732" s="40"/>
      <c r="M732" s="40"/>
    </row>
    <row r="733" spans="1:13" x14ac:dyDescent="0.2">
      <c r="A733" s="41">
        <f>VarInput!A733</f>
        <v>0</v>
      </c>
      <c r="B733" s="41">
        <f>VarInput!B733</f>
        <v>0</v>
      </c>
      <c r="C733" s="41">
        <f>VarInput!C733</f>
        <v>0</v>
      </c>
      <c r="D733" s="41">
        <f>VarInput!D733</f>
        <v>0</v>
      </c>
      <c r="E733" s="41">
        <f>VarInput!E733</f>
        <v>0</v>
      </c>
      <c r="F733" s="41">
        <f>VarInput!F733</f>
        <v>0</v>
      </c>
      <c r="G733" s="41">
        <f>VarInput!G733</f>
        <v>0</v>
      </c>
      <c r="H733" s="41">
        <f>VarInput!H733</f>
        <v>0</v>
      </c>
      <c r="I733" s="41">
        <f>VarInput!I733</f>
        <v>0</v>
      </c>
      <c r="J733" s="41">
        <f>VarInput!J733</f>
        <v>0</v>
      </c>
      <c r="K733" s="40">
        <f>VarInput!K733</f>
        <v>0</v>
      </c>
      <c r="L733" s="40"/>
      <c r="M733" s="40"/>
    </row>
    <row r="734" spans="1:13" x14ac:dyDescent="0.2">
      <c r="A734" s="41">
        <f>VarInput!A734</f>
        <v>0</v>
      </c>
      <c r="B734" s="41">
        <f>VarInput!B734</f>
        <v>0</v>
      </c>
      <c r="C734" s="41">
        <f>VarInput!C734</f>
        <v>0</v>
      </c>
      <c r="D734" s="41">
        <f>VarInput!D734</f>
        <v>0</v>
      </c>
      <c r="E734" s="41">
        <f>VarInput!E734</f>
        <v>0</v>
      </c>
      <c r="F734" s="41">
        <f>VarInput!F734</f>
        <v>0</v>
      </c>
      <c r="G734" s="41">
        <f>VarInput!G734</f>
        <v>0</v>
      </c>
      <c r="H734" s="41">
        <f>VarInput!H734</f>
        <v>0</v>
      </c>
      <c r="I734" s="41">
        <f>VarInput!I734</f>
        <v>0</v>
      </c>
      <c r="J734" s="41">
        <f>VarInput!J734</f>
        <v>0</v>
      </c>
      <c r="K734" s="40">
        <f>VarInput!K734</f>
        <v>0</v>
      </c>
      <c r="L734" s="40"/>
      <c r="M734" s="40"/>
    </row>
    <row r="735" spans="1:13" x14ac:dyDescent="0.2">
      <c r="A735" s="41">
        <f>VarInput!A735</f>
        <v>0</v>
      </c>
      <c r="B735" s="41">
        <f>VarInput!B735</f>
        <v>0</v>
      </c>
      <c r="C735" s="41">
        <f>VarInput!C735</f>
        <v>0</v>
      </c>
      <c r="D735" s="41">
        <f>VarInput!D735</f>
        <v>0</v>
      </c>
      <c r="E735" s="41">
        <f>VarInput!E735</f>
        <v>0</v>
      </c>
      <c r="F735" s="41">
        <f>VarInput!F735</f>
        <v>0</v>
      </c>
      <c r="G735" s="41">
        <f>VarInput!G735</f>
        <v>0</v>
      </c>
      <c r="H735" s="41">
        <f>VarInput!H735</f>
        <v>0</v>
      </c>
      <c r="I735" s="41">
        <f>VarInput!I735</f>
        <v>0</v>
      </c>
      <c r="J735" s="41">
        <f>VarInput!J735</f>
        <v>0</v>
      </c>
      <c r="K735" s="40">
        <f>VarInput!K735</f>
        <v>0</v>
      </c>
      <c r="L735" s="40"/>
      <c r="M735" s="40"/>
    </row>
    <row r="736" spans="1:13" x14ac:dyDescent="0.2">
      <c r="A736" s="41">
        <f>VarInput!A736</f>
        <v>0</v>
      </c>
      <c r="B736" s="41">
        <f>VarInput!B736</f>
        <v>0</v>
      </c>
      <c r="C736" s="41">
        <f>VarInput!C736</f>
        <v>0</v>
      </c>
      <c r="D736" s="41">
        <f>VarInput!D736</f>
        <v>0</v>
      </c>
      <c r="E736" s="41">
        <f>VarInput!E736</f>
        <v>0</v>
      </c>
      <c r="F736" s="41">
        <f>VarInput!F736</f>
        <v>0</v>
      </c>
      <c r="G736" s="41">
        <f>VarInput!G736</f>
        <v>0</v>
      </c>
      <c r="H736" s="41">
        <f>VarInput!H736</f>
        <v>0</v>
      </c>
      <c r="I736" s="41">
        <f>VarInput!I736</f>
        <v>0</v>
      </c>
      <c r="J736" s="41">
        <f>VarInput!J736</f>
        <v>0</v>
      </c>
      <c r="K736" s="40">
        <f>VarInput!K736</f>
        <v>0</v>
      </c>
      <c r="L736" s="40"/>
      <c r="M736" s="40"/>
    </row>
    <row r="737" spans="1:13" x14ac:dyDescent="0.2">
      <c r="A737" s="41">
        <f>VarInput!A737</f>
        <v>0</v>
      </c>
      <c r="B737" s="41">
        <f>VarInput!B737</f>
        <v>0</v>
      </c>
      <c r="C737" s="41">
        <f>VarInput!C737</f>
        <v>0</v>
      </c>
      <c r="D737" s="41">
        <f>VarInput!D737</f>
        <v>0</v>
      </c>
      <c r="E737" s="41">
        <f>VarInput!E737</f>
        <v>0</v>
      </c>
      <c r="F737" s="41">
        <f>VarInput!F737</f>
        <v>0</v>
      </c>
      <c r="G737" s="41">
        <f>VarInput!G737</f>
        <v>0</v>
      </c>
      <c r="H737" s="41">
        <f>VarInput!H737</f>
        <v>0</v>
      </c>
      <c r="I737" s="41">
        <f>VarInput!I737</f>
        <v>0</v>
      </c>
      <c r="J737" s="41">
        <f>VarInput!J737</f>
        <v>0</v>
      </c>
      <c r="K737" s="40">
        <f>VarInput!K737</f>
        <v>0</v>
      </c>
      <c r="L737" s="40"/>
      <c r="M737" s="40"/>
    </row>
    <row r="738" spans="1:13" x14ac:dyDescent="0.2">
      <c r="A738" s="41">
        <f>VarInput!A738</f>
        <v>0</v>
      </c>
      <c r="B738" s="41">
        <f>VarInput!B738</f>
        <v>0</v>
      </c>
      <c r="C738" s="41">
        <f>VarInput!C738</f>
        <v>0</v>
      </c>
      <c r="D738" s="41">
        <f>VarInput!D738</f>
        <v>0</v>
      </c>
      <c r="E738" s="41">
        <f>VarInput!E738</f>
        <v>0</v>
      </c>
      <c r="F738" s="41">
        <f>VarInput!F738</f>
        <v>0</v>
      </c>
      <c r="G738" s="41">
        <f>VarInput!G738</f>
        <v>0</v>
      </c>
      <c r="H738" s="41">
        <f>VarInput!H738</f>
        <v>0</v>
      </c>
      <c r="I738" s="41">
        <f>VarInput!I738</f>
        <v>0</v>
      </c>
      <c r="J738" s="41">
        <f>VarInput!J738</f>
        <v>0</v>
      </c>
      <c r="K738" s="40">
        <f>VarInput!K738</f>
        <v>0</v>
      </c>
      <c r="L738" s="40"/>
      <c r="M738" s="40"/>
    </row>
    <row r="739" spans="1:13" x14ac:dyDescent="0.2">
      <c r="A739" s="41">
        <f>VarInput!A739</f>
        <v>0</v>
      </c>
      <c r="B739" s="41">
        <f>VarInput!B739</f>
        <v>0</v>
      </c>
      <c r="C739" s="41">
        <f>VarInput!C739</f>
        <v>0</v>
      </c>
      <c r="D739" s="41">
        <f>VarInput!D739</f>
        <v>0</v>
      </c>
      <c r="E739" s="41">
        <f>VarInput!E739</f>
        <v>0</v>
      </c>
      <c r="F739" s="41">
        <f>VarInput!F739</f>
        <v>0</v>
      </c>
      <c r="G739" s="41">
        <f>VarInput!G739</f>
        <v>0</v>
      </c>
      <c r="H739" s="41">
        <f>VarInput!H739</f>
        <v>0</v>
      </c>
      <c r="I739" s="41">
        <f>VarInput!I739</f>
        <v>0</v>
      </c>
      <c r="J739" s="41">
        <f>VarInput!J739</f>
        <v>0</v>
      </c>
      <c r="K739" s="40">
        <f>VarInput!K739</f>
        <v>0</v>
      </c>
      <c r="L739" s="40"/>
      <c r="M739" s="40"/>
    </row>
    <row r="740" spans="1:13" x14ac:dyDescent="0.2">
      <c r="A740" s="41">
        <f>VarInput!A740</f>
        <v>0</v>
      </c>
      <c r="B740" s="41">
        <f>VarInput!B740</f>
        <v>0</v>
      </c>
      <c r="C740" s="41">
        <f>VarInput!C740</f>
        <v>0</v>
      </c>
      <c r="D740" s="41">
        <f>VarInput!D740</f>
        <v>0</v>
      </c>
      <c r="E740" s="41">
        <f>VarInput!E740</f>
        <v>0</v>
      </c>
      <c r="F740" s="41">
        <f>VarInput!F740</f>
        <v>0</v>
      </c>
      <c r="G740" s="41">
        <f>VarInput!G740</f>
        <v>0</v>
      </c>
      <c r="H740" s="41">
        <f>VarInput!H740</f>
        <v>0</v>
      </c>
      <c r="I740" s="41">
        <f>VarInput!I740</f>
        <v>0</v>
      </c>
      <c r="J740" s="41">
        <f>VarInput!J740</f>
        <v>0</v>
      </c>
      <c r="K740" s="40">
        <f>VarInput!K740</f>
        <v>0</v>
      </c>
      <c r="L740" s="40"/>
      <c r="M740" s="40"/>
    </row>
    <row r="741" spans="1:13" x14ac:dyDescent="0.2">
      <c r="A741" s="41">
        <f>VarInput!A741</f>
        <v>0</v>
      </c>
      <c r="B741" s="41">
        <f>VarInput!B741</f>
        <v>0</v>
      </c>
      <c r="C741" s="41">
        <f>VarInput!C741</f>
        <v>0</v>
      </c>
      <c r="D741" s="41">
        <f>VarInput!D741</f>
        <v>0</v>
      </c>
      <c r="E741" s="41">
        <f>VarInput!E741</f>
        <v>0</v>
      </c>
      <c r="F741" s="41">
        <f>VarInput!F741</f>
        <v>0</v>
      </c>
      <c r="G741" s="41">
        <f>VarInput!G741</f>
        <v>0</v>
      </c>
      <c r="H741" s="41">
        <f>VarInput!H741</f>
        <v>0</v>
      </c>
      <c r="I741" s="41">
        <f>VarInput!I741</f>
        <v>0</v>
      </c>
      <c r="J741" s="41">
        <f>VarInput!J741</f>
        <v>0</v>
      </c>
      <c r="K741" s="40">
        <f>VarInput!K741</f>
        <v>0</v>
      </c>
      <c r="L741" s="40"/>
      <c r="M741" s="40"/>
    </row>
    <row r="742" spans="1:13" x14ac:dyDescent="0.2">
      <c r="A742" s="41">
        <f>VarInput!A742</f>
        <v>0</v>
      </c>
      <c r="B742" s="41">
        <f>VarInput!B742</f>
        <v>0</v>
      </c>
      <c r="C742" s="41">
        <f>VarInput!C742</f>
        <v>0</v>
      </c>
      <c r="D742" s="41">
        <f>VarInput!D742</f>
        <v>0</v>
      </c>
      <c r="E742" s="41">
        <f>VarInput!E742</f>
        <v>0</v>
      </c>
      <c r="F742" s="41">
        <f>VarInput!F742</f>
        <v>0</v>
      </c>
      <c r="G742" s="41">
        <f>VarInput!G742</f>
        <v>0</v>
      </c>
      <c r="H742" s="41">
        <f>VarInput!H742</f>
        <v>0</v>
      </c>
      <c r="I742" s="41">
        <f>VarInput!I742</f>
        <v>0</v>
      </c>
      <c r="J742" s="41">
        <f>VarInput!J742</f>
        <v>0</v>
      </c>
      <c r="K742" s="40">
        <f>VarInput!K742</f>
        <v>0</v>
      </c>
      <c r="L742" s="40"/>
      <c r="M742" s="40"/>
    </row>
    <row r="743" spans="1:13" x14ac:dyDescent="0.2">
      <c r="A743" s="41">
        <f>VarInput!A743</f>
        <v>0</v>
      </c>
      <c r="B743" s="41">
        <f>VarInput!B743</f>
        <v>0</v>
      </c>
      <c r="C743" s="41">
        <f>VarInput!C743</f>
        <v>0</v>
      </c>
      <c r="D743" s="41">
        <f>VarInput!D743</f>
        <v>0</v>
      </c>
      <c r="E743" s="41">
        <f>VarInput!E743</f>
        <v>0</v>
      </c>
      <c r="F743" s="41">
        <f>VarInput!F743</f>
        <v>0</v>
      </c>
      <c r="G743" s="41">
        <f>VarInput!G743</f>
        <v>0</v>
      </c>
      <c r="H743" s="41">
        <f>VarInput!H743</f>
        <v>0</v>
      </c>
      <c r="I743" s="41">
        <f>VarInput!I743</f>
        <v>0</v>
      </c>
      <c r="J743" s="41">
        <f>VarInput!J743</f>
        <v>0</v>
      </c>
      <c r="K743" s="40">
        <f>VarInput!K743</f>
        <v>0</v>
      </c>
      <c r="L743" s="40"/>
      <c r="M743" s="40"/>
    </row>
    <row r="744" spans="1:13" x14ac:dyDescent="0.2">
      <c r="A744" s="41">
        <f>VarInput!A744</f>
        <v>0</v>
      </c>
      <c r="B744" s="41">
        <f>VarInput!B744</f>
        <v>0</v>
      </c>
      <c r="C744" s="41">
        <f>VarInput!C744</f>
        <v>0</v>
      </c>
      <c r="D744" s="41">
        <f>VarInput!D744</f>
        <v>0</v>
      </c>
      <c r="E744" s="41">
        <f>VarInput!E744</f>
        <v>0</v>
      </c>
      <c r="F744" s="41">
        <f>VarInput!F744</f>
        <v>0</v>
      </c>
      <c r="G744" s="41">
        <f>VarInput!G744</f>
        <v>0</v>
      </c>
      <c r="H744" s="41">
        <f>VarInput!H744</f>
        <v>0</v>
      </c>
      <c r="I744" s="41">
        <f>VarInput!I744</f>
        <v>0</v>
      </c>
      <c r="J744" s="41">
        <f>VarInput!J744</f>
        <v>0</v>
      </c>
      <c r="K744" s="40">
        <f>VarInput!K744</f>
        <v>0</v>
      </c>
      <c r="L744" s="40"/>
      <c r="M744" s="40"/>
    </row>
    <row r="745" spans="1:13" x14ac:dyDescent="0.2">
      <c r="A745" s="41">
        <f>VarInput!A745</f>
        <v>0</v>
      </c>
      <c r="B745" s="41">
        <f>VarInput!B745</f>
        <v>0</v>
      </c>
      <c r="C745" s="41">
        <f>VarInput!C745</f>
        <v>0</v>
      </c>
      <c r="D745" s="41">
        <f>VarInput!D745</f>
        <v>0</v>
      </c>
      <c r="E745" s="41">
        <f>VarInput!E745</f>
        <v>0</v>
      </c>
      <c r="F745" s="41">
        <f>VarInput!F745</f>
        <v>0</v>
      </c>
      <c r="G745" s="41">
        <f>VarInput!G745</f>
        <v>0</v>
      </c>
      <c r="H745" s="41">
        <f>VarInput!H745</f>
        <v>0</v>
      </c>
      <c r="I745" s="41">
        <f>VarInput!I745</f>
        <v>0</v>
      </c>
      <c r="J745" s="41">
        <f>VarInput!J745</f>
        <v>0</v>
      </c>
      <c r="K745" s="40">
        <f>VarInput!K745</f>
        <v>0</v>
      </c>
      <c r="L745" s="40"/>
      <c r="M745" s="40"/>
    </row>
    <row r="746" spans="1:13" x14ac:dyDescent="0.2">
      <c r="A746" s="41">
        <f>VarInput!A746</f>
        <v>0</v>
      </c>
      <c r="B746" s="41">
        <f>VarInput!B746</f>
        <v>0</v>
      </c>
      <c r="C746" s="41">
        <f>VarInput!C746</f>
        <v>0</v>
      </c>
      <c r="D746" s="41">
        <f>VarInput!D746</f>
        <v>0</v>
      </c>
      <c r="E746" s="41">
        <f>VarInput!E746</f>
        <v>0</v>
      </c>
      <c r="F746" s="41">
        <f>VarInput!F746</f>
        <v>0</v>
      </c>
      <c r="G746" s="41">
        <f>VarInput!G746</f>
        <v>0</v>
      </c>
      <c r="H746" s="41">
        <f>VarInput!H746</f>
        <v>0</v>
      </c>
      <c r="I746" s="41">
        <f>VarInput!I746</f>
        <v>0</v>
      </c>
      <c r="J746" s="41">
        <f>VarInput!J746</f>
        <v>0</v>
      </c>
      <c r="K746" s="40">
        <f>VarInput!K746</f>
        <v>0</v>
      </c>
      <c r="L746" s="40"/>
      <c r="M746" s="40"/>
    </row>
    <row r="747" spans="1:13" x14ac:dyDescent="0.2">
      <c r="A747" s="41">
        <f>VarInput!A747</f>
        <v>0</v>
      </c>
      <c r="B747" s="41">
        <f>VarInput!B747</f>
        <v>0</v>
      </c>
      <c r="C747" s="41">
        <f>VarInput!C747</f>
        <v>0</v>
      </c>
      <c r="D747" s="41">
        <f>VarInput!D747</f>
        <v>0</v>
      </c>
      <c r="E747" s="41">
        <f>VarInput!E747</f>
        <v>0</v>
      </c>
      <c r="F747" s="41">
        <f>VarInput!F747</f>
        <v>0</v>
      </c>
      <c r="G747" s="41">
        <f>VarInput!G747</f>
        <v>0</v>
      </c>
      <c r="H747" s="41">
        <f>VarInput!H747</f>
        <v>0</v>
      </c>
      <c r="I747" s="41">
        <f>VarInput!I747</f>
        <v>0</v>
      </c>
      <c r="J747" s="41">
        <f>VarInput!J747</f>
        <v>0</v>
      </c>
      <c r="K747" s="40">
        <f>VarInput!K747</f>
        <v>0</v>
      </c>
      <c r="L747" s="40"/>
      <c r="M747" s="40"/>
    </row>
    <row r="748" spans="1:13" x14ac:dyDescent="0.2">
      <c r="A748" s="41">
        <f>VarInput!A748</f>
        <v>0</v>
      </c>
      <c r="B748" s="41">
        <f>VarInput!B748</f>
        <v>0</v>
      </c>
      <c r="C748" s="41">
        <f>VarInput!C748</f>
        <v>0</v>
      </c>
      <c r="D748" s="41">
        <f>VarInput!D748</f>
        <v>0</v>
      </c>
      <c r="E748" s="41">
        <f>VarInput!E748</f>
        <v>0</v>
      </c>
      <c r="F748" s="41">
        <f>VarInput!F748</f>
        <v>0</v>
      </c>
      <c r="G748" s="41">
        <f>VarInput!G748</f>
        <v>0</v>
      </c>
      <c r="H748" s="41">
        <f>VarInput!H748</f>
        <v>0</v>
      </c>
      <c r="I748" s="41">
        <f>VarInput!I748</f>
        <v>0</v>
      </c>
      <c r="J748" s="41">
        <f>VarInput!J748</f>
        <v>0</v>
      </c>
      <c r="K748" s="40">
        <f>VarInput!K748</f>
        <v>0</v>
      </c>
      <c r="L748" s="40"/>
      <c r="M748" s="40"/>
    </row>
    <row r="749" spans="1:13" x14ac:dyDescent="0.2">
      <c r="A749" s="41">
        <f>VarInput!A749</f>
        <v>0</v>
      </c>
      <c r="B749" s="41">
        <f>VarInput!B749</f>
        <v>0</v>
      </c>
      <c r="C749" s="41">
        <f>VarInput!C749</f>
        <v>0</v>
      </c>
      <c r="D749" s="41">
        <f>VarInput!D749</f>
        <v>0</v>
      </c>
      <c r="E749" s="41">
        <f>VarInput!E749</f>
        <v>0</v>
      </c>
      <c r="F749" s="41">
        <f>VarInput!F749</f>
        <v>0</v>
      </c>
      <c r="G749" s="41">
        <f>VarInput!G749</f>
        <v>0</v>
      </c>
      <c r="H749" s="41">
        <f>VarInput!H749</f>
        <v>0</v>
      </c>
      <c r="I749" s="41">
        <f>VarInput!I749</f>
        <v>0</v>
      </c>
      <c r="J749" s="41">
        <f>VarInput!J749</f>
        <v>0</v>
      </c>
      <c r="K749" s="40">
        <f>VarInput!K749</f>
        <v>0</v>
      </c>
      <c r="L749" s="40"/>
      <c r="M749" s="40"/>
    </row>
    <row r="750" spans="1:13" x14ac:dyDescent="0.2">
      <c r="A750" s="41">
        <f>VarInput!A750</f>
        <v>0</v>
      </c>
      <c r="B750" s="41">
        <f>VarInput!B750</f>
        <v>0</v>
      </c>
      <c r="C750" s="41">
        <f>VarInput!C750</f>
        <v>0</v>
      </c>
      <c r="D750" s="41">
        <f>VarInput!D750</f>
        <v>0</v>
      </c>
      <c r="E750" s="41">
        <f>VarInput!E750</f>
        <v>0</v>
      </c>
      <c r="F750" s="41">
        <f>VarInput!F750</f>
        <v>0</v>
      </c>
      <c r="G750" s="41">
        <f>VarInput!G750</f>
        <v>0</v>
      </c>
      <c r="H750" s="41">
        <f>VarInput!H750</f>
        <v>0</v>
      </c>
      <c r="I750" s="41">
        <f>VarInput!I750</f>
        <v>0</v>
      </c>
      <c r="J750" s="41">
        <f>VarInput!J750</f>
        <v>0</v>
      </c>
      <c r="K750" s="40">
        <f>VarInput!K750</f>
        <v>0</v>
      </c>
      <c r="L750" s="40"/>
      <c r="M750" s="40"/>
    </row>
    <row r="751" spans="1:13" x14ac:dyDescent="0.2">
      <c r="A751" s="41">
        <f>VarInput!A751</f>
        <v>0</v>
      </c>
      <c r="B751" s="41">
        <f>VarInput!B751</f>
        <v>0</v>
      </c>
      <c r="C751" s="41">
        <f>VarInput!C751</f>
        <v>0</v>
      </c>
      <c r="D751" s="41">
        <f>VarInput!D751</f>
        <v>0</v>
      </c>
      <c r="E751" s="41">
        <f>VarInput!E751</f>
        <v>0</v>
      </c>
      <c r="F751" s="41">
        <f>VarInput!F751</f>
        <v>0</v>
      </c>
      <c r="G751" s="41">
        <f>VarInput!G751</f>
        <v>0</v>
      </c>
      <c r="H751" s="41">
        <f>VarInput!H751</f>
        <v>0</v>
      </c>
      <c r="I751" s="41">
        <f>VarInput!I751</f>
        <v>0</v>
      </c>
      <c r="J751" s="41">
        <f>VarInput!J751</f>
        <v>0</v>
      </c>
      <c r="K751" s="40">
        <f>VarInput!K751</f>
        <v>0</v>
      </c>
      <c r="L751" s="40"/>
      <c r="M751" s="40"/>
    </row>
    <row r="752" spans="1:13" x14ac:dyDescent="0.2">
      <c r="A752" s="41">
        <f>VarInput!A752</f>
        <v>0</v>
      </c>
      <c r="B752" s="41">
        <f>VarInput!B752</f>
        <v>0</v>
      </c>
      <c r="C752" s="41">
        <f>VarInput!C752</f>
        <v>0</v>
      </c>
      <c r="D752" s="41">
        <f>VarInput!D752</f>
        <v>0</v>
      </c>
      <c r="E752" s="41">
        <f>VarInput!E752</f>
        <v>0</v>
      </c>
      <c r="F752" s="41">
        <f>VarInput!F752</f>
        <v>0</v>
      </c>
      <c r="G752" s="41">
        <f>VarInput!G752</f>
        <v>0</v>
      </c>
      <c r="H752" s="41">
        <f>VarInput!H752</f>
        <v>0</v>
      </c>
      <c r="I752" s="41">
        <f>VarInput!I752</f>
        <v>0</v>
      </c>
      <c r="J752" s="41">
        <f>VarInput!J752</f>
        <v>0</v>
      </c>
      <c r="K752" s="40">
        <f>VarInput!K752</f>
        <v>0</v>
      </c>
      <c r="L752" s="40"/>
      <c r="M752" s="40"/>
    </row>
    <row r="753" spans="1:13" x14ac:dyDescent="0.2">
      <c r="A753" s="41">
        <f>VarInput!A753</f>
        <v>0</v>
      </c>
      <c r="B753" s="41">
        <f>VarInput!B753</f>
        <v>0</v>
      </c>
      <c r="C753" s="41">
        <f>VarInput!C753</f>
        <v>0</v>
      </c>
      <c r="D753" s="41">
        <f>VarInput!D753</f>
        <v>0</v>
      </c>
      <c r="E753" s="41">
        <f>VarInput!E753</f>
        <v>0</v>
      </c>
      <c r="F753" s="41">
        <f>VarInput!F753</f>
        <v>0</v>
      </c>
      <c r="G753" s="41">
        <f>VarInput!G753</f>
        <v>0</v>
      </c>
      <c r="H753" s="41">
        <f>VarInput!H753</f>
        <v>0</v>
      </c>
      <c r="I753" s="41">
        <f>VarInput!I753</f>
        <v>0</v>
      </c>
      <c r="J753" s="41">
        <f>VarInput!J753</f>
        <v>0</v>
      </c>
      <c r="K753" s="40">
        <f>VarInput!K753</f>
        <v>0</v>
      </c>
      <c r="L753" s="40"/>
      <c r="M753" s="40"/>
    </row>
    <row r="754" spans="1:13" x14ac:dyDescent="0.2">
      <c r="A754" s="41">
        <f>VarInput!A754</f>
        <v>0</v>
      </c>
      <c r="B754" s="41">
        <f>VarInput!B754</f>
        <v>0</v>
      </c>
      <c r="C754" s="41">
        <f>VarInput!C754</f>
        <v>0</v>
      </c>
      <c r="D754" s="41">
        <f>VarInput!D754</f>
        <v>0</v>
      </c>
      <c r="E754" s="41">
        <f>VarInput!E754</f>
        <v>0</v>
      </c>
      <c r="F754" s="41">
        <f>VarInput!F754</f>
        <v>0</v>
      </c>
      <c r="G754" s="41">
        <f>VarInput!G754</f>
        <v>0</v>
      </c>
      <c r="H754" s="41">
        <f>VarInput!H754</f>
        <v>0</v>
      </c>
      <c r="I754" s="41">
        <f>VarInput!I754</f>
        <v>0</v>
      </c>
      <c r="J754" s="41">
        <f>VarInput!J754</f>
        <v>0</v>
      </c>
      <c r="K754" s="40">
        <f>VarInput!K754</f>
        <v>0</v>
      </c>
      <c r="L754" s="40"/>
      <c r="M754" s="40"/>
    </row>
    <row r="755" spans="1:13" x14ac:dyDescent="0.2">
      <c r="A755" s="41">
        <f>VarInput!A755</f>
        <v>0</v>
      </c>
      <c r="B755" s="41">
        <f>VarInput!B755</f>
        <v>0</v>
      </c>
      <c r="C755" s="41">
        <f>VarInput!C755</f>
        <v>0</v>
      </c>
      <c r="D755" s="41">
        <f>VarInput!D755</f>
        <v>0</v>
      </c>
      <c r="E755" s="41">
        <f>VarInput!E755</f>
        <v>0</v>
      </c>
      <c r="F755" s="41">
        <f>VarInput!F755</f>
        <v>0</v>
      </c>
      <c r="G755" s="41">
        <f>VarInput!G755</f>
        <v>0</v>
      </c>
      <c r="H755" s="41">
        <f>VarInput!H755</f>
        <v>0</v>
      </c>
      <c r="I755" s="41">
        <f>VarInput!I755</f>
        <v>0</v>
      </c>
      <c r="J755" s="41">
        <f>VarInput!J755</f>
        <v>0</v>
      </c>
      <c r="K755" s="40">
        <f>VarInput!K755</f>
        <v>0</v>
      </c>
      <c r="L755" s="40"/>
      <c r="M755" s="40"/>
    </row>
    <row r="756" spans="1:13" x14ac:dyDescent="0.2">
      <c r="A756" s="41">
        <f>VarInput!A756</f>
        <v>0</v>
      </c>
      <c r="B756" s="41">
        <f>VarInput!B756</f>
        <v>0</v>
      </c>
      <c r="C756" s="41">
        <f>VarInput!C756</f>
        <v>0</v>
      </c>
      <c r="D756" s="41">
        <f>VarInput!D756</f>
        <v>0</v>
      </c>
      <c r="E756" s="41">
        <f>VarInput!E756</f>
        <v>0</v>
      </c>
      <c r="F756" s="41">
        <f>VarInput!F756</f>
        <v>0</v>
      </c>
      <c r="G756" s="41">
        <f>VarInput!G756</f>
        <v>0</v>
      </c>
      <c r="H756" s="41">
        <f>VarInput!H756</f>
        <v>0</v>
      </c>
      <c r="I756" s="41">
        <f>VarInput!I756</f>
        <v>0</v>
      </c>
      <c r="J756" s="41">
        <f>VarInput!J756</f>
        <v>0</v>
      </c>
      <c r="K756" s="40">
        <f>VarInput!K756</f>
        <v>0</v>
      </c>
      <c r="L756" s="40"/>
      <c r="M756" s="40"/>
    </row>
    <row r="757" spans="1:13" x14ac:dyDescent="0.2">
      <c r="A757" s="41">
        <f>VarInput!A757</f>
        <v>0</v>
      </c>
      <c r="B757" s="41">
        <f>VarInput!B757</f>
        <v>0</v>
      </c>
      <c r="C757" s="41">
        <f>VarInput!C757</f>
        <v>0</v>
      </c>
      <c r="D757" s="41">
        <f>VarInput!D757</f>
        <v>0</v>
      </c>
      <c r="E757" s="41">
        <f>VarInput!E757</f>
        <v>0</v>
      </c>
      <c r="F757" s="41">
        <f>VarInput!F757</f>
        <v>0</v>
      </c>
      <c r="G757" s="41">
        <f>VarInput!G757</f>
        <v>0</v>
      </c>
      <c r="H757" s="41">
        <f>VarInput!H757</f>
        <v>0</v>
      </c>
      <c r="I757" s="41">
        <f>VarInput!I757</f>
        <v>0</v>
      </c>
      <c r="J757" s="41">
        <f>VarInput!J757</f>
        <v>0</v>
      </c>
      <c r="K757" s="40">
        <f>VarInput!K757</f>
        <v>0</v>
      </c>
      <c r="L757" s="40"/>
      <c r="M757" s="40"/>
    </row>
    <row r="758" spans="1:13" x14ac:dyDescent="0.2">
      <c r="A758" s="41">
        <f>VarInput!A758</f>
        <v>0</v>
      </c>
      <c r="B758" s="41">
        <f>VarInput!B758</f>
        <v>0</v>
      </c>
      <c r="C758" s="41">
        <f>VarInput!C758</f>
        <v>0</v>
      </c>
      <c r="D758" s="41">
        <f>VarInput!D758</f>
        <v>0</v>
      </c>
      <c r="E758" s="41">
        <f>VarInput!E758</f>
        <v>0</v>
      </c>
      <c r="F758" s="41">
        <f>VarInput!F758</f>
        <v>0</v>
      </c>
      <c r="G758" s="41">
        <f>VarInput!G758</f>
        <v>0</v>
      </c>
      <c r="H758" s="41">
        <f>VarInput!H758</f>
        <v>0</v>
      </c>
      <c r="I758" s="41">
        <f>VarInput!I758</f>
        <v>0</v>
      </c>
      <c r="J758" s="41">
        <f>VarInput!J758</f>
        <v>0</v>
      </c>
      <c r="K758" s="40">
        <f>VarInput!K758</f>
        <v>0</v>
      </c>
      <c r="L758" s="40"/>
      <c r="M758" s="40"/>
    </row>
    <row r="759" spans="1:13" x14ac:dyDescent="0.2">
      <c r="A759" s="41">
        <f>VarInput!A759</f>
        <v>0</v>
      </c>
      <c r="B759" s="41">
        <f>VarInput!B759</f>
        <v>0</v>
      </c>
      <c r="C759" s="41">
        <f>VarInput!C759</f>
        <v>0</v>
      </c>
      <c r="D759" s="41">
        <f>VarInput!D759</f>
        <v>0</v>
      </c>
      <c r="E759" s="41">
        <f>VarInput!E759</f>
        <v>0</v>
      </c>
      <c r="F759" s="41">
        <f>VarInput!F759</f>
        <v>0</v>
      </c>
      <c r="G759" s="41">
        <f>VarInput!G759</f>
        <v>0</v>
      </c>
      <c r="H759" s="41">
        <f>VarInput!H759</f>
        <v>0</v>
      </c>
      <c r="I759" s="41">
        <f>VarInput!I759</f>
        <v>0</v>
      </c>
      <c r="J759" s="41">
        <f>VarInput!J759</f>
        <v>0</v>
      </c>
      <c r="K759" s="40">
        <f>VarInput!K759</f>
        <v>0</v>
      </c>
      <c r="L759" s="40"/>
      <c r="M759" s="40"/>
    </row>
    <row r="760" spans="1:13" x14ac:dyDescent="0.2">
      <c r="A760" s="41">
        <f>VarInput!A760</f>
        <v>0</v>
      </c>
      <c r="B760" s="41">
        <f>VarInput!B760</f>
        <v>0</v>
      </c>
      <c r="C760" s="41">
        <f>VarInput!C760</f>
        <v>0</v>
      </c>
      <c r="D760" s="41">
        <f>VarInput!D760</f>
        <v>0</v>
      </c>
      <c r="E760" s="41">
        <f>VarInput!E760</f>
        <v>0</v>
      </c>
      <c r="F760" s="41">
        <f>VarInput!F760</f>
        <v>0</v>
      </c>
      <c r="G760" s="41">
        <f>VarInput!G760</f>
        <v>0</v>
      </c>
      <c r="H760" s="41">
        <f>VarInput!H760</f>
        <v>0</v>
      </c>
      <c r="I760" s="41">
        <f>VarInput!I760</f>
        <v>0</v>
      </c>
      <c r="J760" s="41">
        <f>VarInput!J760</f>
        <v>0</v>
      </c>
      <c r="K760" s="40">
        <f>VarInput!K760</f>
        <v>0</v>
      </c>
      <c r="L760" s="40"/>
      <c r="M760" s="40"/>
    </row>
    <row r="761" spans="1:13" x14ac:dyDescent="0.2">
      <c r="A761" s="41">
        <f>VarInput!A761</f>
        <v>0</v>
      </c>
      <c r="B761" s="41">
        <f>VarInput!B761</f>
        <v>0</v>
      </c>
      <c r="C761" s="41">
        <f>VarInput!C761</f>
        <v>0</v>
      </c>
      <c r="D761" s="41">
        <f>VarInput!D761</f>
        <v>0</v>
      </c>
      <c r="E761" s="41">
        <f>VarInput!E761</f>
        <v>0</v>
      </c>
      <c r="F761" s="41">
        <f>VarInput!F761</f>
        <v>0</v>
      </c>
      <c r="G761" s="41">
        <f>VarInput!G761</f>
        <v>0</v>
      </c>
      <c r="H761" s="41">
        <f>VarInput!H761</f>
        <v>0</v>
      </c>
      <c r="I761" s="41">
        <f>VarInput!I761</f>
        <v>0</v>
      </c>
      <c r="J761" s="41">
        <f>VarInput!J761</f>
        <v>0</v>
      </c>
      <c r="K761" s="40">
        <f>VarInput!K761</f>
        <v>0</v>
      </c>
      <c r="L761" s="40"/>
      <c r="M761" s="40"/>
    </row>
    <row r="762" spans="1:13" x14ac:dyDescent="0.2">
      <c r="A762" s="41">
        <f>VarInput!A762</f>
        <v>0</v>
      </c>
      <c r="B762" s="41">
        <f>VarInput!B762</f>
        <v>0</v>
      </c>
      <c r="C762" s="41">
        <f>VarInput!C762</f>
        <v>0</v>
      </c>
      <c r="D762" s="41">
        <f>VarInput!D762</f>
        <v>0</v>
      </c>
      <c r="E762" s="41">
        <f>VarInput!E762</f>
        <v>0</v>
      </c>
      <c r="F762" s="41">
        <f>VarInput!F762</f>
        <v>0</v>
      </c>
      <c r="G762" s="41">
        <f>VarInput!G762</f>
        <v>0</v>
      </c>
      <c r="H762" s="41">
        <f>VarInput!H762</f>
        <v>0</v>
      </c>
      <c r="I762" s="41">
        <f>VarInput!I762</f>
        <v>0</v>
      </c>
      <c r="J762" s="41">
        <f>VarInput!J762</f>
        <v>0</v>
      </c>
      <c r="K762" s="40">
        <f>VarInput!K762</f>
        <v>0</v>
      </c>
      <c r="L762" s="40"/>
      <c r="M762" s="40"/>
    </row>
    <row r="763" spans="1:13" x14ac:dyDescent="0.2">
      <c r="A763" s="41">
        <f>VarInput!A763</f>
        <v>0</v>
      </c>
      <c r="B763" s="41">
        <f>VarInput!B763</f>
        <v>0</v>
      </c>
      <c r="C763" s="41">
        <f>VarInput!C763</f>
        <v>0</v>
      </c>
      <c r="D763" s="41">
        <f>VarInput!D763</f>
        <v>0</v>
      </c>
      <c r="E763" s="41">
        <f>VarInput!E763</f>
        <v>0</v>
      </c>
      <c r="F763" s="41">
        <f>VarInput!F763</f>
        <v>0</v>
      </c>
      <c r="G763" s="41">
        <f>VarInput!G763</f>
        <v>0</v>
      </c>
      <c r="H763" s="41">
        <f>VarInput!H763</f>
        <v>0</v>
      </c>
      <c r="I763" s="41">
        <f>VarInput!I763</f>
        <v>0</v>
      </c>
      <c r="J763" s="41">
        <f>VarInput!J763</f>
        <v>0</v>
      </c>
      <c r="K763" s="40">
        <f>VarInput!K763</f>
        <v>0</v>
      </c>
      <c r="L763" s="40"/>
      <c r="M763" s="40"/>
    </row>
    <row r="764" spans="1:13" x14ac:dyDescent="0.2">
      <c r="A764" s="41">
        <f>VarInput!A764</f>
        <v>0</v>
      </c>
      <c r="B764" s="41">
        <f>VarInput!B764</f>
        <v>0</v>
      </c>
      <c r="C764" s="41">
        <f>VarInput!C764</f>
        <v>0</v>
      </c>
      <c r="D764" s="41">
        <f>VarInput!D764</f>
        <v>0</v>
      </c>
      <c r="E764" s="41">
        <f>VarInput!E764</f>
        <v>0</v>
      </c>
      <c r="F764" s="41">
        <f>VarInput!F764</f>
        <v>0</v>
      </c>
      <c r="G764" s="41">
        <f>VarInput!G764</f>
        <v>0</v>
      </c>
      <c r="H764" s="41">
        <f>VarInput!H764</f>
        <v>0</v>
      </c>
      <c r="I764" s="41">
        <f>VarInput!I764</f>
        <v>0</v>
      </c>
      <c r="J764" s="41">
        <f>VarInput!J764</f>
        <v>0</v>
      </c>
      <c r="K764" s="40">
        <f>VarInput!K764</f>
        <v>0</v>
      </c>
      <c r="L764" s="40"/>
      <c r="M764" s="40"/>
    </row>
    <row r="765" spans="1:13" x14ac:dyDescent="0.2">
      <c r="A765" s="41">
        <f>VarInput!A765</f>
        <v>0</v>
      </c>
      <c r="B765" s="41">
        <f>VarInput!B765</f>
        <v>0</v>
      </c>
      <c r="C765" s="41">
        <f>VarInput!C765</f>
        <v>0</v>
      </c>
      <c r="D765" s="41">
        <f>VarInput!D765</f>
        <v>0</v>
      </c>
      <c r="E765" s="41">
        <f>VarInput!E765</f>
        <v>0</v>
      </c>
      <c r="F765" s="41">
        <f>VarInput!F765</f>
        <v>0</v>
      </c>
      <c r="G765" s="41">
        <f>VarInput!G765</f>
        <v>0</v>
      </c>
      <c r="H765" s="41">
        <f>VarInput!H765</f>
        <v>0</v>
      </c>
      <c r="I765" s="41">
        <f>VarInput!I765</f>
        <v>0</v>
      </c>
      <c r="J765" s="41">
        <f>VarInput!J765</f>
        <v>0</v>
      </c>
      <c r="K765" s="40">
        <f>VarInput!K765</f>
        <v>0</v>
      </c>
      <c r="L765" s="40"/>
      <c r="M765" s="40"/>
    </row>
    <row r="766" spans="1:13" x14ac:dyDescent="0.2">
      <c r="A766" s="41">
        <f>VarInput!A766</f>
        <v>0</v>
      </c>
      <c r="B766" s="41">
        <f>VarInput!B766</f>
        <v>0</v>
      </c>
      <c r="C766" s="41">
        <f>VarInput!C766</f>
        <v>0</v>
      </c>
      <c r="D766" s="41">
        <f>VarInput!D766</f>
        <v>0</v>
      </c>
      <c r="E766" s="41">
        <f>VarInput!E766</f>
        <v>0</v>
      </c>
      <c r="F766" s="41">
        <f>VarInput!F766</f>
        <v>0</v>
      </c>
      <c r="G766" s="41">
        <f>VarInput!G766</f>
        <v>0</v>
      </c>
      <c r="H766" s="41">
        <f>VarInput!H766</f>
        <v>0</v>
      </c>
      <c r="I766" s="41">
        <f>VarInput!I766</f>
        <v>0</v>
      </c>
      <c r="J766" s="41">
        <f>VarInput!J766</f>
        <v>0</v>
      </c>
      <c r="K766" s="40">
        <f>VarInput!K766</f>
        <v>0</v>
      </c>
      <c r="L766" s="40"/>
      <c r="M766" s="40"/>
    </row>
    <row r="767" spans="1:13" x14ac:dyDescent="0.2">
      <c r="A767" s="41">
        <f>VarInput!A767</f>
        <v>0</v>
      </c>
      <c r="B767" s="41">
        <f>VarInput!B767</f>
        <v>0</v>
      </c>
      <c r="C767" s="41">
        <f>VarInput!C767</f>
        <v>0</v>
      </c>
      <c r="D767" s="41">
        <f>VarInput!D767</f>
        <v>0</v>
      </c>
      <c r="E767" s="41">
        <f>VarInput!E767</f>
        <v>0</v>
      </c>
      <c r="F767" s="41">
        <f>VarInput!F767</f>
        <v>0</v>
      </c>
      <c r="G767" s="41">
        <f>VarInput!G767</f>
        <v>0</v>
      </c>
      <c r="H767" s="41">
        <f>VarInput!H767</f>
        <v>0</v>
      </c>
      <c r="I767" s="41">
        <f>VarInput!I767</f>
        <v>0</v>
      </c>
      <c r="J767" s="41">
        <f>VarInput!J767</f>
        <v>0</v>
      </c>
      <c r="K767" s="40">
        <f>VarInput!K767</f>
        <v>0</v>
      </c>
      <c r="L767" s="40"/>
      <c r="M767" s="40"/>
    </row>
    <row r="768" spans="1:13" x14ac:dyDescent="0.2">
      <c r="A768" s="41">
        <f>VarInput!A768</f>
        <v>0</v>
      </c>
      <c r="B768" s="41">
        <f>VarInput!B768</f>
        <v>0</v>
      </c>
      <c r="C768" s="41">
        <f>VarInput!C768</f>
        <v>0</v>
      </c>
      <c r="D768" s="41">
        <f>VarInput!D768</f>
        <v>0</v>
      </c>
      <c r="E768" s="41">
        <f>VarInput!E768</f>
        <v>0</v>
      </c>
      <c r="F768" s="41">
        <f>VarInput!F768</f>
        <v>0</v>
      </c>
      <c r="G768" s="41">
        <f>VarInput!G768</f>
        <v>0</v>
      </c>
      <c r="H768" s="41">
        <f>VarInput!H768</f>
        <v>0</v>
      </c>
      <c r="I768" s="41">
        <f>VarInput!I768</f>
        <v>0</v>
      </c>
      <c r="J768" s="41">
        <f>VarInput!J768</f>
        <v>0</v>
      </c>
      <c r="K768" s="40">
        <f>VarInput!K768</f>
        <v>0</v>
      </c>
      <c r="L768" s="40"/>
      <c r="M768" s="40"/>
    </row>
    <row r="769" spans="1:13" x14ac:dyDescent="0.2">
      <c r="A769" s="41">
        <f>VarInput!A769</f>
        <v>0</v>
      </c>
      <c r="B769" s="41">
        <f>VarInput!B769</f>
        <v>0</v>
      </c>
      <c r="C769" s="41">
        <f>VarInput!C769</f>
        <v>0</v>
      </c>
      <c r="D769" s="41">
        <f>VarInput!D769</f>
        <v>0</v>
      </c>
      <c r="E769" s="41">
        <f>VarInput!E769</f>
        <v>0</v>
      </c>
      <c r="F769" s="41">
        <f>VarInput!F769</f>
        <v>0</v>
      </c>
      <c r="G769" s="41">
        <f>VarInput!G769</f>
        <v>0</v>
      </c>
      <c r="H769" s="41">
        <f>VarInput!H769</f>
        <v>0</v>
      </c>
      <c r="I769" s="41">
        <f>VarInput!I769</f>
        <v>0</v>
      </c>
      <c r="J769" s="41">
        <f>VarInput!J769</f>
        <v>0</v>
      </c>
      <c r="K769" s="40">
        <f>VarInput!K769</f>
        <v>0</v>
      </c>
      <c r="L769" s="40"/>
      <c r="M769" s="40"/>
    </row>
    <row r="770" spans="1:13" x14ac:dyDescent="0.2">
      <c r="A770" s="41">
        <f>VarInput!A770</f>
        <v>0</v>
      </c>
      <c r="B770" s="41">
        <f>VarInput!B770</f>
        <v>0</v>
      </c>
      <c r="C770" s="41">
        <f>VarInput!C770</f>
        <v>0</v>
      </c>
      <c r="D770" s="41">
        <f>VarInput!D770</f>
        <v>0</v>
      </c>
      <c r="E770" s="41">
        <f>VarInput!E770</f>
        <v>0</v>
      </c>
      <c r="F770" s="41">
        <f>VarInput!F770</f>
        <v>0</v>
      </c>
      <c r="G770" s="41">
        <f>VarInput!G770</f>
        <v>0</v>
      </c>
      <c r="H770" s="41">
        <f>VarInput!H770</f>
        <v>0</v>
      </c>
      <c r="I770" s="41">
        <f>VarInput!I770</f>
        <v>0</v>
      </c>
      <c r="J770" s="41">
        <f>VarInput!J770</f>
        <v>0</v>
      </c>
      <c r="K770" s="40">
        <f>VarInput!K770</f>
        <v>0</v>
      </c>
      <c r="L770" s="40"/>
      <c r="M770" s="40"/>
    </row>
    <row r="771" spans="1:13" x14ac:dyDescent="0.2">
      <c r="A771" s="41">
        <f>VarInput!A771</f>
        <v>0</v>
      </c>
      <c r="B771" s="41">
        <f>VarInput!B771</f>
        <v>0</v>
      </c>
      <c r="C771" s="41">
        <f>VarInput!C771</f>
        <v>0</v>
      </c>
      <c r="D771" s="41">
        <f>VarInput!D771</f>
        <v>0</v>
      </c>
      <c r="E771" s="41">
        <f>VarInput!E771</f>
        <v>0</v>
      </c>
      <c r="F771" s="41">
        <f>VarInput!F771</f>
        <v>0</v>
      </c>
      <c r="G771" s="41">
        <f>VarInput!G771</f>
        <v>0</v>
      </c>
      <c r="H771" s="41">
        <f>VarInput!H771</f>
        <v>0</v>
      </c>
      <c r="I771" s="41">
        <f>VarInput!I771</f>
        <v>0</v>
      </c>
      <c r="J771" s="41">
        <f>VarInput!J771</f>
        <v>0</v>
      </c>
      <c r="K771" s="40">
        <f>VarInput!K771</f>
        <v>0</v>
      </c>
      <c r="L771" s="40"/>
      <c r="M771" s="40"/>
    </row>
    <row r="772" spans="1:13" x14ac:dyDescent="0.2">
      <c r="A772" s="41">
        <f>VarInput!A772</f>
        <v>0</v>
      </c>
      <c r="B772" s="41">
        <f>VarInput!B772</f>
        <v>0</v>
      </c>
      <c r="C772" s="41">
        <f>VarInput!C772</f>
        <v>0</v>
      </c>
      <c r="D772" s="41">
        <f>VarInput!D772</f>
        <v>0</v>
      </c>
      <c r="E772" s="41">
        <f>VarInput!E772</f>
        <v>0</v>
      </c>
      <c r="F772" s="41">
        <f>VarInput!F772</f>
        <v>0</v>
      </c>
      <c r="G772" s="41">
        <f>VarInput!G772</f>
        <v>0</v>
      </c>
      <c r="H772" s="41">
        <f>VarInput!H772</f>
        <v>0</v>
      </c>
      <c r="I772" s="41">
        <f>VarInput!I772</f>
        <v>0</v>
      </c>
      <c r="J772" s="41">
        <f>VarInput!J772</f>
        <v>0</v>
      </c>
      <c r="K772" s="40">
        <f>VarInput!K772</f>
        <v>0</v>
      </c>
      <c r="L772" s="40"/>
      <c r="M772" s="40"/>
    </row>
    <row r="773" spans="1:13" x14ac:dyDescent="0.2">
      <c r="A773" s="41">
        <f>VarInput!A773</f>
        <v>0</v>
      </c>
      <c r="B773" s="41">
        <f>VarInput!B773</f>
        <v>0</v>
      </c>
      <c r="C773" s="41">
        <f>VarInput!C773</f>
        <v>0</v>
      </c>
      <c r="D773" s="41">
        <f>VarInput!D773</f>
        <v>0</v>
      </c>
      <c r="E773" s="41">
        <f>VarInput!E773</f>
        <v>0</v>
      </c>
      <c r="F773" s="41">
        <f>VarInput!F773</f>
        <v>0</v>
      </c>
      <c r="G773" s="41">
        <f>VarInput!G773</f>
        <v>0</v>
      </c>
      <c r="H773" s="41">
        <f>VarInput!H773</f>
        <v>0</v>
      </c>
      <c r="I773" s="41">
        <f>VarInput!I773</f>
        <v>0</v>
      </c>
      <c r="J773" s="41">
        <f>VarInput!J773</f>
        <v>0</v>
      </c>
      <c r="K773" s="40">
        <f>VarInput!K773</f>
        <v>0</v>
      </c>
      <c r="L773" s="40"/>
      <c r="M773" s="40"/>
    </row>
    <row r="774" spans="1:13" x14ac:dyDescent="0.2">
      <c r="A774" s="41">
        <f>VarInput!A774</f>
        <v>0</v>
      </c>
      <c r="B774" s="41">
        <f>VarInput!B774</f>
        <v>0</v>
      </c>
      <c r="C774" s="41">
        <f>VarInput!C774</f>
        <v>0</v>
      </c>
      <c r="D774" s="41">
        <f>VarInput!D774</f>
        <v>0</v>
      </c>
      <c r="E774" s="41">
        <f>VarInput!E774</f>
        <v>0</v>
      </c>
      <c r="F774" s="41">
        <f>VarInput!F774</f>
        <v>0</v>
      </c>
      <c r="G774" s="41">
        <f>VarInput!G774</f>
        <v>0</v>
      </c>
      <c r="H774" s="41">
        <f>VarInput!H774</f>
        <v>0</v>
      </c>
      <c r="I774" s="41">
        <f>VarInput!I774</f>
        <v>0</v>
      </c>
      <c r="J774" s="41">
        <f>VarInput!J774</f>
        <v>0</v>
      </c>
      <c r="K774" s="40">
        <f>VarInput!K774</f>
        <v>0</v>
      </c>
      <c r="L774" s="40"/>
      <c r="M774" s="40"/>
    </row>
    <row r="775" spans="1:13" x14ac:dyDescent="0.2">
      <c r="A775" s="41">
        <f>VarInput!A775</f>
        <v>0</v>
      </c>
      <c r="B775" s="41">
        <f>VarInput!B775</f>
        <v>0</v>
      </c>
      <c r="C775" s="41">
        <f>VarInput!C775</f>
        <v>0</v>
      </c>
      <c r="D775" s="41">
        <f>VarInput!D775</f>
        <v>0</v>
      </c>
      <c r="E775" s="41">
        <f>VarInput!E775</f>
        <v>0</v>
      </c>
      <c r="F775" s="41">
        <f>VarInput!F775</f>
        <v>0</v>
      </c>
      <c r="G775" s="41">
        <f>VarInput!G775</f>
        <v>0</v>
      </c>
      <c r="H775" s="41">
        <f>VarInput!H775</f>
        <v>0</v>
      </c>
      <c r="I775" s="41">
        <f>VarInput!I775</f>
        <v>0</v>
      </c>
      <c r="J775" s="41">
        <f>VarInput!J775</f>
        <v>0</v>
      </c>
      <c r="K775" s="40">
        <f>VarInput!K775</f>
        <v>0</v>
      </c>
      <c r="L775" s="40"/>
      <c r="M775" s="40"/>
    </row>
    <row r="776" spans="1:13" x14ac:dyDescent="0.2">
      <c r="A776" s="41">
        <f>VarInput!A776</f>
        <v>0</v>
      </c>
      <c r="B776" s="41">
        <f>VarInput!B776</f>
        <v>0</v>
      </c>
      <c r="C776" s="41">
        <f>VarInput!C776</f>
        <v>0</v>
      </c>
      <c r="D776" s="41">
        <f>VarInput!D776</f>
        <v>0</v>
      </c>
      <c r="E776" s="41">
        <f>VarInput!E776</f>
        <v>0</v>
      </c>
      <c r="F776" s="41">
        <f>VarInput!F776</f>
        <v>0</v>
      </c>
      <c r="G776" s="41">
        <f>VarInput!G776</f>
        <v>0</v>
      </c>
      <c r="H776" s="41">
        <f>VarInput!H776</f>
        <v>0</v>
      </c>
      <c r="I776" s="41">
        <f>VarInput!I776</f>
        <v>0</v>
      </c>
      <c r="J776" s="41">
        <f>VarInput!J776</f>
        <v>0</v>
      </c>
      <c r="K776" s="40">
        <f>VarInput!K776</f>
        <v>0</v>
      </c>
      <c r="L776" s="40"/>
      <c r="M776" s="40"/>
    </row>
    <row r="777" spans="1:13" x14ac:dyDescent="0.2">
      <c r="A777" s="41">
        <f>VarInput!A777</f>
        <v>0</v>
      </c>
      <c r="B777" s="41">
        <f>VarInput!B777</f>
        <v>0</v>
      </c>
      <c r="C777" s="41">
        <f>VarInput!C777</f>
        <v>0</v>
      </c>
      <c r="D777" s="41">
        <f>VarInput!D777</f>
        <v>0</v>
      </c>
      <c r="E777" s="41">
        <f>VarInput!E777</f>
        <v>0</v>
      </c>
      <c r="F777" s="41">
        <f>VarInput!F777</f>
        <v>0</v>
      </c>
      <c r="G777" s="41">
        <f>VarInput!G777</f>
        <v>0</v>
      </c>
      <c r="H777" s="41">
        <f>VarInput!H777</f>
        <v>0</v>
      </c>
      <c r="I777" s="41">
        <f>VarInput!I777</f>
        <v>0</v>
      </c>
      <c r="J777" s="41">
        <f>VarInput!J777</f>
        <v>0</v>
      </c>
      <c r="K777" s="40">
        <f>VarInput!K777</f>
        <v>0</v>
      </c>
      <c r="L777" s="40"/>
      <c r="M777" s="40"/>
    </row>
    <row r="778" spans="1:13" x14ac:dyDescent="0.2">
      <c r="A778" s="41">
        <f>VarInput!A778</f>
        <v>0</v>
      </c>
      <c r="B778" s="41">
        <f>VarInput!B778</f>
        <v>0</v>
      </c>
      <c r="C778" s="41">
        <f>VarInput!C778</f>
        <v>0</v>
      </c>
      <c r="D778" s="41">
        <f>VarInput!D778</f>
        <v>0</v>
      </c>
      <c r="E778" s="41">
        <f>VarInput!E778</f>
        <v>0</v>
      </c>
      <c r="F778" s="41">
        <f>VarInput!F778</f>
        <v>0</v>
      </c>
      <c r="G778" s="41">
        <f>VarInput!G778</f>
        <v>0</v>
      </c>
      <c r="H778" s="41">
        <f>VarInput!H778</f>
        <v>0</v>
      </c>
      <c r="I778" s="41">
        <f>VarInput!I778</f>
        <v>0</v>
      </c>
      <c r="J778" s="41">
        <f>VarInput!J778</f>
        <v>0</v>
      </c>
      <c r="K778" s="40">
        <f>VarInput!K778</f>
        <v>0</v>
      </c>
      <c r="L778" s="40"/>
      <c r="M778" s="40"/>
    </row>
    <row r="779" spans="1:13" x14ac:dyDescent="0.2">
      <c r="A779" s="41">
        <f>VarInput!A779</f>
        <v>0</v>
      </c>
      <c r="B779" s="41">
        <f>VarInput!B779</f>
        <v>0</v>
      </c>
      <c r="C779" s="41">
        <f>VarInput!C779</f>
        <v>0</v>
      </c>
      <c r="D779" s="41">
        <f>VarInput!D779</f>
        <v>0</v>
      </c>
      <c r="E779" s="41">
        <f>VarInput!E779</f>
        <v>0</v>
      </c>
      <c r="F779" s="41">
        <f>VarInput!F779</f>
        <v>0</v>
      </c>
      <c r="G779" s="41">
        <f>VarInput!G779</f>
        <v>0</v>
      </c>
      <c r="H779" s="41">
        <f>VarInput!H779</f>
        <v>0</v>
      </c>
      <c r="I779" s="41">
        <f>VarInput!I779</f>
        <v>0</v>
      </c>
      <c r="J779" s="41">
        <f>VarInput!J779</f>
        <v>0</v>
      </c>
      <c r="K779" s="40">
        <f>VarInput!K779</f>
        <v>0</v>
      </c>
      <c r="L779" s="40"/>
      <c r="M779" s="40"/>
    </row>
    <row r="780" spans="1:13" x14ac:dyDescent="0.2">
      <c r="A780" s="41">
        <f>VarInput!A780</f>
        <v>0</v>
      </c>
      <c r="B780" s="41">
        <f>VarInput!B780</f>
        <v>0</v>
      </c>
      <c r="C780" s="41">
        <f>VarInput!C780</f>
        <v>0</v>
      </c>
      <c r="D780" s="41">
        <f>VarInput!D780</f>
        <v>0</v>
      </c>
      <c r="E780" s="41">
        <f>VarInput!E780</f>
        <v>0</v>
      </c>
      <c r="F780" s="41">
        <f>VarInput!F780</f>
        <v>0</v>
      </c>
      <c r="G780" s="41">
        <f>VarInput!G780</f>
        <v>0</v>
      </c>
      <c r="H780" s="41">
        <f>VarInput!H780</f>
        <v>0</v>
      </c>
      <c r="I780" s="41">
        <f>VarInput!I780</f>
        <v>0</v>
      </c>
      <c r="J780" s="41">
        <f>VarInput!J780</f>
        <v>0</v>
      </c>
      <c r="K780" s="40">
        <f>VarInput!K780</f>
        <v>0</v>
      </c>
      <c r="L780" s="40"/>
      <c r="M780" s="40"/>
    </row>
    <row r="781" spans="1:13" x14ac:dyDescent="0.2">
      <c r="A781" s="41">
        <f>VarInput!A781</f>
        <v>0</v>
      </c>
      <c r="B781" s="41">
        <f>VarInput!B781</f>
        <v>0</v>
      </c>
      <c r="C781" s="41">
        <f>VarInput!C781</f>
        <v>0</v>
      </c>
      <c r="D781" s="41">
        <f>VarInput!D781</f>
        <v>0</v>
      </c>
      <c r="E781" s="41">
        <f>VarInput!E781</f>
        <v>0</v>
      </c>
      <c r="F781" s="41">
        <f>VarInput!F781</f>
        <v>0</v>
      </c>
      <c r="G781" s="41">
        <f>VarInput!G781</f>
        <v>0</v>
      </c>
      <c r="H781" s="41">
        <f>VarInput!H781</f>
        <v>0</v>
      </c>
      <c r="I781" s="41">
        <f>VarInput!I781</f>
        <v>0</v>
      </c>
      <c r="J781" s="41">
        <f>VarInput!J781</f>
        <v>0</v>
      </c>
      <c r="K781" s="40">
        <f>VarInput!K781</f>
        <v>0</v>
      </c>
      <c r="L781" s="40"/>
      <c r="M781" s="40"/>
    </row>
    <row r="782" spans="1:13" x14ac:dyDescent="0.2">
      <c r="A782" s="41">
        <f>VarInput!A782</f>
        <v>0</v>
      </c>
      <c r="B782" s="41">
        <f>VarInput!B782</f>
        <v>0</v>
      </c>
      <c r="C782" s="41">
        <f>VarInput!C782</f>
        <v>0</v>
      </c>
      <c r="D782" s="41">
        <f>VarInput!D782</f>
        <v>0</v>
      </c>
      <c r="E782" s="41">
        <f>VarInput!E782</f>
        <v>0</v>
      </c>
      <c r="F782" s="41">
        <f>VarInput!F782</f>
        <v>0</v>
      </c>
      <c r="G782" s="41">
        <f>VarInput!G782</f>
        <v>0</v>
      </c>
      <c r="H782" s="41">
        <f>VarInput!H782</f>
        <v>0</v>
      </c>
      <c r="I782" s="41">
        <f>VarInput!I782</f>
        <v>0</v>
      </c>
      <c r="J782" s="41">
        <f>VarInput!J782</f>
        <v>0</v>
      </c>
      <c r="K782" s="40">
        <f>VarInput!K782</f>
        <v>0</v>
      </c>
      <c r="L782" s="40"/>
      <c r="M782" s="40"/>
    </row>
    <row r="783" spans="1:13" x14ac:dyDescent="0.2">
      <c r="A783" s="41">
        <f>VarInput!A783</f>
        <v>0</v>
      </c>
      <c r="B783" s="41">
        <f>VarInput!B783</f>
        <v>0</v>
      </c>
      <c r="C783" s="41">
        <f>VarInput!C783</f>
        <v>0</v>
      </c>
      <c r="D783" s="41">
        <f>VarInput!D783</f>
        <v>0</v>
      </c>
      <c r="E783" s="41">
        <f>VarInput!E783</f>
        <v>0</v>
      </c>
      <c r="F783" s="41">
        <f>VarInput!F783</f>
        <v>0</v>
      </c>
      <c r="G783" s="41">
        <f>VarInput!G783</f>
        <v>0</v>
      </c>
      <c r="H783" s="41">
        <f>VarInput!H783</f>
        <v>0</v>
      </c>
      <c r="I783" s="41">
        <f>VarInput!I783</f>
        <v>0</v>
      </c>
      <c r="J783" s="41">
        <f>VarInput!J783</f>
        <v>0</v>
      </c>
      <c r="K783" s="40">
        <f>VarInput!K783</f>
        <v>0</v>
      </c>
      <c r="L783" s="40"/>
      <c r="M783" s="40"/>
    </row>
    <row r="784" spans="1:13" x14ac:dyDescent="0.2">
      <c r="A784" s="41">
        <f>VarInput!A784</f>
        <v>0</v>
      </c>
      <c r="B784" s="41">
        <f>VarInput!B784</f>
        <v>0</v>
      </c>
      <c r="C784" s="41">
        <f>VarInput!C784</f>
        <v>0</v>
      </c>
      <c r="D784" s="41">
        <f>VarInput!D784</f>
        <v>0</v>
      </c>
      <c r="E784" s="41">
        <f>VarInput!E784</f>
        <v>0</v>
      </c>
      <c r="F784" s="41">
        <f>VarInput!F784</f>
        <v>0</v>
      </c>
      <c r="G784" s="41">
        <f>VarInput!G784</f>
        <v>0</v>
      </c>
      <c r="H784" s="41">
        <f>VarInput!H784</f>
        <v>0</v>
      </c>
      <c r="I784" s="41">
        <f>VarInput!I784</f>
        <v>0</v>
      </c>
      <c r="J784" s="41">
        <f>VarInput!J784</f>
        <v>0</v>
      </c>
      <c r="K784" s="40">
        <f>VarInput!K784</f>
        <v>0</v>
      </c>
      <c r="L784" s="40"/>
      <c r="M784" s="40"/>
    </row>
    <row r="785" spans="1:13" x14ac:dyDescent="0.2">
      <c r="A785" s="41">
        <f>VarInput!A785</f>
        <v>0</v>
      </c>
      <c r="B785" s="41">
        <f>VarInput!B785</f>
        <v>0</v>
      </c>
      <c r="C785" s="41">
        <f>VarInput!C785</f>
        <v>0</v>
      </c>
      <c r="D785" s="41">
        <f>VarInput!D785</f>
        <v>0</v>
      </c>
      <c r="E785" s="41">
        <f>VarInput!E785</f>
        <v>0</v>
      </c>
      <c r="F785" s="41">
        <f>VarInput!F785</f>
        <v>0</v>
      </c>
      <c r="G785" s="41">
        <f>VarInput!G785</f>
        <v>0</v>
      </c>
      <c r="H785" s="41">
        <f>VarInput!H785</f>
        <v>0</v>
      </c>
      <c r="I785" s="41">
        <f>VarInput!I785</f>
        <v>0</v>
      </c>
      <c r="J785" s="41">
        <f>VarInput!J785</f>
        <v>0</v>
      </c>
      <c r="K785" s="40">
        <f>VarInput!K785</f>
        <v>0</v>
      </c>
      <c r="L785" s="40"/>
      <c r="M785" s="40"/>
    </row>
    <row r="786" spans="1:13" x14ac:dyDescent="0.2">
      <c r="A786" s="41">
        <f>VarInput!A786</f>
        <v>0</v>
      </c>
      <c r="B786" s="41">
        <f>VarInput!B786</f>
        <v>0</v>
      </c>
      <c r="C786" s="41">
        <f>VarInput!C786</f>
        <v>0</v>
      </c>
      <c r="D786" s="41">
        <f>VarInput!D786</f>
        <v>0</v>
      </c>
      <c r="E786" s="41">
        <f>VarInput!E786</f>
        <v>0</v>
      </c>
      <c r="F786" s="41">
        <f>VarInput!F786</f>
        <v>0</v>
      </c>
      <c r="G786" s="41">
        <f>VarInput!G786</f>
        <v>0</v>
      </c>
      <c r="H786" s="41">
        <f>VarInput!H786</f>
        <v>0</v>
      </c>
      <c r="I786" s="41">
        <f>VarInput!I786</f>
        <v>0</v>
      </c>
      <c r="J786" s="41">
        <f>VarInput!J786</f>
        <v>0</v>
      </c>
      <c r="K786" s="40">
        <f>VarInput!K786</f>
        <v>0</v>
      </c>
      <c r="L786" s="40"/>
      <c r="M786" s="40"/>
    </row>
    <row r="787" spans="1:13" x14ac:dyDescent="0.2">
      <c r="A787" s="41">
        <f>VarInput!A787</f>
        <v>0</v>
      </c>
      <c r="B787" s="41">
        <f>VarInput!B787</f>
        <v>0</v>
      </c>
      <c r="C787" s="41">
        <f>VarInput!C787</f>
        <v>0</v>
      </c>
      <c r="D787" s="41">
        <f>VarInput!D787</f>
        <v>0</v>
      </c>
      <c r="E787" s="41">
        <f>VarInput!E787</f>
        <v>0</v>
      </c>
      <c r="F787" s="41">
        <f>VarInput!F787</f>
        <v>0</v>
      </c>
      <c r="G787" s="41">
        <f>VarInput!G787</f>
        <v>0</v>
      </c>
      <c r="H787" s="41">
        <f>VarInput!H787</f>
        <v>0</v>
      </c>
      <c r="I787" s="41">
        <f>VarInput!I787</f>
        <v>0</v>
      </c>
      <c r="J787" s="41">
        <f>VarInput!J787</f>
        <v>0</v>
      </c>
      <c r="K787" s="40">
        <f>VarInput!K787</f>
        <v>0</v>
      </c>
      <c r="L787" s="40"/>
      <c r="M787" s="40"/>
    </row>
    <row r="788" spans="1:13" x14ac:dyDescent="0.2">
      <c r="A788" s="41">
        <f>VarInput!A788</f>
        <v>0</v>
      </c>
      <c r="B788" s="41">
        <f>VarInput!B788</f>
        <v>0</v>
      </c>
      <c r="C788" s="41">
        <f>VarInput!C788</f>
        <v>0</v>
      </c>
      <c r="D788" s="41">
        <f>VarInput!D788</f>
        <v>0</v>
      </c>
      <c r="E788" s="41">
        <f>VarInput!E788</f>
        <v>0</v>
      </c>
      <c r="F788" s="41">
        <f>VarInput!F788</f>
        <v>0</v>
      </c>
      <c r="G788" s="41">
        <f>VarInput!G788</f>
        <v>0</v>
      </c>
      <c r="H788" s="41">
        <f>VarInput!H788</f>
        <v>0</v>
      </c>
      <c r="I788" s="41">
        <f>VarInput!I788</f>
        <v>0</v>
      </c>
      <c r="J788" s="41">
        <f>VarInput!J788</f>
        <v>0</v>
      </c>
      <c r="K788" s="40">
        <f>VarInput!K788</f>
        <v>0</v>
      </c>
      <c r="L788" s="40"/>
      <c r="M788" s="40"/>
    </row>
    <row r="789" spans="1:13" x14ac:dyDescent="0.2">
      <c r="A789" s="41">
        <f>VarInput!A789</f>
        <v>0</v>
      </c>
      <c r="B789" s="41">
        <f>VarInput!B789</f>
        <v>0</v>
      </c>
      <c r="C789" s="41">
        <f>VarInput!C789</f>
        <v>0</v>
      </c>
      <c r="D789" s="41">
        <f>VarInput!D789</f>
        <v>0</v>
      </c>
      <c r="E789" s="41">
        <f>VarInput!E789</f>
        <v>0</v>
      </c>
      <c r="F789" s="41">
        <f>VarInput!F789</f>
        <v>0</v>
      </c>
      <c r="G789" s="41">
        <f>VarInput!G789</f>
        <v>0</v>
      </c>
      <c r="H789" s="41">
        <f>VarInput!H789</f>
        <v>0</v>
      </c>
      <c r="I789" s="41">
        <f>VarInput!I789</f>
        <v>0</v>
      </c>
      <c r="J789" s="41">
        <f>VarInput!J789</f>
        <v>0</v>
      </c>
      <c r="K789" s="40">
        <f>VarInput!K789</f>
        <v>0</v>
      </c>
      <c r="L789" s="40"/>
      <c r="M789" s="40"/>
    </row>
    <row r="790" spans="1:13" x14ac:dyDescent="0.2">
      <c r="A790" s="41">
        <f>VarInput!A790</f>
        <v>0</v>
      </c>
      <c r="B790" s="41">
        <f>VarInput!B790</f>
        <v>0</v>
      </c>
      <c r="C790" s="41">
        <f>VarInput!C790</f>
        <v>0</v>
      </c>
      <c r="D790" s="41">
        <f>VarInput!D790</f>
        <v>0</v>
      </c>
      <c r="E790" s="41">
        <f>VarInput!E790</f>
        <v>0</v>
      </c>
      <c r="F790" s="41">
        <f>VarInput!F790</f>
        <v>0</v>
      </c>
      <c r="G790" s="41">
        <f>VarInput!G790</f>
        <v>0</v>
      </c>
      <c r="H790" s="41">
        <f>VarInput!H790</f>
        <v>0</v>
      </c>
      <c r="I790" s="41">
        <f>VarInput!I790</f>
        <v>0</v>
      </c>
      <c r="J790" s="41">
        <f>VarInput!J790</f>
        <v>0</v>
      </c>
      <c r="K790" s="40">
        <f>VarInput!K790</f>
        <v>0</v>
      </c>
      <c r="L790" s="40"/>
      <c r="M790" s="40"/>
    </row>
    <row r="791" spans="1:13" x14ac:dyDescent="0.2">
      <c r="A791" s="41">
        <f>VarInput!A791</f>
        <v>0</v>
      </c>
      <c r="B791" s="41">
        <f>VarInput!B791</f>
        <v>0</v>
      </c>
      <c r="C791" s="41">
        <f>VarInput!C791</f>
        <v>0</v>
      </c>
      <c r="D791" s="41">
        <f>VarInput!D791</f>
        <v>0</v>
      </c>
      <c r="E791" s="41">
        <f>VarInput!E791</f>
        <v>0</v>
      </c>
      <c r="F791" s="41">
        <f>VarInput!F791</f>
        <v>0</v>
      </c>
      <c r="G791" s="41">
        <f>VarInput!G791</f>
        <v>0</v>
      </c>
      <c r="H791" s="41">
        <f>VarInput!H791</f>
        <v>0</v>
      </c>
      <c r="I791" s="41">
        <f>VarInput!I791</f>
        <v>0</v>
      </c>
      <c r="J791" s="41">
        <f>VarInput!J791</f>
        <v>0</v>
      </c>
      <c r="K791" s="40">
        <f>VarInput!K791</f>
        <v>0</v>
      </c>
      <c r="L791" s="40"/>
      <c r="M791" s="40"/>
    </row>
    <row r="792" spans="1:13" x14ac:dyDescent="0.2">
      <c r="A792" s="41">
        <f>VarInput!A792</f>
        <v>0</v>
      </c>
      <c r="B792" s="41">
        <f>VarInput!B792</f>
        <v>0</v>
      </c>
      <c r="C792" s="41">
        <f>VarInput!C792</f>
        <v>0</v>
      </c>
      <c r="D792" s="41">
        <f>VarInput!D792</f>
        <v>0</v>
      </c>
      <c r="E792" s="41">
        <f>VarInput!E792</f>
        <v>0</v>
      </c>
      <c r="F792" s="41">
        <f>VarInput!F792</f>
        <v>0</v>
      </c>
      <c r="G792" s="41">
        <f>VarInput!G792</f>
        <v>0</v>
      </c>
      <c r="H792" s="41">
        <f>VarInput!H792</f>
        <v>0</v>
      </c>
      <c r="I792" s="41">
        <f>VarInput!I792</f>
        <v>0</v>
      </c>
      <c r="J792" s="41">
        <f>VarInput!J792</f>
        <v>0</v>
      </c>
      <c r="K792" s="40">
        <f>VarInput!K792</f>
        <v>0</v>
      </c>
      <c r="L792" s="40"/>
      <c r="M792" s="40"/>
    </row>
    <row r="793" spans="1:13" x14ac:dyDescent="0.2">
      <c r="A793" s="41">
        <f>VarInput!A793</f>
        <v>0</v>
      </c>
      <c r="B793" s="41">
        <f>VarInput!B793</f>
        <v>0</v>
      </c>
      <c r="C793" s="41">
        <f>VarInput!C793</f>
        <v>0</v>
      </c>
      <c r="D793" s="41">
        <f>VarInput!D793</f>
        <v>0</v>
      </c>
      <c r="E793" s="41">
        <f>VarInput!E793</f>
        <v>0</v>
      </c>
      <c r="F793" s="41">
        <f>VarInput!F793</f>
        <v>0</v>
      </c>
      <c r="G793" s="41">
        <f>VarInput!G793</f>
        <v>0</v>
      </c>
      <c r="H793" s="41">
        <f>VarInput!H793</f>
        <v>0</v>
      </c>
      <c r="I793" s="41">
        <f>VarInput!I793</f>
        <v>0</v>
      </c>
      <c r="J793" s="41">
        <f>VarInput!J793</f>
        <v>0</v>
      </c>
      <c r="K793" s="40">
        <f>VarInput!K793</f>
        <v>0</v>
      </c>
      <c r="L793" s="40"/>
      <c r="M793" s="40"/>
    </row>
    <row r="794" spans="1:13" x14ac:dyDescent="0.2">
      <c r="A794" s="41">
        <f>VarInput!A794</f>
        <v>0</v>
      </c>
      <c r="B794" s="41">
        <f>VarInput!B794</f>
        <v>0</v>
      </c>
      <c r="C794" s="41">
        <f>VarInput!C794</f>
        <v>0</v>
      </c>
      <c r="D794" s="41">
        <f>VarInput!D794</f>
        <v>0</v>
      </c>
      <c r="E794" s="41">
        <f>VarInput!E794</f>
        <v>0</v>
      </c>
      <c r="F794" s="41">
        <f>VarInput!F794</f>
        <v>0</v>
      </c>
      <c r="G794" s="41">
        <f>VarInput!G794</f>
        <v>0</v>
      </c>
      <c r="H794" s="41">
        <f>VarInput!H794</f>
        <v>0</v>
      </c>
      <c r="I794" s="41">
        <f>VarInput!I794</f>
        <v>0</v>
      </c>
      <c r="J794" s="41">
        <f>VarInput!J794</f>
        <v>0</v>
      </c>
      <c r="K794" s="40">
        <f>VarInput!K794</f>
        <v>0</v>
      </c>
      <c r="L794" s="40"/>
      <c r="M794" s="40"/>
    </row>
    <row r="795" spans="1:13" x14ac:dyDescent="0.2">
      <c r="A795" s="41">
        <f>VarInput!A795</f>
        <v>0</v>
      </c>
      <c r="B795" s="41">
        <f>VarInput!B795</f>
        <v>0</v>
      </c>
      <c r="C795" s="41">
        <f>VarInput!C795</f>
        <v>0</v>
      </c>
      <c r="D795" s="41">
        <f>VarInput!D795</f>
        <v>0</v>
      </c>
      <c r="E795" s="41">
        <f>VarInput!E795</f>
        <v>0</v>
      </c>
      <c r="F795" s="41">
        <f>VarInput!F795</f>
        <v>0</v>
      </c>
      <c r="G795" s="41">
        <f>VarInput!G795</f>
        <v>0</v>
      </c>
      <c r="H795" s="41">
        <f>VarInput!H795</f>
        <v>0</v>
      </c>
      <c r="I795" s="41">
        <f>VarInput!I795</f>
        <v>0</v>
      </c>
      <c r="J795" s="41">
        <f>VarInput!J795</f>
        <v>0</v>
      </c>
      <c r="K795" s="40">
        <f>VarInput!K795</f>
        <v>0</v>
      </c>
      <c r="L795" s="40"/>
      <c r="M795" s="40"/>
    </row>
    <row r="796" spans="1:13" x14ac:dyDescent="0.2">
      <c r="A796" s="41">
        <f>VarInput!A796</f>
        <v>0</v>
      </c>
      <c r="B796" s="41">
        <f>VarInput!B796</f>
        <v>0</v>
      </c>
      <c r="C796" s="41">
        <f>VarInput!C796</f>
        <v>0</v>
      </c>
      <c r="D796" s="41">
        <f>VarInput!D796</f>
        <v>0</v>
      </c>
      <c r="E796" s="41">
        <f>VarInput!E796</f>
        <v>0</v>
      </c>
      <c r="F796" s="41">
        <f>VarInput!F796</f>
        <v>0</v>
      </c>
      <c r="G796" s="41">
        <f>VarInput!G796</f>
        <v>0</v>
      </c>
      <c r="H796" s="41">
        <f>VarInput!H796</f>
        <v>0</v>
      </c>
      <c r="I796" s="41">
        <f>VarInput!I796</f>
        <v>0</v>
      </c>
      <c r="J796" s="41">
        <f>VarInput!J796</f>
        <v>0</v>
      </c>
      <c r="K796" s="40">
        <f>VarInput!K796</f>
        <v>0</v>
      </c>
      <c r="L796" s="40"/>
      <c r="M796" s="40"/>
    </row>
    <row r="797" spans="1:13" x14ac:dyDescent="0.2">
      <c r="A797" s="41">
        <f>VarInput!A797</f>
        <v>0</v>
      </c>
      <c r="B797" s="41">
        <f>VarInput!B797</f>
        <v>0</v>
      </c>
      <c r="C797" s="41">
        <f>VarInput!C797</f>
        <v>0</v>
      </c>
      <c r="D797" s="41">
        <f>VarInput!D797</f>
        <v>0</v>
      </c>
      <c r="E797" s="41">
        <f>VarInput!E797</f>
        <v>0</v>
      </c>
      <c r="F797" s="41">
        <f>VarInput!F797</f>
        <v>0</v>
      </c>
      <c r="G797" s="41">
        <f>VarInput!G797</f>
        <v>0</v>
      </c>
      <c r="H797" s="41">
        <f>VarInput!H797</f>
        <v>0</v>
      </c>
      <c r="I797" s="41">
        <f>VarInput!I797</f>
        <v>0</v>
      </c>
      <c r="J797" s="41">
        <f>VarInput!J797</f>
        <v>0</v>
      </c>
      <c r="K797" s="40">
        <f>VarInput!K797</f>
        <v>0</v>
      </c>
      <c r="L797" s="40"/>
      <c r="M797" s="40"/>
    </row>
    <row r="798" spans="1:13" x14ac:dyDescent="0.2">
      <c r="A798" s="41">
        <f>VarInput!A798</f>
        <v>0</v>
      </c>
      <c r="B798" s="41">
        <f>VarInput!B798</f>
        <v>0</v>
      </c>
      <c r="C798" s="41">
        <f>VarInput!C798</f>
        <v>0</v>
      </c>
      <c r="D798" s="41">
        <f>VarInput!D798</f>
        <v>0</v>
      </c>
      <c r="E798" s="41">
        <f>VarInput!E798</f>
        <v>0</v>
      </c>
      <c r="F798" s="41">
        <f>VarInput!F798</f>
        <v>0</v>
      </c>
      <c r="G798" s="41">
        <f>VarInput!G798</f>
        <v>0</v>
      </c>
      <c r="H798" s="41">
        <f>VarInput!H798</f>
        <v>0</v>
      </c>
      <c r="I798" s="41">
        <f>VarInput!I798</f>
        <v>0</v>
      </c>
      <c r="J798" s="41">
        <f>VarInput!J798</f>
        <v>0</v>
      </c>
      <c r="K798" s="40">
        <f>VarInput!K798</f>
        <v>0</v>
      </c>
      <c r="L798" s="40"/>
      <c r="M798" s="40"/>
    </row>
    <row r="799" spans="1:13" x14ac:dyDescent="0.2">
      <c r="A799" s="41">
        <f>VarInput!A799</f>
        <v>0</v>
      </c>
      <c r="B799" s="41">
        <f>VarInput!B799</f>
        <v>0</v>
      </c>
      <c r="C799" s="41">
        <f>VarInput!C799</f>
        <v>0</v>
      </c>
      <c r="D799" s="41">
        <f>VarInput!D799</f>
        <v>0</v>
      </c>
      <c r="E799" s="41">
        <f>VarInput!E799</f>
        <v>0</v>
      </c>
      <c r="F799" s="41">
        <f>VarInput!F799</f>
        <v>0</v>
      </c>
      <c r="G799" s="41">
        <f>VarInput!G799</f>
        <v>0</v>
      </c>
      <c r="H799" s="41">
        <f>VarInput!H799</f>
        <v>0</v>
      </c>
      <c r="I799" s="41">
        <f>VarInput!I799</f>
        <v>0</v>
      </c>
      <c r="J799" s="41">
        <f>VarInput!J799</f>
        <v>0</v>
      </c>
      <c r="K799" s="40">
        <f>VarInput!K799</f>
        <v>0</v>
      </c>
      <c r="L799" s="40"/>
      <c r="M799" s="40"/>
    </row>
    <row r="800" spans="1:13" x14ac:dyDescent="0.2">
      <c r="A800" s="41">
        <f>VarInput!A800</f>
        <v>0</v>
      </c>
      <c r="B800" s="41">
        <f>VarInput!B800</f>
        <v>0</v>
      </c>
      <c r="C800" s="41">
        <f>VarInput!C800</f>
        <v>0</v>
      </c>
      <c r="D800" s="41">
        <f>VarInput!D800</f>
        <v>0</v>
      </c>
      <c r="E800" s="41">
        <f>VarInput!E800</f>
        <v>0</v>
      </c>
      <c r="F800" s="41">
        <f>VarInput!F800</f>
        <v>0</v>
      </c>
      <c r="G800" s="41">
        <f>VarInput!G800</f>
        <v>0</v>
      </c>
      <c r="H800" s="41">
        <f>VarInput!H800</f>
        <v>0</v>
      </c>
      <c r="I800" s="41">
        <f>VarInput!I800</f>
        <v>0</v>
      </c>
      <c r="J800" s="41">
        <f>VarInput!J800</f>
        <v>0</v>
      </c>
      <c r="K800" s="40">
        <f>VarInput!K800</f>
        <v>0</v>
      </c>
      <c r="L800" s="40"/>
      <c r="M800" s="40"/>
    </row>
    <row r="801" spans="1:13" x14ac:dyDescent="0.2">
      <c r="A801" s="41">
        <f>VarInput!A801</f>
        <v>0</v>
      </c>
      <c r="B801" s="41">
        <f>VarInput!B801</f>
        <v>0</v>
      </c>
      <c r="C801" s="41">
        <f>VarInput!C801</f>
        <v>0</v>
      </c>
      <c r="D801" s="41">
        <f>VarInput!D801</f>
        <v>0</v>
      </c>
      <c r="E801" s="41">
        <f>VarInput!E801</f>
        <v>0</v>
      </c>
      <c r="F801" s="41">
        <f>VarInput!F801</f>
        <v>0</v>
      </c>
      <c r="G801" s="41">
        <f>VarInput!G801</f>
        <v>0</v>
      </c>
      <c r="H801" s="41">
        <f>VarInput!H801</f>
        <v>0</v>
      </c>
      <c r="I801" s="41">
        <f>VarInput!I801</f>
        <v>0</v>
      </c>
      <c r="J801" s="41">
        <f>VarInput!J801</f>
        <v>0</v>
      </c>
      <c r="K801" s="40">
        <f>VarInput!K801</f>
        <v>0</v>
      </c>
      <c r="L801" s="40"/>
      <c r="M801" s="40"/>
    </row>
    <row r="802" spans="1:13" x14ac:dyDescent="0.2">
      <c r="A802" s="41">
        <f>VarInput!A802</f>
        <v>0</v>
      </c>
      <c r="B802" s="41">
        <f>VarInput!B802</f>
        <v>0</v>
      </c>
      <c r="C802" s="41">
        <f>VarInput!C802</f>
        <v>0</v>
      </c>
      <c r="D802" s="41">
        <f>VarInput!D802</f>
        <v>0</v>
      </c>
      <c r="E802" s="41">
        <f>VarInput!E802</f>
        <v>0</v>
      </c>
      <c r="F802" s="41">
        <f>VarInput!F802</f>
        <v>0</v>
      </c>
      <c r="G802" s="41">
        <f>VarInput!G802</f>
        <v>0</v>
      </c>
      <c r="H802" s="41">
        <f>VarInput!H802</f>
        <v>0</v>
      </c>
      <c r="I802" s="41">
        <f>VarInput!I802</f>
        <v>0</v>
      </c>
      <c r="J802" s="41">
        <f>VarInput!J802</f>
        <v>0</v>
      </c>
      <c r="K802" s="40">
        <f>VarInput!K802</f>
        <v>0</v>
      </c>
      <c r="L802" s="40"/>
      <c r="M802" s="40"/>
    </row>
    <row r="803" spans="1:13" x14ac:dyDescent="0.2">
      <c r="A803" s="41">
        <f>VarInput!A803</f>
        <v>0</v>
      </c>
      <c r="B803" s="41">
        <f>VarInput!B803</f>
        <v>0</v>
      </c>
      <c r="C803" s="41">
        <f>VarInput!C803</f>
        <v>0</v>
      </c>
      <c r="D803" s="41">
        <f>VarInput!D803</f>
        <v>0</v>
      </c>
      <c r="E803" s="41">
        <f>VarInput!E803</f>
        <v>0</v>
      </c>
      <c r="F803" s="41">
        <f>VarInput!F803</f>
        <v>0</v>
      </c>
      <c r="G803" s="41">
        <f>VarInput!G803</f>
        <v>0</v>
      </c>
      <c r="H803" s="41">
        <f>VarInput!H803</f>
        <v>0</v>
      </c>
      <c r="I803" s="41">
        <f>VarInput!I803</f>
        <v>0</v>
      </c>
      <c r="J803" s="41">
        <f>VarInput!J803</f>
        <v>0</v>
      </c>
      <c r="K803" s="40">
        <f>VarInput!K803</f>
        <v>0</v>
      </c>
      <c r="L803" s="40"/>
      <c r="M803" s="40"/>
    </row>
    <row r="804" spans="1:13" x14ac:dyDescent="0.2">
      <c r="A804" s="41">
        <f>VarInput!A804</f>
        <v>0</v>
      </c>
      <c r="B804" s="41">
        <f>VarInput!B804</f>
        <v>0</v>
      </c>
      <c r="C804" s="41">
        <f>VarInput!C804</f>
        <v>0</v>
      </c>
      <c r="D804" s="41">
        <f>VarInput!D804</f>
        <v>0</v>
      </c>
      <c r="E804" s="41">
        <f>VarInput!E804</f>
        <v>0</v>
      </c>
      <c r="F804" s="41">
        <f>VarInput!F804</f>
        <v>0</v>
      </c>
      <c r="G804" s="41">
        <f>VarInput!G804</f>
        <v>0</v>
      </c>
      <c r="H804" s="41">
        <f>VarInput!H804</f>
        <v>0</v>
      </c>
      <c r="I804" s="41">
        <f>VarInput!I804</f>
        <v>0</v>
      </c>
      <c r="J804" s="41">
        <f>VarInput!J804</f>
        <v>0</v>
      </c>
      <c r="K804" s="40">
        <f>VarInput!K804</f>
        <v>0</v>
      </c>
      <c r="L804" s="40"/>
      <c r="M804" s="40"/>
    </row>
    <row r="805" spans="1:13" x14ac:dyDescent="0.2">
      <c r="A805" s="41">
        <f>VarInput!A805</f>
        <v>0</v>
      </c>
      <c r="B805" s="41">
        <f>VarInput!B805</f>
        <v>0</v>
      </c>
      <c r="C805" s="41">
        <f>VarInput!C805</f>
        <v>0</v>
      </c>
      <c r="D805" s="41">
        <f>VarInput!D805</f>
        <v>0</v>
      </c>
      <c r="E805" s="41">
        <f>VarInput!E805</f>
        <v>0</v>
      </c>
      <c r="F805" s="41">
        <f>VarInput!F805</f>
        <v>0</v>
      </c>
      <c r="G805" s="41">
        <f>VarInput!G805</f>
        <v>0</v>
      </c>
      <c r="H805" s="41">
        <f>VarInput!H805</f>
        <v>0</v>
      </c>
      <c r="I805" s="41">
        <f>VarInput!I805</f>
        <v>0</v>
      </c>
      <c r="J805" s="41">
        <f>VarInput!J805</f>
        <v>0</v>
      </c>
      <c r="K805" s="40">
        <f>VarInput!K805</f>
        <v>0</v>
      </c>
      <c r="L805" s="40"/>
      <c r="M805" s="40"/>
    </row>
    <row r="806" spans="1:13" x14ac:dyDescent="0.2">
      <c r="A806" s="41">
        <f>VarInput!A806</f>
        <v>0</v>
      </c>
      <c r="B806" s="41">
        <f>VarInput!B806</f>
        <v>0</v>
      </c>
      <c r="C806" s="41">
        <f>VarInput!C806</f>
        <v>0</v>
      </c>
      <c r="D806" s="41">
        <f>VarInput!D806</f>
        <v>0</v>
      </c>
      <c r="E806" s="41">
        <f>VarInput!E806</f>
        <v>0</v>
      </c>
      <c r="F806" s="41">
        <f>VarInput!F806</f>
        <v>0</v>
      </c>
      <c r="G806" s="41">
        <f>VarInput!G806</f>
        <v>0</v>
      </c>
      <c r="H806" s="41">
        <f>VarInput!H806</f>
        <v>0</v>
      </c>
      <c r="I806" s="41">
        <f>VarInput!I806</f>
        <v>0</v>
      </c>
      <c r="J806" s="41">
        <f>VarInput!J806</f>
        <v>0</v>
      </c>
      <c r="K806" s="40">
        <f>VarInput!K806</f>
        <v>0</v>
      </c>
      <c r="L806" s="40"/>
      <c r="M806" s="40"/>
    </row>
    <row r="807" spans="1:13" x14ac:dyDescent="0.2">
      <c r="A807" s="41">
        <f>VarInput!A807</f>
        <v>0</v>
      </c>
      <c r="B807" s="41">
        <f>VarInput!B807</f>
        <v>0</v>
      </c>
      <c r="C807" s="41">
        <f>VarInput!C807</f>
        <v>0</v>
      </c>
      <c r="D807" s="41">
        <f>VarInput!D807</f>
        <v>0</v>
      </c>
      <c r="E807" s="41">
        <f>VarInput!E807</f>
        <v>0</v>
      </c>
      <c r="F807" s="41">
        <f>VarInput!F807</f>
        <v>0</v>
      </c>
      <c r="G807" s="41">
        <f>VarInput!G807</f>
        <v>0</v>
      </c>
      <c r="H807" s="41">
        <f>VarInput!H807</f>
        <v>0</v>
      </c>
      <c r="I807" s="41">
        <f>VarInput!I807</f>
        <v>0</v>
      </c>
      <c r="J807" s="41">
        <f>VarInput!J807</f>
        <v>0</v>
      </c>
      <c r="K807" s="40">
        <f>VarInput!K807</f>
        <v>0</v>
      </c>
      <c r="L807" s="40"/>
      <c r="M807" s="40"/>
    </row>
    <row r="808" spans="1:13" x14ac:dyDescent="0.2">
      <c r="A808" s="41">
        <f>VarInput!A808</f>
        <v>0</v>
      </c>
      <c r="B808" s="41">
        <f>VarInput!B808</f>
        <v>0</v>
      </c>
      <c r="C808" s="41">
        <f>VarInput!C808</f>
        <v>0</v>
      </c>
      <c r="D808" s="41">
        <f>VarInput!D808</f>
        <v>0</v>
      </c>
      <c r="E808" s="41">
        <f>VarInput!E808</f>
        <v>0</v>
      </c>
      <c r="F808" s="41">
        <f>VarInput!F808</f>
        <v>0</v>
      </c>
      <c r="G808" s="41">
        <f>VarInput!G808</f>
        <v>0</v>
      </c>
      <c r="H808" s="41">
        <f>VarInput!H808</f>
        <v>0</v>
      </c>
      <c r="I808" s="41">
        <f>VarInput!I808</f>
        <v>0</v>
      </c>
      <c r="J808" s="41">
        <f>VarInput!J808</f>
        <v>0</v>
      </c>
      <c r="K808" s="40">
        <f>VarInput!K808</f>
        <v>0</v>
      </c>
      <c r="L808" s="40"/>
      <c r="M808" s="40"/>
    </row>
    <row r="809" spans="1:13" x14ac:dyDescent="0.2">
      <c r="A809" s="41">
        <f>VarInput!A809</f>
        <v>0</v>
      </c>
      <c r="B809" s="41">
        <f>VarInput!B809</f>
        <v>0</v>
      </c>
      <c r="C809" s="41">
        <f>VarInput!C809</f>
        <v>0</v>
      </c>
      <c r="D809" s="41">
        <f>VarInput!D809</f>
        <v>0</v>
      </c>
      <c r="E809" s="41">
        <f>VarInput!E809</f>
        <v>0</v>
      </c>
      <c r="F809" s="41">
        <f>VarInput!F809</f>
        <v>0</v>
      </c>
      <c r="G809" s="41">
        <f>VarInput!G809</f>
        <v>0</v>
      </c>
      <c r="H809" s="41">
        <f>VarInput!H809</f>
        <v>0</v>
      </c>
      <c r="I809" s="41">
        <f>VarInput!I809</f>
        <v>0</v>
      </c>
      <c r="J809" s="41">
        <f>VarInput!J809</f>
        <v>0</v>
      </c>
      <c r="K809" s="40">
        <f>VarInput!K809</f>
        <v>0</v>
      </c>
      <c r="L809" s="40"/>
      <c r="M809" s="40"/>
    </row>
    <row r="810" spans="1:13" x14ac:dyDescent="0.2">
      <c r="A810" s="41">
        <f>VarInput!A810</f>
        <v>0</v>
      </c>
      <c r="B810" s="41">
        <f>VarInput!B810</f>
        <v>0</v>
      </c>
      <c r="C810" s="41">
        <f>VarInput!C810</f>
        <v>0</v>
      </c>
      <c r="D810" s="41">
        <f>VarInput!D810</f>
        <v>0</v>
      </c>
      <c r="E810" s="41">
        <f>VarInput!E810</f>
        <v>0</v>
      </c>
      <c r="F810" s="41">
        <f>VarInput!F810</f>
        <v>0</v>
      </c>
      <c r="G810" s="41">
        <f>VarInput!G810</f>
        <v>0</v>
      </c>
      <c r="H810" s="41">
        <f>VarInput!H810</f>
        <v>0</v>
      </c>
      <c r="I810" s="41">
        <f>VarInput!I810</f>
        <v>0</v>
      </c>
      <c r="J810" s="41">
        <f>VarInput!J810</f>
        <v>0</v>
      </c>
      <c r="K810" s="40">
        <f>VarInput!K810</f>
        <v>0</v>
      </c>
      <c r="L810" s="40"/>
      <c r="M810" s="40"/>
    </row>
    <row r="811" spans="1:13" x14ac:dyDescent="0.2">
      <c r="A811" s="41">
        <f>VarInput!A811</f>
        <v>0</v>
      </c>
      <c r="B811" s="41">
        <f>VarInput!B811</f>
        <v>0</v>
      </c>
      <c r="C811" s="41">
        <f>VarInput!C811</f>
        <v>0</v>
      </c>
      <c r="D811" s="41">
        <f>VarInput!D811</f>
        <v>0</v>
      </c>
      <c r="E811" s="41">
        <f>VarInput!E811</f>
        <v>0</v>
      </c>
      <c r="F811" s="41">
        <f>VarInput!F811</f>
        <v>0</v>
      </c>
      <c r="G811" s="41">
        <f>VarInput!G811</f>
        <v>0</v>
      </c>
      <c r="H811" s="41">
        <f>VarInput!H811</f>
        <v>0</v>
      </c>
      <c r="I811" s="41">
        <f>VarInput!I811</f>
        <v>0</v>
      </c>
      <c r="J811" s="41">
        <f>VarInput!J811</f>
        <v>0</v>
      </c>
      <c r="K811" s="40">
        <f>VarInput!K811</f>
        <v>0</v>
      </c>
      <c r="L811" s="40"/>
      <c r="M811" s="40"/>
    </row>
    <row r="812" spans="1:13" x14ac:dyDescent="0.2">
      <c r="A812" s="41">
        <f>VarInput!A812</f>
        <v>0</v>
      </c>
      <c r="B812" s="41">
        <f>VarInput!B812</f>
        <v>0</v>
      </c>
      <c r="C812" s="41">
        <f>VarInput!C812</f>
        <v>0</v>
      </c>
      <c r="D812" s="41">
        <f>VarInput!D812</f>
        <v>0</v>
      </c>
      <c r="E812" s="41">
        <f>VarInput!E812</f>
        <v>0</v>
      </c>
      <c r="F812" s="41">
        <f>VarInput!F812</f>
        <v>0</v>
      </c>
      <c r="G812" s="41">
        <f>VarInput!G812</f>
        <v>0</v>
      </c>
      <c r="H812" s="41">
        <f>VarInput!H812</f>
        <v>0</v>
      </c>
      <c r="I812" s="41">
        <f>VarInput!I812</f>
        <v>0</v>
      </c>
      <c r="J812" s="41">
        <f>VarInput!J812</f>
        <v>0</v>
      </c>
      <c r="K812" s="40">
        <f>VarInput!K812</f>
        <v>0</v>
      </c>
      <c r="L812" s="40"/>
      <c r="M812" s="40"/>
    </row>
    <row r="813" spans="1:13" x14ac:dyDescent="0.2">
      <c r="A813" s="41">
        <f>VarInput!A813</f>
        <v>0</v>
      </c>
      <c r="B813" s="41">
        <f>VarInput!B813</f>
        <v>0</v>
      </c>
      <c r="C813" s="41">
        <f>VarInput!C813</f>
        <v>0</v>
      </c>
      <c r="D813" s="41">
        <f>VarInput!D813</f>
        <v>0</v>
      </c>
      <c r="E813" s="41">
        <f>VarInput!E813</f>
        <v>0</v>
      </c>
      <c r="F813" s="41">
        <f>VarInput!F813</f>
        <v>0</v>
      </c>
      <c r="G813" s="41">
        <f>VarInput!G813</f>
        <v>0</v>
      </c>
      <c r="H813" s="41">
        <f>VarInput!H813</f>
        <v>0</v>
      </c>
      <c r="I813" s="41">
        <f>VarInput!I813</f>
        <v>0</v>
      </c>
      <c r="J813" s="41">
        <f>VarInput!J813</f>
        <v>0</v>
      </c>
      <c r="K813" s="40">
        <f>VarInput!K813</f>
        <v>0</v>
      </c>
      <c r="L813" s="40"/>
      <c r="M813" s="40"/>
    </row>
    <row r="814" spans="1:13" x14ac:dyDescent="0.2">
      <c r="A814" s="41">
        <f>VarInput!A814</f>
        <v>0</v>
      </c>
      <c r="B814" s="41">
        <f>VarInput!B814</f>
        <v>0</v>
      </c>
      <c r="C814" s="41">
        <f>VarInput!C814</f>
        <v>0</v>
      </c>
      <c r="D814" s="41">
        <f>VarInput!D814</f>
        <v>0</v>
      </c>
      <c r="E814" s="41">
        <f>VarInput!E814</f>
        <v>0</v>
      </c>
      <c r="F814" s="41">
        <f>VarInput!F814</f>
        <v>0</v>
      </c>
      <c r="G814" s="41">
        <f>VarInput!G814</f>
        <v>0</v>
      </c>
      <c r="H814" s="41">
        <f>VarInput!H814</f>
        <v>0</v>
      </c>
      <c r="I814" s="41">
        <f>VarInput!I814</f>
        <v>0</v>
      </c>
      <c r="J814" s="41">
        <f>VarInput!J814</f>
        <v>0</v>
      </c>
      <c r="K814" s="40">
        <f>VarInput!K814</f>
        <v>0</v>
      </c>
      <c r="L814" s="40"/>
      <c r="M814" s="40"/>
    </row>
    <row r="815" spans="1:13" x14ac:dyDescent="0.2">
      <c r="A815" s="41">
        <f>VarInput!A815</f>
        <v>0</v>
      </c>
      <c r="B815" s="41">
        <f>VarInput!B815</f>
        <v>0</v>
      </c>
      <c r="C815" s="41">
        <f>VarInput!C815</f>
        <v>0</v>
      </c>
      <c r="D815" s="41">
        <f>VarInput!D815</f>
        <v>0</v>
      </c>
      <c r="E815" s="41">
        <f>VarInput!E815</f>
        <v>0</v>
      </c>
      <c r="F815" s="41">
        <f>VarInput!F815</f>
        <v>0</v>
      </c>
      <c r="G815" s="41">
        <f>VarInput!G815</f>
        <v>0</v>
      </c>
      <c r="H815" s="41">
        <f>VarInput!H815</f>
        <v>0</v>
      </c>
      <c r="I815" s="41">
        <f>VarInput!I815</f>
        <v>0</v>
      </c>
      <c r="J815" s="41">
        <f>VarInput!J815</f>
        <v>0</v>
      </c>
      <c r="K815" s="40">
        <f>VarInput!K815</f>
        <v>0</v>
      </c>
      <c r="L815" s="40"/>
      <c r="M815" s="40"/>
    </row>
    <row r="816" spans="1:13" x14ac:dyDescent="0.2">
      <c r="A816" s="41">
        <f>VarInput!A816</f>
        <v>0</v>
      </c>
      <c r="B816" s="41">
        <f>VarInput!B816</f>
        <v>0</v>
      </c>
      <c r="C816" s="41">
        <f>VarInput!C816</f>
        <v>0</v>
      </c>
      <c r="D816" s="41">
        <f>VarInput!D816</f>
        <v>0</v>
      </c>
      <c r="E816" s="41">
        <f>VarInput!E816</f>
        <v>0</v>
      </c>
      <c r="F816" s="41">
        <f>VarInput!F816</f>
        <v>0</v>
      </c>
      <c r="G816" s="41">
        <f>VarInput!G816</f>
        <v>0</v>
      </c>
      <c r="H816" s="41">
        <f>VarInput!H816</f>
        <v>0</v>
      </c>
      <c r="I816" s="41">
        <f>VarInput!I816</f>
        <v>0</v>
      </c>
      <c r="J816" s="41">
        <f>VarInput!J816</f>
        <v>0</v>
      </c>
      <c r="K816" s="40">
        <f>VarInput!K816</f>
        <v>0</v>
      </c>
      <c r="L816" s="40"/>
      <c r="M816" s="40"/>
    </row>
    <row r="817" spans="1:13" x14ac:dyDescent="0.2">
      <c r="A817" s="41">
        <f>VarInput!A817</f>
        <v>0</v>
      </c>
      <c r="B817" s="41">
        <f>VarInput!B817</f>
        <v>0</v>
      </c>
      <c r="C817" s="41">
        <f>VarInput!C817</f>
        <v>0</v>
      </c>
      <c r="D817" s="41">
        <f>VarInput!D817</f>
        <v>0</v>
      </c>
      <c r="E817" s="41">
        <f>VarInput!E817</f>
        <v>0</v>
      </c>
      <c r="F817" s="41">
        <f>VarInput!F817</f>
        <v>0</v>
      </c>
      <c r="G817" s="41">
        <f>VarInput!G817</f>
        <v>0</v>
      </c>
      <c r="H817" s="41">
        <f>VarInput!H817</f>
        <v>0</v>
      </c>
      <c r="I817" s="41">
        <f>VarInput!I817</f>
        <v>0</v>
      </c>
      <c r="J817" s="41">
        <f>VarInput!J817</f>
        <v>0</v>
      </c>
      <c r="K817" s="40">
        <f>VarInput!K817</f>
        <v>0</v>
      </c>
      <c r="L817" s="40"/>
      <c r="M817" s="40"/>
    </row>
    <row r="818" spans="1:13" x14ac:dyDescent="0.2">
      <c r="A818" s="41">
        <f>VarInput!A818</f>
        <v>0</v>
      </c>
      <c r="B818" s="41">
        <f>VarInput!B818</f>
        <v>0</v>
      </c>
      <c r="C818" s="41">
        <f>VarInput!C818</f>
        <v>0</v>
      </c>
      <c r="D818" s="41">
        <f>VarInput!D818</f>
        <v>0</v>
      </c>
      <c r="E818" s="41">
        <f>VarInput!E818</f>
        <v>0</v>
      </c>
      <c r="F818" s="41">
        <f>VarInput!F818</f>
        <v>0</v>
      </c>
      <c r="G818" s="41">
        <f>VarInput!G818</f>
        <v>0</v>
      </c>
      <c r="H818" s="41">
        <f>VarInput!H818</f>
        <v>0</v>
      </c>
      <c r="I818" s="41">
        <f>VarInput!I818</f>
        <v>0</v>
      </c>
      <c r="J818" s="41">
        <f>VarInput!J818</f>
        <v>0</v>
      </c>
      <c r="K818" s="40">
        <f>VarInput!K818</f>
        <v>0</v>
      </c>
      <c r="L818" s="40"/>
      <c r="M818" s="40"/>
    </row>
    <row r="819" spans="1:13" x14ac:dyDescent="0.2">
      <c r="A819" s="41">
        <f>VarInput!A819</f>
        <v>0</v>
      </c>
      <c r="B819" s="41">
        <f>VarInput!B819</f>
        <v>0</v>
      </c>
      <c r="C819" s="41">
        <f>VarInput!C819</f>
        <v>0</v>
      </c>
      <c r="D819" s="41">
        <f>VarInput!D819</f>
        <v>0</v>
      </c>
      <c r="E819" s="41">
        <f>VarInput!E819</f>
        <v>0</v>
      </c>
      <c r="F819" s="41">
        <f>VarInput!F819</f>
        <v>0</v>
      </c>
      <c r="G819" s="41">
        <f>VarInput!G819</f>
        <v>0</v>
      </c>
      <c r="H819" s="41">
        <f>VarInput!H819</f>
        <v>0</v>
      </c>
      <c r="I819" s="41">
        <f>VarInput!I819</f>
        <v>0</v>
      </c>
      <c r="J819" s="41">
        <f>VarInput!J819</f>
        <v>0</v>
      </c>
      <c r="K819" s="40">
        <f>VarInput!K819</f>
        <v>0</v>
      </c>
      <c r="L819" s="40"/>
      <c r="M819" s="40"/>
    </row>
    <row r="820" spans="1:13" x14ac:dyDescent="0.2">
      <c r="A820" s="41">
        <f>VarInput!A820</f>
        <v>0</v>
      </c>
      <c r="B820" s="41">
        <f>VarInput!B820</f>
        <v>0</v>
      </c>
      <c r="C820" s="41">
        <f>VarInput!C820</f>
        <v>0</v>
      </c>
      <c r="D820" s="41">
        <f>VarInput!D820</f>
        <v>0</v>
      </c>
      <c r="E820" s="41">
        <f>VarInput!E820</f>
        <v>0</v>
      </c>
      <c r="F820" s="41">
        <f>VarInput!F820</f>
        <v>0</v>
      </c>
      <c r="G820" s="41">
        <f>VarInput!G820</f>
        <v>0</v>
      </c>
      <c r="H820" s="41">
        <f>VarInput!H820</f>
        <v>0</v>
      </c>
      <c r="I820" s="41">
        <f>VarInput!I820</f>
        <v>0</v>
      </c>
      <c r="J820" s="41">
        <f>VarInput!J820</f>
        <v>0</v>
      </c>
      <c r="K820" s="40">
        <f>VarInput!K820</f>
        <v>0</v>
      </c>
      <c r="L820" s="40"/>
      <c r="M820" s="40"/>
    </row>
    <row r="821" spans="1:13" x14ac:dyDescent="0.2">
      <c r="A821" s="41">
        <f>VarInput!A821</f>
        <v>0</v>
      </c>
      <c r="B821" s="41">
        <f>VarInput!B821</f>
        <v>0</v>
      </c>
      <c r="C821" s="41">
        <f>VarInput!C821</f>
        <v>0</v>
      </c>
      <c r="D821" s="41">
        <f>VarInput!D821</f>
        <v>0</v>
      </c>
      <c r="E821" s="41">
        <f>VarInput!E821</f>
        <v>0</v>
      </c>
      <c r="F821" s="41">
        <f>VarInput!F821</f>
        <v>0</v>
      </c>
      <c r="G821" s="41">
        <f>VarInput!G821</f>
        <v>0</v>
      </c>
      <c r="H821" s="41">
        <f>VarInput!H821</f>
        <v>0</v>
      </c>
      <c r="I821" s="41">
        <f>VarInput!I821</f>
        <v>0</v>
      </c>
      <c r="J821" s="41">
        <f>VarInput!J821</f>
        <v>0</v>
      </c>
      <c r="K821" s="40">
        <f>VarInput!K821</f>
        <v>0</v>
      </c>
      <c r="L821" s="40"/>
      <c r="M821" s="40"/>
    </row>
    <row r="822" spans="1:13" x14ac:dyDescent="0.2">
      <c r="A822" s="41">
        <f>VarInput!A822</f>
        <v>0</v>
      </c>
      <c r="B822" s="41">
        <f>VarInput!B822</f>
        <v>0</v>
      </c>
      <c r="C822" s="41">
        <f>VarInput!C822</f>
        <v>0</v>
      </c>
      <c r="D822" s="41">
        <f>VarInput!D822</f>
        <v>0</v>
      </c>
      <c r="E822" s="41">
        <f>VarInput!E822</f>
        <v>0</v>
      </c>
      <c r="F822" s="41">
        <f>VarInput!F822</f>
        <v>0</v>
      </c>
      <c r="G822" s="41">
        <f>VarInput!G822</f>
        <v>0</v>
      </c>
      <c r="H822" s="41">
        <f>VarInput!H822</f>
        <v>0</v>
      </c>
      <c r="I822" s="41">
        <f>VarInput!I822</f>
        <v>0</v>
      </c>
      <c r="J822" s="41">
        <f>VarInput!J822</f>
        <v>0</v>
      </c>
      <c r="K822" s="40">
        <f>VarInput!K822</f>
        <v>0</v>
      </c>
      <c r="L822" s="40"/>
      <c r="M822" s="40"/>
    </row>
    <row r="823" spans="1:13" x14ac:dyDescent="0.2">
      <c r="A823" s="41">
        <f>VarInput!A823</f>
        <v>0</v>
      </c>
      <c r="B823" s="41">
        <f>VarInput!B823</f>
        <v>0</v>
      </c>
      <c r="C823" s="41">
        <f>VarInput!C823</f>
        <v>0</v>
      </c>
      <c r="D823" s="41">
        <f>VarInput!D823</f>
        <v>0</v>
      </c>
      <c r="E823" s="41">
        <f>VarInput!E823</f>
        <v>0</v>
      </c>
      <c r="F823" s="41">
        <f>VarInput!F823</f>
        <v>0</v>
      </c>
      <c r="G823" s="41">
        <f>VarInput!G823</f>
        <v>0</v>
      </c>
      <c r="H823" s="41">
        <f>VarInput!H823</f>
        <v>0</v>
      </c>
      <c r="I823" s="41">
        <f>VarInput!I823</f>
        <v>0</v>
      </c>
      <c r="J823" s="41">
        <f>VarInput!J823</f>
        <v>0</v>
      </c>
      <c r="K823" s="40">
        <f>VarInput!K823</f>
        <v>0</v>
      </c>
      <c r="L823" s="40"/>
      <c r="M823" s="40"/>
    </row>
    <row r="824" spans="1:13" x14ac:dyDescent="0.2">
      <c r="A824" s="41">
        <f>VarInput!A824</f>
        <v>0</v>
      </c>
      <c r="B824" s="41">
        <f>VarInput!B824</f>
        <v>0</v>
      </c>
      <c r="C824" s="41">
        <f>VarInput!C824</f>
        <v>0</v>
      </c>
      <c r="D824" s="41">
        <f>VarInput!D824</f>
        <v>0</v>
      </c>
      <c r="E824" s="41">
        <f>VarInput!E824</f>
        <v>0</v>
      </c>
      <c r="F824" s="41">
        <f>VarInput!F824</f>
        <v>0</v>
      </c>
      <c r="G824" s="41">
        <f>VarInput!G824</f>
        <v>0</v>
      </c>
      <c r="H824" s="41">
        <f>VarInput!H824</f>
        <v>0</v>
      </c>
      <c r="I824" s="41">
        <f>VarInput!I824</f>
        <v>0</v>
      </c>
      <c r="J824" s="41">
        <f>VarInput!J824</f>
        <v>0</v>
      </c>
      <c r="K824" s="40">
        <f>VarInput!K824</f>
        <v>0</v>
      </c>
      <c r="L824" s="40"/>
      <c r="M824" s="40"/>
    </row>
    <row r="825" spans="1:13" x14ac:dyDescent="0.2">
      <c r="A825" s="41">
        <f>VarInput!A825</f>
        <v>0</v>
      </c>
      <c r="B825" s="41">
        <f>VarInput!B825</f>
        <v>0</v>
      </c>
      <c r="C825" s="41">
        <f>VarInput!C825</f>
        <v>0</v>
      </c>
      <c r="D825" s="41">
        <f>VarInput!D825</f>
        <v>0</v>
      </c>
      <c r="E825" s="41">
        <f>VarInput!E825</f>
        <v>0</v>
      </c>
      <c r="F825" s="41">
        <f>VarInput!F825</f>
        <v>0</v>
      </c>
      <c r="G825" s="41">
        <f>VarInput!G825</f>
        <v>0</v>
      </c>
      <c r="H825" s="41">
        <f>VarInput!H825</f>
        <v>0</v>
      </c>
      <c r="I825" s="41">
        <f>VarInput!I825</f>
        <v>0</v>
      </c>
      <c r="J825" s="41">
        <f>VarInput!J825</f>
        <v>0</v>
      </c>
      <c r="K825" s="40">
        <f>VarInput!K825</f>
        <v>0</v>
      </c>
      <c r="L825" s="40"/>
      <c r="M825" s="40"/>
    </row>
    <row r="826" spans="1:13" x14ac:dyDescent="0.2">
      <c r="A826" s="41">
        <f>VarInput!A826</f>
        <v>0</v>
      </c>
      <c r="B826" s="41">
        <f>VarInput!B826</f>
        <v>0</v>
      </c>
      <c r="C826" s="41">
        <f>VarInput!C826</f>
        <v>0</v>
      </c>
      <c r="D826" s="41">
        <f>VarInput!D826</f>
        <v>0</v>
      </c>
      <c r="E826" s="41">
        <f>VarInput!E826</f>
        <v>0</v>
      </c>
      <c r="F826" s="41">
        <f>VarInput!F826</f>
        <v>0</v>
      </c>
      <c r="G826" s="41">
        <f>VarInput!G826</f>
        <v>0</v>
      </c>
      <c r="H826" s="41">
        <f>VarInput!H826</f>
        <v>0</v>
      </c>
      <c r="I826" s="41">
        <f>VarInput!I826</f>
        <v>0</v>
      </c>
      <c r="J826" s="41">
        <f>VarInput!J826</f>
        <v>0</v>
      </c>
      <c r="K826" s="40">
        <f>VarInput!K826</f>
        <v>0</v>
      </c>
      <c r="L826" s="40"/>
      <c r="M826" s="40"/>
    </row>
    <row r="827" spans="1:13" x14ac:dyDescent="0.2">
      <c r="A827" s="41">
        <f>VarInput!A827</f>
        <v>0</v>
      </c>
      <c r="B827" s="41">
        <f>VarInput!B827</f>
        <v>0</v>
      </c>
      <c r="C827" s="41">
        <f>VarInput!C827</f>
        <v>0</v>
      </c>
      <c r="D827" s="41">
        <f>VarInput!D827</f>
        <v>0</v>
      </c>
      <c r="E827" s="41">
        <f>VarInput!E827</f>
        <v>0</v>
      </c>
      <c r="F827" s="41">
        <f>VarInput!F827</f>
        <v>0</v>
      </c>
      <c r="G827" s="41">
        <f>VarInput!G827</f>
        <v>0</v>
      </c>
      <c r="H827" s="41">
        <f>VarInput!H827</f>
        <v>0</v>
      </c>
      <c r="I827" s="41">
        <f>VarInput!I827</f>
        <v>0</v>
      </c>
      <c r="J827" s="41">
        <f>VarInput!J827</f>
        <v>0</v>
      </c>
      <c r="K827" s="40">
        <f>VarInput!K827</f>
        <v>0</v>
      </c>
      <c r="L827" s="40"/>
      <c r="M827" s="40"/>
    </row>
    <row r="828" spans="1:13" x14ac:dyDescent="0.2">
      <c r="A828" s="41">
        <f>VarInput!A828</f>
        <v>0</v>
      </c>
      <c r="B828" s="41">
        <f>VarInput!B828</f>
        <v>0</v>
      </c>
      <c r="C828" s="41">
        <f>VarInput!C828</f>
        <v>0</v>
      </c>
      <c r="D828" s="41">
        <f>VarInput!D828</f>
        <v>0</v>
      </c>
      <c r="E828" s="41">
        <f>VarInput!E828</f>
        <v>0</v>
      </c>
      <c r="F828" s="41">
        <f>VarInput!F828</f>
        <v>0</v>
      </c>
      <c r="G828" s="41">
        <f>VarInput!G828</f>
        <v>0</v>
      </c>
      <c r="H828" s="41">
        <f>VarInput!H828</f>
        <v>0</v>
      </c>
      <c r="I828" s="41">
        <f>VarInput!I828</f>
        <v>0</v>
      </c>
      <c r="J828" s="41">
        <f>VarInput!J828</f>
        <v>0</v>
      </c>
      <c r="K828" s="40">
        <f>VarInput!K828</f>
        <v>0</v>
      </c>
      <c r="L828" s="40"/>
      <c r="M828" s="40"/>
    </row>
    <row r="829" spans="1:13" x14ac:dyDescent="0.2">
      <c r="A829" s="41">
        <f>VarInput!A829</f>
        <v>0</v>
      </c>
      <c r="B829" s="41">
        <f>VarInput!B829</f>
        <v>0</v>
      </c>
      <c r="C829" s="41">
        <f>VarInput!C829</f>
        <v>0</v>
      </c>
      <c r="D829" s="41">
        <f>VarInput!D829</f>
        <v>0</v>
      </c>
      <c r="E829" s="41">
        <f>VarInput!E829</f>
        <v>0</v>
      </c>
      <c r="F829" s="41">
        <f>VarInput!F829</f>
        <v>0</v>
      </c>
      <c r="G829" s="41">
        <f>VarInput!G829</f>
        <v>0</v>
      </c>
      <c r="H829" s="41">
        <f>VarInput!H829</f>
        <v>0</v>
      </c>
      <c r="I829" s="41">
        <f>VarInput!I829</f>
        <v>0</v>
      </c>
      <c r="J829" s="41">
        <f>VarInput!J829</f>
        <v>0</v>
      </c>
      <c r="K829" s="40">
        <f>VarInput!K829</f>
        <v>0</v>
      </c>
      <c r="L829" s="40"/>
      <c r="M829" s="40"/>
    </row>
    <row r="830" spans="1:13" x14ac:dyDescent="0.2">
      <c r="A830" s="41">
        <f>VarInput!A830</f>
        <v>0</v>
      </c>
      <c r="B830" s="41">
        <f>VarInput!B830</f>
        <v>0</v>
      </c>
      <c r="C830" s="41">
        <f>VarInput!C830</f>
        <v>0</v>
      </c>
      <c r="D830" s="41">
        <f>VarInput!D830</f>
        <v>0</v>
      </c>
      <c r="E830" s="41">
        <f>VarInput!E830</f>
        <v>0</v>
      </c>
      <c r="F830" s="41">
        <f>VarInput!F830</f>
        <v>0</v>
      </c>
      <c r="G830" s="41">
        <f>VarInput!G830</f>
        <v>0</v>
      </c>
      <c r="H830" s="41">
        <f>VarInput!H830</f>
        <v>0</v>
      </c>
      <c r="I830" s="41">
        <f>VarInput!I830</f>
        <v>0</v>
      </c>
      <c r="J830" s="41">
        <f>VarInput!J830</f>
        <v>0</v>
      </c>
      <c r="K830" s="40">
        <f>VarInput!K830</f>
        <v>0</v>
      </c>
      <c r="L830" s="40"/>
      <c r="M830" s="40"/>
    </row>
    <row r="831" spans="1:13" x14ac:dyDescent="0.2">
      <c r="A831" s="41">
        <f>VarInput!A831</f>
        <v>0</v>
      </c>
      <c r="B831" s="41">
        <f>VarInput!B831</f>
        <v>0</v>
      </c>
      <c r="C831" s="41">
        <f>VarInput!C831</f>
        <v>0</v>
      </c>
      <c r="D831" s="41">
        <f>VarInput!D831</f>
        <v>0</v>
      </c>
      <c r="E831" s="41">
        <f>VarInput!E831</f>
        <v>0</v>
      </c>
      <c r="F831" s="41">
        <f>VarInput!F831</f>
        <v>0</v>
      </c>
      <c r="G831" s="41">
        <f>VarInput!G831</f>
        <v>0</v>
      </c>
      <c r="H831" s="41">
        <f>VarInput!H831</f>
        <v>0</v>
      </c>
      <c r="I831" s="41">
        <f>VarInput!I831</f>
        <v>0</v>
      </c>
      <c r="J831" s="41">
        <f>VarInput!J831</f>
        <v>0</v>
      </c>
      <c r="K831" s="40">
        <f>VarInput!K831</f>
        <v>0</v>
      </c>
      <c r="L831" s="40"/>
      <c r="M831" s="40"/>
    </row>
    <row r="832" spans="1:13" x14ac:dyDescent="0.2">
      <c r="A832" s="41">
        <f>VarInput!A832</f>
        <v>0</v>
      </c>
      <c r="B832" s="41">
        <f>VarInput!B832</f>
        <v>0</v>
      </c>
      <c r="C832" s="41">
        <f>VarInput!C832</f>
        <v>0</v>
      </c>
      <c r="D832" s="41">
        <f>VarInput!D832</f>
        <v>0</v>
      </c>
      <c r="E832" s="41">
        <f>VarInput!E832</f>
        <v>0</v>
      </c>
      <c r="F832" s="41">
        <f>VarInput!F832</f>
        <v>0</v>
      </c>
      <c r="G832" s="41">
        <f>VarInput!G832</f>
        <v>0</v>
      </c>
      <c r="H832" s="41">
        <f>VarInput!H832</f>
        <v>0</v>
      </c>
      <c r="I832" s="41">
        <f>VarInput!I832</f>
        <v>0</v>
      </c>
      <c r="J832" s="41">
        <f>VarInput!J832</f>
        <v>0</v>
      </c>
      <c r="K832" s="40">
        <f>VarInput!K832</f>
        <v>0</v>
      </c>
      <c r="L832" s="40"/>
      <c r="M832" s="40"/>
    </row>
    <row r="833" spans="1:13" x14ac:dyDescent="0.2">
      <c r="A833" s="41">
        <f>VarInput!A833</f>
        <v>0</v>
      </c>
      <c r="B833" s="41">
        <f>VarInput!B833</f>
        <v>0</v>
      </c>
      <c r="C833" s="41">
        <f>VarInput!C833</f>
        <v>0</v>
      </c>
      <c r="D833" s="41">
        <f>VarInput!D833</f>
        <v>0</v>
      </c>
      <c r="E833" s="41">
        <f>VarInput!E833</f>
        <v>0</v>
      </c>
      <c r="F833" s="41">
        <f>VarInput!F833</f>
        <v>0</v>
      </c>
      <c r="G833" s="41">
        <f>VarInput!G833</f>
        <v>0</v>
      </c>
      <c r="H833" s="41">
        <f>VarInput!H833</f>
        <v>0</v>
      </c>
      <c r="I833" s="41">
        <f>VarInput!I833</f>
        <v>0</v>
      </c>
      <c r="J833" s="41">
        <f>VarInput!J833</f>
        <v>0</v>
      </c>
      <c r="K833" s="40">
        <f>VarInput!K833</f>
        <v>0</v>
      </c>
      <c r="L833" s="40"/>
      <c r="M833" s="40"/>
    </row>
    <row r="834" spans="1:13" x14ac:dyDescent="0.2">
      <c r="A834" s="41">
        <f>VarInput!A834</f>
        <v>0</v>
      </c>
      <c r="B834" s="41">
        <f>VarInput!B834</f>
        <v>0</v>
      </c>
      <c r="C834" s="41">
        <f>VarInput!C834</f>
        <v>0</v>
      </c>
      <c r="D834" s="41">
        <f>VarInput!D834</f>
        <v>0</v>
      </c>
      <c r="E834" s="41">
        <f>VarInput!E834</f>
        <v>0</v>
      </c>
      <c r="F834" s="41">
        <f>VarInput!F834</f>
        <v>0</v>
      </c>
      <c r="G834" s="41">
        <f>VarInput!G834</f>
        <v>0</v>
      </c>
      <c r="H834" s="41">
        <f>VarInput!H834</f>
        <v>0</v>
      </c>
      <c r="I834" s="41">
        <f>VarInput!I834</f>
        <v>0</v>
      </c>
      <c r="J834" s="41">
        <f>VarInput!J834</f>
        <v>0</v>
      </c>
      <c r="K834" s="40">
        <f>VarInput!K834</f>
        <v>0</v>
      </c>
      <c r="L834" s="40"/>
      <c r="M834" s="40"/>
    </row>
    <row r="835" spans="1:13" x14ac:dyDescent="0.2">
      <c r="A835" s="41">
        <f>VarInput!A835</f>
        <v>0</v>
      </c>
      <c r="B835" s="41">
        <f>VarInput!B835</f>
        <v>0</v>
      </c>
      <c r="C835" s="41">
        <f>VarInput!C835</f>
        <v>0</v>
      </c>
      <c r="D835" s="41">
        <f>VarInput!D835</f>
        <v>0</v>
      </c>
      <c r="E835" s="41">
        <f>VarInput!E835</f>
        <v>0</v>
      </c>
      <c r="F835" s="41">
        <f>VarInput!F835</f>
        <v>0</v>
      </c>
      <c r="G835" s="41">
        <f>VarInput!G835</f>
        <v>0</v>
      </c>
      <c r="H835" s="41">
        <f>VarInput!H835</f>
        <v>0</v>
      </c>
      <c r="I835" s="41">
        <f>VarInput!I835</f>
        <v>0</v>
      </c>
      <c r="J835" s="41">
        <f>VarInput!J835</f>
        <v>0</v>
      </c>
      <c r="K835" s="40">
        <f>VarInput!K835</f>
        <v>0</v>
      </c>
      <c r="L835" s="40"/>
      <c r="M835" s="40"/>
    </row>
    <row r="836" spans="1:13" x14ac:dyDescent="0.2">
      <c r="A836" s="41">
        <f>VarInput!A836</f>
        <v>0</v>
      </c>
      <c r="B836" s="41">
        <f>VarInput!B836</f>
        <v>0</v>
      </c>
      <c r="C836" s="41">
        <f>VarInput!C836</f>
        <v>0</v>
      </c>
      <c r="D836" s="41">
        <f>VarInput!D836</f>
        <v>0</v>
      </c>
      <c r="E836" s="41">
        <f>VarInput!E836</f>
        <v>0</v>
      </c>
      <c r="F836" s="41">
        <f>VarInput!F836</f>
        <v>0</v>
      </c>
      <c r="G836" s="41">
        <f>VarInput!G836</f>
        <v>0</v>
      </c>
      <c r="H836" s="41">
        <f>VarInput!H836</f>
        <v>0</v>
      </c>
      <c r="I836" s="41">
        <f>VarInput!I836</f>
        <v>0</v>
      </c>
      <c r="J836" s="41">
        <f>VarInput!J836</f>
        <v>0</v>
      </c>
      <c r="K836" s="40">
        <f>VarInput!K836</f>
        <v>0</v>
      </c>
      <c r="L836" s="40"/>
      <c r="M836" s="40"/>
    </row>
    <row r="837" spans="1:13" x14ac:dyDescent="0.2">
      <c r="A837" s="41">
        <f>VarInput!A837</f>
        <v>0</v>
      </c>
      <c r="B837" s="41">
        <f>VarInput!B837</f>
        <v>0</v>
      </c>
      <c r="C837" s="41">
        <f>VarInput!C837</f>
        <v>0</v>
      </c>
      <c r="D837" s="41">
        <f>VarInput!D837</f>
        <v>0</v>
      </c>
      <c r="E837" s="41">
        <f>VarInput!E837</f>
        <v>0</v>
      </c>
      <c r="F837" s="41">
        <f>VarInput!F837</f>
        <v>0</v>
      </c>
      <c r="G837" s="41">
        <f>VarInput!G837</f>
        <v>0</v>
      </c>
      <c r="H837" s="41">
        <f>VarInput!H837</f>
        <v>0</v>
      </c>
      <c r="I837" s="41">
        <f>VarInput!I837</f>
        <v>0</v>
      </c>
      <c r="J837" s="41">
        <f>VarInput!J837</f>
        <v>0</v>
      </c>
      <c r="K837" s="40">
        <f>VarInput!K837</f>
        <v>0</v>
      </c>
      <c r="L837" s="40"/>
      <c r="M837" s="40"/>
    </row>
    <row r="838" spans="1:13" x14ac:dyDescent="0.2">
      <c r="A838" s="41">
        <f>VarInput!A838</f>
        <v>0</v>
      </c>
      <c r="B838" s="41">
        <f>VarInput!B838</f>
        <v>0</v>
      </c>
      <c r="C838" s="41">
        <f>VarInput!C838</f>
        <v>0</v>
      </c>
      <c r="D838" s="41">
        <f>VarInput!D838</f>
        <v>0</v>
      </c>
      <c r="E838" s="41">
        <f>VarInput!E838</f>
        <v>0</v>
      </c>
      <c r="F838" s="41">
        <f>VarInput!F838</f>
        <v>0</v>
      </c>
      <c r="G838" s="41">
        <f>VarInput!G838</f>
        <v>0</v>
      </c>
      <c r="H838" s="41">
        <f>VarInput!H838</f>
        <v>0</v>
      </c>
      <c r="I838" s="41">
        <f>VarInput!I838</f>
        <v>0</v>
      </c>
      <c r="J838" s="41">
        <f>VarInput!J838</f>
        <v>0</v>
      </c>
      <c r="K838" s="40">
        <f>VarInput!K838</f>
        <v>0</v>
      </c>
      <c r="L838" s="40"/>
      <c r="M838" s="40"/>
    </row>
    <row r="839" spans="1:13" x14ac:dyDescent="0.2">
      <c r="A839" s="41">
        <f>VarInput!A839</f>
        <v>0</v>
      </c>
      <c r="B839" s="41">
        <f>VarInput!B839</f>
        <v>0</v>
      </c>
      <c r="C839" s="41">
        <f>VarInput!C839</f>
        <v>0</v>
      </c>
      <c r="D839" s="41">
        <f>VarInput!D839</f>
        <v>0</v>
      </c>
      <c r="E839" s="41">
        <f>VarInput!E839</f>
        <v>0</v>
      </c>
      <c r="F839" s="41">
        <f>VarInput!F839</f>
        <v>0</v>
      </c>
      <c r="G839" s="41">
        <f>VarInput!G839</f>
        <v>0</v>
      </c>
      <c r="H839" s="41">
        <f>VarInput!H839</f>
        <v>0</v>
      </c>
      <c r="I839" s="41">
        <f>VarInput!I839</f>
        <v>0</v>
      </c>
      <c r="J839" s="41">
        <f>VarInput!J839</f>
        <v>0</v>
      </c>
      <c r="K839" s="40">
        <f>VarInput!K839</f>
        <v>0</v>
      </c>
      <c r="L839" s="40"/>
      <c r="M839" s="40"/>
    </row>
    <row r="840" spans="1:13" x14ac:dyDescent="0.2">
      <c r="A840" s="41">
        <f>VarInput!A840</f>
        <v>0</v>
      </c>
      <c r="B840" s="41">
        <f>VarInput!B840</f>
        <v>0</v>
      </c>
      <c r="C840" s="41">
        <f>VarInput!C840</f>
        <v>0</v>
      </c>
      <c r="D840" s="41">
        <f>VarInput!D840</f>
        <v>0</v>
      </c>
      <c r="E840" s="41">
        <f>VarInput!E840</f>
        <v>0</v>
      </c>
      <c r="F840" s="41">
        <f>VarInput!F840</f>
        <v>0</v>
      </c>
      <c r="G840" s="41">
        <f>VarInput!G840</f>
        <v>0</v>
      </c>
      <c r="H840" s="41">
        <f>VarInput!H840</f>
        <v>0</v>
      </c>
      <c r="I840" s="41">
        <f>VarInput!I840</f>
        <v>0</v>
      </c>
      <c r="J840" s="41">
        <f>VarInput!J840</f>
        <v>0</v>
      </c>
      <c r="K840" s="40">
        <f>VarInput!K840</f>
        <v>0</v>
      </c>
      <c r="L840" s="40"/>
      <c r="M840" s="40"/>
    </row>
    <row r="841" spans="1:13" x14ac:dyDescent="0.2">
      <c r="A841" s="41">
        <f>VarInput!A841</f>
        <v>0</v>
      </c>
      <c r="B841" s="41">
        <f>VarInput!B841</f>
        <v>0</v>
      </c>
      <c r="C841" s="41">
        <f>VarInput!C841</f>
        <v>0</v>
      </c>
      <c r="D841" s="41">
        <f>VarInput!D841</f>
        <v>0</v>
      </c>
      <c r="E841" s="41">
        <f>VarInput!E841</f>
        <v>0</v>
      </c>
      <c r="F841" s="41">
        <f>VarInput!F841</f>
        <v>0</v>
      </c>
      <c r="G841" s="41">
        <f>VarInput!G841</f>
        <v>0</v>
      </c>
      <c r="H841" s="41">
        <f>VarInput!H841</f>
        <v>0</v>
      </c>
      <c r="I841" s="41">
        <f>VarInput!I841</f>
        <v>0</v>
      </c>
      <c r="J841" s="41">
        <f>VarInput!J841</f>
        <v>0</v>
      </c>
      <c r="K841" s="40">
        <f>VarInput!K841</f>
        <v>0</v>
      </c>
      <c r="L841" s="40"/>
      <c r="M841" s="40"/>
    </row>
    <row r="842" spans="1:13" x14ac:dyDescent="0.2">
      <c r="A842" s="41">
        <f>VarInput!A842</f>
        <v>0</v>
      </c>
      <c r="B842" s="41">
        <f>VarInput!B842</f>
        <v>0</v>
      </c>
      <c r="C842" s="41">
        <f>VarInput!C842</f>
        <v>0</v>
      </c>
      <c r="D842" s="41">
        <f>VarInput!D842</f>
        <v>0</v>
      </c>
      <c r="E842" s="41">
        <f>VarInput!E842</f>
        <v>0</v>
      </c>
      <c r="F842" s="41">
        <f>VarInput!F842</f>
        <v>0</v>
      </c>
      <c r="G842" s="41">
        <f>VarInput!G842</f>
        <v>0</v>
      </c>
      <c r="H842" s="41">
        <f>VarInput!H842</f>
        <v>0</v>
      </c>
      <c r="I842" s="41">
        <f>VarInput!I842</f>
        <v>0</v>
      </c>
      <c r="J842" s="41">
        <f>VarInput!J842</f>
        <v>0</v>
      </c>
      <c r="K842" s="40">
        <f>VarInput!K842</f>
        <v>0</v>
      </c>
      <c r="L842" s="40"/>
      <c r="M842" s="40"/>
    </row>
    <row r="843" spans="1:13" x14ac:dyDescent="0.2">
      <c r="A843" s="41">
        <f>VarInput!A843</f>
        <v>0</v>
      </c>
      <c r="B843" s="41">
        <f>VarInput!B843</f>
        <v>0</v>
      </c>
      <c r="C843" s="41">
        <f>VarInput!C843</f>
        <v>0</v>
      </c>
      <c r="D843" s="41">
        <f>VarInput!D843</f>
        <v>0</v>
      </c>
      <c r="E843" s="41">
        <f>VarInput!E843</f>
        <v>0</v>
      </c>
      <c r="F843" s="41">
        <f>VarInput!F843</f>
        <v>0</v>
      </c>
      <c r="G843" s="41">
        <f>VarInput!G843</f>
        <v>0</v>
      </c>
      <c r="H843" s="41">
        <f>VarInput!H843</f>
        <v>0</v>
      </c>
      <c r="I843" s="41">
        <f>VarInput!I843</f>
        <v>0</v>
      </c>
      <c r="J843" s="41">
        <f>VarInput!J843</f>
        <v>0</v>
      </c>
      <c r="K843" s="40">
        <f>VarInput!K843</f>
        <v>0</v>
      </c>
      <c r="L843" s="40"/>
      <c r="M843" s="40"/>
    </row>
    <row r="844" spans="1:13" x14ac:dyDescent="0.2">
      <c r="A844" s="41">
        <f>VarInput!A844</f>
        <v>0</v>
      </c>
      <c r="B844" s="41">
        <f>VarInput!B844</f>
        <v>0</v>
      </c>
      <c r="C844" s="41">
        <f>VarInput!C844</f>
        <v>0</v>
      </c>
      <c r="D844" s="41">
        <f>VarInput!D844</f>
        <v>0</v>
      </c>
      <c r="E844" s="41">
        <f>VarInput!E844</f>
        <v>0</v>
      </c>
      <c r="F844" s="41">
        <f>VarInput!F844</f>
        <v>0</v>
      </c>
      <c r="G844" s="41">
        <f>VarInput!G844</f>
        <v>0</v>
      </c>
      <c r="H844" s="41">
        <f>VarInput!H844</f>
        <v>0</v>
      </c>
      <c r="I844" s="41">
        <f>VarInput!I844</f>
        <v>0</v>
      </c>
      <c r="J844" s="41">
        <f>VarInput!J844</f>
        <v>0</v>
      </c>
      <c r="K844" s="40">
        <f>VarInput!K844</f>
        <v>0</v>
      </c>
      <c r="L844" s="40"/>
      <c r="M844" s="40"/>
    </row>
    <row r="845" spans="1:13" x14ac:dyDescent="0.2">
      <c r="A845" s="41">
        <f>VarInput!A845</f>
        <v>0</v>
      </c>
      <c r="B845" s="41">
        <f>VarInput!B845</f>
        <v>0</v>
      </c>
      <c r="C845" s="41">
        <f>VarInput!C845</f>
        <v>0</v>
      </c>
      <c r="D845" s="41">
        <f>VarInput!D845</f>
        <v>0</v>
      </c>
      <c r="E845" s="41">
        <f>VarInput!E845</f>
        <v>0</v>
      </c>
      <c r="F845" s="41">
        <f>VarInput!F845</f>
        <v>0</v>
      </c>
      <c r="G845" s="41">
        <f>VarInput!G845</f>
        <v>0</v>
      </c>
      <c r="H845" s="41">
        <f>VarInput!H845</f>
        <v>0</v>
      </c>
      <c r="I845" s="41">
        <f>VarInput!I845</f>
        <v>0</v>
      </c>
      <c r="J845" s="41">
        <f>VarInput!J845</f>
        <v>0</v>
      </c>
      <c r="K845" s="40">
        <f>VarInput!K845</f>
        <v>0</v>
      </c>
      <c r="L845" s="40"/>
      <c r="M845" s="40"/>
    </row>
    <row r="846" spans="1:13" x14ac:dyDescent="0.2">
      <c r="A846" s="41">
        <f>VarInput!A846</f>
        <v>0</v>
      </c>
      <c r="B846" s="41">
        <f>VarInput!B846</f>
        <v>0</v>
      </c>
      <c r="C846" s="41">
        <f>VarInput!C846</f>
        <v>0</v>
      </c>
      <c r="D846" s="41">
        <f>VarInput!D846</f>
        <v>0</v>
      </c>
      <c r="E846" s="41">
        <f>VarInput!E846</f>
        <v>0</v>
      </c>
      <c r="F846" s="41">
        <f>VarInput!F846</f>
        <v>0</v>
      </c>
      <c r="G846" s="41">
        <f>VarInput!G846</f>
        <v>0</v>
      </c>
      <c r="H846" s="41">
        <f>VarInput!H846</f>
        <v>0</v>
      </c>
      <c r="I846" s="41">
        <f>VarInput!I846</f>
        <v>0</v>
      </c>
      <c r="J846" s="41">
        <f>VarInput!J846</f>
        <v>0</v>
      </c>
      <c r="K846" s="40">
        <f>VarInput!K846</f>
        <v>0</v>
      </c>
      <c r="L846" s="40"/>
      <c r="M846" s="40"/>
    </row>
    <row r="847" spans="1:13" x14ac:dyDescent="0.2">
      <c r="A847" s="41">
        <f>VarInput!A847</f>
        <v>0</v>
      </c>
      <c r="B847" s="41">
        <f>VarInput!B847</f>
        <v>0</v>
      </c>
      <c r="C847" s="41">
        <f>VarInput!C847</f>
        <v>0</v>
      </c>
      <c r="D847" s="41">
        <f>VarInput!D847</f>
        <v>0</v>
      </c>
      <c r="E847" s="41">
        <f>VarInput!E847</f>
        <v>0</v>
      </c>
      <c r="F847" s="41">
        <f>VarInput!F847</f>
        <v>0</v>
      </c>
      <c r="G847" s="41">
        <f>VarInput!G847</f>
        <v>0</v>
      </c>
      <c r="H847" s="41">
        <f>VarInput!H847</f>
        <v>0</v>
      </c>
      <c r="I847" s="41">
        <f>VarInput!I847</f>
        <v>0</v>
      </c>
      <c r="J847" s="41">
        <f>VarInput!J847</f>
        <v>0</v>
      </c>
      <c r="K847" s="40">
        <f>VarInput!K847</f>
        <v>0</v>
      </c>
      <c r="L847" s="40"/>
      <c r="M847" s="40"/>
    </row>
    <row r="848" spans="1:13" x14ac:dyDescent="0.2">
      <c r="A848" s="41">
        <f>VarInput!A848</f>
        <v>0</v>
      </c>
      <c r="B848" s="41">
        <f>VarInput!B848</f>
        <v>0</v>
      </c>
      <c r="C848" s="41">
        <f>VarInput!C848</f>
        <v>0</v>
      </c>
      <c r="D848" s="41">
        <f>VarInput!D848</f>
        <v>0</v>
      </c>
      <c r="E848" s="41">
        <f>VarInput!E848</f>
        <v>0</v>
      </c>
      <c r="F848" s="41">
        <f>VarInput!F848</f>
        <v>0</v>
      </c>
      <c r="G848" s="41">
        <f>VarInput!G848</f>
        <v>0</v>
      </c>
      <c r="H848" s="41">
        <f>VarInput!H848</f>
        <v>0</v>
      </c>
      <c r="I848" s="41">
        <f>VarInput!I848</f>
        <v>0</v>
      </c>
      <c r="J848" s="41">
        <f>VarInput!J848</f>
        <v>0</v>
      </c>
      <c r="K848" s="40">
        <f>VarInput!K848</f>
        <v>0</v>
      </c>
      <c r="L848" s="40"/>
      <c r="M848" s="40"/>
    </row>
    <row r="849" spans="1:13" x14ac:dyDescent="0.2">
      <c r="A849" s="41">
        <f>VarInput!A849</f>
        <v>0</v>
      </c>
      <c r="B849" s="41">
        <f>VarInput!B849</f>
        <v>0</v>
      </c>
      <c r="C849" s="41">
        <f>VarInput!C849</f>
        <v>0</v>
      </c>
      <c r="D849" s="41">
        <f>VarInput!D849</f>
        <v>0</v>
      </c>
      <c r="E849" s="41">
        <f>VarInput!E849</f>
        <v>0</v>
      </c>
      <c r="F849" s="41">
        <f>VarInput!F849</f>
        <v>0</v>
      </c>
      <c r="G849" s="41">
        <f>VarInput!G849</f>
        <v>0</v>
      </c>
      <c r="H849" s="41">
        <f>VarInput!H849</f>
        <v>0</v>
      </c>
      <c r="I849" s="41">
        <f>VarInput!I849</f>
        <v>0</v>
      </c>
      <c r="J849" s="41">
        <f>VarInput!J849</f>
        <v>0</v>
      </c>
      <c r="K849" s="40">
        <f>VarInput!K849</f>
        <v>0</v>
      </c>
      <c r="L849" s="40"/>
      <c r="M849" s="40"/>
    </row>
    <row r="850" spans="1:13" x14ac:dyDescent="0.2">
      <c r="A850" s="41">
        <f>VarInput!A850</f>
        <v>0</v>
      </c>
      <c r="B850" s="41">
        <f>VarInput!B850</f>
        <v>0</v>
      </c>
      <c r="C850" s="41">
        <f>VarInput!C850</f>
        <v>0</v>
      </c>
      <c r="D850" s="41">
        <f>VarInput!D850</f>
        <v>0</v>
      </c>
      <c r="E850" s="41">
        <f>VarInput!E850</f>
        <v>0</v>
      </c>
      <c r="F850" s="41">
        <f>VarInput!F850</f>
        <v>0</v>
      </c>
      <c r="G850" s="41">
        <f>VarInput!G850</f>
        <v>0</v>
      </c>
      <c r="H850" s="41">
        <f>VarInput!H850</f>
        <v>0</v>
      </c>
      <c r="I850" s="41">
        <f>VarInput!I850</f>
        <v>0</v>
      </c>
      <c r="J850" s="41">
        <f>VarInput!J850</f>
        <v>0</v>
      </c>
      <c r="K850" s="40">
        <f>VarInput!K850</f>
        <v>0</v>
      </c>
      <c r="L850" s="40"/>
      <c r="M850" s="40"/>
    </row>
    <row r="851" spans="1:13" x14ac:dyDescent="0.2">
      <c r="A851" s="41">
        <f>VarInput!A851</f>
        <v>0</v>
      </c>
      <c r="B851" s="41">
        <f>VarInput!B851</f>
        <v>0</v>
      </c>
      <c r="C851" s="41">
        <f>VarInput!C851</f>
        <v>0</v>
      </c>
      <c r="D851" s="41">
        <f>VarInput!D851</f>
        <v>0</v>
      </c>
      <c r="E851" s="41">
        <f>VarInput!E851</f>
        <v>0</v>
      </c>
      <c r="F851" s="41">
        <f>VarInput!F851</f>
        <v>0</v>
      </c>
      <c r="G851" s="41">
        <f>VarInput!G851</f>
        <v>0</v>
      </c>
      <c r="H851" s="41">
        <f>VarInput!H851</f>
        <v>0</v>
      </c>
      <c r="I851" s="41">
        <f>VarInput!I851</f>
        <v>0</v>
      </c>
      <c r="J851" s="41">
        <f>VarInput!J851</f>
        <v>0</v>
      </c>
      <c r="K851" s="40">
        <f>VarInput!K851</f>
        <v>0</v>
      </c>
      <c r="L851" s="40"/>
      <c r="M851" s="40"/>
    </row>
    <row r="852" spans="1:13" x14ac:dyDescent="0.2">
      <c r="A852" s="41">
        <f>VarInput!A852</f>
        <v>0</v>
      </c>
      <c r="B852" s="41">
        <f>VarInput!B852</f>
        <v>0</v>
      </c>
      <c r="C852" s="41">
        <f>VarInput!C852</f>
        <v>0</v>
      </c>
      <c r="D852" s="41">
        <f>VarInput!D852</f>
        <v>0</v>
      </c>
      <c r="E852" s="41">
        <f>VarInput!E852</f>
        <v>0</v>
      </c>
      <c r="F852" s="41">
        <f>VarInput!F852</f>
        <v>0</v>
      </c>
      <c r="G852" s="41">
        <f>VarInput!G852</f>
        <v>0</v>
      </c>
      <c r="H852" s="41">
        <f>VarInput!H852</f>
        <v>0</v>
      </c>
      <c r="I852" s="41">
        <f>VarInput!I852</f>
        <v>0</v>
      </c>
      <c r="J852" s="41">
        <f>VarInput!J852</f>
        <v>0</v>
      </c>
      <c r="K852" s="40">
        <f>VarInput!K852</f>
        <v>0</v>
      </c>
      <c r="L852" s="40"/>
      <c r="M852" s="40"/>
    </row>
    <row r="853" spans="1:13" x14ac:dyDescent="0.2">
      <c r="A853" s="41">
        <f>VarInput!A853</f>
        <v>0</v>
      </c>
      <c r="B853" s="41">
        <f>VarInput!B853</f>
        <v>0</v>
      </c>
      <c r="C853" s="41">
        <f>VarInput!C853</f>
        <v>0</v>
      </c>
      <c r="D853" s="41">
        <f>VarInput!D853</f>
        <v>0</v>
      </c>
      <c r="E853" s="41">
        <f>VarInput!E853</f>
        <v>0</v>
      </c>
      <c r="F853" s="41">
        <f>VarInput!F853</f>
        <v>0</v>
      </c>
      <c r="G853" s="41">
        <f>VarInput!G853</f>
        <v>0</v>
      </c>
      <c r="H853" s="41">
        <f>VarInput!H853</f>
        <v>0</v>
      </c>
      <c r="I853" s="41">
        <f>VarInput!I853</f>
        <v>0</v>
      </c>
      <c r="J853" s="41">
        <f>VarInput!J853</f>
        <v>0</v>
      </c>
      <c r="K853" s="40">
        <f>VarInput!K853</f>
        <v>0</v>
      </c>
      <c r="L853" s="40"/>
      <c r="M853" s="40"/>
    </row>
    <row r="854" spans="1:13" x14ac:dyDescent="0.2">
      <c r="A854" s="41">
        <f>VarInput!A854</f>
        <v>0</v>
      </c>
      <c r="B854" s="41">
        <f>VarInput!B854</f>
        <v>0</v>
      </c>
      <c r="C854" s="41">
        <f>VarInput!C854</f>
        <v>0</v>
      </c>
      <c r="D854" s="41">
        <f>VarInput!D854</f>
        <v>0</v>
      </c>
      <c r="E854" s="41">
        <f>VarInput!E854</f>
        <v>0</v>
      </c>
      <c r="F854" s="41">
        <f>VarInput!F854</f>
        <v>0</v>
      </c>
      <c r="G854" s="41">
        <f>VarInput!G854</f>
        <v>0</v>
      </c>
      <c r="H854" s="41">
        <f>VarInput!H854</f>
        <v>0</v>
      </c>
      <c r="I854" s="41">
        <f>VarInput!I854</f>
        <v>0</v>
      </c>
      <c r="J854" s="41">
        <f>VarInput!J854</f>
        <v>0</v>
      </c>
      <c r="K854" s="40">
        <f>VarInput!K854</f>
        <v>0</v>
      </c>
      <c r="L854" s="40"/>
      <c r="M854" s="40"/>
    </row>
    <row r="855" spans="1:13" x14ac:dyDescent="0.2">
      <c r="A855" s="41">
        <f>VarInput!A855</f>
        <v>0</v>
      </c>
      <c r="B855" s="41">
        <f>VarInput!B855</f>
        <v>0</v>
      </c>
      <c r="C855" s="41">
        <f>VarInput!C855</f>
        <v>0</v>
      </c>
      <c r="D855" s="41">
        <f>VarInput!D855</f>
        <v>0</v>
      </c>
      <c r="E855" s="41">
        <f>VarInput!E855</f>
        <v>0</v>
      </c>
      <c r="F855" s="41">
        <f>VarInput!F855</f>
        <v>0</v>
      </c>
      <c r="G855" s="41">
        <f>VarInput!G855</f>
        <v>0</v>
      </c>
      <c r="H855" s="41">
        <f>VarInput!H855</f>
        <v>0</v>
      </c>
      <c r="I855" s="41">
        <f>VarInput!I855</f>
        <v>0</v>
      </c>
      <c r="J855" s="41">
        <f>VarInput!J855</f>
        <v>0</v>
      </c>
      <c r="K855" s="40">
        <f>VarInput!K855</f>
        <v>0</v>
      </c>
      <c r="L855" s="40"/>
      <c r="M855" s="40"/>
    </row>
    <row r="856" spans="1:13" x14ac:dyDescent="0.2">
      <c r="A856" s="41">
        <f>VarInput!A856</f>
        <v>0</v>
      </c>
      <c r="B856" s="41">
        <f>VarInput!B856</f>
        <v>0</v>
      </c>
      <c r="C856" s="41">
        <f>VarInput!C856</f>
        <v>0</v>
      </c>
      <c r="D856" s="41">
        <f>VarInput!D856</f>
        <v>0</v>
      </c>
      <c r="E856" s="41">
        <f>VarInput!E856</f>
        <v>0</v>
      </c>
      <c r="F856" s="41">
        <f>VarInput!F856</f>
        <v>0</v>
      </c>
      <c r="G856" s="41">
        <f>VarInput!G856</f>
        <v>0</v>
      </c>
      <c r="H856" s="41">
        <f>VarInput!H856</f>
        <v>0</v>
      </c>
      <c r="I856" s="41">
        <f>VarInput!I856</f>
        <v>0</v>
      </c>
      <c r="J856" s="41">
        <f>VarInput!J856</f>
        <v>0</v>
      </c>
      <c r="K856" s="40">
        <f>VarInput!K856</f>
        <v>0</v>
      </c>
      <c r="L856" s="40"/>
      <c r="M856" s="40"/>
    </row>
    <row r="857" spans="1:13" x14ac:dyDescent="0.2">
      <c r="A857" s="41">
        <f>VarInput!A857</f>
        <v>0</v>
      </c>
      <c r="B857" s="41">
        <f>VarInput!B857</f>
        <v>0</v>
      </c>
      <c r="C857" s="41">
        <f>VarInput!C857</f>
        <v>0</v>
      </c>
      <c r="D857" s="41">
        <f>VarInput!D857</f>
        <v>0</v>
      </c>
      <c r="E857" s="41">
        <f>VarInput!E857</f>
        <v>0</v>
      </c>
      <c r="F857" s="41">
        <f>VarInput!F857</f>
        <v>0</v>
      </c>
      <c r="G857" s="41">
        <f>VarInput!G857</f>
        <v>0</v>
      </c>
      <c r="H857" s="41">
        <f>VarInput!H857</f>
        <v>0</v>
      </c>
      <c r="I857" s="41">
        <f>VarInput!I857</f>
        <v>0</v>
      </c>
      <c r="J857" s="41">
        <f>VarInput!J857</f>
        <v>0</v>
      </c>
      <c r="K857" s="40">
        <f>VarInput!K857</f>
        <v>0</v>
      </c>
      <c r="L857" s="40"/>
      <c r="M857" s="40"/>
    </row>
    <row r="858" spans="1:13" x14ac:dyDescent="0.2">
      <c r="A858" s="41">
        <f>VarInput!A858</f>
        <v>0</v>
      </c>
      <c r="B858" s="41">
        <f>VarInput!B858</f>
        <v>0</v>
      </c>
      <c r="C858" s="41">
        <f>VarInput!C858</f>
        <v>0</v>
      </c>
      <c r="D858" s="41">
        <f>VarInput!D858</f>
        <v>0</v>
      </c>
      <c r="E858" s="41">
        <f>VarInput!E858</f>
        <v>0</v>
      </c>
      <c r="F858" s="41">
        <f>VarInput!F858</f>
        <v>0</v>
      </c>
      <c r="G858" s="41">
        <f>VarInput!G858</f>
        <v>0</v>
      </c>
      <c r="H858" s="41">
        <f>VarInput!H858</f>
        <v>0</v>
      </c>
      <c r="I858" s="41">
        <f>VarInput!I858</f>
        <v>0</v>
      </c>
      <c r="J858" s="41">
        <f>VarInput!J858</f>
        <v>0</v>
      </c>
      <c r="K858" s="40">
        <f>VarInput!K858</f>
        <v>0</v>
      </c>
      <c r="L858" s="40"/>
      <c r="M858" s="40"/>
    </row>
    <row r="859" spans="1:13" x14ac:dyDescent="0.2">
      <c r="A859" s="41">
        <f>VarInput!A859</f>
        <v>0</v>
      </c>
      <c r="B859" s="41">
        <f>VarInput!B859</f>
        <v>0</v>
      </c>
      <c r="C859" s="41">
        <f>VarInput!C859</f>
        <v>0</v>
      </c>
      <c r="D859" s="41">
        <f>VarInput!D859</f>
        <v>0</v>
      </c>
      <c r="E859" s="41">
        <f>VarInput!E859</f>
        <v>0</v>
      </c>
      <c r="F859" s="41">
        <f>VarInput!F859</f>
        <v>0</v>
      </c>
      <c r="G859" s="41">
        <f>VarInput!G859</f>
        <v>0</v>
      </c>
      <c r="H859" s="41">
        <f>VarInput!H859</f>
        <v>0</v>
      </c>
      <c r="I859" s="41">
        <f>VarInput!I859</f>
        <v>0</v>
      </c>
      <c r="J859" s="41">
        <f>VarInput!J859</f>
        <v>0</v>
      </c>
      <c r="K859" s="40">
        <f>VarInput!K859</f>
        <v>0</v>
      </c>
      <c r="L859" s="40"/>
      <c r="M859" s="40"/>
    </row>
    <row r="860" spans="1:13" x14ac:dyDescent="0.2">
      <c r="A860" s="41">
        <f>VarInput!A860</f>
        <v>0</v>
      </c>
      <c r="B860" s="41">
        <f>VarInput!B860</f>
        <v>0</v>
      </c>
      <c r="C860" s="41">
        <f>VarInput!C860</f>
        <v>0</v>
      </c>
      <c r="D860" s="41">
        <f>VarInput!D860</f>
        <v>0</v>
      </c>
      <c r="E860" s="41">
        <f>VarInput!E860</f>
        <v>0</v>
      </c>
      <c r="F860" s="41">
        <f>VarInput!F860</f>
        <v>0</v>
      </c>
      <c r="G860" s="41">
        <f>VarInput!G860</f>
        <v>0</v>
      </c>
      <c r="H860" s="41">
        <f>VarInput!H860</f>
        <v>0</v>
      </c>
      <c r="I860" s="41">
        <f>VarInput!I860</f>
        <v>0</v>
      </c>
      <c r="J860" s="41">
        <f>VarInput!J860</f>
        <v>0</v>
      </c>
      <c r="K860" s="40">
        <f>VarInput!K860</f>
        <v>0</v>
      </c>
      <c r="L860" s="40"/>
      <c r="M860" s="40"/>
    </row>
    <row r="861" spans="1:13" x14ac:dyDescent="0.2">
      <c r="A861" s="41">
        <f>VarInput!A861</f>
        <v>0</v>
      </c>
      <c r="B861" s="41">
        <f>VarInput!B861</f>
        <v>0</v>
      </c>
      <c r="C861" s="41">
        <f>VarInput!C861</f>
        <v>0</v>
      </c>
      <c r="D861" s="41">
        <f>VarInput!D861</f>
        <v>0</v>
      </c>
      <c r="E861" s="41">
        <f>VarInput!E861</f>
        <v>0</v>
      </c>
      <c r="F861" s="41">
        <f>VarInput!F861</f>
        <v>0</v>
      </c>
      <c r="G861" s="41">
        <f>VarInput!G861</f>
        <v>0</v>
      </c>
      <c r="H861" s="41">
        <f>VarInput!H861</f>
        <v>0</v>
      </c>
      <c r="I861" s="41">
        <f>VarInput!I861</f>
        <v>0</v>
      </c>
      <c r="J861" s="41">
        <f>VarInput!J861</f>
        <v>0</v>
      </c>
      <c r="K861" s="40">
        <f>VarInput!K861</f>
        <v>0</v>
      </c>
      <c r="L861" s="40"/>
      <c r="M861" s="40"/>
    </row>
    <row r="862" spans="1:13" x14ac:dyDescent="0.2">
      <c r="A862" s="41">
        <f>VarInput!A862</f>
        <v>0</v>
      </c>
      <c r="B862" s="41">
        <f>VarInput!B862</f>
        <v>0</v>
      </c>
      <c r="C862" s="41">
        <f>VarInput!C862</f>
        <v>0</v>
      </c>
      <c r="D862" s="41">
        <f>VarInput!D862</f>
        <v>0</v>
      </c>
      <c r="E862" s="41">
        <f>VarInput!E862</f>
        <v>0</v>
      </c>
      <c r="F862" s="41">
        <f>VarInput!F862</f>
        <v>0</v>
      </c>
      <c r="G862" s="41">
        <f>VarInput!G862</f>
        <v>0</v>
      </c>
      <c r="H862" s="41">
        <f>VarInput!H862</f>
        <v>0</v>
      </c>
      <c r="I862" s="41">
        <f>VarInput!I862</f>
        <v>0</v>
      </c>
      <c r="J862" s="41">
        <f>VarInput!J862</f>
        <v>0</v>
      </c>
      <c r="K862" s="40">
        <f>VarInput!K862</f>
        <v>0</v>
      </c>
      <c r="L862" s="40"/>
      <c r="M862" s="40"/>
    </row>
    <row r="863" spans="1:13" x14ac:dyDescent="0.2">
      <c r="A863" s="41">
        <f>VarInput!A863</f>
        <v>0</v>
      </c>
      <c r="B863" s="41">
        <f>VarInput!B863</f>
        <v>0</v>
      </c>
      <c r="C863" s="41">
        <f>VarInput!C863</f>
        <v>0</v>
      </c>
      <c r="D863" s="41">
        <f>VarInput!D863</f>
        <v>0</v>
      </c>
      <c r="E863" s="41">
        <f>VarInput!E863</f>
        <v>0</v>
      </c>
      <c r="F863" s="41">
        <f>VarInput!F863</f>
        <v>0</v>
      </c>
      <c r="G863" s="41">
        <f>VarInput!G863</f>
        <v>0</v>
      </c>
      <c r="H863" s="41">
        <f>VarInput!H863</f>
        <v>0</v>
      </c>
      <c r="I863" s="41">
        <f>VarInput!I863</f>
        <v>0</v>
      </c>
      <c r="J863" s="41">
        <f>VarInput!J863</f>
        <v>0</v>
      </c>
      <c r="K863" s="40">
        <f>VarInput!K863</f>
        <v>0</v>
      </c>
      <c r="L863" s="40"/>
      <c r="M863" s="40"/>
    </row>
    <row r="864" spans="1:13" x14ac:dyDescent="0.2">
      <c r="A864" s="41">
        <f>VarInput!A864</f>
        <v>0</v>
      </c>
      <c r="B864" s="41">
        <f>VarInput!B864</f>
        <v>0</v>
      </c>
      <c r="C864" s="41">
        <f>VarInput!C864</f>
        <v>0</v>
      </c>
      <c r="D864" s="41">
        <f>VarInput!D864</f>
        <v>0</v>
      </c>
      <c r="E864" s="41">
        <f>VarInput!E864</f>
        <v>0</v>
      </c>
      <c r="F864" s="41">
        <f>VarInput!F864</f>
        <v>0</v>
      </c>
      <c r="G864" s="41">
        <f>VarInput!G864</f>
        <v>0</v>
      </c>
      <c r="H864" s="41">
        <f>VarInput!H864</f>
        <v>0</v>
      </c>
      <c r="I864" s="41">
        <f>VarInput!I864</f>
        <v>0</v>
      </c>
      <c r="J864" s="41">
        <f>VarInput!J864</f>
        <v>0</v>
      </c>
      <c r="K864" s="40">
        <f>VarInput!K864</f>
        <v>0</v>
      </c>
      <c r="L864" s="40"/>
      <c r="M864" s="40"/>
    </row>
    <row r="865" spans="1:13" x14ac:dyDescent="0.2">
      <c r="A865" s="41">
        <f>VarInput!A865</f>
        <v>0</v>
      </c>
      <c r="B865" s="41">
        <f>VarInput!B865</f>
        <v>0</v>
      </c>
      <c r="C865" s="41">
        <f>VarInput!C865</f>
        <v>0</v>
      </c>
      <c r="D865" s="41">
        <f>VarInput!D865</f>
        <v>0</v>
      </c>
      <c r="E865" s="41">
        <f>VarInput!E865</f>
        <v>0</v>
      </c>
      <c r="F865" s="41">
        <f>VarInput!F865</f>
        <v>0</v>
      </c>
      <c r="G865" s="41">
        <f>VarInput!G865</f>
        <v>0</v>
      </c>
      <c r="H865" s="41">
        <f>VarInput!H865</f>
        <v>0</v>
      </c>
      <c r="I865" s="41">
        <f>VarInput!I865</f>
        <v>0</v>
      </c>
      <c r="J865" s="41">
        <f>VarInput!J865</f>
        <v>0</v>
      </c>
      <c r="K865" s="40">
        <f>VarInput!K865</f>
        <v>0</v>
      </c>
      <c r="L865" s="40"/>
      <c r="M865" s="40"/>
    </row>
    <row r="866" spans="1:13" x14ac:dyDescent="0.2">
      <c r="A866" s="41">
        <f>VarInput!A866</f>
        <v>0</v>
      </c>
      <c r="B866" s="41">
        <f>VarInput!B866</f>
        <v>0</v>
      </c>
      <c r="C866" s="41">
        <f>VarInput!C866</f>
        <v>0</v>
      </c>
      <c r="D866" s="41">
        <f>VarInput!D866</f>
        <v>0</v>
      </c>
      <c r="E866" s="41">
        <f>VarInput!E866</f>
        <v>0</v>
      </c>
      <c r="F866" s="41">
        <f>VarInput!F866</f>
        <v>0</v>
      </c>
      <c r="G866" s="41">
        <f>VarInput!G866</f>
        <v>0</v>
      </c>
      <c r="H866" s="41">
        <f>VarInput!H866</f>
        <v>0</v>
      </c>
      <c r="I866" s="41">
        <f>VarInput!I866</f>
        <v>0</v>
      </c>
      <c r="J866" s="41">
        <f>VarInput!J866</f>
        <v>0</v>
      </c>
      <c r="K866" s="40">
        <f>VarInput!K866</f>
        <v>0</v>
      </c>
      <c r="L866" s="40"/>
      <c r="M866" s="40"/>
    </row>
    <row r="867" spans="1:13" x14ac:dyDescent="0.2">
      <c r="A867" s="41">
        <f>VarInput!A867</f>
        <v>0</v>
      </c>
      <c r="B867" s="41">
        <f>VarInput!B867</f>
        <v>0</v>
      </c>
      <c r="C867" s="41">
        <f>VarInput!C867</f>
        <v>0</v>
      </c>
      <c r="D867" s="41">
        <f>VarInput!D867</f>
        <v>0</v>
      </c>
      <c r="E867" s="41">
        <f>VarInput!E867</f>
        <v>0</v>
      </c>
      <c r="F867" s="41">
        <f>VarInput!F867</f>
        <v>0</v>
      </c>
      <c r="G867" s="41">
        <f>VarInput!G867</f>
        <v>0</v>
      </c>
      <c r="H867" s="41">
        <f>VarInput!H867</f>
        <v>0</v>
      </c>
      <c r="I867" s="41">
        <f>VarInput!I867</f>
        <v>0</v>
      </c>
      <c r="J867" s="41">
        <f>VarInput!J867</f>
        <v>0</v>
      </c>
      <c r="K867" s="40">
        <f>VarInput!K867</f>
        <v>0</v>
      </c>
      <c r="L867" s="40"/>
      <c r="M867" s="40"/>
    </row>
    <row r="868" spans="1:13" x14ac:dyDescent="0.2">
      <c r="A868" s="41">
        <f>VarInput!A868</f>
        <v>0</v>
      </c>
      <c r="B868" s="41">
        <f>VarInput!B868</f>
        <v>0</v>
      </c>
      <c r="C868" s="41">
        <f>VarInput!C868</f>
        <v>0</v>
      </c>
      <c r="D868" s="41">
        <f>VarInput!D868</f>
        <v>0</v>
      </c>
      <c r="E868" s="41">
        <f>VarInput!E868</f>
        <v>0</v>
      </c>
      <c r="F868" s="41">
        <f>VarInput!F868</f>
        <v>0</v>
      </c>
      <c r="G868" s="41">
        <f>VarInput!G868</f>
        <v>0</v>
      </c>
      <c r="H868" s="41">
        <f>VarInput!H868</f>
        <v>0</v>
      </c>
      <c r="I868" s="41">
        <f>VarInput!I868</f>
        <v>0</v>
      </c>
      <c r="J868" s="41">
        <f>VarInput!J868</f>
        <v>0</v>
      </c>
      <c r="K868" s="40">
        <f>VarInput!K868</f>
        <v>0</v>
      </c>
      <c r="L868" s="40"/>
      <c r="M868" s="40"/>
    </row>
    <row r="869" spans="1:13" x14ac:dyDescent="0.2">
      <c r="A869" s="41">
        <f>VarInput!A869</f>
        <v>0</v>
      </c>
      <c r="B869" s="41">
        <f>VarInput!B869</f>
        <v>0</v>
      </c>
      <c r="C869" s="41">
        <f>VarInput!C869</f>
        <v>0</v>
      </c>
      <c r="D869" s="41">
        <f>VarInput!D869</f>
        <v>0</v>
      </c>
      <c r="E869" s="41">
        <f>VarInput!E869</f>
        <v>0</v>
      </c>
      <c r="F869" s="41">
        <f>VarInput!F869</f>
        <v>0</v>
      </c>
      <c r="G869" s="41">
        <f>VarInput!G869</f>
        <v>0</v>
      </c>
      <c r="H869" s="41">
        <f>VarInput!H869</f>
        <v>0</v>
      </c>
      <c r="I869" s="41">
        <f>VarInput!I869</f>
        <v>0</v>
      </c>
      <c r="J869" s="41">
        <f>VarInput!J869</f>
        <v>0</v>
      </c>
      <c r="K869" s="40">
        <f>VarInput!K869</f>
        <v>0</v>
      </c>
      <c r="L869" s="40"/>
      <c r="M869" s="40"/>
    </row>
    <row r="870" spans="1:13" x14ac:dyDescent="0.2">
      <c r="A870" s="41">
        <f>VarInput!A870</f>
        <v>0</v>
      </c>
      <c r="B870" s="41">
        <f>VarInput!B870</f>
        <v>0</v>
      </c>
      <c r="C870" s="41">
        <f>VarInput!C870</f>
        <v>0</v>
      </c>
      <c r="D870" s="41">
        <f>VarInput!D870</f>
        <v>0</v>
      </c>
      <c r="E870" s="41">
        <f>VarInput!E870</f>
        <v>0</v>
      </c>
      <c r="F870" s="41">
        <f>VarInput!F870</f>
        <v>0</v>
      </c>
      <c r="G870" s="41">
        <f>VarInput!G870</f>
        <v>0</v>
      </c>
      <c r="H870" s="41">
        <f>VarInput!H870</f>
        <v>0</v>
      </c>
      <c r="I870" s="41">
        <f>VarInput!I870</f>
        <v>0</v>
      </c>
      <c r="J870" s="41">
        <f>VarInput!J870</f>
        <v>0</v>
      </c>
      <c r="K870" s="40">
        <f>VarInput!K870</f>
        <v>0</v>
      </c>
      <c r="L870" s="40"/>
      <c r="M870" s="40"/>
    </row>
    <row r="871" spans="1:13" x14ac:dyDescent="0.2">
      <c r="A871" s="41">
        <f>VarInput!A871</f>
        <v>0</v>
      </c>
      <c r="B871" s="41">
        <f>VarInput!B871</f>
        <v>0</v>
      </c>
      <c r="C871" s="41">
        <f>VarInput!C871</f>
        <v>0</v>
      </c>
      <c r="D871" s="41">
        <f>VarInput!D871</f>
        <v>0</v>
      </c>
      <c r="E871" s="41">
        <f>VarInput!E871</f>
        <v>0</v>
      </c>
      <c r="F871" s="41">
        <f>VarInput!F871</f>
        <v>0</v>
      </c>
      <c r="G871" s="41">
        <f>VarInput!G871</f>
        <v>0</v>
      </c>
      <c r="H871" s="41">
        <f>VarInput!H871</f>
        <v>0</v>
      </c>
      <c r="I871" s="41">
        <f>VarInput!I871</f>
        <v>0</v>
      </c>
      <c r="J871" s="41">
        <f>VarInput!J871</f>
        <v>0</v>
      </c>
      <c r="K871" s="40">
        <f>VarInput!K871</f>
        <v>0</v>
      </c>
      <c r="L871" s="40"/>
      <c r="M871" s="40"/>
    </row>
    <row r="872" spans="1:13" x14ac:dyDescent="0.2">
      <c r="A872" s="41">
        <f>VarInput!A872</f>
        <v>0</v>
      </c>
      <c r="B872" s="41">
        <f>VarInput!B872</f>
        <v>0</v>
      </c>
      <c r="C872" s="41">
        <f>VarInput!C872</f>
        <v>0</v>
      </c>
      <c r="D872" s="41">
        <f>VarInput!D872</f>
        <v>0</v>
      </c>
      <c r="E872" s="41">
        <f>VarInput!E872</f>
        <v>0</v>
      </c>
      <c r="F872" s="41">
        <f>VarInput!F872</f>
        <v>0</v>
      </c>
      <c r="G872" s="41">
        <f>VarInput!G872</f>
        <v>0</v>
      </c>
      <c r="H872" s="41">
        <f>VarInput!H872</f>
        <v>0</v>
      </c>
      <c r="I872" s="41">
        <f>VarInput!I872</f>
        <v>0</v>
      </c>
      <c r="J872" s="41">
        <f>VarInput!J872</f>
        <v>0</v>
      </c>
      <c r="K872" s="40">
        <f>VarInput!K872</f>
        <v>0</v>
      </c>
      <c r="L872" s="40"/>
      <c r="M872" s="40"/>
    </row>
    <row r="873" spans="1:13" x14ac:dyDescent="0.2">
      <c r="A873" s="41">
        <f>VarInput!A873</f>
        <v>0</v>
      </c>
      <c r="B873" s="41">
        <f>VarInput!B873</f>
        <v>0</v>
      </c>
      <c r="C873" s="41">
        <f>VarInput!C873</f>
        <v>0</v>
      </c>
      <c r="D873" s="41">
        <f>VarInput!D873</f>
        <v>0</v>
      </c>
      <c r="E873" s="41">
        <f>VarInput!E873</f>
        <v>0</v>
      </c>
      <c r="F873" s="41">
        <f>VarInput!F873</f>
        <v>0</v>
      </c>
      <c r="G873" s="41">
        <f>VarInput!G873</f>
        <v>0</v>
      </c>
      <c r="H873" s="41">
        <f>VarInput!H873</f>
        <v>0</v>
      </c>
      <c r="I873" s="41">
        <f>VarInput!I873</f>
        <v>0</v>
      </c>
      <c r="J873" s="41">
        <f>VarInput!J873</f>
        <v>0</v>
      </c>
      <c r="K873" s="40">
        <f>VarInput!K873</f>
        <v>0</v>
      </c>
      <c r="L873" s="40"/>
      <c r="M873" s="40"/>
    </row>
    <row r="874" spans="1:13" x14ac:dyDescent="0.2">
      <c r="A874" s="41">
        <f>VarInput!A874</f>
        <v>0</v>
      </c>
      <c r="B874" s="41">
        <f>VarInput!B874</f>
        <v>0</v>
      </c>
      <c r="C874" s="41">
        <f>VarInput!C874</f>
        <v>0</v>
      </c>
      <c r="D874" s="41">
        <f>VarInput!D874</f>
        <v>0</v>
      </c>
      <c r="E874" s="41">
        <f>VarInput!E874</f>
        <v>0</v>
      </c>
      <c r="F874" s="41">
        <f>VarInput!F874</f>
        <v>0</v>
      </c>
      <c r="G874" s="41">
        <f>VarInput!G874</f>
        <v>0</v>
      </c>
      <c r="H874" s="41">
        <f>VarInput!H874</f>
        <v>0</v>
      </c>
      <c r="I874" s="41">
        <f>VarInput!I874</f>
        <v>0</v>
      </c>
      <c r="J874" s="41">
        <f>VarInput!J874</f>
        <v>0</v>
      </c>
      <c r="K874" s="40">
        <f>VarInput!K874</f>
        <v>0</v>
      </c>
      <c r="L874" s="40"/>
      <c r="M874" s="40"/>
    </row>
    <row r="875" spans="1:13" x14ac:dyDescent="0.2">
      <c r="A875" s="41">
        <f>VarInput!A875</f>
        <v>0</v>
      </c>
      <c r="B875" s="41">
        <f>VarInput!B875</f>
        <v>0</v>
      </c>
      <c r="C875" s="41">
        <f>VarInput!C875</f>
        <v>0</v>
      </c>
      <c r="D875" s="41">
        <f>VarInput!D875</f>
        <v>0</v>
      </c>
      <c r="E875" s="41">
        <f>VarInput!E875</f>
        <v>0</v>
      </c>
      <c r="F875" s="41">
        <f>VarInput!F875</f>
        <v>0</v>
      </c>
      <c r="G875" s="41">
        <f>VarInput!G875</f>
        <v>0</v>
      </c>
      <c r="H875" s="41">
        <f>VarInput!H875</f>
        <v>0</v>
      </c>
      <c r="I875" s="41">
        <f>VarInput!I875</f>
        <v>0</v>
      </c>
      <c r="J875" s="41">
        <f>VarInput!J875</f>
        <v>0</v>
      </c>
      <c r="K875" s="40">
        <f>VarInput!K875</f>
        <v>0</v>
      </c>
      <c r="L875" s="40"/>
      <c r="M875" s="40"/>
    </row>
    <row r="876" spans="1:13" x14ac:dyDescent="0.2">
      <c r="A876" s="41">
        <f>VarInput!A876</f>
        <v>0</v>
      </c>
      <c r="B876" s="41">
        <f>VarInput!B876</f>
        <v>0</v>
      </c>
      <c r="C876" s="41">
        <f>VarInput!C876</f>
        <v>0</v>
      </c>
      <c r="D876" s="41">
        <f>VarInput!D876</f>
        <v>0</v>
      </c>
      <c r="E876" s="41">
        <f>VarInput!E876</f>
        <v>0</v>
      </c>
      <c r="F876" s="41">
        <f>VarInput!F876</f>
        <v>0</v>
      </c>
      <c r="G876" s="41">
        <f>VarInput!G876</f>
        <v>0</v>
      </c>
      <c r="H876" s="41">
        <f>VarInput!H876</f>
        <v>0</v>
      </c>
      <c r="I876" s="41">
        <f>VarInput!I876</f>
        <v>0</v>
      </c>
      <c r="J876" s="41">
        <f>VarInput!J876</f>
        <v>0</v>
      </c>
      <c r="K876" s="40">
        <f>VarInput!K876</f>
        <v>0</v>
      </c>
      <c r="L876" s="40"/>
      <c r="M876" s="40"/>
    </row>
    <row r="877" spans="1:13" x14ac:dyDescent="0.2">
      <c r="A877" s="41">
        <f>VarInput!A877</f>
        <v>0</v>
      </c>
      <c r="B877" s="41">
        <f>VarInput!B877</f>
        <v>0</v>
      </c>
      <c r="C877" s="41">
        <f>VarInput!C877</f>
        <v>0</v>
      </c>
      <c r="D877" s="41">
        <f>VarInput!D877</f>
        <v>0</v>
      </c>
      <c r="E877" s="41">
        <f>VarInput!E877</f>
        <v>0</v>
      </c>
      <c r="F877" s="41">
        <f>VarInput!F877</f>
        <v>0</v>
      </c>
      <c r="G877" s="41">
        <f>VarInput!G877</f>
        <v>0</v>
      </c>
      <c r="H877" s="41">
        <f>VarInput!H877</f>
        <v>0</v>
      </c>
      <c r="I877" s="41">
        <f>VarInput!I877</f>
        <v>0</v>
      </c>
      <c r="J877" s="41">
        <f>VarInput!J877</f>
        <v>0</v>
      </c>
      <c r="K877" s="40">
        <f>VarInput!K877</f>
        <v>0</v>
      </c>
      <c r="L877" s="40"/>
      <c r="M877" s="40"/>
    </row>
    <row r="878" spans="1:13" x14ac:dyDescent="0.2">
      <c r="A878" s="41">
        <f>VarInput!A878</f>
        <v>0</v>
      </c>
      <c r="B878" s="41">
        <f>VarInput!B878</f>
        <v>0</v>
      </c>
      <c r="C878" s="41">
        <f>VarInput!C878</f>
        <v>0</v>
      </c>
      <c r="D878" s="41">
        <f>VarInput!D878</f>
        <v>0</v>
      </c>
      <c r="E878" s="41">
        <f>VarInput!E878</f>
        <v>0</v>
      </c>
      <c r="F878" s="41">
        <f>VarInput!F878</f>
        <v>0</v>
      </c>
      <c r="G878" s="41">
        <f>VarInput!G878</f>
        <v>0</v>
      </c>
      <c r="H878" s="41">
        <f>VarInput!H878</f>
        <v>0</v>
      </c>
      <c r="I878" s="41">
        <f>VarInput!I878</f>
        <v>0</v>
      </c>
      <c r="J878" s="41">
        <f>VarInput!J878</f>
        <v>0</v>
      </c>
      <c r="K878" s="40">
        <f>VarInput!K878</f>
        <v>0</v>
      </c>
      <c r="L878" s="40"/>
      <c r="M878" s="40"/>
    </row>
    <row r="879" spans="1:13" x14ac:dyDescent="0.2">
      <c r="A879" s="41">
        <f>VarInput!A879</f>
        <v>0</v>
      </c>
      <c r="B879" s="41">
        <f>VarInput!B879</f>
        <v>0</v>
      </c>
      <c r="C879" s="41">
        <f>VarInput!C879</f>
        <v>0</v>
      </c>
      <c r="D879" s="41">
        <f>VarInput!D879</f>
        <v>0</v>
      </c>
      <c r="E879" s="41">
        <f>VarInput!E879</f>
        <v>0</v>
      </c>
      <c r="F879" s="41">
        <f>VarInput!F879</f>
        <v>0</v>
      </c>
      <c r="G879" s="41">
        <f>VarInput!G879</f>
        <v>0</v>
      </c>
      <c r="H879" s="41">
        <f>VarInput!H879</f>
        <v>0</v>
      </c>
      <c r="I879" s="41">
        <f>VarInput!I879</f>
        <v>0</v>
      </c>
      <c r="J879" s="41">
        <f>VarInput!J879</f>
        <v>0</v>
      </c>
      <c r="K879" s="40">
        <f>VarInput!K879</f>
        <v>0</v>
      </c>
      <c r="L879" s="40"/>
      <c r="M879" s="40"/>
    </row>
    <row r="880" spans="1:13" x14ac:dyDescent="0.2">
      <c r="A880" s="41">
        <f>VarInput!A880</f>
        <v>0</v>
      </c>
      <c r="B880" s="41">
        <f>VarInput!B880</f>
        <v>0</v>
      </c>
      <c r="C880" s="41">
        <f>VarInput!C880</f>
        <v>0</v>
      </c>
      <c r="D880" s="41">
        <f>VarInput!D880</f>
        <v>0</v>
      </c>
      <c r="E880" s="41">
        <f>VarInput!E880</f>
        <v>0</v>
      </c>
      <c r="F880" s="41">
        <f>VarInput!F880</f>
        <v>0</v>
      </c>
      <c r="G880" s="41">
        <f>VarInput!G880</f>
        <v>0</v>
      </c>
      <c r="H880" s="41">
        <f>VarInput!H880</f>
        <v>0</v>
      </c>
      <c r="I880" s="41">
        <f>VarInput!I880</f>
        <v>0</v>
      </c>
      <c r="J880" s="41">
        <f>VarInput!J880</f>
        <v>0</v>
      </c>
      <c r="K880" s="40">
        <f>VarInput!K880</f>
        <v>0</v>
      </c>
      <c r="L880" s="40"/>
      <c r="M880" s="40"/>
    </row>
    <row r="881" spans="1:13" x14ac:dyDescent="0.2">
      <c r="A881" s="41">
        <f>VarInput!A881</f>
        <v>0</v>
      </c>
      <c r="B881" s="41">
        <f>VarInput!B881</f>
        <v>0</v>
      </c>
      <c r="C881" s="41">
        <f>VarInput!C881</f>
        <v>0</v>
      </c>
      <c r="D881" s="41">
        <f>VarInput!D881</f>
        <v>0</v>
      </c>
      <c r="E881" s="41">
        <f>VarInput!E881</f>
        <v>0</v>
      </c>
      <c r="F881" s="41">
        <f>VarInput!F881</f>
        <v>0</v>
      </c>
      <c r="G881" s="41">
        <f>VarInput!G881</f>
        <v>0</v>
      </c>
      <c r="H881" s="41">
        <f>VarInput!H881</f>
        <v>0</v>
      </c>
      <c r="I881" s="41">
        <f>VarInput!I881</f>
        <v>0</v>
      </c>
      <c r="J881" s="41">
        <f>VarInput!J881</f>
        <v>0</v>
      </c>
      <c r="K881" s="40">
        <f>VarInput!K881</f>
        <v>0</v>
      </c>
      <c r="L881" s="40"/>
      <c r="M881" s="40"/>
    </row>
    <row r="882" spans="1:13" x14ac:dyDescent="0.2">
      <c r="A882" s="41">
        <f>VarInput!A882</f>
        <v>0</v>
      </c>
      <c r="B882" s="41">
        <f>VarInput!B882</f>
        <v>0</v>
      </c>
      <c r="C882" s="41">
        <f>VarInput!C882</f>
        <v>0</v>
      </c>
      <c r="D882" s="41">
        <f>VarInput!D882</f>
        <v>0</v>
      </c>
      <c r="E882" s="41">
        <f>VarInput!E882</f>
        <v>0</v>
      </c>
      <c r="F882" s="41">
        <f>VarInput!F882</f>
        <v>0</v>
      </c>
      <c r="G882" s="41">
        <f>VarInput!G882</f>
        <v>0</v>
      </c>
      <c r="H882" s="41">
        <f>VarInput!H882</f>
        <v>0</v>
      </c>
      <c r="I882" s="41">
        <f>VarInput!I882</f>
        <v>0</v>
      </c>
      <c r="J882" s="41">
        <f>VarInput!J882</f>
        <v>0</v>
      </c>
      <c r="K882" s="40">
        <f>VarInput!K882</f>
        <v>0</v>
      </c>
      <c r="L882" s="40"/>
      <c r="M882" s="40"/>
    </row>
    <row r="883" spans="1:13" x14ac:dyDescent="0.2">
      <c r="A883" s="41">
        <f>VarInput!A883</f>
        <v>0</v>
      </c>
      <c r="B883" s="41">
        <f>VarInput!B883</f>
        <v>0</v>
      </c>
      <c r="C883" s="41">
        <f>VarInput!C883</f>
        <v>0</v>
      </c>
      <c r="D883" s="41">
        <f>VarInput!D883</f>
        <v>0</v>
      </c>
      <c r="E883" s="41">
        <f>VarInput!E883</f>
        <v>0</v>
      </c>
      <c r="F883" s="41">
        <f>VarInput!F883</f>
        <v>0</v>
      </c>
      <c r="G883" s="41">
        <f>VarInput!G883</f>
        <v>0</v>
      </c>
      <c r="H883" s="41">
        <f>VarInput!H883</f>
        <v>0</v>
      </c>
      <c r="I883" s="41">
        <f>VarInput!I883</f>
        <v>0</v>
      </c>
      <c r="J883" s="41">
        <f>VarInput!J883</f>
        <v>0</v>
      </c>
      <c r="K883" s="40">
        <f>VarInput!K883</f>
        <v>0</v>
      </c>
      <c r="L883" s="40"/>
      <c r="M883" s="40"/>
    </row>
    <row r="884" spans="1:13" x14ac:dyDescent="0.2">
      <c r="A884" s="41">
        <f>VarInput!A884</f>
        <v>0</v>
      </c>
      <c r="B884" s="41">
        <f>VarInput!B884</f>
        <v>0</v>
      </c>
      <c r="C884" s="41">
        <f>VarInput!C884</f>
        <v>0</v>
      </c>
      <c r="D884" s="41">
        <f>VarInput!D884</f>
        <v>0</v>
      </c>
      <c r="E884" s="41">
        <f>VarInput!E884</f>
        <v>0</v>
      </c>
      <c r="F884" s="41">
        <f>VarInput!F884</f>
        <v>0</v>
      </c>
      <c r="G884" s="41">
        <f>VarInput!G884</f>
        <v>0</v>
      </c>
      <c r="H884" s="41">
        <f>VarInput!H884</f>
        <v>0</v>
      </c>
      <c r="I884" s="41">
        <f>VarInput!I884</f>
        <v>0</v>
      </c>
      <c r="J884" s="41">
        <f>VarInput!J884</f>
        <v>0</v>
      </c>
      <c r="K884" s="40">
        <f>VarInput!K884</f>
        <v>0</v>
      </c>
      <c r="L884" s="40"/>
      <c r="M884" s="40"/>
    </row>
    <row r="885" spans="1:13" x14ac:dyDescent="0.2">
      <c r="A885" s="41">
        <f>VarInput!A885</f>
        <v>0</v>
      </c>
      <c r="B885" s="41">
        <f>VarInput!B885</f>
        <v>0</v>
      </c>
      <c r="C885" s="41">
        <f>VarInput!C885</f>
        <v>0</v>
      </c>
      <c r="D885" s="41">
        <f>VarInput!D885</f>
        <v>0</v>
      </c>
      <c r="E885" s="41">
        <f>VarInput!E885</f>
        <v>0</v>
      </c>
      <c r="F885" s="41">
        <f>VarInput!F885</f>
        <v>0</v>
      </c>
      <c r="G885" s="41">
        <f>VarInput!G885</f>
        <v>0</v>
      </c>
      <c r="H885" s="41">
        <f>VarInput!H885</f>
        <v>0</v>
      </c>
      <c r="I885" s="41">
        <f>VarInput!I885</f>
        <v>0</v>
      </c>
      <c r="J885" s="41">
        <f>VarInput!J885</f>
        <v>0</v>
      </c>
      <c r="K885" s="40">
        <f>VarInput!K885</f>
        <v>0</v>
      </c>
      <c r="L885" s="40"/>
      <c r="M885" s="40"/>
    </row>
    <row r="886" spans="1:13" x14ac:dyDescent="0.2">
      <c r="A886" s="41">
        <f>VarInput!A886</f>
        <v>0</v>
      </c>
      <c r="B886" s="41">
        <f>VarInput!B886</f>
        <v>0</v>
      </c>
      <c r="C886" s="41">
        <f>VarInput!C886</f>
        <v>0</v>
      </c>
      <c r="D886" s="41">
        <f>VarInput!D886</f>
        <v>0</v>
      </c>
      <c r="E886" s="41">
        <f>VarInput!E886</f>
        <v>0</v>
      </c>
      <c r="F886" s="41">
        <f>VarInput!F886</f>
        <v>0</v>
      </c>
      <c r="G886" s="41">
        <f>VarInput!G886</f>
        <v>0</v>
      </c>
      <c r="H886" s="41">
        <f>VarInput!H886</f>
        <v>0</v>
      </c>
      <c r="I886" s="41">
        <f>VarInput!I886</f>
        <v>0</v>
      </c>
      <c r="J886" s="41">
        <f>VarInput!J886</f>
        <v>0</v>
      </c>
      <c r="K886" s="40">
        <f>VarInput!K886</f>
        <v>0</v>
      </c>
      <c r="L886" s="40"/>
      <c r="M886" s="40"/>
    </row>
    <row r="887" spans="1:13" x14ac:dyDescent="0.2">
      <c r="A887" s="41">
        <f>VarInput!A887</f>
        <v>0</v>
      </c>
      <c r="B887" s="41">
        <f>VarInput!B887</f>
        <v>0</v>
      </c>
      <c r="C887" s="41">
        <f>VarInput!C887</f>
        <v>0</v>
      </c>
      <c r="D887" s="41">
        <f>VarInput!D887</f>
        <v>0</v>
      </c>
      <c r="E887" s="41">
        <f>VarInput!E887</f>
        <v>0</v>
      </c>
      <c r="F887" s="41">
        <f>VarInput!F887</f>
        <v>0</v>
      </c>
      <c r="G887" s="41">
        <f>VarInput!G887</f>
        <v>0</v>
      </c>
      <c r="H887" s="41">
        <f>VarInput!H887</f>
        <v>0</v>
      </c>
      <c r="I887" s="41">
        <f>VarInput!I887</f>
        <v>0</v>
      </c>
      <c r="J887" s="41">
        <f>VarInput!J887</f>
        <v>0</v>
      </c>
      <c r="K887" s="40">
        <f>VarInput!K887</f>
        <v>0</v>
      </c>
      <c r="L887" s="40"/>
      <c r="M887" s="40"/>
    </row>
    <row r="888" spans="1:13" x14ac:dyDescent="0.2">
      <c r="A888" s="41">
        <f>VarInput!A888</f>
        <v>0</v>
      </c>
      <c r="B888" s="41">
        <f>VarInput!B888</f>
        <v>0</v>
      </c>
      <c r="C888" s="41">
        <f>VarInput!C888</f>
        <v>0</v>
      </c>
      <c r="D888" s="41">
        <f>VarInput!D888</f>
        <v>0</v>
      </c>
      <c r="E888" s="41">
        <f>VarInput!E888</f>
        <v>0</v>
      </c>
      <c r="F888" s="41">
        <f>VarInput!F888</f>
        <v>0</v>
      </c>
      <c r="G888" s="41">
        <f>VarInput!G888</f>
        <v>0</v>
      </c>
      <c r="H888" s="41">
        <f>VarInput!H888</f>
        <v>0</v>
      </c>
      <c r="I888" s="41">
        <f>VarInput!I888</f>
        <v>0</v>
      </c>
      <c r="J888" s="41">
        <f>VarInput!J888</f>
        <v>0</v>
      </c>
      <c r="K888" s="40">
        <f>VarInput!K888</f>
        <v>0</v>
      </c>
      <c r="L888" s="40"/>
      <c r="M888" s="40"/>
    </row>
    <row r="889" spans="1:13" x14ac:dyDescent="0.2">
      <c r="A889" s="41">
        <f>VarInput!A889</f>
        <v>0</v>
      </c>
      <c r="B889" s="41">
        <f>VarInput!B889</f>
        <v>0</v>
      </c>
      <c r="C889" s="41">
        <f>VarInput!C889</f>
        <v>0</v>
      </c>
      <c r="D889" s="41">
        <f>VarInput!D889</f>
        <v>0</v>
      </c>
      <c r="E889" s="41">
        <f>VarInput!E889</f>
        <v>0</v>
      </c>
      <c r="F889" s="41">
        <f>VarInput!F889</f>
        <v>0</v>
      </c>
      <c r="G889" s="41">
        <f>VarInput!G889</f>
        <v>0</v>
      </c>
      <c r="H889" s="41">
        <f>VarInput!H889</f>
        <v>0</v>
      </c>
      <c r="I889" s="41">
        <f>VarInput!I889</f>
        <v>0</v>
      </c>
      <c r="J889" s="41">
        <f>VarInput!J889</f>
        <v>0</v>
      </c>
      <c r="K889" s="40">
        <f>VarInput!K889</f>
        <v>0</v>
      </c>
      <c r="L889" s="40"/>
      <c r="M889" s="40"/>
    </row>
    <row r="890" spans="1:13" x14ac:dyDescent="0.2">
      <c r="A890" s="41">
        <f>VarInput!A890</f>
        <v>0</v>
      </c>
      <c r="B890" s="41">
        <f>VarInput!B890</f>
        <v>0</v>
      </c>
      <c r="C890" s="41">
        <f>VarInput!C890</f>
        <v>0</v>
      </c>
      <c r="D890" s="41">
        <f>VarInput!D890</f>
        <v>0</v>
      </c>
      <c r="E890" s="41">
        <f>VarInput!E890</f>
        <v>0</v>
      </c>
      <c r="F890" s="41">
        <f>VarInput!F890</f>
        <v>0</v>
      </c>
      <c r="G890" s="41">
        <f>VarInput!G890</f>
        <v>0</v>
      </c>
      <c r="H890" s="41">
        <f>VarInput!H890</f>
        <v>0</v>
      </c>
      <c r="I890" s="41">
        <f>VarInput!I890</f>
        <v>0</v>
      </c>
      <c r="J890" s="41">
        <f>VarInput!J890</f>
        <v>0</v>
      </c>
      <c r="K890" s="40">
        <f>VarInput!K890</f>
        <v>0</v>
      </c>
      <c r="L890" s="40"/>
      <c r="M890" s="40"/>
    </row>
    <row r="891" spans="1:13" x14ac:dyDescent="0.2">
      <c r="A891" s="41">
        <f>VarInput!A891</f>
        <v>0</v>
      </c>
      <c r="B891" s="41">
        <f>VarInput!B891</f>
        <v>0</v>
      </c>
      <c r="C891" s="41">
        <f>VarInput!C891</f>
        <v>0</v>
      </c>
      <c r="D891" s="41">
        <f>VarInput!D891</f>
        <v>0</v>
      </c>
      <c r="E891" s="41">
        <f>VarInput!E891</f>
        <v>0</v>
      </c>
      <c r="F891" s="41">
        <f>VarInput!F891</f>
        <v>0</v>
      </c>
      <c r="G891" s="41">
        <f>VarInput!G891</f>
        <v>0</v>
      </c>
      <c r="H891" s="41">
        <f>VarInput!H891</f>
        <v>0</v>
      </c>
      <c r="I891" s="41">
        <f>VarInput!I891</f>
        <v>0</v>
      </c>
      <c r="J891" s="41">
        <f>VarInput!J891</f>
        <v>0</v>
      </c>
      <c r="K891" s="40">
        <f>VarInput!K891</f>
        <v>0</v>
      </c>
      <c r="L891" s="40"/>
      <c r="M891" s="40"/>
    </row>
    <row r="892" spans="1:13" x14ac:dyDescent="0.2">
      <c r="A892" s="41">
        <f>VarInput!A892</f>
        <v>0</v>
      </c>
      <c r="B892" s="41">
        <f>VarInput!B892</f>
        <v>0</v>
      </c>
      <c r="C892" s="41">
        <f>VarInput!C892</f>
        <v>0</v>
      </c>
      <c r="D892" s="41">
        <f>VarInput!D892</f>
        <v>0</v>
      </c>
      <c r="E892" s="41">
        <f>VarInput!E892</f>
        <v>0</v>
      </c>
      <c r="F892" s="41">
        <f>VarInput!F892</f>
        <v>0</v>
      </c>
      <c r="G892" s="41">
        <f>VarInput!G892</f>
        <v>0</v>
      </c>
      <c r="H892" s="41">
        <f>VarInput!H892</f>
        <v>0</v>
      </c>
      <c r="I892" s="41">
        <f>VarInput!I892</f>
        <v>0</v>
      </c>
      <c r="J892" s="41">
        <f>VarInput!J892</f>
        <v>0</v>
      </c>
      <c r="K892" s="40">
        <f>VarInput!K892</f>
        <v>0</v>
      </c>
      <c r="L892" s="40"/>
      <c r="M892" s="40"/>
    </row>
    <row r="893" spans="1:13" x14ac:dyDescent="0.2">
      <c r="A893" s="41">
        <f>VarInput!A893</f>
        <v>0</v>
      </c>
      <c r="B893" s="41">
        <f>VarInput!B893</f>
        <v>0</v>
      </c>
      <c r="C893" s="41">
        <f>VarInput!C893</f>
        <v>0</v>
      </c>
      <c r="D893" s="41">
        <f>VarInput!D893</f>
        <v>0</v>
      </c>
      <c r="E893" s="41">
        <f>VarInput!E893</f>
        <v>0</v>
      </c>
      <c r="F893" s="41">
        <f>VarInput!F893</f>
        <v>0</v>
      </c>
      <c r="G893" s="41">
        <f>VarInput!G893</f>
        <v>0</v>
      </c>
      <c r="H893" s="41">
        <f>VarInput!H893</f>
        <v>0</v>
      </c>
      <c r="I893" s="41">
        <f>VarInput!I893</f>
        <v>0</v>
      </c>
      <c r="J893" s="41">
        <f>VarInput!J893</f>
        <v>0</v>
      </c>
      <c r="K893" s="40">
        <f>VarInput!K893</f>
        <v>0</v>
      </c>
      <c r="L893" s="40"/>
      <c r="M893" s="40"/>
    </row>
    <row r="894" spans="1:13" x14ac:dyDescent="0.2">
      <c r="A894" s="41">
        <f>VarInput!A894</f>
        <v>0</v>
      </c>
      <c r="B894" s="41">
        <f>VarInput!B894</f>
        <v>0</v>
      </c>
      <c r="C894" s="41">
        <f>VarInput!C894</f>
        <v>0</v>
      </c>
      <c r="D894" s="41">
        <f>VarInput!D894</f>
        <v>0</v>
      </c>
      <c r="E894" s="41">
        <f>VarInput!E894</f>
        <v>0</v>
      </c>
      <c r="F894" s="41">
        <f>VarInput!F894</f>
        <v>0</v>
      </c>
      <c r="G894" s="41">
        <f>VarInput!G894</f>
        <v>0</v>
      </c>
      <c r="H894" s="41">
        <f>VarInput!H894</f>
        <v>0</v>
      </c>
      <c r="I894" s="41">
        <f>VarInput!I894</f>
        <v>0</v>
      </c>
      <c r="J894" s="41">
        <f>VarInput!J894</f>
        <v>0</v>
      </c>
      <c r="K894" s="40">
        <f>VarInput!K894</f>
        <v>0</v>
      </c>
      <c r="L894" s="40"/>
      <c r="M894" s="40"/>
    </row>
    <row r="895" spans="1:13" x14ac:dyDescent="0.2">
      <c r="A895" s="41">
        <f>VarInput!A895</f>
        <v>0</v>
      </c>
      <c r="B895" s="41">
        <f>VarInput!B895</f>
        <v>0</v>
      </c>
      <c r="C895" s="41">
        <f>VarInput!C895</f>
        <v>0</v>
      </c>
      <c r="D895" s="41">
        <f>VarInput!D895</f>
        <v>0</v>
      </c>
      <c r="E895" s="41">
        <f>VarInput!E895</f>
        <v>0</v>
      </c>
      <c r="F895" s="41">
        <f>VarInput!F895</f>
        <v>0</v>
      </c>
      <c r="G895" s="41">
        <f>VarInput!G895</f>
        <v>0</v>
      </c>
      <c r="H895" s="41">
        <f>VarInput!H895</f>
        <v>0</v>
      </c>
      <c r="I895" s="41">
        <f>VarInput!I895</f>
        <v>0</v>
      </c>
      <c r="J895" s="41">
        <f>VarInput!J895</f>
        <v>0</v>
      </c>
      <c r="K895" s="40">
        <f>VarInput!K895</f>
        <v>0</v>
      </c>
      <c r="L895" s="40"/>
      <c r="M895" s="40"/>
    </row>
    <row r="896" spans="1:13" x14ac:dyDescent="0.2">
      <c r="A896" s="41">
        <f>VarInput!A896</f>
        <v>0</v>
      </c>
      <c r="B896" s="41">
        <f>VarInput!B896</f>
        <v>0</v>
      </c>
      <c r="C896" s="41">
        <f>VarInput!C896</f>
        <v>0</v>
      </c>
      <c r="D896" s="41">
        <f>VarInput!D896</f>
        <v>0</v>
      </c>
      <c r="E896" s="41">
        <f>VarInput!E896</f>
        <v>0</v>
      </c>
      <c r="F896" s="41">
        <f>VarInput!F896</f>
        <v>0</v>
      </c>
      <c r="G896" s="41">
        <f>VarInput!G896</f>
        <v>0</v>
      </c>
      <c r="H896" s="41">
        <f>VarInput!H896</f>
        <v>0</v>
      </c>
      <c r="I896" s="41">
        <f>VarInput!I896</f>
        <v>0</v>
      </c>
      <c r="J896" s="41">
        <f>VarInput!J896</f>
        <v>0</v>
      </c>
      <c r="K896" s="40">
        <f>VarInput!K896</f>
        <v>0</v>
      </c>
      <c r="L896" s="40"/>
      <c r="M896" s="40"/>
    </row>
    <row r="897" spans="1:13" x14ac:dyDescent="0.2">
      <c r="A897" s="41">
        <f>VarInput!A897</f>
        <v>0</v>
      </c>
      <c r="B897" s="41">
        <f>VarInput!B897</f>
        <v>0</v>
      </c>
      <c r="C897" s="41">
        <f>VarInput!C897</f>
        <v>0</v>
      </c>
      <c r="D897" s="41">
        <f>VarInput!D897</f>
        <v>0</v>
      </c>
      <c r="E897" s="41">
        <f>VarInput!E897</f>
        <v>0</v>
      </c>
      <c r="F897" s="41">
        <f>VarInput!F897</f>
        <v>0</v>
      </c>
      <c r="G897" s="41">
        <f>VarInput!G897</f>
        <v>0</v>
      </c>
      <c r="H897" s="41">
        <f>VarInput!H897</f>
        <v>0</v>
      </c>
      <c r="I897" s="41">
        <f>VarInput!I897</f>
        <v>0</v>
      </c>
      <c r="J897" s="41">
        <f>VarInput!J897</f>
        <v>0</v>
      </c>
      <c r="K897" s="40">
        <f>VarInput!K897</f>
        <v>0</v>
      </c>
      <c r="L897" s="40"/>
      <c r="M897" s="40"/>
    </row>
    <row r="898" spans="1:13" x14ac:dyDescent="0.2">
      <c r="A898" s="41">
        <f>VarInput!A898</f>
        <v>0</v>
      </c>
      <c r="B898" s="41">
        <f>VarInput!B898</f>
        <v>0</v>
      </c>
      <c r="C898" s="41">
        <f>VarInput!C898</f>
        <v>0</v>
      </c>
      <c r="D898" s="41">
        <f>VarInput!D898</f>
        <v>0</v>
      </c>
      <c r="E898" s="41">
        <f>VarInput!E898</f>
        <v>0</v>
      </c>
      <c r="F898" s="41">
        <f>VarInput!F898</f>
        <v>0</v>
      </c>
      <c r="G898" s="41">
        <f>VarInput!G898</f>
        <v>0</v>
      </c>
      <c r="H898" s="41">
        <f>VarInput!H898</f>
        <v>0</v>
      </c>
      <c r="I898" s="41">
        <f>VarInput!I898</f>
        <v>0</v>
      </c>
      <c r="J898" s="41">
        <f>VarInput!J898</f>
        <v>0</v>
      </c>
      <c r="K898" s="40">
        <f>VarInput!K898</f>
        <v>0</v>
      </c>
      <c r="L898" s="40"/>
      <c r="M898" s="40"/>
    </row>
    <row r="899" spans="1:13" x14ac:dyDescent="0.2">
      <c r="A899" s="41">
        <f>VarInput!A899</f>
        <v>0</v>
      </c>
      <c r="B899" s="41">
        <f>VarInput!B899</f>
        <v>0</v>
      </c>
      <c r="C899" s="41">
        <f>VarInput!C899</f>
        <v>0</v>
      </c>
      <c r="D899" s="41">
        <f>VarInput!D899</f>
        <v>0</v>
      </c>
      <c r="E899" s="41">
        <f>VarInput!E899</f>
        <v>0</v>
      </c>
      <c r="F899" s="41">
        <f>VarInput!F899</f>
        <v>0</v>
      </c>
      <c r="G899" s="41">
        <f>VarInput!G899</f>
        <v>0</v>
      </c>
      <c r="H899" s="41">
        <f>VarInput!H899</f>
        <v>0</v>
      </c>
      <c r="I899" s="41">
        <f>VarInput!I899</f>
        <v>0</v>
      </c>
      <c r="J899" s="41">
        <f>VarInput!J899</f>
        <v>0</v>
      </c>
      <c r="K899" s="40">
        <f>VarInput!K899</f>
        <v>0</v>
      </c>
      <c r="L899" s="40"/>
      <c r="M899" s="40"/>
    </row>
    <row r="900" spans="1:13" x14ac:dyDescent="0.2">
      <c r="A900" s="41">
        <f>VarInput!A900</f>
        <v>0</v>
      </c>
      <c r="B900" s="41">
        <f>VarInput!B900</f>
        <v>0</v>
      </c>
      <c r="C900" s="41">
        <f>VarInput!C900</f>
        <v>0</v>
      </c>
      <c r="D900" s="41">
        <f>VarInput!D900</f>
        <v>0</v>
      </c>
      <c r="E900" s="41">
        <f>VarInput!E900</f>
        <v>0</v>
      </c>
      <c r="F900" s="41">
        <f>VarInput!F900</f>
        <v>0</v>
      </c>
      <c r="G900" s="41">
        <f>VarInput!G900</f>
        <v>0</v>
      </c>
      <c r="H900" s="41">
        <f>VarInput!H900</f>
        <v>0</v>
      </c>
      <c r="I900" s="41">
        <f>VarInput!I900</f>
        <v>0</v>
      </c>
      <c r="J900" s="41">
        <f>VarInput!J900</f>
        <v>0</v>
      </c>
      <c r="K900" s="40">
        <f>VarInput!K900</f>
        <v>0</v>
      </c>
      <c r="L900" s="40"/>
      <c r="M900" s="40"/>
    </row>
    <row r="901" spans="1:13" x14ac:dyDescent="0.2">
      <c r="A901" s="41">
        <f>VarInput!A901</f>
        <v>0</v>
      </c>
      <c r="B901" s="41">
        <f>VarInput!B901</f>
        <v>0</v>
      </c>
      <c r="C901" s="41">
        <f>VarInput!C901</f>
        <v>0</v>
      </c>
      <c r="D901" s="41">
        <f>VarInput!D901</f>
        <v>0</v>
      </c>
      <c r="E901" s="41">
        <f>VarInput!E901</f>
        <v>0</v>
      </c>
      <c r="F901" s="41">
        <f>VarInput!F901</f>
        <v>0</v>
      </c>
      <c r="G901" s="41">
        <f>VarInput!G901</f>
        <v>0</v>
      </c>
      <c r="H901" s="41">
        <f>VarInput!H901</f>
        <v>0</v>
      </c>
      <c r="I901" s="41">
        <f>VarInput!I901</f>
        <v>0</v>
      </c>
      <c r="J901" s="41">
        <f>VarInput!J901</f>
        <v>0</v>
      </c>
      <c r="K901" s="40">
        <f>VarInput!K901</f>
        <v>0</v>
      </c>
      <c r="L901" s="40"/>
      <c r="M901" s="40"/>
    </row>
    <row r="902" spans="1:13" x14ac:dyDescent="0.2">
      <c r="A902" s="41">
        <f>VarInput!A902</f>
        <v>0</v>
      </c>
      <c r="B902" s="41">
        <f>VarInput!B902</f>
        <v>0</v>
      </c>
      <c r="C902" s="41">
        <f>VarInput!C902</f>
        <v>0</v>
      </c>
      <c r="D902" s="41">
        <f>VarInput!D902</f>
        <v>0</v>
      </c>
      <c r="E902" s="41">
        <f>VarInput!E902</f>
        <v>0</v>
      </c>
      <c r="F902" s="41">
        <f>VarInput!F902</f>
        <v>0</v>
      </c>
      <c r="G902" s="41">
        <f>VarInput!G902</f>
        <v>0</v>
      </c>
      <c r="H902" s="41">
        <f>VarInput!H902</f>
        <v>0</v>
      </c>
      <c r="I902" s="41">
        <f>VarInput!I902</f>
        <v>0</v>
      </c>
      <c r="J902" s="41">
        <f>VarInput!J902</f>
        <v>0</v>
      </c>
      <c r="K902" s="40">
        <f>VarInput!K902</f>
        <v>0</v>
      </c>
      <c r="L902" s="40"/>
      <c r="M902" s="40"/>
    </row>
    <row r="903" spans="1:13" x14ac:dyDescent="0.2">
      <c r="A903" s="41">
        <f>VarInput!A903</f>
        <v>0</v>
      </c>
      <c r="B903" s="41">
        <f>VarInput!B903</f>
        <v>0</v>
      </c>
      <c r="C903" s="41">
        <f>VarInput!C903</f>
        <v>0</v>
      </c>
      <c r="D903" s="41">
        <f>VarInput!D903</f>
        <v>0</v>
      </c>
      <c r="E903" s="41">
        <f>VarInput!E903</f>
        <v>0</v>
      </c>
      <c r="F903" s="41">
        <f>VarInput!F903</f>
        <v>0</v>
      </c>
      <c r="G903" s="41">
        <f>VarInput!G903</f>
        <v>0</v>
      </c>
      <c r="H903" s="41">
        <f>VarInput!H903</f>
        <v>0</v>
      </c>
      <c r="I903" s="41">
        <f>VarInput!I903</f>
        <v>0</v>
      </c>
      <c r="J903" s="41">
        <f>VarInput!J903</f>
        <v>0</v>
      </c>
      <c r="K903" s="40">
        <f>VarInput!K903</f>
        <v>0</v>
      </c>
      <c r="L903" s="40"/>
      <c r="M903" s="40"/>
    </row>
    <row r="904" spans="1:13" x14ac:dyDescent="0.2">
      <c r="A904" s="41">
        <f>VarInput!A904</f>
        <v>0</v>
      </c>
      <c r="B904" s="41">
        <f>VarInput!B904</f>
        <v>0</v>
      </c>
      <c r="C904" s="41">
        <f>VarInput!C904</f>
        <v>0</v>
      </c>
      <c r="D904" s="41">
        <f>VarInput!D904</f>
        <v>0</v>
      </c>
      <c r="E904" s="41">
        <f>VarInput!E904</f>
        <v>0</v>
      </c>
      <c r="F904" s="41">
        <f>VarInput!F904</f>
        <v>0</v>
      </c>
      <c r="G904" s="41">
        <f>VarInput!G904</f>
        <v>0</v>
      </c>
      <c r="H904" s="41">
        <f>VarInput!H904</f>
        <v>0</v>
      </c>
      <c r="I904" s="41">
        <f>VarInput!I904</f>
        <v>0</v>
      </c>
      <c r="J904" s="41">
        <f>VarInput!J904</f>
        <v>0</v>
      </c>
      <c r="K904" s="40">
        <f>VarInput!K904</f>
        <v>0</v>
      </c>
      <c r="L904" s="40"/>
      <c r="M904" s="40"/>
    </row>
    <row r="905" spans="1:13" x14ac:dyDescent="0.2">
      <c r="A905" s="41">
        <f>VarInput!A905</f>
        <v>0</v>
      </c>
      <c r="B905" s="41">
        <f>VarInput!B905</f>
        <v>0</v>
      </c>
      <c r="C905" s="41">
        <f>VarInput!C905</f>
        <v>0</v>
      </c>
      <c r="D905" s="41">
        <f>VarInput!D905</f>
        <v>0</v>
      </c>
      <c r="E905" s="41">
        <f>VarInput!E905</f>
        <v>0</v>
      </c>
      <c r="F905" s="41">
        <f>VarInput!F905</f>
        <v>0</v>
      </c>
      <c r="G905" s="41">
        <f>VarInput!G905</f>
        <v>0</v>
      </c>
      <c r="H905" s="41">
        <f>VarInput!H905</f>
        <v>0</v>
      </c>
      <c r="I905" s="41">
        <f>VarInput!I905</f>
        <v>0</v>
      </c>
      <c r="J905" s="41">
        <f>VarInput!J905</f>
        <v>0</v>
      </c>
      <c r="K905" s="40">
        <f>VarInput!K905</f>
        <v>0</v>
      </c>
      <c r="L905" s="40"/>
      <c r="M905" s="40"/>
    </row>
    <row r="906" spans="1:13" x14ac:dyDescent="0.2">
      <c r="A906" s="41">
        <f>VarInput!A906</f>
        <v>0</v>
      </c>
      <c r="B906" s="41">
        <f>VarInput!B906</f>
        <v>0</v>
      </c>
      <c r="C906" s="41">
        <f>VarInput!C906</f>
        <v>0</v>
      </c>
      <c r="D906" s="41">
        <f>VarInput!D906</f>
        <v>0</v>
      </c>
      <c r="E906" s="41">
        <f>VarInput!E906</f>
        <v>0</v>
      </c>
      <c r="F906" s="41">
        <f>VarInput!F906</f>
        <v>0</v>
      </c>
      <c r="G906" s="41">
        <f>VarInput!G906</f>
        <v>0</v>
      </c>
      <c r="H906" s="41">
        <f>VarInput!H906</f>
        <v>0</v>
      </c>
      <c r="I906" s="41">
        <f>VarInput!I906</f>
        <v>0</v>
      </c>
      <c r="J906" s="41">
        <f>VarInput!J906</f>
        <v>0</v>
      </c>
      <c r="K906" s="40">
        <f>VarInput!K906</f>
        <v>0</v>
      </c>
      <c r="L906" s="40"/>
      <c r="M906" s="40"/>
    </row>
    <row r="907" spans="1:13" x14ac:dyDescent="0.2">
      <c r="A907" s="41">
        <f>VarInput!A907</f>
        <v>0</v>
      </c>
      <c r="B907" s="41">
        <f>VarInput!B907</f>
        <v>0</v>
      </c>
      <c r="C907" s="41">
        <f>VarInput!C907</f>
        <v>0</v>
      </c>
      <c r="D907" s="41">
        <f>VarInput!D907</f>
        <v>0</v>
      </c>
      <c r="E907" s="41">
        <f>VarInput!E907</f>
        <v>0</v>
      </c>
      <c r="F907" s="41">
        <f>VarInput!F907</f>
        <v>0</v>
      </c>
      <c r="G907" s="41">
        <f>VarInput!G907</f>
        <v>0</v>
      </c>
      <c r="H907" s="41">
        <f>VarInput!H907</f>
        <v>0</v>
      </c>
      <c r="I907" s="41">
        <f>VarInput!I907</f>
        <v>0</v>
      </c>
      <c r="J907" s="41">
        <f>VarInput!J907</f>
        <v>0</v>
      </c>
      <c r="K907" s="40">
        <f>VarInput!K907</f>
        <v>0</v>
      </c>
      <c r="L907" s="40"/>
      <c r="M907" s="40"/>
    </row>
    <row r="908" spans="1:13" x14ac:dyDescent="0.2">
      <c r="A908" s="41">
        <f>VarInput!A908</f>
        <v>0</v>
      </c>
      <c r="B908" s="41">
        <f>VarInput!B908</f>
        <v>0</v>
      </c>
      <c r="C908" s="41">
        <f>VarInput!C908</f>
        <v>0</v>
      </c>
      <c r="D908" s="41">
        <f>VarInput!D908</f>
        <v>0</v>
      </c>
      <c r="E908" s="41">
        <f>VarInput!E908</f>
        <v>0</v>
      </c>
      <c r="F908" s="41">
        <f>VarInput!F908</f>
        <v>0</v>
      </c>
      <c r="G908" s="41">
        <f>VarInput!G908</f>
        <v>0</v>
      </c>
      <c r="H908" s="41">
        <f>VarInput!H908</f>
        <v>0</v>
      </c>
      <c r="I908" s="41">
        <f>VarInput!I908</f>
        <v>0</v>
      </c>
      <c r="J908" s="41">
        <f>VarInput!J908</f>
        <v>0</v>
      </c>
      <c r="K908" s="40">
        <f>VarInput!K908</f>
        <v>0</v>
      </c>
      <c r="L908" s="40"/>
      <c r="M908" s="40"/>
    </row>
    <row r="909" spans="1:13" x14ac:dyDescent="0.2">
      <c r="A909" s="41">
        <f>VarInput!A909</f>
        <v>0</v>
      </c>
      <c r="B909" s="41">
        <f>VarInput!B909</f>
        <v>0</v>
      </c>
      <c r="C909" s="41">
        <f>VarInput!C909</f>
        <v>0</v>
      </c>
      <c r="D909" s="41">
        <f>VarInput!D909</f>
        <v>0</v>
      </c>
      <c r="E909" s="41">
        <f>VarInput!E909</f>
        <v>0</v>
      </c>
      <c r="F909" s="41">
        <f>VarInput!F909</f>
        <v>0</v>
      </c>
      <c r="G909" s="41">
        <f>VarInput!G909</f>
        <v>0</v>
      </c>
      <c r="H909" s="41">
        <f>VarInput!H909</f>
        <v>0</v>
      </c>
      <c r="I909" s="41">
        <f>VarInput!I909</f>
        <v>0</v>
      </c>
      <c r="J909" s="41">
        <f>VarInput!J909</f>
        <v>0</v>
      </c>
      <c r="K909" s="40">
        <f>VarInput!K909</f>
        <v>0</v>
      </c>
      <c r="L909" s="40"/>
      <c r="M909" s="40"/>
    </row>
    <row r="910" spans="1:13" x14ac:dyDescent="0.2">
      <c r="A910" s="41">
        <f>VarInput!A910</f>
        <v>0</v>
      </c>
      <c r="B910" s="41">
        <f>VarInput!B910</f>
        <v>0</v>
      </c>
      <c r="C910" s="41">
        <f>VarInput!C910</f>
        <v>0</v>
      </c>
      <c r="D910" s="41">
        <f>VarInput!D910</f>
        <v>0</v>
      </c>
      <c r="E910" s="41">
        <f>VarInput!E910</f>
        <v>0</v>
      </c>
      <c r="F910" s="41">
        <f>VarInput!F910</f>
        <v>0</v>
      </c>
      <c r="G910" s="41">
        <f>VarInput!G910</f>
        <v>0</v>
      </c>
      <c r="H910" s="41">
        <f>VarInput!H910</f>
        <v>0</v>
      </c>
      <c r="I910" s="41">
        <f>VarInput!I910</f>
        <v>0</v>
      </c>
      <c r="J910" s="41">
        <f>VarInput!J910</f>
        <v>0</v>
      </c>
      <c r="K910" s="40">
        <f>VarInput!K910</f>
        <v>0</v>
      </c>
      <c r="L910" s="40"/>
      <c r="M910" s="40"/>
    </row>
    <row r="911" spans="1:13" x14ac:dyDescent="0.2">
      <c r="A911" s="41">
        <f>VarInput!A911</f>
        <v>0</v>
      </c>
      <c r="B911" s="41">
        <f>VarInput!B911</f>
        <v>0</v>
      </c>
      <c r="C911" s="41">
        <f>VarInput!C911</f>
        <v>0</v>
      </c>
      <c r="D911" s="41">
        <f>VarInput!D911</f>
        <v>0</v>
      </c>
      <c r="E911" s="41">
        <f>VarInput!E911</f>
        <v>0</v>
      </c>
      <c r="F911" s="41">
        <f>VarInput!F911</f>
        <v>0</v>
      </c>
      <c r="G911" s="41">
        <f>VarInput!G911</f>
        <v>0</v>
      </c>
      <c r="H911" s="41">
        <f>VarInput!H911</f>
        <v>0</v>
      </c>
      <c r="I911" s="41">
        <f>VarInput!I911</f>
        <v>0</v>
      </c>
      <c r="J911" s="41">
        <f>VarInput!J911</f>
        <v>0</v>
      </c>
      <c r="K911" s="40">
        <f>VarInput!K911</f>
        <v>0</v>
      </c>
      <c r="L911" s="40"/>
      <c r="M911" s="40"/>
    </row>
    <row r="912" spans="1:13" x14ac:dyDescent="0.2">
      <c r="A912" s="41">
        <f>VarInput!A912</f>
        <v>0</v>
      </c>
      <c r="B912" s="41">
        <f>VarInput!B912</f>
        <v>0</v>
      </c>
      <c r="C912" s="41">
        <f>VarInput!C912</f>
        <v>0</v>
      </c>
      <c r="D912" s="41">
        <f>VarInput!D912</f>
        <v>0</v>
      </c>
      <c r="E912" s="41">
        <f>VarInput!E912</f>
        <v>0</v>
      </c>
      <c r="F912" s="41">
        <f>VarInput!F912</f>
        <v>0</v>
      </c>
      <c r="G912" s="41">
        <f>VarInput!G912</f>
        <v>0</v>
      </c>
      <c r="H912" s="41">
        <f>VarInput!H912</f>
        <v>0</v>
      </c>
      <c r="I912" s="41">
        <f>VarInput!I912</f>
        <v>0</v>
      </c>
      <c r="J912" s="41">
        <f>VarInput!J912</f>
        <v>0</v>
      </c>
      <c r="K912" s="40">
        <f>VarInput!K912</f>
        <v>0</v>
      </c>
      <c r="L912" s="40"/>
      <c r="M912" s="40"/>
    </row>
    <row r="913" spans="1:13" x14ac:dyDescent="0.2">
      <c r="A913" s="41">
        <f>VarInput!A913</f>
        <v>0</v>
      </c>
      <c r="B913" s="41">
        <f>VarInput!B913</f>
        <v>0</v>
      </c>
      <c r="C913" s="41">
        <f>VarInput!C913</f>
        <v>0</v>
      </c>
      <c r="D913" s="41">
        <f>VarInput!D913</f>
        <v>0</v>
      </c>
      <c r="E913" s="41">
        <f>VarInput!E913</f>
        <v>0</v>
      </c>
      <c r="F913" s="41">
        <f>VarInput!F913</f>
        <v>0</v>
      </c>
      <c r="G913" s="41">
        <f>VarInput!G913</f>
        <v>0</v>
      </c>
      <c r="H913" s="41">
        <f>VarInput!H913</f>
        <v>0</v>
      </c>
      <c r="I913" s="41">
        <f>VarInput!I913</f>
        <v>0</v>
      </c>
      <c r="J913" s="41">
        <f>VarInput!J913</f>
        <v>0</v>
      </c>
      <c r="K913" s="40">
        <f>VarInput!K913</f>
        <v>0</v>
      </c>
      <c r="L913" s="40"/>
      <c r="M913" s="40"/>
    </row>
    <row r="914" spans="1:13" x14ac:dyDescent="0.2">
      <c r="A914" s="41">
        <f>VarInput!A914</f>
        <v>0</v>
      </c>
      <c r="B914" s="41">
        <f>VarInput!B914</f>
        <v>0</v>
      </c>
      <c r="C914" s="41">
        <f>VarInput!C914</f>
        <v>0</v>
      </c>
      <c r="D914" s="41">
        <f>VarInput!D914</f>
        <v>0</v>
      </c>
      <c r="E914" s="41">
        <f>VarInput!E914</f>
        <v>0</v>
      </c>
      <c r="F914" s="41">
        <f>VarInput!F914</f>
        <v>0</v>
      </c>
      <c r="G914" s="41">
        <f>VarInput!G914</f>
        <v>0</v>
      </c>
      <c r="H914" s="41">
        <f>VarInput!H914</f>
        <v>0</v>
      </c>
      <c r="I914" s="41">
        <f>VarInput!I914</f>
        <v>0</v>
      </c>
      <c r="J914" s="41">
        <f>VarInput!J914</f>
        <v>0</v>
      </c>
      <c r="K914" s="40">
        <f>VarInput!K914</f>
        <v>0</v>
      </c>
      <c r="L914" s="40"/>
      <c r="M914" s="40"/>
    </row>
    <row r="915" spans="1:13" x14ac:dyDescent="0.2">
      <c r="A915" s="41">
        <f>VarInput!A915</f>
        <v>0</v>
      </c>
      <c r="B915" s="41">
        <f>VarInput!B915</f>
        <v>0</v>
      </c>
      <c r="C915" s="41">
        <f>VarInput!C915</f>
        <v>0</v>
      </c>
      <c r="D915" s="41">
        <f>VarInput!D915</f>
        <v>0</v>
      </c>
      <c r="E915" s="41">
        <f>VarInput!E915</f>
        <v>0</v>
      </c>
      <c r="F915" s="41">
        <f>VarInput!F915</f>
        <v>0</v>
      </c>
      <c r="G915" s="41">
        <f>VarInput!G915</f>
        <v>0</v>
      </c>
      <c r="H915" s="41">
        <f>VarInput!H915</f>
        <v>0</v>
      </c>
      <c r="I915" s="41">
        <f>VarInput!I915</f>
        <v>0</v>
      </c>
      <c r="J915" s="41">
        <f>VarInput!J915</f>
        <v>0</v>
      </c>
      <c r="K915" s="40">
        <f>VarInput!K915</f>
        <v>0</v>
      </c>
      <c r="L915" s="40"/>
      <c r="M915" s="40"/>
    </row>
    <row r="916" spans="1:13" x14ac:dyDescent="0.2">
      <c r="A916" s="41">
        <f>VarInput!A916</f>
        <v>0</v>
      </c>
      <c r="B916" s="41">
        <f>VarInput!B916</f>
        <v>0</v>
      </c>
      <c r="C916" s="41">
        <f>VarInput!C916</f>
        <v>0</v>
      </c>
      <c r="D916" s="41">
        <f>VarInput!D916</f>
        <v>0</v>
      </c>
      <c r="E916" s="41">
        <f>VarInput!E916</f>
        <v>0</v>
      </c>
      <c r="F916" s="41">
        <f>VarInput!F916</f>
        <v>0</v>
      </c>
      <c r="G916" s="41">
        <f>VarInput!G916</f>
        <v>0</v>
      </c>
      <c r="H916" s="41">
        <f>VarInput!H916</f>
        <v>0</v>
      </c>
      <c r="I916" s="41">
        <f>VarInput!I916</f>
        <v>0</v>
      </c>
      <c r="J916" s="41">
        <f>VarInput!J916</f>
        <v>0</v>
      </c>
      <c r="K916" s="40">
        <f>VarInput!K916</f>
        <v>0</v>
      </c>
      <c r="L916" s="40"/>
      <c r="M916" s="40"/>
    </row>
    <row r="917" spans="1:13" x14ac:dyDescent="0.2">
      <c r="A917" s="41">
        <f>VarInput!A917</f>
        <v>0</v>
      </c>
      <c r="B917" s="41">
        <f>VarInput!B917</f>
        <v>0</v>
      </c>
      <c r="C917" s="41">
        <f>VarInput!C917</f>
        <v>0</v>
      </c>
      <c r="D917" s="41">
        <f>VarInput!D917</f>
        <v>0</v>
      </c>
      <c r="E917" s="41">
        <f>VarInput!E917</f>
        <v>0</v>
      </c>
      <c r="F917" s="41">
        <f>VarInput!F917</f>
        <v>0</v>
      </c>
      <c r="G917" s="41">
        <f>VarInput!G917</f>
        <v>0</v>
      </c>
      <c r="H917" s="41">
        <f>VarInput!H917</f>
        <v>0</v>
      </c>
      <c r="I917" s="41">
        <f>VarInput!I917</f>
        <v>0</v>
      </c>
      <c r="J917" s="41">
        <f>VarInput!J917</f>
        <v>0</v>
      </c>
      <c r="K917" s="40">
        <f>VarInput!K917</f>
        <v>0</v>
      </c>
      <c r="L917" s="40"/>
      <c r="M917" s="40"/>
    </row>
    <row r="918" spans="1:13" x14ac:dyDescent="0.2">
      <c r="A918" s="41">
        <f>VarInput!A918</f>
        <v>0</v>
      </c>
      <c r="B918" s="41">
        <f>VarInput!B918</f>
        <v>0</v>
      </c>
      <c r="C918" s="41">
        <f>VarInput!C918</f>
        <v>0</v>
      </c>
      <c r="D918" s="41">
        <f>VarInput!D918</f>
        <v>0</v>
      </c>
      <c r="E918" s="41">
        <f>VarInput!E918</f>
        <v>0</v>
      </c>
      <c r="F918" s="41">
        <f>VarInput!F918</f>
        <v>0</v>
      </c>
      <c r="G918" s="41">
        <f>VarInput!G918</f>
        <v>0</v>
      </c>
      <c r="H918" s="41">
        <f>VarInput!H918</f>
        <v>0</v>
      </c>
      <c r="I918" s="41">
        <f>VarInput!I918</f>
        <v>0</v>
      </c>
      <c r="J918" s="41">
        <f>VarInput!J918</f>
        <v>0</v>
      </c>
      <c r="K918" s="40">
        <f>VarInput!K918</f>
        <v>0</v>
      </c>
      <c r="L918" s="40"/>
      <c r="M918" s="40"/>
    </row>
    <row r="919" spans="1:13" x14ac:dyDescent="0.2">
      <c r="A919" s="41">
        <f>VarInput!A919</f>
        <v>0</v>
      </c>
      <c r="B919" s="41">
        <f>VarInput!B919</f>
        <v>0</v>
      </c>
      <c r="C919" s="41">
        <f>VarInput!C919</f>
        <v>0</v>
      </c>
      <c r="D919" s="41">
        <f>VarInput!D919</f>
        <v>0</v>
      </c>
      <c r="E919" s="41">
        <f>VarInput!E919</f>
        <v>0</v>
      </c>
      <c r="F919" s="41">
        <f>VarInput!F919</f>
        <v>0</v>
      </c>
      <c r="G919" s="41">
        <f>VarInput!G919</f>
        <v>0</v>
      </c>
      <c r="H919" s="41">
        <f>VarInput!H919</f>
        <v>0</v>
      </c>
      <c r="I919" s="41">
        <f>VarInput!I919</f>
        <v>0</v>
      </c>
      <c r="J919" s="41">
        <f>VarInput!J919</f>
        <v>0</v>
      </c>
      <c r="K919" s="40">
        <f>VarInput!K919</f>
        <v>0</v>
      </c>
      <c r="L919" s="40"/>
      <c r="M919" s="40"/>
    </row>
    <row r="920" spans="1:13" x14ac:dyDescent="0.2">
      <c r="A920" s="41">
        <f>VarInput!A920</f>
        <v>0</v>
      </c>
      <c r="B920" s="41">
        <f>VarInput!B920</f>
        <v>0</v>
      </c>
      <c r="C920" s="41">
        <f>VarInput!C920</f>
        <v>0</v>
      </c>
      <c r="D920" s="41">
        <f>VarInput!D920</f>
        <v>0</v>
      </c>
      <c r="E920" s="41">
        <f>VarInput!E920</f>
        <v>0</v>
      </c>
      <c r="F920" s="41">
        <f>VarInput!F920</f>
        <v>0</v>
      </c>
      <c r="G920" s="41">
        <f>VarInput!G920</f>
        <v>0</v>
      </c>
      <c r="H920" s="41">
        <f>VarInput!H920</f>
        <v>0</v>
      </c>
      <c r="I920" s="41">
        <f>VarInput!I920</f>
        <v>0</v>
      </c>
      <c r="J920" s="41">
        <f>VarInput!J920</f>
        <v>0</v>
      </c>
      <c r="K920" s="40">
        <f>VarInput!K920</f>
        <v>0</v>
      </c>
      <c r="L920" s="40"/>
      <c r="M920" s="40"/>
    </row>
    <row r="921" spans="1:13" x14ac:dyDescent="0.2">
      <c r="A921" s="41">
        <f>VarInput!A921</f>
        <v>0</v>
      </c>
      <c r="B921" s="41">
        <f>VarInput!B921</f>
        <v>0</v>
      </c>
      <c r="C921" s="41">
        <f>VarInput!C921</f>
        <v>0</v>
      </c>
      <c r="D921" s="41">
        <f>VarInput!D921</f>
        <v>0</v>
      </c>
      <c r="E921" s="41">
        <f>VarInput!E921</f>
        <v>0</v>
      </c>
      <c r="F921" s="41">
        <f>VarInput!F921</f>
        <v>0</v>
      </c>
      <c r="G921" s="41">
        <f>VarInput!G921</f>
        <v>0</v>
      </c>
      <c r="H921" s="41">
        <f>VarInput!H921</f>
        <v>0</v>
      </c>
      <c r="I921" s="41">
        <f>VarInput!I921</f>
        <v>0</v>
      </c>
      <c r="J921" s="41">
        <f>VarInput!J921</f>
        <v>0</v>
      </c>
      <c r="K921" s="40">
        <f>VarInput!K921</f>
        <v>0</v>
      </c>
      <c r="L921" s="40"/>
      <c r="M921" s="40"/>
    </row>
    <row r="922" spans="1:13" x14ac:dyDescent="0.2">
      <c r="A922" s="41">
        <f>VarInput!A922</f>
        <v>0</v>
      </c>
      <c r="B922" s="41">
        <f>VarInput!B922</f>
        <v>0</v>
      </c>
      <c r="C922" s="41">
        <f>VarInput!C922</f>
        <v>0</v>
      </c>
      <c r="D922" s="41">
        <f>VarInput!D922</f>
        <v>0</v>
      </c>
      <c r="E922" s="41">
        <f>VarInput!E922</f>
        <v>0</v>
      </c>
      <c r="F922" s="41">
        <f>VarInput!F922</f>
        <v>0</v>
      </c>
      <c r="G922" s="41">
        <f>VarInput!G922</f>
        <v>0</v>
      </c>
      <c r="H922" s="41">
        <f>VarInput!H922</f>
        <v>0</v>
      </c>
      <c r="I922" s="41">
        <f>VarInput!I922</f>
        <v>0</v>
      </c>
      <c r="J922" s="41">
        <f>VarInput!J922</f>
        <v>0</v>
      </c>
      <c r="K922" s="40">
        <f>VarInput!K922</f>
        <v>0</v>
      </c>
      <c r="L922" s="40"/>
      <c r="M922" s="40"/>
    </row>
    <row r="923" spans="1:13" x14ac:dyDescent="0.2">
      <c r="A923" s="41">
        <f>VarInput!A923</f>
        <v>0</v>
      </c>
      <c r="B923" s="41">
        <f>VarInput!B923</f>
        <v>0</v>
      </c>
      <c r="C923" s="41">
        <f>VarInput!C923</f>
        <v>0</v>
      </c>
      <c r="D923" s="41">
        <f>VarInput!D923</f>
        <v>0</v>
      </c>
      <c r="E923" s="41">
        <f>VarInput!E923</f>
        <v>0</v>
      </c>
      <c r="F923" s="41">
        <f>VarInput!F923</f>
        <v>0</v>
      </c>
      <c r="G923" s="41">
        <f>VarInput!G923</f>
        <v>0</v>
      </c>
      <c r="H923" s="41">
        <f>VarInput!H923</f>
        <v>0</v>
      </c>
      <c r="I923" s="41">
        <f>VarInput!I923</f>
        <v>0</v>
      </c>
      <c r="J923" s="41">
        <f>VarInput!J923</f>
        <v>0</v>
      </c>
      <c r="K923" s="40">
        <f>VarInput!K923</f>
        <v>0</v>
      </c>
      <c r="L923" s="40"/>
      <c r="M923" s="40"/>
    </row>
    <row r="924" spans="1:13" x14ac:dyDescent="0.2">
      <c r="A924" s="41">
        <f>VarInput!A924</f>
        <v>0</v>
      </c>
      <c r="B924" s="41">
        <f>VarInput!B924</f>
        <v>0</v>
      </c>
      <c r="C924" s="41">
        <f>VarInput!C924</f>
        <v>0</v>
      </c>
      <c r="D924" s="41">
        <f>VarInput!D924</f>
        <v>0</v>
      </c>
      <c r="E924" s="41">
        <f>VarInput!E924</f>
        <v>0</v>
      </c>
      <c r="F924" s="41">
        <f>VarInput!F924</f>
        <v>0</v>
      </c>
      <c r="G924" s="41">
        <f>VarInput!G924</f>
        <v>0</v>
      </c>
      <c r="H924" s="41">
        <f>VarInput!H924</f>
        <v>0</v>
      </c>
      <c r="I924" s="41">
        <f>VarInput!I924</f>
        <v>0</v>
      </c>
      <c r="J924" s="41">
        <f>VarInput!J924</f>
        <v>0</v>
      </c>
      <c r="K924" s="40">
        <f>VarInput!K924</f>
        <v>0</v>
      </c>
      <c r="L924" s="40"/>
      <c r="M924" s="40"/>
    </row>
    <row r="925" spans="1:13" x14ac:dyDescent="0.2">
      <c r="A925" s="41">
        <f>VarInput!A925</f>
        <v>0</v>
      </c>
      <c r="B925" s="41">
        <f>VarInput!B925</f>
        <v>0</v>
      </c>
      <c r="C925" s="41">
        <f>VarInput!C925</f>
        <v>0</v>
      </c>
      <c r="D925" s="41">
        <f>VarInput!D925</f>
        <v>0</v>
      </c>
      <c r="E925" s="41">
        <f>VarInput!E925</f>
        <v>0</v>
      </c>
      <c r="F925" s="41">
        <f>VarInput!F925</f>
        <v>0</v>
      </c>
      <c r="G925" s="41">
        <f>VarInput!G925</f>
        <v>0</v>
      </c>
      <c r="H925" s="41">
        <f>VarInput!H925</f>
        <v>0</v>
      </c>
      <c r="I925" s="41">
        <f>VarInput!I925</f>
        <v>0</v>
      </c>
      <c r="J925" s="41">
        <f>VarInput!J925</f>
        <v>0</v>
      </c>
      <c r="K925" s="40">
        <f>VarInput!K925</f>
        <v>0</v>
      </c>
      <c r="L925" s="40"/>
      <c r="M925" s="40"/>
    </row>
    <row r="926" spans="1:13" x14ac:dyDescent="0.2">
      <c r="A926" s="41">
        <f>VarInput!A926</f>
        <v>0</v>
      </c>
      <c r="B926" s="41">
        <f>VarInput!B926</f>
        <v>0</v>
      </c>
      <c r="C926" s="41">
        <f>VarInput!C926</f>
        <v>0</v>
      </c>
      <c r="D926" s="41">
        <f>VarInput!D926</f>
        <v>0</v>
      </c>
      <c r="E926" s="41">
        <f>VarInput!E926</f>
        <v>0</v>
      </c>
      <c r="F926" s="41">
        <f>VarInput!F926</f>
        <v>0</v>
      </c>
      <c r="G926" s="41">
        <f>VarInput!G926</f>
        <v>0</v>
      </c>
      <c r="H926" s="41">
        <f>VarInput!H926</f>
        <v>0</v>
      </c>
      <c r="I926" s="41">
        <f>VarInput!I926</f>
        <v>0</v>
      </c>
      <c r="J926" s="41">
        <f>VarInput!J926</f>
        <v>0</v>
      </c>
      <c r="K926" s="40">
        <f>VarInput!K926</f>
        <v>0</v>
      </c>
      <c r="L926" s="40"/>
      <c r="M926" s="40"/>
    </row>
    <row r="927" spans="1:13" x14ac:dyDescent="0.2">
      <c r="A927" s="41">
        <f>VarInput!A927</f>
        <v>0</v>
      </c>
      <c r="B927" s="41">
        <f>VarInput!B927</f>
        <v>0</v>
      </c>
      <c r="C927" s="41">
        <f>VarInput!C927</f>
        <v>0</v>
      </c>
      <c r="D927" s="41">
        <f>VarInput!D927</f>
        <v>0</v>
      </c>
      <c r="E927" s="41">
        <f>VarInput!E927</f>
        <v>0</v>
      </c>
      <c r="F927" s="41">
        <f>VarInput!F927</f>
        <v>0</v>
      </c>
      <c r="G927" s="41">
        <f>VarInput!G927</f>
        <v>0</v>
      </c>
      <c r="H927" s="41">
        <f>VarInput!H927</f>
        <v>0</v>
      </c>
      <c r="I927" s="41">
        <f>VarInput!I927</f>
        <v>0</v>
      </c>
      <c r="J927" s="41">
        <f>VarInput!J927</f>
        <v>0</v>
      </c>
      <c r="K927" s="40">
        <f>VarInput!K927</f>
        <v>0</v>
      </c>
      <c r="L927" s="40"/>
      <c r="M927" s="40"/>
    </row>
    <row r="928" spans="1:13" x14ac:dyDescent="0.2">
      <c r="A928" s="41">
        <f>VarInput!A928</f>
        <v>0</v>
      </c>
      <c r="B928" s="41">
        <f>VarInput!B928</f>
        <v>0</v>
      </c>
      <c r="C928" s="41">
        <f>VarInput!C928</f>
        <v>0</v>
      </c>
      <c r="D928" s="41">
        <f>VarInput!D928</f>
        <v>0</v>
      </c>
      <c r="E928" s="41">
        <f>VarInput!E928</f>
        <v>0</v>
      </c>
      <c r="F928" s="41">
        <f>VarInput!F928</f>
        <v>0</v>
      </c>
      <c r="G928" s="41">
        <f>VarInput!G928</f>
        <v>0</v>
      </c>
      <c r="H928" s="41">
        <f>VarInput!H928</f>
        <v>0</v>
      </c>
      <c r="I928" s="41">
        <f>VarInput!I928</f>
        <v>0</v>
      </c>
      <c r="J928" s="41">
        <f>VarInput!J928</f>
        <v>0</v>
      </c>
      <c r="K928" s="40">
        <f>VarInput!K928</f>
        <v>0</v>
      </c>
      <c r="L928" s="40"/>
      <c r="M928" s="40"/>
    </row>
    <row r="929" spans="1:13" x14ac:dyDescent="0.2">
      <c r="A929" s="41">
        <f>VarInput!A929</f>
        <v>0</v>
      </c>
      <c r="B929" s="41">
        <f>VarInput!B929</f>
        <v>0</v>
      </c>
      <c r="C929" s="41">
        <f>VarInput!C929</f>
        <v>0</v>
      </c>
      <c r="D929" s="41">
        <f>VarInput!D929</f>
        <v>0</v>
      </c>
      <c r="E929" s="41">
        <f>VarInput!E929</f>
        <v>0</v>
      </c>
      <c r="F929" s="41">
        <f>VarInput!F929</f>
        <v>0</v>
      </c>
      <c r="G929" s="41">
        <f>VarInput!G929</f>
        <v>0</v>
      </c>
      <c r="H929" s="41">
        <f>VarInput!H929</f>
        <v>0</v>
      </c>
      <c r="I929" s="41">
        <f>VarInput!I929</f>
        <v>0</v>
      </c>
      <c r="J929" s="41">
        <f>VarInput!J929</f>
        <v>0</v>
      </c>
      <c r="K929" s="40">
        <f>VarInput!K929</f>
        <v>0</v>
      </c>
      <c r="L929" s="40"/>
      <c r="M929" s="40"/>
    </row>
    <row r="930" spans="1:13" x14ac:dyDescent="0.2">
      <c r="A930" s="41">
        <f>VarInput!A930</f>
        <v>0</v>
      </c>
      <c r="B930" s="41">
        <f>VarInput!B930</f>
        <v>0</v>
      </c>
      <c r="C930" s="41">
        <f>VarInput!C930</f>
        <v>0</v>
      </c>
      <c r="D930" s="41">
        <f>VarInput!D930</f>
        <v>0</v>
      </c>
      <c r="E930" s="41">
        <f>VarInput!E930</f>
        <v>0</v>
      </c>
      <c r="F930" s="41">
        <f>VarInput!F930</f>
        <v>0</v>
      </c>
      <c r="G930" s="41">
        <f>VarInput!G930</f>
        <v>0</v>
      </c>
      <c r="H930" s="41">
        <f>VarInput!H930</f>
        <v>0</v>
      </c>
      <c r="I930" s="41">
        <f>VarInput!I930</f>
        <v>0</v>
      </c>
      <c r="J930" s="41">
        <f>VarInput!J930</f>
        <v>0</v>
      </c>
      <c r="K930" s="40">
        <f>VarInput!K930</f>
        <v>0</v>
      </c>
      <c r="L930" s="40"/>
      <c r="M930" s="40"/>
    </row>
    <row r="931" spans="1:13" x14ac:dyDescent="0.2">
      <c r="A931" s="41">
        <f>VarInput!A931</f>
        <v>0</v>
      </c>
      <c r="B931" s="41">
        <f>VarInput!B931</f>
        <v>0</v>
      </c>
      <c r="C931" s="41">
        <f>VarInput!C931</f>
        <v>0</v>
      </c>
      <c r="D931" s="41">
        <f>VarInput!D931</f>
        <v>0</v>
      </c>
      <c r="E931" s="41">
        <f>VarInput!E931</f>
        <v>0</v>
      </c>
      <c r="F931" s="41">
        <f>VarInput!F931</f>
        <v>0</v>
      </c>
      <c r="G931" s="41">
        <f>VarInput!G931</f>
        <v>0</v>
      </c>
      <c r="H931" s="41">
        <f>VarInput!H931</f>
        <v>0</v>
      </c>
      <c r="I931" s="41">
        <f>VarInput!I931</f>
        <v>0</v>
      </c>
      <c r="J931" s="41">
        <f>VarInput!J931</f>
        <v>0</v>
      </c>
      <c r="K931" s="40">
        <f>VarInput!K931</f>
        <v>0</v>
      </c>
      <c r="L931" s="40"/>
      <c r="M931" s="40"/>
    </row>
    <row r="932" spans="1:13" x14ac:dyDescent="0.2">
      <c r="A932" s="41">
        <f>VarInput!A932</f>
        <v>0</v>
      </c>
      <c r="B932" s="41">
        <f>VarInput!B932</f>
        <v>0</v>
      </c>
      <c r="C932" s="41">
        <f>VarInput!C932</f>
        <v>0</v>
      </c>
      <c r="D932" s="41">
        <f>VarInput!D932</f>
        <v>0</v>
      </c>
      <c r="E932" s="41">
        <f>VarInput!E932</f>
        <v>0</v>
      </c>
      <c r="F932" s="41">
        <f>VarInput!F932</f>
        <v>0</v>
      </c>
      <c r="G932" s="41">
        <f>VarInput!G932</f>
        <v>0</v>
      </c>
      <c r="H932" s="41">
        <f>VarInput!H932</f>
        <v>0</v>
      </c>
      <c r="I932" s="41">
        <f>VarInput!I932</f>
        <v>0</v>
      </c>
      <c r="J932" s="41">
        <f>VarInput!J932</f>
        <v>0</v>
      </c>
      <c r="K932" s="40">
        <f>VarInput!K932</f>
        <v>0</v>
      </c>
      <c r="L932" s="40"/>
      <c r="M932" s="40"/>
    </row>
    <row r="933" spans="1:13" x14ac:dyDescent="0.2">
      <c r="A933" s="41">
        <f>VarInput!A933</f>
        <v>0</v>
      </c>
      <c r="B933" s="41">
        <f>VarInput!B933</f>
        <v>0</v>
      </c>
      <c r="C933" s="41">
        <f>VarInput!C933</f>
        <v>0</v>
      </c>
      <c r="D933" s="41">
        <f>VarInput!D933</f>
        <v>0</v>
      </c>
      <c r="E933" s="41">
        <f>VarInput!E933</f>
        <v>0</v>
      </c>
      <c r="F933" s="41">
        <f>VarInput!F933</f>
        <v>0</v>
      </c>
      <c r="G933" s="41">
        <f>VarInput!G933</f>
        <v>0</v>
      </c>
      <c r="H933" s="41">
        <f>VarInput!H933</f>
        <v>0</v>
      </c>
      <c r="I933" s="41">
        <f>VarInput!I933</f>
        <v>0</v>
      </c>
      <c r="J933" s="41">
        <f>VarInput!J933</f>
        <v>0</v>
      </c>
      <c r="K933" s="40">
        <f>VarInput!K933</f>
        <v>0</v>
      </c>
      <c r="L933" s="40"/>
      <c r="M933" s="40"/>
    </row>
    <row r="934" spans="1:13" x14ac:dyDescent="0.2">
      <c r="A934" s="41">
        <f>VarInput!A934</f>
        <v>0</v>
      </c>
      <c r="B934" s="41">
        <f>VarInput!B934</f>
        <v>0</v>
      </c>
      <c r="C934" s="41">
        <f>VarInput!C934</f>
        <v>0</v>
      </c>
      <c r="D934" s="41">
        <f>VarInput!D934</f>
        <v>0</v>
      </c>
      <c r="E934" s="41">
        <f>VarInput!E934</f>
        <v>0</v>
      </c>
      <c r="F934" s="41">
        <f>VarInput!F934</f>
        <v>0</v>
      </c>
      <c r="G934" s="41">
        <f>VarInput!G934</f>
        <v>0</v>
      </c>
      <c r="H934" s="41">
        <f>VarInput!H934</f>
        <v>0</v>
      </c>
      <c r="I934" s="41">
        <f>VarInput!I934</f>
        <v>0</v>
      </c>
      <c r="J934" s="41">
        <f>VarInput!J934</f>
        <v>0</v>
      </c>
      <c r="K934" s="40">
        <f>VarInput!K934</f>
        <v>0</v>
      </c>
      <c r="L934" s="40"/>
      <c r="M934" s="40"/>
    </row>
    <row r="935" spans="1:13" x14ac:dyDescent="0.2">
      <c r="A935" s="41">
        <f>VarInput!A935</f>
        <v>0</v>
      </c>
      <c r="B935" s="41">
        <f>VarInput!B935</f>
        <v>0</v>
      </c>
      <c r="C935" s="41">
        <f>VarInput!C935</f>
        <v>0</v>
      </c>
      <c r="D935" s="41">
        <f>VarInput!D935</f>
        <v>0</v>
      </c>
      <c r="E935" s="41">
        <f>VarInput!E935</f>
        <v>0</v>
      </c>
      <c r="F935" s="41">
        <f>VarInput!F935</f>
        <v>0</v>
      </c>
      <c r="G935" s="41">
        <f>VarInput!G935</f>
        <v>0</v>
      </c>
      <c r="H935" s="41">
        <f>VarInput!H935</f>
        <v>0</v>
      </c>
      <c r="I935" s="41">
        <f>VarInput!I935</f>
        <v>0</v>
      </c>
      <c r="J935" s="41">
        <f>VarInput!J935</f>
        <v>0</v>
      </c>
      <c r="K935" s="40">
        <f>VarInput!K935</f>
        <v>0</v>
      </c>
      <c r="L935" s="40"/>
      <c r="M935" s="40"/>
    </row>
    <row r="936" spans="1:13" x14ac:dyDescent="0.2">
      <c r="A936" s="41">
        <f>VarInput!A936</f>
        <v>0</v>
      </c>
      <c r="B936" s="41">
        <f>VarInput!B936</f>
        <v>0</v>
      </c>
      <c r="C936" s="41">
        <f>VarInput!C936</f>
        <v>0</v>
      </c>
      <c r="D936" s="41">
        <f>VarInput!D936</f>
        <v>0</v>
      </c>
      <c r="E936" s="41">
        <f>VarInput!E936</f>
        <v>0</v>
      </c>
      <c r="F936" s="41">
        <f>VarInput!F936</f>
        <v>0</v>
      </c>
      <c r="G936" s="41">
        <f>VarInput!G936</f>
        <v>0</v>
      </c>
      <c r="H936" s="41">
        <f>VarInput!H936</f>
        <v>0</v>
      </c>
      <c r="I936" s="41">
        <f>VarInput!I936</f>
        <v>0</v>
      </c>
      <c r="J936" s="41">
        <f>VarInput!J936</f>
        <v>0</v>
      </c>
      <c r="K936" s="40">
        <f>VarInput!K936</f>
        <v>0</v>
      </c>
      <c r="L936" s="40"/>
      <c r="M936" s="40"/>
    </row>
    <row r="937" spans="1:13" x14ac:dyDescent="0.2">
      <c r="A937" s="41">
        <f>VarInput!A937</f>
        <v>0</v>
      </c>
      <c r="B937" s="41">
        <f>VarInput!B937</f>
        <v>0</v>
      </c>
      <c r="C937" s="41">
        <f>VarInput!C937</f>
        <v>0</v>
      </c>
      <c r="D937" s="41">
        <f>VarInput!D937</f>
        <v>0</v>
      </c>
      <c r="E937" s="41">
        <f>VarInput!E937</f>
        <v>0</v>
      </c>
      <c r="F937" s="41">
        <f>VarInput!F937</f>
        <v>0</v>
      </c>
      <c r="G937" s="41">
        <f>VarInput!G937</f>
        <v>0</v>
      </c>
      <c r="H937" s="41">
        <f>VarInput!H937</f>
        <v>0</v>
      </c>
      <c r="I937" s="41">
        <f>VarInput!I937</f>
        <v>0</v>
      </c>
      <c r="J937" s="41">
        <f>VarInput!J937</f>
        <v>0</v>
      </c>
      <c r="K937" s="40">
        <f>VarInput!K937</f>
        <v>0</v>
      </c>
      <c r="L937" s="40"/>
      <c r="M937" s="40"/>
    </row>
    <row r="938" spans="1:13" x14ac:dyDescent="0.2">
      <c r="A938" s="41">
        <f>VarInput!A938</f>
        <v>0</v>
      </c>
      <c r="B938" s="41">
        <f>VarInput!B938</f>
        <v>0</v>
      </c>
      <c r="C938" s="41">
        <f>VarInput!C938</f>
        <v>0</v>
      </c>
      <c r="D938" s="41">
        <f>VarInput!D938</f>
        <v>0</v>
      </c>
      <c r="E938" s="41">
        <f>VarInput!E938</f>
        <v>0</v>
      </c>
      <c r="F938" s="41">
        <f>VarInput!F938</f>
        <v>0</v>
      </c>
      <c r="G938" s="41">
        <f>VarInput!G938</f>
        <v>0</v>
      </c>
      <c r="H938" s="41">
        <f>VarInput!H938</f>
        <v>0</v>
      </c>
      <c r="I938" s="41">
        <f>VarInput!I938</f>
        <v>0</v>
      </c>
      <c r="J938" s="41">
        <f>VarInput!J938</f>
        <v>0</v>
      </c>
      <c r="K938" s="40">
        <f>VarInput!K938</f>
        <v>0</v>
      </c>
      <c r="L938" s="40"/>
      <c r="M938" s="40"/>
    </row>
    <row r="939" spans="1:13" x14ac:dyDescent="0.2">
      <c r="A939" s="41">
        <f>VarInput!A939</f>
        <v>0</v>
      </c>
      <c r="B939" s="41">
        <f>VarInput!B939</f>
        <v>0</v>
      </c>
      <c r="C939" s="41">
        <f>VarInput!C939</f>
        <v>0</v>
      </c>
      <c r="D939" s="41">
        <f>VarInput!D939</f>
        <v>0</v>
      </c>
      <c r="E939" s="41">
        <f>VarInput!E939</f>
        <v>0</v>
      </c>
      <c r="F939" s="41">
        <f>VarInput!F939</f>
        <v>0</v>
      </c>
      <c r="G939" s="41">
        <f>VarInput!G939</f>
        <v>0</v>
      </c>
      <c r="H939" s="41">
        <f>VarInput!H939</f>
        <v>0</v>
      </c>
      <c r="I939" s="41">
        <f>VarInput!I939</f>
        <v>0</v>
      </c>
      <c r="J939" s="41">
        <f>VarInput!J939</f>
        <v>0</v>
      </c>
      <c r="K939" s="40">
        <f>VarInput!K939</f>
        <v>0</v>
      </c>
      <c r="L939" s="40"/>
      <c r="M939" s="40"/>
    </row>
    <row r="940" spans="1:13" x14ac:dyDescent="0.2">
      <c r="A940" s="41">
        <f>VarInput!A940</f>
        <v>0</v>
      </c>
      <c r="B940" s="41">
        <f>VarInput!B940</f>
        <v>0</v>
      </c>
      <c r="C940" s="41">
        <f>VarInput!C940</f>
        <v>0</v>
      </c>
      <c r="D940" s="41">
        <f>VarInput!D940</f>
        <v>0</v>
      </c>
      <c r="E940" s="41">
        <f>VarInput!E940</f>
        <v>0</v>
      </c>
      <c r="F940" s="41">
        <f>VarInput!F940</f>
        <v>0</v>
      </c>
      <c r="G940" s="41">
        <f>VarInput!G940</f>
        <v>0</v>
      </c>
      <c r="H940" s="41">
        <f>VarInput!H940</f>
        <v>0</v>
      </c>
      <c r="I940" s="41">
        <f>VarInput!I940</f>
        <v>0</v>
      </c>
      <c r="J940" s="41">
        <f>VarInput!J940</f>
        <v>0</v>
      </c>
      <c r="K940" s="40">
        <f>VarInput!K940</f>
        <v>0</v>
      </c>
      <c r="L940" s="40"/>
      <c r="M940" s="40"/>
    </row>
    <row r="941" spans="1:13" x14ac:dyDescent="0.2">
      <c r="A941" s="41">
        <f>VarInput!A941</f>
        <v>0</v>
      </c>
      <c r="B941" s="41">
        <f>VarInput!B941</f>
        <v>0</v>
      </c>
      <c r="C941" s="41">
        <f>VarInput!C941</f>
        <v>0</v>
      </c>
      <c r="D941" s="41">
        <f>VarInput!D941</f>
        <v>0</v>
      </c>
      <c r="E941" s="41">
        <f>VarInput!E941</f>
        <v>0</v>
      </c>
      <c r="F941" s="41">
        <f>VarInput!F941</f>
        <v>0</v>
      </c>
      <c r="G941" s="41">
        <f>VarInput!G941</f>
        <v>0</v>
      </c>
      <c r="H941" s="41">
        <f>VarInput!H941</f>
        <v>0</v>
      </c>
      <c r="I941" s="41">
        <f>VarInput!I941</f>
        <v>0</v>
      </c>
      <c r="J941" s="41">
        <f>VarInput!J941</f>
        <v>0</v>
      </c>
      <c r="K941" s="40">
        <f>VarInput!K941</f>
        <v>0</v>
      </c>
      <c r="L941" s="40"/>
      <c r="M941" s="40"/>
    </row>
    <row r="942" spans="1:13" x14ac:dyDescent="0.2">
      <c r="A942" s="41">
        <f>VarInput!A942</f>
        <v>0</v>
      </c>
      <c r="B942" s="41">
        <f>VarInput!B942</f>
        <v>0</v>
      </c>
      <c r="C942" s="41">
        <f>VarInput!C942</f>
        <v>0</v>
      </c>
      <c r="D942" s="41">
        <f>VarInput!D942</f>
        <v>0</v>
      </c>
      <c r="E942" s="41">
        <f>VarInput!E942</f>
        <v>0</v>
      </c>
      <c r="F942" s="41">
        <f>VarInput!F942</f>
        <v>0</v>
      </c>
      <c r="G942" s="41">
        <f>VarInput!G942</f>
        <v>0</v>
      </c>
      <c r="H942" s="41">
        <f>VarInput!H942</f>
        <v>0</v>
      </c>
      <c r="I942" s="41">
        <f>VarInput!I942</f>
        <v>0</v>
      </c>
      <c r="J942" s="41">
        <f>VarInput!J942</f>
        <v>0</v>
      </c>
      <c r="K942" s="40">
        <f>VarInput!K942</f>
        <v>0</v>
      </c>
      <c r="L942" s="40"/>
      <c r="M942" s="40"/>
    </row>
    <row r="943" spans="1:13" x14ac:dyDescent="0.2">
      <c r="A943" s="41">
        <f>VarInput!A943</f>
        <v>0</v>
      </c>
      <c r="B943" s="41">
        <f>VarInput!B943</f>
        <v>0</v>
      </c>
      <c r="C943" s="41">
        <f>VarInput!C943</f>
        <v>0</v>
      </c>
      <c r="D943" s="41">
        <f>VarInput!D943</f>
        <v>0</v>
      </c>
      <c r="E943" s="41">
        <f>VarInput!E943</f>
        <v>0</v>
      </c>
      <c r="F943" s="41">
        <f>VarInput!F943</f>
        <v>0</v>
      </c>
      <c r="G943" s="41">
        <f>VarInput!G943</f>
        <v>0</v>
      </c>
      <c r="H943" s="41">
        <f>VarInput!H943</f>
        <v>0</v>
      </c>
      <c r="I943" s="41">
        <f>VarInput!I943</f>
        <v>0</v>
      </c>
      <c r="J943" s="41">
        <f>VarInput!J943</f>
        <v>0</v>
      </c>
      <c r="K943" s="40">
        <f>VarInput!K943</f>
        <v>0</v>
      </c>
      <c r="L943" s="40"/>
      <c r="M943" s="40"/>
    </row>
    <row r="944" spans="1:13" x14ac:dyDescent="0.2">
      <c r="A944" s="41">
        <f>VarInput!A944</f>
        <v>0</v>
      </c>
      <c r="B944" s="41">
        <f>VarInput!B944</f>
        <v>0</v>
      </c>
      <c r="C944" s="41">
        <f>VarInput!C944</f>
        <v>0</v>
      </c>
      <c r="D944" s="41">
        <f>VarInput!D944</f>
        <v>0</v>
      </c>
      <c r="E944" s="41">
        <f>VarInput!E944</f>
        <v>0</v>
      </c>
      <c r="F944" s="41">
        <f>VarInput!F944</f>
        <v>0</v>
      </c>
      <c r="G944" s="41">
        <f>VarInput!G944</f>
        <v>0</v>
      </c>
      <c r="H944" s="41">
        <f>VarInput!H944</f>
        <v>0</v>
      </c>
      <c r="I944" s="41">
        <f>VarInput!I944</f>
        <v>0</v>
      </c>
      <c r="J944" s="41">
        <f>VarInput!J944</f>
        <v>0</v>
      </c>
      <c r="K944" s="40">
        <f>VarInput!K944</f>
        <v>0</v>
      </c>
      <c r="L944" s="40"/>
      <c r="M944" s="40"/>
    </row>
    <row r="945" spans="1:13" x14ac:dyDescent="0.2">
      <c r="A945" s="41">
        <f>VarInput!A945</f>
        <v>0</v>
      </c>
      <c r="B945" s="41">
        <f>VarInput!B945</f>
        <v>0</v>
      </c>
      <c r="C945" s="41">
        <f>VarInput!C945</f>
        <v>0</v>
      </c>
      <c r="D945" s="41">
        <f>VarInput!D945</f>
        <v>0</v>
      </c>
      <c r="E945" s="41">
        <f>VarInput!E945</f>
        <v>0</v>
      </c>
      <c r="F945" s="41">
        <f>VarInput!F945</f>
        <v>0</v>
      </c>
      <c r="G945" s="41">
        <f>VarInput!G945</f>
        <v>0</v>
      </c>
      <c r="H945" s="41">
        <f>VarInput!H945</f>
        <v>0</v>
      </c>
      <c r="I945" s="41">
        <f>VarInput!I945</f>
        <v>0</v>
      </c>
      <c r="J945" s="41">
        <f>VarInput!J945</f>
        <v>0</v>
      </c>
      <c r="K945" s="40">
        <f>VarInput!K945</f>
        <v>0</v>
      </c>
      <c r="L945" s="40"/>
      <c r="M945" s="40"/>
    </row>
    <row r="946" spans="1:13" x14ac:dyDescent="0.2">
      <c r="A946" s="41">
        <f>VarInput!A946</f>
        <v>0</v>
      </c>
      <c r="B946" s="41">
        <f>VarInput!B946</f>
        <v>0</v>
      </c>
      <c r="C946" s="41">
        <f>VarInput!C946</f>
        <v>0</v>
      </c>
      <c r="D946" s="41">
        <f>VarInput!D946</f>
        <v>0</v>
      </c>
      <c r="E946" s="41">
        <f>VarInput!E946</f>
        <v>0</v>
      </c>
      <c r="F946" s="41">
        <f>VarInput!F946</f>
        <v>0</v>
      </c>
      <c r="G946" s="41">
        <f>VarInput!G946</f>
        <v>0</v>
      </c>
      <c r="H946" s="41">
        <f>VarInput!H946</f>
        <v>0</v>
      </c>
      <c r="I946" s="41">
        <f>VarInput!I946</f>
        <v>0</v>
      </c>
      <c r="J946" s="41">
        <f>VarInput!J946</f>
        <v>0</v>
      </c>
      <c r="K946" s="40">
        <f>VarInput!K946</f>
        <v>0</v>
      </c>
      <c r="L946" s="40"/>
      <c r="M946" s="40"/>
    </row>
    <row r="947" spans="1:13" x14ac:dyDescent="0.2">
      <c r="A947" s="41">
        <f>VarInput!A947</f>
        <v>0</v>
      </c>
      <c r="B947" s="41">
        <f>VarInput!B947</f>
        <v>0</v>
      </c>
      <c r="C947" s="41">
        <f>VarInput!C947</f>
        <v>0</v>
      </c>
      <c r="D947" s="41">
        <f>VarInput!D947</f>
        <v>0</v>
      </c>
      <c r="E947" s="41">
        <f>VarInput!E947</f>
        <v>0</v>
      </c>
      <c r="F947" s="41">
        <f>VarInput!F947</f>
        <v>0</v>
      </c>
      <c r="G947" s="41">
        <f>VarInput!G947</f>
        <v>0</v>
      </c>
      <c r="H947" s="41">
        <f>VarInput!H947</f>
        <v>0</v>
      </c>
      <c r="I947" s="41">
        <f>VarInput!I947</f>
        <v>0</v>
      </c>
      <c r="J947" s="41">
        <f>VarInput!J947</f>
        <v>0</v>
      </c>
      <c r="K947" s="40">
        <f>VarInput!K947</f>
        <v>0</v>
      </c>
      <c r="L947" s="40"/>
      <c r="M947" s="40"/>
    </row>
    <row r="948" spans="1:13" x14ac:dyDescent="0.2">
      <c r="A948" s="41">
        <f>VarInput!A948</f>
        <v>0</v>
      </c>
      <c r="B948" s="41">
        <f>VarInput!B948</f>
        <v>0</v>
      </c>
      <c r="C948" s="41">
        <f>VarInput!C948</f>
        <v>0</v>
      </c>
      <c r="D948" s="41">
        <f>VarInput!D948</f>
        <v>0</v>
      </c>
      <c r="E948" s="41">
        <f>VarInput!E948</f>
        <v>0</v>
      </c>
      <c r="F948" s="41">
        <f>VarInput!F948</f>
        <v>0</v>
      </c>
      <c r="G948" s="41">
        <f>VarInput!G948</f>
        <v>0</v>
      </c>
      <c r="H948" s="41">
        <f>VarInput!H948</f>
        <v>0</v>
      </c>
      <c r="I948" s="41">
        <f>VarInput!I948</f>
        <v>0</v>
      </c>
      <c r="J948" s="41">
        <f>VarInput!J948</f>
        <v>0</v>
      </c>
      <c r="K948" s="40">
        <f>VarInput!K948</f>
        <v>0</v>
      </c>
      <c r="L948" s="40"/>
      <c r="M948" s="40"/>
    </row>
    <row r="949" spans="1:13" x14ac:dyDescent="0.2">
      <c r="A949" s="41">
        <f>VarInput!A949</f>
        <v>0</v>
      </c>
      <c r="B949" s="41">
        <f>VarInput!B949</f>
        <v>0</v>
      </c>
      <c r="C949" s="41">
        <f>VarInput!C949</f>
        <v>0</v>
      </c>
      <c r="D949" s="41">
        <f>VarInput!D949</f>
        <v>0</v>
      </c>
      <c r="E949" s="41">
        <f>VarInput!E949</f>
        <v>0</v>
      </c>
      <c r="F949" s="41">
        <f>VarInput!F949</f>
        <v>0</v>
      </c>
      <c r="G949" s="41">
        <f>VarInput!G949</f>
        <v>0</v>
      </c>
      <c r="H949" s="41">
        <f>VarInput!H949</f>
        <v>0</v>
      </c>
      <c r="I949" s="41">
        <f>VarInput!I949</f>
        <v>0</v>
      </c>
      <c r="J949" s="41">
        <f>VarInput!J949</f>
        <v>0</v>
      </c>
      <c r="K949" s="40">
        <f>VarInput!K949</f>
        <v>0</v>
      </c>
      <c r="L949" s="40"/>
      <c r="M949" s="40"/>
    </row>
    <row r="950" spans="1:13" x14ac:dyDescent="0.2">
      <c r="A950" s="41">
        <f>VarInput!A950</f>
        <v>0</v>
      </c>
      <c r="B950" s="41">
        <f>VarInput!B950</f>
        <v>0</v>
      </c>
      <c r="C950" s="41">
        <f>VarInput!C950</f>
        <v>0</v>
      </c>
      <c r="D950" s="41">
        <f>VarInput!D950</f>
        <v>0</v>
      </c>
      <c r="E950" s="41">
        <f>VarInput!E950</f>
        <v>0</v>
      </c>
      <c r="F950" s="41">
        <f>VarInput!F950</f>
        <v>0</v>
      </c>
      <c r="G950" s="41">
        <f>VarInput!G950</f>
        <v>0</v>
      </c>
      <c r="H950" s="41">
        <f>VarInput!H950</f>
        <v>0</v>
      </c>
      <c r="I950" s="41">
        <f>VarInput!I950</f>
        <v>0</v>
      </c>
      <c r="J950" s="41">
        <f>VarInput!J950</f>
        <v>0</v>
      </c>
      <c r="K950" s="40">
        <f>VarInput!K950</f>
        <v>0</v>
      </c>
      <c r="L950" s="40"/>
      <c r="M950" s="40"/>
    </row>
    <row r="951" spans="1:13" x14ac:dyDescent="0.2">
      <c r="A951" s="41">
        <f>VarInput!A951</f>
        <v>0</v>
      </c>
      <c r="B951" s="41">
        <f>VarInput!B951</f>
        <v>0</v>
      </c>
      <c r="C951" s="41">
        <f>VarInput!C951</f>
        <v>0</v>
      </c>
      <c r="D951" s="41">
        <f>VarInput!D951</f>
        <v>0</v>
      </c>
      <c r="E951" s="41">
        <f>VarInput!E951</f>
        <v>0</v>
      </c>
      <c r="F951" s="41">
        <f>VarInput!F951</f>
        <v>0</v>
      </c>
      <c r="G951" s="41">
        <f>VarInput!G951</f>
        <v>0</v>
      </c>
      <c r="H951" s="41">
        <f>VarInput!H951</f>
        <v>0</v>
      </c>
      <c r="I951" s="41">
        <f>VarInput!I951</f>
        <v>0</v>
      </c>
      <c r="J951" s="41">
        <f>VarInput!J951</f>
        <v>0</v>
      </c>
      <c r="K951" s="40">
        <f>VarInput!K951</f>
        <v>0</v>
      </c>
      <c r="L951" s="40"/>
      <c r="M951" s="40"/>
    </row>
    <row r="952" spans="1:13" x14ac:dyDescent="0.2">
      <c r="A952" s="41">
        <f>VarInput!A952</f>
        <v>0</v>
      </c>
      <c r="B952" s="41">
        <f>VarInput!B952</f>
        <v>0</v>
      </c>
      <c r="C952" s="41">
        <f>VarInput!C952</f>
        <v>0</v>
      </c>
      <c r="D952" s="41">
        <f>VarInput!D952</f>
        <v>0</v>
      </c>
      <c r="E952" s="41">
        <f>VarInput!E952</f>
        <v>0</v>
      </c>
      <c r="F952" s="41">
        <f>VarInput!F952</f>
        <v>0</v>
      </c>
      <c r="G952" s="41">
        <f>VarInput!G952</f>
        <v>0</v>
      </c>
      <c r="H952" s="41">
        <f>VarInput!H952</f>
        <v>0</v>
      </c>
      <c r="I952" s="41">
        <f>VarInput!I952</f>
        <v>0</v>
      </c>
      <c r="J952" s="41">
        <f>VarInput!J952</f>
        <v>0</v>
      </c>
      <c r="K952" s="40">
        <f>VarInput!K952</f>
        <v>0</v>
      </c>
      <c r="L952" s="40"/>
      <c r="M952" s="40"/>
    </row>
    <row r="953" spans="1:13" x14ac:dyDescent="0.2">
      <c r="A953" s="41">
        <f>VarInput!A953</f>
        <v>0</v>
      </c>
      <c r="B953" s="41">
        <f>VarInput!B953</f>
        <v>0</v>
      </c>
      <c r="C953" s="41">
        <f>VarInput!C953</f>
        <v>0</v>
      </c>
      <c r="D953" s="41">
        <f>VarInput!D953</f>
        <v>0</v>
      </c>
      <c r="E953" s="41">
        <f>VarInput!E953</f>
        <v>0</v>
      </c>
      <c r="F953" s="41">
        <f>VarInput!F953</f>
        <v>0</v>
      </c>
      <c r="G953" s="41">
        <f>VarInput!G953</f>
        <v>0</v>
      </c>
      <c r="H953" s="41">
        <f>VarInput!H953</f>
        <v>0</v>
      </c>
      <c r="I953" s="41">
        <f>VarInput!I953</f>
        <v>0</v>
      </c>
      <c r="J953" s="41">
        <f>VarInput!J953</f>
        <v>0</v>
      </c>
      <c r="K953" s="40">
        <f>VarInput!K953</f>
        <v>0</v>
      </c>
      <c r="L953" s="40"/>
      <c r="M953" s="40"/>
    </row>
    <row r="954" spans="1:13" x14ac:dyDescent="0.2">
      <c r="A954" s="41">
        <f>VarInput!A954</f>
        <v>0</v>
      </c>
      <c r="B954" s="41">
        <f>VarInput!B954</f>
        <v>0</v>
      </c>
      <c r="C954" s="41">
        <f>VarInput!C954</f>
        <v>0</v>
      </c>
      <c r="D954" s="41">
        <f>VarInput!D954</f>
        <v>0</v>
      </c>
      <c r="E954" s="41">
        <f>VarInput!E954</f>
        <v>0</v>
      </c>
      <c r="F954" s="41">
        <f>VarInput!F954</f>
        <v>0</v>
      </c>
      <c r="G954" s="41">
        <f>VarInput!G954</f>
        <v>0</v>
      </c>
      <c r="H954" s="41">
        <f>VarInput!H954</f>
        <v>0</v>
      </c>
      <c r="I954" s="41">
        <f>VarInput!I954</f>
        <v>0</v>
      </c>
      <c r="J954" s="41">
        <f>VarInput!J954</f>
        <v>0</v>
      </c>
      <c r="K954" s="40">
        <f>VarInput!K954</f>
        <v>0</v>
      </c>
      <c r="L954" s="40"/>
      <c r="M954" s="40"/>
    </row>
    <row r="955" spans="1:13" x14ac:dyDescent="0.2">
      <c r="A955" s="41">
        <f>VarInput!A955</f>
        <v>0</v>
      </c>
      <c r="B955" s="41">
        <f>VarInput!B955</f>
        <v>0</v>
      </c>
      <c r="C955" s="41">
        <f>VarInput!C955</f>
        <v>0</v>
      </c>
      <c r="D955" s="41">
        <f>VarInput!D955</f>
        <v>0</v>
      </c>
      <c r="E955" s="41">
        <f>VarInput!E955</f>
        <v>0</v>
      </c>
      <c r="F955" s="41">
        <f>VarInput!F955</f>
        <v>0</v>
      </c>
      <c r="G955" s="41">
        <f>VarInput!G955</f>
        <v>0</v>
      </c>
      <c r="H955" s="41">
        <f>VarInput!H955</f>
        <v>0</v>
      </c>
      <c r="I955" s="41">
        <f>VarInput!I955</f>
        <v>0</v>
      </c>
      <c r="J955" s="41">
        <f>VarInput!J955</f>
        <v>0</v>
      </c>
      <c r="K955" s="40">
        <f>VarInput!K955</f>
        <v>0</v>
      </c>
      <c r="L955" s="40"/>
      <c r="M955" s="40"/>
    </row>
    <row r="956" spans="1:13" x14ac:dyDescent="0.2">
      <c r="A956" s="41">
        <f>VarInput!A956</f>
        <v>0</v>
      </c>
      <c r="B956" s="41">
        <f>VarInput!B956</f>
        <v>0</v>
      </c>
      <c r="C956" s="41">
        <f>VarInput!C956</f>
        <v>0</v>
      </c>
      <c r="D956" s="41">
        <f>VarInput!D956</f>
        <v>0</v>
      </c>
      <c r="E956" s="41">
        <f>VarInput!E956</f>
        <v>0</v>
      </c>
      <c r="F956" s="41">
        <f>VarInput!F956</f>
        <v>0</v>
      </c>
      <c r="G956" s="41">
        <f>VarInput!G956</f>
        <v>0</v>
      </c>
      <c r="H956" s="41">
        <f>VarInput!H956</f>
        <v>0</v>
      </c>
      <c r="I956" s="41">
        <f>VarInput!I956</f>
        <v>0</v>
      </c>
      <c r="J956" s="41">
        <f>VarInput!J956</f>
        <v>0</v>
      </c>
      <c r="K956" s="40">
        <f>VarInput!K956</f>
        <v>0</v>
      </c>
      <c r="L956" s="40"/>
      <c r="M956" s="40"/>
    </row>
    <row r="957" spans="1:13" x14ac:dyDescent="0.2">
      <c r="A957" s="41">
        <f>VarInput!A957</f>
        <v>0</v>
      </c>
      <c r="B957" s="41">
        <f>VarInput!B957</f>
        <v>0</v>
      </c>
      <c r="C957" s="41">
        <f>VarInput!C957</f>
        <v>0</v>
      </c>
      <c r="D957" s="41">
        <f>VarInput!D957</f>
        <v>0</v>
      </c>
      <c r="E957" s="41">
        <f>VarInput!E957</f>
        <v>0</v>
      </c>
      <c r="F957" s="41">
        <f>VarInput!F957</f>
        <v>0</v>
      </c>
      <c r="G957" s="41">
        <f>VarInput!G957</f>
        <v>0</v>
      </c>
      <c r="H957" s="41">
        <f>VarInput!H957</f>
        <v>0</v>
      </c>
      <c r="I957" s="41">
        <f>VarInput!I957</f>
        <v>0</v>
      </c>
      <c r="J957" s="41">
        <f>VarInput!J957</f>
        <v>0</v>
      </c>
      <c r="K957" s="40">
        <f>VarInput!K957</f>
        <v>0</v>
      </c>
      <c r="L957" s="40"/>
      <c r="M957" s="40"/>
    </row>
    <row r="958" spans="1:13" x14ac:dyDescent="0.2">
      <c r="A958" s="41">
        <f>VarInput!A958</f>
        <v>0</v>
      </c>
      <c r="B958" s="41">
        <f>VarInput!B958</f>
        <v>0</v>
      </c>
      <c r="C958" s="41">
        <f>VarInput!C958</f>
        <v>0</v>
      </c>
      <c r="D958" s="41">
        <f>VarInput!D958</f>
        <v>0</v>
      </c>
      <c r="E958" s="41">
        <f>VarInput!E958</f>
        <v>0</v>
      </c>
      <c r="F958" s="41">
        <f>VarInput!F958</f>
        <v>0</v>
      </c>
      <c r="G958" s="41">
        <f>VarInput!G958</f>
        <v>0</v>
      </c>
      <c r="H958" s="41">
        <f>VarInput!H958</f>
        <v>0</v>
      </c>
      <c r="I958" s="41">
        <f>VarInput!I958</f>
        <v>0</v>
      </c>
      <c r="J958" s="41">
        <f>VarInput!J958</f>
        <v>0</v>
      </c>
      <c r="K958" s="40">
        <f>VarInput!K958</f>
        <v>0</v>
      </c>
      <c r="L958" s="40"/>
      <c r="M958" s="40"/>
    </row>
    <row r="959" spans="1:13" x14ac:dyDescent="0.2">
      <c r="A959" s="41">
        <f>VarInput!A959</f>
        <v>0</v>
      </c>
      <c r="B959" s="41">
        <f>VarInput!B959</f>
        <v>0</v>
      </c>
      <c r="C959" s="41">
        <f>VarInput!C959</f>
        <v>0</v>
      </c>
      <c r="D959" s="41">
        <f>VarInput!D959</f>
        <v>0</v>
      </c>
      <c r="E959" s="41">
        <f>VarInput!E959</f>
        <v>0</v>
      </c>
      <c r="F959" s="41">
        <f>VarInput!F959</f>
        <v>0</v>
      </c>
      <c r="G959" s="41">
        <f>VarInput!G959</f>
        <v>0</v>
      </c>
      <c r="H959" s="41">
        <f>VarInput!H959</f>
        <v>0</v>
      </c>
      <c r="I959" s="41">
        <f>VarInput!I959</f>
        <v>0</v>
      </c>
      <c r="J959" s="41">
        <f>VarInput!J959</f>
        <v>0</v>
      </c>
      <c r="K959" s="40">
        <f>VarInput!K959</f>
        <v>0</v>
      </c>
      <c r="L959" s="40"/>
      <c r="M959" s="40"/>
    </row>
    <row r="960" spans="1:13" x14ac:dyDescent="0.2">
      <c r="A960" s="41">
        <f>VarInput!A960</f>
        <v>0</v>
      </c>
      <c r="B960" s="41">
        <f>VarInput!B960</f>
        <v>0</v>
      </c>
      <c r="C960" s="41">
        <f>VarInput!C960</f>
        <v>0</v>
      </c>
      <c r="D960" s="41">
        <f>VarInput!D960</f>
        <v>0</v>
      </c>
      <c r="E960" s="41">
        <f>VarInput!E960</f>
        <v>0</v>
      </c>
      <c r="F960" s="41">
        <f>VarInput!F960</f>
        <v>0</v>
      </c>
      <c r="G960" s="41">
        <f>VarInput!G960</f>
        <v>0</v>
      </c>
      <c r="H960" s="41">
        <f>VarInput!H960</f>
        <v>0</v>
      </c>
      <c r="I960" s="41">
        <f>VarInput!I960</f>
        <v>0</v>
      </c>
      <c r="J960" s="41">
        <f>VarInput!J960</f>
        <v>0</v>
      </c>
      <c r="K960" s="40">
        <f>VarInput!K960</f>
        <v>0</v>
      </c>
      <c r="L960" s="40"/>
      <c r="M960" s="40"/>
    </row>
    <row r="961" spans="1:13" x14ac:dyDescent="0.2">
      <c r="A961" s="41">
        <f>VarInput!A961</f>
        <v>0</v>
      </c>
      <c r="B961" s="41">
        <f>VarInput!B961</f>
        <v>0</v>
      </c>
      <c r="C961" s="41">
        <f>VarInput!C961</f>
        <v>0</v>
      </c>
      <c r="D961" s="41">
        <f>VarInput!D961</f>
        <v>0</v>
      </c>
      <c r="E961" s="41">
        <f>VarInput!E961</f>
        <v>0</v>
      </c>
      <c r="F961" s="41">
        <f>VarInput!F961</f>
        <v>0</v>
      </c>
      <c r="G961" s="41">
        <f>VarInput!G961</f>
        <v>0</v>
      </c>
      <c r="H961" s="41">
        <f>VarInput!H961</f>
        <v>0</v>
      </c>
      <c r="I961" s="41">
        <f>VarInput!I961</f>
        <v>0</v>
      </c>
      <c r="J961" s="41">
        <f>VarInput!J961</f>
        <v>0</v>
      </c>
      <c r="K961" s="40">
        <f>VarInput!K961</f>
        <v>0</v>
      </c>
      <c r="L961" s="40"/>
      <c r="M961" s="40"/>
    </row>
    <row r="962" spans="1:13" x14ac:dyDescent="0.2">
      <c r="A962" s="41">
        <f>VarInput!A962</f>
        <v>0</v>
      </c>
      <c r="B962" s="41">
        <f>VarInput!B962</f>
        <v>0</v>
      </c>
      <c r="C962" s="41">
        <f>VarInput!C962</f>
        <v>0</v>
      </c>
      <c r="D962" s="41">
        <f>VarInput!D962</f>
        <v>0</v>
      </c>
      <c r="E962" s="41">
        <f>VarInput!E962</f>
        <v>0</v>
      </c>
      <c r="F962" s="41">
        <f>VarInput!F962</f>
        <v>0</v>
      </c>
      <c r="G962" s="41">
        <f>VarInput!G962</f>
        <v>0</v>
      </c>
      <c r="H962" s="41">
        <f>VarInput!H962</f>
        <v>0</v>
      </c>
      <c r="I962" s="41">
        <f>VarInput!I962</f>
        <v>0</v>
      </c>
      <c r="J962" s="41">
        <f>VarInput!J962</f>
        <v>0</v>
      </c>
      <c r="K962" s="40">
        <f>VarInput!K962</f>
        <v>0</v>
      </c>
      <c r="L962" s="40"/>
      <c r="M962" s="40"/>
    </row>
    <row r="963" spans="1:13" x14ac:dyDescent="0.2">
      <c r="A963" s="41">
        <f>VarInput!A963</f>
        <v>0</v>
      </c>
      <c r="B963" s="41">
        <f>VarInput!B963</f>
        <v>0</v>
      </c>
      <c r="C963" s="41">
        <f>VarInput!C963</f>
        <v>0</v>
      </c>
      <c r="D963" s="41">
        <f>VarInput!D963</f>
        <v>0</v>
      </c>
      <c r="E963" s="41">
        <f>VarInput!E963</f>
        <v>0</v>
      </c>
      <c r="F963" s="41">
        <f>VarInput!F963</f>
        <v>0</v>
      </c>
      <c r="G963" s="41">
        <f>VarInput!G963</f>
        <v>0</v>
      </c>
      <c r="H963" s="41">
        <f>VarInput!H963</f>
        <v>0</v>
      </c>
      <c r="I963" s="41">
        <f>VarInput!I963</f>
        <v>0</v>
      </c>
      <c r="J963" s="41">
        <f>VarInput!J963</f>
        <v>0</v>
      </c>
      <c r="K963" s="40">
        <f>VarInput!K963</f>
        <v>0</v>
      </c>
      <c r="L963" s="40"/>
      <c r="M963" s="40"/>
    </row>
    <row r="964" spans="1:13" x14ac:dyDescent="0.2">
      <c r="A964" s="41">
        <f>VarInput!A964</f>
        <v>0</v>
      </c>
      <c r="B964" s="41">
        <f>VarInput!B964</f>
        <v>0</v>
      </c>
      <c r="C964" s="41">
        <f>VarInput!C964</f>
        <v>0</v>
      </c>
      <c r="D964" s="41">
        <f>VarInput!D964</f>
        <v>0</v>
      </c>
      <c r="E964" s="41">
        <f>VarInput!E964</f>
        <v>0</v>
      </c>
      <c r="F964" s="41">
        <f>VarInput!F964</f>
        <v>0</v>
      </c>
      <c r="G964" s="41">
        <f>VarInput!G964</f>
        <v>0</v>
      </c>
      <c r="H964" s="41">
        <f>VarInput!H964</f>
        <v>0</v>
      </c>
      <c r="I964" s="41">
        <f>VarInput!I964</f>
        <v>0</v>
      </c>
      <c r="J964" s="41">
        <f>VarInput!J964</f>
        <v>0</v>
      </c>
      <c r="K964" s="40">
        <f>VarInput!K964</f>
        <v>0</v>
      </c>
      <c r="L964" s="40"/>
      <c r="M964" s="40"/>
    </row>
    <row r="965" spans="1:13" x14ac:dyDescent="0.2">
      <c r="A965" s="41">
        <f>VarInput!A965</f>
        <v>0</v>
      </c>
      <c r="B965" s="41">
        <f>VarInput!B965</f>
        <v>0</v>
      </c>
      <c r="C965" s="41">
        <f>VarInput!C965</f>
        <v>0</v>
      </c>
      <c r="D965" s="41">
        <f>VarInput!D965</f>
        <v>0</v>
      </c>
      <c r="E965" s="41">
        <f>VarInput!E965</f>
        <v>0</v>
      </c>
      <c r="F965" s="41">
        <f>VarInput!F965</f>
        <v>0</v>
      </c>
      <c r="G965" s="41">
        <f>VarInput!G965</f>
        <v>0</v>
      </c>
      <c r="H965" s="41">
        <f>VarInput!H965</f>
        <v>0</v>
      </c>
      <c r="I965" s="41">
        <f>VarInput!I965</f>
        <v>0</v>
      </c>
      <c r="J965" s="41">
        <f>VarInput!J965</f>
        <v>0</v>
      </c>
      <c r="K965" s="40">
        <f>VarInput!K965</f>
        <v>0</v>
      </c>
      <c r="L965" s="40"/>
      <c r="M965" s="40"/>
    </row>
    <row r="966" spans="1:13" x14ac:dyDescent="0.2">
      <c r="A966" s="41">
        <f>VarInput!A966</f>
        <v>0</v>
      </c>
      <c r="B966" s="41">
        <f>VarInput!B966</f>
        <v>0</v>
      </c>
      <c r="C966" s="41">
        <f>VarInput!C966</f>
        <v>0</v>
      </c>
      <c r="D966" s="41">
        <f>VarInput!D966</f>
        <v>0</v>
      </c>
      <c r="E966" s="41">
        <f>VarInput!E966</f>
        <v>0</v>
      </c>
      <c r="F966" s="41">
        <f>VarInput!F966</f>
        <v>0</v>
      </c>
      <c r="G966" s="41">
        <f>VarInput!G966</f>
        <v>0</v>
      </c>
      <c r="H966" s="41">
        <f>VarInput!H966</f>
        <v>0</v>
      </c>
      <c r="I966" s="41">
        <f>VarInput!I966</f>
        <v>0</v>
      </c>
      <c r="J966" s="41">
        <f>VarInput!J966</f>
        <v>0</v>
      </c>
      <c r="K966" s="40">
        <f>VarInput!K966</f>
        <v>0</v>
      </c>
      <c r="L966" s="40"/>
      <c r="M966" s="40"/>
    </row>
    <row r="967" spans="1:13" x14ac:dyDescent="0.2">
      <c r="A967" s="41">
        <f>VarInput!A967</f>
        <v>0</v>
      </c>
      <c r="B967" s="41">
        <f>VarInput!B967</f>
        <v>0</v>
      </c>
      <c r="C967" s="41">
        <f>VarInput!C967</f>
        <v>0</v>
      </c>
      <c r="D967" s="41">
        <f>VarInput!D967</f>
        <v>0</v>
      </c>
      <c r="E967" s="41">
        <f>VarInput!E967</f>
        <v>0</v>
      </c>
      <c r="F967" s="41">
        <f>VarInput!F967</f>
        <v>0</v>
      </c>
      <c r="G967" s="41">
        <f>VarInput!G967</f>
        <v>0</v>
      </c>
      <c r="H967" s="41">
        <f>VarInput!H967</f>
        <v>0</v>
      </c>
      <c r="I967" s="41">
        <f>VarInput!I967</f>
        <v>0</v>
      </c>
      <c r="J967" s="41">
        <f>VarInput!J967</f>
        <v>0</v>
      </c>
      <c r="K967" s="40">
        <f>VarInput!K967</f>
        <v>0</v>
      </c>
      <c r="L967" s="40"/>
      <c r="M967" s="40"/>
    </row>
    <row r="968" spans="1:13" x14ac:dyDescent="0.2">
      <c r="A968" s="41">
        <f>VarInput!A968</f>
        <v>0</v>
      </c>
      <c r="B968" s="41">
        <f>VarInput!B968</f>
        <v>0</v>
      </c>
      <c r="C968" s="41">
        <f>VarInput!C968</f>
        <v>0</v>
      </c>
      <c r="D968" s="41">
        <f>VarInput!D968</f>
        <v>0</v>
      </c>
      <c r="E968" s="41">
        <f>VarInput!E968</f>
        <v>0</v>
      </c>
      <c r="F968" s="41">
        <f>VarInput!F968</f>
        <v>0</v>
      </c>
      <c r="G968" s="41">
        <f>VarInput!G968</f>
        <v>0</v>
      </c>
      <c r="H968" s="41">
        <f>VarInput!H968</f>
        <v>0</v>
      </c>
      <c r="I968" s="41">
        <f>VarInput!I968</f>
        <v>0</v>
      </c>
      <c r="J968" s="41">
        <f>VarInput!J968</f>
        <v>0</v>
      </c>
      <c r="K968" s="40">
        <f>VarInput!K968</f>
        <v>0</v>
      </c>
      <c r="L968" s="40"/>
      <c r="M968" s="40"/>
    </row>
    <row r="969" spans="1:13" x14ac:dyDescent="0.2">
      <c r="A969" s="41">
        <f>VarInput!A969</f>
        <v>0</v>
      </c>
      <c r="B969" s="41">
        <f>VarInput!B969</f>
        <v>0</v>
      </c>
      <c r="C969" s="41">
        <f>VarInput!C969</f>
        <v>0</v>
      </c>
      <c r="D969" s="41">
        <f>VarInput!D969</f>
        <v>0</v>
      </c>
      <c r="E969" s="41">
        <f>VarInput!E969</f>
        <v>0</v>
      </c>
      <c r="F969" s="41">
        <f>VarInput!F969</f>
        <v>0</v>
      </c>
      <c r="G969" s="41">
        <f>VarInput!G969</f>
        <v>0</v>
      </c>
      <c r="H969" s="41">
        <f>VarInput!H969</f>
        <v>0</v>
      </c>
      <c r="I969" s="41">
        <f>VarInput!I969</f>
        <v>0</v>
      </c>
      <c r="J969" s="41">
        <f>VarInput!J969</f>
        <v>0</v>
      </c>
      <c r="K969" s="40">
        <f>VarInput!K969</f>
        <v>0</v>
      </c>
      <c r="L969" s="40"/>
      <c r="M969" s="40"/>
    </row>
    <row r="970" spans="1:13" x14ac:dyDescent="0.2">
      <c r="A970" s="41">
        <f>VarInput!A970</f>
        <v>0</v>
      </c>
      <c r="B970" s="41">
        <f>VarInput!B970</f>
        <v>0</v>
      </c>
      <c r="C970" s="41">
        <f>VarInput!C970</f>
        <v>0</v>
      </c>
      <c r="D970" s="41">
        <f>VarInput!D970</f>
        <v>0</v>
      </c>
      <c r="E970" s="41">
        <f>VarInput!E970</f>
        <v>0</v>
      </c>
      <c r="F970" s="41">
        <f>VarInput!F970</f>
        <v>0</v>
      </c>
      <c r="G970" s="41">
        <f>VarInput!G970</f>
        <v>0</v>
      </c>
      <c r="H970" s="41">
        <f>VarInput!H970</f>
        <v>0</v>
      </c>
      <c r="I970" s="41">
        <f>VarInput!I970</f>
        <v>0</v>
      </c>
      <c r="J970" s="41">
        <f>VarInput!J970</f>
        <v>0</v>
      </c>
      <c r="K970" s="40">
        <f>VarInput!K970</f>
        <v>0</v>
      </c>
      <c r="L970" s="40"/>
      <c r="M970" s="40"/>
    </row>
    <row r="971" spans="1:13" x14ac:dyDescent="0.2">
      <c r="A971" s="41">
        <f>VarInput!A971</f>
        <v>0</v>
      </c>
      <c r="B971" s="41">
        <f>VarInput!B971</f>
        <v>0</v>
      </c>
      <c r="C971" s="41">
        <f>VarInput!C971</f>
        <v>0</v>
      </c>
      <c r="D971" s="41">
        <f>VarInput!D971</f>
        <v>0</v>
      </c>
      <c r="E971" s="41">
        <f>VarInput!E971</f>
        <v>0</v>
      </c>
      <c r="F971" s="41">
        <f>VarInput!F971</f>
        <v>0</v>
      </c>
      <c r="G971" s="41">
        <f>VarInput!G971</f>
        <v>0</v>
      </c>
      <c r="H971" s="41">
        <f>VarInput!H971</f>
        <v>0</v>
      </c>
      <c r="I971" s="41">
        <f>VarInput!I971</f>
        <v>0</v>
      </c>
      <c r="J971" s="41">
        <f>VarInput!J971</f>
        <v>0</v>
      </c>
      <c r="K971" s="40">
        <f>VarInput!K971</f>
        <v>0</v>
      </c>
      <c r="L971" s="40"/>
      <c r="M971" s="40"/>
    </row>
    <row r="972" spans="1:13" x14ac:dyDescent="0.2">
      <c r="A972" s="41">
        <f>VarInput!A972</f>
        <v>0</v>
      </c>
      <c r="B972" s="41">
        <f>VarInput!B972</f>
        <v>0</v>
      </c>
      <c r="C972" s="41">
        <f>VarInput!C972</f>
        <v>0</v>
      </c>
      <c r="D972" s="41">
        <f>VarInput!D972</f>
        <v>0</v>
      </c>
      <c r="E972" s="41">
        <f>VarInput!E972</f>
        <v>0</v>
      </c>
      <c r="F972" s="41">
        <f>VarInput!F972</f>
        <v>0</v>
      </c>
      <c r="G972" s="41">
        <f>VarInput!G972</f>
        <v>0</v>
      </c>
      <c r="H972" s="41">
        <f>VarInput!H972</f>
        <v>0</v>
      </c>
      <c r="I972" s="41">
        <f>VarInput!I972</f>
        <v>0</v>
      </c>
      <c r="J972" s="41">
        <f>VarInput!J972</f>
        <v>0</v>
      </c>
      <c r="K972" s="40">
        <f>VarInput!K972</f>
        <v>0</v>
      </c>
      <c r="L972" s="40"/>
      <c r="M972" s="40"/>
    </row>
    <row r="973" spans="1:13" x14ac:dyDescent="0.2">
      <c r="A973" s="41">
        <f>VarInput!A973</f>
        <v>0</v>
      </c>
      <c r="B973" s="41">
        <f>VarInput!B973</f>
        <v>0</v>
      </c>
      <c r="C973" s="41">
        <f>VarInput!C973</f>
        <v>0</v>
      </c>
      <c r="D973" s="41">
        <f>VarInput!D973</f>
        <v>0</v>
      </c>
      <c r="E973" s="41">
        <f>VarInput!E973</f>
        <v>0</v>
      </c>
      <c r="F973" s="41">
        <f>VarInput!F973</f>
        <v>0</v>
      </c>
      <c r="G973" s="41">
        <f>VarInput!G973</f>
        <v>0</v>
      </c>
      <c r="H973" s="41">
        <f>VarInput!H973</f>
        <v>0</v>
      </c>
      <c r="I973" s="41">
        <f>VarInput!I973</f>
        <v>0</v>
      </c>
      <c r="J973" s="41">
        <f>VarInput!J973</f>
        <v>0</v>
      </c>
      <c r="K973" s="40">
        <f>VarInput!K973</f>
        <v>0</v>
      </c>
      <c r="L973" s="40"/>
      <c r="M973" s="40"/>
    </row>
    <row r="974" spans="1:13" x14ac:dyDescent="0.2">
      <c r="A974" s="41">
        <f>VarInput!A974</f>
        <v>0</v>
      </c>
      <c r="B974" s="41">
        <f>VarInput!B974</f>
        <v>0</v>
      </c>
      <c r="C974" s="41">
        <f>VarInput!C974</f>
        <v>0</v>
      </c>
      <c r="D974" s="41">
        <f>VarInput!D974</f>
        <v>0</v>
      </c>
      <c r="E974" s="41">
        <f>VarInput!E974</f>
        <v>0</v>
      </c>
      <c r="F974" s="41">
        <f>VarInput!F974</f>
        <v>0</v>
      </c>
      <c r="G974" s="41">
        <f>VarInput!G974</f>
        <v>0</v>
      </c>
      <c r="H974" s="41">
        <f>VarInput!H974</f>
        <v>0</v>
      </c>
      <c r="I974" s="41">
        <f>VarInput!I974</f>
        <v>0</v>
      </c>
      <c r="J974" s="41">
        <f>VarInput!J974</f>
        <v>0</v>
      </c>
      <c r="K974" s="40">
        <f>VarInput!K974</f>
        <v>0</v>
      </c>
      <c r="L974" s="40"/>
      <c r="M974" s="40"/>
    </row>
    <row r="975" spans="1:13" x14ac:dyDescent="0.2">
      <c r="A975" s="41">
        <f>VarInput!A975</f>
        <v>0</v>
      </c>
      <c r="B975" s="41">
        <f>VarInput!B975</f>
        <v>0</v>
      </c>
      <c r="C975" s="41">
        <f>VarInput!C975</f>
        <v>0</v>
      </c>
      <c r="D975" s="41">
        <f>VarInput!D975</f>
        <v>0</v>
      </c>
      <c r="E975" s="41">
        <f>VarInput!E975</f>
        <v>0</v>
      </c>
      <c r="F975" s="41">
        <f>VarInput!F975</f>
        <v>0</v>
      </c>
      <c r="G975" s="41">
        <f>VarInput!G975</f>
        <v>0</v>
      </c>
      <c r="H975" s="41">
        <f>VarInput!H975</f>
        <v>0</v>
      </c>
      <c r="I975" s="41">
        <f>VarInput!I975</f>
        <v>0</v>
      </c>
      <c r="J975" s="41">
        <f>VarInput!J975</f>
        <v>0</v>
      </c>
      <c r="K975" s="40">
        <f>VarInput!K975</f>
        <v>0</v>
      </c>
      <c r="L975" s="40"/>
      <c r="M975" s="40"/>
    </row>
    <row r="976" spans="1:13" x14ac:dyDescent="0.2">
      <c r="A976" s="41">
        <f>VarInput!A976</f>
        <v>0</v>
      </c>
      <c r="B976" s="41">
        <f>VarInput!B976</f>
        <v>0</v>
      </c>
      <c r="C976" s="41">
        <f>VarInput!C976</f>
        <v>0</v>
      </c>
      <c r="D976" s="41">
        <f>VarInput!D976</f>
        <v>0</v>
      </c>
      <c r="E976" s="41">
        <f>VarInput!E976</f>
        <v>0</v>
      </c>
      <c r="F976" s="41">
        <f>VarInput!F976</f>
        <v>0</v>
      </c>
      <c r="G976" s="41">
        <f>VarInput!G976</f>
        <v>0</v>
      </c>
      <c r="H976" s="41">
        <f>VarInput!H976</f>
        <v>0</v>
      </c>
      <c r="I976" s="41">
        <f>VarInput!I976</f>
        <v>0</v>
      </c>
      <c r="J976" s="41">
        <f>VarInput!J976</f>
        <v>0</v>
      </c>
      <c r="K976" s="40">
        <f>VarInput!K976</f>
        <v>0</v>
      </c>
      <c r="L976" s="40"/>
      <c r="M976" s="40"/>
    </row>
    <row r="977" spans="1:13" x14ac:dyDescent="0.2">
      <c r="A977" s="41">
        <f>VarInput!A977</f>
        <v>0</v>
      </c>
      <c r="B977" s="41">
        <f>VarInput!B977</f>
        <v>0</v>
      </c>
      <c r="C977" s="41">
        <f>VarInput!C977</f>
        <v>0</v>
      </c>
      <c r="D977" s="41">
        <f>VarInput!D977</f>
        <v>0</v>
      </c>
      <c r="E977" s="41">
        <f>VarInput!E977</f>
        <v>0</v>
      </c>
      <c r="F977" s="41">
        <f>VarInput!F977</f>
        <v>0</v>
      </c>
      <c r="G977" s="41">
        <f>VarInput!G977</f>
        <v>0</v>
      </c>
      <c r="H977" s="41">
        <f>VarInput!H977</f>
        <v>0</v>
      </c>
      <c r="I977" s="41">
        <f>VarInput!I977</f>
        <v>0</v>
      </c>
      <c r="J977" s="41">
        <f>VarInput!J977</f>
        <v>0</v>
      </c>
      <c r="K977" s="40">
        <f>VarInput!K977</f>
        <v>0</v>
      </c>
      <c r="L977" s="40"/>
      <c r="M977" s="40"/>
    </row>
    <row r="978" spans="1:13" x14ac:dyDescent="0.2">
      <c r="A978" s="41">
        <f>VarInput!A978</f>
        <v>0</v>
      </c>
      <c r="B978" s="41">
        <f>VarInput!B978</f>
        <v>0</v>
      </c>
      <c r="C978" s="41">
        <f>VarInput!C978</f>
        <v>0</v>
      </c>
      <c r="D978" s="41">
        <f>VarInput!D978</f>
        <v>0</v>
      </c>
      <c r="E978" s="41">
        <f>VarInput!E978</f>
        <v>0</v>
      </c>
      <c r="F978" s="41">
        <f>VarInput!F978</f>
        <v>0</v>
      </c>
      <c r="G978" s="41">
        <f>VarInput!G978</f>
        <v>0</v>
      </c>
      <c r="H978" s="41">
        <f>VarInput!H978</f>
        <v>0</v>
      </c>
      <c r="I978" s="41">
        <f>VarInput!I978</f>
        <v>0</v>
      </c>
      <c r="J978" s="41">
        <f>VarInput!J978</f>
        <v>0</v>
      </c>
      <c r="K978" s="40">
        <f>VarInput!K978</f>
        <v>0</v>
      </c>
      <c r="L978" s="40"/>
      <c r="M978" s="40"/>
    </row>
    <row r="979" spans="1:13" x14ac:dyDescent="0.2">
      <c r="A979" s="41">
        <f>VarInput!A979</f>
        <v>0</v>
      </c>
      <c r="B979" s="41">
        <f>VarInput!B979</f>
        <v>0</v>
      </c>
      <c r="C979" s="41">
        <f>VarInput!C979</f>
        <v>0</v>
      </c>
      <c r="D979" s="41">
        <f>VarInput!D979</f>
        <v>0</v>
      </c>
      <c r="E979" s="41">
        <f>VarInput!E979</f>
        <v>0</v>
      </c>
      <c r="F979" s="41">
        <f>VarInput!F979</f>
        <v>0</v>
      </c>
      <c r="G979" s="41">
        <f>VarInput!G979</f>
        <v>0</v>
      </c>
      <c r="H979" s="41">
        <f>VarInput!H979</f>
        <v>0</v>
      </c>
      <c r="I979" s="41">
        <f>VarInput!I979</f>
        <v>0</v>
      </c>
      <c r="J979" s="41">
        <f>VarInput!J979</f>
        <v>0</v>
      </c>
      <c r="K979" s="40">
        <f>VarInput!K979</f>
        <v>0</v>
      </c>
      <c r="L979" s="40"/>
      <c r="M979" s="40"/>
    </row>
    <row r="980" spans="1:13" x14ac:dyDescent="0.2">
      <c r="A980" s="41">
        <f>VarInput!A980</f>
        <v>0</v>
      </c>
      <c r="B980" s="41">
        <f>VarInput!B980</f>
        <v>0</v>
      </c>
      <c r="C980" s="41">
        <f>VarInput!C980</f>
        <v>0</v>
      </c>
      <c r="D980" s="41">
        <f>VarInput!D980</f>
        <v>0</v>
      </c>
      <c r="E980" s="41">
        <f>VarInput!E980</f>
        <v>0</v>
      </c>
      <c r="F980" s="41">
        <f>VarInput!F980</f>
        <v>0</v>
      </c>
      <c r="G980" s="41">
        <f>VarInput!G980</f>
        <v>0</v>
      </c>
      <c r="H980" s="41">
        <f>VarInput!H980</f>
        <v>0</v>
      </c>
      <c r="I980" s="41">
        <f>VarInput!I980</f>
        <v>0</v>
      </c>
      <c r="J980" s="41">
        <f>VarInput!J980</f>
        <v>0</v>
      </c>
      <c r="K980" s="40">
        <f>VarInput!K980</f>
        <v>0</v>
      </c>
      <c r="L980" s="40"/>
      <c r="M980" s="40"/>
    </row>
    <row r="981" spans="1:13" x14ac:dyDescent="0.2">
      <c r="A981" s="41">
        <f>VarInput!A981</f>
        <v>0</v>
      </c>
      <c r="B981" s="41">
        <f>VarInput!B981</f>
        <v>0</v>
      </c>
      <c r="C981" s="41">
        <f>VarInput!C981</f>
        <v>0</v>
      </c>
      <c r="D981" s="41">
        <f>VarInput!D981</f>
        <v>0</v>
      </c>
      <c r="E981" s="41">
        <f>VarInput!E981</f>
        <v>0</v>
      </c>
      <c r="F981" s="41">
        <f>VarInput!F981</f>
        <v>0</v>
      </c>
      <c r="G981" s="41">
        <f>VarInput!G981</f>
        <v>0</v>
      </c>
      <c r="H981" s="41">
        <f>VarInput!H981</f>
        <v>0</v>
      </c>
      <c r="I981" s="41">
        <f>VarInput!I981</f>
        <v>0</v>
      </c>
      <c r="J981" s="41">
        <f>VarInput!J981</f>
        <v>0</v>
      </c>
      <c r="K981" s="40">
        <f>VarInput!K981</f>
        <v>0</v>
      </c>
      <c r="L981" s="40"/>
      <c r="M981" s="40"/>
    </row>
    <row r="982" spans="1:13" x14ac:dyDescent="0.2">
      <c r="A982" s="41">
        <f>VarInput!A982</f>
        <v>0</v>
      </c>
      <c r="B982" s="41">
        <f>VarInput!B982</f>
        <v>0</v>
      </c>
      <c r="C982" s="41">
        <f>VarInput!C982</f>
        <v>0</v>
      </c>
      <c r="D982" s="41">
        <f>VarInput!D982</f>
        <v>0</v>
      </c>
      <c r="E982" s="41">
        <f>VarInput!E982</f>
        <v>0</v>
      </c>
      <c r="F982" s="41">
        <f>VarInput!F982</f>
        <v>0</v>
      </c>
      <c r="G982" s="41">
        <f>VarInput!G982</f>
        <v>0</v>
      </c>
      <c r="H982" s="41">
        <f>VarInput!H982</f>
        <v>0</v>
      </c>
      <c r="I982" s="41">
        <f>VarInput!I982</f>
        <v>0</v>
      </c>
      <c r="J982" s="41">
        <f>VarInput!J982</f>
        <v>0</v>
      </c>
      <c r="K982" s="40">
        <f>VarInput!K982</f>
        <v>0</v>
      </c>
      <c r="L982" s="40"/>
      <c r="M982" s="40"/>
    </row>
    <row r="983" spans="1:13" x14ac:dyDescent="0.2">
      <c r="A983" s="41">
        <f>VarInput!A983</f>
        <v>0</v>
      </c>
      <c r="B983" s="41">
        <f>VarInput!B983</f>
        <v>0</v>
      </c>
      <c r="C983" s="41">
        <f>VarInput!C983</f>
        <v>0</v>
      </c>
      <c r="D983" s="41">
        <f>VarInput!D983</f>
        <v>0</v>
      </c>
      <c r="E983" s="41">
        <f>VarInput!E983</f>
        <v>0</v>
      </c>
      <c r="F983" s="41">
        <f>VarInput!F983</f>
        <v>0</v>
      </c>
      <c r="G983" s="41">
        <f>VarInput!G983</f>
        <v>0</v>
      </c>
      <c r="H983" s="41">
        <f>VarInput!H983</f>
        <v>0</v>
      </c>
      <c r="I983" s="41">
        <f>VarInput!I983</f>
        <v>0</v>
      </c>
      <c r="J983" s="41">
        <f>VarInput!J983</f>
        <v>0</v>
      </c>
      <c r="K983" s="40">
        <f>VarInput!K983</f>
        <v>0</v>
      </c>
      <c r="L983" s="40"/>
      <c r="M983" s="40"/>
    </row>
    <row r="984" spans="1:13" x14ac:dyDescent="0.2">
      <c r="A984" s="41">
        <f>VarInput!A984</f>
        <v>0</v>
      </c>
      <c r="B984" s="41">
        <f>VarInput!B984</f>
        <v>0</v>
      </c>
      <c r="C984" s="41">
        <f>VarInput!C984</f>
        <v>0</v>
      </c>
      <c r="D984" s="41">
        <f>VarInput!D984</f>
        <v>0</v>
      </c>
      <c r="E984" s="41">
        <f>VarInput!E984</f>
        <v>0</v>
      </c>
      <c r="F984" s="41">
        <f>VarInput!F984</f>
        <v>0</v>
      </c>
      <c r="G984" s="41">
        <f>VarInput!G984</f>
        <v>0</v>
      </c>
      <c r="H984" s="41">
        <f>VarInput!H984</f>
        <v>0</v>
      </c>
      <c r="I984" s="41">
        <f>VarInput!I984</f>
        <v>0</v>
      </c>
      <c r="J984" s="41">
        <f>VarInput!J984</f>
        <v>0</v>
      </c>
      <c r="K984" s="40">
        <f>VarInput!K984</f>
        <v>0</v>
      </c>
      <c r="L984" s="40"/>
      <c r="M984" s="40"/>
    </row>
    <row r="985" spans="1:13" x14ac:dyDescent="0.2">
      <c r="A985" s="41">
        <f>VarInput!A985</f>
        <v>0</v>
      </c>
      <c r="B985" s="41">
        <f>VarInput!B985</f>
        <v>0</v>
      </c>
      <c r="C985" s="41">
        <f>VarInput!C985</f>
        <v>0</v>
      </c>
      <c r="D985" s="41">
        <f>VarInput!D985</f>
        <v>0</v>
      </c>
      <c r="E985" s="41">
        <f>VarInput!E985</f>
        <v>0</v>
      </c>
      <c r="F985" s="41">
        <f>VarInput!F985</f>
        <v>0</v>
      </c>
      <c r="G985" s="41">
        <f>VarInput!G985</f>
        <v>0</v>
      </c>
      <c r="H985" s="41">
        <f>VarInput!H985</f>
        <v>0</v>
      </c>
      <c r="I985" s="41">
        <f>VarInput!I985</f>
        <v>0</v>
      </c>
      <c r="J985" s="41">
        <f>VarInput!J985</f>
        <v>0</v>
      </c>
      <c r="K985" s="40">
        <f>VarInput!K985</f>
        <v>0</v>
      </c>
      <c r="L985" s="40"/>
      <c r="M985" s="40"/>
    </row>
    <row r="986" spans="1:13" x14ac:dyDescent="0.2">
      <c r="A986" s="41">
        <f>VarInput!A986</f>
        <v>0</v>
      </c>
      <c r="B986" s="41">
        <f>VarInput!B986</f>
        <v>0</v>
      </c>
      <c r="C986" s="41">
        <f>VarInput!C986</f>
        <v>0</v>
      </c>
      <c r="D986" s="41">
        <f>VarInput!D986</f>
        <v>0</v>
      </c>
      <c r="E986" s="41">
        <f>VarInput!E986</f>
        <v>0</v>
      </c>
      <c r="F986" s="41">
        <f>VarInput!F986</f>
        <v>0</v>
      </c>
      <c r="G986" s="41">
        <f>VarInput!G986</f>
        <v>0</v>
      </c>
      <c r="H986" s="41">
        <f>VarInput!H986</f>
        <v>0</v>
      </c>
      <c r="I986" s="41">
        <f>VarInput!I986</f>
        <v>0</v>
      </c>
      <c r="J986" s="41">
        <f>VarInput!J986</f>
        <v>0</v>
      </c>
      <c r="K986" s="40">
        <f>VarInput!K986</f>
        <v>0</v>
      </c>
      <c r="L986" s="40"/>
      <c r="M986" s="40"/>
    </row>
    <row r="987" spans="1:13" x14ac:dyDescent="0.2">
      <c r="A987" s="41">
        <f>VarInput!A987</f>
        <v>0</v>
      </c>
      <c r="B987" s="41">
        <f>VarInput!B987</f>
        <v>0</v>
      </c>
      <c r="C987" s="41">
        <f>VarInput!C987</f>
        <v>0</v>
      </c>
      <c r="D987" s="41">
        <f>VarInput!D987</f>
        <v>0</v>
      </c>
      <c r="E987" s="41">
        <f>VarInput!E987</f>
        <v>0</v>
      </c>
      <c r="F987" s="41">
        <f>VarInput!F987</f>
        <v>0</v>
      </c>
      <c r="G987" s="41">
        <f>VarInput!G987</f>
        <v>0</v>
      </c>
      <c r="H987" s="41">
        <f>VarInput!H987</f>
        <v>0</v>
      </c>
      <c r="I987" s="41">
        <f>VarInput!I987</f>
        <v>0</v>
      </c>
      <c r="J987" s="41">
        <f>VarInput!J987</f>
        <v>0</v>
      </c>
      <c r="K987" s="40">
        <f>VarInput!K987</f>
        <v>0</v>
      </c>
      <c r="L987" s="40"/>
      <c r="M987" s="40"/>
    </row>
    <row r="988" spans="1:13" x14ac:dyDescent="0.2">
      <c r="A988" s="41">
        <f>VarInput!A988</f>
        <v>0</v>
      </c>
      <c r="B988" s="41">
        <f>VarInput!B988</f>
        <v>0</v>
      </c>
      <c r="C988" s="41">
        <f>VarInput!C988</f>
        <v>0</v>
      </c>
      <c r="D988" s="41">
        <f>VarInput!D988</f>
        <v>0</v>
      </c>
      <c r="E988" s="41">
        <f>VarInput!E988</f>
        <v>0</v>
      </c>
      <c r="F988" s="41">
        <f>VarInput!F988</f>
        <v>0</v>
      </c>
      <c r="G988" s="41">
        <f>VarInput!G988</f>
        <v>0</v>
      </c>
      <c r="H988" s="41">
        <f>VarInput!H988</f>
        <v>0</v>
      </c>
      <c r="I988" s="41">
        <f>VarInput!I988</f>
        <v>0</v>
      </c>
      <c r="J988" s="41">
        <f>VarInput!J988</f>
        <v>0</v>
      </c>
      <c r="K988" s="40">
        <f>VarInput!K988</f>
        <v>0</v>
      </c>
      <c r="L988" s="40"/>
      <c r="M988" s="40"/>
    </row>
    <row r="989" spans="1:13" x14ac:dyDescent="0.2">
      <c r="A989" s="41">
        <f>VarInput!A989</f>
        <v>0</v>
      </c>
      <c r="B989" s="41">
        <f>VarInput!B989</f>
        <v>0</v>
      </c>
      <c r="C989" s="41">
        <f>VarInput!C989</f>
        <v>0</v>
      </c>
      <c r="D989" s="41">
        <f>VarInput!D989</f>
        <v>0</v>
      </c>
      <c r="E989" s="41">
        <f>VarInput!E989</f>
        <v>0</v>
      </c>
      <c r="F989" s="41">
        <f>VarInput!F989</f>
        <v>0</v>
      </c>
      <c r="G989" s="41">
        <f>VarInput!G989</f>
        <v>0</v>
      </c>
      <c r="H989" s="41">
        <f>VarInput!H989</f>
        <v>0</v>
      </c>
      <c r="I989" s="41">
        <f>VarInput!I989</f>
        <v>0</v>
      </c>
      <c r="J989" s="41">
        <f>VarInput!J989</f>
        <v>0</v>
      </c>
      <c r="K989" s="40">
        <f>VarInput!K989</f>
        <v>0</v>
      </c>
      <c r="L989" s="40"/>
      <c r="M989" s="40"/>
    </row>
    <row r="990" spans="1:13" x14ac:dyDescent="0.2">
      <c r="A990" s="41">
        <f>VarInput!A990</f>
        <v>0</v>
      </c>
      <c r="B990" s="41">
        <f>VarInput!B990</f>
        <v>0</v>
      </c>
      <c r="C990" s="41">
        <f>VarInput!C990</f>
        <v>0</v>
      </c>
      <c r="D990" s="41">
        <f>VarInput!D990</f>
        <v>0</v>
      </c>
      <c r="E990" s="41">
        <f>VarInput!E990</f>
        <v>0</v>
      </c>
      <c r="F990" s="41">
        <f>VarInput!F990</f>
        <v>0</v>
      </c>
      <c r="G990" s="41">
        <f>VarInput!G990</f>
        <v>0</v>
      </c>
      <c r="H990" s="41">
        <f>VarInput!H990</f>
        <v>0</v>
      </c>
      <c r="I990" s="41">
        <f>VarInput!I990</f>
        <v>0</v>
      </c>
      <c r="J990" s="41">
        <f>VarInput!J990</f>
        <v>0</v>
      </c>
      <c r="K990" s="40">
        <f>VarInput!K990</f>
        <v>0</v>
      </c>
      <c r="L990" s="40"/>
      <c r="M990" s="40"/>
    </row>
    <row r="991" spans="1:13" x14ac:dyDescent="0.2">
      <c r="A991" s="41">
        <f>VarInput!A991</f>
        <v>0</v>
      </c>
      <c r="B991" s="41">
        <f>VarInput!B991</f>
        <v>0</v>
      </c>
      <c r="C991" s="41">
        <f>VarInput!C991</f>
        <v>0</v>
      </c>
      <c r="D991" s="41">
        <f>VarInput!D991</f>
        <v>0</v>
      </c>
      <c r="E991" s="41">
        <f>VarInput!E991</f>
        <v>0</v>
      </c>
      <c r="F991" s="41">
        <f>VarInput!F991</f>
        <v>0</v>
      </c>
      <c r="G991" s="41">
        <f>VarInput!G991</f>
        <v>0</v>
      </c>
      <c r="H991" s="41">
        <f>VarInput!H991</f>
        <v>0</v>
      </c>
      <c r="I991" s="41">
        <f>VarInput!I991</f>
        <v>0</v>
      </c>
      <c r="J991" s="41">
        <f>VarInput!J991</f>
        <v>0</v>
      </c>
      <c r="K991" s="40">
        <f>VarInput!K991</f>
        <v>0</v>
      </c>
      <c r="L991" s="40"/>
      <c r="M991" s="40"/>
    </row>
    <row r="992" spans="1:13" x14ac:dyDescent="0.2">
      <c r="A992" s="41">
        <f>VarInput!A992</f>
        <v>0</v>
      </c>
      <c r="B992" s="41">
        <f>VarInput!B992</f>
        <v>0</v>
      </c>
      <c r="C992" s="41">
        <f>VarInput!C992</f>
        <v>0</v>
      </c>
      <c r="D992" s="41">
        <f>VarInput!D992</f>
        <v>0</v>
      </c>
      <c r="E992" s="41">
        <f>VarInput!E992</f>
        <v>0</v>
      </c>
      <c r="F992" s="41">
        <f>VarInput!F992</f>
        <v>0</v>
      </c>
      <c r="G992" s="41">
        <f>VarInput!G992</f>
        <v>0</v>
      </c>
      <c r="H992" s="41">
        <f>VarInput!H992</f>
        <v>0</v>
      </c>
      <c r="I992" s="41">
        <f>VarInput!I992</f>
        <v>0</v>
      </c>
      <c r="J992" s="41">
        <f>VarInput!J992</f>
        <v>0</v>
      </c>
      <c r="K992" s="40">
        <f>VarInput!K992</f>
        <v>0</v>
      </c>
      <c r="L992" s="40"/>
      <c r="M992" s="40"/>
    </row>
    <row r="993" spans="1:13" x14ac:dyDescent="0.2">
      <c r="A993" s="41">
        <f>VarInput!A993</f>
        <v>0</v>
      </c>
      <c r="B993" s="41">
        <f>VarInput!B993</f>
        <v>0</v>
      </c>
      <c r="C993" s="41">
        <f>VarInput!C993</f>
        <v>0</v>
      </c>
      <c r="D993" s="41">
        <f>VarInput!D993</f>
        <v>0</v>
      </c>
      <c r="E993" s="41">
        <f>VarInput!E993</f>
        <v>0</v>
      </c>
      <c r="F993" s="41">
        <f>VarInput!F993</f>
        <v>0</v>
      </c>
      <c r="G993" s="41">
        <f>VarInput!G993</f>
        <v>0</v>
      </c>
      <c r="H993" s="41">
        <f>VarInput!H993</f>
        <v>0</v>
      </c>
      <c r="I993" s="41">
        <f>VarInput!I993</f>
        <v>0</v>
      </c>
      <c r="J993" s="41">
        <f>VarInput!J993</f>
        <v>0</v>
      </c>
      <c r="K993" s="40">
        <f>VarInput!K993</f>
        <v>0</v>
      </c>
      <c r="L993" s="40"/>
      <c r="M993" s="40"/>
    </row>
    <row r="994" spans="1:13" x14ac:dyDescent="0.2">
      <c r="A994" s="41">
        <f>VarInput!A994</f>
        <v>0</v>
      </c>
      <c r="B994" s="41">
        <f>VarInput!B994</f>
        <v>0</v>
      </c>
      <c r="C994" s="41">
        <f>VarInput!C994</f>
        <v>0</v>
      </c>
      <c r="D994" s="41">
        <f>VarInput!D994</f>
        <v>0</v>
      </c>
      <c r="E994" s="41">
        <f>VarInput!E994</f>
        <v>0</v>
      </c>
      <c r="F994" s="41">
        <f>VarInput!F994</f>
        <v>0</v>
      </c>
      <c r="G994" s="41">
        <f>VarInput!G994</f>
        <v>0</v>
      </c>
      <c r="H994" s="41">
        <f>VarInput!H994</f>
        <v>0</v>
      </c>
      <c r="I994" s="41">
        <f>VarInput!I994</f>
        <v>0</v>
      </c>
      <c r="J994" s="41">
        <f>VarInput!J994</f>
        <v>0</v>
      </c>
      <c r="K994" s="40">
        <f>VarInput!K994</f>
        <v>0</v>
      </c>
      <c r="L994" s="40"/>
      <c r="M994" s="40"/>
    </row>
    <row r="995" spans="1:13" x14ac:dyDescent="0.2">
      <c r="A995" s="41">
        <f>VarInput!A995</f>
        <v>0</v>
      </c>
      <c r="B995" s="41">
        <f>VarInput!B995</f>
        <v>0</v>
      </c>
      <c r="C995" s="41">
        <f>VarInput!C995</f>
        <v>0</v>
      </c>
      <c r="D995" s="41">
        <f>VarInput!D995</f>
        <v>0</v>
      </c>
      <c r="E995" s="41">
        <f>VarInput!E995</f>
        <v>0</v>
      </c>
      <c r="F995" s="41">
        <f>VarInput!F995</f>
        <v>0</v>
      </c>
      <c r="G995" s="41">
        <f>VarInput!G995</f>
        <v>0</v>
      </c>
      <c r="H995" s="41">
        <f>VarInput!H995</f>
        <v>0</v>
      </c>
      <c r="I995" s="41">
        <f>VarInput!I995</f>
        <v>0</v>
      </c>
      <c r="J995" s="41">
        <f>VarInput!J995</f>
        <v>0</v>
      </c>
      <c r="K995" s="40">
        <f>VarInput!K995</f>
        <v>0</v>
      </c>
      <c r="L995" s="40"/>
      <c r="M995" s="40"/>
    </row>
    <row r="996" spans="1:13" x14ac:dyDescent="0.2">
      <c r="A996" s="41">
        <f>VarInput!A996</f>
        <v>0</v>
      </c>
      <c r="B996" s="41">
        <f>VarInput!B996</f>
        <v>0</v>
      </c>
      <c r="C996" s="41">
        <f>VarInput!C996</f>
        <v>0</v>
      </c>
      <c r="D996" s="41">
        <f>VarInput!D996</f>
        <v>0</v>
      </c>
      <c r="E996" s="41">
        <f>VarInput!E996</f>
        <v>0</v>
      </c>
      <c r="F996" s="41">
        <f>VarInput!F996</f>
        <v>0</v>
      </c>
      <c r="G996" s="41">
        <f>VarInput!G996</f>
        <v>0</v>
      </c>
      <c r="H996" s="41">
        <f>VarInput!H996</f>
        <v>0</v>
      </c>
      <c r="I996" s="41">
        <f>VarInput!I996</f>
        <v>0</v>
      </c>
      <c r="J996" s="41">
        <f>VarInput!J996</f>
        <v>0</v>
      </c>
      <c r="K996" s="40">
        <f>VarInput!K996</f>
        <v>0</v>
      </c>
      <c r="L996" s="40"/>
      <c r="M996" s="40"/>
    </row>
    <row r="997" spans="1:13" x14ac:dyDescent="0.2">
      <c r="A997" s="41">
        <f>VarInput!A997</f>
        <v>0</v>
      </c>
      <c r="B997" s="41">
        <f>VarInput!B997</f>
        <v>0</v>
      </c>
      <c r="C997" s="41">
        <f>VarInput!C997</f>
        <v>0</v>
      </c>
      <c r="D997" s="41">
        <f>VarInput!D997</f>
        <v>0</v>
      </c>
      <c r="E997" s="41">
        <f>VarInput!E997</f>
        <v>0</v>
      </c>
      <c r="F997" s="41">
        <f>VarInput!F997</f>
        <v>0</v>
      </c>
      <c r="G997" s="41">
        <f>VarInput!G997</f>
        <v>0</v>
      </c>
      <c r="H997" s="41">
        <f>VarInput!H997</f>
        <v>0</v>
      </c>
      <c r="I997" s="41">
        <f>VarInput!I997</f>
        <v>0</v>
      </c>
      <c r="J997" s="41">
        <f>VarInput!J997</f>
        <v>0</v>
      </c>
      <c r="K997" s="40">
        <f>VarInput!K997</f>
        <v>0</v>
      </c>
      <c r="L997" s="40"/>
      <c r="M997" s="40"/>
    </row>
    <row r="998" spans="1:13" x14ac:dyDescent="0.2">
      <c r="A998" s="41">
        <f>VarInput!A998</f>
        <v>0</v>
      </c>
      <c r="B998" s="41">
        <f>VarInput!B998</f>
        <v>0</v>
      </c>
      <c r="C998" s="41">
        <f>VarInput!C998</f>
        <v>0</v>
      </c>
      <c r="D998" s="41">
        <f>VarInput!D998</f>
        <v>0</v>
      </c>
      <c r="E998" s="41">
        <f>VarInput!E998</f>
        <v>0</v>
      </c>
      <c r="F998" s="41">
        <f>VarInput!F998</f>
        <v>0</v>
      </c>
      <c r="G998" s="41">
        <f>VarInput!G998</f>
        <v>0</v>
      </c>
      <c r="H998" s="41">
        <f>VarInput!H998</f>
        <v>0</v>
      </c>
      <c r="I998" s="41">
        <f>VarInput!I998</f>
        <v>0</v>
      </c>
      <c r="J998" s="41">
        <f>VarInput!J998</f>
        <v>0</v>
      </c>
      <c r="K998" s="40">
        <f>VarInput!K998</f>
        <v>0</v>
      </c>
      <c r="L998" s="40"/>
      <c r="M998" s="40"/>
    </row>
    <row r="999" spans="1:13" x14ac:dyDescent="0.2">
      <c r="A999" s="41">
        <f>VarInput!A999</f>
        <v>0</v>
      </c>
      <c r="B999" s="41">
        <f>VarInput!B999</f>
        <v>0</v>
      </c>
      <c r="C999" s="41">
        <f>VarInput!C999</f>
        <v>0</v>
      </c>
      <c r="D999" s="41">
        <f>VarInput!D999</f>
        <v>0</v>
      </c>
      <c r="E999" s="41">
        <f>VarInput!E999</f>
        <v>0</v>
      </c>
      <c r="F999" s="41">
        <f>VarInput!F999</f>
        <v>0</v>
      </c>
      <c r="G999" s="41">
        <f>VarInput!G999</f>
        <v>0</v>
      </c>
      <c r="H999" s="41">
        <f>VarInput!H999</f>
        <v>0</v>
      </c>
      <c r="I999" s="41">
        <f>VarInput!I999</f>
        <v>0</v>
      </c>
      <c r="J999" s="41">
        <f>VarInput!J999</f>
        <v>0</v>
      </c>
      <c r="K999" s="40">
        <f>VarInput!K999</f>
        <v>0</v>
      </c>
      <c r="L999" s="40"/>
      <c r="M999" s="40"/>
    </row>
    <row r="1000" spans="1:13" x14ac:dyDescent="0.2">
      <c r="A1000" s="41">
        <f>VarInput!A1000</f>
        <v>0</v>
      </c>
      <c r="B1000" s="41">
        <f>VarInput!B1000</f>
        <v>0</v>
      </c>
      <c r="C1000" s="41">
        <f>VarInput!C1000</f>
        <v>0</v>
      </c>
      <c r="D1000" s="41">
        <f>VarInput!D1000</f>
        <v>0</v>
      </c>
      <c r="E1000" s="41">
        <f>VarInput!E1000</f>
        <v>0</v>
      </c>
      <c r="F1000" s="41">
        <f>VarInput!F1000</f>
        <v>0</v>
      </c>
      <c r="G1000" s="41">
        <f>VarInput!G1000</f>
        <v>0</v>
      </c>
      <c r="H1000" s="41">
        <f>VarInput!H1000</f>
        <v>0</v>
      </c>
      <c r="I1000" s="41">
        <f>VarInput!I1000</f>
        <v>0</v>
      </c>
      <c r="J1000" s="41">
        <f>VarInput!J1000</f>
        <v>0</v>
      </c>
      <c r="K1000" s="40">
        <f>VarInput!K1000</f>
        <v>0</v>
      </c>
      <c r="L1000" s="40"/>
      <c r="M1000" s="40"/>
    </row>
    <row r="1001" spans="1:13" x14ac:dyDescent="0.2">
      <c r="A1001" s="41">
        <f>VarInput!A1001</f>
        <v>0</v>
      </c>
      <c r="B1001" s="41">
        <f>VarInput!B1001</f>
        <v>0</v>
      </c>
      <c r="C1001" s="41">
        <f>VarInput!C1001</f>
        <v>0</v>
      </c>
      <c r="D1001" s="41">
        <f>VarInput!D1001</f>
        <v>0</v>
      </c>
      <c r="E1001" s="41">
        <f>VarInput!E1001</f>
        <v>0</v>
      </c>
      <c r="F1001" s="41">
        <f>VarInput!F1001</f>
        <v>0</v>
      </c>
      <c r="G1001" s="41">
        <f>VarInput!G1001</f>
        <v>0</v>
      </c>
      <c r="H1001" s="41">
        <f>VarInput!H1001</f>
        <v>0</v>
      </c>
      <c r="I1001" s="41">
        <f>VarInput!I1001</f>
        <v>0</v>
      </c>
      <c r="J1001" s="41" t="str">
        <f>VarInput!J1001</f>
        <v/>
      </c>
      <c r="K1001" s="40">
        <f>VarInput!K1001</f>
        <v>0</v>
      </c>
      <c r="L1001" s="40"/>
      <c r="M1001" s="40"/>
    </row>
    <row r="1002" spans="1:13" x14ac:dyDescent="0.2">
      <c r="A1002" s="41">
        <f>VarInput!A1002</f>
        <v>0</v>
      </c>
      <c r="B1002" s="41">
        <f>VarInput!B1002</f>
        <v>0</v>
      </c>
      <c r="C1002" s="41">
        <f>VarInput!C1002</f>
        <v>0</v>
      </c>
      <c r="D1002" s="41">
        <f>VarInput!D1002</f>
        <v>0</v>
      </c>
      <c r="E1002" s="41">
        <f>VarInput!E1002</f>
        <v>0</v>
      </c>
      <c r="F1002" s="41">
        <f>VarInput!F1002</f>
        <v>0</v>
      </c>
      <c r="G1002" s="41">
        <f>VarInput!G1002</f>
        <v>0</v>
      </c>
      <c r="H1002" s="41">
        <f>VarInput!H1002</f>
        <v>0</v>
      </c>
      <c r="I1002" s="41">
        <f>VarInput!I1002</f>
        <v>0</v>
      </c>
      <c r="J1002" s="41" t="str">
        <f>VarInput!J1002</f>
        <v/>
      </c>
      <c r="K1002" s="40">
        <f>VarInput!K1002</f>
        <v>0</v>
      </c>
      <c r="L1002" s="40"/>
      <c r="M1002" s="40"/>
    </row>
    <row r="1003" spans="1:13" x14ac:dyDescent="0.2">
      <c r="A1003" s="41">
        <f>VarInput!A1003</f>
        <v>0</v>
      </c>
      <c r="B1003" s="41">
        <f>VarInput!B1003</f>
        <v>0</v>
      </c>
      <c r="C1003" s="41">
        <f>VarInput!C1003</f>
        <v>0</v>
      </c>
      <c r="D1003" s="41">
        <f>VarInput!D1003</f>
        <v>0</v>
      </c>
      <c r="E1003" s="41">
        <f>VarInput!E1003</f>
        <v>0</v>
      </c>
      <c r="F1003" s="41">
        <f>VarInput!F1003</f>
        <v>0</v>
      </c>
      <c r="G1003" s="41">
        <f>VarInput!G1003</f>
        <v>0</v>
      </c>
      <c r="H1003" s="41">
        <f>VarInput!H1003</f>
        <v>0</v>
      </c>
      <c r="I1003" s="41">
        <f>VarInput!I1003</f>
        <v>0</v>
      </c>
      <c r="J1003" s="41" t="str">
        <f>VarInput!J1003</f>
        <v/>
      </c>
      <c r="K1003" s="40">
        <f>VarInput!K1003</f>
        <v>0</v>
      </c>
      <c r="L1003" s="40"/>
      <c r="M1003" s="40"/>
    </row>
    <row r="1004" spans="1:13" x14ac:dyDescent="0.2">
      <c r="A1004" s="41">
        <f>VarInput!A1004</f>
        <v>0</v>
      </c>
      <c r="B1004" s="41">
        <f>VarInput!B1004</f>
        <v>0</v>
      </c>
      <c r="C1004" s="41">
        <f>VarInput!C1004</f>
        <v>0</v>
      </c>
      <c r="D1004" s="41">
        <f>VarInput!D1004</f>
        <v>0</v>
      </c>
      <c r="E1004" s="41">
        <f>VarInput!E1004</f>
        <v>0</v>
      </c>
      <c r="F1004" s="41">
        <f>VarInput!F1004</f>
        <v>0</v>
      </c>
      <c r="G1004" s="41">
        <f>VarInput!G1004</f>
        <v>0</v>
      </c>
      <c r="H1004" s="41">
        <f>VarInput!H1004</f>
        <v>0</v>
      </c>
      <c r="I1004" s="41">
        <f>VarInput!I1004</f>
        <v>0</v>
      </c>
      <c r="J1004" s="41" t="str">
        <f>VarInput!J1004</f>
        <v/>
      </c>
      <c r="K1004" s="40">
        <f>VarInput!K1004</f>
        <v>0</v>
      </c>
      <c r="L1004" s="40"/>
      <c r="M1004" s="40"/>
    </row>
    <row r="1005" spans="1:13" x14ac:dyDescent="0.2">
      <c r="A1005" s="41">
        <f>VarInput!A1005</f>
        <v>0</v>
      </c>
      <c r="B1005" s="41">
        <f>VarInput!B1005</f>
        <v>0</v>
      </c>
      <c r="C1005" s="41">
        <f>VarInput!C1005</f>
        <v>0</v>
      </c>
      <c r="D1005" s="41">
        <f>VarInput!D1005</f>
        <v>0</v>
      </c>
      <c r="E1005" s="41">
        <f>VarInput!E1005</f>
        <v>0</v>
      </c>
      <c r="F1005" s="41">
        <f>VarInput!F1005</f>
        <v>0</v>
      </c>
      <c r="G1005" s="41">
        <f>VarInput!G1005</f>
        <v>0</v>
      </c>
      <c r="H1005" s="41">
        <f>VarInput!H1005</f>
        <v>0</v>
      </c>
      <c r="I1005" s="41">
        <f>VarInput!I1005</f>
        <v>0</v>
      </c>
      <c r="J1005" s="41" t="str">
        <f>VarInput!J1005</f>
        <v/>
      </c>
      <c r="K1005" s="40">
        <f>VarInput!K1005</f>
        <v>0</v>
      </c>
      <c r="L1005" s="40"/>
      <c r="M1005" s="40"/>
    </row>
    <row r="1006" spans="1:13" x14ac:dyDescent="0.2">
      <c r="A1006" s="41">
        <f>VarInput!A1006</f>
        <v>0</v>
      </c>
      <c r="B1006" s="41">
        <f>VarInput!B1006</f>
        <v>0</v>
      </c>
      <c r="C1006" s="41">
        <f>VarInput!C1006</f>
        <v>0</v>
      </c>
      <c r="D1006" s="41">
        <f>VarInput!D1006</f>
        <v>0</v>
      </c>
      <c r="E1006" s="41">
        <f>VarInput!E1006</f>
        <v>0</v>
      </c>
      <c r="F1006" s="41">
        <f>VarInput!F1006</f>
        <v>0</v>
      </c>
      <c r="G1006" s="41">
        <f>VarInput!G1006</f>
        <v>0</v>
      </c>
      <c r="H1006" s="41">
        <f>VarInput!H1006</f>
        <v>0</v>
      </c>
      <c r="I1006" s="41">
        <f>VarInput!I1006</f>
        <v>0</v>
      </c>
      <c r="J1006" s="41" t="str">
        <f>VarInput!J1006</f>
        <v/>
      </c>
      <c r="K1006" s="40">
        <f>VarInput!K1006</f>
        <v>0</v>
      </c>
      <c r="L1006" s="40"/>
      <c r="M1006" s="40"/>
    </row>
    <row r="1007" spans="1:13" x14ac:dyDescent="0.2">
      <c r="A1007" s="41">
        <f>VarInput!A1007</f>
        <v>0</v>
      </c>
      <c r="B1007" s="41">
        <f>VarInput!B1007</f>
        <v>0</v>
      </c>
      <c r="C1007" s="41">
        <f>VarInput!C1007</f>
        <v>0</v>
      </c>
      <c r="D1007" s="41">
        <f>VarInput!D1007</f>
        <v>0</v>
      </c>
      <c r="E1007" s="41">
        <f>VarInput!E1007</f>
        <v>0</v>
      </c>
      <c r="F1007" s="41">
        <f>VarInput!F1007</f>
        <v>0</v>
      </c>
      <c r="G1007" s="41">
        <f>VarInput!G1007</f>
        <v>0</v>
      </c>
      <c r="H1007" s="41">
        <f>VarInput!H1007</f>
        <v>0</v>
      </c>
      <c r="I1007" s="41">
        <f>VarInput!I1007</f>
        <v>0</v>
      </c>
      <c r="J1007" s="41" t="str">
        <f>VarInput!J1007</f>
        <v/>
      </c>
      <c r="K1007" s="40">
        <f>VarInput!K1007</f>
        <v>0</v>
      </c>
      <c r="L1007" s="40"/>
      <c r="M1007" s="40"/>
    </row>
    <row r="1008" spans="1:13" x14ac:dyDescent="0.2">
      <c r="A1008" s="41">
        <f>VarInput!A1008</f>
        <v>0</v>
      </c>
      <c r="B1008" s="41">
        <f>VarInput!B1008</f>
        <v>0</v>
      </c>
      <c r="C1008" s="41">
        <f>VarInput!C1008</f>
        <v>0</v>
      </c>
      <c r="D1008" s="41">
        <f>VarInput!D1008</f>
        <v>0</v>
      </c>
      <c r="E1008" s="41">
        <f>VarInput!E1008</f>
        <v>0</v>
      </c>
      <c r="F1008" s="41">
        <f>VarInput!F1008</f>
        <v>0</v>
      </c>
      <c r="G1008" s="41">
        <f>VarInput!G1008</f>
        <v>0</v>
      </c>
      <c r="H1008" s="41">
        <f>VarInput!H1008</f>
        <v>0</v>
      </c>
      <c r="I1008" s="41">
        <f>VarInput!I1008</f>
        <v>0</v>
      </c>
      <c r="J1008" s="41" t="str">
        <f>VarInput!J1008</f>
        <v/>
      </c>
      <c r="K1008" s="40">
        <f>VarInput!K1008</f>
        <v>0</v>
      </c>
      <c r="L1008" s="40"/>
      <c r="M1008" s="40"/>
    </row>
    <row r="1009" spans="1:13" x14ac:dyDescent="0.2">
      <c r="A1009" s="41">
        <f>VarInput!A1009</f>
        <v>0</v>
      </c>
      <c r="B1009" s="41">
        <f>VarInput!B1009</f>
        <v>0</v>
      </c>
      <c r="C1009" s="41">
        <f>VarInput!C1009</f>
        <v>0</v>
      </c>
      <c r="D1009" s="41">
        <f>VarInput!D1009</f>
        <v>0</v>
      </c>
      <c r="E1009" s="41">
        <f>VarInput!E1009</f>
        <v>0</v>
      </c>
      <c r="F1009" s="41">
        <f>VarInput!F1009</f>
        <v>0</v>
      </c>
      <c r="G1009" s="41">
        <f>VarInput!G1009</f>
        <v>0</v>
      </c>
      <c r="H1009" s="41">
        <f>VarInput!H1009</f>
        <v>0</v>
      </c>
      <c r="I1009" s="41">
        <f>VarInput!I1009</f>
        <v>0</v>
      </c>
      <c r="J1009" s="41" t="str">
        <f>VarInput!J1009</f>
        <v/>
      </c>
      <c r="K1009" s="40">
        <f>VarInput!K1009</f>
        <v>0</v>
      </c>
      <c r="L1009" s="40"/>
      <c r="M1009" s="40"/>
    </row>
    <row r="1010" spans="1:13" x14ac:dyDescent="0.2">
      <c r="A1010" s="41">
        <f>VarInput!A1010</f>
        <v>0</v>
      </c>
      <c r="B1010" s="41">
        <f>VarInput!B1010</f>
        <v>0</v>
      </c>
      <c r="C1010" s="41">
        <f>VarInput!C1010</f>
        <v>0</v>
      </c>
      <c r="D1010" s="41">
        <f>VarInput!D1010</f>
        <v>0</v>
      </c>
      <c r="E1010" s="41">
        <f>VarInput!E1010</f>
        <v>0</v>
      </c>
      <c r="F1010" s="41">
        <f>VarInput!F1010</f>
        <v>0</v>
      </c>
      <c r="G1010" s="41">
        <f>VarInput!G1010</f>
        <v>0</v>
      </c>
      <c r="H1010" s="41">
        <f>VarInput!H1010</f>
        <v>0</v>
      </c>
      <c r="I1010" s="41">
        <f>VarInput!I1010</f>
        <v>0</v>
      </c>
      <c r="J1010" s="41" t="str">
        <f>VarInput!J1010</f>
        <v/>
      </c>
      <c r="K1010" s="40">
        <f>VarInput!K1010</f>
        <v>0</v>
      </c>
      <c r="L1010" s="40"/>
      <c r="M1010" s="40"/>
    </row>
    <row r="1011" spans="1:13" x14ac:dyDescent="0.2">
      <c r="A1011" s="41">
        <f>VarInput!A1011</f>
        <v>0</v>
      </c>
      <c r="B1011" s="41">
        <f>VarInput!B1011</f>
        <v>0</v>
      </c>
      <c r="C1011" s="41">
        <f>VarInput!C1011</f>
        <v>0</v>
      </c>
      <c r="D1011" s="41">
        <f>VarInput!D1011</f>
        <v>0</v>
      </c>
      <c r="E1011" s="41">
        <f>VarInput!E1011</f>
        <v>0</v>
      </c>
      <c r="F1011" s="41">
        <f>VarInput!F1011</f>
        <v>0</v>
      </c>
      <c r="G1011" s="41">
        <f>VarInput!G1011</f>
        <v>0</v>
      </c>
      <c r="H1011" s="41">
        <f>VarInput!H1011</f>
        <v>0</v>
      </c>
      <c r="I1011" s="41">
        <f>VarInput!I1011</f>
        <v>0</v>
      </c>
      <c r="J1011" s="41" t="str">
        <f>VarInput!J1011</f>
        <v/>
      </c>
      <c r="K1011" s="40">
        <f>VarInput!K1011</f>
        <v>0</v>
      </c>
      <c r="L1011" s="40"/>
      <c r="M1011" s="40"/>
    </row>
    <row r="1012" spans="1:13" x14ac:dyDescent="0.2">
      <c r="A1012" s="41">
        <f>VarInput!A1012</f>
        <v>0</v>
      </c>
      <c r="B1012" s="41">
        <f>VarInput!B1012</f>
        <v>0</v>
      </c>
      <c r="C1012" s="41">
        <f>VarInput!C1012</f>
        <v>0</v>
      </c>
      <c r="D1012" s="41">
        <f>VarInput!D1012</f>
        <v>0</v>
      </c>
      <c r="E1012" s="41">
        <f>VarInput!E1012</f>
        <v>0</v>
      </c>
      <c r="F1012" s="41">
        <f>VarInput!F1012</f>
        <v>0</v>
      </c>
      <c r="G1012" s="41">
        <f>VarInput!G1012</f>
        <v>0</v>
      </c>
      <c r="H1012" s="41">
        <f>VarInput!H1012</f>
        <v>0</v>
      </c>
      <c r="I1012" s="41">
        <f>VarInput!I1012</f>
        <v>0</v>
      </c>
      <c r="J1012" s="41" t="str">
        <f>VarInput!J1012</f>
        <v/>
      </c>
      <c r="K1012" s="40">
        <f>VarInput!K1012</f>
        <v>0</v>
      </c>
      <c r="L1012" s="40"/>
      <c r="M1012" s="40"/>
    </row>
    <row r="1013" spans="1:13" x14ac:dyDescent="0.2">
      <c r="A1013" s="41">
        <f>VarInput!A1013</f>
        <v>0</v>
      </c>
      <c r="B1013" s="41">
        <f>VarInput!B1013</f>
        <v>0</v>
      </c>
      <c r="C1013" s="41">
        <f>VarInput!C1013</f>
        <v>0</v>
      </c>
      <c r="D1013" s="41">
        <f>VarInput!D1013</f>
        <v>0</v>
      </c>
      <c r="E1013" s="41">
        <f>VarInput!E1013</f>
        <v>0</v>
      </c>
      <c r="F1013" s="41">
        <f>VarInput!F1013</f>
        <v>0</v>
      </c>
      <c r="G1013" s="41">
        <f>VarInput!G1013</f>
        <v>0</v>
      </c>
      <c r="H1013" s="41">
        <f>VarInput!H1013</f>
        <v>0</v>
      </c>
      <c r="I1013" s="41">
        <f>VarInput!I1013</f>
        <v>0</v>
      </c>
      <c r="J1013" s="41" t="str">
        <f>VarInput!J1013</f>
        <v/>
      </c>
      <c r="K1013" s="40">
        <f>VarInput!K1013</f>
        <v>0</v>
      </c>
      <c r="L1013" s="40"/>
      <c r="M1013" s="40"/>
    </row>
    <row r="1014" spans="1:13" x14ac:dyDescent="0.2">
      <c r="A1014" s="41">
        <f>VarInput!A1014</f>
        <v>0</v>
      </c>
      <c r="B1014" s="41">
        <f>VarInput!B1014</f>
        <v>0</v>
      </c>
      <c r="C1014" s="41">
        <f>VarInput!C1014</f>
        <v>0</v>
      </c>
      <c r="D1014" s="41">
        <f>VarInput!D1014</f>
        <v>0</v>
      </c>
      <c r="E1014" s="41">
        <f>VarInput!E1014</f>
        <v>0</v>
      </c>
      <c r="F1014" s="41">
        <f>VarInput!F1014</f>
        <v>0</v>
      </c>
      <c r="G1014" s="41">
        <f>VarInput!G1014</f>
        <v>0</v>
      </c>
      <c r="H1014" s="41">
        <f>VarInput!H1014</f>
        <v>0</v>
      </c>
      <c r="I1014" s="41">
        <f>VarInput!I1014</f>
        <v>0</v>
      </c>
      <c r="J1014" s="41" t="str">
        <f>VarInput!J1014</f>
        <v/>
      </c>
      <c r="K1014" s="40">
        <f>VarInput!K1014</f>
        <v>0</v>
      </c>
      <c r="L1014" s="40"/>
      <c r="M1014" s="40"/>
    </row>
    <row r="1015" spans="1:13" x14ac:dyDescent="0.2">
      <c r="A1015" s="41">
        <f>VarInput!A1015</f>
        <v>0</v>
      </c>
      <c r="B1015" s="41">
        <f>VarInput!B1015</f>
        <v>0</v>
      </c>
      <c r="C1015" s="41">
        <f>VarInput!C1015</f>
        <v>0</v>
      </c>
      <c r="D1015" s="41">
        <f>VarInput!D1015</f>
        <v>0</v>
      </c>
      <c r="E1015" s="41">
        <f>VarInput!E1015</f>
        <v>0</v>
      </c>
      <c r="F1015" s="41">
        <f>VarInput!F1015</f>
        <v>0</v>
      </c>
      <c r="G1015" s="41">
        <f>VarInput!G1015</f>
        <v>0</v>
      </c>
      <c r="H1015" s="41">
        <f>VarInput!H1015</f>
        <v>0</v>
      </c>
      <c r="I1015" s="41">
        <f>VarInput!I1015</f>
        <v>0</v>
      </c>
      <c r="J1015" s="41" t="str">
        <f>VarInput!J1015</f>
        <v/>
      </c>
      <c r="K1015" s="40">
        <f>VarInput!K1015</f>
        <v>0</v>
      </c>
      <c r="L1015" s="40"/>
      <c r="M1015" s="40"/>
    </row>
    <row r="1016" spans="1:13" x14ac:dyDescent="0.2">
      <c r="A1016" s="41">
        <f>VarInput!A1016</f>
        <v>0</v>
      </c>
      <c r="B1016" s="41">
        <f>VarInput!B1016</f>
        <v>0</v>
      </c>
      <c r="C1016" s="41">
        <f>VarInput!C1016</f>
        <v>0</v>
      </c>
      <c r="D1016" s="41">
        <f>VarInput!D1016</f>
        <v>0</v>
      </c>
      <c r="E1016" s="41">
        <f>VarInput!E1016</f>
        <v>0</v>
      </c>
      <c r="F1016" s="41">
        <f>VarInput!F1016</f>
        <v>0</v>
      </c>
      <c r="G1016" s="41">
        <f>VarInput!G1016</f>
        <v>0</v>
      </c>
      <c r="H1016" s="41">
        <f>VarInput!H1016</f>
        <v>0</v>
      </c>
      <c r="I1016" s="41">
        <f>VarInput!I1016</f>
        <v>0</v>
      </c>
      <c r="J1016" s="41" t="str">
        <f>VarInput!J1016</f>
        <v/>
      </c>
      <c r="K1016" s="40">
        <f>VarInput!K1016</f>
        <v>0</v>
      </c>
      <c r="L1016" s="40"/>
      <c r="M1016" s="40"/>
    </row>
    <row r="1017" spans="1:13" x14ac:dyDescent="0.2">
      <c r="A1017" s="41">
        <f>VarInput!A1017</f>
        <v>0</v>
      </c>
      <c r="B1017" s="41">
        <f>VarInput!B1017</f>
        <v>0</v>
      </c>
      <c r="C1017" s="41">
        <f>VarInput!C1017</f>
        <v>0</v>
      </c>
      <c r="D1017" s="41">
        <f>VarInput!D1017</f>
        <v>0</v>
      </c>
      <c r="E1017" s="41">
        <f>VarInput!E1017</f>
        <v>0</v>
      </c>
      <c r="F1017" s="41">
        <f>VarInput!F1017</f>
        <v>0</v>
      </c>
      <c r="G1017" s="41">
        <f>VarInput!G1017</f>
        <v>0</v>
      </c>
      <c r="H1017" s="41">
        <f>VarInput!H1017</f>
        <v>0</v>
      </c>
      <c r="I1017" s="41">
        <f>VarInput!I1017</f>
        <v>0</v>
      </c>
      <c r="J1017" s="41" t="str">
        <f>VarInput!J1017</f>
        <v/>
      </c>
      <c r="K1017" s="40">
        <f>VarInput!K1017</f>
        <v>0</v>
      </c>
      <c r="L1017" s="40"/>
      <c r="M1017" s="40"/>
    </row>
    <row r="1018" spans="1:13" x14ac:dyDescent="0.2">
      <c r="A1018" s="41">
        <f>VarInput!A1018</f>
        <v>0</v>
      </c>
      <c r="B1018" s="41">
        <f>VarInput!B1018</f>
        <v>0</v>
      </c>
      <c r="C1018" s="41">
        <f>VarInput!C1018</f>
        <v>0</v>
      </c>
      <c r="D1018" s="41">
        <f>VarInput!D1018</f>
        <v>0</v>
      </c>
      <c r="E1018" s="41">
        <f>VarInput!E1018</f>
        <v>0</v>
      </c>
      <c r="F1018" s="41">
        <f>VarInput!F1018</f>
        <v>0</v>
      </c>
      <c r="G1018" s="41">
        <f>VarInput!G1018</f>
        <v>0</v>
      </c>
      <c r="H1018" s="41">
        <f>VarInput!H1018</f>
        <v>0</v>
      </c>
      <c r="I1018" s="41">
        <f>VarInput!I1018</f>
        <v>0</v>
      </c>
      <c r="J1018" s="41" t="str">
        <f>VarInput!J1018</f>
        <v/>
      </c>
      <c r="K1018" s="40">
        <f>VarInput!K1018</f>
        <v>0</v>
      </c>
      <c r="L1018" s="40"/>
      <c r="M1018" s="40"/>
    </row>
    <row r="1019" spans="1:13" x14ac:dyDescent="0.2">
      <c r="A1019" s="41">
        <f>VarInput!A1019</f>
        <v>0</v>
      </c>
      <c r="B1019" s="41">
        <f>VarInput!B1019</f>
        <v>0</v>
      </c>
      <c r="C1019" s="41">
        <f>VarInput!C1019</f>
        <v>0</v>
      </c>
      <c r="D1019" s="41">
        <f>VarInput!D1019</f>
        <v>0</v>
      </c>
      <c r="E1019" s="41">
        <f>VarInput!E1019</f>
        <v>0</v>
      </c>
      <c r="F1019" s="41">
        <f>VarInput!F1019</f>
        <v>0</v>
      </c>
      <c r="G1019" s="41">
        <f>VarInput!G1019</f>
        <v>0</v>
      </c>
      <c r="H1019" s="41">
        <f>VarInput!H1019</f>
        <v>0</v>
      </c>
      <c r="I1019" s="41">
        <f>VarInput!I1019</f>
        <v>0</v>
      </c>
      <c r="J1019" s="41" t="str">
        <f>VarInput!J1019</f>
        <v/>
      </c>
      <c r="K1019" s="40">
        <f>VarInput!K1019</f>
        <v>0</v>
      </c>
      <c r="L1019" s="40"/>
      <c r="M1019" s="40"/>
    </row>
    <row r="1020" spans="1:13" x14ac:dyDescent="0.2">
      <c r="A1020" s="41">
        <f>VarInput!A1020</f>
        <v>0</v>
      </c>
      <c r="B1020" s="41">
        <f>VarInput!B1020</f>
        <v>0</v>
      </c>
      <c r="C1020" s="41">
        <f>VarInput!C1020</f>
        <v>0</v>
      </c>
      <c r="D1020" s="41">
        <f>VarInput!D1020</f>
        <v>0</v>
      </c>
      <c r="E1020" s="41">
        <f>VarInput!E1020</f>
        <v>0</v>
      </c>
      <c r="F1020" s="41">
        <f>VarInput!F1020</f>
        <v>0</v>
      </c>
      <c r="G1020" s="41">
        <f>VarInput!G1020</f>
        <v>0</v>
      </c>
      <c r="H1020" s="41">
        <f>VarInput!H1020</f>
        <v>0</v>
      </c>
      <c r="I1020" s="41">
        <f>VarInput!I1020</f>
        <v>0</v>
      </c>
      <c r="J1020" s="41" t="str">
        <f>VarInput!J1020</f>
        <v/>
      </c>
      <c r="K1020" s="40">
        <f>VarInput!K1020</f>
        <v>0</v>
      </c>
      <c r="L1020" s="40"/>
      <c r="M1020" s="40"/>
    </row>
    <row r="1021" spans="1:13" x14ac:dyDescent="0.2">
      <c r="A1021" s="41">
        <f>VarInput!A1021</f>
        <v>0</v>
      </c>
      <c r="B1021" s="41">
        <f>VarInput!B1021</f>
        <v>0</v>
      </c>
      <c r="C1021" s="41">
        <f>VarInput!C1021</f>
        <v>0</v>
      </c>
      <c r="D1021" s="41">
        <f>VarInput!D1021</f>
        <v>0</v>
      </c>
      <c r="E1021" s="41">
        <f>VarInput!E1021</f>
        <v>0</v>
      </c>
      <c r="F1021" s="41">
        <f>VarInput!F1021</f>
        <v>0</v>
      </c>
      <c r="G1021" s="41">
        <f>VarInput!G1021</f>
        <v>0</v>
      </c>
      <c r="H1021" s="41">
        <f>VarInput!H1021</f>
        <v>0</v>
      </c>
      <c r="I1021" s="41">
        <f>VarInput!I1021</f>
        <v>0</v>
      </c>
      <c r="J1021" s="41" t="str">
        <f>VarInput!J1021</f>
        <v/>
      </c>
      <c r="K1021" s="40">
        <f>VarInput!K1021</f>
        <v>0</v>
      </c>
      <c r="L1021" s="40"/>
      <c r="M1021" s="40"/>
    </row>
    <row r="1022" spans="1:13" x14ac:dyDescent="0.2">
      <c r="A1022" s="41">
        <f>VarInput!A1022</f>
        <v>0</v>
      </c>
      <c r="B1022" s="41">
        <f>VarInput!B1022</f>
        <v>0</v>
      </c>
      <c r="C1022" s="41">
        <f>VarInput!C1022</f>
        <v>0</v>
      </c>
      <c r="D1022" s="41">
        <f>VarInput!D1022</f>
        <v>0</v>
      </c>
      <c r="E1022" s="41">
        <f>VarInput!E1022</f>
        <v>0</v>
      </c>
      <c r="F1022" s="41">
        <f>VarInput!F1022</f>
        <v>0</v>
      </c>
      <c r="G1022" s="41">
        <f>VarInput!G1022</f>
        <v>0</v>
      </c>
      <c r="H1022" s="41">
        <f>VarInput!H1022</f>
        <v>0</v>
      </c>
      <c r="I1022" s="41">
        <f>VarInput!I1022</f>
        <v>0</v>
      </c>
      <c r="J1022" s="41" t="str">
        <f>VarInput!J1022</f>
        <v/>
      </c>
      <c r="K1022" s="40">
        <f>VarInput!K1022</f>
        <v>0</v>
      </c>
      <c r="L1022" s="40"/>
      <c r="M1022" s="40"/>
    </row>
    <row r="1023" spans="1:13" x14ac:dyDescent="0.2">
      <c r="A1023" s="41">
        <f>VarInput!A1023</f>
        <v>0</v>
      </c>
      <c r="B1023" s="41">
        <f>VarInput!B1023</f>
        <v>0</v>
      </c>
      <c r="C1023" s="41">
        <f>VarInput!C1023</f>
        <v>0</v>
      </c>
      <c r="D1023" s="41">
        <f>VarInput!D1023</f>
        <v>0</v>
      </c>
      <c r="E1023" s="41">
        <f>VarInput!E1023</f>
        <v>0</v>
      </c>
      <c r="F1023" s="41">
        <f>VarInput!F1023</f>
        <v>0</v>
      </c>
      <c r="G1023" s="41">
        <f>VarInput!G1023</f>
        <v>0</v>
      </c>
      <c r="H1023" s="41">
        <f>VarInput!H1023</f>
        <v>0</v>
      </c>
      <c r="I1023" s="41">
        <f>VarInput!I1023</f>
        <v>0</v>
      </c>
      <c r="J1023" s="41" t="str">
        <f>VarInput!J1023</f>
        <v/>
      </c>
      <c r="K1023" s="40">
        <f>VarInput!K1023</f>
        <v>0</v>
      </c>
      <c r="L1023" s="40"/>
      <c r="M1023" s="40"/>
    </row>
    <row r="1024" spans="1:13" x14ac:dyDescent="0.2">
      <c r="A1024" s="41">
        <f>VarInput!A1024</f>
        <v>0</v>
      </c>
      <c r="B1024" s="41">
        <f>VarInput!B1024</f>
        <v>0</v>
      </c>
      <c r="C1024" s="41">
        <f>VarInput!C1024</f>
        <v>0</v>
      </c>
      <c r="D1024" s="41">
        <f>VarInput!D1024</f>
        <v>0</v>
      </c>
      <c r="E1024" s="41">
        <f>VarInput!E1024</f>
        <v>0</v>
      </c>
      <c r="F1024" s="41">
        <f>VarInput!F1024</f>
        <v>0</v>
      </c>
      <c r="G1024" s="41">
        <f>VarInput!G1024</f>
        <v>0</v>
      </c>
      <c r="H1024" s="41">
        <f>VarInput!H1024</f>
        <v>0</v>
      </c>
      <c r="I1024" s="41">
        <f>VarInput!I1024</f>
        <v>0</v>
      </c>
      <c r="J1024" s="41" t="str">
        <f>VarInput!J1024</f>
        <v/>
      </c>
      <c r="K1024" s="40">
        <f>VarInput!K1024</f>
        <v>0</v>
      </c>
      <c r="L1024" s="40"/>
      <c r="M1024" s="40"/>
    </row>
    <row r="1025" spans="1:13" x14ac:dyDescent="0.2">
      <c r="A1025" s="41">
        <f>VarInput!A1025</f>
        <v>0</v>
      </c>
      <c r="B1025" s="41">
        <f>VarInput!B1025</f>
        <v>0</v>
      </c>
      <c r="C1025" s="41">
        <f>VarInput!C1025</f>
        <v>0</v>
      </c>
      <c r="D1025" s="41">
        <f>VarInput!D1025</f>
        <v>0</v>
      </c>
      <c r="E1025" s="41">
        <f>VarInput!E1025</f>
        <v>0</v>
      </c>
      <c r="F1025" s="41">
        <f>VarInput!F1025</f>
        <v>0</v>
      </c>
      <c r="G1025" s="41">
        <f>VarInput!G1025</f>
        <v>0</v>
      </c>
      <c r="H1025" s="41">
        <f>VarInput!H1025</f>
        <v>0</v>
      </c>
      <c r="I1025" s="41">
        <f>VarInput!I1025</f>
        <v>0</v>
      </c>
      <c r="J1025" s="41" t="str">
        <f>VarInput!J1025</f>
        <v/>
      </c>
      <c r="K1025" s="40">
        <f>VarInput!K1025</f>
        <v>0</v>
      </c>
      <c r="L1025" s="40"/>
      <c r="M1025" s="40"/>
    </row>
    <row r="1026" spans="1:13" x14ac:dyDescent="0.2">
      <c r="A1026" s="41">
        <f>VarInput!A1026</f>
        <v>0</v>
      </c>
      <c r="B1026" s="41">
        <f>VarInput!B1026</f>
        <v>0</v>
      </c>
      <c r="C1026" s="41">
        <f>VarInput!C1026</f>
        <v>0</v>
      </c>
      <c r="D1026" s="41">
        <f>VarInput!D1026</f>
        <v>0</v>
      </c>
      <c r="E1026" s="41">
        <f>VarInput!E1026</f>
        <v>0</v>
      </c>
      <c r="F1026" s="41">
        <f>VarInput!F1026</f>
        <v>0</v>
      </c>
      <c r="G1026" s="41">
        <f>VarInput!G1026</f>
        <v>0</v>
      </c>
      <c r="H1026" s="41">
        <f>VarInput!H1026</f>
        <v>0</v>
      </c>
      <c r="I1026" s="41">
        <f>VarInput!I1026</f>
        <v>0</v>
      </c>
      <c r="J1026" s="41" t="str">
        <f>VarInput!J1026</f>
        <v/>
      </c>
      <c r="K1026" s="40">
        <f>VarInput!K1026</f>
        <v>0</v>
      </c>
      <c r="L1026" s="40"/>
      <c r="M1026" s="40"/>
    </row>
    <row r="1027" spans="1:13" x14ac:dyDescent="0.2">
      <c r="A1027" s="41">
        <f>VarInput!A1027</f>
        <v>0</v>
      </c>
      <c r="B1027" s="41">
        <f>VarInput!B1027</f>
        <v>0</v>
      </c>
      <c r="C1027" s="41">
        <f>VarInput!C1027</f>
        <v>0</v>
      </c>
      <c r="D1027" s="41">
        <f>VarInput!D1027</f>
        <v>0</v>
      </c>
      <c r="E1027" s="41">
        <f>VarInput!E1027</f>
        <v>0</v>
      </c>
      <c r="F1027" s="41">
        <f>VarInput!F1027</f>
        <v>0</v>
      </c>
      <c r="G1027" s="41">
        <f>VarInput!G1027</f>
        <v>0</v>
      </c>
      <c r="H1027" s="41">
        <f>VarInput!H1027</f>
        <v>0</v>
      </c>
      <c r="I1027" s="41">
        <f>VarInput!I1027</f>
        <v>0</v>
      </c>
      <c r="J1027" s="41" t="str">
        <f>VarInput!J1027</f>
        <v/>
      </c>
      <c r="K1027" s="40">
        <f>VarInput!K1027</f>
        <v>0</v>
      </c>
      <c r="L1027" s="40"/>
      <c r="M1027" s="40"/>
    </row>
    <row r="1028" spans="1:13" x14ac:dyDescent="0.2">
      <c r="A1028" s="41">
        <f>VarInput!A1028</f>
        <v>0</v>
      </c>
      <c r="B1028" s="41">
        <f>VarInput!B1028</f>
        <v>0</v>
      </c>
      <c r="C1028" s="41">
        <f>VarInput!C1028</f>
        <v>0</v>
      </c>
      <c r="D1028" s="41">
        <f>VarInput!D1028</f>
        <v>0</v>
      </c>
      <c r="E1028" s="41">
        <f>VarInput!E1028</f>
        <v>0</v>
      </c>
      <c r="F1028" s="41">
        <f>VarInput!F1028</f>
        <v>0</v>
      </c>
      <c r="G1028" s="41">
        <f>VarInput!G1028</f>
        <v>0</v>
      </c>
      <c r="H1028" s="41">
        <f>VarInput!H1028</f>
        <v>0</v>
      </c>
      <c r="I1028" s="41">
        <f>VarInput!I1028</f>
        <v>0</v>
      </c>
      <c r="J1028" s="41" t="str">
        <f>VarInput!J1028</f>
        <v/>
      </c>
      <c r="K1028" s="40">
        <f>VarInput!K1028</f>
        <v>0</v>
      </c>
      <c r="L1028" s="40"/>
      <c r="M1028" s="40"/>
    </row>
    <row r="1029" spans="1:13" x14ac:dyDescent="0.2">
      <c r="A1029" s="41">
        <f>VarInput!A1029</f>
        <v>0</v>
      </c>
      <c r="B1029" s="41">
        <f>VarInput!B1029</f>
        <v>0</v>
      </c>
      <c r="C1029" s="41">
        <f>VarInput!C1029</f>
        <v>0</v>
      </c>
      <c r="D1029" s="41">
        <f>VarInput!D1029</f>
        <v>0</v>
      </c>
      <c r="E1029" s="41">
        <f>VarInput!E1029</f>
        <v>0</v>
      </c>
      <c r="F1029" s="41">
        <f>VarInput!F1029</f>
        <v>0</v>
      </c>
      <c r="G1029" s="41">
        <f>VarInput!G1029</f>
        <v>0</v>
      </c>
      <c r="H1029" s="41">
        <f>VarInput!H1029</f>
        <v>0</v>
      </c>
      <c r="I1029" s="41">
        <f>VarInput!I1029</f>
        <v>0</v>
      </c>
      <c r="J1029" s="41" t="str">
        <f>VarInput!J1029</f>
        <v/>
      </c>
      <c r="K1029" s="40">
        <f>VarInput!K1029</f>
        <v>0</v>
      </c>
      <c r="L1029" s="40"/>
      <c r="M1029" s="40"/>
    </row>
    <row r="1030" spans="1:13" x14ac:dyDescent="0.2">
      <c r="A1030" s="41">
        <f>VarInput!A1030</f>
        <v>0</v>
      </c>
      <c r="B1030" s="41">
        <f>VarInput!B1030</f>
        <v>0</v>
      </c>
      <c r="C1030" s="41">
        <f>VarInput!C1030</f>
        <v>0</v>
      </c>
      <c r="D1030" s="41">
        <f>VarInput!D1030</f>
        <v>0</v>
      </c>
      <c r="E1030" s="41">
        <f>VarInput!E1030</f>
        <v>0</v>
      </c>
      <c r="F1030" s="41">
        <f>VarInput!F1030</f>
        <v>0</v>
      </c>
      <c r="G1030" s="41">
        <f>VarInput!G1030</f>
        <v>0</v>
      </c>
      <c r="H1030" s="41">
        <f>VarInput!H1030</f>
        <v>0</v>
      </c>
      <c r="I1030" s="41">
        <f>VarInput!I1030</f>
        <v>0</v>
      </c>
      <c r="J1030" s="41" t="str">
        <f>VarInput!J1030</f>
        <v/>
      </c>
      <c r="K1030" s="40">
        <f>VarInput!K1030</f>
        <v>0</v>
      </c>
      <c r="L1030" s="40"/>
      <c r="M1030" s="40"/>
    </row>
    <row r="1031" spans="1:13" x14ac:dyDescent="0.2">
      <c r="A1031" s="41">
        <f>VarInput!A1031</f>
        <v>0</v>
      </c>
      <c r="B1031" s="41">
        <f>VarInput!B1031</f>
        <v>0</v>
      </c>
      <c r="C1031" s="41">
        <f>VarInput!C1031</f>
        <v>0</v>
      </c>
      <c r="D1031" s="41">
        <f>VarInput!D1031</f>
        <v>0</v>
      </c>
      <c r="E1031" s="41">
        <f>VarInput!E1031</f>
        <v>0</v>
      </c>
      <c r="F1031" s="41">
        <f>VarInput!F1031</f>
        <v>0</v>
      </c>
      <c r="G1031" s="41">
        <f>VarInput!G1031</f>
        <v>0</v>
      </c>
      <c r="H1031" s="41">
        <f>VarInput!H1031</f>
        <v>0</v>
      </c>
      <c r="I1031" s="41">
        <f>VarInput!I1031</f>
        <v>0</v>
      </c>
      <c r="J1031" s="41" t="str">
        <f>VarInput!J1031</f>
        <v/>
      </c>
      <c r="K1031" s="40">
        <f>VarInput!K1031</f>
        <v>0</v>
      </c>
      <c r="L1031" s="40"/>
      <c r="M1031" s="40"/>
    </row>
    <row r="1032" spans="1:13" x14ac:dyDescent="0.2">
      <c r="A1032" s="41">
        <f>VarInput!A1032</f>
        <v>0</v>
      </c>
      <c r="B1032" s="41">
        <f>VarInput!B1032</f>
        <v>0</v>
      </c>
      <c r="C1032" s="41">
        <f>VarInput!C1032</f>
        <v>0</v>
      </c>
      <c r="D1032" s="41">
        <f>VarInput!D1032</f>
        <v>0</v>
      </c>
      <c r="E1032" s="41">
        <f>VarInput!E1032</f>
        <v>0</v>
      </c>
      <c r="F1032" s="41">
        <f>VarInput!F1032</f>
        <v>0</v>
      </c>
      <c r="G1032" s="41">
        <f>VarInput!G1032</f>
        <v>0</v>
      </c>
      <c r="H1032" s="41">
        <f>VarInput!H1032</f>
        <v>0</v>
      </c>
      <c r="I1032" s="41">
        <f>VarInput!I1032</f>
        <v>0</v>
      </c>
      <c r="J1032" s="41" t="str">
        <f>VarInput!J1032</f>
        <v/>
      </c>
      <c r="K1032" s="40">
        <f>VarInput!K1032</f>
        <v>0</v>
      </c>
      <c r="L1032" s="40"/>
      <c r="M1032" s="40"/>
    </row>
    <row r="1033" spans="1:13" x14ac:dyDescent="0.2">
      <c r="A1033" s="41">
        <f>VarInput!A1033</f>
        <v>0</v>
      </c>
      <c r="B1033" s="41">
        <f>VarInput!B1033</f>
        <v>0</v>
      </c>
      <c r="C1033" s="41">
        <f>VarInput!C1033</f>
        <v>0</v>
      </c>
      <c r="D1033" s="41">
        <f>VarInput!D1033</f>
        <v>0</v>
      </c>
      <c r="E1033" s="41">
        <f>VarInput!E1033</f>
        <v>0</v>
      </c>
      <c r="F1033" s="41">
        <f>VarInput!F1033</f>
        <v>0</v>
      </c>
      <c r="G1033" s="41">
        <f>VarInput!G1033</f>
        <v>0</v>
      </c>
      <c r="H1033" s="41">
        <f>VarInput!H1033</f>
        <v>0</v>
      </c>
      <c r="I1033" s="41">
        <f>VarInput!I1033</f>
        <v>0</v>
      </c>
      <c r="J1033" s="41" t="str">
        <f>VarInput!J1033</f>
        <v/>
      </c>
      <c r="K1033" s="40">
        <f>VarInput!K1033</f>
        <v>0</v>
      </c>
      <c r="L1033" s="40"/>
      <c r="M1033" s="40"/>
    </row>
  </sheetData>
  <pageMargins left="0.75" right="0.75" top="1" bottom="1" header="0.5" footer="0.5"/>
  <pageSetup scale="10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8" r:id="rId4" name="Button 4">
              <controlPr defaultSize="0" print="0" autoFill="0" autoPict="0" macro="[0]!TomorrowPrices">
                <anchor moveWithCells="1" sizeWithCells="1">
                  <from>
                    <xdr:col>15</xdr:col>
                    <xdr:colOff>114300</xdr:colOff>
                    <xdr:row>24</xdr:row>
                    <xdr:rowOff>76200</xdr:rowOff>
                  </from>
                  <to>
                    <xdr:col>16</xdr:col>
                    <xdr:colOff>314325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5" name="Button 5">
              <controlPr defaultSize="0" print="0" autoFill="0" autoPict="0" macro="[0]!Calc_PnL">
                <anchor moveWithCells="1" sizeWithCells="1">
                  <from>
                    <xdr:col>17</xdr:col>
                    <xdr:colOff>114300</xdr:colOff>
                    <xdr:row>24</xdr:row>
                    <xdr:rowOff>76200</xdr:rowOff>
                  </from>
                  <to>
                    <xdr:col>19</xdr:col>
                    <xdr:colOff>9525</xdr:colOff>
                    <xdr:row>27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1"/>
  <dimension ref="A1:EP579"/>
  <sheetViews>
    <sheetView workbookViewId="0">
      <selection activeCell="C3" sqref="C3"/>
    </sheetView>
  </sheetViews>
  <sheetFormatPr defaultRowHeight="12.75" x14ac:dyDescent="0.2"/>
  <cols>
    <col min="2" max="2" width="12.42578125" bestFit="1" customWidth="1"/>
    <col min="5" max="5" width="12.42578125" bestFit="1" customWidth="1"/>
  </cols>
  <sheetData>
    <row r="1" spans="1:14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5"/>
      <c r="L1" s="15"/>
      <c r="M1" s="15"/>
      <c r="N1" s="15">
        <f>CleanPrices!N1</f>
        <v>36860</v>
      </c>
      <c r="O1" s="15">
        <f>CleanPrices!O1</f>
        <v>36861</v>
      </c>
      <c r="P1" s="15">
        <f>CleanPrices!P1</f>
        <v>36864</v>
      </c>
      <c r="Q1" s="15">
        <f>CleanPrices!Q1</f>
        <v>36865</v>
      </c>
      <c r="R1" s="15">
        <f>CleanPrices!R1</f>
        <v>36866</v>
      </c>
      <c r="S1" s="15">
        <f>CleanPrices!S1</f>
        <v>36867</v>
      </c>
      <c r="T1" s="15">
        <f>CleanPrices!T1</f>
        <v>36868</v>
      </c>
      <c r="U1" s="15">
        <f>CleanPrices!U1</f>
        <v>36871</v>
      </c>
      <c r="V1" s="15">
        <f>CleanPrices!V1</f>
        <v>36872</v>
      </c>
      <c r="W1" s="15">
        <f>CleanPrices!W1</f>
        <v>36873</v>
      </c>
      <c r="X1" s="15">
        <f>CleanPrices!X1</f>
        <v>36874</v>
      </c>
      <c r="Y1" s="15">
        <f>CleanPrices!Y1</f>
        <v>36875</v>
      </c>
      <c r="Z1" s="15">
        <f>CleanPrices!Z1</f>
        <v>36878</v>
      </c>
      <c r="AA1" s="15">
        <f>CleanPrices!AA1</f>
        <v>36879</v>
      </c>
      <c r="AB1" s="15">
        <f>CleanPrices!AB1</f>
        <v>36880</v>
      </c>
      <c r="AC1" s="15">
        <f>CleanPrices!AC1</f>
        <v>36881</v>
      </c>
      <c r="AD1" s="15">
        <f>CleanPrices!AD1</f>
        <v>36882</v>
      </c>
      <c r="AE1" s="15">
        <f>CleanPrices!AE1</f>
        <v>36887</v>
      </c>
      <c r="AF1" s="15">
        <f>CleanPrices!AF1</f>
        <v>36888</v>
      </c>
      <c r="AG1" s="15">
        <f>CleanPrices!AG1</f>
        <v>36889</v>
      </c>
      <c r="AH1" s="15">
        <f>CleanPrices!AH1</f>
        <v>36893</v>
      </c>
      <c r="AI1" s="15">
        <f>CleanPrices!AI1</f>
        <v>36894</v>
      </c>
      <c r="AJ1" s="15">
        <f>CleanPrices!AJ1</f>
        <v>36895</v>
      </c>
      <c r="AK1" s="15">
        <f>CleanPrices!AK1</f>
        <v>36896</v>
      </c>
      <c r="AL1" s="15">
        <f>CleanPrices!AL1</f>
        <v>36899</v>
      </c>
      <c r="AM1" s="15">
        <f>CleanPrices!AM1</f>
        <v>36900</v>
      </c>
      <c r="AN1" s="15">
        <f>CleanPrices!AN1</f>
        <v>36901</v>
      </c>
      <c r="AO1" s="15">
        <f>CleanPrices!AO1</f>
        <v>36902</v>
      </c>
      <c r="AP1" s="15">
        <f>CleanPrices!AP1</f>
        <v>36903</v>
      </c>
      <c r="AQ1" s="15">
        <f>CleanPrices!AQ1</f>
        <v>36907</v>
      </c>
      <c r="AR1" s="15">
        <f>CleanPrices!AR1</f>
        <v>36908</v>
      </c>
      <c r="AS1" s="15">
        <f>CleanPrices!AS1</f>
        <v>36909</v>
      </c>
      <c r="AT1" s="15">
        <f>CleanPrices!AT1</f>
        <v>36910</v>
      </c>
      <c r="AU1" s="15">
        <v>46</v>
      </c>
      <c r="AV1" s="15"/>
      <c r="AW1" s="15"/>
      <c r="AX1" s="15"/>
      <c r="AY1" s="15"/>
      <c r="AZ1" s="15"/>
      <c r="BA1" s="15"/>
      <c r="BB1" s="15"/>
      <c r="BC1" s="15">
        <v>54</v>
      </c>
      <c r="BD1" s="15">
        <v>55</v>
      </c>
      <c r="BE1" s="15">
        <v>56</v>
      </c>
      <c r="BF1" s="15">
        <v>57</v>
      </c>
      <c r="BG1" s="15">
        <v>58</v>
      </c>
      <c r="BH1" s="15">
        <v>59</v>
      </c>
      <c r="BI1" s="15">
        <v>60</v>
      </c>
      <c r="BJ1" s="15">
        <v>61</v>
      </c>
      <c r="BK1" s="15"/>
      <c r="BL1" s="15"/>
      <c r="BM1" s="15"/>
      <c r="BN1" s="15"/>
      <c r="BO1" s="15">
        <v>66</v>
      </c>
      <c r="BP1" s="15">
        <v>67</v>
      </c>
      <c r="BQ1" s="15">
        <v>68</v>
      </c>
      <c r="BR1" s="15">
        <v>69</v>
      </c>
      <c r="BS1" s="15">
        <v>70</v>
      </c>
      <c r="BT1" s="15">
        <v>71</v>
      </c>
      <c r="BU1" s="15">
        <v>72</v>
      </c>
      <c r="BV1" s="15">
        <v>73</v>
      </c>
      <c r="BW1" s="15">
        <v>74</v>
      </c>
      <c r="BX1" s="15">
        <v>75</v>
      </c>
      <c r="BY1" s="15">
        <v>76</v>
      </c>
      <c r="BZ1" s="15">
        <v>77</v>
      </c>
      <c r="CA1" s="15">
        <v>78</v>
      </c>
      <c r="CB1" s="15">
        <v>79</v>
      </c>
      <c r="CC1" s="15">
        <v>80</v>
      </c>
      <c r="CD1" s="15">
        <v>81</v>
      </c>
      <c r="CE1" s="15">
        <v>82</v>
      </c>
      <c r="CF1" s="15">
        <v>83</v>
      </c>
      <c r="CG1" s="15">
        <v>84</v>
      </c>
      <c r="CH1" s="15">
        <v>85</v>
      </c>
      <c r="CI1" s="15">
        <v>86</v>
      </c>
      <c r="CJ1" s="15">
        <v>87</v>
      </c>
      <c r="CK1" s="15">
        <v>88</v>
      </c>
      <c r="CL1" s="15">
        <v>89</v>
      </c>
      <c r="CM1" s="15">
        <v>90</v>
      </c>
      <c r="CN1" s="15">
        <v>91</v>
      </c>
      <c r="CO1" s="15">
        <v>92</v>
      </c>
      <c r="CP1" s="15">
        <v>93</v>
      </c>
      <c r="CQ1" s="15">
        <v>94</v>
      </c>
      <c r="CR1" s="15">
        <v>95</v>
      </c>
      <c r="CS1" s="15">
        <v>96</v>
      </c>
      <c r="CT1" s="15">
        <v>97</v>
      </c>
      <c r="CU1" s="15">
        <v>98</v>
      </c>
      <c r="CV1" s="15">
        <v>99</v>
      </c>
      <c r="CW1" s="15">
        <v>100</v>
      </c>
      <c r="CX1" s="15">
        <v>101</v>
      </c>
      <c r="CY1" s="15">
        <v>102</v>
      </c>
      <c r="CZ1" s="15">
        <v>103</v>
      </c>
      <c r="DA1" s="15">
        <v>104</v>
      </c>
      <c r="DB1" s="15">
        <v>105</v>
      </c>
      <c r="DC1" s="15">
        <v>106</v>
      </c>
      <c r="DD1" s="15">
        <v>107</v>
      </c>
      <c r="DE1" s="15">
        <v>108</v>
      </c>
      <c r="DF1" s="15">
        <v>109</v>
      </c>
      <c r="DG1" s="15">
        <v>110</v>
      </c>
      <c r="DH1" s="15">
        <v>111</v>
      </c>
      <c r="DI1" s="15">
        <v>112</v>
      </c>
      <c r="DJ1" s="15">
        <v>113</v>
      </c>
      <c r="DK1" s="15">
        <v>114</v>
      </c>
      <c r="DL1" s="15">
        <v>115</v>
      </c>
      <c r="DM1" s="15">
        <v>116</v>
      </c>
      <c r="DN1" s="15">
        <v>117</v>
      </c>
    </row>
    <row r="2" spans="1:14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5"/>
      <c r="L2" s="15"/>
      <c r="M2" s="15"/>
      <c r="N2" s="15">
        <f>CleanPrices!N2</f>
        <v>44.369998931884766</v>
      </c>
      <c r="O2" s="15">
        <f>CleanPrices!O2</f>
        <v>44.560001373291016</v>
      </c>
      <c r="P2" s="15">
        <f>CleanPrices!P2</f>
        <v>44.689998626708984</v>
      </c>
      <c r="Q2" s="15">
        <f>CleanPrices!Q2</f>
        <v>44.439998626708984</v>
      </c>
      <c r="R2" s="15">
        <f>CleanPrices!R2</f>
        <v>44.560001373291016</v>
      </c>
      <c r="S2" s="15">
        <f>CleanPrices!S2</f>
        <v>44.310001373291016</v>
      </c>
      <c r="T2" s="15">
        <f>CleanPrices!T2</f>
        <v>44.189998626708984</v>
      </c>
      <c r="U2" s="15">
        <f>CleanPrices!U2</f>
        <v>43.75</v>
      </c>
      <c r="V2" s="15">
        <f>CleanPrices!V2</f>
        <v>43.869998931884766</v>
      </c>
      <c r="W2" s="15">
        <f>CleanPrices!W2</f>
        <v>43.869998931884766</v>
      </c>
      <c r="X2" s="15">
        <f>CleanPrices!X2</f>
        <v>43.5</v>
      </c>
      <c r="Y2" s="15">
        <f>CleanPrices!Y2</f>
        <v>43.189998626708984</v>
      </c>
      <c r="Z2" s="15">
        <f>CleanPrices!Z2</f>
        <v>43.119998931884766</v>
      </c>
      <c r="AA2" s="15">
        <f>CleanPrices!AA2</f>
        <v>43.869998931884766</v>
      </c>
      <c r="AB2" s="15">
        <f>CleanPrices!AB2</f>
        <v>45.25</v>
      </c>
      <c r="AC2" s="15">
        <f>CleanPrices!AC2</f>
        <v>45.75</v>
      </c>
      <c r="AD2" s="15">
        <f>CleanPrices!AD2</f>
        <v>45.560001373291016</v>
      </c>
      <c r="AE2" s="15">
        <f>CleanPrices!AE2</f>
        <v>46.560001373291016</v>
      </c>
      <c r="AF2" s="15">
        <f>CleanPrices!AF2</f>
        <v>46</v>
      </c>
      <c r="AG2" s="15">
        <f>CleanPrices!AG2</f>
        <v>46.310001373291016</v>
      </c>
      <c r="AH2" s="15">
        <f>CleanPrices!AH2</f>
        <v>45.189998626708984</v>
      </c>
      <c r="AI2" s="15">
        <f>CleanPrices!AI2</f>
        <v>43.25</v>
      </c>
      <c r="AJ2" s="15">
        <f>CleanPrices!AJ2</f>
        <v>40.060001373291016</v>
      </c>
      <c r="AK2" s="15">
        <f>CleanPrices!AK2</f>
        <v>40</v>
      </c>
      <c r="AL2" s="15">
        <f>CleanPrices!AL2</f>
        <v>41.189998626708984</v>
      </c>
      <c r="AM2" s="15">
        <f>CleanPrices!AM2</f>
        <v>41.119998931884766</v>
      </c>
      <c r="AN2" s="15">
        <f>CleanPrices!AN2</f>
        <v>40.689998626708984</v>
      </c>
      <c r="AO2" s="15">
        <f>CleanPrices!AO2</f>
        <v>39.119998931884766</v>
      </c>
      <c r="AP2" s="15">
        <f>CleanPrices!AP2</f>
        <v>39.619998931884766</v>
      </c>
      <c r="AQ2" s="15">
        <f>CleanPrices!AQ2</f>
        <v>39.25</v>
      </c>
      <c r="AR2" s="15">
        <f>CleanPrices!AR2</f>
        <v>39.310001373291016</v>
      </c>
      <c r="AS2" s="15">
        <f>CleanPrices!AS2</f>
        <v>39.689998626708984</v>
      </c>
      <c r="AT2" s="15">
        <f>CleanPrices!AT2</f>
        <v>40.439998626708984</v>
      </c>
      <c r="AU2" s="15">
        <f>CleanPrices!AU2</f>
        <v>41.369998931884766</v>
      </c>
      <c r="AV2" s="15"/>
      <c r="AW2" s="15"/>
      <c r="AX2" s="15"/>
      <c r="AY2" s="15"/>
      <c r="AZ2" s="15"/>
      <c r="BA2" s="15"/>
      <c r="BB2" s="15"/>
      <c r="BC2" s="15">
        <f>VarianceCovarianceMatrix!BC2</f>
        <v>3.105748985674137E-5</v>
      </c>
      <c r="BD2" s="15">
        <f>VarianceCovarianceMatrix!BD2</f>
        <v>2.2087983791423138E-4</v>
      </c>
      <c r="BE2" s="15">
        <f>VarianceCovarianceMatrix!BE2</f>
        <v>2.0754356945172322E-4</v>
      </c>
      <c r="BF2" s="15">
        <f>VarianceCovarianceMatrix!BF2</f>
        <v>2.1017012842307624E-4</v>
      </c>
      <c r="BG2" s="15">
        <f>VarianceCovarianceMatrix!BG2</f>
        <v>2.1017012842307624E-4</v>
      </c>
      <c r="BH2" s="15">
        <f>VarianceCovarianceMatrix!BH2</f>
        <v>2.1017012842307624E-4</v>
      </c>
      <c r="BI2" s="15">
        <f>VarianceCovarianceMatrix!BI2</f>
        <v>2.1017012842307624E-4</v>
      </c>
      <c r="BJ2" s="15">
        <f>VarianceCovarianceMatrix!BJ2</f>
        <v>3.267481155610267E-4</v>
      </c>
      <c r="BK2" s="15"/>
      <c r="BL2" s="15"/>
      <c r="BM2" s="15"/>
      <c r="BN2" s="15"/>
      <c r="BO2" s="15">
        <f>VarianceCovarianceMatrix!BO2</f>
        <v>5.0602083702977263E-5</v>
      </c>
      <c r="BP2" s="15">
        <f>VarianceCovarianceMatrix!BP2</f>
        <v>5.0602083702977263E-5</v>
      </c>
      <c r="BQ2" s="15">
        <f>VarianceCovarianceMatrix!BQ2</f>
        <v>1.605660217355037E-5</v>
      </c>
      <c r="BR2" s="15">
        <f>VarianceCovarianceMatrix!BR2</f>
        <v>1.605660217355037E-5</v>
      </c>
      <c r="BS2" s="15">
        <f>VarianceCovarianceMatrix!BS2</f>
        <v>0</v>
      </c>
      <c r="BT2" s="15">
        <f>VarianceCovarianceMatrix!BT2</f>
        <v>0</v>
      </c>
      <c r="BU2" s="15">
        <f>VarianceCovarianceMatrix!BU2</f>
        <v>0</v>
      </c>
      <c r="BV2" s="15">
        <f>VarianceCovarianceMatrix!BV2</f>
        <v>0</v>
      </c>
      <c r="BW2" s="15">
        <f>VarianceCovarianceMatrix!BW2</f>
        <v>0</v>
      </c>
      <c r="BX2" s="15">
        <f>VarianceCovarianceMatrix!BX2</f>
        <v>0</v>
      </c>
      <c r="BY2" s="15">
        <f>VarianceCovarianceMatrix!BY2</f>
        <v>0</v>
      </c>
      <c r="BZ2" s="15">
        <f>VarianceCovarianceMatrix!BZ2</f>
        <v>0</v>
      </c>
      <c r="CA2" s="15">
        <f>VarianceCovarianceMatrix!CA2</f>
        <v>0</v>
      </c>
      <c r="CB2" s="15">
        <f>VarianceCovarianceMatrix!CB2</f>
        <v>0</v>
      </c>
      <c r="CC2" s="15">
        <f>VarianceCovarianceMatrix!CC2</f>
        <v>0</v>
      </c>
      <c r="CD2" s="15">
        <f>VarianceCovarianceMatrix!CD2</f>
        <v>0</v>
      </c>
      <c r="CE2" s="15">
        <f>VarianceCovarianceMatrix!CE2</f>
        <v>0</v>
      </c>
      <c r="CF2" s="15">
        <f>VarianceCovarianceMatrix!CF2</f>
        <v>0</v>
      </c>
      <c r="CG2" s="15">
        <f>VarianceCovarianceMatrix!CG2</f>
        <v>0</v>
      </c>
      <c r="CH2" s="15">
        <f>VarianceCovarianceMatrix!CH2</f>
        <v>0</v>
      </c>
      <c r="CI2" s="15">
        <f>VarianceCovarianceMatrix!CI2</f>
        <v>0</v>
      </c>
      <c r="CJ2" s="15">
        <f>VarianceCovarianceMatrix!CJ2</f>
        <v>0</v>
      </c>
      <c r="CK2" s="15">
        <f>VarianceCovarianceMatrix!CK2</f>
        <v>0</v>
      </c>
      <c r="CL2" s="15">
        <f>VarianceCovarianceMatrix!CL2</f>
        <v>0</v>
      </c>
      <c r="CM2" s="15">
        <f>VarianceCovarianceMatrix!CM2</f>
        <v>0</v>
      </c>
      <c r="CN2" s="15">
        <f>VarianceCovarianceMatrix!CN2</f>
        <v>0</v>
      </c>
      <c r="CO2" s="15">
        <f>VarianceCovarianceMatrix!CO2</f>
        <v>0</v>
      </c>
      <c r="CP2" s="15">
        <f>VarianceCovarianceMatrix!CP2</f>
        <v>0</v>
      </c>
      <c r="CQ2" s="15">
        <f>VarianceCovarianceMatrix!CQ2</f>
        <v>0</v>
      </c>
      <c r="CR2" s="15">
        <f>VarianceCovarianceMatrix!CR2</f>
        <v>0</v>
      </c>
      <c r="CS2" s="15">
        <f>VarianceCovarianceMatrix!CS2</f>
        <v>0</v>
      </c>
      <c r="CT2" s="15">
        <f>VarianceCovarianceMatrix!CT2</f>
        <v>0</v>
      </c>
      <c r="CU2" s="15">
        <f>VarianceCovarianceMatrix!CU2</f>
        <v>0</v>
      </c>
      <c r="CV2" s="15">
        <f>VarianceCovarianceMatrix!CV2</f>
        <v>0</v>
      </c>
      <c r="CW2" s="15">
        <f>VarianceCovarianceMatrix!CW2</f>
        <v>0</v>
      </c>
      <c r="CX2" s="15">
        <f>VarianceCovarianceMatrix!CX2</f>
        <v>0</v>
      </c>
      <c r="CY2" s="15">
        <f>VarianceCovarianceMatrix!CY2</f>
        <v>0</v>
      </c>
      <c r="CZ2" s="15">
        <f>VarianceCovarianceMatrix!CZ2</f>
        <v>0</v>
      </c>
      <c r="DA2" s="15">
        <f>VarianceCovarianceMatrix!DA2</f>
        <v>0</v>
      </c>
      <c r="DB2" s="15">
        <f>VarianceCovarianceMatrix!DB2</f>
        <v>0</v>
      </c>
      <c r="DC2" s="15">
        <f>VarianceCovarianceMatrix!DC2</f>
        <v>0</v>
      </c>
      <c r="DD2" s="15">
        <f>VarianceCovarianceMatrix!DD2</f>
        <v>0</v>
      </c>
      <c r="DE2" s="15">
        <f>VarianceCovarianceMatrix!DE2</f>
        <v>0</v>
      </c>
      <c r="DF2" s="15">
        <f>VarianceCovarianceMatrix!DF2</f>
        <v>0</v>
      </c>
      <c r="DG2" s="15">
        <f>VarianceCovarianceMatrix!DG2</f>
        <v>0</v>
      </c>
      <c r="DH2" s="15">
        <f>VarianceCovarianceMatrix!DH2</f>
        <v>0</v>
      </c>
      <c r="DI2" s="15">
        <f>VarianceCovarianceMatrix!DI2</f>
        <v>0</v>
      </c>
      <c r="DJ2" s="15">
        <f>VarianceCovarianceMatrix!DJ2</f>
        <v>0</v>
      </c>
      <c r="DK2" s="15">
        <f>VarianceCovarianceMatrix!DK2</f>
        <v>0</v>
      </c>
      <c r="DL2" s="15">
        <f>VarianceCovarianceMatrix!DL2</f>
        <v>0</v>
      </c>
      <c r="DM2" s="15">
        <f>VarianceCovarianceMatrix!DM2</f>
        <v>0</v>
      </c>
      <c r="DN2" s="15">
        <f>VarianceCovarianceMatrix!DN2</f>
        <v>0</v>
      </c>
    </row>
    <row r="3" spans="1:146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5"/>
      <c r="L3" s="15"/>
      <c r="M3" s="15"/>
      <c r="N3" s="15">
        <f t="shared" ref="N3:AT3" si="0">LN(O2/N2)/(O1-N1)</f>
        <v>4.2730851200439368E-3</v>
      </c>
      <c r="O3" s="15">
        <f t="shared" si="0"/>
        <v>9.7103525938142506E-4</v>
      </c>
      <c r="P3" s="15">
        <f t="shared" si="0"/>
        <v>-5.6097983468003506E-3</v>
      </c>
      <c r="Q3" s="15">
        <f t="shared" si="0"/>
        <v>2.6966925686561691E-3</v>
      </c>
      <c r="R3" s="15">
        <f t="shared" si="0"/>
        <v>-5.6262102337480292E-3</v>
      </c>
      <c r="S3" s="15">
        <f t="shared" si="0"/>
        <v>-2.7119281385140828E-3</v>
      </c>
      <c r="T3" s="15">
        <f t="shared" si="0"/>
        <v>-3.3356250873537515E-3</v>
      </c>
      <c r="U3" s="15">
        <f t="shared" si="0"/>
        <v>2.7390780272174577E-3</v>
      </c>
      <c r="V3" s="15">
        <f t="shared" si="0"/>
        <v>0</v>
      </c>
      <c r="W3" s="15">
        <f t="shared" si="0"/>
        <v>-8.469752736202537E-3</v>
      </c>
      <c r="X3" s="15">
        <f t="shared" si="0"/>
        <v>-7.1519829185333903E-3</v>
      </c>
      <c r="Y3" s="15">
        <f t="shared" si="0"/>
        <v>-5.406844487083844E-4</v>
      </c>
      <c r="Z3" s="15">
        <f t="shared" si="0"/>
        <v>1.7243789000861095E-2</v>
      </c>
      <c r="AA3" s="15">
        <f t="shared" si="0"/>
        <v>3.0971979315094295E-2</v>
      </c>
      <c r="AB3" s="15">
        <f t="shared" si="0"/>
        <v>1.0989121575595165E-2</v>
      </c>
      <c r="AC3" s="15">
        <f t="shared" si="0"/>
        <v>-4.1616230000776147E-3</v>
      </c>
      <c r="AD3" s="15">
        <f t="shared" si="0"/>
        <v>4.342332839362229E-3</v>
      </c>
      <c r="AE3" s="15">
        <f t="shared" si="0"/>
        <v>-1.210043642916887E-2</v>
      </c>
      <c r="AF3" s="15">
        <f t="shared" si="0"/>
        <v>6.7165536578733583E-3</v>
      </c>
      <c r="AG3" s="15">
        <f t="shared" si="0"/>
        <v>-6.1205392782621116E-3</v>
      </c>
      <c r="AH3" s="15">
        <f t="shared" si="0"/>
        <v>-4.3878559656031595E-2</v>
      </c>
      <c r="AI3" s="15">
        <f t="shared" si="0"/>
        <v>-7.661886885936256E-2</v>
      </c>
      <c r="AJ3" s="15">
        <f t="shared" si="0"/>
        <v>-1.4989104045893971E-3</v>
      </c>
      <c r="AK3" s="15">
        <f t="shared" si="0"/>
        <v>9.7720069978846896E-3</v>
      </c>
      <c r="AL3" s="15">
        <f t="shared" si="0"/>
        <v>-1.7008799362459445E-3</v>
      </c>
      <c r="AM3" s="15">
        <f t="shared" si="0"/>
        <v>-1.0512266907832628E-2</v>
      </c>
      <c r="AN3" s="15">
        <f t="shared" si="0"/>
        <v>-3.9348510400454562E-2</v>
      </c>
      <c r="AO3" s="15">
        <f t="shared" si="0"/>
        <v>1.2700196448356151E-2</v>
      </c>
      <c r="AP3" s="15">
        <f t="shared" si="0"/>
        <v>-2.3456425207489602E-3</v>
      </c>
      <c r="AQ3" s="15">
        <f t="shared" si="0"/>
        <v>1.5275301402533966E-3</v>
      </c>
      <c r="AR3" s="15">
        <f t="shared" si="0"/>
        <v>9.6202578258738781E-3</v>
      </c>
      <c r="AS3" s="15">
        <f t="shared" si="0"/>
        <v>1.8720127998996104E-2</v>
      </c>
      <c r="AT3" s="15">
        <f t="shared" si="0"/>
        <v>-6.1676959801392057E-7</v>
      </c>
    </row>
    <row r="4" spans="1:146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5"/>
      <c r="L4" s="15"/>
      <c r="M4" s="15"/>
      <c r="N4" s="15">
        <f t="shared" ref="N4:AT4" si="1">N3-$A$3</f>
        <v>4.2730851200439368E-3</v>
      </c>
      <c r="O4" s="15">
        <f t="shared" si="1"/>
        <v>9.7103525938142506E-4</v>
      </c>
      <c r="P4" s="15">
        <f t="shared" si="1"/>
        <v>-5.6097983468003506E-3</v>
      </c>
      <c r="Q4" s="15">
        <f t="shared" si="1"/>
        <v>2.6966925686561691E-3</v>
      </c>
      <c r="R4" s="15">
        <f t="shared" si="1"/>
        <v>-5.6262102337480292E-3</v>
      </c>
      <c r="S4" s="15">
        <f t="shared" si="1"/>
        <v>-2.7119281385140828E-3</v>
      </c>
      <c r="T4" s="15">
        <f t="shared" si="1"/>
        <v>-3.3356250873537515E-3</v>
      </c>
      <c r="U4" s="15">
        <f t="shared" si="1"/>
        <v>2.7390780272174577E-3</v>
      </c>
      <c r="V4" s="15">
        <f t="shared" si="1"/>
        <v>0</v>
      </c>
      <c r="W4" s="15">
        <f t="shared" si="1"/>
        <v>-8.469752736202537E-3</v>
      </c>
      <c r="X4" s="15">
        <f t="shared" si="1"/>
        <v>-7.1519829185333903E-3</v>
      </c>
      <c r="Y4" s="15">
        <f t="shared" si="1"/>
        <v>-5.406844487083844E-4</v>
      </c>
      <c r="Z4" s="15">
        <f t="shared" si="1"/>
        <v>1.7243789000861095E-2</v>
      </c>
      <c r="AA4" s="15">
        <f t="shared" si="1"/>
        <v>3.0971979315094295E-2</v>
      </c>
      <c r="AB4" s="15">
        <f t="shared" si="1"/>
        <v>1.0989121575595165E-2</v>
      </c>
      <c r="AC4" s="15">
        <f t="shared" si="1"/>
        <v>-4.1616230000776147E-3</v>
      </c>
      <c r="AD4" s="15">
        <f t="shared" si="1"/>
        <v>4.342332839362229E-3</v>
      </c>
      <c r="AE4" s="15">
        <f t="shared" si="1"/>
        <v>-1.210043642916887E-2</v>
      </c>
      <c r="AF4" s="15">
        <f t="shared" si="1"/>
        <v>6.7165536578733583E-3</v>
      </c>
      <c r="AG4" s="15">
        <f t="shared" si="1"/>
        <v>-6.1205392782621116E-3</v>
      </c>
      <c r="AH4" s="15">
        <f t="shared" si="1"/>
        <v>-4.3878559656031595E-2</v>
      </c>
      <c r="AI4" s="15">
        <f t="shared" si="1"/>
        <v>-7.661886885936256E-2</v>
      </c>
      <c r="AJ4" s="15">
        <f t="shared" si="1"/>
        <v>-1.4989104045893971E-3</v>
      </c>
      <c r="AK4" s="15">
        <f t="shared" si="1"/>
        <v>9.7720069978846896E-3</v>
      </c>
      <c r="AL4" s="15">
        <f t="shared" si="1"/>
        <v>-1.7008799362459445E-3</v>
      </c>
      <c r="AM4" s="15">
        <f t="shared" si="1"/>
        <v>-1.0512266907832628E-2</v>
      </c>
      <c r="AN4" s="15">
        <f t="shared" si="1"/>
        <v>-3.9348510400454562E-2</v>
      </c>
      <c r="AO4" s="15">
        <f t="shared" si="1"/>
        <v>1.2700196448356151E-2</v>
      </c>
      <c r="AP4" s="15">
        <f t="shared" si="1"/>
        <v>-2.3456425207489602E-3</v>
      </c>
      <c r="AQ4" s="15">
        <f t="shared" si="1"/>
        <v>1.5275301402533966E-3</v>
      </c>
      <c r="AR4" s="15">
        <f t="shared" si="1"/>
        <v>9.6202578258738781E-3</v>
      </c>
      <c r="AS4" s="15">
        <f t="shared" si="1"/>
        <v>1.8720127998996104E-2</v>
      </c>
      <c r="AT4" s="15">
        <f t="shared" si="1"/>
        <v>-6.1676959801392057E-7</v>
      </c>
    </row>
    <row r="5" spans="1:146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5"/>
      <c r="L5" s="15"/>
      <c r="M5" s="15"/>
      <c r="N5" s="15">
        <f t="shared" ref="N5:AT5" si="2">N4*N4</f>
        <v>1.8259256443140905E-5</v>
      </c>
      <c r="O5" s="15">
        <f t="shared" si="2"/>
        <v>9.4290947496195146E-7</v>
      </c>
      <c r="P5" s="15">
        <f t="shared" si="2"/>
        <v>3.1469837491763947E-5</v>
      </c>
      <c r="Q5" s="15">
        <f t="shared" si="2"/>
        <v>7.2721508098454077E-6</v>
      </c>
      <c r="R5" s="15">
        <f t="shared" si="2"/>
        <v>3.1654241594331054E-5</v>
      </c>
      <c r="S5" s="15">
        <f t="shared" si="2"/>
        <v>7.3545542284644581E-6</v>
      </c>
      <c r="T5" s="15">
        <f t="shared" si="2"/>
        <v>1.1126394723383722E-5</v>
      </c>
      <c r="U5" s="15">
        <f t="shared" si="2"/>
        <v>7.5025484391854797E-6</v>
      </c>
      <c r="V5" s="15">
        <f t="shared" si="2"/>
        <v>0</v>
      </c>
      <c r="W5" s="15">
        <f t="shared" si="2"/>
        <v>7.1736711412410365E-5</v>
      </c>
      <c r="X5" s="15">
        <f t="shared" si="2"/>
        <v>5.115085966699339E-5</v>
      </c>
      <c r="Y5" s="15">
        <f t="shared" si="2"/>
        <v>2.9233967307508954E-7</v>
      </c>
      <c r="Z5" s="15">
        <f t="shared" si="2"/>
        <v>2.973482591062181E-4</v>
      </c>
      <c r="AA5" s="15">
        <f t="shared" si="2"/>
        <v>9.5926350269462889E-4</v>
      </c>
      <c r="AB5" s="15">
        <f t="shared" si="2"/>
        <v>1.2076079300321115E-4</v>
      </c>
      <c r="AC5" s="15">
        <f t="shared" si="2"/>
        <v>1.7319105994775007E-5</v>
      </c>
      <c r="AD5" s="15">
        <f t="shared" si="2"/>
        <v>1.8855854487803636E-5</v>
      </c>
      <c r="AE5" s="15">
        <f t="shared" si="2"/>
        <v>1.4642056177635707E-4</v>
      </c>
      <c r="AF5" s="15">
        <f t="shared" si="2"/>
        <v>4.5112093039091992E-5</v>
      </c>
      <c r="AG5" s="15">
        <f t="shared" si="2"/>
        <v>3.7461001056749292E-5</v>
      </c>
      <c r="AH5" s="15">
        <f t="shared" si="2"/>
        <v>1.9253279974879235E-3</v>
      </c>
      <c r="AI5" s="15">
        <f t="shared" si="2"/>
        <v>5.8704510652881981E-3</v>
      </c>
      <c r="AJ5" s="15">
        <f t="shared" si="2"/>
        <v>2.2467324009863502E-6</v>
      </c>
      <c r="AK5" s="15">
        <f t="shared" si="2"/>
        <v>9.5492120766707344E-5</v>
      </c>
      <c r="AL5" s="15">
        <f t="shared" si="2"/>
        <v>2.8929925575240081E-6</v>
      </c>
      <c r="AM5" s="15">
        <f t="shared" si="2"/>
        <v>1.1050775554151296E-4</v>
      </c>
      <c r="AN5" s="15">
        <f t="shared" si="2"/>
        <v>1.5483052707346808E-3</v>
      </c>
      <c r="AO5" s="15">
        <f t="shared" si="2"/>
        <v>1.612949898268382E-4</v>
      </c>
      <c r="AP5" s="15">
        <f t="shared" si="2"/>
        <v>5.5020388351455359E-6</v>
      </c>
      <c r="AQ5" s="15">
        <f t="shared" si="2"/>
        <v>2.3333483293825616E-6</v>
      </c>
      <c r="AR5" s="15">
        <f t="shared" si="2"/>
        <v>9.2549360636287595E-5</v>
      </c>
      <c r="AS5" s="15">
        <f t="shared" si="2"/>
        <v>3.504431922987979E-4</v>
      </c>
      <c r="AT5" s="15">
        <f t="shared" si="2"/>
        <v>3.8040473703425317E-13</v>
      </c>
    </row>
    <row r="6" spans="1:146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5"/>
      <c r="L6" s="21"/>
      <c r="M6" s="22"/>
    </row>
    <row r="7" spans="1:146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5"/>
      <c r="L7" s="21"/>
      <c r="M7" s="22"/>
    </row>
    <row r="8" spans="1:146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5"/>
      <c r="L8" s="35"/>
      <c r="M8" s="22"/>
    </row>
    <row r="9" spans="1:146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5"/>
      <c r="L9" s="35"/>
      <c r="M9" s="34"/>
    </row>
    <row r="10" spans="1:146" ht="15.75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L10" s="36"/>
      <c r="M10" s="37"/>
    </row>
    <row r="11" spans="1:146" x14ac:dyDescent="0.2">
      <c r="A11" s="15"/>
      <c r="B11" s="15"/>
      <c r="D11" s="15"/>
      <c r="E11" s="15"/>
      <c r="G11" s="15"/>
      <c r="H11" s="15"/>
    </row>
    <row r="12" spans="1:146" x14ac:dyDescent="0.2">
      <c r="A12" s="15"/>
      <c r="B12" s="15"/>
      <c r="D12" s="15"/>
      <c r="E12" s="15"/>
      <c r="G12" s="15"/>
      <c r="H12" s="15"/>
    </row>
    <row r="13" spans="1:146" x14ac:dyDescent="0.2">
      <c r="A13" s="15"/>
      <c r="B13" s="15"/>
      <c r="D13" s="15"/>
      <c r="E13" s="15"/>
      <c r="G13" s="15"/>
      <c r="H13" s="15"/>
    </row>
    <row r="14" spans="1:146" x14ac:dyDescent="0.2">
      <c r="A14" s="5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>
        <v>0.515625</v>
      </c>
      <c r="O14" s="1">
        <v>0.515625</v>
      </c>
      <c r="P14" s="1">
        <v>0.515625</v>
      </c>
      <c r="Q14" s="1">
        <v>0.484375</v>
      </c>
      <c r="R14" s="1">
        <v>0.5</v>
      </c>
      <c r="S14" s="1">
        <v>0.453125</v>
      </c>
      <c r="T14" s="1">
        <v>0.484375</v>
      </c>
      <c r="U14" s="1">
        <v>0.46875</v>
      </c>
      <c r="V14" s="1">
        <v>0.5</v>
      </c>
      <c r="W14" s="1">
        <v>0.484375</v>
      </c>
      <c r="X14" s="1">
        <v>0.4375</v>
      </c>
      <c r="Y14" s="1">
        <v>0.484375</v>
      </c>
      <c r="Z14" s="1">
        <v>0.484375</v>
      </c>
      <c r="AA14" s="1">
        <v>0.484375</v>
      </c>
      <c r="AB14" s="1">
        <v>0.453125</v>
      </c>
      <c r="AC14" s="1">
        <v>0.484375</v>
      </c>
      <c r="AD14" s="1">
        <v>0.4375</v>
      </c>
      <c r="AE14" s="1">
        <v>0.4375</v>
      </c>
      <c r="AF14" s="1">
        <v>0.421875</v>
      </c>
      <c r="AG14" s="1">
        <v>0.4375</v>
      </c>
      <c r="AH14" s="1">
        <v>0.453125</v>
      </c>
      <c r="AI14" s="1">
        <v>0.453125</v>
      </c>
      <c r="AJ14" s="1">
        <v>0.4375</v>
      </c>
      <c r="AK14" s="1">
        <v>0.453125</v>
      </c>
      <c r="AL14" s="1">
        <v>0.421875</v>
      </c>
      <c r="AM14" s="1">
        <v>0.453125</v>
      </c>
      <c r="AN14" s="1">
        <v>0.40625</v>
      </c>
      <c r="AO14" s="1">
        <v>0.421875</v>
      </c>
      <c r="AP14" s="1">
        <v>0.40625</v>
      </c>
      <c r="AQ14" s="1">
        <v>0.421875</v>
      </c>
      <c r="AR14" s="1">
        <v>0.375</v>
      </c>
      <c r="AS14" s="1">
        <v>0.375</v>
      </c>
      <c r="AT14" s="1">
        <v>1</v>
      </c>
    </row>
    <row r="15" spans="1:146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>
        <v>13</v>
      </c>
      <c r="O15" s="15">
        <v>14</v>
      </c>
      <c r="P15" s="15">
        <v>15</v>
      </c>
      <c r="Q15" s="15">
        <v>16</v>
      </c>
      <c r="R15" s="15">
        <v>17</v>
      </c>
      <c r="S15" s="15">
        <v>18</v>
      </c>
      <c r="T15" s="15">
        <v>19</v>
      </c>
      <c r="U15" s="15">
        <v>20</v>
      </c>
      <c r="V15" s="15">
        <v>21</v>
      </c>
      <c r="W15" s="15">
        <v>22</v>
      </c>
      <c r="X15" s="15">
        <v>23</v>
      </c>
      <c r="Y15" s="15">
        <v>24</v>
      </c>
      <c r="Z15" s="15">
        <v>25</v>
      </c>
      <c r="AA15" s="15">
        <v>26</v>
      </c>
      <c r="AB15" s="15">
        <v>27</v>
      </c>
      <c r="AC15" s="15">
        <v>28</v>
      </c>
      <c r="AD15" s="15">
        <v>29</v>
      </c>
      <c r="AE15" s="15">
        <v>30</v>
      </c>
      <c r="AF15" s="15">
        <v>31</v>
      </c>
      <c r="AG15" s="15">
        <v>32</v>
      </c>
      <c r="AH15" s="15">
        <v>33</v>
      </c>
      <c r="AI15" s="15">
        <v>34</v>
      </c>
      <c r="AJ15" s="15">
        <v>35</v>
      </c>
      <c r="AK15" s="15">
        <v>36</v>
      </c>
      <c r="AL15" s="15">
        <v>37</v>
      </c>
      <c r="AM15" s="15">
        <v>38</v>
      </c>
      <c r="AN15" s="15">
        <v>39</v>
      </c>
      <c r="AO15" s="15">
        <v>40</v>
      </c>
      <c r="AP15" s="15">
        <v>41</v>
      </c>
      <c r="AQ15" s="15">
        <v>42</v>
      </c>
      <c r="AR15" s="15">
        <v>43</v>
      </c>
      <c r="AS15" s="15">
        <v>44</v>
      </c>
      <c r="AT15" s="15">
        <v>45</v>
      </c>
      <c r="AU15" s="15">
        <v>46</v>
      </c>
      <c r="AV15" s="15"/>
      <c r="AW15" s="15"/>
      <c r="AX15" s="15"/>
      <c r="AY15" s="15"/>
      <c r="AZ15" s="15">
        <v>51</v>
      </c>
      <c r="BA15" s="15">
        <v>52</v>
      </c>
      <c r="BB15" s="15">
        <v>53</v>
      </c>
      <c r="BC15" s="15">
        <v>54</v>
      </c>
      <c r="BD15" s="15">
        <v>55</v>
      </c>
      <c r="BE15" s="15">
        <v>56</v>
      </c>
      <c r="BF15" s="15">
        <v>57</v>
      </c>
      <c r="BG15" s="15">
        <v>58</v>
      </c>
      <c r="BH15" s="15">
        <v>59</v>
      </c>
      <c r="BI15" s="15">
        <v>60</v>
      </c>
      <c r="BJ15" s="15">
        <v>61</v>
      </c>
      <c r="BK15" s="15"/>
      <c r="BL15" s="15"/>
      <c r="BM15" s="15"/>
      <c r="BN15" s="15"/>
      <c r="BO15" s="15">
        <v>66</v>
      </c>
      <c r="BP15" s="15">
        <v>67</v>
      </c>
      <c r="BQ15" s="15">
        <v>68</v>
      </c>
      <c r="BR15" s="15">
        <v>69</v>
      </c>
      <c r="BS15" s="15">
        <v>70</v>
      </c>
      <c r="BT15" s="15">
        <v>71</v>
      </c>
      <c r="BU15" s="15">
        <v>72</v>
      </c>
      <c r="BV15" s="15">
        <v>73</v>
      </c>
      <c r="BW15" s="15">
        <v>74</v>
      </c>
      <c r="BX15" s="15">
        <v>75</v>
      </c>
      <c r="BY15" s="15">
        <v>76</v>
      </c>
      <c r="BZ15" s="15">
        <v>77</v>
      </c>
      <c r="CA15" s="15">
        <v>78</v>
      </c>
      <c r="CB15" s="15">
        <v>79</v>
      </c>
      <c r="CC15" s="15">
        <v>80</v>
      </c>
      <c r="CD15" s="15">
        <v>81</v>
      </c>
      <c r="CE15" s="15">
        <v>82</v>
      </c>
      <c r="CF15" s="15">
        <v>83</v>
      </c>
      <c r="CG15" s="15">
        <v>84</v>
      </c>
      <c r="CH15" s="15">
        <v>85</v>
      </c>
      <c r="CI15" s="15">
        <v>86</v>
      </c>
      <c r="CJ15" s="15">
        <v>87</v>
      </c>
      <c r="CK15" s="15">
        <v>88</v>
      </c>
      <c r="CL15" s="15">
        <v>89</v>
      </c>
      <c r="CM15" s="15">
        <v>90</v>
      </c>
      <c r="CN15" s="15">
        <v>91</v>
      </c>
      <c r="CO15" s="15">
        <v>92</v>
      </c>
      <c r="CP15" s="15">
        <v>93</v>
      </c>
      <c r="CQ15" s="15">
        <v>94</v>
      </c>
      <c r="CR15" s="15">
        <v>95</v>
      </c>
      <c r="CS15" s="15">
        <v>96</v>
      </c>
      <c r="CT15" s="15">
        <v>97</v>
      </c>
      <c r="CU15" s="15">
        <v>98</v>
      </c>
      <c r="CV15" s="15">
        <v>99</v>
      </c>
      <c r="CW15" s="15">
        <v>100</v>
      </c>
      <c r="CX15" s="15">
        <v>101</v>
      </c>
      <c r="CY15" s="15">
        <v>102</v>
      </c>
      <c r="CZ15" s="15">
        <v>103</v>
      </c>
      <c r="DA15" s="15">
        <v>104</v>
      </c>
      <c r="DB15" s="15">
        <v>105</v>
      </c>
      <c r="DC15" s="15">
        <v>106</v>
      </c>
      <c r="DD15" s="15">
        <v>107</v>
      </c>
      <c r="DE15" s="15">
        <v>108</v>
      </c>
      <c r="DF15" s="15">
        <v>109</v>
      </c>
      <c r="DG15" s="15">
        <v>110</v>
      </c>
      <c r="DH15" s="15">
        <v>111</v>
      </c>
      <c r="DI15" s="15">
        <v>112</v>
      </c>
      <c r="DJ15" s="15">
        <v>113</v>
      </c>
      <c r="DK15" s="15">
        <v>114</v>
      </c>
      <c r="DL15" s="15">
        <v>115</v>
      </c>
      <c r="DM15" s="15">
        <v>116</v>
      </c>
      <c r="DN15" s="15">
        <v>117</v>
      </c>
      <c r="DO15" s="15">
        <v>118</v>
      </c>
      <c r="DP15" s="15">
        <v>119</v>
      </c>
      <c r="DQ15" s="15">
        <v>120</v>
      </c>
      <c r="DR15" s="15">
        <v>121</v>
      </c>
      <c r="DS15" s="15">
        <v>122</v>
      </c>
      <c r="DT15" s="15">
        <v>123</v>
      </c>
      <c r="DU15" s="15">
        <v>124</v>
      </c>
      <c r="DV15" s="15">
        <v>125</v>
      </c>
      <c r="DW15" s="15">
        <v>126</v>
      </c>
      <c r="DX15" s="15">
        <v>127</v>
      </c>
      <c r="DY15" s="15">
        <v>128</v>
      </c>
      <c r="DZ15" s="15">
        <v>129</v>
      </c>
      <c r="EA15" s="15">
        <v>130</v>
      </c>
      <c r="EB15" s="15">
        <v>131</v>
      </c>
      <c r="EC15" s="15">
        <v>132</v>
      </c>
      <c r="ED15" s="15">
        <v>133</v>
      </c>
      <c r="EE15" s="15">
        <v>134</v>
      </c>
      <c r="EF15" s="15">
        <v>135</v>
      </c>
      <c r="EG15" s="15">
        <v>136</v>
      </c>
      <c r="EH15" s="15">
        <v>137</v>
      </c>
      <c r="EI15" s="15">
        <v>138</v>
      </c>
      <c r="EJ15" s="15">
        <v>139</v>
      </c>
      <c r="EK15" s="15">
        <v>140</v>
      </c>
      <c r="EL15" s="15">
        <v>141</v>
      </c>
      <c r="EM15" s="15">
        <v>142</v>
      </c>
      <c r="EN15" s="15">
        <v>143</v>
      </c>
      <c r="EO15" s="15">
        <v>144</v>
      </c>
      <c r="EP15" s="15">
        <v>145</v>
      </c>
    </row>
    <row r="16" spans="1:146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>
        <f>LN(CleanPrices!O2/CleanPrices!N2)/(CleanPrices!O1-CleanPrices!N1)</f>
        <v>4.2730851200439368E-3</v>
      </c>
      <c r="O16" s="15">
        <f>LN(CleanPrices!P2/CleanPrices!O2)/(CleanPrices!P1-CleanPrices!O1)</f>
        <v>9.7103525938142506E-4</v>
      </c>
      <c r="P16" s="15">
        <f>LN(CleanPrices!Q2/CleanPrices!P2)/(CleanPrices!Q1-CleanPrices!P1)</f>
        <v>-5.6097983468003506E-3</v>
      </c>
      <c r="Q16" s="15">
        <f>LN(CleanPrices!R2/CleanPrices!Q2)/(CleanPrices!R1-CleanPrices!Q1)</f>
        <v>2.6966925686561691E-3</v>
      </c>
      <c r="R16" s="15">
        <f>LN(CleanPrices!S2/CleanPrices!R2)/(CleanPrices!S1-CleanPrices!R1)</f>
        <v>-5.6262102337480292E-3</v>
      </c>
      <c r="S16" s="15">
        <f>LN(CleanPrices!T2/CleanPrices!S2)/(CleanPrices!T1-CleanPrices!S1)</f>
        <v>-2.7119281385140828E-3</v>
      </c>
      <c r="T16" s="15">
        <f>LN(CleanPrices!U2/CleanPrices!T2)/(CleanPrices!U1-CleanPrices!T1)</f>
        <v>-3.3356250873537515E-3</v>
      </c>
      <c r="U16" s="15">
        <f>LN(CleanPrices!V2/CleanPrices!U2)/(CleanPrices!V1-CleanPrices!U1)</f>
        <v>2.7390780272174577E-3</v>
      </c>
      <c r="V16" s="15">
        <f>LN(CleanPrices!W2/CleanPrices!V2)/(CleanPrices!W1-CleanPrices!V1)</f>
        <v>0</v>
      </c>
      <c r="W16" s="15">
        <f>LN(CleanPrices!X2/CleanPrices!W2)/(CleanPrices!X1-CleanPrices!W1)</f>
        <v>-8.469752736202537E-3</v>
      </c>
      <c r="X16" s="15">
        <f>LN(CleanPrices!Y2/CleanPrices!X2)/(CleanPrices!Y1-CleanPrices!X1)</f>
        <v>-7.1519829185333903E-3</v>
      </c>
      <c r="Y16" s="15">
        <f>LN(CleanPrices!Z2/CleanPrices!Y2)/(CleanPrices!Z1-CleanPrices!Y1)</f>
        <v>-5.406844487083844E-4</v>
      </c>
      <c r="Z16" s="15">
        <f>LN(CleanPrices!AA2/CleanPrices!Z2)/(CleanPrices!AA1-CleanPrices!Z1)</f>
        <v>1.7243789000861095E-2</v>
      </c>
      <c r="AA16" s="15">
        <f>LN(CleanPrices!AB2/CleanPrices!AA2)/(CleanPrices!AB1-CleanPrices!AA1)</f>
        <v>3.0971979315094295E-2</v>
      </c>
      <c r="AB16" s="15">
        <f>LN(CleanPrices!AC2/CleanPrices!AB2)/(CleanPrices!AC1-CleanPrices!AB1)</f>
        <v>1.0989121575595165E-2</v>
      </c>
      <c r="AC16" s="15">
        <f>LN(CleanPrices!AD2/CleanPrices!AC2)/(CleanPrices!AD1-CleanPrices!AC1)</f>
        <v>-4.1616230000776147E-3</v>
      </c>
      <c r="AD16" s="15">
        <f>LN(CleanPrices!AE2/CleanPrices!AD2)/(CleanPrices!AE1-CleanPrices!AD1)</f>
        <v>4.342332839362229E-3</v>
      </c>
      <c r="AE16" s="15">
        <f>LN(CleanPrices!AF2/CleanPrices!AE2)/(CleanPrices!AF1-CleanPrices!AE1)</f>
        <v>-1.210043642916887E-2</v>
      </c>
      <c r="AF16" s="15">
        <f>LN(CleanPrices!AG2/CleanPrices!AF2)/(CleanPrices!AG1-CleanPrices!AF1)</f>
        <v>6.7165536578733583E-3</v>
      </c>
      <c r="AG16" s="15">
        <f>LN(CleanPrices!AH2/CleanPrices!AG2)/(CleanPrices!AH1-CleanPrices!AG1)</f>
        <v>-6.1205392782621116E-3</v>
      </c>
      <c r="AH16" s="15">
        <f>LN(CleanPrices!AI2/CleanPrices!AH2)/(CleanPrices!AI1-CleanPrices!AH1)</f>
        <v>-4.3878559656031595E-2</v>
      </c>
      <c r="AI16" s="15">
        <f>LN(CleanPrices!AJ2/CleanPrices!AI2)/(CleanPrices!AJ1-CleanPrices!AI1)</f>
        <v>-7.661886885936256E-2</v>
      </c>
      <c r="AJ16" s="15">
        <f>LN(CleanPrices!AK2/CleanPrices!AJ2)/(CleanPrices!AK1-CleanPrices!AJ1)</f>
        <v>-1.4989104045893971E-3</v>
      </c>
      <c r="AK16" s="15">
        <f>LN(CleanPrices!AL2/CleanPrices!AK2)/(CleanPrices!AL1-CleanPrices!AK1)</f>
        <v>9.7720069978846896E-3</v>
      </c>
      <c r="AL16" s="15">
        <f>LN(CleanPrices!AM2/CleanPrices!AL2)/(CleanPrices!AM1-CleanPrices!AL1)</f>
        <v>-1.7008799362459445E-3</v>
      </c>
      <c r="AM16" s="15">
        <f>LN(CleanPrices!AN2/CleanPrices!AM2)/(CleanPrices!AN1-CleanPrices!AM1)</f>
        <v>-1.0512266907832628E-2</v>
      </c>
      <c r="AN16" s="15">
        <f>LN(CleanPrices!AO2/CleanPrices!AN2)/(CleanPrices!AO1-CleanPrices!AN1)</f>
        <v>-3.9348510400454562E-2</v>
      </c>
      <c r="AO16" s="15">
        <f>LN(CleanPrices!AP2/CleanPrices!AO2)/(CleanPrices!AP1-CleanPrices!AO1)</f>
        <v>1.2700196448356151E-2</v>
      </c>
      <c r="AP16" s="15">
        <f>LN(CleanPrices!AQ2/CleanPrices!AP2)/(CleanPrices!AQ1-CleanPrices!AP1)</f>
        <v>-2.3456425207489602E-3</v>
      </c>
      <c r="AQ16" s="15">
        <f>LN(CleanPrices!AR2/CleanPrices!AQ2)/(CleanPrices!AR1-CleanPrices!AQ1)</f>
        <v>1.5275301402533966E-3</v>
      </c>
      <c r="AR16" s="15">
        <f>LN(CleanPrices!AS2/CleanPrices!AR2)/(CleanPrices!AS1-CleanPrices!AR1)</f>
        <v>9.6202578258738781E-3</v>
      </c>
      <c r="AS16" s="15">
        <f>LN(CleanPrices!AT2/CleanPrices!AS2)/(CleanPrices!AT1-CleanPrices!AS1)</f>
        <v>1.8720127998996104E-2</v>
      </c>
      <c r="AT16" s="15">
        <f>LN(CleanPrices!AU2/CleanPrices!AT2)/(CleanPrices!AU1-CleanPrices!AT1)</f>
        <v>7.578864820395056E-3</v>
      </c>
      <c r="AU16" s="15">
        <f>LN(CleanPrices!AV2/CleanPrices!AU2)/(CleanPrices!AV1-CleanPrices!AU1)</f>
        <v>-6.0613594833814934E-3</v>
      </c>
      <c r="AV16" s="15">
        <f>LN(CleanPrices!AW2/CleanPrices!AV2)/(CleanPrices!AW1-CleanPrices!AV1)</f>
        <v>1.6640983043122875E-2</v>
      </c>
      <c r="AW16" s="15">
        <f>LN(CleanPrices!AX2/CleanPrices!AW2)/(CleanPrices!AX1-CleanPrices!AW1)</f>
        <v>1.4339763063088849E-3</v>
      </c>
      <c r="AX16" s="15">
        <f>LN(CleanPrices!AY2/CleanPrices!AX2)/(CleanPrices!AY1-CleanPrices!AX1)</f>
        <v>-2.2792699303173201E-3</v>
      </c>
      <c r="AY16" s="15">
        <f>LN(CleanPrices!AZ2/CleanPrices!AY2)/(CleanPrices!AZ1-CleanPrices!AY1)</f>
        <v>-5.8013620188168717E-3</v>
      </c>
      <c r="AZ16" s="15">
        <f>LN(CleanPrices!BA2/CleanPrices!AZ2)/(CleanPrices!BA1-CleanPrices!AZ1)</f>
        <v>-1.1459377568248989E-2</v>
      </c>
      <c r="BA16" s="15">
        <f>LN(CleanPrices!BB2/CleanPrices!BA2)/(CleanPrices!BB1-CleanPrices!BA1)</f>
        <v>-3.4389469607077469E-3</v>
      </c>
      <c r="BB16" s="15">
        <f>LN(CleanPrices!BC2/CleanPrices!BB2)/(CleanPrices!BC1-CleanPrices!BB1)</f>
        <v>-1.188131666775865E-2</v>
      </c>
      <c r="BC16" s="15">
        <f>LN(CleanPrices!BD2/CleanPrices!BC2)/(CleanPrices!BD1-CleanPrices!BC1)</f>
        <v>3.3184767319805651E-4</v>
      </c>
      <c r="BD16" s="15">
        <f>LN(CleanPrices!BE2/CleanPrices!BD2)/(CleanPrices!BE1-CleanPrices!BD1)</f>
        <v>-4.9875604896322066E-3</v>
      </c>
      <c r="BE16" s="15">
        <f>LN(CleanPrices!BF2/CleanPrices!BE2)/(CleanPrices!BF1-CleanPrices!BE1)</f>
        <v>8.7119027859388475E-3</v>
      </c>
      <c r="BF16" s="15">
        <f>LN(CleanPrices!BG2/CleanPrices!BF2)/(CleanPrices!BG1-CleanPrices!BF1)</f>
        <v>1.5980709804432655E-2</v>
      </c>
      <c r="BG16" s="15">
        <f>LN(CleanPrices!BH2/CleanPrices!BG2)/(CleanPrices!BH1-CleanPrices!BG1)</f>
        <v>1.3806679218987797E-2</v>
      </c>
      <c r="BH16" s="15">
        <f>LN(CleanPrices!BI2/CleanPrices!BH2)/(CleanPrices!BI1-CleanPrices!BH1)</f>
        <v>-6.42090374596244E-4</v>
      </c>
      <c r="BI16" s="15">
        <f>LN(CleanPrices!BJ2/CleanPrices!BI2)/(CleanPrices!BJ1-CleanPrices!BI1)</f>
        <v>1.92627112378871E-3</v>
      </c>
      <c r="BJ16" s="15">
        <f>LN(CleanPrices!BK2/CleanPrices!BJ2)/(CleanPrices!BK1-CleanPrices!BJ1)</f>
        <v>2.8825130288716028E-3</v>
      </c>
      <c r="BK16" s="15">
        <f>LN(CleanPrices!BL2/CleanPrices!BK2)/(CleanPrices!BL1-CleanPrices!BK1)</f>
        <v>-7.9470139949443866E-3</v>
      </c>
      <c r="BL16" s="15">
        <f>LN(CleanPrices!BM2/CleanPrices!BL2)/(CleanPrices!BM1-CleanPrices!BL1)</f>
        <v>1.5355373326145297E-2</v>
      </c>
      <c r="BM16" s="15">
        <f>LN(CleanPrices!BN2/CleanPrices!BM2)/(CleanPrices!BN1-CleanPrices!BM1)</f>
        <v>3.7041796656004885E-3</v>
      </c>
      <c r="BN16" s="15">
        <f>LN(CleanPrices!BO2/CleanPrices!BN2)/(CleanPrices!BO1-CleanPrices!BN1)</f>
        <v>-7.9470139949443866E-3</v>
      </c>
      <c r="BO16" s="15">
        <f>LN(CleanPrices!BP2/CleanPrices!BO2)/(CleanPrices!BP1-CleanPrices!BO1)</f>
        <v>-5.892735803813122E-4</v>
      </c>
      <c r="BP16" s="15">
        <f>LN(CleanPrices!BQ2/CleanPrices!BP2)/(CleanPrices!BQ1-CleanPrices!BP1)</f>
        <v>3.7114913258924305E-2</v>
      </c>
      <c r="BQ16" s="15">
        <f>LN(CleanPrices!BR2/CleanPrices!BQ2)/(CleanPrices!BR1-CleanPrices!BQ1)</f>
        <v>-0.13959140640632314</v>
      </c>
      <c r="BR16" s="15">
        <f>LN(CleanPrices!BS2/CleanPrices!BR2)/(CleanPrices!BS1-CleanPrices!BR1)</f>
        <v>1.0989121575595165E-2</v>
      </c>
      <c r="BS16" s="15" t="e">
        <f>LN(CleanPrices!BT2/CleanPrices!BS2)/(CleanPrices!BT1-CleanPrices!BS1)</f>
        <v>#NUM!</v>
      </c>
      <c r="BT16" s="15" t="e">
        <f>LN(CleanPrices!BU2/CleanPrices!BT2)/(CleanPrices!BU1-CleanPrices!BT1)</f>
        <v>#NUM!</v>
      </c>
      <c r="BU16" s="15">
        <f>LN(CleanPrices!BV2/CleanPrices!BU2)/(CleanPrices!BV1-CleanPrices!BU1)</f>
        <v>0.58563088194614865</v>
      </c>
      <c r="BV16" s="15">
        <f>LN(CleanPrices!BW2/CleanPrices!BV2)/(CleanPrices!BW1-CleanPrices!BV1)</f>
        <v>-1.036177066872193</v>
      </c>
      <c r="BW16" s="15" t="e">
        <f>LN(CleanPrices!BX2/CleanPrices!BW2)/(CleanPrices!BX1-CleanPrices!BW1)</f>
        <v>#NUM!</v>
      </c>
      <c r="BX16" s="15" t="e">
        <f>LN(CleanPrices!BY2/CleanPrices!BX2)/(CleanPrices!BY1-CleanPrices!BX1)</f>
        <v>#NUM!</v>
      </c>
      <c r="BY16" s="15" t="e">
        <f>LN(CleanPrices!BZ2/CleanPrices!BY2)/(CleanPrices!BZ1-CleanPrices!BY1)</f>
        <v>#NUM!</v>
      </c>
      <c r="BZ16" s="15" t="e">
        <f>LN(CleanPrices!CA2/CleanPrices!BZ2)/(CleanPrices!CA1-CleanPrices!BZ1)</f>
        <v>#NUM!</v>
      </c>
      <c r="CA16" s="15" t="e">
        <f>LN(CleanPrices!CB2/CleanPrices!CA2)/(CleanPrices!CB1-CleanPrices!CA1)</f>
        <v>#NUM!</v>
      </c>
      <c r="CB16" s="15">
        <f>LN(CleanPrices!CC2/CleanPrices!CB2)/(CleanPrices!CC1-CleanPrices!CB1)</f>
        <v>0.58348123913132177</v>
      </c>
      <c r="CC16" s="15">
        <f>LN(CleanPrices!CD2/CleanPrices!CC2)/(CleanPrices!CD1-CleanPrices!CC1)</f>
        <v>0.55741756591261349</v>
      </c>
      <c r="CD16" s="15">
        <f>LN(CleanPrices!CE2/CleanPrices!CD2)/(CleanPrices!CE1-CleanPrices!CD1)</f>
        <v>-3.9341049289553705</v>
      </c>
      <c r="CE16" s="15" t="e">
        <f>LN(CleanPrices!CF2/CleanPrices!CE2)/(CleanPrices!CF1-CleanPrices!CE1)</f>
        <v>#NUM!</v>
      </c>
      <c r="CF16" s="15" t="e">
        <f>LN(CleanPrices!CG2/CleanPrices!CF2)/(CleanPrices!CG1-CleanPrices!CF1)</f>
        <v>#NUM!</v>
      </c>
      <c r="CG16" s="15">
        <f>LN(CleanPrices!CH2/CleanPrices!CG2)/(CleanPrices!CH1-CleanPrices!CG1)</f>
        <v>1.8213971254904791</v>
      </c>
      <c r="CH16" s="15">
        <f>LN(CleanPrices!CI2/CleanPrices!CH2)/(CleanPrices!CI1-CleanPrices!CH1)</f>
        <v>1.319915266816847</v>
      </c>
      <c r="CI16" s="15" t="e">
        <f>LN(CleanPrices!CJ2/CleanPrices!CI2)/(CleanPrices!CJ1-CleanPrices!CI1)</f>
        <v>#NUM!</v>
      </c>
      <c r="CJ16" s="15" t="e">
        <f>LN(CleanPrices!CK2/CleanPrices!CJ2)/(CleanPrices!CK1-CleanPrices!CJ1)</f>
        <v>#NUM!</v>
      </c>
      <c r="CK16" s="15" t="e">
        <f>LN(CleanPrices!CL2/CleanPrices!CK2)/(CleanPrices!CL1-CleanPrices!CK1)</f>
        <v>#NUM!</v>
      </c>
      <c r="CL16" s="15">
        <f>LN(CleanPrices!CM2/CleanPrices!CL2)/(CleanPrices!CM1-CleanPrices!CL1)</f>
        <v>1.8402189217224687</v>
      </c>
      <c r="CM16" s="15">
        <f>LN(CleanPrices!CN2/CleanPrices!CM2)/(CleanPrices!CN1-CleanPrices!CM1)</f>
        <v>0.66572824323441604</v>
      </c>
      <c r="CN16" s="15">
        <f>LN(CleanPrices!CO2/CleanPrices!CN2)/(CleanPrices!CO1-CleanPrices!CN1)</f>
        <v>0.19437640868564351</v>
      </c>
      <c r="CO16" s="15" t="e">
        <f>LN(CleanPrices!CP2/CleanPrices!CO2)/(CleanPrices!CP1-CleanPrices!CO1)</f>
        <v>#NUM!</v>
      </c>
      <c r="CP16" s="15" t="e">
        <f>LN(CleanPrices!CQ2/CleanPrices!CP2)/(CleanPrices!CQ1-CleanPrices!CP1)</f>
        <v>#DIV/0!</v>
      </c>
      <c r="CQ16" s="15" t="e">
        <f>LN(CleanPrices!CR2/CleanPrices!CQ2)/(CleanPrices!CR1-CleanPrices!CQ1)</f>
        <v>#DIV/0!</v>
      </c>
      <c r="CR16" s="15" t="e">
        <f>LN(CleanPrices!CS2/CleanPrices!CR2)/(CleanPrices!CS1-CleanPrices!CR1)</f>
        <v>#DIV/0!</v>
      </c>
      <c r="CS16" s="15" t="e">
        <f>LN(CleanPrices!CT2/CleanPrices!CS2)/(CleanPrices!CT1-CleanPrices!CS1)</f>
        <v>#DIV/0!</v>
      </c>
      <c r="CT16" s="15">
        <f>LN(CleanPrices!CU2/CleanPrices!CT2)/(CleanPrices!CU1-CleanPrices!CT1)</f>
        <v>0.6807156755808228</v>
      </c>
      <c r="CU16" s="15">
        <f>LN(CleanPrices!CV2/CleanPrices!CU2)/(CleanPrices!CV1-CleanPrices!CU1)</f>
        <v>-1.2036430879463595</v>
      </c>
      <c r="CV16" s="15">
        <f>LN(CleanPrices!CW2/CleanPrices!CV2)/(CleanPrices!CW1-CleanPrices!CV1)</f>
        <v>1.2398018299637661</v>
      </c>
      <c r="CW16" s="15" t="e">
        <f>LN(CleanPrices!CX2/CleanPrices!CW2)/(CleanPrices!CX1-CleanPrices!CW1)</f>
        <v>#NUM!</v>
      </c>
      <c r="CX16" s="15" t="e">
        <f>LN(CleanPrices!CY2/CleanPrices!CX2)/(CleanPrices!CY1-CleanPrices!CX1)</f>
        <v>#NUM!</v>
      </c>
      <c r="CY16" s="15" t="e">
        <f>LN(CleanPrices!CZ2/CleanPrices!CY2)/(CleanPrices!CZ1-CleanPrices!CY1)</f>
        <v>#NUM!</v>
      </c>
      <c r="CZ16" s="15">
        <f>LN(CleanPrices!DA2/CleanPrices!CZ2)/(CleanPrices!DA1-CleanPrices!CZ1)</f>
        <v>0.60669213072197126</v>
      </c>
      <c r="DA16" s="15">
        <f>LN(CleanPrices!DB2/CleanPrices!DA2)/(CleanPrices!DB1-CleanPrices!DA1)</f>
        <v>-0.14622988120338068</v>
      </c>
      <c r="DB16" s="15" t="e">
        <f>LN(CleanPrices!DC2/CleanPrices!DB2)/(CleanPrices!DC1-CleanPrices!DB1)</f>
        <v>#NUM!</v>
      </c>
      <c r="DC16" s="15" t="e">
        <f>LN(CleanPrices!DD2/CleanPrices!DC2)/(CleanPrices!DD1-CleanPrices!DC1)</f>
        <v>#NUM!</v>
      </c>
      <c r="DD16" s="15">
        <f>LN(CleanPrices!DE2/CleanPrices!DD2)/(CleanPrices!DE1-CleanPrices!DD1)</f>
        <v>0.40307641927317678</v>
      </c>
      <c r="DE16" s="15" t="e">
        <f>LN(CleanPrices!DF2/CleanPrices!DE2)/(CleanPrices!DF1-CleanPrices!DE1)</f>
        <v>#NUM!</v>
      </c>
      <c r="DF16" s="15" t="e">
        <f>LN(CleanPrices!DG2/CleanPrices!DF2)/(CleanPrices!DG1-CleanPrices!DF1)</f>
        <v>#NUM!</v>
      </c>
      <c r="DG16" s="15" t="e">
        <f>LN(CleanPrices!DH2/CleanPrices!DG2)/(CleanPrices!DH1-CleanPrices!DG1)</f>
        <v>#NUM!</v>
      </c>
      <c r="DH16" s="15">
        <f>LN(CleanPrices!DI2/CleanPrices!DH2)/(CleanPrices!DI1-CleanPrices!DH1)</f>
        <v>7.0187257992222432E-2</v>
      </c>
      <c r="DI16" s="15" t="e">
        <f>LN(CleanPrices!DJ2/CleanPrices!DI2)/(CleanPrices!DJ1-CleanPrices!DI1)</f>
        <v>#NUM!</v>
      </c>
      <c r="DJ16" s="15" t="e">
        <f>LN(CleanPrices!DK2/CleanPrices!DJ2)/(CleanPrices!DK1-CleanPrices!DJ1)</f>
        <v>#NUM!</v>
      </c>
      <c r="DK16" s="15" t="e">
        <f>LN(CleanPrices!DL2/CleanPrices!DK2)/(CleanPrices!DL1-CleanPrices!DK1)</f>
        <v>#NUM!</v>
      </c>
      <c r="DL16" s="15">
        <f>LN(CleanPrices!DM2/CleanPrices!DL2)/(CleanPrices!DM1-CleanPrices!DL1)</f>
        <v>-4.6212553356255217</v>
      </c>
      <c r="DM16" s="15" t="e">
        <f>LN(CleanPrices!DN2/CleanPrices!DM2)/(CleanPrices!DN1-CleanPrices!DM1)</f>
        <v>#NUM!</v>
      </c>
      <c r="DN16" s="15" t="e">
        <f>LN(CleanPrices!DO2/CleanPrices!DN2)/(CleanPrices!DO1-CleanPrices!DN1)</f>
        <v>#NUM!</v>
      </c>
      <c r="DO16" s="15" t="e">
        <f>LN(CleanPrices!DP2/CleanPrices!DO2)/(CleanPrices!DP1-CleanPrices!DO1)</f>
        <v>#NUM!</v>
      </c>
      <c r="DP16" s="15" t="e">
        <f>LN(CleanPrices!DQ2/CleanPrices!DP2)/(CleanPrices!DQ1-CleanPrices!DP1)</f>
        <v>#NUM!</v>
      </c>
      <c r="DQ16" s="15" t="e">
        <f>LN(CleanPrices!DR2/CleanPrices!DQ2)/(CleanPrices!DR1-CleanPrices!DQ1)</f>
        <v>#NUM!</v>
      </c>
      <c r="DR16" s="15" t="e">
        <f>LN(CleanPrices!DS2/CleanPrices!DR2)/(CleanPrices!DS1-CleanPrices!DR1)</f>
        <v>#NUM!</v>
      </c>
      <c r="DS16" s="15" t="e">
        <f>LN(CleanPrices!DT2/CleanPrices!DS2)/(CleanPrices!DT1-CleanPrices!DS1)</f>
        <v>#NUM!</v>
      </c>
      <c r="DT16" s="15" t="e">
        <f>LN(CleanPrices!DU2/CleanPrices!DT2)/(CleanPrices!DU1-CleanPrices!DT1)</f>
        <v>#NUM!</v>
      </c>
      <c r="DU16" s="15" t="e">
        <f>LN(CleanPrices!DV2/CleanPrices!DU2)/(CleanPrices!DV1-CleanPrices!DU1)</f>
        <v>#NUM!</v>
      </c>
      <c r="DV16" s="15" t="e">
        <f>LN(CleanPrices!DW2/CleanPrices!DV2)/(CleanPrices!DW1-CleanPrices!DV1)</f>
        <v>#NUM!</v>
      </c>
      <c r="DW16" s="15">
        <f>LN(CleanPrices!DX2/CleanPrices!DW2)/(CleanPrices!DX1-CleanPrices!DW1)</f>
        <v>-4.5697670339461545E-2</v>
      </c>
      <c r="DX16" s="15" t="e">
        <f>LN(CleanPrices!DY2/CleanPrices!DX2)/(CleanPrices!DY1-CleanPrices!DX1)</f>
        <v>#NUM!</v>
      </c>
      <c r="DY16" s="15" t="e">
        <f>LN(CleanPrices!DZ2/CleanPrices!DY2)/(CleanPrices!DZ1-CleanPrices!DY1)</f>
        <v>#NUM!</v>
      </c>
      <c r="DZ16" s="15" t="e">
        <f>LN(CleanPrices!EA2/CleanPrices!DZ2)/(CleanPrices!EA1-CleanPrices!DZ1)</f>
        <v>#DIV/0!</v>
      </c>
      <c r="EA16" s="15" t="e">
        <f>LN(CleanPrices!EB2/CleanPrices!EA2)/(CleanPrices!EB1-CleanPrices!EA1)</f>
        <v>#DIV/0!</v>
      </c>
      <c r="EB16" s="15" t="e">
        <f>LN(CleanPrices!EC2/CleanPrices!EB2)/(CleanPrices!EC1-CleanPrices!EB1)</f>
        <v>#DIV/0!</v>
      </c>
      <c r="EC16" s="15" t="e">
        <f>LN(CleanPrices!ED2/CleanPrices!EC2)/(CleanPrices!ED1-CleanPrices!EC1)</f>
        <v>#DIV/0!</v>
      </c>
      <c r="ED16" s="15" t="e">
        <f>LN(CleanPrices!EE2/CleanPrices!ED2)/(CleanPrices!EE1-CleanPrices!ED1)</f>
        <v>#DIV/0!</v>
      </c>
      <c r="EE16" s="15" t="e">
        <f>LN(CleanPrices!EF2/CleanPrices!EE2)/(CleanPrices!EF1-CleanPrices!EE1)</f>
        <v>#DIV/0!</v>
      </c>
      <c r="EF16" s="15" t="e">
        <f>LOG(CleanPrices!EG2/EF2)</f>
        <v>#DIV/0!</v>
      </c>
      <c r="EG16" s="15" t="e">
        <f>LOG(CleanPrices!EH2/EG2)</f>
        <v>#DIV/0!</v>
      </c>
      <c r="EH16" s="15" t="e">
        <f>LOG(CleanPrices!EI2/EH2)</f>
        <v>#DIV/0!</v>
      </c>
      <c r="EI16" s="15" t="e">
        <f>LOG(CleanPrices!EJ2/EI2)</f>
        <v>#DIV/0!</v>
      </c>
      <c r="EJ16" s="15" t="e">
        <f>LOG(CleanPrices!EK2/EJ2)</f>
        <v>#DIV/0!</v>
      </c>
      <c r="EK16" s="15" t="e">
        <f>LOG(CleanPrices!EL2/EK2)</f>
        <v>#DIV/0!</v>
      </c>
      <c r="EL16" s="15" t="e">
        <f>LOG(CleanPrices!EM2/EL2)</f>
        <v>#DIV/0!</v>
      </c>
      <c r="EM16" s="15" t="e">
        <f>LOG(CleanPrices!EN2/EM2)</f>
        <v>#DIV/0!</v>
      </c>
      <c r="EN16" s="15" t="e">
        <f>LOG(CleanPrices!EO2/EN2)</f>
        <v>#DIV/0!</v>
      </c>
      <c r="EO16" s="15" t="e">
        <f>LOG(CleanPrices!EP2/EO2)</f>
        <v>#DIV/0!</v>
      </c>
      <c r="EP16" s="15" t="e">
        <f>LOG(CleanPrices!EQ2/EP2)</f>
        <v>#DIV/0!</v>
      </c>
    </row>
    <row r="17" spans="1:10" x14ac:dyDescent="0.2">
      <c r="A17" s="15"/>
      <c r="B17" s="15"/>
      <c r="C17" s="15"/>
      <c r="D17" s="15"/>
      <c r="E17" s="15"/>
      <c r="F17" s="15"/>
      <c r="G17" s="15"/>
      <c r="H17" s="15"/>
      <c r="I17" s="15"/>
      <c r="J17" s="38"/>
    </row>
    <row r="18" spans="1:10" x14ac:dyDescent="0.2">
      <c r="A18" s="15"/>
      <c r="B18" s="15"/>
      <c r="D18" s="15"/>
      <c r="E18" s="15"/>
      <c r="G18" s="15"/>
      <c r="H18" s="15"/>
      <c r="J18" s="38"/>
    </row>
    <row r="19" spans="1:10" x14ac:dyDescent="0.2">
      <c r="A19" s="15"/>
      <c r="B19" s="15"/>
      <c r="D19" s="15"/>
      <c r="E19" s="15"/>
      <c r="G19" s="15"/>
      <c r="H19" s="15"/>
    </row>
    <row r="20" spans="1:10" x14ac:dyDescent="0.2">
      <c r="A20" s="15"/>
      <c r="B20" s="15"/>
      <c r="D20" s="15"/>
      <c r="E20" s="15"/>
      <c r="G20" s="15"/>
      <c r="H20" s="15"/>
    </row>
    <row r="21" spans="1:10" x14ac:dyDescent="0.2">
      <c r="A21" s="15"/>
      <c r="B21" s="15"/>
      <c r="D21" s="15"/>
      <c r="E21" s="15"/>
      <c r="G21" s="15"/>
      <c r="H21" s="15"/>
    </row>
    <row r="22" spans="1:10" x14ac:dyDescent="0.2">
      <c r="A22" s="15"/>
      <c r="B22" s="15"/>
      <c r="D22" s="15"/>
      <c r="E22" s="15"/>
      <c r="G22" s="15"/>
      <c r="H22" s="15"/>
    </row>
    <row r="23" spans="1:10" x14ac:dyDescent="0.2">
      <c r="A23" s="15"/>
      <c r="B23" s="15"/>
      <c r="D23" s="15"/>
      <c r="E23" s="15"/>
      <c r="G23" s="15"/>
      <c r="H23" s="15"/>
    </row>
    <row r="24" spans="1:10" x14ac:dyDescent="0.2">
      <c r="A24" s="15"/>
      <c r="B24" s="15"/>
      <c r="D24" s="15"/>
      <c r="E24" s="15"/>
      <c r="G24" s="15"/>
      <c r="H24" s="15"/>
    </row>
    <row r="25" spans="1:10" x14ac:dyDescent="0.2">
      <c r="A25" s="15"/>
      <c r="B25" s="15"/>
      <c r="D25" s="15"/>
      <c r="E25" s="15"/>
      <c r="G25" s="15"/>
      <c r="H25" s="15"/>
    </row>
    <row r="26" spans="1:10" x14ac:dyDescent="0.2">
      <c r="A26" s="15"/>
      <c r="B26" s="15"/>
      <c r="D26" s="15"/>
      <c r="E26" s="15"/>
      <c r="G26" s="15"/>
      <c r="H26" s="15"/>
    </row>
    <row r="27" spans="1:10" x14ac:dyDescent="0.2">
      <c r="A27" s="15"/>
      <c r="B27" s="15"/>
      <c r="D27" s="15"/>
      <c r="E27" s="15"/>
      <c r="G27" s="15"/>
      <c r="H27" s="15"/>
    </row>
    <row r="28" spans="1:10" x14ac:dyDescent="0.2">
      <c r="A28" s="15"/>
      <c r="B28" s="15"/>
      <c r="D28" s="15"/>
      <c r="E28" s="15"/>
      <c r="G28" s="15"/>
      <c r="H28" s="15"/>
    </row>
    <row r="29" spans="1:10" x14ac:dyDescent="0.2">
      <c r="A29" s="15"/>
      <c r="B29" s="15"/>
      <c r="D29" s="15"/>
      <c r="E29" s="15"/>
      <c r="G29" s="15"/>
      <c r="H29" s="15"/>
    </row>
    <row r="30" spans="1:10" x14ac:dyDescent="0.2">
      <c r="A30" s="15"/>
      <c r="B30" s="15"/>
      <c r="D30" s="15"/>
      <c r="E30" s="15"/>
      <c r="G30" s="15"/>
      <c r="H30" s="15"/>
    </row>
    <row r="31" spans="1:10" x14ac:dyDescent="0.2">
      <c r="A31" s="15"/>
      <c r="B31" s="15"/>
      <c r="D31" s="15"/>
      <c r="E31" s="15"/>
      <c r="G31" s="15"/>
      <c r="H31" s="15"/>
    </row>
    <row r="32" spans="1:10" x14ac:dyDescent="0.2">
      <c r="A32" s="15"/>
      <c r="B32" s="15">
        <f>VarianceCovarianceMatrix!B32</f>
        <v>8.2594926820288623E-5</v>
      </c>
      <c r="D32" s="15"/>
      <c r="E32" s="15"/>
      <c r="G32" s="15"/>
      <c r="H32" s="15"/>
    </row>
    <row r="33" spans="1:8" x14ac:dyDescent="0.2">
      <c r="A33" s="15"/>
      <c r="B33" s="15">
        <f>VarianceCovarianceMatrix!B33</f>
        <v>1.0198737535517933E-5</v>
      </c>
      <c r="D33" s="15"/>
      <c r="E33" s="15"/>
      <c r="G33" s="15"/>
      <c r="H33" s="15"/>
    </row>
    <row r="34" spans="1:8" x14ac:dyDescent="0.2">
      <c r="A34" s="15"/>
      <c r="B34" s="15">
        <f>VarianceCovarianceMatrix!B34</f>
        <v>-8.3838369848408578E-5</v>
      </c>
      <c r="D34" s="15"/>
      <c r="E34" s="15"/>
      <c r="G34" s="15"/>
      <c r="H34" s="15"/>
    </row>
    <row r="35" spans="1:8" x14ac:dyDescent="0.2">
      <c r="A35" s="15"/>
      <c r="B35" s="15">
        <f>VarianceCovarianceMatrix!B35</f>
        <v>-1.1557689169076621E-4</v>
      </c>
      <c r="D35" s="15"/>
      <c r="E35" s="15"/>
      <c r="G35" s="15"/>
      <c r="H35" s="15"/>
    </row>
    <row r="36" spans="1:8" x14ac:dyDescent="0.2">
      <c r="A36" s="15"/>
      <c r="B36" s="15">
        <f>VarianceCovarianceMatrix!B36</f>
        <v>1.0980031212163433E-5</v>
      </c>
      <c r="D36" s="15"/>
      <c r="E36" s="15"/>
      <c r="G36" s="15"/>
      <c r="H36" s="15"/>
    </row>
    <row r="37" spans="1:8" x14ac:dyDescent="0.2">
      <c r="A37" s="15"/>
      <c r="B37" s="15">
        <f>VarianceCovarianceMatrix!B37</f>
        <v>2.9880435137980232E-4</v>
      </c>
      <c r="D37" s="15"/>
      <c r="E37" s="15"/>
      <c r="G37" s="15"/>
      <c r="H37" s="15"/>
    </row>
    <row r="38" spans="1:8" x14ac:dyDescent="0.2">
      <c r="A38" s="15"/>
      <c r="B38" s="15">
        <f>VarianceCovarianceMatrix!B38</f>
        <v>2.2047614967938726E-4</v>
      </c>
      <c r="D38" s="15"/>
      <c r="E38" s="15"/>
      <c r="G38" s="15"/>
      <c r="H38" s="15"/>
    </row>
    <row r="39" spans="1:8" x14ac:dyDescent="0.2">
      <c r="A39" s="15"/>
      <c r="B39" s="15">
        <f>VarianceCovarianceMatrix!B39</f>
        <v>1.6740395415279431E-4</v>
      </c>
      <c r="D39" s="15"/>
      <c r="E39" s="15"/>
      <c r="G39" s="15"/>
      <c r="H39" s="15"/>
    </row>
    <row r="40" spans="1:8" x14ac:dyDescent="0.2">
      <c r="A40" s="15"/>
      <c r="B40" s="15">
        <f>VarianceCovarianceMatrix!B40</f>
        <v>3.1439755954602492E-4</v>
      </c>
      <c r="D40" s="15"/>
      <c r="E40" s="15"/>
      <c r="G40" s="15"/>
      <c r="H40" s="15"/>
    </row>
    <row r="41" spans="1:8" x14ac:dyDescent="0.2">
      <c r="A41" s="15"/>
      <c r="B41" s="15">
        <f>VarianceCovarianceMatrix!B41</f>
        <v>-2.0291043328235812E-4</v>
      </c>
      <c r="D41" s="15"/>
      <c r="E41" s="15"/>
      <c r="G41" s="15"/>
      <c r="H41" s="15"/>
    </row>
    <row r="42" spans="1:8" x14ac:dyDescent="0.2">
      <c r="A42" s="15"/>
      <c r="B42" s="15">
        <f>VarianceCovarianceMatrix!B42</f>
        <v>-2.0291043328235812E-4</v>
      </c>
      <c r="D42" s="15"/>
      <c r="E42" s="15"/>
      <c r="G42" s="15"/>
      <c r="H42" s="15"/>
    </row>
    <row r="43" spans="1:8" x14ac:dyDescent="0.2">
      <c r="A43" s="15"/>
      <c r="B43" s="15">
        <f>VarianceCovarianceMatrix!B43</f>
        <v>2.5350538180244167E-5</v>
      </c>
      <c r="D43" s="15"/>
      <c r="E43" s="15"/>
      <c r="G43" s="15"/>
      <c r="H43" s="15"/>
    </row>
    <row r="44" spans="1:8" x14ac:dyDescent="0.2">
      <c r="A44" s="15"/>
      <c r="B44" s="15">
        <f>VarianceCovarianceMatrix!B44</f>
        <v>2.5350538180244167E-5</v>
      </c>
      <c r="D44" s="15"/>
      <c r="E44" s="15"/>
      <c r="G44" s="15"/>
      <c r="H44" s="15"/>
    </row>
    <row r="45" spans="1:8" x14ac:dyDescent="0.2">
      <c r="A45" s="15"/>
      <c r="B45" s="15">
        <f>VarianceCovarianceMatrix!B45</f>
        <v>2.4485088843278618E-4</v>
      </c>
      <c r="D45" s="15"/>
      <c r="E45" s="15"/>
      <c r="G45" s="15"/>
      <c r="H45" s="15"/>
    </row>
    <row r="46" spans="1:8" x14ac:dyDescent="0.2">
      <c r="A46" s="15"/>
      <c r="B46" s="15">
        <f>VarianceCovarianceMatrix!B46</f>
        <v>4.5185511775358794E-5</v>
      </c>
      <c r="D46" s="15"/>
      <c r="E46" s="15"/>
      <c r="G46" s="15"/>
      <c r="H46" s="15"/>
    </row>
    <row r="47" spans="1:8" x14ac:dyDescent="0.2">
      <c r="A47" s="15"/>
      <c r="B47" s="15">
        <f>VarianceCovarianceMatrix!B47</f>
        <v>4.5185511775358794E-5</v>
      </c>
      <c r="D47" s="15"/>
      <c r="E47" s="15"/>
      <c r="G47" s="15"/>
      <c r="H47" s="15"/>
    </row>
    <row r="48" spans="1:8" x14ac:dyDescent="0.2">
      <c r="A48" s="15"/>
      <c r="B48" s="15">
        <f>VarianceCovarianceMatrix!B48</f>
        <v>-1.4010265454556339E-4</v>
      </c>
      <c r="D48" s="15"/>
      <c r="E48" s="15"/>
      <c r="G48" s="15"/>
      <c r="H48" s="15"/>
    </row>
    <row r="49" spans="1:8" x14ac:dyDescent="0.2">
      <c r="A49" s="15"/>
      <c r="B49" s="15">
        <f>VarianceCovarianceMatrix!B49</f>
        <v>1.3783472711152546E-4</v>
      </c>
      <c r="D49" s="15"/>
      <c r="E49" s="15"/>
      <c r="G49" s="15"/>
      <c r="H49" s="15"/>
    </row>
    <row r="50" spans="1:8" x14ac:dyDescent="0.2">
      <c r="A50" s="15"/>
      <c r="B50" s="15">
        <f>VarianceCovarianceMatrix!B50</f>
        <v>1.4774232820796335E-4</v>
      </c>
      <c r="D50" s="15"/>
      <c r="E50" s="15"/>
      <c r="G50" s="15"/>
      <c r="H50" s="15"/>
    </row>
    <row r="51" spans="1:8" x14ac:dyDescent="0.2">
      <c r="A51" s="15"/>
      <c r="B51" s="15">
        <f>VarianceCovarianceMatrix!B51</f>
        <v>6.2442023798567117E-5</v>
      </c>
      <c r="D51" s="15"/>
      <c r="E51" s="15"/>
      <c r="G51" s="15"/>
      <c r="H51" s="15"/>
    </row>
    <row r="52" spans="1:8" x14ac:dyDescent="0.2">
      <c r="A52" s="15"/>
      <c r="B52" s="15">
        <f>VarianceCovarianceMatrix!B52</f>
        <v>2.0291440823507501E-5</v>
      </c>
      <c r="D52" s="15"/>
      <c r="E52" s="15"/>
      <c r="G52" s="15"/>
      <c r="H52" s="15"/>
    </row>
    <row r="53" spans="1:8" x14ac:dyDescent="0.2">
      <c r="A53" s="15"/>
      <c r="B53" s="15">
        <f>VarianceCovarianceMatrix!B53</f>
        <v>-6.7972137291755783E-5</v>
      </c>
      <c r="D53" s="15"/>
      <c r="E53" s="15"/>
      <c r="G53" s="15"/>
      <c r="H53" s="15"/>
    </row>
    <row r="54" spans="1:8" x14ac:dyDescent="0.2">
      <c r="A54" s="15"/>
      <c r="B54" s="15">
        <f>VarianceCovarianceMatrix!B54</f>
        <v>8.6214184739987642E-5</v>
      </c>
      <c r="D54" s="15"/>
      <c r="E54" s="15"/>
      <c r="G54" s="15"/>
      <c r="H54" s="15"/>
    </row>
    <row r="55" spans="1:8" x14ac:dyDescent="0.2">
      <c r="A55" s="15"/>
      <c r="B55" s="15">
        <f>VarianceCovarianceMatrix!B55</f>
        <v>3.105748985674137E-5</v>
      </c>
      <c r="D55" s="15"/>
      <c r="E55" s="15"/>
      <c r="G55" s="15"/>
      <c r="H55" s="15"/>
    </row>
    <row r="56" spans="1:8" x14ac:dyDescent="0.2">
      <c r="A56" s="15"/>
      <c r="B56" s="15">
        <f>VarianceCovarianceMatrix!B56</f>
        <v>2.2087983791423138E-4</v>
      </c>
      <c r="D56" s="15"/>
      <c r="E56" s="15"/>
      <c r="G56" s="15"/>
      <c r="H56" s="15"/>
    </row>
    <row r="57" spans="1:8" x14ac:dyDescent="0.2">
      <c r="A57" s="15"/>
      <c r="B57" s="15">
        <f>VarianceCovarianceMatrix!B57</f>
        <v>2.0754356945172322E-4</v>
      </c>
      <c r="D57" s="15"/>
      <c r="E57" s="15"/>
      <c r="G57" s="15"/>
      <c r="H57" s="15"/>
    </row>
    <row r="58" spans="1:8" x14ac:dyDescent="0.2">
      <c r="A58" s="15"/>
      <c r="B58" s="15">
        <f>VarianceCovarianceMatrix!B58</f>
        <v>2.1017012842307624E-4</v>
      </c>
      <c r="D58" s="15"/>
      <c r="E58" s="15"/>
      <c r="G58" s="15"/>
      <c r="H58" s="15"/>
    </row>
    <row r="59" spans="1:8" x14ac:dyDescent="0.2">
      <c r="A59" s="15"/>
      <c r="B59" s="15">
        <f>VarianceCovarianceMatrix!B59</f>
        <v>2.1017012842307624E-4</v>
      </c>
      <c r="D59" s="15"/>
      <c r="E59" s="15"/>
      <c r="G59" s="15"/>
      <c r="H59" s="15"/>
    </row>
    <row r="60" spans="1:8" x14ac:dyDescent="0.2">
      <c r="A60" s="15"/>
      <c r="B60" s="15">
        <f>VarianceCovarianceMatrix!B60</f>
        <v>2.1017012842307624E-4</v>
      </c>
      <c r="D60" s="15"/>
      <c r="E60" s="15"/>
      <c r="G60" s="15"/>
      <c r="H60" s="15"/>
    </row>
    <row r="61" spans="1:8" x14ac:dyDescent="0.2">
      <c r="A61" s="15"/>
      <c r="B61" s="15">
        <f>VarianceCovarianceMatrix!B61</f>
        <v>2.1017012842307624E-4</v>
      </c>
      <c r="D61" s="15"/>
      <c r="E61" s="15"/>
      <c r="G61" s="15"/>
      <c r="H61" s="15"/>
    </row>
    <row r="62" spans="1:8" x14ac:dyDescent="0.2">
      <c r="A62" s="15"/>
      <c r="B62" s="15">
        <f>VarianceCovarianceMatrix!B62</f>
        <v>3.267481155610267E-4</v>
      </c>
      <c r="D62" s="15"/>
      <c r="E62" s="15"/>
      <c r="G62" s="15"/>
      <c r="H62" s="15"/>
    </row>
    <row r="63" spans="1:8" x14ac:dyDescent="0.2">
      <c r="A63" s="15"/>
      <c r="B63" s="15">
        <f>VarianceCovarianceMatrix!B63</f>
        <v>5.234067921704205E-5</v>
      </c>
      <c r="D63" s="15"/>
      <c r="E63" s="15"/>
      <c r="G63" s="15"/>
      <c r="H63" s="15"/>
    </row>
    <row r="64" spans="1:8" x14ac:dyDescent="0.2">
      <c r="A64" s="15"/>
      <c r="B64" s="15">
        <f>VarianceCovarianceMatrix!B64</f>
        <v>-1.9635110960733679E-4</v>
      </c>
      <c r="D64" s="15"/>
      <c r="E64" s="15"/>
      <c r="G64" s="15"/>
      <c r="H64" s="15"/>
    </row>
    <row r="65" spans="1:8" x14ac:dyDescent="0.2">
      <c r="A65" s="15"/>
      <c r="B65" s="15">
        <f>VarianceCovarianceMatrix!B65</f>
        <v>1.6376683882979054E-4</v>
      </c>
      <c r="D65" s="15"/>
      <c r="E65" s="15"/>
      <c r="G65" s="15"/>
      <c r="H65" s="15"/>
    </row>
    <row r="66" spans="1:8" x14ac:dyDescent="0.2">
      <c r="A66" s="15"/>
      <c r="B66" s="15">
        <f>VarianceCovarianceMatrix!B66</f>
        <v>-5.7192299874242304E-6</v>
      </c>
      <c r="D66" s="15"/>
      <c r="E66" s="15"/>
      <c r="G66" s="15"/>
      <c r="H66" s="15"/>
    </row>
    <row r="67" spans="1:8" x14ac:dyDescent="0.2">
      <c r="A67" s="15"/>
      <c r="B67" s="15">
        <f>VarianceCovarianceMatrix!B67</f>
        <v>5.0602083702977263E-5</v>
      </c>
      <c r="D67" s="15"/>
      <c r="E67" s="15"/>
      <c r="G67" s="15"/>
      <c r="H67" s="15"/>
    </row>
    <row r="68" spans="1:8" x14ac:dyDescent="0.2">
      <c r="A68" s="15"/>
      <c r="B68" s="15">
        <f>VarianceCovarianceMatrix!B68</f>
        <v>5.0602083702977263E-5</v>
      </c>
      <c r="D68" s="15"/>
      <c r="E68" s="15"/>
      <c r="G68" s="15"/>
      <c r="H68" s="15"/>
    </row>
    <row r="69" spans="1:8" x14ac:dyDescent="0.2">
      <c r="A69" s="15"/>
      <c r="B69" s="15">
        <f>VarianceCovarianceMatrix!B69</f>
        <v>1.605660217355037E-5</v>
      </c>
      <c r="D69" s="15"/>
      <c r="E69" s="15"/>
      <c r="G69" s="15"/>
      <c r="H69" s="15"/>
    </row>
    <row r="70" spans="1:8" x14ac:dyDescent="0.2">
      <c r="A70" s="15"/>
      <c r="B70" s="15">
        <f>VarianceCovarianceMatrix!B70</f>
        <v>1.605660217355037E-5</v>
      </c>
      <c r="D70" s="15"/>
      <c r="E70" s="15"/>
      <c r="G70" s="15"/>
      <c r="H70" s="15"/>
    </row>
    <row r="71" spans="1:8" x14ac:dyDescent="0.2">
      <c r="A71" s="15"/>
      <c r="B71" s="15">
        <f>VarianceCovarianceMatrix!B71</f>
        <v>0</v>
      </c>
      <c r="D71" s="15"/>
      <c r="E71" s="15"/>
      <c r="G71" s="15"/>
      <c r="H71" s="15"/>
    </row>
    <row r="72" spans="1:8" x14ac:dyDescent="0.2">
      <c r="A72" s="15"/>
      <c r="B72" s="15">
        <f>VarianceCovarianceMatrix!B72</f>
        <v>0</v>
      </c>
      <c r="D72" s="15"/>
      <c r="E72" s="15"/>
      <c r="G72" s="15"/>
      <c r="H72" s="15"/>
    </row>
    <row r="73" spans="1:8" x14ac:dyDescent="0.2">
      <c r="A73" s="15"/>
      <c r="B73" s="15">
        <f>VarianceCovarianceMatrix!B73</f>
        <v>0</v>
      </c>
      <c r="D73" s="15"/>
      <c r="E73" s="15"/>
      <c r="G73" s="15"/>
      <c r="H73" s="15"/>
    </row>
    <row r="74" spans="1:8" x14ac:dyDescent="0.2">
      <c r="A74" s="15"/>
      <c r="B74" s="15">
        <f>VarianceCovarianceMatrix!B74</f>
        <v>0</v>
      </c>
      <c r="D74" s="15"/>
      <c r="E74" s="15"/>
      <c r="G74" s="15"/>
      <c r="H74" s="15"/>
    </row>
    <row r="75" spans="1:8" x14ac:dyDescent="0.2">
      <c r="A75" s="15"/>
      <c r="B75" s="15">
        <f>VarianceCovarianceMatrix!B75</f>
        <v>0</v>
      </c>
      <c r="D75" s="15"/>
      <c r="E75" s="15"/>
      <c r="G75" s="15"/>
      <c r="H75" s="15"/>
    </row>
    <row r="76" spans="1:8" x14ac:dyDescent="0.2">
      <c r="A76" s="15"/>
      <c r="B76" s="15">
        <f>VarianceCovarianceMatrix!B76</f>
        <v>0</v>
      </c>
      <c r="D76" s="15"/>
      <c r="E76" s="15"/>
      <c r="G76" s="15"/>
      <c r="H76" s="15"/>
    </row>
    <row r="77" spans="1:8" x14ac:dyDescent="0.2">
      <c r="A77" s="15"/>
      <c r="B77" s="15">
        <f>VarianceCovarianceMatrix!B77</f>
        <v>0</v>
      </c>
      <c r="D77" s="15"/>
      <c r="E77" s="15"/>
      <c r="G77" s="15"/>
      <c r="H77" s="15"/>
    </row>
    <row r="78" spans="1:8" x14ac:dyDescent="0.2">
      <c r="A78" s="15"/>
      <c r="B78" s="15">
        <f>VarianceCovarianceMatrix!B78</f>
        <v>0</v>
      </c>
      <c r="D78" s="15"/>
      <c r="E78" s="15"/>
      <c r="G78" s="15"/>
      <c r="H78" s="15"/>
    </row>
    <row r="79" spans="1:8" x14ac:dyDescent="0.2">
      <c r="A79" s="15"/>
      <c r="B79" s="15">
        <f>VarianceCovarianceMatrix!B79</f>
        <v>0</v>
      </c>
      <c r="D79" s="15"/>
      <c r="E79" s="15"/>
      <c r="G79" s="15"/>
      <c r="H79" s="15"/>
    </row>
    <row r="80" spans="1:8" x14ac:dyDescent="0.2">
      <c r="A80" s="15"/>
      <c r="B80" s="15">
        <f>VarianceCovarianceMatrix!B80</f>
        <v>0</v>
      </c>
      <c r="D80" s="15"/>
      <c r="E80" s="15"/>
      <c r="G80" s="15"/>
      <c r="H80" s="15"/>
    </row>
    <row r="81" spans="1:8" x14ac:dyDescent="0.2">
      <c r="A81" s="15"/>
      <c r="B81" s="15">
        <f>VarianceCovarianceMatrix!B81</f>
        <v>0</v>
      </c>
      <c r="D81" s="15"/>
      <c r="E81" s="15"/>
      <c r="G81" s="15"/>
      <c r="H81" s="15"/>
    </row>
    <row r="82" spans="1:8" x14ac:dyDescent="0.2">
      <c r="A82" s="15"/>
      <c r="B82" s="15">
        <f>VarianceCovarianceMatrix!B82</f>
        <v>0</v>
      </c>
      <c r="D82" s="15"/>
      <c r="E82" s="15"/>
      <c r="G82" s="15"/>
      <c r="H82" s="15"/>
    </row>
    <row r="83" spans="1:8" x14ac:dyDescent="0.2">
      <c r="A83" s="15"/>
      <c r="B83" s="15">
        <f>VarianceCovarianceMatrix!B83</f>
        <v>0</v>
      </c>
      <c r="D83" s="15"/>
      <c r="E83" s="15"/>
      <c r="G83" s="15"/>
      <c r="H83" s="15"/>
    </row>
    <row r="84" spans="1:8" x14ac:dyDescent="0.2">
      <c r="A84" s="15"/>
      <c r="B84" s="15">
        <f>VarianceCovarianceMatrix!B84</f>
        <v>0</v>
      </c>
      <c r="D84" s="15"/>
      <c r="E84" s="15"/>
      <c r="G84" s="15"/>
      <c r="H84" s="15"/>
    </row>
    <row r="85" spans="1:8" x14ac:dyDescent="0.2">
      <c r="A85" s="15"/>
      <c r="B85" s="15">
        <f>VarianceCovarianceMatrix!B85</f>
        <v>0</v>
      </c>
      <c r="D85" s="15"/>
      <c r="E85" s="15"/>
      <c r="G85" s="15"/>
      <c r="H85" s="15"/>
    </row>
    <row r="86" spans="1:8" x14ac:dyDescent="0.2">
      <c r="A86" s="15"/>
      <c r="B86" s="15">
        <f>VarianceCovarianceMatrix!B86</f>
        <v>0</v>
      </c>
      <c r="D86" s="15"/>
      <c r="E86" s="15"/>
      <c r="G86" s="15"/>
      <c r="H86" s="15"/>
    </row>
    <row r="87" spans="1:8" x14ac:dyDescent="0.2">
      <c r="A87" s="15"/>
      <c r="B87" s="15">
        <f>VarianceCovarianceMatrix!B87</f>
        <v>0</v>
      </c>
      <c r="D87" s="15"/>
      <c r="E87" s="15"/>
      <c r="G87" s="15"/>
      <c r="H87" s="15"/>
    </row>
    <row r="88" spans="1:8" x14ac:dyDescent="0.2">
      <c r="A88" s="15"/>
      <c r="B88" s="15">
        <f>VarianceCovarianceMatrix!B88</f>
        <v>0</v>
      </c>
      <c r="D88" s="15"/>
      <c r="E88" s="15"/>
      <c r="G88" s="15"/>
      <c r="H88" s="15"/>
    </row>
    <row r="89" spans="1:8" x14ac:dyDescent="0.2">
      <c r="A89" s="15"/>
      <c r="B89" s="15">
        <f>VarianceCovarianceMatrix!B89</f>
        <v>0</v>
      </c>
      <c r="D89" s="15"/>
      <c r="E89" s="15"/>
      <c r="G89" s="15"/>
      <c r="H89" s="15"/>
    </row>
    <row r="90" spans="1:8" x14ac:dyDescent="0.2">
      <c r="A90" s="15"/>
      <c r="B90" s="15">
        <f>VarianceCovarianceMatrix!B90</f>
        <v>0</v>
      </c>
      <c r="D90" s="15"/>
      <c r="E90" s="15"/>
      <c r="G90" s="15"/>
      <c r="H90" s="15"/>
    </row>
    <row r="91" spans="1:8" x14ac:dyDescent="0.2">
      <c r="A91" s="15"/>
      <c r="B91" s="15">
        <f>VarianceCovarianceMatrix!B91</f>
        <v>0</v>
      </c>
      <c r="D91" s="15"/>
      <c r="E91" s="15"/>
      <c r="G91" s="15"/>
      <c r="H91" s="15"/>
    </row>
    <row r="92" spans="1:8" x14ac:dyDescent="0.2">
      <c r="A92" s="15"/>
      <c r="B92" s="15">
        <f>VarianceCovarianceMatrix!B92</f>
        <v>0</v>
      </c>
      <c r="D92" s="15"/>
      <c r="E92" s="15"/>
      <c r="G92" s="15"/>
      <c r="H92" s="15"/>
    </row>
    <row r="93" spans="1:8" x14ac:dyDescent="0.2">
      <c r="A93" s="15"/>
      <c r="B93" s="15">
        <f>VarianceCovarianceMatrix!B93</f>
        <v>0</v>
      </c>
      <c r="D93" s="15"/>
      <c r="E93" s="15"/>
      <c r="G93" s="15"/>
      <c r="H93" s="15"/>
    </row>
    <row r="94" spans="1:8" x14ac:dyDescent="0.2">
      <c r="A94" s="15"/>
      <c r="B94" s="15">
        <f>VarianceCovarianceMatrix!B94</f>
        <v>0</v>
      </c>
      <c r="D94" s="15"/>
      <c r="E94" s="15"/>
      <c r="G94" s="15"/>
      <c r="H94" s="15"/>
    </row>
    <row r="95" spans="1:8" x14ac:dyDescent="0.2">
      <c r="A95" s="15"/>
      <c r="B95" s="15">
        <f>VarianceCovarianceMatrix!B95</f>
        <v>0</v>
      </c>
      <c r="D95" s="15"/>
      <c r="E95" s="15"/>
      <c r="G95" s="15"/>
      <c r="H95" s="15"/>
    </row>
    <row r="96" spans="1:8" x14ac:dyDescent="0.2">
      <c r="A96" s="15"/>
      <c r="B96" s="15">
        <f>VarianceCovarianceMatrix!B96</f>
        <v>0</v>
      </c>
      <c r="D96" s="15"/>
      <c r="E96" s="15"/>
      <c r="G96" s="15"/>
      <c r="H96" s="15"/>
    </row>
    <row r="97" spans="1:8" x14ac:dyDescent="0.2">
      <c r="A97" s="15"/>
      <c r="B97" s="15">
        <f>VarianceCovarianceMatrix!B97</f>
        <v>0</v>
      </c>
      <c r="D97" s="15"/>
      <c r="E97" s="15"/>
      <c r="G97" s="15"/>
      <c r="H97" s="15"/>
    </row>
    <row r="98" spans="1:8" x14ac:dyDescent="0.2">
      <c r="A98" s="15"/>
      <c r="B98" s="15">
        <f>VarianceCovarianceMatrix!B98</f>
        <v>0</v>
      </c>
      <c r="D98" s="15"/>
      <c r="E98" s="15"/>
      <c r="G98" s="15"/>
      <c r="H98" s="15"/>
    </row>
    <row r="99" spans="1:8" x14ac:dyDescent="0.2">
      <c r="A99" s="15"/>
      <c r="B99" s="15">
        <f>VarianceCovarianceMatrix!B99</f>
        <v>0</v>
      </c>
      <c r="D99" s="15"/>
      <c r="E99" s="15"/>
      <c r="G99" s="15"/>
      <c r="H99" s="15"/>
    </row>
    <row r="100" spans="1:8" x14ac:dyDescent="0.2">
      <c r="A100" s="15"/>
      <c r="B100" s="15">
        <f>VarianceCovarianceMatrix!B100</f>
        <v>0</v>
      </c>
      <c r="D100" s="15"/>
      <c r="E100" s="15"/>
      <c r="G100" s="15"/>
      <c r="H100" s="15"/>
    </row>
    <row r="101" spans="1:8" x14ac:dyDescent="0.2">
      <c r="A101" s="15"/>
      <c r="B101" s="15">
        <f>VarianceCovarianceMatrix!B101</f>
        <v>0</v>
      </c>
      <c r="D101" s="15"/>
      <c r="E101" s="15"/>
    </row>
    <row r="102" spans="1:8" x14ac:dyDescent="0.2">
      <c r="A102" s="15"/>
      <c r="B102" s="15">
        <f>VarianceCovarianceMatrix!B102</f>
        <v>0</v>
      </c>
      <c r="D102" s="15"/>
      <c r="E102" s="15"/>
    </row>
    <row r="103" spans="1:8" x14ac:dyDescent="0.2">
      <c r="A103" s="15"/>
      <c r="B103" s="15">
        <f>VarianceCovarianceMatrix!B103</f>
        <v>0</v>
      </c>
      <c r="D103" s="15"/>
      <c r="E103" s="15"/>
    </row>
    <row r="104" spans="1:8" x14ac:dyDescent="0.2">
      <c r="A104" s="15"/>
      <c r="B104" s="15">
        <f>VarianceCovarianceMatrix!B104</f>
        <v>0</v>
      </c>
      <c r="D104" s="15"/>
      <c r="E104" s="15"/>
    </row>
    <row r="105" spans="1:8" x14ac:dyDescent="0.2">
      <c r="A105" s="15"/>
      <c r="B105" s="15">
        <f>VarianceCovarianceMatrix!B105</f>
        <v>0</v>
      </c>
      <c r="D105" s="15"/>
      <c r="E105" s="15"/>
    </row>
    <row r="106" spans="1:8" x14ac:dyDescent="0.2">
      <c r="A106" s="15"/>
      <c r="B106" s="15">
        <f>VarianceCovarianceMatrix!B106</f>
        <v>0</v>
      </c>
      <c r="D106" s="15"/>
      <c r="E106" s="15"/>
    </row>
    <row r="107" spans="1:8" x14ac:dyDescent="0.2">
      <c r="A107" s="15"/>
      <c r="B107" s="15">
        <f>VarianceCovarianceMatrix!B107</f>
        <v>0</v>
      </c>
      <c r="D107" s="15"/>
      <c r="E107" s="15"/>
    </row>
    <row r="108" spans="1:8" x14ac:dyDescent="0.2">
      <c r="A108" s="15"/>
      <c r="B108" s="15">
        <f>VarianceCovarianceMatrix!B108</f>
        <v>0</v>
      </c>
      <c r="D108" s="15"/>
      <c r="E108" s="15"/>
    </row>
    <row r="109" spans="1:8" x14ac:dyDescent="0.2">
      <c r="A109" s="15"/>
      <c r="B109" s="15">
        <f>VarianceCovarianceMatrix!B109</f>
        <v>0</v>
      </c>
      <c r="D109" s="15"/>
      <c r="E109" s="15"/>
    </row>
    <row r="110" spans="1:8" x14ac:dyDescent="0.2">
      <c r="A110" s="15"/>
      <c r="B110" s="15">
        <f>VarianceCovarianceMatrix!B110</f>
        <v>0</v>
      </c>
      <c r="D110" s="15"/>
      <c r="E110" s="15"/>
    </row>
    <row r="111" spans="1:8" x14ac:dyDescent="0.2">
      <c r="A111" s="15"/>
      <c r="B111" s="15">
        <f>VarianceCovarianceMatrix!B111</f>
        <v>0</v>
      </c>
      <c r="D111" s="15"/>
      <c r="E111" s="15"/>
    </row>
    <row r="112" spans="1:8" x14ac:dyDescent="0.2">
      <c r="A112" s="15"/>
      <c r="B112" s="15">
        <f>VarianceCovarianceMatrix!B112</f>
        <v>0</v>
      </c>
      <c r="D112" s="15"/>
      <c r="E112" s="15"/>
    </row>
    <row r="113" spans="1:5" x14ac:dyDescent="0.2">
      <c r="A113" s="15"/>
      <c r="B113" s="15">
        <f>VarianceCovarianceMatrix!B113</f>
        <v>0</v>
      </c>
      <c r="D113" s="15"/>
      <c r="E113" s="15"/>
    </row>
    <row r="114" spans="1:5" x14ac:dyDescent="0.2">
      <c r="A114" s="15"/>
      <c r="B114" s="15">
        <f>VarianceCovarianceMatrix!B114</f>
        <v>0</v>
      </c>
      <c r="D114" s="15"/>
      <c r="E114" s="15"/>
    </row>
    <row r="115" spans="1:5" x14ac:dyDescent="0.2">
      <c r="A115" s="15"/>
      <c r="B115" s="15">
        <f>VarianceCovarianceMatrix!B115</f>
        <v>0</v>
      </c>
      <c r="D115" s="15"/>
      <c r="E115" s="15"/>
    </row>
    <row r="116" spans="1:5" x14ac:dyDescent="0.2">
      <c r="A116" s="15"/>
      <c r="B116" s="15">
        <f>VarianceCovarianceMatrix!B116</f>
        <v>0</v>
      </c>
      <c r="D116" s="15"/>
      <c r="E116" s="15"/>
    </row>
    <row r="117" spans="1:5" x14ac:dyDescent="0.2">
      <c r="A117" s="15"/>
      <c r="B117" s="15">
        <f>VarianceCovarianceMatrix!B117</f>
        <v>0</v>
      </c>
      <c r="D117" s="15"/>
      <c r="E117" s="15"/>
    </row>
    <row r="118" spans="1:5" x14ac:dyDescent="0.2">
      <c r="A118" s="15"/>
      <c r="B118" s="15">
        <f>VarianceCovarianceMatrix!B118</f>
        <v>0</v>
      </c>
      <c r="D118" s="15"/>
      <c r="E118" s="15"/>
    </row>
    <row r="119" spans="1:5" x14ac:dyDescent="0.2">
      <c r="A119" s="15"/>
      <c r="B119" s="15">
        <f>VarianceCovarianceMatrix!B119</f>
        <v>0</v>
      </c>
      <c r="D119" s="15"/>
      <c r="E119" s="15"/>
    </row>
    <row r="120" spans="1:5" x14ac:dyDescent="0.2">
      <c r="A120" s="15"/>
      <c r="B120" s="15">
        <f>VarianceCovarianceMatrix!B120</f>
        <v>0</v>
      </c>
      <c r="D120" s="15"/>
      <c r="E120" s="15"/>
    </row>
    <row r="121" spans="1:5" x14ac:dyDescent="0.2">
      <c r="A121" s="15"/>
      <c r="B121" s="15">
        <f>VarianceCovarianceMatrix!B121</f>
        <v>0</v>
      </c>
      <c r="D121" s="15"/>
      <c r="E121" s="15"/>
    </row>
    <row r="122" spans="1:5" x14ac:dyDescent="0.2">
      <c r="A122" s="15"/>
      <c r="B122" s="15">
        <f>VarianceCovarianceMatrix!B122</f>
        <v>0</v>
      </c>
      <c r="D122" s="15"/>
      <c r="E122" s="15"/>
    </row>
    <row r="123" spans="1:5" x14ac:dyDescent="0.2">
      <c r="A123" s="15"/>
      <c r="B123" s="15">
        <f>VarianceCovarianceMatrix!B123</f>
        <v>0</v>
      </c>
      <c r="D123" s="15"/>
      <c r="E123" s="15"/>
    </row>
    <row r="124" spans="1:5" x14ac:dyDescent="0.2">
      <c r="A124" s="15"/>
      <c r="B124" s="15">
        <f>VarianceCovarianceMatrix!B124</f>
        <v>0</v>
      </c>
      <c r="D124" s="15"/>
      <c r="E124" s="15"/>
    </row>
    <row r="125" spans="1:5" x14ac:dyDescent="0.2">
      <c r="A125" s="15"/>
      <c r="B125" s="15">
        <f>VarianceCovarianceMatrix!B125</f>
        <v>0</v>
      </c>
      <c r="D125" s="15"/>
      <c r="E125" s="15"/>
    </row>
    <row r="126" spans="1:5" x14ac:dyDescent="0.2">
      <c r="A126" s="15"/>
      <c r="B126" s="15">
        <f>VarianceCovarianceMatrix!B126</f>
        <v>0</v>
      </c>
      <c r="D126" s="15"/>
      <c r="E126" s="15"/>
    </row>
    <row r="127" spans="1:5" x14ac:dyDescent="0.2">
      <c r="A127" s="15"/>
      <c r="B127" s="15">
        <f>VarianceCovarianceMatrix!B127</f>
        <v>0</v>
      </c>
      <c r="D127" s="15"/>
      <c r="E127" s="15"/>
    </row>
    <row r="128" spans="1:5" x14ac:dyDescent="0.2">
      <c r="A128" s="15"/>
      <c r="B128" s="15">
        <f>VarianceCovarianceMatrix!B128</f>
        <v>0</v>
      </c>
      <c r="D128" s="15"/>
      <c r="E128" s="15"/>
    </row>
    <row r="129" spans="1:5" x14ac:dyDescent="0.2">
      <c r="A129" s="15"/>
      <c r="B129" s="15">
        <f>VarianceCovarianceMatrix!B129</f>
        <v>0</v>
      </c>
      <c r="D129" s="15"/>
      <c r="E129" s="15"/>
    </row>
    <row r="130" spans="1:5" x14ac:dyDescent="0.2">
      <c r="A130" s="15"/>
      <c r="B130" s="15">
        <f>VarianceCovarianceMatrix!B130</f>
        <v>0</v>
      </c>
      <c r="D130" s="15"/>
      <c r="E130" s="15"/>
    </row>
    <row r="131" spans="1:5" x14ac:dyDescent="0.2">
      <c r="A131" s="15"/>
      <c r="B131" s="15">
        <f>VarianceCovarianceMatrix!B131</f>
        <v>0</v>
      </c>
      <c r="D131" s="15"/>
      <c r="E131" s="15"/>
    </row>
    <row r="132" spans="1:5" x14ac:dyDescent="0.2">
      <c r="A132" s="15"/>
      <c r="B132" s="15">
        <f>VarianceCovarianceMatrix!B132</f>
        <v>0</v>
      </c>
      <c r="D132" s="15"/>
      <c r="E132" s="15"/>
    </row>
    <row r="133" spans="1:5" x14ac:dyDescent="0.2">
      <c r="A133" s="15"/>
      <c r="B133" s="15">
        <f>VarianceCovarianceMatrix!B133</f>
        <v>0</v>
      </c>
      <c r="D133" s="15"/>
      <c r="E133" s="15"/>
    </row>
    <row r="134" spans="1:5" x14ac:dyDescent="0.2">
      <c r="A134" s="15"/>
      <c r="B134" s="15">
        <f>VarianceCovarianceMatrix!B134</f>
        <v>0</v>
      </c>
      <c r="D134" s="15"/>
      <c r="E134" s="15"/>
    </row>
    <row r="135" spans="1:5" x14ac:dyDescent="0.2">
      <c r="A135" s="15"/>
      <c r="B135" s="15">
        <f>VarianceCovarianceMatrix!B135</f>
        <v>0</v>
      </c>
      <c r="D135" s="15"/>
      <c r="E135" s="15"/>
    </row>
    <row r="136" spans="1:5" x14ac:dyDescent="0.2">
      <c r="A136" s="15"/>
      <c r="B136" s="15">
        <f>VarianceCovarianceMatrix!B136</f>
        <v>0</v>
      </c>
      <c r="D136" s="15"/>
      <c r="E136" s="15"/>
    </row>
    <row r="137" spans="1:5" x14ac:dyDescent="0.2">
      <c r="A137" s="15"/>
      <c r="B137" s="15">
        <f>VarianceCovarianceMatrix!B137</f>
        <v>0</v>
      </c>
      <c r="D137" s="15"/>
      <c r="E137" s="15"/>
    </row>
    <row r="138" spans="1:5" x14ac:dyDescent="0.2">
      <c r="A138" s="15"/>
      <c r="B138" s="15">
        <f>VarianceCovarianceMatrix!B138</f>
        <v>0</v>
      </c>
      <c r="D138" s="15"/>
      <c r="E138" s="15"/>
    </row>
    <row r="139" spans="1:5" x14ac:dyDescent="0.2">
      <c r="A139" s="15"/>
      <c r="B139" s="15">
        <f>VarianceCovarianceMatrix!B139</f>
        <v>0</v>
      </c>
      <c r="D139" s="15"/>
      <c r="E139" s="15"/>
    </row>
    <row r="140" spans="1:5" x14ac:dyDescent="0.2">
      <c r="A140" s="15"/>
      <c r="B140" s="15">
        <f>VarianceCovarianceMatrix!B140</f>
        <v>0</v>
      </c>
      <c r="D140" s="15"/>
      <c r="E140" s="15"/>
    </row>
    <row r="141" spans="1:5" x14ac:dyDescent="0.2">
      <c r="A141" s="15"/>
      <c r="B141" s="15">
        <f>VarianceCovarianceMatrix!B141</f>
        <v>0</v>
      </c>
      <c r="D141" s="15"/>
      <c r="E141" s="15"/>
    </row>
    <row r="142" spans="1:5" x14ac:dyDescent="0.2">
      <c r="A142" s="15"/>
      <c r="B142" s="15">
        <f>VarianceCovarianceMatrix!B142</f>
        <v>0</v>
      </c>
      <c r="D142" s="15"/>
      <c r="E142" s="15"/>
    </row>
    <row r="143" spans="1:5" x14ac:dyDescent="0.2">
      <c r="A143" s="15"/>
      <c r="B143" s="15">
        <f>VarianceCovarianceMatrix!B143</f>
        <v>0</v>
      </c>
      <c r="D143" s="15"/>
      <c r="E143" s="15"/>
    </row>
    <row r="144" spans="1:5" x14ac:dyDescent="0.2">
      <c r="A144" s="15"/>
      <c r="B144" s="15">
        <f>VarianceCovarianceMatrix!B144</f>
        <v>0</v>
      </c>
      <c r="D144" s="15"/>
      <c r="E144" s="15"/>
    </row>
    <row r="145" spans="1:5" x14ac:dyDescent="0.2">
      <c r="A145" s="15"/>
      <c r="B145" s="15">
        <f>VarianceCovarianceMatrix!B145</f>
        <v>0</v>
      </c>
      <c r="D145" s="15"/>
      <c r="E145" s="15"/>
    </row>
    <row r="146" spans="1:5" x14ac:dyDescent="0.2">
      <c r="A146" s="15"/>
      <c r="B146" s="15">
        <f>VarianceCovarianceMatrix!B146</f>
        <v>0</v>
      </c>
      <c r="D146" s="15"/>
      <c r="E146" s="15"/>
    </row>
    <row r="147" spans="1:5" x14ac:dyDescent="0.2">
      <c r="A147" s="15"/>
      <c r="B147" s="15">
        <f>VarianceCovarianceMatrix!B147</f>
        <v>0</v>
      </c>
      <c r="D147" s="15"/>
      <c r="E147" s="15"/>
    </row>
    <row r="148" spans="1:5" x14ac:dyDescent="0.2">
      <c r="A148" s="15"/>
      <c r="B148" s="15">
        <f>VarianceCovarianceMatrix!B148</f>
        <v>0</v>
      </c>
      <c r="D148" s="15"/>
      <c r="E148" s="15"/>
    </row>
    <row r="149" spans="1:5" x14ac:dyDescent="0.2">
      <c r="A149" s="15"/>
      <c r="B149" s="15">
        <f>VarianceCovarianceMatrix!B149</f>
        <v>0</v>
      </c>
      <c r="D149" s="15"/>
      <c r="E149" s="15"/>
    </row>
    <row r="150" spans="1:5" x14ac:dyDescent="0.2">
      <c r="A150" s="15"/>
      <c r="B150" s="15">
        <f>VarianceCovarianceMatrix!B150</f>
        <v>0</v>
      </c>
      <c r="D150" s="15"/>
      <c r="E150" s="15"/>
    </row>
    <row r="151" spans="1:5" x14ac:dyDescent="0.2">
      <c r="A151" s="15"/>
      <c r="B151" s="15">
        <f>VarianceCovarianceMatrix!B151</f>
        <v>0</v>
      </c>
      <c r="D151" s="15"/>
      <c r="E151" s="15"/>
    </row>
    <row r="152" spans="1:5" x14ac:dyDescent="0.2">
      <c r="A152" s="15"/>
      <c r="B152" s="15">
        <f>VarianceCovarianceMatrix!B152</f>
        <v>0</v>
      </c>
      <c r="D152" s="15"/>
      <c r="E152" s="15"/>
    </row>
    <row r="153" spans="1:5" x14ac:dyDescent="0.2">
      <c r="A153" s="15"/>
      <c r="B153" s="15">
        <f>VarianceCovarianceMatrix!B153</f>
        <v>0</v>
      </c>
      <c r="D153" s="15"/>
      <c r="E153" s="15"/>
    </row>
    <row r="154" spans="1:5" x14ac:dyDescent="0.2">
      <c r="A154" s="15"/>
      <c r="B154" s="15">
        <f>VarianceCovarianceMatrix!B154</f>
        <v>0</v>
      </c>
      <c r="D154" s="15"/>
      <c r="E154" s="15"/>
    </row>
    <row r="155" spans="1:5" x14ac:dyDescent="0.2">
      <c r="A155" s="15"/>
      <c r="B155" s="15">
        <f>VarianceCovarianceMatrix!B155</f>
        <v>0</v>
      </c>
      <c r="D155" s="15"/>
      <c r="E155" s="15"/>
    </row>
    <row r="156" spans="1:5" x14ac:dyDescent="0.2">
      <c r="A156" s="15"/>
      <c r="B156" s="15">
        <f>VarianceCovarianceMatrix!B156</f>
        <v>0</v>
      </c>
      <c r="D156" s="15"/>
      <c r="E156" s="15"/>
    </row>
    <row r="157" spans="1:5" x14ac:dyDescent="0.2">
      <c r="A157" s="15"/>
      <c r="B157" s="15">
        <f>VarianceCovarianceMatrix!B157</f>
        <v>0</v>
      </c>
      <c r="D157" s="15"/>
      <c r="E157" s="15"/>
    </row>
    <row r="158" spans="1:5" x14ac:dyDescent="0.2">
      <c r="A158" s="15"/>
      <c r="B158" s="15">
        <f>VarianceCovarianceMatrix!B158</f>
        <v>0</v>
      </c>
      <c r="D158" s="15"/>
      <c r="E158" s="15"/>
    </row>
    <row r="159" spans="1:5" x14ac:dyDescent="0.2">
      <c r="A159" s="15"/>
      <c r="B159" s="15">
        <f>VarianceCovarianceMatrix!B159</f>
        <v>0</v>
      </c>
      <c r="D159" s="15"/>
      <c r="E159" s="15"/>
    </row>
    <row r="160" spans="1:5" x14ac:dyDescent="0.2">
      <c r="A160" s="15"/>
      <c r="B160" s="15">
        <f>VarianceCovarianceMatrix!B160</f>
        <v>0</v>
      </c>
      <c r="D160" s="15"/>
      <c r="E160" s="15"/>
    </row>
    <row r="161" spans="1:5" x14ac:dyDescent="0.2">
      <c r="A161" s="15"/>
      <c r="B161" s="15">
        <f>VarianceCovarianceMatrix!B161</f>
        <v>0</v>
      </c>
      <c r="D161" s="15"/>
      <c r="E161" s="15"/>
    </row>
    <row r="162" spans="1:5" x14ac:dyDescent="0.2">
      <c r="A162" s="15"/>
      <c r="B162" s="15">
        <f>VarianceCovarianceMatrix!B162</f>
        <v>0</v>
      </c>
      <c r="D162" s="15"/>
      <c r="E162" s="15"/>
    </row>
    <row r="163" spans="1:5" x14ac:dyDescent="0.2">
      <c r="A163" s="15"/>
      <c r="B163" s="15">
        <f>VarianceCovarianceMatrix!B163</f>
        <v>0</v>
      </c>
      <c r="D163" s="15"/>
      <c r="E163" s="15"/>
    </row>
    <row r="164" spans="1:5" x14ac:dyDescent="0.2">
      <c r="A164" s="15"/>
      <c r="B164" s="15">
        <f>VarianceCovarianceMatrix!B164</f>
        <v>0</v>
      </c>
      <c r="D164" s="15"/>
      <c r="E164" s="15"/>
    </row>
    <row r="165" spans="1:5" x14ac:dyDescent="0.2">
      <c r="A165" s="15"/>
      <c r="B165" s="15">
        <f>VarianceCovarianceMatrix!B165</f>
        <v>0</v>
      </c>
      <c r="D165" s="15"/>
      <c r="E165" s="15"/>
    </row>
    <row r="166" spans="1:5" x14ac:dyDescent="0.2">
      <c r="A166" s="15"/>
      <c r="B166" s="15">
        <f>VarianceCovarianceMatrix!B166</f>
        <v>0</v>
      </c>
      <c r="D166" s="15"/>
      <c r="E166" s="15"/>
    </row>
    <row r="167" spans="1:5" x14ac:dyDescent="0.2">
      <c r="A167" s="15"/>
      <c r="B167" s="15">
        <f>VarianceCovarianceMatrix!B167</f>
        <v>0</v>
      </c>
      <c r="D167" s="15"/>
      <c r="E167" s="15"/>
    </row>
    <row r="168" spans="1:5" x14ac:dyDescent="0.2">
      <c r="A168" s="15"/>
      <c r="B168" s="15">
        <f>VarianceCovarianceMatrix!B168</f>
        <v>0</v>
      </c>
      <c r="D168" s="15"/>
      <c r="E168" s="15"/>
    </row>
    <row r="169" spans="1:5" x14ac:dyDescent="0.2">
      <c r="A169" s="15"/>
      <c r="B169" s="15">
        <f>VarianceCovarianceMatrix!B169</f>
        <v>0</v>
      </c>
      <c r="D169" s="15"/>
      <c r="E169" s="15"/>
    </row>
    <row r="170" spans="1:5" x14ac:dyDescent="0.2">
      <c r="A170" s="15"/>
      <c r="B170" s="15">
        <f>VarianceCovarianceMatrix!B170</f>
        <v>0</v>
      </c>
      <c r="D170" s="15"/>
      <c r="E170" s="15"/>
    </row>
    <row r="171" spans="1:5" x14ac:dyDescent="0.2">
      <c r="A171" s="15"/>
      <c r="B171" s="15">
        <f>VarianceCovarianceMatrix!B171</f>
        <v>0</v>
      </c>
      <c r="D171" s="15"/>
      <c r="E171" s="15"/>
    </row>
    <row r="172" spans="1:5" x14ac:dyDescent="0.2">
      <c r="A172" s="15"/>
      <c r="B172" s="15">
        <f>VarianceCovarianceMatrix!B172</f>
        <v>0</v>
      </c>
      <c r="D172" s="15"/>
      <c r="E172" s="15"/>
    </row>
    <row r="173" spans="1:5" x14ac:dyDescent="0.2">
      <c r="A173" s="15"/>
      <c r="B173" s="15">
        <f>VarianceCovarianceMatrix!B173</f>
        <v>0</v>
      </c>
      <c r="D173" s="15"/>
      <c r="E173" s="15"/>
    </row>
    <row r="174" spans="1:5" x14ac:dyDescent="0.2">
      <c r="A174" s="15"/>
      <c r="B174" s="15">
        <f>VarianceCovarianceMatrix!B174</f>
        <v>0</v>
      </c>
      <c r="D174" s="15"/>
      <c r="E174" s="15"/>
    </row>
    <row r="175" spans="1:5" x14ac:dyDescent="0.2">
      <c r="A175" s="15"/>
      <c r="B175" s="15">
        <f>VarianceCovarianceMatrix!B175</f>
        <v>0</v>
      </c>
      <c r="D175" s="15"/>
      <c r="E175" s="15"/>
    </row>
    <row r="176" spans="1:5" x14ac:dyDescent="0.2">
      <c r="A176" s="15"/>
      <c r="B176" s="15">
        <f>VarianceCovarianceMatrix!B176</f>
        <v>0</v>
      </c>
      <c r="D176" s="15"/>
      <c r="E176" s="15"/>
    </row>
    <row r="177" spans="1:5" x14ac:dyDescent="0.2">
      <c r="A177" s="15"/>
      <c r="D177" s="15"/>
      <c r="E177" s="15"/>
    </row>
    <row r="178" spans="1:5" x14ac:dyDescent="0.2">
      <c r="A178" s="15"/>
      <c r="D178" s="15"/>
      <c r="E178" s="15"/>
    </row>
    <row r="179" spans="1:5" x14ac:dyDescent="0.2">
      <c r="A179" s="15"/>
      <c r="D179" s="15"/>
      <c r="E179" s="15"/>
    </row>
    <row r="180" spans="1:5" x14ac:dyDescent="0.2">
      <c r="A180" s="15"/>
      <c r="D180" s="15"/>
      <c r="E180" s="15"/>
    </row>
    <row r="181" spans="1:5" x14ac:dyDescent="0.2">
      <c r="A181" s="15"/>
      <c r="D181" s="15"/>
      <c r="E181" s="15"/>
    </row>
    <row r="182" spans="1:5" x14ac:dyDescent="0.2">
      <c r="A182" s="15"/>
      <c r="D182" s="15"/>
      <c r="E182" s="15"/>
    </row>
    <row r="183" spans="1:5" x14ac:dyDescent="0.2">
      <c r="A183" s="15"/>
      <c r="D183" s="15"/>
      <c r="E183" s="15"/>
    </row>
    <row r="184" spans="1:5" x14ac:dyDescent="0.2">
      <c r="A184" s="15"/>
      <c r="D184" s="15"/>
      <c r="E184" s="15"/>
    </row>
    <row r="185" spans="1:5" x14ac:dyDescent="0.2">
      <c r="A185" s="15"/>
      <c r="D185" s="15"/>
      <c r="E185" s="15"/>
    </row>
    <row r="186" spans="1:5" x14ac:dyDescent="0.2">
      <c r="A186" s="15"/>
      <c r="D186" s="15"/>
      <c r="E186" s="15"/>
    </row>
    <row r="187" spans="1:5" x14ac:dyDescent="0.2">
      <c r="A187" s="15"/>
      <c r="D187" s="15"/>
      <c r="E187" s="15"/>
    </row>
    <row r="188" spans="1:5" x14ac:dyDescent="0.2">
      <c r="A188" s="15"/>
      <c r="D188" s="15"/>
      <c r="E188" s="15"/>
    </row>
    <row r="189" spans="1:5" x14ac:dyDescent="0.2">
      <c r="A189" s="15"/>
      <c r="D189" s="15"/>
      <c r="E189" s="15"/>
    </row>
    <row r="190" spans="1:5" x14ac:dyDescent="0.2">
      <c r="A190" s="15"/>
      <c r="D190" s="15"/>
      <c r="E190" s="15"/>
    </row>
    <row r="191" spans="1:5" x14ac:dyDescent="0.2">
      <c r="A191" s="15"/>
      <c r="D191" s="15"/>
      <c r="E191" s="15"/>
    </row>
    <row r="192" spans="1:5" x14ac:dyDescent="0.2">
      <c r="A192" s="15"/>
      <c r="D192" s="15"/>
      <c r="E192" s="15"/>
    </row>
    <row r="193" spans="1:5" x14ac:dyDescent="0.2">
      <c r="A193" s="15"/>
      <c r="D193" s="15"/>
      <c r="E193" s="15"/>
    </row>
    <row r="194" spans="1:5" x14ac:dyDescent="0.2">
      <c r="A194" s="15"/>
      <c r="D194" s="15"/>
      <c r="E194" s="15"/>
    </row>
    <row r="195" spans="1:5" x14ac:dyDescent="0.2">
      <c r="A195" s="15"/>
      <c r="D195" s="15"/>
      <c r="E195" s="15"/>
    </row>
    <row r="196" spans="1:5" x14ac:dyDescent="0.2">
      <c r="A196" s="15"/>
      <c r="D196" s="15"/>
      <c r="E196" s="15"/>
    </row>
    <row r="197" spans="1:5" x14ac:dyDescent="0.2">
      <c r="A197" s="15"/>
      <c r="D197" s="15"/>
      <c r="E197" s="15"/>
    </row>
    <row r="198" spans="1:5" x14ac:dyDescent="0.2">
      <c r="A198" s="15"/>
      <c r="D198" s="15"/>
      <c r="E198" s="15"/>
    </row>
    <row r="199" spans="1:5" x14ac:dyDescent="0.2">
      <c r="A199" s="15"/>
      <c r="D199" s="15"/>
      <c r="E199" s="15"/>
    </row>
    <row r="200" spans="1:5" x14ac:dyDescent="0.2">
      <c r="A200" s="15"/>
      <c r="D200" s="15"/>
      <c r="E200" s="15"/>
    </row>
    <row r="201" spans="1:5" x14ac:dyDescent="0.2">
      <c r="A201" s="15"/>
    </row>
    <row r="202" spans="1:5" x14ac:dyDescent="0.2">
      <c r="A202" s="15"/>
    </row>
    <row r="203" spans="1:5" x14ac:dyDescent="0.2">
      <c r="A203" s="15"/>
    </row>
    <row r="204" spans="1:5" x14ac:dyDescent="0.2">
      <c r="A204" s="15"/>
    </row>
    <row r="205" spans="1:5" x14ac:dyDescent="0.2">
      <c r="A205" s="15"/>
    </row>
    <row r="206" spans="1:5" x14ac:dyDescent="0.2">
      <c r="A206" s="15"/>
    </row>
    <row r="207" spans="1:5" x14ac:dyDescent="0.2">
      <c r="A207" s="15"/>
    </row>
    <row r="208" spans="1:5" x14ac:dyDescent="0.2">
      <c r="A208" s="15"/>
    </row>
    <row r="209" spans="1:1" x14ac:dyDescent="0.2">
      <c r="A209" s="15"/>
    </row>
    <row r="210" spans="1:1" x14ac:dyDescent="0.2">
      <c r="A210" s="15"/>
    </row>
    <row r="211" spans="1:1" x14ac:dyDescent="0.2">
      <c r="A211" s="15"/>
    </row>
    <row r="212" spans="1:1" x14ac:dyDescent="0.2">
      <c r="A212" s="15"/>
    </row>
    <row r="213" spans="1:1" x14ac:dyDescent="0.2">
      <c r="A213" s="15"/>
    </row>
    <row r="214" spans="1:1" x14ac:dyDescent="0.2">
      <c r="A214" s="15"/>
    </row>
    <row r="215" spans="1:1" x14ac:dyDescent="0.2">
      <c r="A215" s="15"/>
    </row>
    <row r="216" spans="1:1" x14ac:dyDescent="0.2">
      <c r="A216" s="15"/>
    </row>
    <row r="217" spans="1:1" x14ac:dyDescent="0.2">
      <c r="A217" s="15"/>
    </row>
    <row r="218" spans="1:1" x14ac:dyDescent="0.2">
      <c r="A218" s="15"/>
    </row>
    <row r="219" spans="1:1" x14ac:dyDescent="0.2">
      <c r="A219" s="15"/>
    </row>
    <row r="220" spans="1:1" x14ac:dyDescent="0.2">
      <c r="A220" s="15"/>
    </row>
    <row r="221" spans="1:1" x14ac:dyDescent="0.2">
      <c r="A221" s="15"/>
    </row>
    <row r="222" spans="1:1" x14ac:dyDescent="0.2">
      <c r="A222" s="15"/>
    </row>
    <row r="223" spans="1:1" x14ac:dyDescent="0.2">
      <c r="A223" s="15"/>
    </row>
    <row r="224" spans="1:1" x14ac:dyDescent="0.2">
      <c r="A224" s="15"/>
    </row>
    <row r="225" spans="1:1" x14ac:dyDescent="0.2">
      <c r="A225" s="15"/>
    </row>
    <row r="226" spans="1:1" x14ac:dyDescent="0.2">
      <c r="A226" s="15"/>
    </row>
    <row r="227" spans="1:1" x14ac:dyDescent="0.2">
      <c r="A227" s="15"/>
    </row>
    <row r="228" spans="1:1" x14ac:dyDescent="0.2">
      <c r="A228" s="15"/>
    </row>
    <row r="229" spans="1:1" x14ac:dyDescent="0.2">
      <c r="A229" s="15"/>
    </row>
    <row r="230" spans="1:1" x14ac:dyDescent="0.2">
      <c r="A230" s="15"/>
    </row>
    <row r="231" spans="1:1" x14ac:dyDescent="0.2">
      <c r="A231" s="15"/>
    </row>
    <row r="232" spans="1:1" x14ac:dyDescent="0.2">
      <c r="A232" s="15"/>
    </row>
    <row r="233" spans="1:1" x14ac:dyDescent="0.2">
      <c r="A233" s="15"/>
    </row>
    <row r="234" spans="1:1" x14ac:dyDescent="0.2">
      <c r="A234" s="15"/>
    </row>
    <row r="235" spans="1:1" x14ac:dyDescent="0.2">
      <c r="A235" s="15"/>
    </row>
    <row r="236" spans="1:1" x14ac:dyDescent="0.2">
      <c r="A236" s="15"/>
    </row>
    <row r="237" spans="1:1" x14ac:dyDescent="0.2">
      <c r="A237" s="15"/>
    </row>
    <row r="238" spans="1:1" x14ac:dyDescent="0.2">
      <c r="A238" s="15"/>
    </row>
    <row r="239" spans="1:1" x14ac:dyDescent="0.2">
      <c r="A239" s="15"/>
    </row>
    <row r="240" spans="1:1" x14ac:dyDescent="0.2">
      <c r="A240" s="15"/>
    </row>
    <row r="241" spans="1:1" x14ac:dyDescent="0.2">
      <c r="A241" s="15"/>
    </row>
    <row r="242" spans="1:1" x14ac:dyDescent="0.2">
      <c r="A242" s="15"/>
    </row>
    <row r="243" spans="1:1" x14ac:dyDescent="0.2">
      <c r="A243" s="15"/>
    </row>
    <row r="244" spans="1:1" x14ac:dyDescent="0.2">
      <c r="A244" s="15"/>
    </row>
    <row r="245" spans="1:1" x14ac:dyDescent="0.2">
      <c r="A245" s="15"/>
    </row>
    <row r="246" spans="1:1" x14ac:dyDescent="0.2">
      <c r="A246" s="15"/>
    </row>
    <row r="247" spans="1:1" x14ac:dyDescent="0.2">
      <c r="A247" s="15"/>
    </row>
    <row r="248" spans="1:1" x14ac:dyDescent="0.2">
      <c r="A248" s="15"/>
    </row>
    <row r="249" spans="1:1" x14ac:dyDescent="0.2">
      <c r="A249" s="15"/>
    </row>
    <row r="250" spans="1:1" x14ac:dyDescent="0.2">
      <c r="A250" s="15"/>
    </row>
    <row r="251" spans="1:1" x14ac:dyDescent="0.2">
      <c r="A251" s="15"/>
    </row>
    <row r="252" spans="1:1" x14ac:dyDescent="0.2">
      <c r="A252" s="15"/>
    </row>
    <row r="253" spans="1:1" x14ac:dyDescent="0.2">
      <c r="A253" s="15"/>
    </row>
    <row r="254" spans="1:1" x14ac:dyDescent="0.2">
      <c r="A254" s="15"/>
    </row>
    <row r="255" spans="1:1" x14ac:dyDescent="0.2">
      <c r="A255" s="15"/>
    </row>
    <row r="256" spans="1:1" x14ac:dyDescent="0.2">
      <c r="A256" s="15"/>
    </row>
    <row r="257" spans="1:1" x14ac:dyDescent="0.2">
      <c r="A257" s="15"/>
    </row>
    <row r="258" spans="1:1" x14ac:dyDescent="0.2">
      <c r="A258" s="15"/>
    </row>
    <row r="259" spans="1:1" x14ac:dyDescent="0.2">
      <c r="A259" s="15"/>
    </row>
    <row r="260" spans="1:1" x14ac:dyDescent="0.2">
      <c r="A260" s="15"/>
    </row>
    <row r="261" spans="1:1" x14ac:dyDescent="0.2">
      <c r="A261" s="15"/>
    </row>
    <row r="262" spans="1:1" x14ac:dyDescent="0.2">
      <c r="A262" s="15"/>
    </row>
    <row r="263" spans="1:1" x14ac:dyDescent="0.2">
      <c r="A263" s="15"/>
    </row>
    <row r="264" spans="1:1" x14ac:dyDescent="0.2">
      <c r="A264" s="15"/>
    </row>
    <row r="265" spans="1:1" x14ac:dyDescent="0.2">
      <c r="A265" s="15"/>
    </row>
    <row r="266" spans="1:1" x14ac:dyDescent="0.2">
      <c r="A266" s="15"/>
    </row>
    <row r="267" spans="1:1" x14ac:dyDescent="0.2">
      <c r="A267" s="15"/>
    </row>
    <row r="268" spans="1:1" x14ac:dyDescent="0.2">
      <c r="A268" s="15"/>
    </row>
    <row r="269" spans="1:1" x14ac:dyDescent="0.2">
      <c r="A269" s="15"/>
    </row>
    <row r="270" spans="1:1" x14ac:dyDescent="0.2">
      <c r="A270" s="15"/>
    </row>
    <row r="271" spans="1:1" x14ac:dyDescent="0.2">
      <c r="A271" s="15"/>
    </row>
    <row r="272" spans="1:1" x14ac:dyDescent="0.2">
      <c r="A272" s="15"/>
    </row>
    <row r="273" spans="1:1" x14ac:dyDescent="0.2">
      <c r="A273" s="15"/>
    </row>
    <row r="274" spans="1:1" x14ac:dyDescent="0.2">
      <c r="A274" s="15"/>
    </row>
    <row r="275" spans="1:1" x14ac:dyDescent="0.2">
      <c r="A275" s="15"/>
    </row>
    <row r="276" spans="1:1" x14ac:dyDescent="0.2">
      <c r="A276" s="15"/>
    </row>
    <row r="277" spans="1:1" x14ac:dyDescent="0.2">
      <c r="A277" s="15"/>
    </row>
    <row r="278" spans="1:1" x14ac:dyDescent="0.2">
      <c r="A278" s="15"/>
    </row>
    <row r="279" spans="1:1" x14ac:dyDescent="0.2">
      <c r="A279" s="15"/>
    </row>
    <row r="280" spans="1:1" x14ac:dyDescent="0.2">
      <c r="A280" s="15"/>
    </row>
    <row r="281" spans="1:1" x14ac:dyDescent="0.2">
      <c r="A281" s="15"/>
    </row>
    <row r="282" spans="1:1" x14ac:dyDescent="0.2">
      <c r="A282" s="15"/>
    </row>
    <row r="283" spans="1:1" x14ac:dyDescent="0.2">
      <c r="A283" s="15"/>
    </row>
    <row r="284" spans="1:1" x14ac:dyDescent="0.2">
      <c r="A284" s="15"/>
    </row>
    <row r="285" spans="1:1" x14ac:dyDescent="0.2">
      <c r="A285" s="15"/>
    </row>
    <row r="286" spans="1:1" x14ac:dyDescent="0.2">
      <c r="A286" s="15"/>
    </row>
    <row r="287" spans="1:1" x14ac:dyDescent="0.2">
      <c r="A287" s="15"/>
    </row>
    <row r="288" spans="1:1" x14ac:dyDescent="0.2">
      <c r="A288" s="15"/>
    </row>
    <row r="289" spans="1:1" x14ac:dyDescent="0.2">
      <c r="A289" s="15"/>
    </row>
    <row r="290" spans="1:1" x14ac:dyDescent="0.2">
      <c r="A290" s="15"/>
    </row>
    <row r="291" spans="1:1" x14ac:dyDescent="0.2">
      <c r="A291" s="15"/>
    </row>
    <row r="292" spans="1:1" x14ac:dyDescent="0.2">
      <c r="A292" s="15"/>
    </row>
    <row r="293" spans="1:1" x14ac:dyDescent="0.2">
      <c r="A293" s="15"/>
    </row>
    <row r="294" spans="1:1" x14ac:dyDescent="0.2">
      <c r="A294" s="15"/>
    </row>
    <row r="295" spans="1:1" x14ac:dyDescent="0.2">
      <c r="A295" s="15"/>
    </row>
    <row r="296" spans="1:1" x14ac:dyDescent="0.2">
      <c r="A296" s="15"/>
    </row>
    <row r="297" spans="1:1" x14ac:dyDescent="0.2">
      <c r="A297" s="15"/>
    </row>
    <row r="298" spans="1:1" x14ac:dyDescent="0.2">
      <c r="A298" s="15"/>
    </row>
    <row r="299" spans="1:1" x14ac:dyDescent="0.2">
      <c r="A299" s="15"/>
    </row>
    <row r="300" spans="1:1" x14ac:dyDescent="0.2">
      <c r="A300" s="15"/>
    </row>
    <row r="301" spans="1:1" x14ac:dyDescent="0.2">
      <c r="A301" s="15"/>
    </row>
    <row r="302" spans="1:1" x14ac:dyDescent="0.2">
      <c r="A302" s="15"/>
    </row>
    <row r="303" spans="1:1" x14ac:dyDescent="0.2">
      <c r="A303" s="15"/>
    </row>
    <row r="304" spans="1:1" x14ac:dyDescent="0.2">
      <c r="A304" s="15"/>
    </row>
    <row r="305" spans="1:1" x14ac:dyDescent="0.2">
      <c r="A305" s="15"/>
    </row>
    <row r="306" spans="1:1" x14ac:dyDescent="0.2">
      <c r="A306" s="15"/>
    </row>
    <row r="307" spans="1:1" x14ac:dyDescent="0.2">
      <c r="A307" s="15"/>
    </row>
    <row r="308" spans="1:1" x14ac:dyDescent="0.2">
      <c r="A308" s="15"/>
    </row>
    <row r="309" spans="1:1" x14ac:dyDescent="0.2">
      <c r="A309" s="15"/>
    </row>
    <row r="310" spans="1:1" x14ac:dyDescent="0.2">
      <c r="A310" s="15"/>
    </row>
    <row r="311" spans="1:1" x14ac:dyDescent="0.2">
      <c r="A311" s="15"/>
    </row>
    <row r="312" spans="1:1" x14ac:dyDescent="0.2">
      <c r="A312" s="15"/>
    </row>
    <row r="313" spans="1:1" x14ac:dyDescent="0.2">
      <c r="A313" s="15"/>
    </row>
    <row r="314" spans="1:1" x14ac:dyDescent="0.2">
      <c r="A314" s="15"/>
    </row>
    <row r="315" spans="1:1" x14ac:dyDescent="0.2">
      <c r="A315" s="15"/>
    </row>
    <row r="316" spans="1:1" x14ac:dyDescent="0.2">
      <c r="A316" s="15"/>
    </row>
    <row r="317" spans="1:1" x14ac:dyDescent="0.2">
      <c r="A317" s="15"/>
    </row>
    <row r="318" spans="1:1" x14ac:dyDescent="0.2">
      <c r="A318" s="15"/>
    </row>
    <row r="319" spans="1:1" x14ac:dyDescent="0.2">
      <c r="A319" s="15"/>
    </row>
    <row r="320" spans="1:1" x14ac:dyDescent="0.2">
      <c r="A320" s="15"/>
    </row>
    <row r="321" spans="1:1" x14ac:dyDescent="0.2">
      <c r="A321" s="15"/>
    </row>
    <row r="322" spans="1:1" x14ac:dyDescent="0.2">
      <c r="A322" s="15"/>
    </row>
    <row r="323" spans="1:1" x14ac:dyDescent="0.2">
      <c r="A323" s="15"/>
    </row>
    <row r="324" spans="1:1" x14ac:dyDescent="0.2">
      <c r="A324" s="15"/>
    </row>
    <row r="325" spans="1:1" x14ac:dyDescent="0.2">
      <c r="A325" s="15"/>
    </row>
    <row r="326" spans="1:1" x14ac:dyDescent="0.2">
      <c r="A326" s="15"/>
    </row>
    <row r="327" spans="1:1" x14ac:dyDescent="0.2">
      <c r="A327" s="15"/>
    </row>
    <row r="328" spans="1:1" x14ac:dyDescent="0.2">
      <c r="A328" s="15"/>
    </row>
    <row r="329" spans="1:1" x14ac:dyDescent="0.2">
      <c r="A329" s="15"/>
    </row>
    <row r="330" spans="1:1" x14ac:dyDescent="0.2">
      <c r="A330" s="15"/>
    </row>
    <row r="331" spans="1:1" x14ac:dyDescent="0.2">
      <c r="A331" s="15"/>
    </row>
    <row r="332" spans="1:1" x14ac:dyDescent="0.2">
      <c r="A332" s="15"/>
    </row>
    <row r="333" spans="1:1" x14ac:dyDescent="0.2">
      <c r="A333" s="15"/>
    </row>
    <row r="334" spans="1:1" x14ac:dyDescent="0.2">
      <c r="A334" s="15"/>
    </row>
    <row r="335" spans="1:1" x14ac:dyDescent="0.2">
      <c r="A335" s="15"/>
    </row>
    <row r="336" spans="1:1" x14ac:dyDescent="0.2">
      <c r="A336" s="15"/>
    </row>
    <row r="337" spans="1:1" x14ac:dyDescent="0.2">
      <c r="A337" s="15"/>
    </row>
    <row r="338" spans="1:1" x14ac:dyDescent="0.2">
      <c r="A338" s="15"/>
    </row>
    <row r="339" spans="1:1" x14ac:dyDescent="0.2">
      <c r="A339" s="15"/>
    </row>
    <row r="340" spans="1:1" x14ac:dyDescent="0.2">
      <c r="A340" s="15"/>
    </row>
    <row r="341" spans="1:1" x14ac:dyDescent="0.2">
      <c r="A341" s="15"/>
    </row>
    <row r="342" spans="1:1" x14ac:dyDescent="0.2">
      <c r="A342" s="15"/>
    </row>
    <row r="343" spans="1:1" x14ac:dyDescent="0.2">
      <c r="A343" s="15"/>
    </row>
    <row r="344" spans="1:1" x14ac:dyDescent="0.2">
      <c r="A344" s="15"/>
    </row>
    <row r="345" spans="1:1" x14ac:dyDescent="0.2">
      <c r="A345" s="15"/>
    </row>
    <row r="346" spans="1:1" x14ac:dyDescent="0.2">
      <c r="A346" s="15"/>
    </row>
    <row r="347" spans="1:1" x14ac:dyDescent="0.2">
      <c r="A347" s="15"/>
    </row>
    <row r="348" spans="1:1" x14ac:dyDescent="0.2">
      <c r="A348" s="15"/>
    </row>
    <row r="349" spans="1:1" x14ac:dyDescent="0.2">
      <c r="A349" s="15"/>
    </row>
    <row r="350" spans="1:1" x14ac:dyDescent="0.2">
      <c r="A350" s="15"/>
    </row>
    <row r="351" spans="1:1" x14ac:dyDescent="0.2">
      <c r="A351" s="15"/>
    </row>
    <row r="352" spans="1:1" x14ac:dyDescent="0.2">
      <c r="A352" s="15"/>
    </row>
    <row r="353" spans="1:1" x14ac:dyDescent="0.2">
      <c r="A353" s="15"/>
    </row>
    <row r="354" spans="1:1" x14ac:dyDescent="0.2">
      <c r="A354" s="15"/>
    </row>
    <row r="355" spans="1:1" x14ac:dyDescent="0.2">
      <c r="A355" s="15"/>
    </row>
    <row r="356" spans="1:1" x14ac:dyDescent="0.2">
      <c r="A356" s="15"/>
    </row>
    <row r="357" spans="1:1" x14ac:dyDescent="0.2">
      <c r="A357" s="15"/>
    </row>
    <row r="358" spans="1:1" x14ac:dyDescent="0.2">
      <c r="A358" s="15"/>
    </row>
    <row r="359" spans="1:1" x14ac:dyDescent="0.2">
      <c r="A359" s="15"/>
    </row>
    <row r="360" spans="1:1" x14ac:dyDescent="0.2">
      <c r="A360" s="15"/>
    </row>
    <row r="361" spans="1:1" x14ac:dyDescent="0.2">
      <c r="A361" s="15"/>
    </row>
    <row r="362" spans="1:1" x14ac:dyDescent="0.2">
      <c r="A362" s="15"/>
    </row>
    <row r="363" spans="1:1" x14ac:dyDescent="0.2">
      <c r="A363" s="15"/>
    </row>
    <row r="364" spans="1:1" x14ac:dyDescent="0.2">
      <c r="A364" s="15"/>
    </row>
    <row r="365" spans="1:1" x14ac:dyDescent="0.2">
      <c r="A365" s="15"/>
    </row>
    <row r="366" spans="1:1" x14ac:dyDescent="0.2">
      <c r="A366" s="15"/>
    </row>
    <row r="367" spans="1:1" x14ac:dyDescent="0.2">
      <c r="A367" s="15"/>
    </row>
    <row r="368" spans="1:1" x14ac:dyDescent="0.2">
      <c r="A368" s="15"/>
    </row>
    <row r="369" spans="1:1" x14ac:dyDescent="0.2">
      <c r="A369" s="15"/>
    </row>
    <row r="370" spans="1:1" x14ac:dyDescent="0.2">
      <c r="A370" s="15"/>
    </row>
    <row r="371" spans="1:1" x14ac:dyDescent="0.2">
      <c r="A371" s="15"/>
    </row>
    <row r="372" spans="1:1" x14ac:dyDescent="0.2">
      <c r="A372" s="15"/>
    </row>
    <row r="373" spans="1:1" x14ac:dyDescent="0.2">
      <c r="A373" s="15"/>
    </row>
    <row r="374" spans="1:1" x14ac:dyDescent="0.2">
      <c r="A374" s="15"/>
    </row>
    <row r="375" spans="1:1" x14ac:dyDescent="0.2">
      <c r="A375" s="15"/>
    </row>
    <row r="376" spans="1:1" x14ac:dyDescent="0.2">
      <c r="A376" s="15"/>
    </row>
    <row r="377" spans="1:1" x14ac:dyDescent="0.2">
      <c r="A377" s="15"/>
    </row>
    <row r="378" spans="1:1" x14ac:dyDescent="0.2">
      <c r="A378" s="15"/>
    </row>
    <row r="379" spans="1:1" x14ac:dyDescent="0.2">
      <c r="A379" s="15"/>
    </row>
    <row r="380" spans="1:1" x14ac:dyDescent="0.2">
      <c r="A380" s="15"/>
    </row>
    <row r="381" spans="1:1" x14ac:dyDescent="0.2">
      <c r="A381" s="15"/>
    </row>
    <row r="382" spans="1:1" x14ac:dyDescent="0.2">
      <c r="A382" s="15"/>
    </row>
    <row r="383" spans="1:1" x14ac:dyDescent="0.2">
      <c r="A383" s="15"/>
    </row>
    <row r="384" spans="1:1" x14ac:dyDescent="0.2">
      <c r="A384" s="15"/>
    </row>
    <row r="385" spans="1:1" x14ac:dyDescent="0.2">
      <c r="A385" s="15"/>
    </row>
    <row r="386" spans="1:1" x14ac:dyDescent="0.2">
      <c r="A386" s="15"/>
    </row>
    <row r="387" spans="1:1" x14ac:dyDescent="0.2">
      <c r="A387" s="15"/>
    </row>
    <row r="388" spans="1:1" x14ac:dyDescent="0.2">
      <c r="A388" s="15"/>
    </row>
    <row r="389" spans="1:1" x14ac:dyDescent="0.2">
      <c r="A389" s="15"/>
    </row>
    <row r="390" spans="1:1" x14ac:dyDescent="0.2">
      <c r="A390" s="15"/>
    </row>
    <row r="391" spans="1:1" x14ac:dyDescent="0.2">
      <c r="A391" s="15"/>
    </row>
    <row r="392" spans="1:1" x14ac:dyDescent="0.2">
      <c r="A392" s="15"/>
    </row>
    <row r="393" spans="1:1" x14ac:dyDescent="0.2">
      <c r="A393" s="15"/>
    </row>
    <row r="394" spans="1:1" x14ac:dyDescent="0.2">
      <c r="A394" s="15"/>
    </row>
    <row r="395" spans="1:1" x14ac:dyDescent="0.2">
      <c r="A395" s="15"/>
    </row>
    <row r="396" spans="1:1" x14ac:dyDescent="0.2">
      <c r="A396" s="15"/>
    </row>
    <row r="397" spans="1:1" x14ac:dyDescent="0.2">
      <c r="A397" s="15"/>
    </row>
    <row r="398" spans="1:1" x14ac:dyDescent="0.2">
      <c r="A398" s="15"/>
    </row>
    <row r="399" spans="1:1" x14ac:dyDescent="0.2">
      <c r="A399" s="15"/>
    </row>
    <row r="400" spans="1:1" x14ac:dyDescent="0.2">
      <c r="A400" s="15"/>
    </row>
    <row r="401" spans="1:1" x14ac:dyDescent="0.2">
      <c r="A401" s="15"/>
    </row>
    <row r="402" spans="1:1" x14ac:dyDescent="0.2">
      <c r="A402" s="15"/>
    </row>
    <row r="403" spans="1:1" x14ac:dyDescent="0.2">
      <c r="A403" s="15"/>
    </row>
    <row r="404" spans="1:1" x14ac:dyDescent="0.2">
      <c r="A404" s="15"/>
    </row>
    <row r="405" spans="1:1" x14ac:dyDescent="0.2">
      <c r="A405" s="15"/>
    </row>
    <row r="406" spans="1:1" x14ac:dyDescent="0.2">
      <c r="A406" s="15"/>
    </row>
    <row r="407" spans="1:1" x14ac:dyDescent="0.2">
      <c r="A407" s="15"/>
    </row>
    <row r="408" spans="1:1" x14ac:dyDescent="0.2">
      <c r="A408" s="15"/>
    </row>
    <row r="409" spans="1:1" x14ac:dyDescent="0.2">
      <c r="A409" s="15"/>
    </row>
    <row r="410" spans="1:1" x14ac:dyDescent="0.2">
      <c r="A410" s="15"/>
    </row>
    <row r="411" spans="1:1" x14ac:dyDescent="0.2">
      <c r="A411" s="15"/>
    </row>
    <row r="412" spans="1:1" x14ac:dyDescent="0.2">
      <c r="A412" s="15"/>
    </row>
    <row r="413" spans="1:1" x14ac:dyDescent="0.2">
      <c r="A413" s="15"/>
    </row>
    <row r="414" spans="1:1" x14ac:dyDescent="0.2">
      <c r="A414" s="15"/>
    </row>
    <row r="415" spans="1:1" x14ac:dyDescent="0.2">
      <c r="A415" s="15"/>
    </row>
    <row r="416" spans="1:1" x14ac:dyDescent="0.2">
      <c r="A416" s="15"/>
    </row>
    <row r="417" spans="1:1" x14ac:dyDescent="0.2">
      <c r="A417" s="15"/>
    </row>
    <row r="418" spans="1:1" x14ac:dyDescent="0.2">
      <c r="A418" s="15"/>
    </row>
    <row r="419" spans="1:1" x14ac:dyDescent="0.2">
      <c r="A419" s="15"/>
    </row>
    <row r="420" spans="1:1" x14ac:dyDescent="0.2">
      <c r="A420" s="15"/>
    </row>
    <row r="421" spans="1:1" x14ac:dyDescent="0.2">
      <c r="A421" s="15"/>
    </row>
    <row r="422" spans="1:1" x14ac:dyDescent="0.2">
      <c r="A422" s="15"/>
    </row>
    <row r="423" spans="1:1" x14ac:dyDescent="0.2">
      <c r="A423" s="15"/>
    </row>
    <row r="424" spans="1:1" x14ac:dyDescent="0.2">
      <c r="A424" s="15"/>
    </row>
    <row r="425" spans="1:1" x14ac:dyDescent="0.2">
      <c r="A425" s="15"/>
    </row>
    <row r="426" spans="1:1" x14ac:dyDescent="0.2">
      <c r="A426" s="15"/>
    </row>
    <row r="427" spans="1:1" x14ac:dyDescent="0.2">
      <c r="A427" s="15"/>
    </row>
    <row r="428" spans="1:1" x14ac:dyDescent="0.2">
      <c r="A428" s="15"/>
    </row>
    <row r="429" spans="1:1" x14ac:dyDescent="0.2">
      <c r="A429" s="15"/>
    </row>
    <row r="430" spans="1:1" x14ac:dyDescent="0.2">
      <c r="A430" s="15"/>
    </row>
    <row r="431" spans="1:1" x14ac:dyDescent="0.2">
      <c r="A431" s="15"/>
    </row>
    <row r="432" spans="1:1" x14ac:dyDescent="0.2">
      <c r="A432" s="15"/>
    </row>
    <row r="433" spans="1:1" x14ac:dyDescent="0.2">
      <c r="A433" s="15"/>
    </row>
    <row r="434" spans="1:1" x14ac:dyDescent="0.2">
      <c r="A434" s="15"/>
    </row>
    <row r="435" spans="1:1" x14ac:dyDescent="0.2">
      <c r="A435" s="15"/>
    </row>
    <row r="436" spans="1:1" x14ac:dyDescent="0.2">
      <c r="A436" s="15"/>
    </row>
    <row r="437" spans="1:1" x14ac:dyDescent="0.2">
      <c r="A437" s="15"/>
    </row>
    <row r="438" spans="1:1" x14ac:dyDescent="0.2">
      <c r="A438" s="15"/>
    </row>
    <row r="439" spans="1:1" x14ac:dyDescent="0.2">
      <c r="A439" s="15"/>
    </row>
    <row r="440" spans="1:1" x14ac:dyDescent="0.2">
      <c r="A440" s="15"/>
    </row>
    <row r="441" spans="1:1" x14ac:dyDescent="0.2">
      <c r="A441" s="15"/>
    </row>
    <row r="442" spans="1:1" x14ac:dyDescent="0.2">
      <c r="A442" s="15"/>
    </row>
    <row r="443" spans="1:1" x14ac:dyDescent="0.2">
      <c r="A443" s="15"/>
    </row>
    <row r="444" spans="1:1" x14ac:dyDescent="0.2">
      <c r="A444" s="15"/>
    </row>
    <row r="445" spans="1:1" x14ac:dyDescent="0.2">
      <c r="A445" s="15"/>
    </row>
    <row r="446" spans="1:1" x14ac:dyDescent="0.2">
      <c r="A446" s="15"/>
    </row>
    <row r="447" spans="1:1" x14ac:dyDescent="0.2">
      <c r="A447" s="15"/>
    </row>
    <row r="448" spans="1:1" x14ac:dyDescent="0.2">
      <c r="A448" s="15"/>
    </row>
    <row r="449" spans="1:1" x14ac:dyDescent="0.2">
      <c r="A449" s="15"/>
    </row>
    <row r="450" spans="1:1" x14ac:dyDescent="0.2">
      <c r="A450" s="15"/>
    </row>
    <row r="451" spans="1:1" x14ac:dyDescent="0.2">
      <c r="A451" s="15"/>
    </row>
    <row r="452" spans="1:1" x14ac:dyDescent="0.2">
      <c r="A452" s="15"/>
    </row>
    <row r="453" spans="1:1" x14ac:dyDescent="0.2">
      <c r="A453" s="15"/>
    </row>
    <row r="454" spans="1:1" x14ac:dyDescent="0.2">
      <c r="A454" s="15"/>
    </row>
    <row r="455" spans="1:1" x14ac:dyDescent="0.2">
      <c r="A455" s="15"/>
    </row>
    <row r="456" spans="1:1" x14ac:dyDescent="0.2">
      <c r="A456" s="15"/>
    </row>
    <row r="457" spans="1:1" x14ac:dyDescent="0.2">
      <c r="A457" s="15"/>
    </row>
    <row r="458" spans="1:1" x14ac:dyDescent="0.2">
      <c r="A458" s="15"/>
    </row>
    <row r="459" spans="1:1" x14ac:dyDescent="0.2">
      <c r="A459" s="15"/>
    </row>
    <row r="460" spans="1:1" x14ac:dyDescent="0.2">
      <c r="A460" s="15"/>
    </row>
    <row r="461" spans="1:1" x14ac:dyDescent="0.2">
      <c r="A461" s="15"/>
    </row>
    <row r="462" spans="1:1" x14ac:dyDescent="0.2">
      <c r="A462" s="15"/>
    </row>
    <row r="463" spans="1:1" x14ac:dyDescent="0.2">
      <c r="A463" s="15"/>
    </row>
    <row r="464" spans="1:1" x14ac:dyDescent="0.2">
      <c r="A464" s="15"/>
    </row>
    <row r="465" spans="1:1" x14ac:dyDescent="0.2">
      <c r="A465" s="15"/>
    </row>
    <row r="466" spans="1:1" x14ac:dyDescent="0.2">
      <c r="A466" s="15"/>
    </row>
    <row r="467" spans="1:1" x14ac:dyDescent="0.2">
      <c r="A467" s="15"/>
    </row>
    <row r="468" spans="1:1" x14ac:dyDescent="0.2">
      <c r="A468" s="15"/>
    </row>
    <row r="469" spans="1:1" x14ac:dyDescent="0.2">
      <c r="A469" s="15"/>
    </row>
    <row r="470" spans="1:1" x14ac:dyDescent="0.2">
      <c r="A470" s="15"/>
    </row>
    <row r="471" spans="1:1" x14ac:dyDescent="0.2">
      <c r="A471" s="15"/>
    </row>
    <row r="472" spans="1:1" x14ac:dyDescent="0.2">
      <c r="A472" s="15"/>
    </row>
    <row r="473" spans="1:1" x14ac:dyDescent="0.2">
      <c r="A473" s="15"/>
    </row>
    <row r="474" spans="1:1" x14ac:dyDescent="0.2">
      <c r="A474" s="15"/>
    </row>
    <row r="475" spans="1:1" x14ac:dyDescent="0.2">
      <c r="A475" s="15"/>
    </row>
    <row r="476" spans="1:1" x14ac:dyDescent="0.2">
      <c r="A476" s="15"/>
    </row>
    <row r="477" spans="1:1" x14ac:dyDescent="0.2">
      <c r="A477" s="15"/>
    </row>
    <row r="478" spans="1:1" x14ac:dyDescent="0.2">
      <c r="A478" s="15"/>
    </row>
    <row r="479" spans="1:1" x14ac:dyDescent="0.2">
      <c r="A479" s="15"/>
    </row>
    <row r="480" spans="1:1" x14ac:dyDescent="0.2">
      <c r="A480" s="15"/>
    </row>
    <row r="481" spans="1:1" x14ac:dyDescent="0.2">
      <c r="A481" s="15"/>
    </row>
    <row r="482" spans="1:1" x14ac:dyDescent="0.2">
      <c r="A482" s="15"/>
    </row>
    <row r="483" spans="1:1" x14ac:dyDescent="0.2">
      <c r="A483" s="15"/>
    </row>
    <row r="484" spans="1:1" x14ac:dyDescent="0.2">
      <c r="A484" s="15"/>
    </row>
    <row r="485" spans="1:1" x14ac:dyDescent="0.2">
      <c r="A485" s="15"/>
    </row>
    <row r="486" spans="1:1" x14ac:dyDescent="0.2">
      <c r="A486" s="15"/>
    </row>
    <row r="487" spans="1:1" x14ac:dyDescent="0.2">
      <c r="A487" s="15"/>
    </row>
    <row r="488" spans="1:1" x14ac:dyDescent="0.2">
      <c r="A488" s="15"/>
    </row>
    <row r="489" spans="1:1" x14ac:dyDescent="0.2">
      <c r="A489" s="15"/>
    </row>
    <row r="490" spans="1:1" x14ac:dyDescent="0.2">
      <c r="A490" s="15"/>
    </row>
    <row r="491" spans="1:1" x14ac:dyDescent="0.2">
      <c r="A491" s="15"/>
    </row>
    <row r="492" spans="1:1" x14ac:dyDescent="0.2">
      <c r="A492" s="15"/>
    </row>
    <row r="493" spans="1:1" x14ac:dyDescent="0.2">
      <c r="A493" s="15"/>
    </row>
    <row r="494" spans="1:1" x14ac:dyDescent="0.2">
      <c r="A494" s="15"/>
    </row>
    <row r="495" spans="1:1" x14ac:dyDescent="0.2">
      <c r="A495" s="15"/>
    </row>
    <row r="496" spans="1:1" x14ac:dyDescent="0.2">
      <c r="A496" s="15"/>
    </row>
    <row r="497" spans="1:1" x14ac:dyDescent="0.2">
      <c r="A497" s="15"/>
    </row>
    <row r="498" spans="1:1" x14ac:dyDescent="0.2">
      <c r="A498" s="15"/>
    </row>
    <row r="499" spans="1:1" x14ac:dyDescent="0.2">
      <c r="A499" s="15"/>
    </row>
    <row r="500" spans="1:1" x14ac:dyDescent="0.2">
      <c r="A500" s="15"/>
    </row>
    <row r="501" spans="1:1" x14ac:dyDescent="0.2">
      <c r="A501" s="15"/>
    </row>
    <row r="502" spans="1:1" x14ac:dyDescent="0.2">
      <c r="A502" s="15"/>
    </row>
    <row r="503" spans="1:1" x14ac:dyDescent="0.2">
      <c r="A503" s="15"/>
    </row>
    <row r="504" spans="1:1" x14ac:dyDescent="0.2">
      <c r="A504" s="15"/>
    </row>
    <row r="505" spans="1:1" x14ac:dyDescent="0.2">
      <c r="A505" s="15"/>
    </row>
    <row r="506" spans="1:1" x14ac:dyDescent="0.2">
      <c r="A506" s="15"/>
    </row>
    <row r="507" spans="1:1" x14ac:dyDescent="0.2">
      <c r="A507" s="15"/>
    </row>
    <row r="508" spans="1:1" x14ac:dyDescent="0.2">
      <c r="A508" s="15"/>
    </row>
    <row r="509" spans="1:1" x14ac:dyDescent="0.2">
      <c r="A509" s="15"/>
    </row>
    <row r="510" spans="1:1" x14ac:dyDescent="0.2">
      <c r="A510" s="15"/>
    </row>
    <row r="511" spans="1:1" x14ac:dyDescent="0.2">
      <c r="A511" s="15"/>
    </row>
    <row r="512" spans="1:1" x14ac:dyDescent="0.2">
      <c r="A512" s="15"/>
    </row>
    <row r="513" spans="1:1" x14ac:dyDescent="0.2">
      <c r="A513" s="15"/>
    </row>
    <row r="514" spans="1:1" x14ac:dyDescent="0.2">
      <c r="A514" s="15"/>
    </row>
    <row r="515" spans="1:1" x14ac:dyDescent="0.2">
      <c r="A515" s="15"/>
    </row>
    <row r="516" spans="1:1" x14ac:dyDescent="0.2">
      <c r="A516" s="15"/>
    </row>
    <row r="517" spans="1:1" x14ac:dyDescent="0.2">
      <c r="A517" s="15"/>
    </row>
    <row r="518" spans="1:1" x14ac:dyDescent="0.2">
      <c r="A518" s="15"/>
    </row>
    <row r="519" spans="1:1" x14ac:dyDescent="0.2">
      <c r="A519" s="15"/>
    </row>
    <row r="520" spans="1:1" x14ac:dyDescent="0.2">
      <c r="A520" s="15"/>
    </row>
    <row r="521" spans="1:1" x14ac:dyDescent="0.2">
      <c r="A521" s="15"/>
    </row>
    <row r="522" spans="1:1" x14ac:dyDescent="0.2">
      <c r="A522" s="15"/>
    </row>
    <row r="523" spans="1:1" x14ac:dyDescent="0.2">
      <c r="A523" s="15"/>
    </row>
    <row r="524" spans="1:1" x14ac:dyDescent="0.2">
      <c r="A524" s="15"/>
    </row>
    <row r="525" spans="1:1" x14ac:dyDescent="0.2">
      <c r="A525" s="15"/>
    </row>
    <row r="526" spans="1:1" x14ac:dyDescent="0.2">
      <c r="A526" s="15"/>
    </row>
    <row r="527" spans="1:1" x14ac:dyDescent="0.2">
      <c r="A527" s="15"/>
    </row>
    <row r="528" spans="1:1" x14ac:dyDescent="0.2">
      <c r="A528" s="15"/>
    </row>
    <row r="529" spans="1:1" x14ac:dyDescent="0.2">
      <c r="A529" s="15"/>
    </row>
    <row r="530" spans="1:1" x14ac:dyDescent="0.2">
      <c r="A530" s="15"/>
    </row>
    <row r="531" spans="1:1" x14ac:dyDescent="0.2">
      <c r="A531" s="15"/>
    </row>
    <row r="532" spans="1:1" x14ac:dyDescent="0.2">
      <c r="A532" s="15"/>
    </row>
    <row r="533" spans="1:1" x14ac:dyDescent="0.2">
      <c r="A533" s="15"/>
    </row>
    <row r="534" spans="1:1" x14ac:dyDescent="0.2">
      <c r="A534" s="15"/>
    </row>
    <row r="535" spans="1:1" x14ac:dyDescent="0.2">
      <c r="A535" s="15"/>
    </row>
    <row r="536" spans="1:1" x14ac:dyDescent="0.2">
      <c r="A536" s="15"/>
    </row>
    <row r="537" spans="1:1" x14ac:dyDescent="0.2">
      <c r="A537" s="15"/>
    </row>
    <row r="538" spans="1:1" x14ac:dyDescent="0.2">
      <c r="A538" s="15"/>
    </row>
    <row r="539" spans="1:1" x14ac:dyDescent="0.2">
      <c r="A539" s="15"/>
    </row>
    <row r="540" spans="1:1" x14ac:dyDescent="0.2">
      <c r="A540" s="15"/>
    </row>
    <row r="541" spans="1:1" x14ac:dyDescent="0.2">
      <c r="A541" s="15"/>
    </row>
    <row r="542" spans="1:1" x14ac:dyDescent="0.2">
      <c r="A542" s="15"/>
    </row>
    <row r="543" spans="1:1" x14ac:dyDescent="0.2">
      <c r="A543" s="15"/>
    </row>
    <row r="544" spans="1:1" x14ac:dyDescent="0.2">
      <c r="A544" s="15"/>
    </row>
    <row r="545" spans="1:1" x14ac:dyDescent="0.2">
      <c r="A545" s="15"/>
    </row>
    <row r="546" spans="1:1" x14ac:dyDescent="0.2">
      <c r="A546" s="15"/>
    </row>
    <row r="547" spans="1:1" x14ac:dyDescent="0.2">
      <c r="A547" s="15"/>
    </row>
    <row r="548" spans="1:1" x14ac:dyDescent="0.2">
      <c r="A548" s="15"/>
    </row>
    <row r="549" spans="1:1" x14ac:dyDescent="0.2">
      <c r="A549" s="15"/>
    </row>
    <row r="550" spans="1:1" x14ac:dyDescent="0.2">
      <c r="A550" s="15"/>
    </row>
    <row r="551" spans="1:1" x14ac:dyDescent="0.2">
      <c r="A551" s="15"/>
    </row>
    <row r="552" spans="1:1" x14ac:dyDescent="0.2">
      <c r="A552" s="15"/>
    </row>
    <row r="553" spans="1:1" x14ac:dyDescent="0.2">
      <c r="A553" s="15"/>
    </row>
    <row r="554" spans="1:1" x14ac:dyDescent="0.2">
      <c r="A554" s="15"/>
    </row>
    <row r="555" spans="1:1" x14ac:dyDescent="0.2">
      <c r="A555" s="15"/>
    </row>
    <row r="556" spans="1:1" x14ac:dyDescent="0.2">
      <c r="A556" s="15"/>
    </row>
    <row r="557" spans="1:1" x14ac:dyDescent="0.2">
      <c r="A557" s="15"/>
    </row>
    <row r="558" spans="1:1" x14ac:dyDescent="0.2">
      <c r="A558" s="15"/>
    </row>
    <row r="559" spans="1:1" x14ac:dyDescent="0.2">
      <c r="A559" s="15"/>
    </row>
    <row r="560" spans="1:1" x14ac:dyDescent="0.2">
      <c r="A560" s="15"/>
    </row>
    <row r="561" spans="1:1" x14ac:dyDescent="0.2">
      <c r="A561" s="15"/>
    </row>
    <row r="562" spans="1:1" x14ac:dyDescent="0.2">
      <c r="A562" s="15"/>
    </row>
    <row r="563" spans="1:1" x14ac:dyDescent="0.2">
      <c r="A563" s="15"/>
    </row>
    <row r="564" spans="1:1" x14ac:dyDescent="0.2">
      <c r="A564" s="15"/>
    </row>
    <row r="565" spans="1:1" x14ac:dyDescent="0.2">
      <c r="A565" s="15"/>
    </row>
    <row r="566" spans="1:1" x14ac:dyDescent="0.2">
      <c r="A566" s="15"/>
    </row>
    <row r="567" spans="1:1" x14ac:dyDescent="0.2">
      <c r="A567" s="15"/>
    </row>
    <row r="568" spans="1:1" x14ac:dyDescent="0.2">
      <c r="A568" s="15"/>
    </row>
    <row r="569" spans="1:1" x14ac:dyDescent="0.2">
      <c r="A569" s="15"/>
    </row>
    <row r="570" spans="1:1" x14ac:dyDescent="0.2">
      <c r="A570" s="15"/>
    </row>
    <row r="571" spans="1:1" x14ac:dyDescent="0.2">
      <c r="A571" s="15"/>
    </row>
    <row r="572" spans="1:1" x14ac:dyDescent="0.2">
      <c r="A572" s="15"/>
    </row>
    <row r="573" spans="1:1" x14ac:dyDescent="0.2">
      <c r="A573" s="15"/>
    </row>
    <row r="574" spans="1:1" x14ac:dyDescent="0.2">
      <c r="A574" s="15"/>
    </row>
    <row r="575" spans="1:1" x14ac:dyDescent="0.2">
      <c r="A575" s="15"/>
    </row>
    <row r="576" spans="1:1" x14ac:dyDescent="0.2">
      <c r="A576" s="15"/>
    </row>
    <row r="577" spans="1:1" x14ac:dyDescent="0.2">
      <c r="A577" s="15"/>
    </row>
    <row r="578" spans="1:1" x14ac:dyDescent="0.2">
      <c r="A578" s="15"/>
    </row>
    <row r="579" spans="1:1" x14ac:dyDescent="0.2">
      <c r="A579" s="15"/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T65536"/>
  <sheetViews>
    <sheetView workbookViewId="0">
      <selection activeCell="A13" sqref="A13"/>
    </sheetView>
  </sheetViews>
  <sheetFormatPr defaultRowHeight="12.75" x14ac:dyDescent="0.2"/>
  <cols>
    <col min="1" max="1" width="18" customWidth="1"/>
    <col min="2" max="2" width="14.5703125" bestFit="1" customWidth="1"/>
    <col min="3" max="3" width="7.28515625" style="69" bestFit="1" customWidth="1"/>
    <col min="4" max="4" width="12.28515625" style="69" bestFit="1" customWidth="1"/>
    <col min="5" max="5" width="8.140625" style="69" customWidth="1"/>
    <col min="6" max="6" width="9" style="69" bestFit="1" customWidth="1"/>
    <col min="7" max="7" width="11.42578125" bestFit="1" customWidth="1"/>
    <col min="8" max="8" width="9.28515625" bestFit="1" customWidth="1"/>
    <col min="9" max="9" width="9" bestFit="1" customWidth="1"/>
    <col min="10" max="10" width="9.7109375" style="68" customWidth="1"/>
    <col min="11" max="11" width="8.5703125" style="68" bestFit="1" customWidth="1"/>
    <col min="12" max="12" width="12.5703125" style="70" bestFit="1" customWidth="1"/>
    <col min="13" max="13" width="10.5703125" customWidth="1"/>
    <col min="14" max="14" width="10.42578125" customWidth="1"/>
    <col min="15" max="15" width="6.7109375" bestFit="1" customWidth="1"/>
    <col min="16" max="16" width="10.140625" bestFit="1" customWidth="1"/>
    <col min="17" max="17" width="6.7109375" bestFit="1" customWidth="1"/>
    <col min="18" max="18" width="12.85546875" customWidth="1"/>
    <col min="19" max="19" width="11" style="64" customWidth="1"/>
  </cols>
  <sheetData>
    <row r="1" spans="1:20" ht="25.5" x14ac:dyDescent="0.2">
      <c r="A1" s="55" t="s">
        <v>131</v>
      </c>
      <c r="B1" s="55" t="s">
        <v>132</v>
      </c>
      <c r="C1" s="55" t="s">
        <v>133</v>
      </c>
      <c r="D1" s="56" t="s">
        <v>102</v>
      </c>
      <c r="E1" s="56" t="s">
        <v>134</v>
      </c>
      <c r="F1" s="56" t="s">
        <v>135</v>
      </c>
      <c r="G1" s="56" t="s">
        <v>136</v>
      </c>
      <c r="H1" s="56" t="s">
        <v>137</v>
      </c>
      <c r="I1" s="56" t="s">
        <v>138</v>
      </c>
      <c r="J1" s="57" t="s">
        <v>139</v>
      </c>
      <c r="K1" s="58" t="s">
        <v>120</v>
      </c>
      <c r="L1" s="57" t="s">
        <v>140</v>
      </c>
      <c r="M1" s="59" t="s">
        <v>141</v>
      </c>
      <c r="N1" s="59" t="s">
        <v>142</v>
      </c>
      <c r="O1" s="59" t="s">
        <v>143</v>
      </c>
      <c r="P1" s="59" t="s">
        <v>144</v>
      </c>
      <c r="Q1" s="59" t="s">
        <v>145</v>
      </c>
      <c r="R1" s="59" t="s">
        <v>146</v>
      </c>
      <c r="S1" s="59" t="s">
        <v>147</v>
      </c>
      <c r="T1" s="59" t="s">
        <v>148</v>
      </c>
    </row>
    <row r="2" spans="1:20" x14ac:dyDescent="0.2">
      <c r="A2" t="str">
        <f>IF(ISERROR(VLOOKUP(G2,BridgeCodes!$A$3:$E$65536,5,FALSE)),"Missing BB Code",VLOOKUP(G2,BridgeCodes!$A$3:$E$65536,5,FALSE))</f>
        <v>US;AEE</v>
      </c>
      <c r="B2" t="s">
        <v>586</v>
      </c>
      <c r="C2" s="60" t="s">
        <v>125</v>
      </c>
      <c r="D2" s="60" t="s">
        <v>151</v>
      </c>
      <c r="E2" s="60" t="s">
        <v>149</v>
      </c>
      <c r="F2" s="60">
        <v>42.3</v>
      </c>
      <c r="G2" t="s">
        <v>151</v>
      </c>
      <c r="H2">
        <v>42.3</v>
      </c>
      <c r="I2">
        <v>6.0499999999999998E-2</v>
      </c>
      <c r="J2" s="61" t="s">
        <v>150</v>
      </c>
      <c r="K2" s="61">
        <v>-2700</v>
      </c>
      <c r="L2" s="62">
        <v>0</v>
      </c>
      <c r="M2" s="63">
        <v>1</v>
      </c>
      <c r="N2">
        <v>0</v>
      </c>
      <c r="O2" s="62">
        <v>0</v>
      </c>
      <c r="Q2" s="62">
        <v>0</v>
      </c>
      <c r="S2" s="64">
        <v>1.0000000000000001E-5</v>
      </c>
    </row>
    <row r="3" spans="1:20" x14ac:dyDescent="0.2">
      <c r="A3" t="str">
        <f>IF(ISERROR(VLOOKUP(G3,BridgeCodes!$A$3:$E$65536,5,FALSE)),"Missing BB Code",VLOOKUP(G3,BridgeCodes!$A$3:$E$65536,5,FALSE))</f>
        <v>US;AEP</v>
      </c>
      <c r="B3" t="s">
        <v>1117</v>
      </c>
      <c r="C3" s="60" t="s">
        <v>125</v>
      </c>
      <c r="D3" s="60" t="s">
        <v>152</v>
      </c>
      <c r="E3" s="60" t="s">
        <v>149</v>
      </c>
      <c r="F3" s="60">
        <v>46.97</v>
      </c>
      <c r="G3" t="s">
        <v>152</v>
      </c>
      <c r="H3">
        <v>46.97</v>
      </c>
      <c r="I3">
        <v>5.1900000000000002E-2</v>
      </c>
      <c r="J3" s="61" t="s">
        <v>150</v>
      </c>
      <c r="K3" s="61">
        <v>-26000</v>
      </c>
      <c r="L3" s="62">
        <v>0</v>
      </c>
      <c r="M3" s="63">
        <v>1</v>
      </c>
      <c r="N3">
        <v>0</v>
      </c>
      <c r="O3" s="62">
        <v>0</v>
      </c>
      <c r="Q3" s="62">
        <v>0</v>
      </c>
      <c r="S3" s="64">
        <v>1.0000000000000001E-5</v>
      </c>
    </row>
    <row r="4" spans="1:20" x14ac:dyDescent="0.2">
      <c r="A4" t="str">
        <f>IF(ISERROR(VLOOKUP(G4,BridgeCodes!$A$3:$E$65536,5,FALSE)),"Missing BB Code",VLOOKUP(G4,BridgeCodes!$A$3:$E$65536,5,FALSE))</f>
        <v>AU;AGL</v>
      </c>
      <c r="B4" t="s">
        <v>153</v>
      </c>
      <c r="C4" s="60" t="s">
        <v>124</v>
      </c>
      <c r="D4" s="60" t="s">
        <v>154</v>
      </c>
      <c r="E4" s="60" t="s">
        <v>149</v>
      </c>
      <c r="F4" s="60">
        <v>11.7</v>
      </c>
      <c r="G4" t="s">
        <v>154</v>
      </c>
      <c r="H4">
        <v>11.7</v>
      </c>
      <c r="I4">
        <v>4.3700000000000003E-2</v>
      </c>
      <c r="J4" s="61" t="s">
        <v>155</v>
      </c>
      <c r="K4" s="61">
        <v>-245000</v>
      </c>
      <c r="L4" s="62">
        <v>0</v>
      </c>
      <c r="M4" s="63">
        <v>1</v>
      </c>
      <c r="N4">
        <v>0</v>
      </c>
      <c r="O4" s="62">
        <v>0</v>
      </c>
      <c r="P4" s="65"/>
      <c r="Q4" s="62">
        <v>0</v>
      </c>
      <c r="S4" s="64">
        <v>1.0000000000000001E-5</v>
      </c>
    </row>
    <row r="5" spans="1:20" x14ac:dyDescent="0.2">
      <c r="A5" t="str">
        <f>IF(ISERROR(VLOOKUP(G5,BridgeCodes!$A$3:$E$65536,5,FALSE)),"Missing BB Code",VLOOKUP(G5,BridgeCodes!$A$3:$E$65536,5,FALSE))</f>
        <v>US;AHC</v>
      </c>
      <c r="B5" t="s">
        <v>1135</v>
      </c>
      <c r="C5" s="60" t="s">
        <v>124</v>
      </c>
      <c r="D5" s="60" t="s">
        <v>597</v>
      </c>
      <c r="E5" s="60" t="s">
        <v>149</v>
      </c>
      <c r="F5" s="60">
        <v>72.760000000000005</v>
      </c>
      <c r="G5" t="s">
        <v>597</v>
      </c>
      <c r="H5">
        <v>72.760000000000005</v>
      </c>
      <c r="I5">
        <v>8.3999999999999995E-3</v>
      </c>
      <c r="J5" s="61" t="s">
        <v>150</v>
      </c>
      <c r="K5" s="61">
        <v>-40000</v>
      </c>
      <c r="L5" s="62">
        <v>0</v>
      </c>
      <c r="M5" s="63">
        <v>1</v>
      </c>
      <c r="N5">
        <v>0</v>
      </c>
      <c r="O5" s="62">
        <v>0</v>
      </c>
      <c r="P5" s="65"/>
      <c r="Q5" s="62">
        <v>0</v>
      </c>
      <c r="S5" s="64">
        <v>1.0000000000000001E-5</v>
      </c>
    </row>
    <row r="6" spans="1:20" x14ac:dyDescent="0.2">
      <c r="A6" t="str">
        <f>IF(ISERROR(VLOOKUP(G6,BridgeCodes!$A$3:$E$65536,5,FALSE)),"Missing BB Code",VLOOKUP(G6,BridgeCodes!$A$3:$E$65536,5,FALSE))</f>
        <v>AU@AO01H</v>
      </c>
      <c r="B6" t="s">
        <v>1002</v>
      </c>
      <c r="C6" s="60" t="s">
        <v>124</v>
      </c>
      <c r="D6" s="60" t="s">
        <v>1003</v>
      </c>
      <c r="E6" s="60" t="s">
        <v>156</v>
      </c>
      <c r="F6" s="60">
        <v>3314</v>
      </c>
      <c r="G6" t="s">
        <v>157</v>
      </c>
      <c r="H6">
        <v>3250.8</v>
      </c>
      <c r="I6">
        <v>0</v>
      </c>
      <c r="J6" s="61" t="s">
        <v>155</v>
      </c>
      <c r="K6" s="61">
        <v>-2000</v>
      </c>
      <c r="L6" s="62">
        <v>25</v>
      </c>
      <c r="M6" s="63">
        <v>1</v>
      </c>
      <c r="N6">
        <v>0</v>
      </c>
      <c r="O6" s="62">
        <v>0</v>
      </c>
      <c r="P6" s="65">
        <v>36980</v>
      </c>
      <c r="Q6" s="62">
        <v>38</v>
      </c>
      <c r="R6">
        <v>5.713346677749867E-2</v>
      </c>
      <c r="S6" s="64">
        <v>1.0000000000000001E-5</v>
      </c>
    </row>
    <row r="7" spans="1:20" x14ac:dyDescent="0.2">
      <c r="A7" t="str">
        <f>IF(ISERROR(VLOOKUP(G7,BridgeCodes!$A$3:$E$65536,5,FALSE)),"Missing BB Code",VLOOKUP(G7,BridgeCodes!$A$3:$E$65536,5,FALSE))</f>
        <v>US;APA</v>
      </c>
      <c r="B7" t="s">
        <v>1128</v>
      </c>
      <c r="C7" s="60" t="s">
        <v>124</v>
      </c>
      <c r="D7" s="60" t="s">
        <v>158</v>
      </c>
      <c r="E7" s="60" t="s">
        <v>149</v>
      </c>
      <c r="F7" s="60">
        <v>62.6</v>
      </c>
      <c r="G7" t="s">
        <v>158</v>
      </c>
      <c r="H7">
        <v>62.6</v>
      </c>
      <c r="I7">
        <v>9.1000000000000004E-3</v>
      </c>
      <c r="J7" s="61" t="s">
        <v>150</v>
      </c>
      <c r="K7" s="61">
        <v>106800</v>
      </c>
      <c r="L7" s="62">
        <v>0</v>
      </c>
      <c r="M7" s="63">
        <v>1</v>
      </c>
      <c r="N7">
        <v>0</v>
      </c>
      <c r="O7" s="62">
        <v>0</v>
      </c>
      <c r="P7" s="65"/>
      <c r="Q7" s="62">
        <v>0</v>
      </c>
      <c r="S7" s="64">
        <v>1.0000000000000001E-5</v>
      </c>
    </row>
    <row r="8" spans="1:20" x14ac:dyDescent="0.2">
      <c r="A8" t="str">
        <f>IF(ISERROR(VLOOKUP(G8,BridgeCodes!$A$3:$E$65536,5,FALSE)),"Missing BB Code",VLOOKUP(G8,BridgeCodes!$A$3:$E$65536,5,FALSE))</f>
        <v>US;APC</v>
      </c>
      <c r="B8" t="s">
        <v>1044</v>
      </c>
      <c r="C8" s="60" t="s">
        <v>124</v>
      </c>
      <c r="D8" s="60" t="s">
        <v>160</v>
      </c>
      <c r="E8" s="60" t="s">
        <v>149</v>
      </c>
      <c r="F8" s="60">
        <v>67.05</v>
      </c>
      <c r="G8" t="s">
        <v>160</v>
      </c>
      <c r="H8">
        <v>67.05</v>
      </c>
      <c r="I8">
        <v>2.8999999999999998E-3</v>
      </c>
      <c r="J8" s="61" t="s">
        <v>150</v>
      </c>
      <c r="K8" s="61">
        <v>-96000</v>
      </c>
      <c r="L8" s="62">
        <v>0</v>
      </c>
      <c r="M8" s="63">
        <v>1</v>
      </c>
      <c r="N8">
        <v>0</v>
      </c>
      <c r="O8" s="62">
        <v>0</v>
      </c>
      <c r="P8" s="65"/>
      <c r="Q8" s="62">
        <v>0</v>
      </c>
      <c r="S8" s="64">
        <v>1.0000000000000001E-5</v>
      </c>
    </row>
    <row r="9" spans="1:20" x14ac:dyDescent="0.2">
      <c r="A9" t="str">
        <f>IF(ISERROR(VLOOKUP(G9,BridgeCodes!$A$3:$E$65536,5,FALSE)),"Missing BB Code",VLOOKUP(G9,BridgeCodes!$A$3:$E$65536,5,FALSE))</f>
        <v>US;ASH</v>
      </c>
      <c r="B9" t="s">
        <v>1129</v>
      </c>
      <c r="C9" s="60" t="s">
        <v>124</v>
      </c>
      <c r="D9" s="60" t="s">
        <v>162</v>
      </c>
      <c r="E9" s="60" t="s">
        <v>149</v>
      </c>
      <c r="F9" s="60">
        <v>39.42</v>
      </c>
      <c r="G9" t="s">
        <v>162</v>
      </c>
      <c r="H9">
        <v>39.42</v>
      </c>
      <c r="I9">
        <v>2.7900000000000001E-2</v>
      </c>
      <c r="J9" s="61" t="s">
        <v>150</v>
      </c>
      <c r="K9" s="61">
        <v>-50000</v>
      </c>
      <c r="L9" s="62">
        <v>0</v>
      </c>
      <c r="M9" s="63">
        <v>1</v>
      </c>
      <c r="N9">
        <v>0</v>
      </c>
      <c r="O9" s="62">
        <v>0</v>
      </c>
      <c r="P9" s="65"/>
      <c r="Q9" s="62">
        <v>0</v>
      </c>
      <c r="S9" s="64">
        <v>1.0000000000000001E-5</v>
      </c>
    </row>
    <row r="10" spans="1:20" x14ac:dyDescent="0.2">
      <c r="A10" t="str">
        <f>IF(ISERROR(VLOOKUP(G10,BridgeCodes!$A$3:$E$65536,5,FALSE)),"Missing BB Code",VLOOKUP(G10,BridgeCodes!$A$3:$E$65536,5,FALSE))</f>
        <v>US;AYE</v>
      </c>
      <c r="B10" t="s">
        <v>1062</v>
      </c>
      <c r="C10" s="60" t="s">
        <v>125</v>
      </c>
      <c r="D10" s="60" t="s">
        <v>569</v>
      </c>
      <c r="E10" s="60" t="s">
        <v>149</v>
      </c>
      <c r="F10" s="60">
        <v>47.05</v>
      </c>
      <c r="G10" t="s">
        <v>569</v>
      </c>
      <c r="H10">
        <v>47.05</v>
      </c>
      <c r="I10">
        <v>3.6900000000000002E-2</v>
      </c>
      <c r="J10" s="61" t="s">
        <v>150</v>
      </c>
      <c r="K10" s="61">
        <v>26100</v>
      </c>
      <c r="L10" s="62">
        <v>0</v>
      </c>
      <c r="M10" s="63">
        <v>1</v>
      </c>
      <c r="N10">
        <v>0</v>
      </c>
      <c r="O10" s="62">
        <v>0</v>
      </c>
      <c r="P10" s="65"/>
      <c r="Q10" s="62">
        <v>0</v>
      </c>
      <c r="S10" s="64">
        <v>1.0000000000000001E-5</v>
      </c>
    </row>
    <row r="11" spans="1:20" x14ac:dyDescent="0.2">
      <c r="A11" t="str">
        <f>IF(ISERROR(VLOOKUP(G11,BridgeCodes!$A$3:$E$65536,5,FALSE)),"Missing BB Code",VLOOKUP(G11,BridgeCodes!$A$3:$E$65536,5,FALSE))</f>
        <v>US;BJS</v>
      </c>
      <c r="B11" t="s">
        <v>1063</v>
      </c>
      <c r="C11" s="60" t="s">
        <v>124</v>
      </c>
      <c r="D11" s="60" t="s">
        <v>742</v>
      </c>
      <c r="E11" s="60" t="s">
        <v>149</v>
      </c>
      <c r="F11" s="60">
        <v>80.06</v>
      </c>
      <c r="G11" t="s">
        <v>742</v>
      </c>
      <c r="H11">
        <v>80.06</v>
      </c>
      <c r="I11">
        <v>0</v>
      </c>
      <c r="J11" s="66" t="s">
        <v>150</v>
      </c>
      <c r="K11" s="66">
        <v>-40000</v>
      </c>
      <c r="L11" s="67">
        <v>0</v>
      </c>
      <c r="M11" s="63">
        <v>1</v>
      </c>
      <c r="N11">
        <v>0</v>
      </c>
      <c r="O11" s="62">
        <v>0</v>
      </c>
      <c r="P11" s="65"/>
      <c r="Q11" s="62">
        <v>0</v>
      </c>
      <c r="S11" s="64">
        <v>1.0000000000000001E-5</v>
      </c>
    </row>
    <row r="12" spans="1:20" x14ac:dyDescent="0.2">
      <c r="A12" t="str">
        <f>IF(ISERROR(VLOOKUP(G12,BridgeCodes!$A$3:$E$65536,5,FALSE)),"Missing BB Code",VLOOKUP(G12,BridgeCodes!$A$3:$E$65536,5,FALSE))</f>
        <v>US;BP</v>
      </c>
      <c r="B12" t="s">
        <v>1139</v>
      </c>
      <c r="C12" s="60" t="s">
        <v>124</v>
      </c>
      <c r="D12" s="60" t="s">
        <v>859</v>
      </c>
      <c r="E12" s="60" t="s">
        <v>149</v>
      </c>
      <c r="F12" s="60">
        <v>49.55</v>
      </c>
      <c r="G12" t="s">
        <v>859</v>
      </c>
      <c r="H12">
        <v>49.55</v>
      </c>
      <c r="I12">
        <v>2.8199999999999999E-2</v>
      </c>
      <c r="J12" s="66" t="s">
        <v>150</v>
      </c>
      <c r="K12" s="66">
        <v>50000</v>
      </c>
      <c r="L12" s="67">
        <v>0</v>
      </c>
      <c r="M12" s="63">
        <v>1</v>
      </c>
      <c r="N12">
        <v>0</v>
      </c>
      <c r="O12" s="62">
        <v>0</v>
      </c>
      <c r="P12" s="65"/>
      <c r="Q12" s="62">
        <v>0</v>
      </c>
      <c r="S12" s="64">
        <v>1.0000000000000001E-5</v>
      </c>
    </row>
    <row r="13" spans="1:20" x14ac:dyDescent="0.2">
      <c r="A13" t="str">
        <f>IF(ISERROR(VLOOKUP(G13,BridgeCodes!$A$3:$E$65536,5,FALSE)),"Missing BB Code",VLOOKUP(G13,BridgeCodes!$A$3:$E$65536,5,FALSE))</f>
        <v>US;BP</v>
      </c>
      <c r="B13" t="s">
        <v>1141</v>
      </c>
      <c r="C13" s="60" t="s">
        <v>1142</v>
      </c>
      <c r="D13" s="60" t="s">
        <v>1143</v>
      </c>
      <c r="E13" s="60" t="s">
        <v>149</v>
      </c>
      <c r="F13" s="60">
        <v>5.7850000000000001</v>
      </c>
      <c r="G13" t="s">
        <v>1143</v>
      </c>
      <c r="H13">
        <v>5.7850000000000001</v>
      </c>
      <c r="I13">
        <v>0</v>
      </c>
      <c r="J13" s="66" t="s">
        <v>1144</v>
      </c>
      <c r="K13" s="66">
        <v>27000</v>
      </c>
      <c r="L13" s="67">
        <v>0</v>
      </c>
      <c r="M13" s="63">
        <v>1</v>
      </c>
      <c r="N13">
        <v>0</v>
      </c>
      <c r="O13" s="62">
        <v>0</v>
      </c>
      <c r="P13" s="65"/>
      <c r="Q13" s="62">
        <v>0</v>
      </c>
      <c r="S13" s="64">
        <v>1.0000000000000001E-5</v>
      </c>
    </row>
    <row r="14" spans="1:20" x14ac:dyDescent="0.2">
      <c r="A14" t="str">
        <f>IF(ISERROR(VLOOKUP(G14,BridgeCodes!$A$3:$E$65536,5,FALSE)),"Missing BB Code",VLOOKUP(G14,BridgeCodes!$A$3:$E$65536,5,FALSE))</f>
        <v>US;CHV</v>
      </c>
      <c r="B14" t="s">
        <v>849</v>
      </c>
      <c r="C14" s="60" t="s">
        <v>124</v>
      </c>
      <c r="D14" s="60" t="s">
        <v>318</v>
      </c>
      <c r="E14" s="60" t="s">
        <v>149</v>
      </c>
      <c r="F14" s="60">
        <v>86.5</v>
      </c>
      <c r="G14" t="s">
        <v>318</v>
      </c>
      <c r="H14">
        <v>86.5</v>
      </c>
      <c r="I14">
        <v>0.03</v>
      </c>
      <c r="J14" s="66" t="s">
        <v>150</v>
      </c>
      <c r="K14" s="66">
        <v>41800</v>
      </c>
      <c r="L14" s="67">
        <v>0</v>
      </c>
      <c r="M14" s="63">
        <v>1</v>
      </c>
      <c r="N14">
        <v>0</v>
      </c>
      <c r="O14" s="62">
        <v>0</v>
      </c>
      <c r="P14" s="65"/>
      <c r="Q14" s="62">
        <v>0</v>
      </c>
      <c r="S14" s="64">
        <v>1.0000000000000001E-5</v>
      </c>
    </row>
    <row r="15" spans="1:20" x14ac:dyDescent="0.2">
      <c r="A15" t="str">
        <f>IF(ISERROR(VLOOKUP(G15,BridgeCodes!$A$3:$E$65536,5,FALSE)),"Missing BB Code",VLOOKUP(G15,BridgeCodes!$A$3:$E$65536,5,FALSE))</f>
        <v>US;CHV</v>
      </c>
      <c r="B15" t="s">
        <v>855</v>
      </c>
      <c r="C15" s="60" t="s">
        <v>123</v>
      </c>
      <c r="D15" s="60" t="s">
        <v>318</v>
      </c>
      <c r="E15" s="60" t="s">
        <v>149</v>
      </c>
      <c r="F15" s="60">
        <v>86.5</v>
      </c>
      <c r="G15" t="s">
        <v>318</v>
      </c>
      <c r="H15">
        <v>86.5</v>
      </c>
      <c r="I15">
        <v>0.03</v>
      </c>
      <c r="J15" s="66" t="s">
        <v>150</v>
      </c>
      <c r="K15" s="66">
        <v>164500</v>
      </c>
      <c r="L15" s="67">
        <v>0</v>
      </c>
      <c r="M15" s="63">
        <v>1</v>
      </c>
      <c r="N15">
        <v>0</v>
      </c>
      <c r="O15" s="62">
        <v>0</v>
      </c>
      <c r="P15" s="65"/>
      <c r="Q15" s="62">
        <v>0</v>
      </c>
      <c r="S15" s="64">
        <v>1.0000000000000001E-5</v>
      </c>
    </row>
    <row r="16" spans="1:20" x14ac:dyDescent="0.2">
      <c r="A16" t="str">
        <f>IF(ISERROR(VLOOKUP(G16,BridgeCodes!$A$3:$E$65536,5,FALSE)),"Missing BB Code",VLOOKUP(G16,BridgeCodes!$A$3:$E$65536,5,FALSE))</f>
        <v>US;CIN</v>
      </c>
      <c r="B16" t="s">
        <v>864</v>
      </c>
      <c r="C16" s="60" t="s">
        <v>125</v>
      </c>
      <c r="D16" s="60" t="s">
        <v>321</v>
      </c>
      <c r="E16" s="60" t="s">
        <v>149</v>
      </c>
      <c r="F16" s="60">
        <v>31.85</v>
      </c>
      <c r="G16" t="s">
        <v>321</v>
      </c>
      <c r="H16">
        <v>31.85</v>
      </c>
      <c r="I16">
        <v>5.6399999999999999E-2</v>
      </c>
      <c r="J16" s="66" t="s">
        <v>150</v>
      </c>
      <c r="K16" s="66">
        <v>-20000</v>
      </c>
      <c r="L16" s="67">
        <v>0</v>
      </c>
      <c r="M16" s="63">
        <v>1</v>
      </c>
      <c r="N16">
        <v>0</v>
      </c>
      <c r="O16" s="62">
        <v>0</v>
      </c>
      <c r="P16" s="65"/>
      <c r="Q16" s="62">
        <v>0</v>
      </c>
      <c r="S16" s="64">
        <v>1.0000000000000001E-5</v>
      </c>
    </row>
    <row r="17" spans="1:19" x14ac:dyDescent="0.2">
      <c r="A17" t="str">
        <f>IF(ISERROR(VLOOKUP(G17,BridgeCodes!$A$3:$E$65536,5,FALSE)),"Missing BB Code",VLOOKUP(G17,BridgeCodes!$A$3:$E$65536,5,FALSE))</f>
        <v>US;CMS</v>
      </c>
      <c r="B17" t="s">
        <v>850</v>
      </c>
      <c r="C17" s="60" t="s">
        <v>125</v>
      </c>
      <c r="D17" s="60" t="s">
        <v>171</v>
      </c>
      <c r="E17" s="60" t="s">
        <v>149</v>
      </c>
      <c r="F17" s="60">
        <v>30.56</v>
      </c>
      <c r="G17" t="s">
        <v>171</v>
      </c>
      <c r="H17">
        <v>30.56</v>
      </c>
      <c r="I17">
        <v>4.8300000000000003E-2</v>
      </c>
      <c r="J17" s="66" t="s">
        <v>150</v>
      </c>
      <c r="K17" s="66">
        <v>-15000</v>
      </c>
      <c r="L17" s="67">
        <v>0</v>
      </c>
      <c r="M17" s="63">
        <v>1</v>
      </c>
      <c r="N17">
        <v>0</v>
      </c>
      <c r="O17" s="62">
        <v>0</v>
      </c>
      <c r="P17" s="65"/>
      <c r="Q17" s="62">
        <v>0</v>
      </c>
      <c r="S17" s="64">
        <v>1.0000000000000001E-5</v>
      </c>
    </row>
    <row r="18" spans="1:19" x14ac:dyDescent="0.2">
      <c r="A18" t="str">
        <f>IF(ISERROR(VLOOKUP(G18,BridgeCodes!$A$3:$E$65536,5,FALSE)),"Missing BB Code",VLOOKUP(G18,BridgeCodes!$A$3:$E$65536,5,FALSE))</f>
        <v>US;COC.A</v>
      </c>
      <c r="B18" t="s">
        <v>891</v>
      </c>
      <c r="C18" s="60" t="s">
        <v>123</v>
      </c>
      <c r="D18" s="60" t="s">
        <v>571</v>
      </c>
      <c r="E18" s="60" t="s">
        <v>149</v>
      </c>
      <c r="F18" s="60">
        <v>28.1</v>
      </c>
      <c r="G18" t="s">
        <v>571</v>
      </c>
      <c r="H18">
        <v>28.1</v>
      </c>
      <c r="I18">
        <v>2.7099999999999999E-2</v>
      </c>
      <c r="J18" s="66" t="s">
        <v>150</v>
      </c>
      <c r="K18" s="66">
        <v>-280800</v>
      </c>
      <c r="L18" s="67">
        <v>0</v>
      </c>
      <c r="M18" s="63">
        <v>1</v>
      </c>
      <c r="N18">
        <v>0</v>
      </c>
      <c r="O18" s="62">
        <v>0</v>
      </c>
      <c r="P18" s="65"/>
      <c r="Q18" s="62">
        <v>0</v>
      </c>
      <c r="S18" s="64">
        <v>1.0000000000000001E-5</v>
      </c>
    </row>
    <row r="19" spans="1:19" x14ac:dyDescent="0.2">
      <c r="A19" t="str">
        <f>IF(ISERROR(VLOOKUP(G19,BridgeCodes!$A$3:$E$65536,5,FALSE)),"Missing BB Code",VLOOKUP(G19,BridgeCodes!$A$3:$E$65536,5,FALSE))</f>
        <v>US;COC.B</v>
      </c>
      <c r="B19" t="s">
        <v>892</v>
      </c>
      <c r="C19" s="60" t="s">
        <v>123</v>
      </c>
      <c r="D19" s="60" t="s">
        <v>327</v>
      </c>
      <c r="E19" s="60" t="s">
        <v>149</v>
      </c>
      <c r="F19" s="60">
        <v>28.94</v>
      </c>
      <c r="G19" t="s">
        <v>327</v>
      </c>
      <c r="H19">
        <v>28.94</v>
      </c>
      <c r="I19">
        <v>2.64E-2</v>
      </c>
      <c r="J19" s="66" t="s">
        <v>150</v>
      </c>
      <c r="K19" s="66">
        <v>280800</v>
      </c>
      <c r="L19" s="67">
        <v>0</v>
      </c>
      <c r="M19" s="63">
        <v>1</v>
      </c>
      <c r="N19">
        <v>0</v>
      </c>
      <c r="O19" s="62">
        <v>0</v>
      </c>
      <c r="P19" s="65"/>
      <c r="Q19" s="62">
        <v>0</v>
      </c>
      <c r="S19" s="64">
        <v>1.0000000000000001E-5</v>
      </c>
    </row>
    <row r="20" spans="1:19" x14ac:dyDescent="0.2">
      <c r="A20" t="str">
        <f>IF(ISERROR(VLOOKUP(G20,BridgeCodes!$A$3:$E$65536,5,FALSE)),"Missing BB Code",VLOOKUP(G20,BridgeCodes!$A$3:$E$65536,5,FALSE))</f>
        <v>US;DQE</v>
      </c>
      <c r="B20" t="s">
        <v>781</v>
      </c>
      <c r="C20" s="60" t="s">
        <v>125</v>
      </c>
      <c r="D20" s="60" t="s">
        <v>782</v>
      </c>
      <c r="E20" s="60" t="s">
        <v>149</v>
      </c>
      <c r="F20" s="60">
        <v>32.19</v>
      </c>
      <c r="G20" t="s">
        <v>782</v>
      </c>
      <c r="H20">
        <v>32.19</v>
      </c>
      <c r="I20">
        <v>5.0900000000000001E-2</v>
      </c>
      <c r="J20" s="66" t="s">
        <v>150</v>
      </c>
      <c r="K20" s="66">
        <v>50000</v>
      </c>
      <c r="L20" s="67">
        <v>0</v>
      </c>
      <c r="M20" s="63">
        <v>1</v>
      </c>
      <c r="N20">
        <v>0</v>
      </c>
      <c r="O20" s="62">
        <v>0</v>
      </c>
      <c r="P20" s="65"/>
      <c r="Q20" s="62">
        <v>0</v>
      </c>
      <c r="S20" s="64">
        <v>1.0000000000000001E-5</v>
      </c>
    </row>
    <row r="21" spans="1:19" x14ac:dyDescent="0.2">
      <c r="A21" t="str">
        <f>IF(ISERROR(VLOOKUP(G21,BridgeCodes!$A$3:$E$65536,5,FALSE)),"Missing BB Code",VLOOKUP(G21,BridgeCodes!$A$3:$E$65536,5,FALSE))</f>
        <v>US;DT</v>
      </c>
      <c r="B21" t="s">
        <v>1136</v>
      </c>
      <c r="C21" s="60" t="s">
        <v>127</v>
      </c>
      <c r="D21" s="60" t="s">
        <v>749</v>
      </c>
      <c r="E21" s="60" t="s">
        <v>149</v>
      </c>
      <c r="F21" s="60">
        <v>24.01</v>
      </c>
      <c r="G21" t="s">
        <v>749</v>
      </c>
      <c r="H21">
        <v>24.01</v>
      </c>
      <c r="I21">
        <v>2.2700000000000001E-2</v>
      </c>
      <c r="J21" s="66" t="s">
        <v>150</v>
      </c>
      <c r="K21" s="66">
        <v>-64000</v>
      </c>
      <c r="L21" s="67">
        <v>0</v>
      </c>
      <c r="M21" s="63">
        <v>1</v>
      </c>
      <c r="N21">
        <v>0</v>
      </c>
      <c r="O21" s="62">
        <v>0</v>
      </c>
      <c r="P21" s="65"/>
      <c r="Q21" s="62">
        <v>0</v>
      </c>
      <c r="S21" s="64">
        <v>1.0000000000000001E-5</v>
      </c>
    </row>
    <row r="22" spans="1:19" x14ac:dyDescent="0.2">
      <c r="A22" t="str">
        <f>IF(ISERROR(VLOOKUP(G22,BridgeCodes!$A$3:$E$65536,5,FALSE)),"Missing BB Code",VLOOKUP(G22,BridgeCodes!$A$3:$E$65536,5,FALSE))</f>
        <v>US;DT</v>
      </c>
      <c r="B22" t="s">
        <v>748</v>
      </c>
      <c r="C22" s="60" t="s">
        <v>123</v>
      </c>
      <c r="D22" s="60" t="s">
        <v>749</v>
      </c>
      <c r="E22" s="60" t="s">
        <v>149</v>
      </c>
      <c r="F22" s="60">
        <v>24.01</v>
      </c>
      <c r="G22" t="s">
        <v>749</v>
      </c>
      <c r="H22">
        <v>24.01</v>
      </c>
      <c r="I22">
        <v>2.2700000000000001E-2</v>
      </c>
      <c r="J22" s="66" t="s">
        <v>150</v>
      </c>
      <c r="K22" s="66">
        <v>-108600</v>
      </c>
      <c r="L22" s="67">
        <v>0</v>
      </c>
      <c r="M22" s="63">
        <v>1</v>
      </c>
      <c r="N22">
        <v>0</v>
      </c>
      <c r="O22" s="62">
        <v>0</v>
      </c>
      <c r="P22" s="65"/>
      <c r="Q22" s="62">
        <v>0</v>
      </c>
      <c r="S22" s="64">
        <v>1.0000000000000001E-5</v>
      </c>
    </row>
    <row r="23" spans="1:19" x14ac:dyDescent="0.2">
      <c r="A23" t="str">
        <f>IF(ISERROR(VLOOKUP(G23,BridgeCodes!$A$3:$E$65536,5,FALSE)),"Missing BB Code",VLOOKUP(G23,BridgeCodes!$A$3:$E$65536,5,FALSE))</f>
        <v>US;ED</v>
      </c>
      <c r="B23" t="s">
        <v>1089</v>
      </c>
      <c r="C23" s="60" t="s">
        <v>125</v>
      </c>
      <c r="D23" s="60" t="s">
        <v>181</v>
      </c>
      <c r="E23" s="60" t="s">
        <v>149</v>
      </c>
      <c r="F23" s="60">
        <v>36.24</v>
      </c>
      <c r="G23" t="s">
        <v>181</v>
      </c>
      <c r="H23">
        <v>36.24</v>
      </c>
      <c r="I23">
        <v>6.0900000000000003E-2</v>
      </c>
      <c r="J23" s="66" t="s">
        <v>150</v>
      </c>
      <c r="K23" s="66">
        <v>-31600</v>
      </c>
      <c r="L23" s="67">
        <v>0</v>
      </c>
      <c r="M23" s="63">
        <v>1</v>
      </c>
      <c r="N23">
        <v>0</v>
      </c>
      <c r="O23" s="62">
        <v>0</v>
      </c>
      <c r="P23" s="65"/>
      <c r="Q23" s="62">
        <v>0</v>
      </c>
      <c r="S23" s="64">
        <v>1.0000000000000001E-5</v>
      </c>
    </row>
    <row r="24" spans="1:19" x14ac:dyDescent="0.2">
      <c r="A24" t="str">
        <f>IF(ISERROR(VLOOKUP(G24,BridgeCodes!$A$3:$E$65536,5,FALSE)),"Missing BB Code",VLOOKUP(G24,BridgeCodes!$A$3:$E$65536,5,FALSE))</f>
        <v>CA;ESI</v>
      </c>
      <c r="B24" t="s">
        <v>188</v>
      </c>
      <c r="C24" s="60" t="s">
        <v>124</v>
      </c>
      <c r="D24" s="60" t="s">
        <v>189</v>
      </c>
      <c r="E24" s="60" t="s">
        <v>149</v>
      </c>
      <c r="F24" s="60">
        <v>54.85</v>
      </c>
      <c r="G24" t="s">
        <v>189</v>
      </c>
      <c r="H24">
        <v>54.85</v>
      </c>
      <c r="I24">
        <v>0.01</v>
      </c>
      <c r="J24" s="66" t="s">
        <v>186</v>
      </c>
      <c r="K24" s="66">
        <v>17600</v>
      </c>
      <c r="L24" s="67">
        <v>0</v>
      </c>
      <c r="M24" s="63">
        <v>1</v>
      </c>
      <c r="N24">
        <v>0</v>
      </c>
      <c r="O24" s="62">
        <v>0</v>
      </c>
      <c r="P24" s="65"/>
      <c r="Q24" s="62">
        <v>0</v>
      </c>
      <c r="S24" s="64">
        <v>1.0000000000000001E-5</v>
      </c>
    </row>
    <row r="25" spans="1:19" x14ac:dyDescent="0.2">
      <c r="A25" t="str">
        <f>IF(ISERROR(VLOOKUP(G25,BridgeCodes!$A$3:$E$65536,5,FALSE)),"Missing BB Code",VLOOKUP(G25,BridgeCodes!$A$3:$E$65536,5,FALSE))</f>
        <v>US;ESPI</v>
      </c>
      <c r="B25" t="s">
        <v>191</v>
      </c>
      <c r="C25" s="60" t="s">
        <v>123</v>
      </c>
      <c r="D25" s="60" t="s">
        <v>192</v>
      </c>
      <c r="E25" s="60" t="s">
        <v>159</v>
      </c>
      <c r="F25" s="60">
        <v>1</v>
      </c>
      <c r="G25" t="s">
        <v>190</v>
      </c>
      <c r="H25">
        <v>1</v>
      </c>
      <c r="I25">
        <v>0</v>
      </c>
      <c r="J25" s="66" t="s">
        <v>150</v>
      </c>
      <c r="K25" s="66">
        <v>128000</v>
      </c>
      <c r="L25" s="67">
        <v>12.8</v>
      </c>
      <c r="M25" s="63">
        <v>6.9360699999999995E-5</v>
      </c>
      <c r="N25">
        <v>3</v>
      </c>
      <c r="O25" s="62">
        <v>7.15</v>
      </c>
      <c r="P25" s="65">
        <v>38657</v>
      </c>
      <c r="Q25" s="62">
        <v>1715</v>
      </c>
      <c r="R25">
        <v>5.6423205959515145E-2</v>
      </c>
      <c r="S25" s="64">
        <v>0.2</v>
      </c>
    </row>
    <row r="26" spans="1:19" x14ac:dyDescent="0.2">
      <c r="A26" t="str">
        <f>IF(ISERROR(VLOOKUP(G26,BridgeCodes!$A$3:$E$65536,5,FALSE)),"Missing BB Code",VLOOKUP(G26,BridgeCodes!$A$3:$E$65536,5,FALSE))</f>
        <v>US;ETR</v>
      </c>
      <c r="B26" t="s">
        <v>783</v>
      </c>
      <c r="C26" s="60" t="s">
        <v>125</v>
      </c>
      <c r="D26" s="60" t="s">
        <v>194</v>
      </c>
      <c r="E26" s="60" t="s">
        <v>149</v>
      </c>
      <c r="F26" s="60">
        <v>37.78</v>
      </c>
      <c r="G26" t="s">
        <v>194</v>
      </c>
      <c r="H26">
        <v>37.78</v>
      </c>
      <c r="I26">
        <v>3.3599999999999998E-2</v>
      </c>
      <c r="J26" s="66" t="s">
        <v>150</v>
      </c>
      <c r="K26" s="66">
        <v>42900</v>
      </c>
      <c r="L26" s="67">
        <v>0</v>
      </c>
      <c r="M26" s="63">
        <v>1</v>
      </c>
      <c r="N26">
        <v>0</v>
      </c>
      <c r="O26" s="62">
        <v>0</v>
      </c>
      <c r="P26" s="65"/>
      <c r="Q26" s="62">
        <v>0</v>
      </c>
      <c r="S26" s="64">
        <v>1.0000000000000001E-5</v>
      </c>
    </row>
    <row r="27" spans="1:19" x14ac:dyDescent="0.2">
      <c r="A27" t="str">
        <f>IF(ISERROR(VLOOKUP(G27,BridgeCodes!$A$3:$E$65536,5,FALSE)),"Missing BB Code",VLOOKUP(G27,BridgeCodes!$A$3:$E$65536,5,FALSE))</f>
        <v>US;EXC</v>
      </c>
      <c r="B27" t="s">
        <v>861</v>
      </c>
      <c r="C27" s="60" t="s">
        <v>125</v>
      </c>
      <c r="D27" s="60" t="s">
        <v>862</v>
      </c>
      <c r="E27" s="60" t="s">
        <v>149</v>
      </c>
      <c r="F27" s="60">
        <v>64.86</v>
      </c>
      <c r="G27" t="s">
        <v>862</v>
      </c>
      <c r="H27">
        <v>64.86</v>
      </c>
      <c r="I27">
        <v>3.4500000000000003E-2</v>
      </c>
      <c r="J27" s="66" t="s">
        <v>150</v>
      </c>
      <c r="K27" s="66">
        <v>-16500</v>
      </c>
      <c r="L27" s="67">
        <v>0</v>
      </c>
      <c r="M27" s="63">
        <v>1</v>
      </c>
      <c r="N27">
        <v>0</v>
      </c>
      <c r="O27" s="62">
        <v>0</v>
      </c>
      <c r="P27" s="65"/>
      <c r="Q27" s="62">
        <v>0</v>
      </c>
      <c r="S27" s="64">
        <v>1.0000000000000001E-5</v>
      </c>
    </row>
    <row r="28" spans="1:19" x14ac:dyDescent="0.2">
      <c r="A28" t="str">
        <f>IF(ISERROR(VLOOKUP(G28,BridgeCodes!$A$3:$E$65536,5,FALSE)),"Missing BB Code",VLOOKUP(G28,BridgeCodes!$A$3:$E$65536,5,FALSE))</f>
        <v>US;FPL</v>
      </c>
      <c r="B28" t="s">
        <v>592</v>
      </c>
      <c r="C28" s="10" t="s">
        <v>125</v>
      </c>
      <c r="D28" s="10" t="s">
        <v>198</v>
      </c>
      <c r="E28" s="10" t="s">
        <v>149</v>
      </c>
      <c r="F28" s="10">
        <v>64.55</v>
      </c>
      <c r="G28" t="s">
        <v>198</v>
      </c>
      <c r="H28">
        <v>64.55</v>
      </c>
      <c r="I28">
        <v>3.5499999999999997E-2</v>
      </c>
      <c r="J28" s="66" t="s">
        <v>150</v>
      </c>
      <c r="K28" s="66">
        <v>58400</v>
      </c>
      <c r="L28" s="67">
        <v>0</v>
      </c>
      <c r="M28" s="63">
        <v>1</v>
      </c>
      <c r="N28">
        <v>0</v>
      </c>
      <c r="O28" s="62">
        <v>0</v>
      </c>
      <c r="P28" s="65"/>
      <c r="Q28" s="62">
        <v>0</v>
      </c>
      <c r="S28" s="64">
        <v>1.0000000000000001E-5</v>
      </c>
    </row>
    <row r="29" spans="1:19" x14ac:dyDescent="0.2">
      <c r="A29" t="str">
        <f>IF(ISERROR(VLOOKUP(G29,BridgeCodes!$A$3:$E$65536,5,FALSE)),"Missing BB Code",VLOOKUP(G29,BridgeCodes!$A$3:$E$65536,5,FALSE))</f>
        <v>US;FST</v>
      </c>
      <c r="B29" t="s">
        <v>1045</v>
      </c>
      <c r="C29" s="10" t="s">
        <v>124</v>
      </c>
      <c r="D29" s="10" t="s">
        <v>523</v>
      </c>
      <c r="E29" s="10" t="s">
        <v>149</v>
      </c>
      <c r="F29" s="10">
        <v>34.090000000000003</v>
      </c>
      <c r="G29" t="s">
        <v>523</v>
      </c>
      <c r="H29">
        <v>34.090000000000003</v>
      </c>
      <c r="I29">
        <v>0</v>
      </c>
      <c r="J29" s="66" t="s">
        <v>150</v>
      </c>
      <c r="K29" s="66">
        <v>97000</v>
      </c>
      <c r="L29" s="67">
        <v>0</v>
      </c>
      <c r="M29" s="63">
        <v>1</v>
      </c>
      <c r="N29">
        <v>0</v>
      </c>
      <c r="O29" s="62">
        <v>0</v>
      </c>
      <c r="P29" s="65"/>
      <c r="Q29" s="62">
        <v>0</v>
      </c>
      <c r="S29" s="64">
        <v>1.0000000000000001E-5</v>
      </c>
    </row>
    <row r="30" spans="1:19" x14ac:dyDescent="0.2">
      <c r="A30" t="str">
        <f>IF(ISERROR(VLOOKUP(G30,BridgeCodes!$A$3:$E$65536,5,FALSE)),"Missing BB Code",VLOOKUP(G30,BridgeCodes!$A$3:$E$65536,5,FALSE))</f>
        <v>US;GLM</v>
      </c>
      <c r="B30" t="s">
        <v>1090</v>
      </c>
      <c r="C30" s="10" t="s">
        <v>124</v>
      </c>
      <c r="D30" s="10" t="s">
        <v>200</v>
      </c>
      <c r="E30" s="10" t="s">
        <v>149</v>
      </c>
      <c r="F30" s="10">
        <v>29.99</v>
      </c>
      <c r="G30" t="s">
        <v>200</v>
      </c>
      <c r="H30">
        <v>29.99</v>
      </c>
      <c r="I30">
        <v>0</v>
      </c>
      <c r="J30" s="66" t="s">
        <v>150</v>
      </c>
      <c r="K30" s="66">
        <v>80000</v>
      </c>
      <c r="L30" s="67">
        <v>0</v>
      </c>
      <c r="M30" s="63">
        <v>1</v>
      </c>
      <c r="N30">
        <v>0</v>
      </c>
      <c r="O30" s="62">
        <v>0</v>
      </c>
      <c r="P30" s="65"/>
      <c r="Q30" s="62">
        <v>0</v>
      </c>
      <c r="S30" s="64">
        <v>1.0000000000000001E-5</v>
      </c>
    </row>
    <row r="31" spans="1:19" x14ac:dyDescent="0.2">
      <c r="A31" t="str">
        <f>IF(ISERROR(VLOOKUP(G31,BridgeCodes!$A$3:$E$65536,5,FALSE)),"Missing BB Code",VLOOKUP(G31,BridgeCodes!$A$3:$E$65536,5,FALSE))</f>
        <v>US;GPU</v>
      </c>
      <c r="B31" t="s">
        <v>1106</v>
      </c>
      <c r="C31" s="10" t="s">
        <v>125</v>
      </c>
      <c r="D31" s="10" t="s">
        <v>202</v>
      </c>
      <c r="E31" s="10" t="s">
        <v>149</v>
      </c>
      <c r="F31" s="10">
        <v>31</v>
      </c>
      <c r="G31" t="s">
        <v>202</v>
      </c>
      <c r="H31">
        <v>31</v>
      </c>
      <c r="I31">
        <v>6.9500000000000006E-2</v>
      </c>
      <c r="J31" s="66" t="s">
        <v>150</v>
      </c>
      <c r="K31" s="66">
        <v>-20000</v>
      </c>
      <c r="L31" s="67">
        <v>0</v>
      </c>
      <c r="M31" s="63">
        <v>1</v>
      </c>
      <c r="N31">
        <v>0</v>
      </c>
      <c r="O31" s="62">
        <v>0</v>
      </c>
      <c r="P31" s="65"/>
      <c r="Q31" s="62">
        <v>0</v>
      </c>
      <c r="S31" s="64">
        <v>1.0000000000000001E-5</v>
      </c>
    </row>
    <row r="32" spans="1:19" x14ac:dyDescent="0.2">
      <c r="A32" t="str">
        <f>IF(ISERROR(VLOOKUP(G32,BridgeCodes!$A$3:$E$65536,5,FALSE)),"Missing BB Code",VLOOKUP(G32,BridgeCodes!$A$3:$E$65536,5,FALSE))</f>
        <v>US;MCN</v>
      </c>
      <c r="B32" t="s">
        <v>1125</v>
      </c>
      <c r="C32" s="10" t="s">
        <v>124</v>
      </c>
      <c r="D32" s="10" t="s">
        <v>216</v>
      </c>
      <c r="E32" s="10" t="s">
        <v>149</v>
      </c>
      <c r="F32" s="10">
        <v>23.32</v>
      </c>
      <c r="G32" t="s">
        <v>216</v>
      </c>
      <c r="H32">
        <v>23.32</v>
      </c>
      <c r="I32">
        <v>4.3099999999999999E-2</v>
      </c>
      <c r="J32" s="66" t="s">
        <v>150</v>
      </c>
      <c r="K32" s="66">
        <v>44000</v>
      </c>
      <c r="L32" s="67">
        <v>0</v>
      </c>
      <c r="M32" s="63">
        <v>1</v>
      </c>
      <c r="N32">
        <v>0</v>
      </c>
      <c r="O32" s="62">
        <v>0</v>
      </c>
      <c r="P32" s="65"/>
      <c r="Q32" s="62">
        <v>0</v>
      </c>
      <c r="S32" s="64">
        <v>1.0000000000000001E-5</v>
      </c>
    </row>
    <row r="33" spans="1:19" x14ac:dyDescent="0.2">
      <c r="A33" t="str">
        <f>IF(ISERROR(VLOOKUP(G33,BridgeCodes!$A$3:$E$65536,5,FALSE)),"Missing BB Code",VLOOKUP(G33,BridgeCodes!$A$3:$E$65536,5,FALSE))</f>
        <v>US;NBL</v>
      </c>
      <c r="B33" t="s">
        <v>869</v>
      </c>
      <c r="C33" s="10" t="s">
        <v>124</v>
      </c>
      <c r="D33" s="10" t="s">
        <v>224</v>
      </c>
      <c r="E33" s="10" t="s">
        <v>149</v>
      </c>
      <c r="F33" s="10">
        <v>45.6</v>
      </c>
      <c r="G33" t="s">
        <v>224</v>
      </c>
      <c r="H33">
        <v>45.6</v>
      </c>
      <c r="I33">
        <v>3.5000000000000001E-3</v>
      </c>
      <c r="J33" s="66" t="s">
        <v>150</v>
      </c>
      <c r="K33" s="66">
        <v>82400</v>
      </c>
      <c r="L33" s="67">
        <v>0</v>
      </c>
      <c r="M33" s="63">
        <v>1</v>
      </c>
      <c r="N33">
        <v>0</v>
      </c>
      <c r="O33" s="62">
        <v>0</v>
      </c>
      <c r="P33" s="65"/>
      <c r="Q33" s="62">
        <v>0</v>
      </c>
      <c r="S33" s="64">
        <v>1.0000000000000001E-5</v>
      </c>
    </row>
    <row r="34" spans="1:19" x14ac:dyDescent="0.2">
      <c r="A34" t="str">
        <f>IF(ISERROR(VLOOKUP(G34,BridgeCodes!$A$3:$E$65536,5,FALSE)),"Missing BB Code",VLOOKUP(G34,BridgeCodes!$A$3:$E$65536,5,FALSE))</f>
        <v>US;NFX</v>
      </c>
      <c r="B34" t="s">
        <v>1065</v>
      </c>
      <c r="C34" s="10" t="s">
        <v>124</v>
      </c>
      <c r="D34" s="10" t="s">
        <v>399</v>
      </c>
      <c r="E34" s="10" t="s">
        <v>149</v>
      </c>
      <c r="F34" s="10">
        <v>37.130000000000003</v>
      </c>
      <c r="G34" t="s">
        <v>399</v>
      </c>
      <c r="H34">
        <v>37.130000000000003</v>
      </c>
      <c r="I34">
        <v>0</v>
      </c>
      <c r="J34" s="66" t="s">
        <v>150</v>
      </c>
      <c r="K34" s="66">
        <v>99900</v>
      </c>
      <c r="L34" s="67">
        <v>0</v>
      </c>
      <c r="M34" s="63">
        <v>1</v>
      </c>
      <c r="N34">
        <v>0</v>
      </c>
      <c r="O34" s="62">
        <v>0</v>
      </c>
      <c r="P34" s="65"/>
      <c r="Q34" s="62">
        <v>0</v>
      </c>
      <c r="S34" s="64">
        <v>1.0000000000000001E-5</v>
      </c>
    </row>
    <row r="35" spans="1:19" x14ac:dyDescent="0.2">
      <c r="A35" t="str">
        <f>IF(ISERROR(VLOOKUP(G35,BridgeCodes!$A$3:$E$65536,5,FALSE)),"Missing BB Code",VLOOKUP(G35,BridgeCodes!$A$3:$E$65536,5,FALSE))</f>
        <v>US;NMK</v>
      </c>
      <c r="B35" t="s">
        <v>594</v>
      </c>
      <c r="C35" s="10" t="s">
        <v>125</v>
      </c>
      <c r="D35" s="10" t="s">
        <v>496</v>
      </c>
      <c r="E35" s="10" t="s">
        <v>149</v>
      </c>
      <c r="F35" s="10">
        <v>17.43</v>
      </c>
      <c r="G35" t="s">
        <v>496</v>
      </c>
      <c r="H35">
        <v>17.43</v>
      </c>
      <c r="I35">
        <v>0</v>
      </c>
      <c r="J35" s="66" t="s">
        <v>150</v>
      </c>
      <c r="K35" s="66">
        <v>-26000</v>
      </c>
      <c r="L35" s="67">
        <v>0</v>
      </c>
      <c r="M35" s="63">
        <v>1</v>
      </c>
      <c r="N35">
        <v>0</v>
      </c>
      <c r="O35" s="62">
        <v>0</v>
      </c>
      <c r="P35" s="65"/>
      <c r="Q35" s="62">
        <v>0</v>
      </c>
      <c r="S35" s="64">
        <v>1.0000000000000001E-5</v>
      </c>
    </row>
    <row r="36" spans="1:19" x14ac:dyDescent="0.2">
      <c r="A36" t="str">
        <f>IF(ISERROR(VLOOKUP(G36,BridgeCodes!$A$3:$E$65536,5,FALSE)),"Missing BB Code",VLOOKUP(G36,BridgeCodes!$A$3:$E$65536,5,FALSE))</f>
        <v>AU;NVS</v>
      </c>
      <c r="B36" t="s">
        <v>232</v>
      </c>
      <c r="C36" s="10" t="s">
        <v>124</v>
      </c>
      <c r="D36" s="10" t="s">
        <v>233</v>
      </c>
      <c r="E36" s="10" t="s">
        <v>149</v>
      </c>
      <c r="F36" s="10">
        <v>1.7</v>
      </c>
      <c r="G36" t="s">
        <v>233</v>
      </c>
      <c r="H36">
        <v>1.7</v>
      </c>
      <c r="I36">
        <v>0</v>
      </c>
      <c r="J36" s="66" t="s">
        <v>155</v>
      </c>
      <c r="K36" s="66">
        <v>2588194</v>
      </c>
      <c r="L36" s="67">
        <v>0</v>
      </c>
      <c r="M36" s="63">
        <v>1</v>
      </c>
      <c r="N36">
        <v>0</v>
      </c>
      <c r="O36" s="62">
        <v>0</v>
      </c>
      <c r="P36" s="65"/>
      <c r="Q36" s="62">
        <v>0</v>
      </c>
      <c r="S36" s="64">
        <v>1.0000000000000001E-5</v>
      </c>
    </row>
    <row r="37" spans="1:19" x14ac:dyDescent="0.2">
      <c r="A37" t="str">
        <f>IF(ISERROR(VLOOKUP(G37,BridgeCodes!$A$3:$E$65536,5,FALSE)),"Missing BB Code",VLOOKUP(G37,BridgeCodes!$A$3:$E$65536,5,FALSE))</f>
        <v>AU;OSH</v>
      </c>
      <c r="B37" t="s">
        <v>236</v>
      </c>
      <c r="C37" s="10" t="s">
        <v>124</v>
      </c>
      <c r="D37" s="10" t="s">
        <v>237</v>
      </c>
      <c r="E37" s="10" t="s">
        <v>149</v>
      </c>
      <c r="F37" s="10">
        <v>1.51</v>
      </c>
      <c r="G37" t="s">
        <v>237</v>
      </c>
      <c r="H37">
        <v>1.51</v>
      </c>
      <c r="I37">
        <v>0</v>
      </c>
      <c r="J37" s="66" t="s">
        <v>155</v>
      </c>
      <c r="K37" s="66">
        <v>2999313</v>
      </c>
      <c r="L37" s="67">
        <v>0</v>
      </c>
      <c r="M37" s="63">
        <v>1</v>
      </c>
      <c r="N37">
        <v>0</v>
      </c>
      <c r="O37" s="62">
        <v>0</v>
      </c>
      <c r="P37" s="65"/>
      <c r="Q37" s="62">
        <v>0</v>
      </c>
      <c r="S37" s="64">
        <v>1.0000000000000001E-5</v>
      </c>
    </row>
    <row r="38" spans="1:19" x14ac:dyDescent="0.2">
      <c r="A38" t="str">
        <f>IF(ISERROR(VLOOKUP(G38,BridgeCodes!$A$3:$E$65536,5,FALSE)),"Missing BB Code",VLOOKUP(G38,BridgeCodes!$A$3:$E$65536,5,FALSE))</f>
        <v>US;P</v>
      </c>
      <c r="B38" t="s">
        <v>1118</v>
      </c>
      <c r="C38" s="10" t="s">
        <v>124</v>
      </c>
      <c r="D38" s="10" t="s">
        <v>423</v>
      </c>
      <c r="E38" s="10" t="s">
        <v>149</v>
      </c>
      <c r="F38" s="10">
        <v>55.99</v>
      </c>
      <c r="G38" t="s">
        <v>423</v>
      </c>
      <c r="H38">
        <v>55.99</v>
      </c>
      <c r="I38">
        <v>2.4299999999999999E-2</v>
      </c>
      <c r="J38" s="66" t="s">
        <v>150</v>
      </c>
      <c r="K38" s="66">
        <v>153000</v>
      </c>
      <c r="L38" s="67">
        <v>0</v>
      </c>
      <c r="M38" s="63">
        <v>1</v>
      </c>
      <c r="N38">
        <v>0</v>
      </c>
      <c r="O38" s="62">
        <v>0</v>
      </c>
      <c r="P38" s="65"/>
      <c r="Q38" s="62">
        <v>0</v>
      </c>
      <c r="S38" s="64">
        <v>1.0000000000000001E-5</v>
      </c>
    </row>
    <row r="39" spans="1:19" x14ac:dyDescent="0.2">
      <c r="A39" t="str">
        <f>IF(ISERROR(VLOOKUP(G39,BridgeCodes!$A$3:$E$65536,5,FALSE)),"Missing BB Code",VLOOKUP(G39,BridgeCodes!$A$3:$E$65536,5,FALSE))</f>
        <v>US;PEG</v>
      </c>
      <c r="B39" t="s">
        <v>785</v>
      </c>
      <c r="C39" s="10" t="s">
        <v>125</v>
      </c>
      <c r="D39" s="10" t="s">
        <v>241</v>
      </c>
      <c r="E39" s="10" t="s">
        <v>149</v>
      </c>
      <c r="F39" s="10">
        <v>44.68</v>
      </c>
      <c r="G39" t="s">
        <v>241</v>
      </c>
      <c r="H39">
        <v>44.68</v>
      </c>
      <c r="I39">
        <v>4.9000000000000002E-2</v>
      </c>
      <c r="J39" s="66" t="s">
        <v>150</v>
      </c>
      <c r="K39" s="66">
        <v>99300</v>
      </c>
      <c r="L39" s="67">
        <v>0</v>
      </c>
      <c r="M39" s="63">
        <v>1</v>
      </c>
      <c r="N39">
        <v>0</v>
      </c>
      <c r="O39" s="62">
        <v>0</v>
      </c>
      <c r="P39" s="65"/>
      <c r="Q39" s="62">
        <v>0</v>
      </c>
      <c r="S39" s="64">
        <v>1.0000000000000001E-5</v>
      </c>
    </row>
    <row r="40" spans="1:19" x14ac:dyDescent="0.2">
      <c r="A40" t="str">
        <f>IF(ISERROR(VLOOKUP(G40,BridgeCodes!$A$3:$E$65536,5,FALSE)),"Missing BB Code",VLOOKUP(G40,BridgeCodes!$A$3:$E$65536,5,FALSE))</f>
        <v>US;PGN</v>
      </c>
      <c r="B40" t="s">
        <v>1010</v>
      </c>
      <c r="C40" s="10" t="s">
        <v>125</v>
      </c>
      <c r="D40" s="10" t="s">
        <v>1011</v>
      </c>
      <c r="E40" s="10" t="s">
        <v>149</v>
      </c>
      <c r="F40" s="10">
        <v>44</v>
      </c>
      <c r="G40" t="s">
        <v>1011</v>
      </c>
      <c r="H40">
        <v>44</v>
      </c>
      <c r="I40">
        <v>4.82E-2</v>
      </c>
      <c r="J40" s="66" t="s">
        <v>150</v>
      </c>
      <c r="K40" s="66">
        <v>-10000</v>
      </c>
      <c r="L40" s="67">
        <v>0</v>
      </c>
      <c r="M40" s="63">
        <v>1</v>
      </c>
      <c r="N40">
        <v>0</v>
      </c>
      <c r="O40" s="62">
        <v>0</v>
      </c>
      <c r="P40" s="65"/>
      <c r="Q40" s="62">
        <v>0</v>
      </c>
      <c r="S40" s="64">
        <v>1.0000000000000001E-5</v>
      </c>
    </row>
    <row r="41" spans="1:19" x14ac:dyDescent="0.2">
      <c r="A41" t="str">
        <f>IF(ISERROR(VLOOKUP(G41,BridgeCodes!$A$3:$E$65536,5,FALSE)),"Missing BB Code",VLOOKUP(G41,BridgeCodes!$A$3:$E$65536,5,FALSE))</f>
        <v>US;POM</v>
      </c>
      <c r="B41" t="s">
        <v>1093</v>
      </c>
      <c r="C41" s="10" t="s">
        <v>125</v>
      </c>
      <c r="D41" s="10" t="s">
        <v>1094</v>
      </c>
      <c r="E41" s="10" t="s">
        <v>149</v>
      </c>
      <c r="F41" s="10">
        <v>21.34</v>
      </c>
      <c r="G41" t="s">
        <v>1094</v>
      </c>
      <c r="H41">
        <v>21.34</v>
      </c>
      <c r="I41">
        <v>7.7899999999999997E-2</v>
      </c>
      <c r="J41" s="66" t="s">
        <v>150</v>
      </c>
      <c r="K41" s="66">
        <v>-30000</v>
      </c>
      <c r="L41" s="67">
        <v>0</v>
      </c>
      <c r="M41" s="63">
        <v>1</v>
      </c>
      <c r="N41">
        <v>0</v>
      </c>
      <c r="O41" s="62">
        <v>0</v>
      </c>
      <c r="P41" s="65"/>
      <c r="Q41" s="62">
        <v>0</v>
      </c>
      <c r="S41" s="64">
        <v>1.0000000000000001E-5</v>
      </c>
    </row>
    <row r="42" spans="1:19" x14ac:dyDescent="0.2">
      <c r="A42" t="str">
        <f>IF(ISERROR(VLOOKUP(G42,BridgeCodes!$A$3:$E$65536,5,FALSE)),"Missing BB Code",VLOOKUP(G42,BridgeCodes!$A$3:$E$65536,5,FALSE))</f>
        <v>US;PPL</v>
      </c>
      <c r="B42" t="s">
        <v>672</v>
      </c>
      <c r="C42" s="10" t="s">
        <v>125</v>
      </c>
      <c r="D42" s="10" t="s">
        <v>673</v>
      </c>
      <c r="E42" s="10" t="s">
        <v>149</v>
      </c>
      <c r="F42" s="10">
        <v>45.12</v>
      </c>
      <c r="G42" t="s">
        <v>673</v>
      </c>
      <c r="H42">
        <v>45.12</v>
      </c>
      <c r="I42">
        <v>2.4E-2</v>
      </c>
      <c r="J42" s="66" t="s">
        <v>150</v>
      </c>
      <c r="K42" s="66">
        <v>26500</v>
      </c>
      <c r="L42" s="67">
        <v>0</v>
      </c>
      <c r="M42" s="63">
        <v>1</v>
      </c>
      <c r="N42">
        <v>0</v>
      </c>
      <c r="O42" s="62">
        <v>0</v>
      </c>
      <c r="P42" s="65"/>
      <c r="Q42" s="62">
        <v>0</v>
      </c>
      <c r="S42" s="64">
        <v>1.0000000000000001E-5</v>
      </c>
    </row>
    <row r="43" spans="1:19" x14ac:dyDescent="0.2">
      <c r="A43" t="str">
        <f>IF(ISERROR(VLOOKUP(G43,BridgeCodes!$A$3:$E$65536,5,FALSE)),"Missing BB Code",VLOOKUP(G43,BridgeCodes!$A$3:$E$65536,5,FALSE))</f>
        <v>US;QQQ</v>
      </c>
      <c r="B43" t="s">
        <v>1112</v>
      </c>
      <c r="C43" s="10" t="s">
        <v>127</v>
      </c>
      <c r="D43" s="10" t="s">
        <v>247</v>
      </c>
      <c r="E43" s="10" t="s">
        <v>149</v>
      </c>
      <c r="F43" s="10">
        <v>52.99</v>
      </c>
      <c r="G43" t="s">
        <v>247</v>
      </c>
      <c r="H43">
        <v>52.99</v>
      </c>
      <c r="I43">
        <v>0</v>
      </c>
      <c r="J43" s="66" t="s">
        <v>150</v>
      </c>
      <c r="K43" s="66">
        <v>-7700</v>
      </c>
      <c r="L43" s="67">
        <v>0</v>
      </c>
      <c r="M43" s="63">
        <v>1</v>
      </c>
      <c r="N43">
        <v>0</v>
      </c>
      <c r="O43" s="62">
        <v>0</v>
      </c>
      <c r="P43" s="65"/>
      <c r="Q43" s="62">
        <v>0</v>
      </c>
      <c r="S43" s="64">
        <v>1.0000000000000001E-5</v>
      </c>
    </row>
    <row r="44" spans="1:19" x14ac:dyDescent="0.2">
      <c r="A44" t="str">
        <f>IF(ISERROR(VLOOKUP(G44,BridgeCodes!$A$3:$E$65536,5,FALSE)),"Missing BB Code",VLOOKUP(G44,BridgeCodes!$A$3:$E$65536,5,FALSE))</f>
        <v>US;QQQ</v>
      </c>
      <c r="B44" t="s">
        <v>1113</v>
      </c>
      <c r="C44" s="10" t="s">
        <v>127</v>
      </c>
      <c r="D44" s="10" t="s">
        <v>1114</v>
      </c>
      <c r="E44" s="10" t="s">
        <v>159</v>
      </c>
      <c r="F44" s="10">
        <v>8.65</v>
      </c>
      <c r="G44" t="s">
        <v>247</v>
      </c>
      <c r="H44">
        <v>52.99</v>
      </c>
      <c r="I44">
        <v>0</v>
      </c>
      <c r="J44" s="66" t="s">
        <v>150</v>
      </c>
      <c r="K44" s="66">
        <v>-10000</v>
      </c>
      <c r="L44" s="67">
        <v>100</v>
      </c>
      <c r="M44" s="63">
        <v>-0.81000524279999997</v>
      </c>
      <c r="N44">
        <v>4</v>
      </c>
      <c r="O44" s="62">
        <v>61</v>
      </c>
      <c r="P44" s="65">
        <v>36967</v>
      </c>
      <c r="Q44" s="62">
        <v>25</v>
      </c>
      <c r="R44">
        <v>5.642210881652325E-2</v>
      </c>
      <c r="S44" s="64">
        <v>0.56885594496000003</v>
      </c>
    </row>
    <row r="45" spans="1:19" x14ac:dyDescent="0.2">
      <c r="A45" t="str">
        <f>IF(ISERROR(VLOOKUP(G45,BridgeCodes!$A$3:$E$65536,5,FALSE)),"Missing BB Code",VLOOKUP(G45,BridgeCodes!$A$3:$E$65536,5,FALSE))</f>
        <v>US;RD</v>
      </c>
      <c r="B45" t="s">
        <v>1019</v>
      </c>
      <c r="C45" s="60" t="s">
        <v>124</v>
      </c>
      <c r="D45" s="60" t="s">
        <v>249</v>
      </c>
      <c r="E45" s="60" t="s">
        <v>149</v>
      </c>
      <c r="F45" s="60">
        <v>60</v>
      </c>
      <c r="G45" t="s">
        <v>249</v>
      </c>
      <c r="H45">
        <v>60</v>
      </c>
      <c r="I45">
        <v>1.9800000000000002E-2</v>
      </c>
      <c r="J45" s="66" t="s">
        <v>150</v>
      </c>
      <c r="K45" s="66">
        <v>-89100</v>
      </c>
      <c r="L45" s="67">
        <v>0</v>
      </c>
      <c r="M45" s="63">
        <v>1</v>
      </c>
      <c r="N45">
        <v>0</v>
      </c>
      <c r="O45" s="62">
        <v>0</v>
      </c>
      <c r="P45" s="65"/>
      <c r="Q45" s="62">
        <v>0</v>
      </c>
      <c r="S45" s="64">
        <v>1.0000000000000001E-5</v>
      </c>
    </row>
    <row r="46" spans="1:19" x14ac:dyDescent="0.2">
      <c r="A46" t="str">
        <f>IF(ISERROR(VLOOKUP(G46,BridgeCodes!$A$3:$E$65536,5,FALSE)),"Missing BB Code",VLOOKUP(G46,BridgeCodes!$A$3:$E$65536,5,FALSE))</f>
        <v>US;RD</v>
      </c>
      <c r="B46" t="s">
        <v>1145</v>
      </c>
      <c r="C46" s="60" t="s">
        <v>1142</v>
      </c>
      <c r="D46" s="60" t="s">
        <v>1146</v>
      </c>
      <c r="E46" s="60" t="s">
        <v>149</v>
      </c>
      <c r="F46" s="60">
        <v>66.19</v>
      </c>
      <c r="G46" t="s">
        <v>1146</v>
      </c>
      <c r="H46">
        <v>66.19</v>
      </c>
      <c r="I46">
        <v>2.3959999999999999E-2</v>
      </c>
      <c r="J46" s="66" t="s">
        <v>1147</v>
      </c>
      <c r="K46" s="66">
        <v>-4000</v>
      </c>
      <c r="L46" s="67">
        <v>0</v>
      </c>
      <c r="M46" s="63">
        <v>1</v>
      </c>
      <c r="N46">
        <v>0</v>
      </c>
      <c r="O46" s="62">
        <v>0</v>
      </c>
      <c r="P46" s="65"/>
      <c r="Q46" s="62">
        <v>0</v>
      </c>
      <c r="S46" s="64">
        <v>1.0000000000000001E-5</v>
      </c>
    </row>
    <row r="47" spans="1:19" x14ac:dyDescent="0.2">
      <c r="A47" t="str">
        <f>IF(ISERROR(VLOOKUP(G47,BridgeCodes!$A$3:$E$65536,5,FALSE)),"Missing BB Code",VLOOKUP(G47,BridgeCodes!$A$3:$E$65536,5,FALSE))</f>
        <v>US;REI</v>
      </c>
      <c r="B47" t="s">
        <v>1095</v>
      </c>
      <c r="C47" s="60" t="s">
        <v>125</v>
      </c>
      <c r="D47" s="60" t="s">
        <v>251</v>
      </c>
      <c r="E47" s="60" t="s">
        <v>149</v>
      </c>
      <c r="F47" s="60">
        <v>41.91</v>
      </c>
      <c r="G47" t="s">
        <v>251</v>
      </c>
      <c r="H47">
        <v>41.91</v>
      </c>
      <c r="I47">
        <v>3.6499999999999998E-2</v>
      </c>
      <c r="J47" s="66" t="s">
        <v>150</v>
      </c>
      <c r="K47" s="66">
        <v>15000</v>
      </c>
      <c r="L47" s="67">
        <v>0</v>
      </c>
      <c r="M47" s="63">
        <v>1</v>
      </c>
      <c r="N47">
        <v>0</v>
      </c>
      <c r="O47" s="62">
        <v>0</v>
      </c>
      <c r="P47" s="65"/>
      <c r="Q47" s="62">
        <v>0</v>
      </c>
      <c r="S47" s="64">
        <v>1.0000000000000001E-5</v>
      </c>
    </row>
    <row r="48" spans="1:19" x14ac:dyDescent="0.2">
      <c r="A48" t="str">
        <f>IF(ISERROR(VLOOKUP(G48,BridgeCodes!$A$3:$E$65536,5,FALSE)),"Missing BB Code",VLOOKUP(G48,BridgeCodes!$A$3:$E$65536,5,FALSE))</f>
        <v>US;RIG</v>
      </c>
      <c r="B48" t="s">
        <v>253</v>
      </c>
      <c r="C48" s="60" t="s">
        <v>123</v>
      </c>
      <c r="D48" s="60" t="s">
        <v>252</v>
      </c>
      <c r="E48" s="60" t="s">
        <v>149</v>
      </c>
      <c r="F48" s="60">
        <v>49.92</v>
      </c>
      <c r="G48" t="s">
        <v>252</v>
      </c>
      <c r="H48">
        <v>49.92</v>
      </c>
      <c r="I48">
        <v>8.5000000000000006E-3</v>
      </c>
      <c r="J48" s="66" t="s">
        <v>150</v>
      </c>
      <c r="K48" s="66">
        <v>-115550</v>
      </c>
      <c r="L48" s="67">
        <v>0</v>
      </c>
      <c r="M48" s="63">
        <v>1</v>
      </c>
      <c r="N48">
        <v>0</v>
      </c>
      <c r="O48" s="62">
        <v>0</v>
      </c>
      <c r="P48" s="65"/>
      <c r="Q48" s="62">
        <v>0</v>
      </c>
      <c r="S48" s="64">
        <v>1.0000000000000001E-5</v>
      </c>
    </row>
    <row r="49" spans="1:19" x14ac:dyDescent="0.2">
      <c r="A49" t="str">
        <f>IF(ISERROR(VLOOKUP(G49,BridgeCodes!$A$3:$E$65536,5,FALSE)),"Missing BB Code",VLOOKUP(G49,BridgeCodes!$A$3:$E$65536,5,FALSE))</f>
        <v>US;RIG</v>
      </c>
      <c r="B49" t="s">
        <v>1103</v>
      </c>
      <c r="C49" s="60" t="s">
        <v>123</v>
      </c>
      <c r="D49" s="60" t="s">
        <v>1104</v>
      </c>
      <c r="E49" s="60" t="s">
        <v>159</v>
      </c>
      <c r="F49" s="60">
        <v>0</v>
      </c>
      <c r="G49" t="s">
        <v>252</v>
      </c>
      <c r="H49">
        <v>49.92</v>
      </c>
      <c r="I49">
        <v>8.5000000000000006E-3</v>
      </c>
      <c r="J49" s="66" t="s">
        <v>150</v>
      </c>
      <c r="K49" s="66">
        <v>131250</v>
      </c>
      <c r="L49" s="67">
        <v>17.5</v>
      </c>
      <c r="M49" s="63">
        <v>0.93291183879999995</v>
      </c>
      <c r="N49">
        <v>3</v>
      </c>
      <c r="O49" s="62">
        <v>19</v>
      </c>
      <c r="P49" s="65">
        <v>39955</v>
      </c>
      <c r="Q49" s="62">
        <v>3013</v>
      </c>
      <c r="R49">
        <v>5.924008558366739E-2</v>
      </c>
      <c r="S49" s="64">
        <v>0.05</v>
      </c>
    </row>
    <row r="50" spans="1:19" x14ac:dyDescent="0.2">
      <c r="A50" t="str">
        <f>IF(ISERROR(VLOOKUP(G50,BridgeCodes!$A$3:$E$65536,5,FALSE)),"Missing BB Code",VLOOKUP(G50,BridgeCodes!$A$3:$E$65536,5,FALSE))</f>
        <v>US;SBYN</v>
      </c>
      <c r="B50" t="s">
        <v>1130</v>
      </c>
      <c r="C50" s="60" t="s">
        <v>879</v>
      </c>
      <c r="D50" s="60" t="s">
        <v>866</v>
      </c>
      <c r="E50" s="60" t="s">
        <v>149</v>
      </c>
      <c r="F50" s="60">
        <v>19.75</v>
      </c>
      <c r="G50" t="s">
        <v>866</v>
      </c>
      <c r="H50">
        <v>19.75</v>
      </c>
      <c r="I50">
        <v>0</v>
      </c>
      <c r="J50" s="66" t="s">
        <v>150</v>
      </c>
      <c r="K50" s="66">
        <v>-26000</v>
      </c>
      <c r="L50" s="67">
        <v>0</v>
      </c>
      <c r="M50" s="63">
        <v>1</v>
      </c>
      <c r="N50">
        <v>0</v>
      </c>
      <c r="O50" s="62">
        <v>0</v>
      </c>
      <c r="P50" s="65"/>
      <c r="Q50" s="62">
        <v>0</v>
      </c>
      <c r="S50" s="64">
        <v>1.0000000000000001E-5</v>
      </c>
    </row>
    <row r="51" spans="1:19" x14ac:dyDescent="0.2">
      <c r="A51" t="str">
        <f>IF(ISERROR(VLOOKUP(G51,BridgeCodes!$A$3:$E$65536,5,FALSE)),"Missing BB Code",VLOOKUP(G51,BridgeCodes!$A$3:$E$65536,5,FALSE))</f>
        <v>US;SCG</v>
      </c>
      <c r="B51" t="s">
        <v>1021</v>
      </c>
      <c r="C51" s="60" t="s">
        <v>125</v>
      </c>
      <c r="D51" s="60" t="s">
        <v>439</v>
      </c>
      <c r="E51" s="60" t="s">
        <v>149</v>
      </c>
      <c r="F51" s="60">
        <v>28.01</v>
      </c>
      <c r="G51" t="s">
        <v>439</v>
      </c>
      <c r="H51">
        <v>28.01</v>
      </c>
      <c r="I51">
        <v>4.0800000000000003E-2</v>
      </c>
      <c r="J51" s="66" t="s">
        <v>150</v>
      </c>
      <c r="K51" s="66">
        <v>-15000</v>
      </c>
      <c r="L51" s="67">
        <v>0</v>
      </c>
      <c r="M51" s="63">
        <v>1</v>
      </c>
      <c r="N51">
        <v>0</v>
      </c>
      <c r="O51" s="62">
        <v>0</v>
      </c>
      <c r="P51" s="65"/>
      <c r="Q51" s="62">
        <v>0</v>
      </c>
      <c r="S51" s="64">
        <v>1.0000000000000001E-5</v>
      </c>
    </row>
    <row r="52" spans="1:19" x14ac:dyDescent="0.2">
      <c r="A52" t="str">
        <f>IF(ISERROR(VLOOKUP(G52,BridgeCodes!$A$3:$E$65536,5,FALSE)),"Missing BB Code",VLOOKUP(G52,BridgeCodes!$A$3:$E$65536,5,FALSE))</f>
        <v>US;SRP</v>
      </c>
      <c r="B52" t="s">
        <v>842</v>
      </c>
      <c r="C52" s="60" t="s">
        <v>125</v>
      </c>
      <c r="D52" s="60" t="s">
        <v>691</v>
      </c>
      <c r="E52" s="60" t="s">
        <v>149</v>
      </c>
      <c r="F52" s="60">
        <v>11.8</v>
      </c>
      <c r="G52" t="s">
        <v>691</v>
      </c>
      <c r="H52">
        <v>11.8</v>
      </c>
      <c r="I52">
        <v>8.4500000000000006E-2</v>
      </c>
      <c r="J52" s="66" t="s">
        <v>150</v>
      </c>
      <c r="K52" s="66">
        <v>-15000</v>
      </c>
      <c r="L52" s="67">
        <v>0</v>
      </c>
      <c r="M52" s="63">
        <v>1</v>
      </c>
      <c r="N52">
        <v>0</v>
      </c>
      <c r="O52" s="62">
        <v>0</v>
      </c>
      <c r="P52" s="65"/>
      <c r="Q52" s="62">
        <v>0</v>
      </c>
      <c r="S52" s="64">
        <v>1.0000000000000001E-5</v>
      </c>
    </row>
    <row r="53" spans="1:19" x14ac:dyDescent="0.2">
      <c r="A53" t="str">
        <f>IF(ISERROR(VLOOKUP(G53,BridgeCodes!$A$3:$E$65536,5,FALSE)),"Missing BB Code",VLOOKUP(G53,BridgeCodes!$A$3:$E$65536,5,FALSE))</f>
        <v>US;SUN</v>
      </c>
      <c r="B53" t="s">
        <v>1131</v>
      </c>
      <c r="C53" s="60" t="s">
        <v>124</v>
      </c>
      <c r="D53" s="60" t="s">
        <v>263</v>
      </c>
      <c r="E53" s="60" t="s">
        <v>149</v>
      </c>
      <c r="F53" s="60">
        <v>34.71</v>
      </c>
      <c r="G53" t="s">
        <v>263</v>
      </c>
      <c r="H53">
        <v>34.71</v>
      </c>
      <c r="I53">
        <v>2.9399999999999999E-2</v>
      </c>
      <c r="J53" s="66" t="s">
        <v>150</v>
      </c>
      <c r="K53" s="66">
        <v>-55000</v>
      </c>
      <c r="L53" s="67">
        <v>0</v>
      </c>
      <c r="M53" s="63">
        <v>1</v>
      </c>
      <c r="N53">
        <v>0</v>
      </c>
      <c r="O53" s="62">
        <v>0</v>
      </c>
      <c r="P53" s="65"/>
      <c r="Q53" s="62">
        <v>0</v>
      </c>
      <c r="S53" s="64">
        <v>1.0000000000000001E-5</v>
      </c>
    </row>
    <row r="54" spans="1:19" x14ac:dyDescent="0.2">
      <c r="A54" t="str">
        <f>IF(ISERROR(VLOOKUP(G54,BridgeCodes!$A$3:$E$65536,5,FALSE)),"Missing BB Code",VLOOKUP(G54,BridgeCodes!$A$3:$E$65536,5,FALSE))</f>
        <v>AU;TAP</v>
      </c>
      <c r="B54" t="s">
        <v>266</v>
      </c>
      <c r="C54" s="60" t="s">
        <v>124</v>
      </c>
      <c r="D54" s="60" t="s">
        <v>267</v>
      </c>
      <c r="E54" s="60" t="s">
        <v>149</v>
      </c>
      <c r="F54" s="60">
        <v>1</v>
      </c>
      <c r="G54" t="s">
        <v>267</v>
      </c>
      <c r="H54">
        <v>1</v>
      </c>
      <c r="I54">
        <v>0</v>
      </c>
      <c r="J54" s="66" t="s">
        <v>155</v>
      </c>
      <c r="K54" s="66">
        <v>3167366</v>
      </c>
      <c r="L54" s="67">
        <v>0</v>
      </c>
      <c r="M54" s="63">
        <v>1</v>
      </c>
      <c r="N54">
        <v>0</v>
      </c>
      <c r="O54" s="62">
        <v>0</v>
      </c>
      <c r="P54" s="65"/>
      <c r="Q54" s="62">
        <v>0</v>
      </c>
      <c r="S54" s="64">
        <v>1.0000000000000001E-5</v>
      </c>
    </row>
    <row r="55" spans="1:19" x14ac:dyDescent="0.2">
      <c r="A55" t="str">
        <f>IF(ISERROR(VLOOKUP(G55,BridgeCodes!$A$3:$E$65536,5,FALSE)),"Missing BB Code",VLOOKUP(G55,BridgeCodes!$A$3:$E$65536,5,FALSE))</f>
        <v>US;TK</v>
      </c>
      <c r="B55" t="s">
        <v>1115</v>
      </c>
      <c r="C55" s="60" t="s">
        <v>124</v>
      </c>
      <c r="D55" s="60" t="s">
        <v>734</v>
      </c>
      <c r="E55" s="60" t="s">
        <v>149</v>
      </c>
      <c r="F55" s="60">
        <v>41.95</v>
      </c>
      <c r="G55" t="s">
        <v>734</v>
      </c>
      <c r="H55">
        <v>41.95</v>
      </c>
      <c r="I55">
        <v>2.1999999999999999E-2</v>
      </c>
      <c r="J55" s="66" t="s">
        <v>150</v>
      </c>
      <c r="K55" s="66">
        <v>-18300</v>
      </c>
      <c r="L55" s="67">
        <v>0</v>
      </c>
      <c r="M55" s="63">
        <v>1</v>
      </c>
      <c r="N55">
        <v>0</v>
      </c>
      <c r="O55" s="62">
        <v>0</v>
      </c>
      <c r="P55" s="65"/>
      <c r="Q55" s="62">
        <v>0</v>
      </c>
      <c r="S55" s="64">
        <v>1.0000000000000001E-5</v>
      </c>
    </row>
    <row r="56" spans="1:19" x14ac:dyDescent="0.2">
      <c r="A56" t="str">
        <f>IF(ISERROR(VLOOKUP(G56,BridgeCodes!$A$3:$E$65536,5,FALSE)),"Missing BB Code",VLOOKUP(G56,BridgeCodes!$A$3:$E$65536,5,FALSE))</f>
        <v>US;TOS</v>
      </c>
      <c r="B56" t="s">
        <v>1119</v>
      </c>
      <c r="C56" s="60" t="s">
        <v>124</v>
      </c>
      <c r="D56" s="60" t="s">
        <v>271</v>
      </c>
      <c r="E56" s="60" t="s">
        <v>149</v>
      </c>
      <c r="F56" s="60">
        <v>41.8</v>
      </c>
      <c r="G56" t="s">
        <v>271</v>
      </c>
      <c r="H56">
        <v>41.8</v>
      </c>
      <c r="I56">
        <v>7.6E-3</v>
      </c>
      <c r="J56" s="66" t="s">
        <v>150</v>
      </c>
      <c r="K56" s="66">
        <v>-211250</v>
      </c>
      <c r="L56" s="67">
        <v>0</v>
      </c>
      <c r="M56" s="63">
        <v>1</v>
      </c>
      <c r="N56">
        <v>0</v>
      </c>
      <c r="O56" s="62">
        <v>0</v>
      </c>
      <c r="P56" s="65"/>
      <c r="Q56" s="62">
        <v>0</v>
      </c>
      <c r="S56" s="64">
        <v>1.0000000000000001E-5</v>
      </c>
    </row>
    <row r="57" spans="1:19" x14ac:dyDescent="0.2">
      <c r="A57" t="str">
        <f>IF(ISERROR(VLOOKUP(G57,BridgeCodes!$A$3:$E$65536,5,FALSE)),"Missing BB Code",VLOOKUP(G57,BridgeCodes!$A$3:$E$65536,5,FALSE))</f>
        <v>US;TX</v>
      </c>
      <c r="B57" t="s">
        <v>857</v>
      </c>
      <c r="C57" s="60" t="s">
        <v>123</v>
      </c>
      <c r="D57" s="60" t="s">
        <v>462</v>
      </c>
      <c r="E57" s="60" t="s">
        <v>149</v>
      </c>
      <c r="F57" s="60">
        <v>64.760000000000005</v>
      </c>
      <c r="G57" t="s">
        <v>462</v>
      </c>
      <c r="H57">
        <v>64.760000000000005</v>
      </c>
      <c r="I57">
        <v>2.7699999999999999E-2</v>
      </c>
      <c r="J57" s="66" t="s">
        <v>150</v>
      </c>
      <c r="K57" s="66">
        <v>-215700</v>
      </c>
      <c r="L57" s="67">
        <v>0</v>
      </c>
      <c r="M57" s="63">
        <v>1</v>
      </c>
      <c r="N57">
        <v>0</v>
      </c>
      <c r="O57" s="62">
        <v>0</v>
      </c>
      <c r="P57" s="65"/>
      <c r="Q57" s="62">
        <v>0</v>
      </c>
      <c r="S57" s="64">
        <v>1.0000000000000001E-5</v>
      </c>
    </row>
    <row r="58" spans="1:19" x14ac:dyDescent="0.2">
      <c r="A58" t="str">
        <f>IF(ISERROR(VLOOKUP(G58,BridgeCodes!$A$3:$E$65536,5,FALSE)),"Missing BB Code",VLOOKUP(G58,BridgeCodes!$A$3:$E$65536,5,FALSE))</f>
        <v>US;TXU</v>
      </c>
      <c r="B58" t="s">
        <v>596</v>
      </c>
      <c r="C58" s="60" t="s">
        <v>125</v>
      </c>
      <c r="D58" s="60" t="s">
        <v>463</v>
      </c>
      <c r="E58" s="60" t="s">
        <v>149</v>
      </c>
      <c r="F58" s="60">
        <v>41.64</v>
      </c>
      <c r="G58" t="s">
        <v>463</v>
      </c>
      <c r="H58">
        <v>41.64</v>
      </c>
      <c r="I58">
        <v>5.8000000000000003E-2</v>
      </c>
      <c r="J58" s="66" t="s">
        <v>150</v>
      </c>
      <c r="K58" s="66">
        <v>-15000</v>
      </c>
      <c r="L58" s="67">
        <v>0</v>
      </c>
      <c r="M58" s="63">
        <v>1</v>
      </c>
      <c r="N58">
        <v>0</v>
      </c>
      <c r="O58" s="62">
        <v>0</v>
      </c>
      <c r="P58" s="65"/>
      <c r="Q58" s="62">
        <v>0</v>
      </c>
      <c r="S58" s="64">
        <v>1.0000000000000001E-5</v>
      </c>
    </row>
    <row r="59" spans="1:19" x14ac:dyDescent="0.2">
      <c r="A59" t="str">
        <f>IF(ISERROR(VLOOKUP(G59,BridgeCodes!$A$3:$E$65536,5,FALSE)),"Missing BB Code",VLOOKUP(G59,BridgeCodes!$A$3:$E$65536,5,FALSE))</f>
        <v>US;UCU</v>
      </c>
      <c r="B59" t="s">
        <v>1085</v>
      </c>
      <c r="C59" s="60" t="s">
        <v>125</v>
      </c>
      <c r="D59" s="60" t="s">
        <v>1086</v>
      </c>
      <c r="E59" s="60" t="s">
        <v>149</v>
      </c>
      <c r="F59" s="60">
        <v>30.3</v>
      </c>
      <c r="G59" t="s">
        <v>1086</v>
      </c>
      <c r="H59">
        <v>30.3</v>
      </c>
      <c r="I59">
        <v>3.9199999999999999E-2</v>
      </c>
      <c r="J59" s="66" t="s">
        <v>150</v>
      </c>
      <c r="K59" s="66">
        <v>-30200</v>
      </c>
      <c r="L59" s="67">
        <v>0</v>
      </c>
      <c r="M59" s="63">
        <v>1</v>
      </c>
      <c r="N59">
        <v>0</v>
      </c>
      <c r="O59" s="62">
        <v>0</v>
      </c>
      <c r="P59" s="65"/>
      <c r="Q59" s="62">
        <v>0</v>
      </c>
      <c r="S59" s="64">
        <v>1.0000000000000001E-5</v>
      </c>
    </row>
    <row r="60" spans="1:19" x14ac:dyDescent="0.2">
      <c r="A60" t="str">
        <f>IF(ISERROR(VLOOKUP(G60,BridgeCodes!$A$3:$E$65536,5,FALSE)),"Missing BB Code",VLOOKUP(G60,BridgeCodes!$A$3:$E$65536,5,FALSE))</f>
        <v>US;UTY</v>
      </c>
      <c r="B60" t="s">
        <v>776</v>
      </c>
      <c r="C60" s="10" t="s">
        <v>125</v>
      </c>
      <c r="D60" s="10" t="s">
        <v>777</v>
      </c>
      <c r="E60" s="10" t="s">
        <v>159</v>
      </c>
      <c r="F60" s="10">
        <v>16.7</v>
      </c>
      <c r="G60" t="s">
        <v>277</v>
      </c>
      <c r="H60">
        <v>371.6</v>
      </c>
      <c r="I60">
        <v>4.2970000000000001E-2</v>
      </c>
      <c r="J60" s="66" t="s">
        <v>150</v>
      </c>
      <c r="K60" s="66">
        <v>-9500</v>
      </c>
      <c r="L60" s="67">
        <v>100</v>
      </c>
      <c r="M60" s="63">
        <v>0.69882107260000004</v>
      </c>
      <c r="N60">
        <v>1</v>
      </c>
      <c r="O60" s="62">
        <v>360</v>
      </c>
      <c r="P60" s="65">
        <v>36967</v>
      </c>
      <c r="Q60" s="62">
        <v>25</v>
      </c>
      <c r="R60">
        <v>5.642210881652325E-2</v>
      </c>
      <c r="S60" s="64">
        <v>0.25256430114</v>
      </c>
    </row>
    <row r="61" spans="1:19" x14ac:dyDescent="0.2">
      <c r="A61" t="str">
        <f>IF(ISERROR(VLOOKUP(G61,BridgeCodes!$A$3:$E$65536,5,FALSE)),"Missing BB Code",VLOOKUP(G61,BridgeCodes!$A$3:$E$65536,5,FALSE))</f>
        <v>US;UTY</v>
      </c>
      <c r="B61" t="s">
        <v>778</v>
      </c>
      <c r="C61" s="10" t="s">
        <v>125</v>
      </c>
      <c r="D61" s="10" t="s">
        <v>779</v>
      </c>
      <c r="E61" s="10" t="s">
        <v>159</v>
      </c>
      <c r="F61" s="10">
        <v>5.4</v>
      </c>
      <c r="G61" t="s">
        <v>277</v>
      </c>
      <c r="H61">
        <v>371.6</v>
      </c>
      <c r="I61">
        <v>4.2970000000000001E-2</v>
      </c>
      <c r="J61" s="66" t="s">
        <v>150</v>
      </c>
      <c r="K61" s="66">
        <v>9500</v>
      </c>
      <c r="L61" s="67">
        <v>100</v>
      </c>
      <c r="M61" s="63">
        <v>-0.30181961730000001</v>
      </c>
      <c r="N61">
        <v>2</v>
      </c>
      <c r="O61" s="62">
        <v>360</v>
      </c>
      <c r="P61" s="65">
        <v>36967</v>
      </c>
      <c r="Q61" s="62">
        <v>25</v>
      </c>
      <c r="R61">
        <v>5.642210881652325E-2</v>
      </c>
      <c r="S61" s="64">
        <v>0.25835094769600003</v>
      </c>
    </row>
    <row r="62" spans="1:19" x14ac:dyDescent="0.2">
      <c r="A62" t="str">
        <f>IF(ISERROR(VLOOKUP(G62,BridgeCodes!$A$3:$E$65536,5,FALSE)),"Missing BB Code",VLOOKUP(G62,BridgeCodes!$A$3:$E$65536,5,FALSE))</f>
        <v>US;UTY</v>
      </c>
      <c r="B62" t="s">
        <v>907</v>
      </c>
      <c r="C62" s="10" t="s">
        <v>125</v>
      </c>
      <c r="D62" s="10" t="s">
        <v>908</v>
      </c>
      <c r="E62" s="10" t="s">
        <v>159</v>
      </c>
      <c r="F62" s="10">
        <v>11.2</v>
      </c>
      <c r="G62" t="s">
        <v>277</v>
      </c>
      <c r="H62">
        <v>371.6</v>
      </c>
      <c r="I62">
        <v>4.2970000000000001E-2</v>
      </c>
      <c r="J62" s="66" t="s">
        <v>150</v>
      </c>
      <c r="K62" s="66">
        <v>-4500</v>
      </c>
      <c r="L62" s="67">
        <v>100</v>
      </c>
      <c r="M62" s="63">
        <v>0.54229793550000005</v>
      </c>
      <c r="N62">
        <v>1</v>
      </c>
      <c r="O62" s="62">
        <v>370</v>
      </c>
      <c r="P62" s="65">
        <v>36967</v>
      </c>
      <c r="Q62" s="62">
        <v>25</v>
      </c>
      <c r="R62">
        <v>5.642210881652325E-2</v>
      </c>
      <c r="S62" s="64">
        <v>0.26456256582000004</v>
      </c>
    </row>
    <row r="63" spans="1:19" x14ac:dyDescent="0.2">
      <c r="A63" t="str">
        <f>IF(ISERROR(VLOOKUP(G63,BridgeCodes!$A$3:$E$65536,5,FALSE)),"Missing BB Code",VLOOKUP(G63,BridgeCodes!$A$3:$E$65536,5,FALSE))</f>
        <v>US;UTY</v>
      </c>
      <c r="B63" t="s">
        <v>909</v>
      </c>
      <c r="C63" s="10" t="s">
        <v>125</v>
      </c>
      <c r="D63" s="10" t="s">
        <v>910</v>
      </c>
      <c r="E63" s="10" t="s">
        <v>159</v>
      </c>
      <c r="F63" s="10">
        <v>8.9499999999999993</v>
      </c>
      <c r="G63" t="s">
        <v>277</v>
      </c>
      <c r="H63">
        <v>371.6</v>
      </c>
      <c r="I63">
        <v>4.2970000000000001E-2</v>
      </c>
      <c r="J63" s="66" t="s">
        <v>150</v>
      </c>
      <c r="K63" s="66">
        <v>4500</v>
      </c>
      <c r="L63" s="67">
        <v>100</v>
      </c>
      <c r="M63" s="63">
        <v>-0.45423300010000001</v>
      </c>
      <c r="N63">
        <v>2</v>
      </c>
      <c r="O63" s="62">
        <v>370</v>
      </c>
      <c r="P63" s="65">
        <v>36967</v>
      </c>
      <c r="Q63" s="62">
        <v>25</v>
      </c>
      <c r="R63">
        <v>5.642210881652325E-2</v>
      </c>
      <c r="S63" s="64">
        <v>0.25636577984999998</v>
      </c>
    </row>
    <row r="64" spans="1:19" x14ac:dyDescent="0.2">
      <c r="A64" t="str">
        <f>IF(ISERROR(VLOOKUP(G64,BridgeCodes!$A$3:$E$65536,5,FALSE)),"Missing BB Code",VLOOKUP(G64,BridgeCodes!$A$3:$E$65536,5,FALSE))</f>
        <v>US;VITR</v>
      </c>
      <c r="B64" t="s">
        <v>1132</v>
      </c>
      <c r="C64" s="10" t="s">
        <v>879</v>
      </c>
      <c r="D64" s="10" t="s">
        <v>716</v>
      </c>
      <c r="E64" s="10" t="s">
        <v>149</v>
      </c>
      <c r="F64" s="10">
        <v>5.375</v>
      </c>
      <c r="G64" t="s">
        <v>716</v>
      </c>
      <c r="H64">
        <v>5.375</v>
      </c>
      <c r="I64">
        <v>0</v>
      </c>
      <c r="J64" s="66" t="s">
        <v>150</v>
      </c>
      <c r="K64" s="66">
        <v>100000</v>
      </c>
      <c r="L64" s="67">
        <v>0</v>
      </c>
      <c r="M64" s="63">
        <v>1</v>
      </c>
      <c r="N64">
        <v>0</v>
      </c>
      <c r="O64" s="62">
        <v>0</v>
      </c>
      <c r="P64" s="65"/>
      <c r="Q64" s="62">
        <v>0</v>
      </c>
      <c r="S64" s="64">
        <v>1.0000000000000001E-5</v>
      </c>
    </row>
    <row r="65" spans="1:19" x14ac:dyDescent="0.2">
      <c r="A65" t="str">
        <f>IF(ISERROR(VLOOKUP(G65,BridgeCodes!$A$3:$E$65536,5,FALSE)),"Missing BB Code",VLOOKUP(G65,BridgeCodes!$A$3:$E$65536,5,FALSE))</f>
        <v>US;VLO</v>
      </c>
      <c r="B65" t="s">
        <v>1133</v>
      </c>
      <c r="C65" s="60" t="s">
        <v>124</v>
      </c>
      <c r="D65" s="60" t="s">
        <v>279</v>
      </c>
      <c r="E65" s="60" t="s">
        <v>149</v>
      </c>
      <c r="F65" s="60">
        <v>36.75</v>
      </c>
      <c r="G65" t="s">
        <v>279</v>
      </c>
      <c r="H65">
        <v>36.75</v>
      </c>
      <c r="I65">
        <v>8.6999999999999994E-3</v>
      </c>
      <c r="J65" s="66" t="s">
        <v>150</v>
      </c>
      <c r="K65" s="66">
        <v>-40000</v>
      </c>
      <c r="L65" s="67">
        <v>0</v>
      </c>
      <c r="M65" s="63">
        <v>1</v>
      </c>
      <c r="N65">
        <v>0</v>
      </c>
      <c r="O65" s="62">
        <v>0</v>
      </c>
      <c r="P65" s="65"/>
      <c r="Q65" s="62">
        <v>0</v>
      </c>
      <c r="S65" s="64">
        <v>1.0000000000000001E-5</v>
      </c>
    </row>
    <row r="66" spans="1:19" x14ac:dyDescent="0.2">
      <c r="A66" t="str">
        <f>IF(ISERROR(VLOOKUP(G66,BridgeCodes!$A$3:$E$65536,5,FALSE)),"Missing BB Code",VLOOKUP(G66,BridgeCodes!$A$3:$E$65536,5,FALSE))</f>
        <v>US;VSTR</v>
      </c>
      <c r="B66" t="s">
        <v>1137</v>
      </c>
      <c r="C66" s="60" t="s">
        <v>127</v>
      </c>
      <c r="D66" s="60" t="s">
        <v>474</v>
      </c>
      <c r="E66" s="60" t="s">
        <v>149</v>
      </c>
      <c r="F66" s="60">
        <v>89</v>
      </c>
      <c r="G66" t="s">
        <v>474</v>
      </c>
      <c r="H66">
        <v>89</v>
      </c>
      <c r="I66">
        <v>0</v>
      </c>
      <c r="J66" s="66" t="s">
        <v>150</v>
      </c>
      <c r="K66" s="66">
        <v>20000</v>
      </c>
      <c r="L66" s="67">
        <v>0</v>
      </c>
      <c r="M66" s="63">
        <v>1</v>
      </c>
      <c r="N66">
        <v>0</v>
      </c>
      <c r="O66" s="62">
        <v>0</v>
      </c>
      <c r="P66" s="65"/>
      <c r="Q66" s="62">
        <v>0</v>
      </c>
      <c r="S66" s="64">
        <v>0.56885594496000003</v>
      </c>
    </row>
    <row r="67" spans="1:19" x14ac:dyDescent="0.2">
      <c r="A67" t="str">
        <f>IF(ISERROR(VLOOKUP(G67,BridgeCodes!$A$3:$E$65536,5,FALSE)),"Missing BB Code",VLOOKUP(G67,BridgeCodes!$A$3:$E$65536,5,FALSE))</f>
        <v>US;VSTR</v>
      </c>
      <c r="B67" t="s">
        <v>750</v>
      </c>
      <c r="C67" s="60" t="s">
        <v>123</v>
      </c>
      <c r="D67" s="60" t="s">
        <v>474</v>
      </c>
      <c r="E67" s="60" t="s">
        <v>149</v>
      </c>
      <c r="F67" s="60">
        <v>89</v>
      </c>
      <c r="G67" t="s">
        <v>474</v>
      </c>
      <c r="H67">
        <v>89</v>
      </c>
      <c r="I67">
        <v>0</v>
      </c>
      <c r="J67" s="66" t="s">
        <v>150</v>
      </c>
      <c r="K67" s="66">
        <v>34000</v>
      </c>
      <c r="L67" s="67">
        <v>0</v>
      </c>
      <c r="M67" s="63">
        <v>1</v>
      </c>
      <c r="N67">
        <v>0</v>
      </c>
      <c r="O67" s="62">
        <v>0</v>
      </c>
      <c r="P67" s="65"/>
      <c r="Q67" s="62">
        <v>0</v>
      </c>
      <c r="S67" s="64">
        <v>1.0000000000000001E-5</v>
      </c>
    </row>
    <row r="68" spans="1:19" x14ac:dyDescent="0.2">
      <c r="A68" t="str">
        <f>IF(ISERROR(VLOOKUP(G68,BridgeCodes!$A$3:$E$65536,5,FALSE)),"Missing BB Code",VLOOKUP(G68,BridgeCodes!$A$3:$E$65536,5,FALSE))</f>
        <v>US;WEC</v>
      </c>
      <c r="B68" t="s">
        <v>786</v>
      </c>
      <c r="C68" s="60" t="s">
        <v>125</v>
      </c>
      <c r="D68" s="60" t="s">
        <v>284</v>
      </c>
      <c r="E68" s="60" t="s">
        <v>149</v>
      </c>
      <c r="F68" s="60">
        <v>21.35</v>
      </c>
      <c r="G68" t="s">
        <v>284</v>
      </c>
      <c r="H68">
        <v>21.35</v>
      </c>
      <c r="I68">
        <v>3.7600000000000001E-2</v>
      </c>
      <c r="J68" s="66" t="s">
        <v>150</v>
      </c>
      <c r="K68" s="66">
        <v>-12500</v>
      </c>
      <c r="L68" s="67">
        <v>0</v>
      </c>
      <c r="M68" s="63">
        <v>1</v>
      </c>
      <c r="N68">
        <v>0</v>
      </c>
      <c r="O68" s="62">
        <v>0</v>
      </c>
      <c r="P68" s="65"/>
      <c r="Q68" s="62">
        <v>0</v>
      </c>
      <c r="S68" s="64">
        <v>0.25636577984999998</v>
      </c>
    </row>
    <row r="69" spans="1:19" x14ac:dyDescent="0.2">
      <c r="A69" t="str">
        <f>IF(ISERROR(VLOOKUP(G69,BridgeCodes!$A$3:$E$65536,5,FALSE)),"Missing BB Code",VLOOKUP(G69,BridgeCodes!$A$3:$E$65536,5,FALSE))</f>
        <v>AU;WPL</v>
      </c>
      <c r="B69" t="s">
        <v>287</v>
      </c>
      <c r="C69" s="60" t="s">
        <v>124</v>
      </c>
      <c r="D69" s="60" t="s">
        <v>288</v>
      </c>
      <c r="E69" s="60" t="s">
        <v>149</v>
      </c>
      <c r="F69" s="60">
        <v>14.09</v>
      </c>
      <c r="G69" t="s">
        <v>288</v>
      </c>
      <c r="H69">
        <v>14.09</v>
      </c>
      <c r="I69">
        <v>2.1399999999999999E-2</v>
      </c>
      <c r="J69" s="66" t="s">
        <v>155</v>
      </c>
      <c r="K69" s="66">
        <v>-471000</v>
      </c>
      <c r="L69" s="67">
        <v>0</v>
      </c>
      <c r="M69" s="63">
        <v>1</v>
      </c>
      <c r="N69">
        <v>0</v>
      </c>
      <c r="O69" s="62">
        <v>0</v>
      </c>
      <c r="P69" s="65"/>
      <c r="Q69" s="62">
        <v>0</v>
      </c>
      <c r="S69" s="64">
        <v>1.0000000000000001E-5</v>
      </c>
    </row>
    <row r="70" spans="1:19" x14ac:dyDescent="0.2">
      <c r="A70" t="str">
        <f>IF(ISERROR(VLOOKUP(G70,BridgeCodes!$A$3:$E$65536,5,FALSE)),"Missing BB Code",VLOOKUP(G70,BridgeCodes!$A$3:$E$65536,5,FALSE))</f>
        <v>US;XNG</v>
      </c>
      <c r="B70" t="s">
        <v>1050</v>
      </c>
      <c r="C70" s="60" t="s">
        <v>124</v>
      </c>
      <c r="D70" s="60" t="s">
        <v>1051</v>
      </c>
      <c r="E70" s="60" t="s">
        <v>159</v>
      </c>
      <c r="F70" s="60">
        <v>28.4</v>
      </c>
      <c r="G70" t="s">
        <v>289</v>
      </c>
      <c r="H70">
        <v>249.94</v>
      </c>
      <c r="I70">
        <v>8.4899999999999993E-3</v>
      </c>
      <c r="J70" s="66" t="s">
        <v>150</v>
      </c>
      <c r="K70" s="66">
        <v>-20000</v>
      </c>
      <c r="L70" s="67">
        <v>100</v>
      </c>
      <c r="M70" s="63">
        <v>0.64679456690000003</v>
      </c>
      <c r="N70">
        <v>1</v>
      </c>
      <c r="O70" s="62">
        <v>240</v>
      </c>
      <c r="P70" s="65">
        <v>37093</v>
      </c>
      <c r="Q70" s="62">
        <v>151</v>
      </c>
      <c r="R70">
        <v>5.2636971229985383E-2</v>
      </c>
      <c r="S70" s="64">
        <v>0.33108533534700002</v>
      </c>
    </row>
    <row r="71" spans="1:19" x14ac:dyDescent="0.2">
      <c r="A71" t="str">
        <f>IF(ISERROR(VLOOKUP(G71,BridgeCodes!$A$3:$E$65536,5,FALSE)),"Missing BB Code",VLOOKUP(G71,BridgeCodes!$A$3:$E$65536,5,FALSE))</f>
        <v>US;XNG</v>
      </c>
      <c r="B71" t="s">
        <v>1052</v>
      </c>
      <c r="C71" s="60" t="s">
        <v>124</v>
      </c>
      <c r="D71" s="60" t="s">
        <v>1053</v>
      </c>
      <c r="E71" s="60" t="s">
        <v>159</v>
      </c>
      <c r="F71" s="60">
        <v>13.7</v>
      </c>
      <c r="G71" t="s">
        <v>289</v>
      </c>
      <c r="H71">
        <v>249.94</v>
      </c>
      <c r="I71">
        <v>8.4899999999999993E-3</v>
      </c>
      <c r="J71" s="66" t="s">
        <v>150</v>
      </c>
      <c r="K71" s="66">
        <v>20000</v>
      </c>
      <c r="L71" s="67">
        <v>100</v>
      </c>
      <c r="M71" s="63">
        <v>-0.34814070619999998</v>
      </c>
      <c r="N71">
        <v>2</v>
      </c>
      <c r="O71" s="62">
        <v>240</v>
      </c>
      <c r="P71" s="65">
        <v>37093</v>
      </c>
      <c r="Q71" s="62">
        <v>151</v>
      </c>
      <c r="R71">
        <v>5.2636971229985383E-2</v>
      </c>
      <c r="S71" s="64">
        <v>0.32316252427099995</v>
      </c>
    </row>
    <row r="72" spans="1:19" x14ac:dyDescent="0.2">
      <c r="A72" t="str">
        <f>IF(ISERROR(VLOOKUP(G72,BridgeCodes!$A$3:$E$65536,5,FALSE)),"Missing BB Code",VLOOKUP(G72,BridgeCodes!$A$3:$E$65536,5,FALSE))</f>
        <v>US;XOI</v>
      </c>
      <c r="B72" t="s">
        <v>1054</v>
      </c>
      <c r="C72" s="60" t="s">
        <v>124</v>
      </c>
      <c r="D72" s="60" t="s">
        <v>1055</v>
      </c>
      <c r="E72" s="60" t="s">
        <v>159</v>
      </c>
      <c r="F72" s="60">
        <v>31.4</v>
      </c>
      <c r="G72" t="s">
        <v>290</v>
      </c>
      <c r="H72">
        <v>536.76</v>
      </c>
      <c r="I72">
        <v>2.385E-2</v>
      </c>
      <c r="J72" s="66" t="s">
        <v>150</v>
      </c>
      <c r="K72" s="66">
        <v>-8500</v>
      </c>
      <c r="L72" s="67">
        <v>100</v>
      </c>
      <c r="M72" s="63">
        <v>0.66400287250000001</v>
      </c>
      <c r="N72">
        <v>3</v>
      </c>
      <c r="O72" s="62">
        <v>520</v>
      </c>
      <c r="P72" s="65">
        <v>37002</v>
      </c>
      <c r="Q72" s="62">
        <v>60</v>
      </c>
      <c r="R72">
        <v>5.5423199559076215E-2</v>
      </c>
      <c r="S72" s="64">
        <v>0.23802558786899999</v>
      </c>
    </row>
    <row r="73" spans="1:19" x14ac:dyDescent="0.2">
      <c r="A73" t="str">
        <f>IF(ISERROR(VLOOKUP(G73,BridgeCodes!$A$3:$E$65536,5,FALSE)),"Missing BB Code",VLOOKUP(G73,BridgeCodes!$A$3:$E$65536,5,FALSE))</f>
        <v>US;XOI</v>
      </c>
      <c r="B73" t="s">
        <v>1056</v>
      </c>
      <c r="C73" s="60" t="s">
        <v>124</v>
      </c>
      <c r="D73" s="60" t="s">
        <v>1057</v>
      </c>
      <c r="E73" s="60" t="s">
        <v>159</v>
      </c>
      <c r="F73" s="60">
        <v>11.5</v>
      </c>
      <c r="G73" t="s">
        <v>290</v>
      </c>
      <c r="H73">
        <v>536.76</v>
      </c>
      <c r="I73">
        <v>2.385E-2</v>
      </c>
      <c r="J73" s="66" t="s">
        <v>150</v>
      </c>
      <c r="K73" s="66">
        <v>8500</v>
      </c>
      <c r="L73" s="67">
        <v>100</v>
      </c>
      <c r="M73" s="63">
        <v>-0.33266778860000001</v>
      </c>
      <c r="N73">
        <v>4</v>
      </c>
      <c r="O73" s="62">
        <v>520</v>
      </c>
      <c r="P73" s="65">
        <v>37002</v>
      </c>
      <c r="Q73" s="62">
        <v>60</v>
      </c>
      <c r="R73">
        <v>5.5423199559076215E-2</v>
      </c>
      <c r="S73" s="64">
        <v>0.230786958796</v>
      </c>
    </row>
    <row r="74" spans="1:19" x14ac:dyDescent="0.2">
      <c r="A74" t="str">
        <f>IF(ISERROR(VLOOKUP(G74,BridgeCodes!$A$3:$E$65536,5,FALSE)),"Missing BB Code",VLOOKUP(G74,BridgeCodes!$A$3:$E$65536,5,FALSE))</f>
        <v>Missing BB Code</v>
      </c>
      <c r="C74" s="60"/>
      <c r="D74" s="60"/>
      <c r="E74" s="60"/>
      <c r="F74" s="60"/>
      <c r="J74" s="66"/>
      <c r="K74" s="66"/>
      <c r="L74" s="67"/>
      <c r="M74" s="63"/>
      <c r="O74" s="62"/>
      <c r="P74" s="65"/>
      <c r="Q74" s="62"/>
    </row>
    <row r="75" spans="1:19" x14ac:dyDescent="0.2">
      <c r="A75" t="str">
        <f>IF(ISERROR(VLOOKUP(G75,BridgeCodes!$A$3:$E$65536,5,FALSE)),"Missing BB Code",VLOOKUP(G75,BridgeCodes!$A$3:$E$65536,5,FALSE))</f>
        <v>Missing BB Code</v>
      </c>
      <c r="C75" s="60"/>
      <c r="D75" s="60"/>
      <c r="E75" s="60"/>
      <c r="F75" s="60"/>
      <c r="J75" s="66"/>
      <c r="K75" s="66"/>
      <c r="L75" s="67"/>
      <c r="M75" s="63"/>
      <c r="O75" s="62"/>
      <c r="P75" s="65"/>
      <c r="Q75" s="62"/>
    </row>
    <row r="76" spans="1:19" x14ac:dyDescent="0.2">
      <c r="A76" t="str">
        <f>IF(ISERROR(VLOOKUP(G76,BridgeCodes!$A$3:$E$65536,5,FALSE)),"Missing BB Code",VLOOKUP(G76,BridgeCodes!$A$3:$E$65536,5,FALSE))</f>
        <v>Missing BB Code</v>
      </c>
      <c r="C76" s="10"/>
      <c r="D76" s="10"/>
      <c r="E76" s="10"/>
      <c r="F76" s="10"/>
      <c r="J76" s="66"/>
      <c r="K76" s="66"/>
      <c r="L76" s="67"/>
      <c r="M76" s="63"/>
      <c r="O76" s="62"/>
      <c r="P76" s="65"/>
      <c r="Q76" s="62"/>
    </row>
    <row r="77" spans="1:19" x14ac:dyDescent="0.2">
      <c r="A77" t="str">
        <f>IF(ISERROR(VLOOKUP(G77,BridgeCodes!$A$3:$E$65536,5,FALSE)),"Missing BB Code",VLOOKUP(G77,BridgeCodes!$A$3:$E$65536,5,FALSE))</f>
        <v>Missing BB Code</v>
      </c>
      <c r="C77" s="10"/>
      <c r="D77" s="10"/>
      <c r="E77" s="10"/>
      <c r="F77" s="10"/>
      <c r="J77" s="66"/>
      <c r="K77" s="66"/>
      <c r="L77" s="67"/>
      <c r="M77" s="63"/>
      <c r="O77" s="62"/>
      <c r="P77" s="65"/>
      <c r="Q77" s="62"/>
    </row>
    <row r="78" spans="1:19" x14ac:dyDescent="0.2">
      <c r="A78" t="str">
        <f>IF(ISERROR(VLOOKUP(G78,BridgeCodes!$A$3:$E$65536,5,FALSE)),"Missing BB Code",VLOOKUP(G78,BridgeCodes!$A$3:$E$65536,5,FALSE))</f>
        <v>Missing BB Code</v>
      </c>
      <c r="C78" s="10"/>
      <c r="D78" s="10"/>
      <c r="E78" s="10"/>
      <c r="F78" s="10"/>
      <c r="J78" s="66"/>
      <c r="K78" s="66"/>
      <c r="L78" s="67"/>
      <c r="M78" s="63"/>
      <c r="O78" s="62"/>
      <c r="P78" s="65"/>
      <c r="Q78" s="62"/>
    </row>
    <row r="79" spans="1:19" x14ac:dyDescent="0.2">
      <c r="A79" t="str">
        <f>IF(ISERROR(VLOOKUP(G79,BridgeCodes!$A$3:$E$65536,5,FALSE)),"Missing BB Code",VLOOKUP(G79,BridgeCodes!$A$3:$E$65536,5,FALSE))</f>
        <v>Missing BB Code</v>
      </c>
      <c r="C79" s="10"/>
      <c r="D79" s="10"/>
      <c r="E79" s="10"/>
      <c r="F79" s="10"/>
      <c r="J79" s="66"/>
      <c r="K79" s="66"/>
      <c r="L79" s="67"/>
      <c r="M79" s="63"/>
      <c r="O79" s="62"/>
      <c r="P79" s="65"/>
      <c r="Q79" s="62"/>
    </row>
    <row r="80" spans="1:19" x14ac:dyDescent="0.2">
      <c r="A80" t="str">
        <f>IF(ISERROR(VLOOKUP(G80,BridgeCodes!$A$3:$E$65536,5,FALSE)),"Missing BB Code",VLOOKUP(G80,BridgeCodes!$A$3:$E$65536,5,FALSE))</f>
        <v>Missing BB Code</v>
      </c>
      <c r="C80" s="10"/>
      <c r="D80" s="10"/>
      <c r="E80" s="10"/>
      <c r="F80" s="10"/>
      <c r="J80" s="66"/>
      <c r="K80" s="66"/>
      <c r="L80" s="67"/>
      <c r="M80" s="63"/>
      <c r="O80" s="62"/>
      <c r="P80" s="65"/>
      <c r="Q80" s="62"/>
    </row>
    <row r="81" spans="1:17" x14ac:dyDescent="0.2">
      <c r="A81" t="str">
        <f>IF(ISERROR(VLOOKUP(G81,BridgeCodes!$A$3:$E$65536,5,FALSE)),"Missing BB Code",VLOOKUP(G81,BridgeCodes!$A$3:$E$65536,5,FALSE))</f>
        <v>Missing BB Code</v>
      </c>
      <c r="C81" s="10"/>
      <c r="D81" s="10"/>
      <c r="E81" s="10"/>
      <c r="F81" s="10"/>
      <c r="J81" s="66"/>
      <c r="K81" s="66"/>
      <c r="L81" s="67"/>
      <c r="M81" s="63"/>
      <c r="O81" s="62"/>
      <c r="P81" s="65"/>
      <c r="Q81" s="62"/>
    </row>
    <row r="82" spans="1:17" x14ac:dyDescent="0.2">
      <c r="A82" t="str">
        <f>IF(ISERROR(VLOOKUP(G82,BridgeCodes!$A$3:$E$65536,5,FALSE)),"Missing BB Code",VLOOKUP(G82,BridgeCodes!$A$3:$E$65536,5,FALSE))</f>
        <v>Missing BB Code</v>
      </c>
      <c r="C82" s="10"/>
      <c r="D82" s="10"/>
      <c r="E82" s="10"/>
      <c r="F82" s="10"/>
      <c r="J82" s="66"/>
      <c r="K82" s="66"/>
      <c r="L82" s="67"/>
      <c r="M82" s="63"/>
      <c r="O82" s="62"/>
      <c r="P82" s="65"/>
      <c r="Q82" s="62"/>
    </row>
    <row r="83" spans="1:17" x14ac:dyDescent="0.2">
      <c r="A83" t="str">
        <f>IF(ISERROR(VLOOKUP(G83,BridgeCodes!$A$3:$E$65536,5,FALSE)),"Missing BB Code",VLOOKUP(G83,BridgeCodes!$A$3:$E$65536,5,FALSE))</f>
        <v>Missing BB Code</v>
      </c>
      <c r="C83" s="10"/>
      <c r="D83" s="10"/>
      <c r="E83" s="10"/>
      <c r="F83" s="10"/>
      <c r="J83" s="66"/>
      <c r="K83" s="66"/>
      <c r="L83" s="67"/>
      <c r="M83" s="63"/>
      <c r="O83" s="62"/>
      <c r="P83" s="65"/>
      <c r="Q83" s="62"/>
    </row>
    <row r="84" spans="1:17" x14ac:dyDescent="0.2">
      <c r="A84" t="str">
        <f>IF(ISERROR(VLOOKUP(G84,BridgeCodes!$A$3:$E$65536,5,FALSE)),"Missing BB Code",VLOOKUP(G84,BridgeCodes!$A$3:$E$65536,5,FALSE))</f>
        <v>Missing BB Code</v>
      </c>
      <c r="C84" s="10"/>
      <c r="D84" s="10"/>
      <c r="E84" s="10"/>
      <c r="F84" s="10"/>
      <c r="J84" s="66"/>
      <c r="K84" s="66"/>
      <c r="L84" s="67"/>
      <c r="M84" s="63"/>
      <c r="O84" s="62"/>
      <c r="P84" s="65"/>
      <c r="Q84" s="62"/>
    </row>
    <row r="85" spans="1:17" x14ac:dyDescent="0.2">
      <c r="A85" t="str">
        <f>IF(ISERROR(VLOOKUP(G85,BridgeCodes!$A$3:$E$65536,5,FALSE)),"Missing BB Code",VLOOKUP(G85,BridgeCodes!$A$3:$E$65536,5,FALSE))</f>
        <v>Missing BB Code</v>
      </c>
      <c r="C85" s="10"/>
      <c r="D85" s="10"/>
      <c r="E85" s="10"/>
      <c r="F85" s="10"/>
      <c r="J85" s="66"/>
      <c r="K85" s="66"/>
      <c r="L85" s="67"/>
      <c r="M85" s="63"/>
      <c r="O85" s="62"/>
      <c r="P85" s="65"/>
      <c r="Q85" s="62"/>
    </row>
    <row r="86" spans="1:17" x14ac:dyDescent="0.2">
      <c r="A86" t="str">
        <f>IF(ISERROR(VLOOKUP(G86,BridgeCodes!$A$3:$E$65536,5,FALSE)),"Missing BB Code",VLOOKUP(G86,BridgeCodes!$A$3:$E$65536,5,FALSE))</f>
        <v>Missing BB Code</v>
      </c>
      <c r="C86" s="60"/>
      <c r="D86" s="60"/>
      <c r="E86" s="60"/>
      <c r="F86" s="60"/>
      <c r="J86" s="66"/>
      <c r="K86" s="66"/>
      <c r="L86" s="67"/>
      <c r="M86" s="63"/>
      <c r="O86" s="62"/>
      <c r="P86" s="65"/>
      <c r="Q86" s="62"/>
    </row>
    <row r="87" spans="1:17" x14ac:dyDescent="0.2">
      <c r="A87" t="str">
        <f>IF(ISERROR(VLOOKUP(G87,BridgeCodes!$A$3:$E$65536,5,FALSE)),"Missing BB Code",VLOOKUP(G87,BridgeCodes!$A$3:$E$65536,5,FALSE))</f>
        <v>Missing BB Code</v>
      </c>
      <c r="C87" s="60"/>
      <c r="D87" s="60"/>
      <c r="E87" s="60"/>
      <c r="F87" s="60"/>
      <c r="J87" s="66"/>
      <c r="K87" s="66"/>
      <c r="L87" s="67"/>
      <c r="M87" s="63"/>
      <c r="O87" s="62"/>
      <c r="P87" s="65"/>
      <c r="Q87" s="62"/>
    </row>
    <row r="88" spans="1:17" x14ac:dyDescent="0.2">
      <c r="A88" t="str">
        <f>IF(ISERROR(VLOOKUP(G88,BridgeCodes!$A$3:$E$65536,5,FALSE)),"Missing BB Code",VLOOKUP(G88,BridgeCodes!$A$3:$E$65536,5,FALSE))</f>
        <v>Missing BB Code</v>
      </c>
      <c r="C88" s="60"/>
      <c r="D88" s="60"/>
      <c r="E88" s="60"/>
      <c r="F88" s="60"/>
      <c r="J88" s="66"/>
      <c r="K88" s="66"/>
      <c r="L88" s="67"/>
      <c r="M88" s="63"/>
      <c r="O88" s="62"/>
      <c r="P88" s="65"/>
      <c r="Q88" s="62"/>
    </row>
    <row r="89" spans="1:17" x14ac:dyDescent="0.2">
      <c r="A89" t="str">
        <f>IF(ISERROR(VLOOKUP(G89,BridgeCodes!$A$3:$E$65536,5,FALSE)),"Missing BB Code",VLOOKUP(G89,BridgeCodes!$A$3:$E$65536,5,FALSE))</f>
        <v>Missing BB Code</v>
      </c>
      <c r="C89" s="60"/>
      <c r="D89" s="60"/>
      <c r="E89" s="60"/>
      <c r="F89" s="60"/>
      <c r="J89" s="66"/>
      <c r="K89" s="66"/>
      <c r="L89" s="67"/>
      <c r="M89" s="63"/>
      <c r="O89" s="62"/>
      <c r="P89" s="65"/>
      <c r="Q89" s="62"/>
    </row>
    <row r="90" spans="1:17" x14ac:dyDescent="0.2">
      <c r="A90" t="str">
        <f>IF(ISERROR(VLOOKUP(G90,BridgeCodes!$A$3:$E$65536,5,FALSE)),"Missing BB Code",VLOOKUP(G90,BridgeCodes!$A$3:$E$65536,5,FALSE))</f>
        <v>Missing BB Code</v>
      </c>
      <c r="C90" s="10"/>
      <c r="D90" s="10"/>
      <c r="E90" s="10"/>
      <c r="F90" s="10"/>
      <c r="J90" s="66"/>
      <c r="K90" s="66"/>
      <c r="L90" s="67"/>
      <c r="M90" s="63"/>
      <c r="O90" s="62"/>
      <c r="P90" s="65"/>
      <c r="Q90" s="62"/>
    </row>
    <row r="91" spans="1:17" x14ac:dyDescent="0.2">
      <c r="A91" t="str">
        <f>IF(ISERROR(VLOOKUP(G91,BridgeCodes!$A$3:$E$65536,5,FALSE)),"Missing BB Code",VLOOKUP(G91,BridgeCodes!$A$3:$E$65536,5,FALSE))</f>
        <v>Missing BB Code</v>
      </c>
      <c r="C91" s="10"/>
      <c r="D91" s="10"/>
      <c r="E91" s="10"/>
      <c r="F91" s="10"/>
      <c r="J91" s="66"/>
      <c r="K91" s="66"/>
      <c r="L91" s="67"/>
      <c r="M91" s="63"/>
      <c r="O91" s="62"/>
      <c r="P91" s="65"/>
      <c r="Q91" s="62"/>
    </row>
    <row r="92" spans="1:17" x14ac:dyDescent="0.2">
      <c r="A92" t="str">
        <f>IF(ISERROR(VLOOKUP(G92,BridgeCodes!$A$3:$E$65536,5,FALSE)),"Missing BB Code",VLOOKUP(G92,BridgeCodes!$A$3:$E$65536,5,FALSE))</f>
        <v>Missing BB Code</v>
      </c>
      <c r="C92" s="10"/>
      <c r="D92" s="10"/>
      <c r="E92" s="10"/>
      <c r="F92" s="10"/>
      <c r="J92" s="66"/>
      <c r="K92" s="66"/>
      <c r="L92" s="67"/>
      <c r="M92" s="63"/>
      <c r="O92" s="62"/>
      <c r="P92" s="65"/>
      <c r="Q92" s="62"/>
    </row>
    <row r="93" spans="1:17" x14ac:dyDescent="0.2">
      <c r="A93" t="str">
        <f>IF(ISERROR(VLOOKUP(G93,BridgeCodes!$A$3:$E$65536,5,FALSE)),"Missing BB Code",VLOOKUP(G93,BridgeCodes!$A$3:$E$65536,5,FALSE))</f>
        <v>Missing BB Code</v>
      </c>
      <c r="C93" s="10"/>
      <c r="D93" s="10"/>
      <c r="E93" s="10"/>
      <c r="F93" s="10"/>
      <c r="J93" s="66"/>
      <c r="K93" s="66"/>
      <c r="L93" s="67"/>
      <c r="M93" s="63"/>
      <c r="O93" s="62"/>
      <c r="P93" s="65"/>
      <c r="Q93" s="62"/>
    </row>
    <row r="94" spans="1:17" x14ac:dyDescent="0.2">
      <c r="A94" t="str">
        <f>IF(ISERROR(VLOOKUP(G94,BridgeCodes!$A$3:$E$65536,5,FALSE)),"Missing BB Code",VLOOKUP(G94,BridgeCodes!$A$3:$E$65536,5,FALSE))</f>
        <v>Missing BB Code</v>
      </c>
      <c r="C94" s="60"/>
      <c r="D94" s="60"/>
      <c r="E94" s="60"/>
      <c r="F94" s="60"/>
      <c r="L94" s="67"/>
      <c r="M94" s="63"/>
      <c r="O94" s="62"/>
      <c r="P94" s="65"/>
      <c r="Q94" s="62"/>
    </row>
    <row r="95" spans="1:17" x14ac:dyDescent="0.2">
      <c r="A95" t="str">
        <f>IF(ISERROR(VLOOKUP(G95,BridgeCodes!$A$3:$E$65536,5,FALSE)),"Missing BB Code",VLOOKUP(G95,BridgeCodes!$A$3:$E$65536,5,FALSE))</f>
        <v>Missing BB Code</v>
      </c>
      <c r="C95" s="60"/>
      <c r="D95" s="60"/>
      <c r="E95" s="60"/>
      <c r="F95" s="60"/>
      <c r="L95" s="67"/>
      <c r="M95" s="63"/>
      <c r="O95" s="62"/>
      <c r="P95" s="65"/>
      <c r="Q95" s="62"/>
    </row>
    <row r="96" spans="1:17" x14ac:dyDescent="0.2">
      <c r="A96" t="str">
        <f>IF(ISERROR(VLOOKUP(G96,BridgeCodes!$A$3:$E$65536,5,FALSE)),"Missing BB Code",VLOOKUP(G96,BridgeCodes!$A$3:$E$65536,5,FALSE))</f>
        <v>Missing BB Code</v>
      </c>
      <c r="C96" s="10"/>
      <c r="D96" s="10"/>
      <c r="E96" s="10"/>
      <c r="F96" s="10"/>
      <c r="L96" s="67"/>
      <c r="M96" s="63"/>
      <c r="O96" s="62"/>
      <c r="P96" s="65"/>
      <c r="Q96" s="62"/>
    </row>
    <row r="97" spans="1:17" x14ac:dyDescent="0.2">
      <c r="A97" t="str">
        <f>IF(ISERROR(VLOOKUP(G97,BridgeCodes!$A$3:$E$65536,5,FALSE)),"Missing BB Code",VLOOKUP(G97,BridgeCodes!$A$3:$E$65536,5,FALSE))</f>
        <v>Missing BB Code</v>
      </c>
      <c r="C97" s="10"/>
      <c r="D97" s="10"/>
      <c r="E97" s="10"/>
      <c r="F97" s="10"/>
      <c r="L97" s="67"/>
      <c r="M97" s="63"/>
      <c r="O97" s="62"/>
      <c r="P97" s="65"/>
      <c r="Q97" s="62"/>
    </row>
    <row r="98" spans="1:17" x14ac:dyDescent="0.2">
      <c r="A98" t="str">
        <f>IF(ISERROR(VLOOKUP(G98,BridgeCodes!$A$3:$E$65536,5,FALSE)),"Missing BB Code",VLOOKUP(G98,BridgeCodes!$A$3:$E$65536,5,FALSE))</f>
        <v>Missing BB Code</v>
      </c>
      <c r="C98" s="10"/>
      <c r="D98" s="10"/>
      <c r="E98" s="10"/>
      <c r="F98" s="10"/>
      <c r="L98" s="67"/>
      <c r="M98" s="63"/>
      <c r="O98" s="62"/>
      <c r="P98" s="65"/>
      <c r="Q98" s="62"/>
    </row>
    <row r="99" spans="1:17" x14ac:dyDescent="0.2">
      <c r="A99" t="str">
        <f>IF(ISERROR(VLOOKUP(G99,BridgeCodes!$A$3:$E$65536,5,FALSE)),"Missing BB Code",VLOOKUP(G99,BridgeCodes!$A$3:$E$65536,5,FALSE))</f>
        <v>Missing BB Code</v>
      </c>
      <c r="C99" s="10"/>
      <c r="D99" s="10"/>
      <c r="E99" s="10"/>
      <c r="F99" s="10"/>
      <c r="L99" s="67"/>
      <c r="M99" s="63"/>
      <c r="O99" s="62"/>
      <c r="P99" s="65"/>
      <c r="Q99" s="62"/>
    </row>
    <row r="100" spans="1:17" x14ac:dyDescent="0.2">
      <c r="A100" t="str">
        <f>IF(ISERROR(VLOOKUP(G100,BridgeCodes!$A$3:$E$65536,5,FALSE)),"Missing BB Code",VLOOKUP(G100,BridgeCodes!$A$3:$E$65536,5,FALSE))</f>
        <v>Missing BB Code</v>
      </c>
      <c r="C100" s="10"/>
      <c r="D100" s="10"/>
      <c r="E100" s="10"/>
      <c r="F100" s="10"/>
      <c r="L100" s="67"/>
      <c r="M100" s="63"/>
      <c r="O100" s="62"/>
      <c r="P100" s="65"/>
      <c r="Q100" s="62"/>
    </row>
    <row r="101" spans="1:17" x14ac:dyDescent="0.2">
      <c r="A101" t="str">
        <f>IF(ISERROR(VLOOKUP(G101,BridgeCodes!$A$3:$E$65536,5,FALSE)),"Missing BB Code",VLOOKUP(G101,BridgeCodes!$A$3:$E$65536,5,FALSE))</f>
        <v>Missing BB Code</v>
      </c>
      <c r="C101" s="10"/>
      <c r="D101" s="10"/>
      <c r="E101" s="10"/>
      <c r="F101" s="10"/>
      <c r="L101" s="67"/>
      <c r="M101" s="63"/>
      <c r="O101" s="62"/>
      <c r="P101" s="65"/>
      <c r="Q101" s="62"/>
    </row>
    <row r="102" spans="1:17" x14ac:dyDescent="0.2">
      <c r="A102" t="str">
        <f>IF(ISERROR(VLOOKUP(G102,BridgeCodes!$A$3:$E$65536,5,FALSE)),"Missing BB Code",VLOOKUP(G102,BridgeCodes!$A$3:$E$65536,5,FALSE))</f>
        <v>Missing BB Code</v>
      </c>
      <c r="C102" s="10"/>
      <c r="D102" s="10"/>
      <c r="E102" s="10"/>
      <c r="F102" s="10"/>
      <c r="L102" s="67"/>
      <c r="M102" s="63"/>
      <c r="O102" s="62"/>
      <c r="P102" s="65"/>
      <c r="Q102" s="62"/>
    </row>
    <row r="103" spans="1:17" x14ac:dyDescent="0.2">
      <c r="A103" t="str">
        <f>IF(ISERROR(VLOOKUP(G103,BridgeCodes!$A$3:$E$65536,5,FALSE)),"Missing BB Code",VLOOKUP(G103,BridgeCodes!$A$3:$E$65536,5,FALSE))</f>
        <v>Missing BB Code</v>
      </c>
      <c r="C103" s="10"/>
      <c r="D103" s="10"/>
      <c r="E103" s="10"/>
      <c r="F103" s="10"/>
      <c r="L103" s="67"/>
      <c r="M103" s="63"/>
      <c r="O103" s="62"/>
      <c r="P103" s="65"/>
      <c r="Q103" s="62"/>
    </row>
    <row r="104" spans="1:17" x14ac:dyDescent="0.2">
      <c r="A104" t="str">
        <f>IF(ISERROR(VLOOKUP(G104,BridgeCodes!$A$3:$E$65536,5,FALSE)),"Missing BB Code",VLOOKUP(G104,BridgeCodes!$A$3:$E$65536,5,FALSE))</f>
        <v>Missing BB Code</v>
      </c>
      <c r="C104" s="10"/>
      <c r="D104" s="10"/>
      <c r="E104" s="10"/>
      <c r="F104" s="10"/>
      <c r="L104" s="67"/>
      <c r="M104" s="63"/>
      <c r="O104" s="62"/>
      <c r="P104" s="65"/>
      <c r="Q104" s="62"/>
    </row>
    <row r="105" spans="1:17" x14ac:dyDescent="0.2">
      <c r="A105" t="str">
        <f>IF(ISERROR(VLOOKUP(G105,BridgeCodes!$A$3:$E$65536,5,FALSE)),"Missing BB Code",VLOOKUP(G105,BridgeCodes!$A$3:$E$65536,5,FALSE))</f>
        <v>Missing BB Code</v>
      </c>
      <c r="C105" s="10"/>
      <c r="D105" s="10"/>
      <c r="E105" s="10"/>
      <c r="F105" s="10"/>
      <c r="L105" s="67"/>
      <c r="M105" s="63"/>
      <c r="O105" s="62"/>
      <c r="P105" s="65"/>
      <c r="Q105" s="62"/>
    </row>
    <row r="106" spans="1:17" x14ac:dyDescent="0.2">
      <c r="A106" t="str">
        <f>IF(ISERROR(VLOOKUP(G106,BridgeCodes!$A$3:$E$65536,5,FALSE)),"Missing BB Code",VLOOKUP(G106,BridgeCodes!$A$3:$E$65536,5,FALSE))</f>
        <v>Missing BB Code</v>
      </c>
      <c r="C106" s="10"/>
      <c r="D106" s="10"/>
      <c r="E106" s="10"/>
      <c r="F106" s="10"/>
      <c r="L106" s="67"/>
      <c r="M106" s="63"/>
      <c r="O106" s="62"/>
      <c r="P106" s="65"/>
      <c r="Q106" s="62"/>
    </row>
    <row r="107" spans="1:17" x14ac:dyDescent="0.2">
      <c r="A107" t="str">
        <f>IF(ISERROR(VLOOKUP(G107,BridgeCodes!$A$3:$E$65536,5,FALSE)),"Missing BB Code",VLOOKUP(G107,BridgeCodes!$A$3:$E$65536,5,FALSE))</f>
        <v>Missing BB Code</v>
      </c>
      <c r="C107" s="10"/>
      <c r="D107" s="10"/>
      <c r="E107" s="10"/>
      <c r="F107" s="10"/>
      <c r="L107" s="67"/>
      <c r="M107" s="63"/>
      <c r="O107" s="62"/>
      <c r="P107" s="65"/>
      <c r="Q107" s="62"/>
    </row>
    <row r="108" spans="1:17" x14ac:dyDescent="0.2">
      <c r="A108" t="str">
        <f>IF(ISERROR(VLOOKUP(G108,BridgeCodes!$A$3:$E$65536,5,FALSE)),"Missing BB Code",VLOOKUP(G108,BridgeCodes!$A$3:$E$65536,5,FALSE))</f>
        <v>Missing BB Code</v>
      </c>
      <c r="C108" s="10"/>
      <c r="D108" s="10"/>
      <c r="E108" s="10"/>
      <c r="F108" s="10"/>
      <c r="L108" s="67"/>
      <c r="M108" s="63"/>
      <c r="O108" s="62"/>
      <c r="P108" s="65"/>
      <c r="Q108" s="62"/>
    </row>
    <row r="109" spans="1:17" x14ac:dyDescent="0.2">
      <c r="A109" t="str">
        <f>IF(ISERROR(VLOOKUP(G109,BridgeCodes!$A$3:$E$65536,5,FALSE)),"Missing BB Code",VLOOKUP(G109,BridgeCodes!$A$3:$E$65536,5,FALSE))</f>
        <v>Missing BB Code</v>
      </c>
      <c r="C109" s="10"/>
      <c r="D109" s="10"/>
      <c r="E109" s="10"/>
      <c r="F109" s="10"/>
      <c r="L109" s="67"/>
      <c r="M109" s="63"/>
      <c r="O109" s="62"/>
      <c r="P109" s="65"/>
      <c r="Q109" s="62"/>
    </row>
    <row r="110" spans="1:17" x14ac:dyDescent="0.2">
      <c r="A110" t="str">
        <f>IF(ISERROR(VLOOKUP(G110,BridgeCodes!$A$3:$E$65536,5,FALSE)),"Missing BB Code",VLOOKUP(G110,BridgeCodes!$A$3:$E$65536,5,FALSE))</f>
        <v>Missing BB Code</v>
      </c>
      <c r="C110" s="10"/>
      <c r="D110" s="10"/>
      <c r="E110" s="10"/>
      <c r="F110" s="10"/>
      <c r="L110" s="67"/>
      <c r="M110" s="63"/>
      <c r="O110" s="62"/>
      <c r="P110" s="65"/>
      <c r="Q110" s="62"/>
    </row>
    <row r="111" spans="1:17" x14ac:dyDescent="0.2">
      <c r="A111" t="str">
        <f>IF(ISERROR(VLOOKUP(G111,BridgeCodes!$A$3:$E$65536,5,FALSE)),"Missing BB Code",VLOOKUP(G111,BridgeCodes!$A$3:$E$65536,5,FALSE))</f>
        <v>Missing BB Code</v>
      </c>
      <c r="C111" s="10"/>
      <c r="D111" s="10"/>
      <c r="E111" s="10"/>
      <c r="F111" s="10"/>
      <c r="L111" s="67"/>
      <c r="M111" s="63"/>
      <c r="O111" s="62"/>
      <c r="P111" s="65"/>
      <c r="Q111" s="62"/>
    </row>
    <row r="112" spans="1:17" x14ac:dyDescent="0.2">
      <c r="A112" t="str">
        <f>IF(ISERROR(VLOOKUP(G112,BridgeCodes!$A$3:$E$65536,5,FALSE)),"Missing BB Code",VLOOKUP(G112,BridgeCodes!$A$3:$E$65536,5,FALSE))</f>
        <v>Missing BB Code</v>
      </c>
      <c r="C112" s="10"/>
      <c r="D112" s="10"/>
      <c r="E112" s="10"/>
      <c r="F112" s="10"/>
      <c r="L112" s="67"/>
      <c r="M112" s="63"/>
      <c r="O112" s="62"/>
      <c r="P112" s="65"/>
      <c r="Q112" s="62"/>
    </row>
    <row r="113" spans="1:17" x14ac:dyDescent="0.2">
      <c r="A113" t="str">
        <f>IF(ISERROR(VLOOKUP(G113,BridgeCodes!$A$3:$E$65536,5,FALSE)),"Missing BB Code",VLOOKUP(G113,BridgeCodes!$A$3:$E$65536,5,FALSE))</f>
        <v>Missing BB Code</v>
      </c>
      <c r="C113" s="60"/>
      <c r="D113" s="60"/>
      <c r="E113" s="60"/>
      <c r="F113" s="60"/>
      <c r="L113" s="67"/>
      <c r="M113" s="63"/>
      <c r="O113" s="62"/>
      <c r="P113" s="65"/>
      <c r="Q113" s="62"/>
    </row>
    <row r="114" spans="1:17" x14ac:dyDescent="0.2">
      <c r="A114" t="str">
        <f>IF(ISERROR(VLOOKUP(G114,BridgeCodes!$A$3:$E$65536,5,FALSE)),"Missing BB Code",VLOOKUP(G114,BridgeCodes!$A$3:$E$65536,5,FALSE))</f>
        <v>Missing BB Code</v>
      </c>
      <c r="L114" s="67"/>
      <c r="M114" s="63"/>
      <c r="O114" s="62"/>
      <c r="P114" s="65"/>
      <c r="Q114" s="62"/>
    </row>
    <row r="115" spans="1:17" x14ac:dyDescent="0.2">
      <c r="A115" t="str">
        <f>IF(ISERROR(VLOOKUP(G115,BridgeCodes!$A$3:$E$65536,5,FALSE)),"Missing BB Code",VLOOKUP(G115,BridgeCodes!$A$3:$E$65536,5,FALSE))</f>
        <v>Missing BB Code</v>
      </c>
      <c r="L115" s="67"/>
      <c r="M115" s="63"/>
      <c r="O115" s="62"/>
      <c r="P115" s="65"/>
      <c r="Q115" s="62"/>
    </row>
    <row r="116" spans="1:17" x14ac:dyDescent="0.2">
      <c r="A116" t="str">
        <f>IF(ISERROR(VLOOKUP(G116,BridgeCodes!$A$3:$E$65536,5,FALSE)),"Missing BB Code",VLOOKUP(G116,BridgeCodes!$A$3:$E$65536,5,FALSE))</f>
        <v>Missing BB Code</v>
      </c>
      <c r="L116" s="67"/>
      <c r="M116" s="63"/>
      <c r="O116" s="62"/>
      <c r="P116" s="65"/>
      <c r="Q116" s="62"/>
    </row>
    <row r="117" spans="1:17" x14ac:dyDescent="0.2">
      <c r="A117" t="str">
        <f>IF(ISERROR(VLOOKUP(G117,BridgeCodes!$A$3:$E$65536,5,FALSE)),"Missing BB Code",VLOOKUP(G117,BridgeCodes!$A$3:$E$65536,5,FALSE))</f>
        <v>Missing BB Code</v>
      </c>
      <c r="L117" s="67"/>
      <c r="M117" s="63"/>
      <c r="O117" s="62"/>
      <c r="P117" s="65"/>
      <c r="Q117" s="62"/>
    </row>
    <row r="118" spans="1:17" x14ac:dyDescent="0.2">
      <c r="A118" t="str">
        <f>IF(ISERROR(VLOOKUP(G118,BridgeCodes!$A$3:$E$65536,5,FALSE)),"Missing BB Code",VLOOKUP(G118,BridgeCodes!$A$3:$E$65536,5,FALSE))</f>
        <v>Missing BB Code</v>
      </c>
      <c r="L118" s="67"/>
      <c r="M118" s="63"/>
      <c r="O118" s="62"/>
      <c r="P118" s="65"/>
      <c r="Q118" s="62"/>
    </row>
    <row r="119" spans="1:17" x14ac:dyDescent="0.2">
      <c r="A119" t="str">
        <f>IF(ISERROR(VLOOKUP(G119,BridgeCodes!$A$3:$E$65536,5,FALSE)),"Missing BB Code",VLOOKUP(G119,BridgeCodes!$A$3:$E$65536,5,FALSE))</f>
        <v>Missing BB Code</v>
      </c>
      <c r="L119" s="67"/>
      <c r="M119" s="63"/>
      <c r="O119" s="62"/>
      <c r="P119" s="65"/>
      <c r="Q119" s="62"/>
    </row>
    <row r="120" spans="1:17" x14ac:dyDescent="0.2">
      <c r="A120" t="str">
        <f>IF(ISERROR(VLOOKUP(G120,BridgeCodes!$A$3:$E$65536,5,FALSE)),"Missing BB Code",VLOOKUP(G120,BridgeCodes!$A$3:$E$65536,5,FALSE))</f>
        <v>Missing BB Code</v>
      </c>
      <c r="L120" s="67"/>
      <c r="M120" s="63"/>
      <c r="O120" s="62"/>
      <c r="P120" s="65"/>
      <c r="Q120" s="62"/>
    </row>
    <row r="121" spans="1:17" x14ac:dyDescent="0.2">
      <c r="A121" t="str">
        <f>IF(ISERROR(VLOOKUP(G121,BridgeCodes!$A$3:$E$65536,5,FALSE)),"Missing BB Code",VLOOKUP(G121,BridgeCodes!$A$3:$E$65536,5,FALSE))</f>
        <v>Missing BB Code</v>
      </c>
      <c r="L121" s="67"/>
      <c r="M121" s="63"/>
      <c r="O121" s="62"/>
      <c r="P121" s="65"/>
      <c r="Q121" s="62"/>
    </row>
    <row r="122" spans="1:17" x14ac:dyDescent="0.2">
      <c r="A122" t="str">
        <f>IF(ISERROR(VLOOKUP(G122,BridgeCodes!$A$3:$E$65536,5,FALSE)),"Missing BB Code",VLOOKUP(G122,BridgeCodes!$A$3:$E$65536,5,FALSE))</f>
        <v>Missing BB Code</v>
      </c>
      <c r="L122" s="67"/>
      <c r="M122" s="63"/>
      <c r="O122" s="62"/>
      <c r="P122" s="65"/>
      <c r="Q122" s="62"/>
    </row>
    <row r="123" spans="1:17" x14ac:dyDescent="0.2">
      <c r="A123" t="str">
        <f>IF(ISERROR(VLOOKUP(G123,BridgeCodes!$A$3:$E$65536,5,FALSE)),"Missing BB Code",VLOOKUP(G123,BridgeCodes!$A$3:$E$65536,5,FALSE))</f>
        <v>Missing BB Code</v>
      </c>
      <c r="L123" s="67"/>
      <c r="M123" s="63"/>
      <c r="O123" s="62"/>
      <c r="P123" s="65"/>
      <c r="Q123" s="62"/>
    </row>
    <row r="124" spans="1:17" x14ac:dyDescent="0.2">
      <c r="A124" t="str">
        <f>IF(ISERROR(VLOOKUP(G124,BridgeCodes!$A$3:$E$65536,5,FALSE)),"Missing BB Code",VLOOKUP(G124,BridgeCodes!$A$3:$E$65536,5,FALSE))</f>
        <v>Missing BB Code</v>
      </c>
      <c r="L124" s="67"/>
      <c r="M124" s="63"/>
      <c r="O124" s="62"/>
      <c r="P124" s="65"/>
      <c r="Q124" s="62"/>
    </row>
    <row r="125" spans="1:17" x14ac:dyDescent="0.2">
      <c r="A125" t="str">
        <f>IF(ISERROR(VLOOKUP(G125,BridgeCodes!$A$3:$E$65536,5,FALSE)),"Missing BB Code",VLOOKUP(G125,BridgeCodes!$A$3:$E$65536,5,FALSE))</f>
        <v>Missing BB Code</v>
      </c>
      <c r="L125" s="67"/>
      <c r="M125" s="63"/>
      <c r="O125" s="62"/>
      <c r="P125" s="65"/>
      <c r="Q125" s="62"/>
    </row>
    <row r="126" spans="1:17" x14ac:dyDescent="0.2">
      <c r="A126" t="str">
        <f>IF(ISERROR(VLOOKUP(G126,BridgeCodes!$A$3:$E$65536,5,FALSE)),"Missing BB Code",VLOOKUP(G126,BridgeCodes!$A$3:$E$65536,5,FALSE))</f>
        <v>Missing BB Code</v>
      </c>
      <c r="L126" s="67"/>
      <c r="M126" s="63"/>
      <c r="O126" s="62"/>
      <c r="P126" s="65"/>
      <c r="Q126" s="62"/>
    </row>
    <row r="127" spans="1:17" x14ac:dyDescent="0.2">
      <c r="A127" t="str">
        <f>IF(ISERROR(VLOOKUP(G127,BridgeCodes!$A$3:$E$65536,5,FALSE)),"Missing BB Code",VLOOKUP(G127,BridgeCodes!$A$3:$E$65536,5,FALSE))</f>
        <v>Missing BB Code</v>
      </c>
      <c r="L127" s="67"/>
      <c r="M127" s="63"/>
      <c r="O127" s="62"/>
      <c r="P127" s="65"/>
      <c r="Q127" s="62"/>
    </row>
    <row r="128" spans="1:17" x14ac:dyDescent="0.2">
      <c r="A128" t="str">
        <f>IF(ISERROR(VLOOKUP(G128,BridgeCodes!$A$3:$E$65536,5,FALSE)),"Missing BB Code",VLOOKUP(G128,BridgeCodes!$A$3:$E$65536,5,FALSE))</f>
        <v>Missing BB Code</v>
      </c>
      <c r="L128" s="67"/>
      <c r="M128" s="63"/>
      <c r="O128" s="62"/>
      <c r="P128" s="65"/>
      <c r="Q128" s="62"/>
    </row>
    <row r="129" spans="1:17" x14ac:dyDescent="0.2">
      <c r="A129" t="str">
        <f>IF(ISERROR(VLOOKUP(G129,BridgeCodes!$A$3:$E$65536,5,FALSE)),"Missing BB Code",VLOOKUP(G129,BridgeCodes!$A$3:$E$65536,5,FALSE))</f>
        <v>Missing BB Code</v>
      </c>
      <c r="L129" s="67"/>
      <c r="M129" s="63"/>
      <c r="O129" s="62"/>
      <c r="P129" s="65"/>
      <c r="Q129" s="62"/>
    </row>
    <row r="130" spans="1:17" x14ac:dyDescent="0.2">
      <c r="A130" t="str">
        <f>IF(ISERROR(VLOOKUP(G130,BridgeCodes!$A$3:$E$65536,5,FALSE)),"Missing BB Code",VLOOKUP(G130,BridgeCodes!$A$3:$E$65536,5,FALSE))</f>
        <v>Missing BB Code</v>
      </c>
      <c r="L130" s="67"/>
      <c r="M130" s="63"/>
      <c r="O130" s="62"/>
      <c r="P130" s="65"/>
      <c r="Q130" s="62"/>
    </row>
    <row r="131" spans="1:17" x14ac:dyDescent="0.2">
      <c r="A131" t="str">
        <f>IF(ISERROR(VLOOKUP(G131,BridgeCodes!$A$3:$E$65536,5,FALSE)),"Missing BB Code",VLOOKUP(G131,BridgeCodes!$A$3:$E$65536,5,FALSE))</f>
        <v>Missing BB Code</v>
      </c>
      <c r="L131" s="67"/>
      <c r="M131" s="63"/>
      <c r="O131" s="62"/>
      <c r="P131" s="65"/>
      <c r="Q131" s="62"/>
    </row>
    <row r="132" spans="1:17" x14ac:dyDescent="0.2">
      <c r="A132" t="str">
        <f>IF(ISERROR(VLOOKUP(G132,BridgeCodes!$A$3:$E$65536,5,FALSE)),"Missing BB Code",VLOOKUP(G132,BridgeCodes!$A$3:$E$65536,5,FALSE))</f>
        <v>Missing BB Code</v>
      </c>
      <c r="L132" s="67"/>
      <c r="M132" s="63"/>
      <c r="O132" s="62"/>
      <c r="P132" s="65"/>
      <c r="Q132" s="62"/>
    </row>
    <row r="133" spans="1:17" x14ac:dyDescent="0.2">
      <c r="A133" t="str">
        <f>IF(ISERROR(VLOOKUP(G133,BridgeCodes!$A$3:$E$65536,5,FALSE)),"Missing BB Code",VLOOKUP(G133,BridgeCodes!$A$3:$E$65536,5,FALSE))</f>
        <v>Missing BB Code</v>
      </c>
      <c r="L133" s="67"/>
      <c r="M133" s="63"/>
      <c r="O133" s="62"/>
      <c r="P133" s="65"/>
      <c r="Q133" s="62"/>
    </row>
    <row r="134" spans="1:17" x14ac:dyDescent="0.2">
      <c r="A134" t="str">
        <f>IF(ISERROR(VLOOKUP(G134,BridgeCodes!$A$3:$E$65536,5,FALSE)),"Missing BB Code",VLOOKUP(G134,BridgeCodes!$A$3:$E$65536,5,FALSE))</f>
        <v>Missing BB Code</v>
      </c>
      <c r="L134" s="67"/>
      <c r="M134" s="63"/>
      <c r="O134" s="62"/>
      <c r="P134" s="65"/>
      <c r="Q134" s="62"/>
    </row>
    <row r="135" spans="1:17" x14ac:dyDescent="0.2">
      <c r="A135" t="str">
        <f>IF(ISERROR(VLOOKUP(G135,BridgeCodes!$A$3:$E$65536,5,FALSE)),"Missing BB Code",VLOOKUP(G135,BridgeCodes!$A$3:$E$65536,5,FALSE))</f>
        <v>Missing BB Code</v>
      </c>
      <c r="L135" s="67"/>
      <c r="M135" s="63"/>
      <c r="O135" s="62"/>
      <c r="P135" s="65"/>
      <c r="Q135" s="62"/>
    </row>
    <row r="136" spans="1:17" x14ac:dyDescent="0.2">
      <c r="A136" t="str">
        <f>IF(ISERROR(VLOOKUP(G136,BridgeCodes!$A$3:$E$65536,5,FALSE)),"Missing BB Code",VLOOKUP(G136,BridgeCodes!$A$3:$E$65536,5,FALSE))</f>
        <v>Missing BB Code</v>
      </c>
      <c r="L136" s="67"/>
      <c r="M136" s="63"/>
      <c r="O136" s="62"/>
      <c r="P136" s="65"/>
      <c r="Q136" s="62"/>
    </row>
    <row r="137" spans="1:17" x14ac:dyDescent="0.2">
      <c r="A137" t="str">
        <f>IF(ISERROR(VLOOKUP(G137,BridgeCodes!$A$3:$E$65536,5,FALSE)),"Missing BB Code",VLOOKUP(G137,BridgeCodes!$A$3:$E$65536,5,FALSE))</f>
        <v>Missing BB Code</v>
      </c>
      <c r="L137" s="67"/>
      <c r="M137" s="63"/>
      <c r="O137" s="62"/>
      <c r="P137" s="65"/>
      <c r="Q137" s="62"/>
    </row>
    <row r="138" spans="1:17" x14ac:dyDescent="0.2">
      <c r="A138" t="str">
        <f>IF(ISERROR(VLOOKUP(G138,BridgeCodes!$A$3:$E$65536,5,FALSE)),"Missing BB Code",VLOOKUP(G138,BridgeCodes!$A$3:$E$65536,5,FALSE))</f>
        <v>Missing BB Code</v>
      </c>
      <c r="L138" s="67"/>
      <c r="M138" s="63"/>
      <c r="O138" s="62"/>
      <c r="P138" s="65"/>
      <c r="Q138" s="62"/>
    </row>
    <row r="139" spans="1:17" x14ac:dyDescent="0.2">
      <c r="A139" t="str">
        <f>IF(ISERROR(VLOOKUP(G139,BridgeCodes!$A$3:$E$65536,5,FALSE)),"Missing BB Code",VLOOKUP(G139,BridgeCodes!$A$3:$E$65536,5,FALSE))</f>
        <v>Missing BB Code</v>
      </c>
      <c r="L139" s="67"/>
      <c r="M139" s="63"/>
      <c r="O139" s="62"/>
      <c r="P139" s="65"/>
      <c r="Q139" s="62"/>
    </row>
    <row r="140" spans="1:17" x14ac:dyDescent="0.2">
      <c r="A140" t="str">
        <f>IF(ISERROR(VLOOKUP(G140,BridgeCodes!$A$3:$E$65536,5,FALSE)),"Missing BB Code",VLOOKUP(G140,BridgeCodes!$A$3:$E$65536,5,FALSE))</f>
        <v>Missing BB Code</v>
      </c>
      <c r="L140" s="67"/>
      <c r="M140" s="63"/>
      <c r="O140" s="62"/>
      <c r="P140" s="65"/>
      <c r="Q140" s="62"/>
    </row>
    <row r="141" spans="1:17" x14ac:dyDescent="0.2">
      <c r="A141" t="str">
        <f>IF(ISERROR(VLOOKUP(G141,BridgeCodes!$A$3:$E$65536,5,FALSE)),"Missing BB Code",VLOOKUP(G141,BridgeCodes!$A$3:$E$65536,5,FALSE))</f>
        <v>Missing BB Code</v>
      </c>
      <c r="L141" s="67"/>
      <c r="M141" s="63"/>
      <c r="O141" s="62"/>
      <c r="P141" s="65"/>
      <c r="Q141" s="62"/>
    </row>
    <row r="142" spans="1:17" x14ac:dyDescent="0.2">
      <c r="A142" t="str">
        <f>IF(ISERROR(VLOOKUP(G142,BridgeCodes!$A$3:$E$65536,5,FALSE)),"Missing BB Code",VLOOKUP(G142,BridgeCodes!$A$3:$E$65536,5,FALSE))</f>
        <v>Missing BB Code</v>
      </c>
      <c r="L142" s="67"/>
      <c r="M142" s="63"/>
      <c r="O142" s="62"/>
      <c r="P142" s="65"/>
      <c r="Q142" s="62"/>
    </row>
    <row r="143" spans="1:17" x14ac:dyDescent="0.2">
      <c r="A143" t="str">
        <f>IF(ISERROR(VLOOKUP(G143,BridgeCodes!$A$3:$E$65536,5,FALSE)),"Missing BB Code",VLOOKUP(G143,BridgeCodes!$A$3:$E$65536,5,FALSE))</f>
        <v>Missing BB Code</v>
      </c>
      <c r="L143" s="67"/>
      <c r="M143" s="63"/>
      <c r="O143" s="62"/>
      <c r="P143" s="65"/>
      <c r="Q143" s="62"/>
    </row>
    <row r="144" spans="1:17" x14ac:dyDescent="0.2">
      <c r="A144" t="str">
        <f>IF(ISERROR(VLOOKUP(G144,BridgeCodes!$A$3:$E$65536,5,FALSE)),"Missing BB Code",VLOOKUP(G144,BridgeCodes!$A$3:$E$65536,5,FALSE))</f>
        <v>Missing BB Code</v>
      </c>
      <c r="L144" s="67"/>
      <c r="M144" s="63"/>
      <c r="O144" s="62"/>
      <c r="P144" s="65"/>
      <c r="Q144" s="62"/>
    </row>
    <row r="145" spans="1:17" x14ac:dyDescent="0.2">
      <c r="A145" t="str">
        <f>IF(ISERROR(VLOOKUP(G145,BridgeCodes!$A$3:$E$65536,5,FALSE)),"Missing BB Code",VLOOKUP(G145,BridgeCodes!$A$3:$E$65536,5,FALSE))</f>
        <v>Missing BB Code</v>
      </c>
      <c r="L145" s="67"/>
      <c r="M145" s="63"/>
      <c r="O145" s="62"/>
      <c r="P145" s="65"/>
      <c r="Q145" s="62"/>
    </row>
    <row r="146" spans="1:17" x14ac:dyDescent="0.2">
      <c r="A146" t="str">
        <f>IF(ISERROR(VLOOKUP(G146,BridgeCodes!$A$3:$E$65536,5,FALSE)),"Missing BB Code",VLOOKUP(G146,BridgeCodes!$A$3:$E$65536,5,FALSE))</f>
        <v>Missing BB Code</v>
      </c>
      <c r="L146" s="67"/>
      <c r="M146" s="63"/>
      <c r="O146" s="62"/>
      <c r="P146" s="65"/>
      <c r="Q146" s="62"/>
    </row>
    <row r="147" spans="1:17" x14ac:dyDescent="0.2">
      <c r="A147" t="str">
        <f>IF(ISERROR(VLOOKUP(G147,BridgeCodes!$A$3:$E$65536,5,FALSE)),"Missing BB Code",VLOOKUP(G147,BridgeCodes!$A$3:$E$65536,5,FALSE))</f>
        <v>Missing BB Code</v>
      </c>
      <c r="L147" s="67"/>
      <c r="M147" s="63"/>
      <c r="O147" s="62"/>
      <c r="P147" s="65"/>
      <c r="Q147" s="62"/>
    </row>
    <row r="148" spans="1:17" x14ac:dyDescent="0.2">
      <c r="A148" t="str">
        <f>IF(ISERROR(VLOOKUP(G148,BridgeCodes!$A$3:$E$65536,5,FALSE)),"Missing BB Code",VLOOKUP(G148,BridgeCodes!$A$3:$E$65536,5,FALSE))</f>
        <v>Missing BB Code</v>
      </c>
      <c r="L148" s="67"/>
      <c r="M148" s="63"/>
      <c r="O148" s="62"/>
      <c r="P148" s="65"/>
      <c r="Q148" s="62"/>
    </row>
    <row r="149" spans="1:17" x14ac:dyDescent="0.2">
      <c r="A149" t="str">
        <f>IF(ISERROR(VLOOKUP(G149,BridgeCodes!$A$3:$E$65536,5,FALSE)),"Missing BB Code",VLOOKUP(G149,BridgeCodes!$A$3:$E$65536,5,FALSE))</f>
        <v>Missing BB Code</v>
      </c>
      <c r="L149" s="67"/>
      <c r="M149" s="63"/>
      <c r="O149" s="62"/>
      <c r="P149" s="65"/>
      <c r="Q149" s="62"/>
    </row>
    <row r="150" spans="1:17" x14ac:dyDescent="0.2">
      <c r="A150" t="str">
        <f>IF(ISERROR(VLOOKUP(G150,BridgeCodes!$A$3:$E$65536,5,FALSE)),"Missing BB Code",VLOOKUP(G150,BridgeCodes!$A$3:$E$65536,5,FALSE))</f>
        <v>Missing BB Code</v>
      </c>
      <c r="L150" s="67"/>
      <c r="M150" s="63"/>
      <c r="O150" s="62"/>
      <c r="P150" s="65"/>
      <c r="Q150" s="62"/>
    </row>
    <row r="151" spans="1:17" x14ac:dyDescent="0.2">
      <c r="A151" t="str">
        <f>IF(ISERROR(VLOOKUP(G151,BridgeCodes!$A$3:$E$65536,5,FALSE)),"Missing BB Code",VLOOKUP(G151,BridgeCodes!$A$3:$E$65536,5,FALSE))</f>
        <v>Missing BB Code</v>
      </c>
      <c r="L151" s="67"/>
      <c r="M151" s="63"/>
      <c r="O151" s="62"/>
      <c r="P151" s="65"/>
      <c r="Q151" s="62"/>
    </row>
    <row r="152" spans="1:17" x14ac:dyDescent="0.2">
      <c r="A152" t="str">
        <f>IF(ISERROR(VLOOKUP(G152,BridgeCodes!$A$3:$E$65536,5,FALSE)),"Missing BB Code",VLOOKUP(G152,BridgeCodes!$A$3:$E$65536,5,FALSE))</f>
        <v>Missing BB Code</v>
      </c>
      <c r="L152" s="67"/>
      <c r="M152" s="63"/>
      <c r="O152" s="62"/>
      <c r="P152" s="65"/>
      <c r="Q152" s="62"/>
    </row>
    <row r="153" spans="1:17" x14ac:dyDescent="0.2">
      <c r="A153" t="str">
        <f>IF(ISERROR(VLOOKUP(G153,BridgeCodes!$A$3:$E$65536,5,FALSE)),"Missing BB Code",VLOOKUP(G153,BridgeCodes!$A$3:$E$65536,5,FALSE))</f>
        <v>Missing BB Code</v>
      </c>
      <c r="L153" s="67"/>
      <c r="M153" s="63"/>
      <c r="O153" s="62"/>
      <c r="P153" s="65"/>
      <c r="Q153" s="62"/>
    </row>
    <row r="154" spans="1:17" x14ac:dyDescent="0.2">
      <c r="A154" t="str">
        <f>IF(ISERROR(VLOOKUP(G154,BridgeCodes!$A$3:$E$65536,5,FALSE)),"Missing BB Code",VLOOKUP(G154,BridgeCodes!$A$3:$E$65536,5,FALSE))</f>
        <v>Missing BB Code</v>
      </c>
      <c r="L154" s="67"/>
      <c r="M154" s="63"/>
      <c r="O154" s="62"/>
      <c r="P154" s="65"/>
      <c r="Q154" s="62"/>
    </row>
    <row r="155" spans="1:17" x14ac:dyDescent="0.2">
      <c r="A155" t="str">
        <f>IF(ISERROR(VLOOKUP(G155,BridgeCodes!$A$3:$E$65536,5,FALSE)),"Missing BB Code",VLOOKUP(G155,BridgeCodes!$A$3:$E$65536,5,FALSE))</f>
        <v>Missing BB Code</v>
      </c>
      <c r="L155" s="67"/>
      <c r="M155" s="63"/>
      <c r="O155" s="62"/>
      <c r="P155" s="65"/>
      <c r="Q155" s="62"/>
    </row>
    <row r="156" spans="1:17" x14ac:dyDescent="0.2">
      <c r="A156" t="str">
        <f>IF(ISERROR(VLOOKUP(G156,BridgeCodes!$A$3:$E$65536,5,FALSE)),"Missing BB Code",VLOOKUP(G156,BridgeCodes!$A$3:$E$65536,5,FALSE))</f>
        <v>Missing BB Code</v>
      </c>
      <c r="L156" s="67"/>
      <c r="M156" s="63"/>
      <c r="O156" s="62"/>
      <c r="P156" s="65"/>
      <c r="Q156" s="62"/>
    </row>
    <row r="157" spans="1:17" x14ac:dyDescent="0.2">
      <c r="A157" t="str">
        <f>IF(ISERROR(VLOOKUP(G157,BridgeCodes!$A$3:$E$65536,5,FALSE)),"Missing BB Code",VLOOKUP(G157,BridgeCodes!$A$3:$E$65536,5,FALSE))</f>
        <v>Missing BB Code</v>
      </c>
      <c r="L157" s="67"/>
      <c r="M157" s="63"/>
      <c r="O157" s="62"/>
      <c r="P157" s="65"/>
      <c r="Q157" s="62"/>
    </row>
    <row r="158" spans="1:17" x14ac:dyDescent="0.2">
      <c r="A158" t="str">
        <f>IF(ISERROR(VLOOKUP(G158,BridgeCodes!$A$3:$E$65536,5,FALSE)),"Missing BB Code",VLOOKUP(G158,BridgeCodes!$A$3:$E$65536,5,FALSE))</f>
        <v>Missing BB Code</v>
      </c>
      <c r="L158" s="67"/>
      <c r="M158" s="63"/>
      <c r="O158" s="62"/>
      <c r="P158" s="65"/>
      <c r="Q158" s="62"/>
    </row>
    <row r="159" spans="1:17" x14ac:dyDescent="0.2">
      <c r="A159" t="str">
        <f>IF(ISERROR(VLOOKUP(G159,BridgeCodes!$A$3:$E$65536,5,FALSE)),"Missing BB Code",VLOOKUP(G159,BridgeCodes!$A$3:$E$65536,5,FALSE))</f>
        <v>Missing BB Code</v>
      </c>
      <c r="L159" s="67"/>
      <c r="M159" s="63"/>
      <c r="O159" s="62"/>
      <c r="P159" s="65"/>
      <c r="Q159" s="62"/>
    </row>
    <row r="160" spans="1:17" x14ac:dyDescent="0.2">
      <c r="A160" t="str">
        <f>IF(ISERROR(VLOOKUP(G160,BridgeCodes!$A$3:$E$65536,5,FALSE)),"Missing BB Code",VLOOKUP(G160,BridgeCodes!$A$3:$E$65536,5,FALSE))</f>
        <v>Missing BB Code</v>
      </c>
      <c r="L160" s="67"/>
      <c r="M160" s="63"/>
      <c r="O160" s="62"/>
      <c r="P160" s="65"/>
      <c r="Q160" s="62"/>
    </row>
    <row r="161" spans="1:17" x14ac:dyDescent="0.2">
      <c r="A161" t="str">
        <f>IF(ISERROR(VLOOKUP(G161,BridgeCodes!$A$3:$E$65536,5,FALSE)),"Missing BB Code",VLOOKUP(G161,BridgeCodes!$A$3:$E$65536,5,FALSE))</f>
        <v>Missing BB Code</v>
      </c>
      <c r="L161" s="67"/>
      <c r="M161" s="63"/>
      <c r="O161" s="62"/>
      <c r="P161" s="65"/>
      <c r="Q161" s="62"/>
    </row>
    <row r="162" spans="1:17" x14ac:dyDescent="0.2">
      <c r="A162" t="str">
        <f>IF(ISERROR(VLOOKUP(G162,BridgeCodes!$A$3:$E$65536,5,FALSE)),"Missing BB Code",VLOOKUP(G162,BridgeCodes!$A$3:$E$65536,5,FALSE))</f>
        <v>Missing BB Code</v>
      </c>
      <c r="L162" s="67"/>
      <c r="M162" s="63"/>
      <c r="O162" s="62"/>
      <c r="P162" s="65"/>
      <c r="Q162" s="62"/>
    </row>
    <row r="163" spans="1:17" x14ac:dyDescent="0.2">
      <c r="A163" t="str">
        <f>IF(ISERROR(VLOOKUP(G163,BridgeCodes!$A$3:$E$65536,5,FALSE)),"Missing BB Code",VLOOKUP(G163,BridgeCodes!$A$3:$E$65536,5,FALSE))</f>
        <v>Missing BB Code</v>
      </c>
      <c r="L163" s="67"/>
      <c r="M163" s="63"/>
      <c r="O163" s="62"/>
      <c r="P163" s="65"/>
      <c r="Q163" s="62"/>
    </row>
    <row r="164" spans="1:17" x14ac:dyDescent="0.2">
      <c r="A164" t="str">
        <f>IF(ISERROR(VLOOKUP(G164,BridgeCodes!$A$3:$E$65536,5,FALSE)),"Missing BB Code",VLOOKUP(G164,BridgeCodes!$A$3:$E$65536,5,FALSE))</f>
        <v>Missing BB Code</v>
      </c>
      <c r="L164" s="67"/>
      <c r="M164" s="63"/>
      <c r="O164" s="62"/>
      <c r="P164" s="65"/>
      <c r="Q164" s="62"/>
    </row>
    <row r="165" spans="1:17" x14ac:dyDescent="0.2">
      <c r="A165" t="str">
        <f>IF(ISERROR(VLOOKUP(G165,BridgeCodes!$A$3:$E$65536,5,FALSE)),"Missing BB Code",VLOOKUP(G165,BridgeCodes!$A$3:$E$65536,5,FALSE))</f>
        <v>Missing BB Code</v>
      </c>
      <c r="L165" s="67"/>
      <c r="M165" s="63"/>
      <c r="O165" s="62"/>
      <c r="P165" s="65"/>
      <c r="Q165" s="62"/>
    </row>
    <row r="166" spans="1:17" x14ac:dyDescent="0.2">
      <c r="A166" t="str">
        <f>IF(ISERROR(VLOOKUP(G166,BridgeCodes!$A$3:$E$65536,5,FALSE)),"Missing BB Code",VLOOKUP(G166,BridgeCodes!$A$3:$E$65536,5,FALSE))</f>
        <v>Missing BB Code</v>
      </c>
      <c r="L166" s="67"/>
      <c r="M166" s="63"/>
      <c r="O166" s="62"/>
      <c r="P166" s="65"/>
      <c r="Q166" s="62"/>
    </row>
    <row r="167" spans="1:17" x14ac:dyDescent="0.2">
      <c r="A167" t="str">
        <f>IF(ISERROR(VLOOKUP(G167,BridgeCodes!$A$3:$E$65536,5,FALSE)),"Missing BB Code",VLOOKUP(G167,BridgeCodes!$A$3:$E$65536,5,FALSE))</f>
        <v>Missing BB Code</v>
      </c>
      <c r="L167" s="67"/>
      <c r="M167" s="63"/>
      <c r="O167" s="62"/>
      <c r="P167" s="65"/>
      <c r="Q167" s="62"/>
    </row>
    <row r="168" spans="1:17" x14ac:dyDescent="0.2">
      <c r="A168" t="str">
        <f>IF(ISERROR(VLOOKUP(G168,BridgeCodes!$A$3:$E$65536,5,FALSE)),"Missing BB Code",VLOOKUP(G168,BridgeCodes!$A$3:$E$65536,5,FALSE))</f>
        <v>Missing BB Code</v>
      </c>
      <c r="L168" s="67"/>
      <c r="M168" s="63"/>
      <c r="O168" s="62"/>
      <c r="P168" s="65"/>
      <c r="Q168" s="62"/>
    </row>
    <row r="169" spans="1:17" x14ac:dyDescent="0.2">
      <c r="A169" t="str">
        <f>IF(ISERROR(VLOOKUP(G169,BridgeCodes!$A$3:$E$65536,5,FALSE)),"Missing BB Code",VLOOKUP(G169,BridgeCodes!$A$3:$E$65536,5,FALSE))</f>
        <v>Missing BB Code</v>
      </c>
      <c r="L169" s="67"/>
      <c r="M169" s="63"/>
      <c r="O169" s="62"/>
      <c r="P169" s="65"/>
      <c r="Q169" s="62"/>
    </row>
    <row r="170" spans="1:17" x14ac:dyDescent="0.2">
      <c r="A170" t="str">
        <f>IF(ISERROR(VLOOKUP(G170,BridgeCodes!$A$3:$E$65536,5,FALSE)),"Missing BB Code",VLOOKUP(G170,BridgeCodes!$A$3:$E$65536,5,FALSE))</f>
        <v>Missing BB Code</v>
      </c>
      <c r="L170" s="67"/>
      <c r="M170" s="63"/>
      <c r="O170" s="62"/>
      <c r="P170" s="65"/>
      <c r="Q170" s="62"/>
    </row>
    <row r="171" spans="1:17" x14ac:dyDescent="0.2">
      <c r="A171" t="str">
        <f>IF(ISERROR(VLOOKUP(G171,BridgeCodes!$A$3:$E$65536,5,FALSE)),"Missing BB Code",VLOOKUP(G171,BridgeCodes!$A$3:$E$65536,5,FALSE))</f>
        <v>Missing BB Code</v>
      </c>
      <c r="L171" s="67"/>
      <c r="M171" s="63"/>
      <c r="O171" s="62"/>
      <c r="P171" s="65"/>
      <c r="Q171" s="62"/>
    </row>
    <row r="172" spans="1:17" x14ac:dyDescent="0.2">
      <c r="A172" t="str">
        <f>IF(ISERROR(VLOOKUP(G172,BridgeCodes!$A$3:$E$65536,5,FALSE)),"Missing BB Code",VLOOKUP(G172,BridgeCodes!$A$3:$E$65536,5,FALSE))</f>
        <v>Missing BB Code</v>
      </c>
      <c r="L172" s="67"/>
      <c r="M172" s="63"/>
      <c r="O172" s="62"/>
      <c r="P172" s="65"/>
      <c r="Q172" s="62"/>
    </row>
    <row r="173" spans="1:17" x14ac:dyDescent="0.2">
      <c r="A173" t="str">
        <f>IF(ISERROR(VLOOKUP(G173,BridgeCodes!$A$3:$E$65536,5,FALSE)),"Missing BB Code",VLOOKUP(G173,BridgeCodes!$A$3:$E$65536,5,FALSE))</f>
        <v>Missing BB Code</v>
      </c>
      <c r="L173" s="67"/>
      <c r="M173" s="63"/>
      <c r="O173" s="62"/>
      <c r="P173" s="65"/>
      <c r="Q173" s="62"/>
    </row>
    <row r="174" spans="1:17" x14ac:dyDescent="0.2">
      <c r="A174" t="str">
        <f>IF(ISERROR(VLOOKUP(G174,BridgeCodes!$A$3:$E$65536,5,FALSE)),"Missing BB Code",VLOOKUP(G174,BridgeCodes!$A$3:$E$65536,5,FALSE))</f>
        <v>Missing BB Code</v>
      </c>
      <c r="L174" s="67"/>
      <c r="M174" s="63"/>
      <c r="O174" s="62"/>
      <c r="P174" s="65"/>
      <c r="Q174" s="62"/>
    </row>
    <row r="175" spans="1:17" x14ac:dyDescent="0.2">
      <c r="A175" t="str">
        <f>IF(ISERROR(VLOOKUP(G175,BridgeCodes!$A$3:$E$65536,5,FALSE)),"Missing BB Code",VLOOKUP(G175,BridgeCodes!$A$3:$E$65536,5,FALSE))</f>
        <v>Missing BB Code</v>
      </c>
      <c r="L175" s="67"/>
      <c r="M175" s="63"/>
      <c r="O175" s="62"/>
      <c r="P175" s="65"/>
      <c r="Q175" s="62"/>
    </row>
    <row r="176" spans="1:17" x14ac:dyDescent="0.2">
      <c r="A176" t="str">
        <f>IF(ISERROR(VLOOKUP(G176,BridgeCodes!$A$3:$E$65536,5,FALSE)),"Missing BB Code",VLOOKUP(G176,BridgeCodes!$A$3:$E$65536,5,FALSE))</f>
        <v>Missing BB Code</v>
      </c>
      <c r="L176" s="67"/>
      <c r="M176" s="63"/>
      <c r="O176" s="62"/>
      <c r="P176" s="65"/>
      <c r="Q176" s="62"/>
    </row>
    <row r="177" spans="1:17" x14ac:dyDescent="0.2">
      <c r="A177" t="str">
        <f>IF(ISERROR(VLOOKUP(G177,BridgeCodes!$A$3:$E$65536,5,FALSE)),"Missing BB Code",VLOOKUP(G177,BridgeCodes!$A$3:$E$65536,5,FALSE))</f>
        <v>Missing BB Code</v>
      </c>
      <c r="L177" s="67"/>
      <c r="M177" s="63"/>
      <c r="O177" s="62"/>
      <c r="P177" s="65"/>
      <c r="Q177" s="62"/>
    </row>
    <row r="178" spans="1:17" x14ac:dyDescent="0.2">
      <c r="A178" t="str">
        <f>IF(ISERROR(VLOOKUP(G178,BridgeCodes!$A$3:$E$65536,5,FALSE)),"Missing BB Code",VLOOKUP(G178,BridgeCodes!$A$3:$E$65536,5,FALSE))</f>
        <v>Missing BB Code</v>
      </c>
      <c r="L178" s="67"/>
      <c r="M178" s="63"/>
      <c r="O178" s="62"/>
      <c r="P178" s="65"/>
      <c r="Q178" s="62"/>
    </row>
    <row r="179" spans="1:17" x14ac:dyDescent="0.2">
      <c r="A179" t="str">
        <f>IF(ISERROR(VLOOKUP(G179,BridgeCodes!$A$3:$E$65536,5,FALSE)),"Missing BB Code",VLOOKUP(G179,BridgeCodes!$A$3:$E$65536,5,FALSE))</f>
        <v>Missing BB Code</v>
      </c>
      <c r="L179" s="67"/>
      <c r="M179" s="63"/>
      <c r="O179" s="62"/>
      <c r="P179" s="65"/>
      <c r="Q179" s="62"/>
    </row>
    <row r="180" spans="1:17" x14ac:dyDescent="0.2">
      <c r="A180" t="str">
        <f>IF(ISERROR(VLOOKUP(G180,BridgeCodes!$A$3:$E$65536,5,FALSE)),"Missing BB Code",VLOOKUP(G180,BridgeCodes!$A$3:$E$65536,5,FALSE))</f>
        <v>Missing BB Code</v>
      </c>
      <c r="L180" s="67"/>
      <c r="M180" s="63"/>
      <c r="O180" s="62"/>
      <c r="P180" s="65"/>
      <c r="Q180" s="62"/>
    </row>
    <row r="181" spans="1:17" x14ac:dyDescent="0.2">
      <c r="A181" t="str">
        <f>IF(ISERROR(VLOOKUP(G181,BridgeCodes!$A$3:$E$65536,5,FALSE)),"Missing BB Code",VLOOKUP(G181,BridgeCodes!$A$3:$E$65536,5,FALSE))</f>
        <v>Missing BB Code</v>
      </c>
      <c r="L181" s="67"/>
      <c r="M181" s="63"/>
      <c r="O181" s="62"/>
      <c r="P181" s="65"/>
      <c r="Q181" s="62"/>
    </row>
    <row r="182" spans="1:17" x14ac:dyDescent="0.2">
      <c r="A182" t="str">
        <f>IF(ISERROR(VLOOKUP(G182,BridgeCodes!$A$3:$E$65536,5,FALSE)),"Missing BB Code",VLOOKUP(G182,BridgeCodes!$A$3:$E$65536,5,FALSE))</f>
        <v>Missing BB Code</v>
      </c>
      <c r="L182" s="67"/>
      <c r="M182" s="63"/>
      <c r="O182" s="62"/>
      <c r="P182" s="65"/>
      <c r="Q182" s="62"/>
    </row>
    <row r="183" spans="1:17" x14ac:dyDescent="0.2">
      <c r="A183" t="str">
        <f>IF(ISERROR(VLOOKUP(G183,BridgeCodes!$A$3:$E$65536,5,FALSE)),"Missing BB Code",VLOOKUP(G183,BridgeCodes!$A$3:$E$65536,5,FALSE))</f>
        <v>Missing BB Code</v>
      </c>
      <c r="L183" s="67"/>
      <c r="M183" s="63"/>
      <c r="O183" s="62"/>
      <c r="P183" s="65"/>
      <c r="Q183" s="62"/>
    </row>
    <row r="184" spans="1:17" x14ac:dyDescent="0.2">
      <c r="A184" t="str">
        <f>IF(ISERROR(VLOOKUP(G184,BridgeCodes!$A$3:$E$65536,5,FALSE)),"Missing BB Code",VLOOKUP(G184,BridgeCodes!$A$3:$E$65536,5,FALSE))</f>
        <v>Missing BB Code</v>
      </c>
      <c r="L184" s="67"/>
      <c r="M184" s="63"/>
      <c r="O184" s="62"/>
      <c r="P184" s="65"/>
      <c r="Q184" s="62"/>
    </row>
    <row r="185" spans="1:17" x14ac:dyDescent="0.2">
      <c r="A185" t="str">
        <f>IF(ISERROR(VLOOKUP(G185,BridgeCodes!$A$3:$E$65536,5,FALSE)),"Missing BB Code",VLOOKUP(G185,BridgeCodes!$A$3:$E$65536,5,FALSE))</f>
        <v>Missing BB Code</v>
      </c>
      <c r="L185" s="67"/>
      <c r="M185" s="63"/>
      <c r="O185" s="62"/>
      <c r="P185" s="65"/>
      <c r="Q185" s="62"/>
    </row>
    <row r="186" spans="1:17" x14ac:dyDescent="0.2">
      <c r="A186" t="str">
        <f>IF(ISERROR(VLOOKUP(G186,BridgeCodes!$A$3:$E$65536,5,FALSE)),"Missing BB Code",VLOOKUP(G186,BridgeCodes!$A$3:$E$65536,5,FALSE))</f>
        <v>Missing BB Code</v>
      </c>
      <c r="L186" s="67"/>
      <c r="M186" s="63"/>
      <c r="O186" s="62"/>
      <c r="P186" s="65"/>
      <c r="Q186" s="62"/>
    </row>
    <row r="187" spans="1:17" x14ac:dyDescent="0.2">
      <c r="A187" t="str">
        <f>IF(ISERROR(VLOOKUP(G187,BridgeCodes!$A$3:$E$65536,5,FALSE)),"Missing BB Code",VLOOKUP(G187,BridgeCodes!$A$3:$E$65536,5,FALSE))</f>
        <v>Missing BB Code</v>
      </c>
      <c r="L187" s="67"/>
      <c r="M187" s="63"/>
      <c r="O187" s="62"/>
      <c r="P187" s="65"/>
      <c r="Q187" s="62"/>
    </row>
    <row r="188" spans="1:17" x14ac:dyDescent="0.2">
      <c r="A188" t="str">
        <f>IF(ISERROR(VLOOKUP(G188,BridgeCodes!$A$3:$E$65536,5,FALSE)),"Missing BB Code",VLOOKUP(G188,BridgeCodes!$A$3:$E$65536,5,FALSE))</f>
        <v>Missing BB Code</v>
      </c>
      <c r="L188" s="67"/>
      <c r="M188" s="63"/>
      <c r="O188" s="62"/>
      <c r="P188" s="65"/>
      <c r="Q188" s="62"/>
    </row>
    <row r="189" spans="1:17" x14ac:dyDescent="0.2">
      <c r="A189" t="str">
        <f>IF(ISERROR(VLOOKUP(G189,BridgeCodes!$A$3:$E$65536,5,FALSE)),"Missing BB Code",VLOOKUP(G189,BridgeCodes!$A$3:$E$65536,5,FALSE))</f>
        <v>Missing BB Code</v>
      </c>
      <c r="L189" s="67"/>
      <c r="M189" s="63"/>
      <c r="O189" s="62"/>
      <c r="P189" s="65"/>
      <c r="Q189" s="62"/>
    </row>
    <row r="190" spans="1:17" x14ac:dyDescent="0.2">
      <c r="A190" t="str">
        <f>IF(ISERROR(VLOOKUP(G190,BridgeCodes!$A$3:$E$65536,5,FALSE)),"Missing BB Code",VLOOKUP(G190,BridgeCodes!$A$3:$E$65536,5,FALSE))</f>
        <v>Missing BB Code</v>
      </c>
      <c r="L190" s="67"/>
      <c r="M190" s="63"/>
      <c r="O190" s="62"/>
      <c r="P190" s="65"/>
      <c r="Q190" s="62"/>
    </row>
    <row r="191" spans="1:17" x14ac:dyDescent="0.2">
      <c r="A191" t="str">
        <f>IF(ISERROR(VLOOKUP(G191,BridgeCodes!$A$3:$E$65536,5,FALSE)),"Missing BB Code",VLOOKUP(G191,BridgeCodes!$A$3:$E$65536,5,FALSE))</f>
        <v>Missing BB Code</v>
      </c>
      <c r="L191" s="67"/>
      <c r="M191" s="63"/>
      <c r="O191" s="62"/>
      <c r="P191" s="65"/>
      <c r="Q191" s="62"/>
    </row>
    <row r="192" spans="1:17" x14ac:dyDescent="0.2">
      <c r="A192" t="str">
        <f>IF(ISERROR(VLOOKUP(G192,BridgeCodes!$A$3:$E$65536,5,FALSE)),"Missing BB Code",VLOOKUP(G192,BridgeCodes!$A$3:$E$65536,5,FALSE))</f>
        <v>Missing BB Code</v>
      </c>
      <c r="L192" s="67"/>
      <c r="M192" s="63"/>
      <c r="O192" s="62"/>
      <c r="P192" s="65"/>
      <c r="Q192" s="62"/>
    </row>
    <row r="193" spans="1:17" x14ac:dyDescent="0.2">
      <c r="A193" t="str">
        <f>IF(ISERROR(VLOOKUP(G193,BridgeCodes!$A$3:$E$65536,5,FALSE)),"Missing BB Code",VLOOKUP(G193,BridgeCodes!$A$3:$E$65536,5,FALSE))</f>
        <v>Missing BB Code</v>
      </c>
      <c r="L193" s="67"/>
      <c r="M193" s="63"/>
      <c r="O193" s="62"/>
      <c r="P193" s="65"/>
      <c r="Q193" s="62"/>
    </row>
    <row r="194" spans="1:17" x14ac:dyDescent="0.2">
      <c r="A194" t="str">
        <f>IF(ISERROR(VLOOKUP(G194,BridgeCodes!$A$3:$E$65536,5,FALSE)),"Missing BB Code",VLOOKUP(G194,BridgeCodes!$A$3:$E$65536,5,FALSE))</f>
        <v>Missing BB Code</v>
      </c>
      <c r="L194" s="67"/>
      <c r="M194" s="63"/>
      <c r="O194" s="62"/>
      <c r="P194" s="65"/>
      <c r="Q194" s="62"/>
    </row>
    <row r="195" spans="1:17" x14ac:dyDescent="0.2">
      <c r="A195" t="str">
        <f>IF(ISERROR(VLOOKUP(G195,BridgeCodes!$A$3:$E$65536,5,FALSE)),"Missing BB Code",VLOOKUP(G195,BridgeCodes!$A$3:$E$65536,5,FALSE))</f>
        <v>Missing BB Code</v>
      </c>
      <c r="L195" s="67"/>
      <c r="M195" s="63"/>
      <c r="O195" s="62"/>
      <c r="P195" s="65"/>
      <c r="Q195" s="62"/>
    </row>
    <row r="196" spans="1:17" x14ac:dyDescent="0.2">
      <c r="A196" t="str">
        <f>IF(ISERROR(VLOOKUP(G196,BridgeCodes!$A$3:$E$65536,5,FALSE)),"Missing BB Code",VLOOKUP(G196,BridgeCodes!$A$3:$E$65536,5,FALSE))</f>
        <v>Missing BB Code</v>
      </c>
      <c r="L196" s="67"/>
      <c r="M196" s="63"/>
      <c r="O196" s="62"/>
      <c r="P196" s="65"/>
      <c r="Q196" s="62"/>
    </row>
    <row r="197" spans="1:17" x14ac:dyDescent="0.2">
      <c r="A197" t="str">
        <f>IF(ISERROR(VLOOKUP(G197,BridgeCodes!$A$3:$E$65536,5,FALSE)),"Missing BB Code",VLOOKUP(G197,BridgeCodes!$A$3:$E$65536,5,FALSE))</f>
        <v>Missing BB Code</v>
      </c>
      <c r="L197" s="67"/>
      <c r="M197" s="63"/>
      <c r="O197" s="62"/>
      <c r="P197" s="65"/>
      <c r="Q197" s="62"/>
    </row>
    <row r="198" spans="1:17" x14ac:dyDescent="0.2">
      <c r="A198" t="str">
        <f>IF(ISERROR(VLOOKUP(G198,BridgeCodes!$A$3:$E$65536,5,FALSE)),"Missing BB Code",VLOOKUP(G198,BridgeCodes!$A$3:$E$65536,5,FALSE))</f>
        <v>Missing BB Code</v>
      </c>
      <c r="L198" s="67"/>
      <c r="M198" s="63"/>
      <c r="O198" s="62"/>
      <c r="P198" s="65"/>
      <c r="Q198" s="62"/>
    </row>
    <row r="199" spans="1:17" x14ac:dyDescent="0.2">
      <c r="A199" t="str">
        <f>IF(ISERROR(VLOOKUP(G199,BridgeCodes!$A$3:$E$65536,5,FALSE)),"Missing BB Code",VLOOKUP(G199,BridgeCodes!$A$3:$E$65536,5,FALSE))</f>
        <v>Missing BB Code</v>
      </c>
      <c r="L199" s="67"/>
      <c r="M199" s="63"/>
      <c r="O199" s="62"/>
      <c r="P199" s="65"/>
      <c r="Q199" s="62"/>
    </row>
    <row r="200" spans="1:17" x14ac:dyDescent="0.2">
      <c r="A200" t="str">
        <f>IF(ISERROR(VLOOKUP(G200,BridgeCodes!$A$3:$E$65536,5,FALSE)),"Missing BB Code",VLOOKUP(G200,BridgeCodes!$A$3:$E$65536,5,FALSE))</f>
        <v>Missing BB Code</v>
      </c>
      <c r="L200" s="67"/>
      <c r="M200" s="63"/>
      <c r="O200" s="62"/>
      <c r="P200" s="65"/>
      <c r="Q200" s="62"/>
    </row>
    <row r="201" spans="1:17" x14ac:dyDescent="0.2">
      <c r="A201" t="str">
        <f>IF(ISERROR(VLOOKUP(G201,BridgeCodes!$A$3:$E$65536,5,FALSE)),"Missing BB Code",VLOOKUP(G201,BridgeCodes!$A$3:$E$65536,5,FALSE))</f>
        <v>Missing BB Code</v>
      </c>
      <c r="L201" s="67"/>
      <c r="M201" s="63"/>
      <c r="O201" s="62"/>
      <c r="P201" s="65"/>
      <c r="Q201" s="62"/>
    </row>
    <row r="202" spans="1:17" x14ac:dyDescent="0.2">
      <c r="A202" t="str">
        <f>IF(ISERROR(VLOOKUP(G202,BridgeCodes!$A$3:$E$65536,5,FALSE)),"Missing BB Code",VLOOKUP(G202,BridgeCodes!$A$3:$E$65536,5,FALSE))</f>
        <v>Missing BB Code</v>
      </c>
      <c r="L202" s="67"/>
      <c r="M202" s="63"/>
      <c r="O202" s="62"/>
      <c r="P202" s="65"/>
      <c r="Q202" s="62"/>
    </row>
    <row r="203" spans="1:17" x14ac:dyDescent="0.2">
      <c r="A203" t="str">
        <f>IF(ISERROR(VLOOKUP(G203,BridgeCodes!$A$3:$E$65536,5,FALSE)),"Missing BB Code",VLOOKUP(G203,BridgeCodes!$A$3:$E$65536,5,FALSE))</f>
        <v>Missing BB Code</v>
      </c>
      <c r="L203" s="67"/>
      <c r="M203" s="63"/>
      <c r="O203" s="62"/>
      <c r="P203" s="65"/>
      <c r="Q203" s="62"/>
    </row>
    <row r="204" spans="1:17" x14ac:dyDescent="0.2">
      <c r="A204" t="str">
        <f>IF(ISERROR(VLOOKUP(G204,BridgeCodes!$A$3:$E$65536,5,FALSE)),"Missing BB Code",VLOOKUP(G204,BridgeCodes!$A$3:$E$65536,5,FALSE))</f>
        <v>Missing BB Code</v>
      </c>
      <c r="L204" s="67"/>
      <c r="M204" s="63"/>
      <c r="O204" s="62"/>
      <c r="P204" s="65"/>
      <c r="Q204" s="62"/>
    </row>
    <row r="205" spans="1:17" x14ac:dyDescent="0.2">
      <c r="A205" t="str">
        <f>IF(ISERROR(VLOOKUP(G205,BridgeCodes!$A$3:$E$65536,5,FALSE)),"Missing BB Code",VLOOKUP(G205,BridgeCodes!$A$3:$E$65536,5,FALSE))</f>
        <v>Missing BB Code</v>
      </c>
      <c r="L205" s="67"/>
      <c r="M205" s="63"/>
      <c r="O205" s="62"/>
      <c r="P205" s="65"/>
      <c r="Q205" s="62"/>
    </row>
    <row r="206" spans="1:17" x14ac:dyDescent="0.2">
      <c r="A206" t="str">
        <f>IF(ISERROR(VLOOKUP(G206,BridgeCodes!$A$3:$E$65536,5,FALSE)),"Missing BB Code",VLOOKUP(G206,BridgeCodes!$A$3:$E$65536,5,FALSE))</f>
        <v>Missing BB Code</v>
      </c>
      <c r="L206" s="67"/>
      <c r="M206" s="63"/>
      <c r="O206" s="62"/>
      <c r="P206" s="65"/>
      <c r="Q206" s="62"/>
    </row>
    <row r="207" spans="1:17" x14ac:dyDescent="0.2">
      <c r="A207" t="str">
        <f>IF(ISERROR(VLOOKUP(G207,BridgeCodes!$A$3:$E$65536,5,FALSE)),"Missing BB Code",VLOOKUP(G207,BridgeCodes!$A$3:$E$65536,5,FALSE))</f>
        <v>Missing BB Code</v>
      </c>
      <c r="L207" s="67"/>
      <c r="M207" s="63"/>
      <c r="O207" s="62"/>
      <c r="P207" s="65"/>
      <c r="Q207" s="62"/>
    </row>
    <row r="208" spans="1:17" x14ac:dyDescent="0.2">
      <c r="A208" t="str">
        <f>IF(ISERROR(VLOOKUP(G208,BridgeCodes!$A$3:$E$65536,5,FALSE)),"Missing BB Code",VLOOKUP(G208,BridgeCodes!$A$3:$E$65536,5,FALSE))</f>
        <v>Missing BB Code</v>
      </c>
      <c r="L208" s="67"/>
      <c r="M208" s="63"/>
      <c r="O208" s="62"/>
      <c r="P208" s="65"/>
      <c r="Q208" s="62"/>
    </row>
    <row r="209" spans="1:17" x14ac:dyDescent="0.2">
      <c r="A209" t="str">
        <f>IF(ISERROR(VLOOKUP(G209,BridgeCodes!$A$3:$E$65536,5,FALSE)),"Missing BB Code",VLOOKUP(G209,BridgeCodes!$A$3:$E$65536,5,FALSE))</f>
        <v>Missing BB Code</v>
      </c>
      <c r="L209" s="67"/>
      <c r="M209" s="63"/>
      <c r="O209" s="62"/>
      <c r="P209" s="65"/>
      <c r="Q209" s="62"/>
    </row>
    <row r="210" spans="1:17" x14ac:dyDescent="0.2">
      <c r="A210" t="str">
        <f>IF(ISERROR(VLOOKUP(G210,BridgeCodes!$A$3:$E$65536,5,FALSE)),"Missing BB Code",VLOOKUP(G210,BridgeCodes!$A$3:$E$65536,5,FALSE))</f>
        <v>Missing BB Code</v>
      </c>
      <c r="L210" s="67"/>
      <c r="M210" s="63"/>
      <c r="O210" s="62"/>
      <c r="P210" s="65"/>
      <c r="Q210" s="62"/>
    </row>
    <row r="211" spans="1:17" x14ac:dyDescent="0.2">
      <c r="A211" t="str">
        <f>IF(ISERROR(VLOOKUP(G211,BridgeCodes!$A$3:$E$65536,5,FALSE)),"Missing BB Code",VLOOKUP(G211,BridgeCodes!$A$3:$E$65536,5,FALSE))</f>
        <v>Missing BB Code</v>
      </c>
      <c r="L211" s="67"/>
      <c r="M211" s="63"/>
      <c r="O211" s="62"/>
      <c r="P211" s="65"/>
      <c r="Q211" s="62"/>
    </row>
    <row r="212" spans="1:17" x14ac:dyDescent="0.2">
      <c r="A212" t="str">
        <f>IF(ISERROR(VLOOKUP(G212,BridgeCodes!$A$3:$E$65536,5,FALSE)),"Missing BB Code",VLOOKUP(G212,BridgeCodes!$A$3:$E$65536,5,FALSE))</f>
        <v>Missing BB Code</v>
      </c>
      <c r="L212" s="67"/>
      <c r="M212" s="63"/>
      <c r="O212" s="62"/>
      <c r="P212" s="65"/>
      <c r="Q212" s="62"/>
    </row>
    <row r="213" spans="1:17" x14ac:dyDescent="0.2">
      <c r="A213" t="str">
        <f>IF(ISERROR(VLOOKUP(G213,BridgeCodes!$A$3:$E$65536,5,FALSE)),"Missing BB Code",VLOOKUP(G213,BridgeCodes!$A$3:$E$65536,5,FALSE))</f>
        <v>Missing BB Code</v>
      </c>
      <c r="L213" s="67"/>
      <c r="M213" s="63"/>
      <c r="O213" s="62"/>
      <c r="P213" s="65"/>
      <c r="Q213" s="62"/>
    </row>
    <row r="214" spans="1:17" x14ac:dyDescent="0.2">
      <c r="A214" t="str">
        <f>IF(ISERROR(VLOOKUP(G214,BridgeCodes!$A$3:$E$65536,5,FALSE)),"Missing BB Code",VLOOKUP(G214,BridgeCodes!$A$3:$E$65536,5,FALSE))</f>
        <v>Missing BB Code</v>
      </c>
      <c r="L214" s="67"/>
      <c r="M214" s="63"/>
      <c r="O214" s="62"/>
      <c r="P214" s="65"/>
      <c r="Q214" s="62"/>
    </row>
    <row r="215" spans="1:17" x14ac:dyDescent="0.2">
      <c r="A215" t="str">
        <f>IF(ISERROR(VLOOKUP(G215,BridgeCodes!$A$3:$E$65536,5,FALSE)),"Missing BB Code",VLOOKUP(G215,BridgeCodes!$A$3:$E$65536,5,FALSE))</f>
        <v>Missing BB Code</v>
      </c>
      <c r="L215" s="67"/>
      <c r="M215" s="63"/>
      <c r="O215" s="62"/>
      <c r="P215" s="65"/>
      <c r="Q215" s="62"/>
    </row>
    <row r="216" spans="1:17" x14ac:dyDescent="0.2">
      <c r="A216" t="str">
        <f>IF(ISERROR(VLOOKUP(G216,BridgeCodes!$A$3:$E$65536,5,FALSE)),"Missing BB Code",VLOOKUP(G216,BridgeCodes!$A$3:$E$65536,5,FALSE))</f>
        <v>Missing BB Code</v>
      </c>
      <c r="L216" s="67"/>
      <c r="M216" s="63"/>
      <c r="O216" s="62"/>
      <c r="P216" s="65"/>
      <c r="Q216" s="62"/>
    </row>
    <row r="217" spans="1:17" x14ac:dyDescent="0.2">
      <c r="A217" t="str">
        <f>IF(ISERROR(VLOOKUP(G217,BridgeCodes!$A$3:$E$65536,5,FALSE)),"Missing BB Code",VLOOKUP(G217,BridgeCodes!$A$3:$E$65536,5,FALSE))</f>
        <v>Missing BB Code</v>
      </c>
      <c r="L217" s="67"/>
      <c r="M217" s="63"/>
      <c r="O217" s="62"/>
      <c r="P217" s="65"/>
      <c r="Q217" s="62"/>
    </row>
    <row r="218" spans="1:17" x14ac:dyDescent="0.2">
      <c r="A218" t="str">
        <f>IF(ISERROR(VLOOKUP(G218,BridgeCodes!$A$3:$E$65536,5,FALSE)),"Missing BB Code",VLOOKUP(G218,BridgeCodes!$A$3:$E$65536,5,FALSE))</f>
        <v>Missing BB Code</v>
      </c>
      <c r="L218" s="67"/>
      <c r="M218" s="63"/>
      <c r="O218" s="62"/>
      <c r="P218" s="65"/>
      <c r="Q218" s="62"/>
    </row>
    <row r="219" spans="1:17" x14ac:dyDescent="0.2">
      <c r="A219" t="str">
        <f>IF(ISERROR(VLOOKUP(G219,BridgeCodes!$A$3:$E$65536,5,FALSE)),"Missing BB Code",VLOOKUP(G219,BridgeCodes!$A$3:$E$65536,5,FALSE))</f>
        <v>Missing BB Code</v>
      </c>
      <c r="L219" s="67"/>
      <c r="M219" s="63"/>
      <c r="O219" s="62"/>
      <c r="P219" s="65"/>
      <c r="Q219" s="62"/>
    </row>
    <row r="220" spans="1:17" x14ac:dyDescent="0.2">
      <c r="A220" t="str">
        <f>IF(ISERROR(VLOOKUP(G220,BridgeCodes!$A$3:$E$65536,5,FALSE)),"Missing BB Code",VLOOKUP(G220,BridgeCodes!$A$3:$E$65536,5,FALSE))</f>
        <v>Missing BB Code</v>
      </c>
      <c r="L220" s="67"/>
      <c r="M220" s="63"/>
      <c r="O220" s="62"/>
      <c r="P220" s="65"/>
      <c r="Q220" s="62"/>
    </row>
    <row r="221" spans="1:17" x14ac:dyDescent="0.2">
      <c r="A221" t="str">
        <f>IF(ISERROR(VLOOKUP(G221,BridgeCodes!$A$3:$E$65536,5,FALSE)),"Missing BB Code",VLOOKUP(G221,BridgeCodes!$A$3:$E$65536,5,FALSE))</f>
        <v>Missing BB Code</v>
      </c>
      <c r="L221" s="67"/>
      <c r="M221" s="63"/>
      <c r="O221" s="62"/>
      <c r="P221" s="65"/>
      <c r="Q221" s="62"/>
    </row>
    <row r="222" spans="1:17" x14ac:dyDescent="0.2">
      <c r="A222" t="str">
        <f>IF(ISERROR(VLOOKUP(G222,BridgeCodes!$A$3:$E$65536,5,FALSE)),"Missing BB Code",VLOOKUP(G222,BridgeCodes!$A$3:$E$65536,5,FALSE))</f>
        <v>Missing BB Code</v>
      </c>
      <c r="L222" s="67"/>
      <c r="M222" s="63"/>
      <c r="O222" s="62"/>
      <c r="P222" s="65"/>
      <c r="Q222" s="62"/>
    </row>
    <row r="223" spans="1:17" x14ac:dyDescent="0.2">
      <c r="A223" t="str">
        <f>IF(ISERROR(VLOOKUP(G223,BridgeCodes!$A$3:$E$65536,5,FALSE)),"Missing BB Code",VLOOKUP(G223,BridgeCodes!$A$3:$E$65536,5,FALSE))</f>
        <v>Missing BB Code</v>
      </c>
      <c r="L223" s="67"/>
      <c r="M223" s="63"/>
      <c r="O223" s="62"/>
      <c r="P223" s="65"/>
      <c r="Q223" s="62"/>
    </row>
    <row r="224" spans="1:17" x14ac:dyDescent="0.2">
      <c r="A224" t="str">
        <f>IF(ISERROR(VLOOKUP(G224,BridgeCodes!$A$3:$E$65536,5,FALSE)),"Missing BB Code",VLOOKUP(G224,BridgeCodes!$A$3:$E$65536,5,FALSE))</f>
        <v>Missing BB Code</v>
      </c>
      <c r="L224" s="67"/>
      <c r="M224" s="63"/>
      <c r="O224" s="62"/>
      <c r="P224" s="65"/>
      <c r="Q224" s="62"/>
    </row>
    <row r="225" spans="1:17" x14ac:dyDescent="0.2">
      <c r="A225" t="str">
        <f>IF(ISERROR(VLOOKUP(G225,BridgeCodes!$A$3:$E$65536,5,FALSE)),"Missing BB Code",VLOOKUP(G225,BridgeCodes!$A$3:$E$65536,5,FALSE))</f>
        <v>Missing BB Code</v>
      </c>
      <c r="L225" s="67"/>
      <c r="M225" s="63"/>
      <c r="O225" s="62"/>
      <c r="P225" s="65"/>
      <c r="Q225" s="62"/>
    </row>
    <row r="226" spans="1:17" x14ac:dyDescent="0.2">
      <c r="A226" t="str">
        <f>IF(ISERROR(VLOOKUP(G226,BridgeCodes!$A$3:$E$65536,5,FALSE)),"Missing BB Code",VLOOKUP(G226,BridgeCodes!$A$3:$E$65536,5,FALSE))</f>
        <v>Missing BB Code</v>
      </c>
      <c r="L226" s="67"/>
      <c r="M226" s="63"/>
      <c r="O226" s="62"/>
      <c r="P226" s="65"/>
      <c r="Q226" s="62"/>
    </row>
    <row r="227" spans="1:17" x14ac:dyDescent="0.2">
      <c r="A227" t="str">
        <f>IF(ISERROR(VLOOKUP(G227,BridgeCodes!$A$3:$E$65536,5,FALSE)),"Missing BB Code",VLOOKUP(G227,BridgeCodes!$A$3:$E$65536,5,FALSE))</f>
        <v>Missing BB Code</v>
      </c>
      <c r="L227" s="67"/>
      <c r="M227" s="63"/>
      <c r="O227" s="62"/>
      <c r="P227" s="65"/>
      <c r="Q227" s="62"/>
    </row>
    <row r="228" spans="1:17" x14ac:dyDescent="0.2">
      <c r="A228" t="str">
        <f>IF(ISERROR(VLOOKUP(G228,BridgeCodes!$A$3:$E$65536,5,FALSE)),"Missing BB Code",VLOOKUP(G228,BridgeCodes!$A$3:$E$65536,5,FALSE))</f>
        <v>Missing BB Code</v>
      </c>
      <c r="L228" s="67"/>
      <c r="M228" s="63"/>
      <c r="O228" s="62"/>
      <c r="P228" s="65"/>
      <c r="Q228" s="62"/>
    </row>
    <row r="229" spans="1:17" x14ac:dyDescent="0.2">
      <c r="A229" t="str">
        <f>IF(ISERROR(VLOOKUP(G229,BridgeCodes!$A$3:$E$65536,5,FALSE)),"Missing BB Code",VLOOKUP(G229,BridgeCodes!$A$3:$E$65536,5,FALSE))</f>
        <v>Missing BB Code</v>
      </c>
      <c r="L229" s="67"/>
      <c r="M229" s="63"/>
      <c r="O229" s="62"/>
      <c r="P229" s="65"/>
      <c r="Q229" s="62"/>
    </row>
    <row r="230" spans="1:17" x14ac:dyDescent="0.2">
      <c r="A230" t="str">
        <f>IF(ISERROR(VLOOKUP(G230,BridgeCodes!$A$3:$E$65536,5,FALSE)),"Missing BB Code",VLOOKUP(G230,BridgeCodes!$A$3:$E$65536,5,FALSE))</f>
        <v>Missing BB Code</v>
      </c>
      <c r="L230" s="67"/>
      <c r="M230" s="63"/>
      <c r="O230" s="62"/>
      <c r="P230" s="65"/>
      <c r="Q230" s="62"/>
    </row>
    <row r="231" spans="1:17" x14ac:dyDescent="0.2">
      <c r="A231" t="str">
        <f>IF(ISERROR(VLOOKUP(G231,BridgeCodes!$A$3:$E$65536,5,FALSE)),"Missing BB Code",VLOOKUP(G231,BridgeCodes!$A$3:$E$65536,5,FALSE))</f>
        <v>Missing BB Code</v>
      </c>
      <c r="L231" s="67"/>
      <c r="M231" s="63"/>
      <c r="O231" s="62"/>
      <c r="P231" s="65"/>
      <c r="Q231" s="62"/>
    </row>
    <row r="232" spans="1:17" x14ac:dyDescent="0.2">
      <c r="A232" t="str">
        <f>IF(ISERROR(VLOOKUP(G232,BridgeCodes!$A$3:$E$65536,5,FALSE)),"Missing BB Code",VLOOKUP(G232,BridgeCodes!$A$3:$E$65536,5,FALSE))</f>
        <v>Missing BB Code</v>
      </c>
      <c r="L232" s="67"/>
      <c r="M232" s="63"/>
      <c r="O232" s="62"/>
      <c r="P232" s="65"/>
      <c r="Q232" s="62"/>
    </row>
    <row r="233" spans="1:17" x14ac:dyDescent="0.2">
      <c r="A233" t="str">
        <f>IF(ISERROR(VLOOKUP(G233,BridgeCodes!$A$3:$E$65536,5,FALSE)),"Missing BB Code",VLOOKUP(G233,BridgeCodes!$A$3:$E$65536,5,FALSE))</f>
        <v>Missing BB Code</v>
      </c>
      <c r="L233" s="67"/>
      <c r="M233" s="63"/>
      <c r="O233" s="62"/>
      <c r="P233" s="65"/>
      <c r="Q233" s="62"/>
    </row>
    <row r="234" spans="1:17" x14ac:dyDescent="0.2">
      <c r="A234" t="str">
        <f>IF(ISERROR(VLOOKUP(G234,BridgeCodes!$A$3:$E$65536,5,FALSE)),"Missing BB Code",VLOOKUP(G234,BridgeCodes!$A$3:$E$65536,5,FALSE))</f>
        <v>Missing BB Code</v>
      </c>
      <c r="L234" s="67"/>
      <c r="M234" s="63"/>
      <c r="O234" s="62"/>
      <c r="Q234" s="62"/>
    </row>
    <row r="235" spans="1:17" x14ac:dyDescent="0.2">
      <c r="A235" t="str">
        <f>IF(ISERROR(VLOOKUP(G235,BridgeCodes!$A$3:$E$65536,5,FALSE)),"Missing BB Code",VLOOKUP(G235,BridgeCodes!$A$3:$E$65536,5,FALSE))</f>
        <v>Missing BB Code</v>
      </c>
      <c r="L235" s="67"/>
      <c r="M235" s="63"/>
      <c r="O235" s="62"/>
      <c r="P235" s="65"/>
      <c r="Q235" s="62"/>
    </row>
    <row r="236" spans="1:17" x14ac:dyDescent="0.2">
      <c r="A236" t="str">
        <f>IF(ISERROR(VLOOKUP(G236,BridgeCodes!$A$3:$E$65536,5,FALSE)),"Missing BB Code",VLOOKUP(G236,BridgeCodes!$A$3:$E$65536,5,FALSE))</f>
        <v>Missing BB Code</v>
      </c>
      <c r="L236" s="67"/>
      <c r="M236" s="63"/>
      <c r="O236" s="62"/>
      <c r="P236" s="65"/>
      <c r="Q236" s="62"/>
    </row>
    <row r="237" spans="1:17" x14ac:dyDescent="0.2">
      <c r="A237" t="str">
        <f>IF(ISERROR(VLOOKUP(G237,BridgeCodes!$A$3:$E$65536,5,FALSE)),"Missing BB Code",VLOOKUP(G237,BridgeCodes!$A$3:$E$65536,5,FALSE))</f>
        <v>Missing BB Code</v>
      </c>
      <c r="L237" s="67"/>
      <c r="M237" s="63"/>
      <c r="O237" s="62"/>
      <c r="P237" s="65"/>
      <c r="Q237" s="62"/>
    </row>
    <row r="238" spans="1:17" x14ac:dyDescent="0.2">
      <c r="A238" t="str">
        <f>IF(ISERROR(VLOOKUP(G238,BridgeCodes!$A$3:$E$65536,5,FALSE)),"Missing BB Code",VLOOKUP(G238,BridgeCodes!$A$3:$E$65536,5,FALSE))</f>
        <v>Missing BB Code</v>
      </c>
      <c r="L238" s="67"/>
      <c r="M238" s="63"/>
      <c r="O238" s="62"/>
      <c r="P238" s="65"/>
      <c r="Q238" s="62"/>
    </row>
    <row r="239" spans="1:17" x14ac:dyDescent="0.2">
      <c r="A239" t="str">
        <f>IF(ISERROR(VLOOKUP(G239,BridgeCodes!$A$3:$E$65536,5,FALSE)),"Missing BB Code",VLOOKUP(G239,BridgeCodes!$A$3:$E$65536,5,FALSE))</f>
        <v>Missing BB Code</v>
      </c>
      <c r="L239" s="67"/>
      <c r="M239" s="63"/>
      <c r="O239" s="62"/>
      <c r="P239" s="65"/>
      <c r="Q239" s="62"/>
    </row>
    <row r="240" spans="1:17" x14ac:dyDescent="0.2">
      <c r="A240" t="str">
        <f>IF(ISERROR(VLOOKUP(G240,BridgeCodes!$A$3:$E$65536,5,FALSE)),"Missing BB Code",VLOOKUP(G240,BridgeCodes!$A$3:$E$65536,5,FALSE))</f>
        <v>Missing BB Code</v>
      </c>
      <c r="L240" s="67"/>
      <c r="M240" s="63"/>
      <c r="O240" s="62"/>
      <c r="P240" s="65"/>
      <c r="Q240" s="62"/>
    </row>
    <row r="241" spans="1:17" x14ac:dyDescent="0.2">
      <c r="A241" t="str">
        <f>IF(ISERROR(VLOOKUP(G241,BridgeCodes!$A$3:$E$65536,5,FALSE)),"Missing BB Code",VLOOKUP(G241,BridgeCodes!$A$3:$E$65536,5,FALSE))</f>
        <v>Missing BB Code</v>
      </c>
      <c r="L241" s="67"/>
      <c r="M241" s="63"/>
      <c r="O241" s="62"/>
      <c r="Q241" s="62"/>
    </row>
    <row r="242" spans="1:17" x14ac:dyDescent="0.2">
      <c r="A242" t="str">
        <f>IF(ISERROR(VLOOKUP(G242,BridgeCodes!$A$3:$E$65536,5,FALSE)),"Missing BB Code",VLOOKUP(G242,BridgeCodes!$A$3:$E$65536,5,FALSE))</f>
        <v>Missing BB Code</v>
      </c>
      <c r="L242" s="67"/>
      <c r="M242" s="63"/>
      <c r="O242" s="62"/>
      <c r="Q242" s="62"/>
    </row>
    <row r="243" spans="1:17" x14ac:dyDescent="0.2">
      <c r="A243" t="str">
        <f>IF(ISERROR(VLOOKUP(G243,BridgeCodes!$A$3:$E$65536,5,FALSE)),"Missing BB Code",VLOOKUP(G243,BridgeCodes!$A$3:$E$65536,5,FALSE))</f>
        <v>Missing BB Code</v>
      </c>
      <c r="L243" s="67"/>
      <c r="M243" s="63"/>
      <c r="O243" s="62"/>
      <c r="Q243" s="62"/>
    </row>
    <row r="244" spans="1:17" x14ac:dyDescent="0.2">
      <c r="A244" t="str">
        <f>IF(ISERROR(VLOOKUP(G244,BridgeCodes!$A$3:$E$65536,5,FALSE)),"Missing BB Code",VLOOKUP(G244,BridgeCodes!$A$3:$E$65536,5,FALSE))</f>
        <v>Missing BB Code</v>
      </c>
      <c r="L244" s="67"/>
      <c r="M244" s="63"/>
      <c r="O244" s="62"/>
      <c r="Q244" s="62"/>
    </row>
    <row r="245" spans="1:17" x14ac:dyDescent="0.2">
      <c r="A245" t="str">
        <f>IF(ISERROR(VLOOKUP(G245,BridgeCodes!$A$3:$E$65536,5,FALSE)),"Missing BB Code",VLOOKUP(G245,BridgeCodes!$A$3:$E$65536,5,FALSE))</f>
        <v>Missing BB Code</v>
      </c>
      <c r="L245" s="67"/>
      <c r="M245" s="63"/>
      <c r="O245" s="62"/>
      <c r="Q245" s="62"/>
    </row>
    <row r="246" spans="1:17" x14ac:dyDescent="0.2">
      <c r="A246" t="str">
        <f>IF(ISERROR(VLOOKUP(G246,BridgeCodes!$A$3:$E$65536,5,FALSE)),"Missing BB Code",VLOOKUP(G246,BridgeCodes!$A$3:$E$65536,5,FALSE))</f>
        <v>Missing BB Code</v>
      </c>
      <c r="L246" s="67"/>
      <c r="M246" s="63"/>
      <c r="O246" s="62"/>
      <c r="Q246" s="62"/>
    </row>
    <row r="247" spans="1:17" x14ac:dyDescent="0.2">
      <c r="A247" t="str">
        <f>IF(ISERROR(VLOOKUP(G247,BridgeCodes!$A$3:$E$65536,5,FALSE)),"Missing BB Code",VLOOKUP(G247,BridgeCodes!$A$3:$E$65536,5,FALSE))</f>
        <v>Missing BB Code</v>
      </c>
      <c r="L247" s="67"/>
      <c r="M247" s="63"/>
      <c r="O247" s="62"/>
      <c r="Q247" s="62"/>
    </row>
    <row r="248" spans="1:17" x14ac:dyDescent="0.2">
      <c r="A248" t="str">
        <f>IF(ISERROR(VLOOKUP(G248,BridgeCodes!$A$3:$E$65536,5,FALSE)),"Missing BB Code",VLOOKUP(G248,BridgeCodes!$A$3:$E$65536,5,FALSE))</f>
        <v>Missing BB Code</v>
      </c>
      <c r="L248" s="67"/>
      <c r="M248" s="63"/>
      <c r="O248" s="62"/>
      <c r="Q248" s="62"/>
    </row>
    <row r="249" spans="1:17" x14ac:dyDescent="0.2">
      <c r="A249" t="str">
        <f>IF(ISERROR(VLOOKUP(G249,BridgeCodes!$A$3:$E$65536,5,FALSE)),"Missing BB Code",VLOOKUP(G249,BridgeCodes!$A$3:$E$65536,5,FALSE))</f>
        <v>Missing BB Code</v>
      </c>
      <c r="L249" s="67"/>
      <c r="M249" s="63"/>
      <c r="O249" s="62"/>
      <c r="Q249" s="62"/>
    </row>
    <row r="250" spans="1:17" x14ac:dyDescent="0.2">
      <c r="A250" t="str">
        <f>IF(ISERROR(VLOOKUP(G250,BridgeCodes!$A$3:$E$65536,5,FALSE)),"Missing BB Code",VLOOKUP(G250,BridgeCodes!$A$3:$E$65536,5,FALSE))</f>
        <v>Missing BB Code</v>
      </c>
      <c r="L250" s="67"/>
      <c r="M250" s="63"/>
      <c r="O250" s="62"/>
      <c r="Q250" s="62"/>
    </row>
    <row r="251" spans="1:17" x14ac:dyDescent="0.2">
      <c r="A251" t="str">
        <f>IF(ISERROR(VLOOKUP(G251,BridgeCodes!$A$3:$E$65536,5,FALSE)),"Missing BB Code",VLOOKUP(G251,BridgeCodes!$A$3:$E$65536,5,FALSE))</f>
        <v>Missing BB Code</v>
      </c>
      <c r="L251" s="67"/>
      <c r="M251" s="63"/>
      <c r="O251" s="62"/>
      <c r="Q251" s="62"/>
    </row>
    <row r="252" spans="1:17" x14ac:dyDescent="0.2">
      <c r="A252" t="str">
        <f>IF(ISERROR(VLOOKUP(G252,BridgeCodes!$A$3:$E$65536,5,FALSE)),"Missing BB Code",VLOOKUP(G252,BridgeCodes!$A$3:$E$65536,5,FALSE))</f>
        <v>Missing BB Code</v>
      </c>
      <c r="L252" s="67"/>
      <c r="M252" s="63"/>
      <c r="O252" s="62"/>
      <c r="Q252" s="62"/>
    </row>
    <row r="253" spans="1:17" x14ac:dyDescent="0.2">
      <c r="A253" t="str">
        <f>IF(ISERROR(VLOOKUP(G253,BridgeCodes!$A$3:$E$65536,5,FALSE)),"Missing BB Code",VLOOKUP(G253,BridgeCodes!$A$3:$E$65536,5,FALSE))</f>
        <v>Missing BB Code</v>
      </c>
      <c r="L253" s="67"/>
      <c r="M253" s="63"/>
      <c r="O253" s="62"/>
      <c r="Q253" s="62"/>
    </row>
    <row r="254" spans="1:17" x14ac:dyDescent="0.2">
      <c r="A254" t="str">
        <f>IF(ISERROR(VLOOKUP(G254,BridgeCodes!$A$3:$E$65536,5,FALSE)),"Missing BB Code",VLOOKUP(G254,BridgeCodes!$A$3:$E$65536,5,FALSE))</f>
        <v>Missing BB Code</v>
      </c>
      <c r="L254" s="67"/>
      <c r="M254" s="63"/>
      <c r="O254" s="62"/>
      <c r="Q254" s="62"/>
    </row>
    <row r="255" spans="1:17" x14ac:dyDescent="0.2">
      <c r="A255" t="str">
        <f>IF(ISERROR(VLOOKUP(G255,BridgeCodes!$A$3:$E$65536,5,FALSE)),"Missing BB Code",VLOOKUP(G255,BridgeCodes!$A$3:$E$65536,5,FALSE))</f>
        <v>Missing BB Code</v>
      </c>
      <c r="L255" s="67"/>
      <c r="M255" s="63"/>
      <c r="O255" s="62"/>
      <c r="Q255" s="62"/>
    </row>
    <row r="256" spans="1:17" x14ac:dyDescent="0.2">
      <c r="A256" t="str">
        <f>IF(ISERROR(VLOOKUP(G256,BridgeCodes!$A$3:$E$65536,5,FALSE)),"Missing BB Code",VLOOKUP(G256,BridgeCodes!$A$3:$E$65536,5,FALSE))</f>
        <v>Missing BB Code</v>
      </c>
      <c r="L256" s="67"/>
      <c r="M256" s="63"/>
      <c r="O256" s="62"/>
      <c r="Q256" s="62"/>
    </row>
    <row r="257" spans="1:17" x14ac:dyDescent="0.2">
      <c r="A257" t="str">
        <f>IF(ISERROR(VLOOKUP(G257,BridgeCodes!$A$3:$E$65536,5,FALSE)),"Missing BB Code",VLOOKUP(G257,BridgeCodes!$A$3:$E$65536,5,FALSE))</f>
        <v>Missing BB Code</v>
      </c>
      <c r="L257" s="67"/>
      <c r="M257" s="63"/>
      <c r="O257" s="62"/>
      <c r="Q257" s="62"/>
    </row>
    <row r="258" spans="1:17" x14ac:dyDescent="0.2">
      <c r="A258" t="str">
        <f>IF(ISERROR(VLOOKUP(G258,BridgeCodes!$A$3:$E$65536,5,FALSE)),"Missing BB Code",VLOOKUP(G258,BridgeCodes!$A$3:$E$65536,5,FALSE))</f>
        <v>Missing BB Code</v>
      </c>
      <c r="L258" s="67"/>
      <c r="M258" s="63"/>
      <c r="O258" s="62"/>
      <c r="Q258" s="62"/>
    </row>
    <row r="259" spans="1:17" x14ac:dyDescent="0.2">
      <c r="A259" t="str">
        <f>IF(ISERROR(VLOOKUP(G259,BridgeCodes!$A$3:$E$65536,5,FALSE)),"Missing BB Code",VLOOKUP(G259,BridgeCodes!$A$3:$E$65536,5,FALSE))</f>
        <v>Missing BB Code</v>
      </c>
      <c r="L259" s="67"/>
      <c r="M259" s="63"/>
      <c r="O259" s="62"/>
      <c r="Q259" s="62"/>
    </row>
    <row r="260" spans="1:17" x14ac:dyDescent="0.2">
      <c r="A260" t="str">
        <f>IF(ISERROR(VLOOKUP(G260,BridgeCodes!$A$3:$E$65536,5,FALSE)),"Missing BB Code",VLOOKUP(G260,BridgeCodes!$A$3:$E$65536,5,FALSE))</f>
        <v>Missing BB Code</v>
      </c>
      <c r="L260" s="67"/>
      <c r="M260" s="63"/>
      <c r="O260" s="62"/>
      <c r="Q260" s="62"/>
    </row>
    <row r="261" spans="1:17" x14ac:dyDescent="0.2">
      <c r="A261" t="str">
        <f>IF(ISERROR(VLOOKUP(G261,BridgeCodes!$A$3:$E$65536,5,FALSE)),"Missing BB Code",VLOOKUP(G261,BridgeCodes!$A$3:$E$65536,5,FALSE))</f>
        <v>Missing BB Code</v>
      </c>
      <c r="L261" s="67"/>
      <c r="M261" s="63"/>
      <c r="O261" s="62"/>
      <c r="Q261" s="62"/>
    </row>
    <row r="262" spans="1:17" x14ac:dyDescent="0.2">
      <c r="A262" t="str">
        <f>IF(ISERROR(VLOOKUP(G262,BridgeCodes!$A$3:$E$65536,5,FALSE)),"Missing BB Code",VLOOKUP(G262,BridgeCodes!$A$3:$E$65536,5,FALSE))</f>
        <v>Missing BB Code</v>
      </c>
      <c r="L262" s="67"/>
      <c r="M262" s="63"/>
      <c r="O262" s="62"/>
      <c r="Q262" s="62"/>
    </row>
    <row r="263" spans="1:17" x14ac:dyDescent="0.2">
      <c r="A263" t="str">
        <f>IF(ISERROR(VLOOKUP(G263,BridgeCodes!$A$3:$E$65536,5,FALSE)),"Missing BB Code",VLOOKUP(G263,BridgeCodes!$A$3:$E$65536,5,FALSE))</f>
        <v>Missing BB Code</v>
      </c>
      <c r="L263" s="67"/>
      <c r="M263" s="63"/>
      <c r="O263" s="62"/>
      <c r="Q263" s="62"/>
    </row>
    <row r="264" spans="1:17" x14ac:dyDescent="0.2">
      <c r="A264" t="str">
        <f>IF(ISERROR(VLOOKUP(G264,BridgeCodes!$A$3:$E$65536,5,FALSE)),"Missing BB Code",VLOOKUP(G264,BridgeCodes!$A$3:$E$65536,5,FALSE))</f>
        <v>Missing BB Code</v>
      </c>
      <c r="L264" s="67"/>
      <c r="M264" s="63"/>
      <c r="O264" s="62"/>
      <c r="Q264" s="62"/>
    </row>
    <row r="265" spans="1:17" x14ac:dyDescent="0.2">
      <c r="A265" t="str">
        <f>IF(ISERROR(VLOOKUP(G265,BridgeCodes!$A$3:$E$65536,5,FALSE)),"Missing BB Code",VLOOKUP(G265,BridgeCodes!$A$3:$E$65536,5,FALSE))</f>
        <v>Missing BB Code</v>
      </c>
      <c r="O265" s="62"/>
      <c r="Q265" s="62"/>
    </row>
    <row r="266" spans="1:17" x14ac:dyDescent="0.2">
      <c r="A266" t="str">
        <f>IF(ISERROR(VLOOKUP(G266,BridgeCodes!$A$3:$E$65536,5,FALSE)),"Missing BB Code",VLOOKUP(G266,BridgeCodes!$A$3:$E$65536,5,FALSE))</f>
        <v>Missing BB Code</v>
      </c>
      <c r="O266" s="62"/>
      <c r="Q266" s="62"/>
    </row>
    <row r="267" spans="1:17" x14ac:dyDescent="0.2">
      <c r="A267" t="str">
        <f>IF(ISERROR(VLOOKUP(G267,BridgeCodes!$A$3:$E$65536,5,FALSE)),"Missing BB Code",VLOOKUP(G267,BridgeCodes!$A$3:$E$65536,5,FALSE))</f>
        <v>Missing BB Code</v>
      </c>
      <c r="O267" s="62"/>
      <c r="Q267" s="62"/>
    </row>
    <row r="268" spans="1:17" x14ac:dyDescent="0.2">
      <c r="A268" t="str">
        <f>IF(ISERROR(VLOOKUP(G268,BridgeCodes!$A$3:$E$65536,5,FALSE)),"Missing BB Code",VLOOKUP(G268,BridgeCodes!$A$3:$E$65536,5,FALSE))</f>
        <v>Missing BB Code</v>
      </c>
      <c r="O268" s="62"/>
      <c r="Q268" s="62"/>
    </row>
    <row r="269" spans="1:17" x14ac:dyDescent="0.2">
      <c r="A269" t="str">
        <f>IF(ISERROR(VLOOKUP(G269,BridgeCodes!$A$3:$E$65536,5,FALSE)),"Missing BB Code",VLOOKUP(G269,BridgeCodes!$A$3:$E$65536,5,FALSE))</f>
        <v>Missing BB Code</v>
      </c>
      <c r="O269" s="62"/>
      <c r="Q269" s="62"/>
    </row>
    <row r="270" spans="1:17" x14ac:dyDescent="0.2">
      <c r="A270" t="str">
        <f>IF(ISERROR(VLOOKUP(G270,BridgeCodes!$A$3:$E$65536,5,FALSE)),"Missing BB Code",VLOOKUP(G270,BridgeCodes!$A$3:$E$65536,5,FALSE))</f>
        <v>Missing BB Code</v>
      </c>
      <c r="O270" s="62"/>
      <c r="Q270" s="62"/>
    </row>
    <row r="271" spans="1:17" x14ac:dyDescent="0.2">
      <c r="A271" t="str">
        <f>IF(ISERROR(VLOOKUP(G271,BridgeCodes!$A$3:$E$65536,5,FALSE)),"Missing BB Code",VLOOKUP(G271,BridgeCodes!$A$3:$E$65536,5,FALSE))</f>
        <v>Missing BB Code</v>
      </c>
      <c r="O271" s="62"/>
      <c r="Q271" s="62"/>
    </row>
    <row r="272" spans="1:17" x14ac:dyDescent="0.2">
      <c r="A272" t="str">
        <f>IF(ISERROR(VLOOKUP(G272,BridgeCodes!$A$3:$E$65536,5,FALSE)),"Missing BB Code",VLOOKUP(G272,BridgeCodes!$A$3:$E$65536,5,FALSE))</f>
        <v>Missing BB Code</v>
      </c>
      <c r="O272" s="62"/>
      <c r="Q272" s="62"/>
    </row>
    <row r="273" spans="1:17" x14ac:dyDescent="0.2">
      <c r="A273" t="str">
        <f>IF(ISERROR(VLOOKUP(G273,BridgeCodes!$A$3:$E$65536,5,FALSE)),"Missing BB Code",VLOOKUP(G273,BridgeCodes!$A$3:$E$65536,5,FALSE))</f>
        <v>Missing BB Code</v>
      </c>
      <c r="O273" s="62"/>
      <c r="Q273" s="62"/>
    </row>
    <row r="274" spans="1:17" x14ac:dyDescent="0.2">
      <c r="A274" t="str">
        <f>IF(ISERROR(VLOOKUP(G274,BridgeCodes!$A$3:$E$65536,5,FALSE)),"Missing BB Code",VLOOKUP(G274,BridgeCodes!$A$3:$E$65536,5,FALSE))</f>
        <v>Missing BB Code</v>
      </c>
      <c r="O274" s="62"/>
      <c r="Q274" s="62"/>
    </row>
    <row r="275" spans="1:17" x14ac:dyDescent="0.2">
      <c r="A275" t="str">
        <f>IF(ISERROR(VLOOKUP(G275,BridgeCodes!$A$3:$E$65536,5,FALSE)),"Missing BB Code",VLOOKUP(G275,BridgeCodes!$A$3:$E$65536,5,FALSE))</f>
        <v>Missing BB Code</v>
      </c>
      <c r="O275" s="62"/>
      <c r="Q275" s="62"/>
    </row>
    <row r="276" spans="1:17" x14ac:dyDescent="0.2">
      <c r="A276" t="str">
        <f>IF(ISERROR(VLOOKUP(G276,BridgeCodes!$A$3:$E$65536,5,FALSE)),"Missing BB Code",VLOOKUP(G276,BridgeCodes!$A$3:$E$65536,5,FALSE))</f>
        <v>Missing BB Code</v>
      </c>
      <c r="O276" s="62"/>
      <c r="Q276" s="62"/>
    </row>
    <row r="277" spans="1:17" x14ac:dyDescent="0.2">
      <c r="A277" t="str">
        <f>IF(ISERROR(VLOOKUP(G277,BridgeCodes!$A$3:$E$65536,5,FALSE)),"Missing BB Code",VLOOKUP(G277,BridgeCodes!$A$3:$E$65536,5,FALSE))</f>
        <v>Missing BB Code</v>
      </c>
      <c r="O277" s="62"/>
      <c r="Q277" s="62"/>
    </row>
    <row r="278" spans="1:17" x14ac:dyDescent="0.2">
      <c r="A278" t="str">
        <f>IF(ISERROR(VLOOKUP(G278,BridgeCodes!$A$3:$E$65536,5,FALSE)),"Missing BB Code",VLOOKUP(G278,BridgeCodes!$A$3:$E$65536,5,FALSE))</f>
        <v>Missing BB Code</v>
      </c>
      <c r="O278" s="62"/>
      <c r="Q278" s="62"/>
    </row>
    <row r="279" spans="1:17" x14ac:dyDescent="0.2">
      <c r="A279" t="str">
        <f>IF(ISERROR(VLOOKUP(G279,BridgeCodes!$A$3:$E$65536,5,FALSE)),"Missing BB Code",VLOOKUP(G279,BridgeCodes!$A$3:$E$65536,5,FALSE))</f>
        <v>Missing BB Code</v>
      </c>
      <c r="O279" s="62"/>
      <c r="Q279" s="62"/>
    </row>
    <row r="280" spans="1:17" x14ac:dyDescent="0.2">
      <c r="A280" t="str">
        <f>IF(ISERROR(VLOOKUP(G280,BridgeCodes!$A$3:$E$65536,5,FALSE)),"Missing BB Code",VLOOKUP(G280,BridgeCodes!$A$3:$E$65536,5,FALSE))</f>
        <v>Missing BB Code</v>
      </c>
      <c r="O280" s="62"/>
      <c r="Q280" s="62"/>
    </row>
    <row r="281" spans="1:17" x14ac:dyDescent="0.2">
      <c r="A281" t="str">
        <f>IF(ISERROR(VLOOKUP(G281,BridgeCodes!$A$3:$E$65536,5,FALSE)),"Missing BB Code",VLOOKUP(G281,BridgeCodes!$A$3:$E$65536,5,FALSE))</f>
        <v>Missing BB Code</v>
      </c>
      <c r="O281" s="62"/>
      <c r="Q281" s="62"/>
    </row>
    <row r="282" spans="1:17" x14ac:dyDescent="0.2">
      <c r="A282" t="str">
        <f>IF(ISERROR(VLOOKUP(G282,BridgeCodes!$A$3:$E$65536,5,FALSE)),"Missing BB Code",VLOOKUP(G282,BridgeCodes!$A$3:$E$65536,5,FALSE))</f>
        <v>Missing BB Code</v>
      </c>
      <c r="O282" s="62"/>
      <c r="Q282" s="62"/>
    </row>
    <row r="283" spans="1:17" x14ac:dyDescent="0.2">
      <c r="A283" t="str">
        <f>IF(ISERROR(VLOOKUP(G283,BridgeCodes!$A$3:$E$65536,5,FALSE)),"Missing BB Code",VLOOKUP(G283,BridgeCodes!$A$3:$E$65536,5,FALSE))</f>
        <v>Missing BB Code</v>
      </c>
      <c r="O283" s="62"/>
      <c r="Q283" s="62"/>
    </row>
    <row r="284" spans="1:17" x14ac:dyDescent="0.2">
      <c r="A284" t="str">
        <f>IF(ISERROR(VLOOKUP(G284,BridgeCodes!$A$3:$E$65536,5,FALSE)),"Missing BB Code",VLOOKUP(G284,BridgeCodes!$A$3:$E$65536,5,FALSE))</f>
        <v>Missing BB Code</v>
      </c>
      <c r="O284" s="62"/>
      <c r="Q284" s="62"/>
    </row>
    <row r="285" spans="1:17" x14ac:dyDescent="0.2">
      <c r="A285" t="str">
        <f>IF(ISERROR(VLOOKUP(G285,BridgeCodes!$A$3:$E$65536,5,FALSE)),"Missing BB Code",VLOOKUP(G285,BridgeCodes!$A$3:$E$65536,5,FALSE))</f>
        <v>Missing BB Code</v>
      </c>
      <c r="O285" s="62"/>
      <c r="Q285" s="62"/>
    </row>
    <row r="286" spans="1:17" x14ac:dyDescent="0.2">
      <c r="A286" t="str">
        <f>IF(ISERROR(VLOOKUP(G286,BridgeCodes!$A$3:$E$65536,5,FALSE)),"Missing BB Code",VLOOKUP(G286,BridgeCodes!$A$3:$E$65536,5,FALSE))</f>
        <v>Missing BB Code</v>
      </c>
      <c r="O286" s="62"/>
      <c r="Q286" s="62"/>
    </row>
    <row r="287" spans="1:17" x14ac:dyDescent="0.2">
      <c r="A287" t="str">
        <f>IF(ISERROR(VLOOKUP(G287,BridgeCodes!$A$3:$E$65536,5,FALSE)),"Missing BB Code",VLOOKUP(G287,BridgeCodes!$A$3:$E$65536,5,FALSE))</f>
        <v>Missing BB Code</v>
      </c>
      <c r="O287" s="62"/>
      <c r="Q287" s="62"/>
    </row>
    <row r="288" spans="1:17" x14ac:dyDescent="0.2">
      <c r="A288" t="str">
        <f>IF(ISERROR(VLOOKUP(G288,BridgeCodes!$A$3:$E$65536,5,FALSE)),"Missing BB Code",VLOOKUP(G288,BridgeCodes!$A$3:$E$65536,5,FALSE))</f>
        <v>Missing BB Code</v>
      </c>
      <c r="O288" s="62"/>
      <c r="Q288" s="62"/>
    </row>
    <row r="289" spans="1:17" x14ac:dyDescent="0.2">
      <c r="A289" t="str">
        <f>IF(ISERROR(VLOOKUP(G289,BridgeCodes!$A$3:$E$65536,5,FALSE)),"Missing BB Code",VLOOKUP(G289,BridgeCodes!$A$3:$E$65536,5,FALSE))</f>
        <v>Missing BB Code</v>
      </c>
      <c r="O289" s="62"/>
      <c r="Q289" s="62"/>
    </row>
    <row r="290" spans="1:17" x14ac:dyDescent="0.2">
      <c r="A290" t="str">
        <f>IF(ISERROR(VLOOKUP(G290,BridgeCodes!$A$3:$E$65536,5,FALSE)),"Missing BB Code",VLOOKUP(G290,BridgeCodes!$A$3:$E$65536,5,FALSE))</f>
        <v>Missing BB Code</v>
      </c>
      <c r="O290" s="62"/>
      <c r="Q290" s="62"/>
    </row>
    <row r="291" spans="1:17" x14ac:dyDescent="0.2">
      <c r="A291" t="str">
        <f>IF(ISERROR(VLOOKUP(G291,BridgeCodes!$A$3:$E$65536,5,FALSE)),"Missing BB Code",VLOOKUP(G291,BridgeCodes!$A$3:$E$65536,5,FALSE))</f>
        <v>Missing BB Code</v>
      </c>
      <c r="O291" s="62"/>
      <c r="Q291" s="62"/>
    </row>
    <row r="292" spans="1:17" x14ac:dyDescent="0.2">
      <c r="A292" t="str">
        <f>IF(ISERROR(VLOOKUP(G292,BridgeCodes!$A$3:$E$65536,5,FALSE)),"Missing BB Code",VLOOKUP(G292,BridgeCodes!$A$3:$E$65536,5,FALSE))</f>
        <v>Missing BB Code</v>
      </c>
      <c r="O292" s="62"/>
      <c r="Q292" s="62"/>
    </row>
    <row r="293" spans="1:17" x14ac:dyDescent="0.2">
      <c r="A293" t="str">
        <f>IF(ISERROR(VLOOKUP(G293,BridgeCodes!$A$3:$E$65536,5,FALSE)),"Missing BB Code",VLOOKUP(G293,BridgeCodes!$A$3:$E$65536,5,FALSE))</f>
        <v>Missing BB Code</v>
      </c>
      <c r="O293" s="62"/>
      <c r="Q293" s="62"/>
    </row>
    <row r="294" spans="1:17" x14ac:dyDescent="0.2">
      <c r="A294" t="str">
        <f>IF(ISERROR(VLOOKUP(G294,BridgeCodes!$A$3:$E$65536,5,FALSE)),"Missing BB Code",VLOOKUP(G294,BridgeCodes!$A$3:$E$65536,5,FALSE))</f>
        <v>Missing BB Code</v>
      </c>
      <c r="O294" s="62"/>
      <c r="Q294" s="62"/>
    </row>
    <row r="295" spans="1:17" x14ac:dyDescent="0.2">
      <c r="A295" t="str">
        <f>IF(ISERROR(VLOOKUP(G295,BridgeCodes!$A$3:$E$65536,5,FALSE)),"Missing BB Code",VLOOKUP(G295,BridgeCodes!$A$3:$E$65536,5,FALSE))</f>
        <v>Missing BB Code</v>
      </c>
      <c r="O295" s="62"/>
      <c r="Q295" s="62"/>
    </row>
    <row r="296" spans="1:17" x14ac:dyDescent="0.2">
      <c r="A296" t="str">
        <f>IF(ISERROR(VLOOKUP(G296,BridgeCodes!$A$3:$E$65536,5,FALSE)),"Missing BB Code",VLOOKUP(G296,BridgeCodes!$A$3:$E$65536,5,FALSE))</f>
        <v>Missing BB Code</v>
      </c>
      <c r="O296" s="62"/>
      <c r="Q296" s="62"/>
    </row>
    <row r="297" spans="1:17" x14ac:dyDescent="0.2">
      <c r="A297" t="str">
        <f>IF(ISERROR(VLOOKUP(G297,BridgeCodes!$A$3:$E$65536,5,FALSE)),"Missing BB Code",VLOOKUP(G297,BridgeCodes!$A$3:$E$65536,5,FALSE))</f>
        <v>Missing BB Code</v>
      </c>
      <c r="O297" s="62"/>
      <c r="Q297" s="62"/>
    </row>
    <row r="298" spans="1:17" x14ac:dyDescent="0.2">
      <c r="A298" t="str">
        <f>IF(ISERROR(VLOOKUP(G298,BridgeCodes!$A$3:$E$65536,5,FALSE)),"Missing BB Code",VLOOKUP(G298,BridgeCodes!$A$3:$E$65536,5,FALSE))</f>
        <v>Missing BB Code</v>
      </c>
      <c r="O298" s="62"/>
      <c r="Q298" s="62"/>
    </row>
    <row r="299" spans="1:17" x14ac:dyDescent="0.2">
      <c r="A299" t="str">
        <f>IF(ISERROR(VLOOKUP(G299,BridgeCodes!$A$3:$E$65536,5,FALSE)),"Missing BB Code",VLOOKUP(G299,BridgeCodes!$A$3:$E$65536,5,FALSE))</f>
        <v>Missing BB Code</v>
      </c>
      <c r="O299" s="62"/>
      <c r="Q299" s="62"/>
    </row>
    <row r="300" spans="1:17" x14ac:dyDescent="0.2">
      <c r="A300" t="str">
        <f>IF(ISERROR(VLOOKUP(G300,BridgeCodes!$A$3:$E$65536,5,FALSE)),"Missing BB Code",VLOOKUP(G300,BridgeCodes!$A$3:$E$65536,5,FALSE))</f>
        <v>Missing BB Code</v>
      </c>
      <c r="O300" s="62"/>
      <c r="Q300" s="62"/>
    </row>
    <row r="301" spans="1:17" x14ac:dyDescent="0.2">
      <c r="A301" t="str">
        <f>IF(ISERROR(VLOOKUP(G301,BridgeCodes!$A$3:$E$65536,5,FALSE)),"Missing BB Code",VLOOKUP(G301,BridgeCodes!$A$3:$E$65536,5,FALSE))</f>
        <v>Missing BB Code</v>
      </c>
      <c r="O301" s="62"/>
      <c r="Q301" s="62"/>
    </row>
    <row r="302" spans="1:17" x14ac:dyDescent="0.2">
      <c r="A302" t="str">
        <f>IF(ISERROR(VLOOKUP(G302,BridgeCodes!$A$3:$E$65536,5,FALSE)),"Missing BB Code",VLOOKUP(G302,BridgeCodes!$A$3:$E$65536,5,FALSE))</f>
        <v>Missing BB Code</v>
      </c>
      <c r="O302" s="62"/>
      <c r="Q302" s="62"/>
    </row>
    <row r="303" spans="1:17" x14ac:dyDescent="0.2">
      <c r="A303" t="str">
        <f>IF(ISERROR(VLOOKUP(G303,BridgeCodes!$A$3:$E$65536,5,FALSE)),"Missing BB Code",VLOOKUP(G303,BridgeCodes!$A$3:$E$65536,5,FALSE))</f>
        <v>Missing BB Code</v>
      </c>
      <c r="O303" s="62"/>
      <c r="Q303" s="62"/>
    </row>
    <row r="304" spans="1:17" x14ac:dyDescent="0.2">
      <c r="A304" t="str">
        <f>IF(ISERROR(VLOOKUP(G304,BridgeCodes!$A$3:$E$65536,5,FALSE)),"Missing BB Code",VLOOKUP(G304,BridgeCodes!$A$3:$E$65536,5,FALSE))</f>
        <v>Missing BB Code</v>
      </c>
      <c r="O304" s="62"/>
      <c r="Q304" s="62"/>
    </row>
    <row r="305" spans="1:17" x14ac:dyDescent="0.2">
      <c r="A305" t="str">
        <f>IF(ISERROR(VLOOKUP(G305,BridgeCodes!$A$3:$E$65536,5,FALSE)),"Missing BB Code",VLOOKUP(G305,BridgeCodes!$A$3:$E$65536,5,FALSE))</f>
        <v>Missing BB Code</v>
      </c>
      <c r="O305" s="62"/>
      <c r="Q305" s="62"/>
    </row>
    <row r="306" spans="1:17" x14ac:dyDescent="0.2">
      <c r="A306" t="str">
        <f>IF(ISERROR(VLOOKUP(G306,BridgeCodes!$A$3:$E$65536,5,FALSE)),"Missing BB Code",VLOOKUP(G306,BridgeCodes!$A$3:$E$65536,5,FALSE))</f>
        <v>Missing BB Code</v>
      </c>
      <c r="O306" s="62"/>
      <c r="Q306" s="62"/>
    </row>
    <row r="307" spans="1:17" x14ac:dyDescent="0.2">
      <c r="A307" t="str">
        <f>IF(ISERROR(VLOOKUP(G307,BridgeCodes!$A$3:$E$65536,5,FALSE)),"Missing BB Code",VLOOKUP(G307,BridgeCodes!$A$3:$E$65536,5,FALSE))</f>
        <v>Missing BB Code</v>
      </c>
      <c r="O307" s="62"/>
      <c r="Q307" s="62"/>
    </row>
    <row r="308" spans="1:17" x14ac:dyDescent="0.2">
      <c r="A308" t="str">
        <f>IF(ISERROR(VLOOKUP(G308,BridgeCodes!$A$3:$E$65536,5,FALSE)),"Missing BB Code",VLOOKUP(G308,BridgeCodes!$A$3:$E$65536,5,FALSE))</f>
        <v>Missing BB Code</v>
      </c>
      <c r="O308" s="62"/>
      <c r="Q308" s="62"/>
    </row>
    <row r="309" spans="1:17" x14ac:dyDescent="0.2">
      <c r="A309" t="str">
        <f>IF(ISERROR(VLOOKUP(G309,BridgeCodes!$A$3:$E$65536,5,FALSE)),"Missing BB Code",VLOOKUP(G309,BridgeCodes!$A$3:$E$65536,5,FALSE))</f>
        <v>Missing BB Code</v>
      </c>
      <c r="O309" s="62"/>
      <c r="Q309" s="62"/>
    </row>
    <row r="310" spans="1:17" x14ac:dyDescent="0.2">
      <c r="A310" t="str">
        <f>IF(ISERROR(VLOOKUP(G310,BridgeCodes!$A$3:$E$65536,5,FALSE)),"Missing BB Code",VLOOKUP(G310,BridgeCodes!$A$3:$E$65536,5,FALSE))</f>
        <v>Missing BB Code</v>
      </c>
      <c r="O310" s="62"/>
      <c r="Q310" s="62"/>
    </row>
    <row r="311" spans="1:17" x14ac:dyDescent="0.2">
      <c r="A311" t="str">
        <f>IF(ISERROR(VLOOKUP(G311,BridgeCodes!$A$3:$E$65536,5,FALSE)),"Missing BB Code",VLOOKUP(G311,BridgeCodes!$A$3:$E$65536,5,FALSE))</f>
        <v>Missing BB Code</v>
      </c>
      <c r="O311" s="62"/>
      <c r="Q311" s="62"/>
    </row>
    <row r="312" spans="1:17" x14ac:dyDescent="0.2">
      <c r="A312" t="str">
        <f>IF(ISERROR(VLOOKUP(G312,BridgeCodes!$A$3:$E$65536,5,FALSE)),"Missing BB Code",VLOOKUP(G312,BridgeCodes!$A$3:$E$65536,5,FALSE))</f>
        <v>Missing BB Code</v>
      </c>
      <c r="O312" s="62"/>
      <c r="Q312" s="62"/>
    </row>
    <row r="313" spans="1:17" x14ac:dyDescent="0.2">
      <c r="A313" t="str">
        <f>IF(ISERROR(VLOOKUP(G313,BridgeCodes!$A$3:$E$65536,5,FALSE)),"Missing BB Code",VLOOKUP(G313,BridgeCodes!$A$3:$E$65536,5,FALSE))</f>
        <v>Missing BB Code</v>
      </c>
      <c r="O313" s="62"/>
      <c r="Q313" s="62"/>
    </row>
    <row r="314" spans="1:17" x14ac:dyDescent="0.2">
      <c r="A314" t="str">
        <f>IF(ISERROR(VLOOKUP(G314,BridgeCodes!$A$3:$E$65536,5,FALSE)),"Missing BB Code",VLOOKUP(G314,BridgeCodes!$A$3:$E$65536,5,FALSE))</f>
        <v>Missing BB Code</v>
      </c>
      <c r="O314" s="62"/>
      <c r="Q314" s="62"/>
    </row>
    <row r="315" spans="1:17" x14ac:dyDescent="0.2">
      <c r="A315" t="str">
        <f>IF(ISERROR(VLOOKUP(G315,BridgeCodes!$A$3:$E$65536,5,FALSE)),"Missing BB Code",VLOOKUP(G315,BridgeCodes!$A$3:$E$65536,5,FALSE))</f>
        <v>Missing BB Code</v>
      </c>
      <c r="O315" s="62"/>
      <c r="Q315" s="62"/>
    </row>
    <row r="316" spans="1:17" x14ac:dyDescent="0.2">
      <c r="A316" t="str">
        <f>IF(ISERROR(VLOOKUP(G316,BridgeCodes!$A$3:$E$65536,5,FALSE)),"Missing BB Code",VLOOKUP(G316,BridgeCodes!$A$3:$E$65536,5,FALSE))</f>
        <v>Missing BB Code</v>
      </c>
      <c r="O316" s="62"/>
      <c r="Q316" s="62"/>
    </row>
    <row r="317" spans="1:17" x14ac:dyDescent="0.2">
      <c r="A317" t="str">
        <f>IF(ISERROR(VLOOKUP(G317,BridgeCodes!$A$3:$E$65536,5,FALSE)),"Missing BB Code",VLOOKUP(G317,BridgeCodes!$A$3:$E$65536,5,FALSE))</f>
        <v>Missing BB Code</v>
      </c>
      <c r="O317" s="62"/>
      <c r="Q317" s="62"/>
    </row>
    <row r="318" spans="1:17" x14ac:dyDescent="0.2">
      <c r="A318" t="str">
        <f>IF(ISERROR(VLOOKUP(G318,BridgeCodes!$A$3:$E$65536,5,FALSE)),"Missing BB Code",VLOOKUP(G318,BridgeCodes!$A$3:$E$65536,5,FALSE))</f>
        <v>Missing BB Code</v>
      </c>
      <c r="O318" s="62"/>
      <c r="Q318" s="62"/>
    </row>
    <row r="319" spans="1:17" x14ac:dyDescent="0.2">
      <c r="A319" t="str">
        <f>IF(ISERROR(VLOOKUP(G319,BridgeCodes!$A$3:$E$65536,5,FALSE)),"Missing BB Code",VLOOKUP(G319,BridgeCodes!$A$3:$E$65536,5,FALSE))</f>
        <v>Missing BB Code</v>
      </c>
      <c r="O319" s="62"/>
      <c r="Q319" s="62"/>
    </row>
    <row r="320" spans="1:17" x14ac:dyDescent="0.2">
      <c r="A320" t="str">
        <f>IF(ISERROR(VLOOKUP(G320,BridgeCodes!$A$3:$E$65536,5,FALSE)),"Missing BB Code",VLOOKUP(G320,BridgeCodes!$A$3:$E$65536,5,FALSE))</f>
        <v>Missing BB Code</v>
      </c>
      <c r="O320" s="62"/>
      <c r="Q320" s="62"/>
    </row>
    <row r="321" spans="1:17" x14ac:dyDescent="0.2">
      <c r="A321" t="str">
        <f>IF(ISERROR(VLOOKUP(G321,BridgeCodes!$A$3:$E$65536,5,FALSE)),"Missing BB Code",VLOOKUP(G321,BridgeCodes!$A$3:$E$65536,5,FALSE))</f>
        <v>Missing BB Code</v>
      </c>
      <c r="O321" s="62"/>
      <c r="Q321" s="62"/>
    </row>
    <row r="322" spans="1:17" x14ac:dyDescent="0.2">
      <c r="A322" t="str">
        <f>IF(ISERROR(VLOOKUP(G322,BridgeCodes!$A$3:$E$65536,5,FALSE)),"Missing BB Code",VLOOKUP(G322,BridgeCodes!$A$3:$E$65536,5,FALSE))</f>
        <v>Missing BB Code</v>
      </c>
      <c r="O322" s="62"/>
      <c r="Q322" s="62"/>
    </row>
    <row r="323" spans="1:17" x14ac:dyDescent="0.2">
      <c r="A323" t="str">
        <f>IF(ISERROR(VLOOKUP(G323,BridgeCodes!$A$3:$E$65536,5,FALSE)),"Missing BB Code",VLOOKUP(G323,BridgeCodes!$A$3:$E$65536,5,FALSE))</f>
        <v>Missing BB Code</v>
      </c>
      <c r="O323" s="62"/>
      <c r="Q323" s="62"/>
    </row>
    <row r="324" spans="1:17" x14ac:dyDescent="0.2">
      <c r="A324" t="str">
        <f>IF(ISERROR(VLOOKUP(G324,BridgeCodes!$A$3:$E$65536,5,FALSE)),"Missing BB Code",VLOOKUP(G324,BridgeCodes!$A$3:$E$65536,5,FALSE))</f>
        <v>Missing BB Code</v>
      </c>
      <c r="O324" s="62"/>
      <c r="Q324" s="62"/>
    </row>
    <row r="325" spans="1:17" x14ac:dyDescent="0.2">
      <c r="A325" t="str">
        <f>IF(ISERROR(VLOOKUP(G325,BridgeCodes!$A$3:$E$65536,5,FALSE)),"Missing BB Code",VLOOKUP(G325,BridgeCodes!$A$3:$E$65536,5,FALSE))</f>
        <v>Missing BB Code</v>
      </c>
      <c r="O325" s="62"/>
      <c r="Q325" s="62"/>
    </row>
    <row r="326" spans="1:17" x14ac:dyDescent="0.2">
      <c r="A326" t="str">
        <f>IF(ISERROR(VLOOKUP(G326,BridgeCodes!$A$3:$E$65536,5,FALSE)),"Missing BB Code",VLOOKUP(G326,BridgeCodes!$A$3:$E$65536,5,FALSE))</f>
        <v>Missing BB Code</v>
      </c>
      <c r="O326" s="62"/>
      <c r="Q326" s="62"/>
    </row>
    <row r="327" spans="1:17" x14ac:dyDescent="0.2">
      <c r="A327" t="str">
        <f>IF(ISERROR(VLOOKUP(G327,BridgeCodes!$A$3:$E$65536,5,FALSE)),"Missing BB Code",VLOOKUP(G327,BridgeCodes!$A$3:$E$65536,5,FALSE))</f>
        <v>Missing BB Code</v>
      </c>
      <c r="O327" s="62"/>
      <c r="Q327" s="62"/>
    </row>
    <row r="328" spans="1:17" x14ac:dyDescent="0.2">
      <c r="A328" t="str">
        <f>IF(ISERROR(VLOOKUP(G328,BridgeCodes!$A$3:$E$65536,5,FALSE)),"Missing BB Code",VLOOKUP(G328,BridgeCodes!$A$3:$E$65536,5,FALSE))</f>
        <v>Missing BB Code</v>
      </c>
      <c r="O328" s="62"/>
      <c r="Q328" s="62"/>
    </row>
    <row r="329" spans="1:17" x14ac:dyDescent="0.2">
      <c r="A329" t="str">
        <f>IF(ISERROR(VLOOKUP(G329,BridgeCodes!$A$3:$E$65536,5,FALSE)),"Missing BB Code",VLOOKUP(G329,BridgeCodes!$A$3:$E$65536,5,FALSE))</f>
        <v>Missing BB Code</v>
      </c>
      <c r="O329" s="62"/>
      <c r="Q329" s="62"/>
    </row>
    <row r="330" spans="1:17" x14ac:dyDescent="0.2">
      <c r="A330" t="str">
        <f>IF(ISERROR(VLOOKUP(G330,BridgeCodes!$A$3:$E$65536,5,FALSE)),"Missing BB Code",VLOOKUP(G330,BridgeCodes!$A$3:$E$65536,5,FALSE))</f>
        <v>Missing BB Code</v>
      </c>
      <c r="O330" s="62"/>
      <c r="Q330" s="62"/>
    </row>
    <row r="331" spans="1:17" x14ac:dyDescent="0.2">
      <c r="A331" t="str">
        <f>IF(ISERROR(VLOOKUP(G331,BridgeCodes!$A$3:$E$65536,5,FALSE)),"Missing BB Code",VLOOKUP(G331,BridgeCodes!$A$3:$E$65536,5,FALSE))</f>
        <v>Missing BB Code</v>
      </c>
      <c r="O331" s="62"/>
      <c r="Q331" s="62"/>
    </row>
    <row r="332" spans="1:17" x14ac:dyDescent="0.2">
      <c r="A332" t="str">
        <f>IF(ISERROR(VLOOKUP(G332,BridgeCodes!$A$3:$E$65536,5,FALSE)),"Missing BB Code",VLOOKUP(G332,BridgeCodes!$A$3:$E$65536,5,FALSE))</f>
        <v>Missing BB Code</v>
      </c>
      <c r="O332" s="62"/>
      <c r="Q332" s="62"/>
    </row>
    <row r="333" spans="1:17" x14ac:dyDescent="0.2">
      <c r="A333" t="str">
        <f>IF(ISERROR(VLOOKUP(G333,BridgeCodes!$A$3:$E$65536,5,FALSE)),"Missing BB Code",VLOOKUP(G333,BridgeCodes!$A$3:$E$65536,5,FALSE))</f>
        <v>Missing BB Code</v>
      </c>
      <c r="O333" s="62"/>
      <c r="Q333" s="62"/>
    </row>
    <row r="334" spans="1:17" x14ac:dyDescent="0.2">
      <c r="A334" t="str">
        <f>IF(ISERROR(VLOOKUP(G334,BridgeCodes!$A$3:$E$65536,5,FALSE)),"Missing BB Code",VLOOKUP(G334,BridgeCodes!$A$3:$E$65536,5,FALSE))</f>
        <v>Missing BB Code</v>
      </c>
      <c r="O334" s="62"/>
      <c r="Q334" s="62"/>
    </row>
    <row r="335" spans="1:17" x14ac:dyDescent="0.2">
      <c r="A335" t="str">
        <f>IF(ISERROR(VLOOKUP(G335,BridgeCodes!$A$3:$E$65536,5,FALSE)),"Missing BB Code",VLOOKUP(G335,BridgeCodes!$A$3:$E$65536,5,FALSE))</f>
        <v>Missing BB Code</v>
      </c>
      <c r="O335" s="62"/>
      <c r="Q335" s="62"/>
    </row>
    <row r="336" spans="1:17" x14ac:dyDescent="0.2">
      <c r="A336" t="str">
        <f>IF(ISERROR(VLOOKUP(G336,BridgeCodes!$A$3:$E$65536,5,FALSE)),"Missing BB Code",VLOOKUP(G336,BridgeCodes!$A$3:$E$65536,5,FALSE))</f>
        <v>Missing BB Code</v>
      </c>
      <c r="O336" s="62"/>
      <c r="Q336" s="62"/>
    </row>
    <row r="337" spans="1:17" x14ac:dyDescent="0.2">
      <c r="A337" t="str">
        <f>IF(ISERROR(VLOOKUP(G337,BridgeCodes!$A$3:$E$65536,5,FALSE)),"Missing BB Code",VLOOKUP(G337,BridgeCodes!$A$3:$E$65536,5,FALSE))</f>
        <v>Missing BB Code</v>
      </c>
      <c r="O337" s="62"/>
      <c r="Q337" s="62"/>
    </row>
    <row r="338" spans="1:17" x14ac:dyDescent="0.2">
      <c r="A338" t="str">
        <f>IF(ISERROR(VLOOKUP(G338,BridgeCodes!$A$3:$E$65536,5,FALSE)),"Missing BB Code",VLOOKUP(G338,BridgeCodes!$A$3:$E$65536,5,FALSE))</f>
        <v>Missing BB Code</v>
      </c>
      <c r="O338" s="62"/>
      <c r="Q338" s="62"/>
    </row>
    <row r="339" spans="1:17" x14ac:dyDescent="0.2">
      <c r="A339" t="str">
        <f>IF(ISERROR(VLOOKUP(G339,BridgeCodes!$A$3:$E$65536,5,FALSE)),"Missing BB Code",VLOOKUP(G339,BridgeCodes!$A$3:$E$65536,5,FALSE))</f>
        <v>Missing BB Code</v>
      </c>
      <c r="O339" s="62"/>
      <c r="Q339" s="62"/>
    </row>
    <row r="340" spans="1:17" x14ac:dyDescent="0.2">
      <c r="A340" t="str">
        <f>IF(ISERROR(VLOOKUP(G340,BridgeCodes!$A$3:$E$65536,5,FALSE)),"Missing BB Code",VLOOKUP(G340,BridgeCodes!$A$3:$E$65536,5,FALSE))</f>
        <v>Missing BB Code</v>
      </c>
      <c r="O340" s="62"/>
      <c r="Q340" s="62"/>
    </row>
    <row r="341" spans="1:17" x14ac:dyDescent="0.2">
      <c r="A341" t="str">
        <f>IF(ISERROR(VLOOKUP(G341,BridgeCodes!$A$3:$E$65536,5,FALSE)),"Missing BB Code",VLOOKUP(G341,BridgeCodes!$A$3:$E$65536,5,FALSE))</f>
        <v>Missing BB Code</v>
      </c>
      <c r="O341" s="62"/>
      <c r="Q341" s="62"/>
    </row>
    <row r="342" spans="1:17" x14ac:dyDescent="0.2">
      <c r="A342" t="str">
        <f>IF(ISERROR(VLOOKUP(G342,BridgeCodes!$A$3:$E$65536,5,FALSE)),"Missing BB Code",VLOOKUP(G342,BridgeCodes!$A$3:$E$65536,5,FALSE))</f>
        <v>Missing BB Code</v>
      </c>
      <c r="O342" s="62"/>
      <c r="Q342" s="62"/>
    </row>
    <row r="343" spans="1:17" x14ac:dyDescent="0.2">
      <c r="A343" t="str">
        <f>IF(ISERROR(VLOOKUP(G343,BridgeCodes!$A$3:$E$65536,5,FALSE)),"Missing BB Code",VLOOKUP(G343,BridgeCodes!$A$3:$E$65536,5,FALSE))</f>
        <v>Missing BB Code</v>
      </c>
      <c r="O343" s="62"/>
      <c r="Q343" s="62"/>
    </row>
    <row r="344" spans="1:17" x14ac:dyDescent="0.2">
      <c r="A344" t="str">
        <f>IF(ISERROR(VLOOKUP(G344,BridgeCodes!$A$3:$E$65536,5,FALSE)),"Missing BB Code",VLOOKUP(G344,BridgeCodes!$A$3:$E$65536,5,FALSE))</f>
        <v>Missing BB Code</v>
      </c>
      <c r="O344" s="62"/>
      <c r="Q344" s="62"/>
    </row>
    <row r="345" spans="1:17" x14ac:dyDescent="0.2">
      <c r="A345" t="str">
        <f>IF(ISERROR(VLOOKUP(G345,BridgeCodes!$A$3:$E$65536,5,FALSE)),"Missing BB Code",VLOOKUP(G345,BridgeCodes!$A$3:$E$65536,5,FALSE))</f>
        <v>Missing BB Code</v>
      </c>
      <c r="O345" s="62"/>
      <c r="Q345" s="62"/>
    </row>
    <row r="346" spans="1:17" x14ac:dyDescent="0.2">
      <c r="A346" t="str">
        <f>IF(ISERROR(VLOOKUP(G346,BridgeCodes!$A$3:$E$65536,5,FALSE)),"Missing BB Code",VLOOKUP(G346,BridgeCodes!$A$3:$E$65536,5,FALSE))</f>
        <v>Missing BB Code</v>
      </c>
      <c r="O346" s="62"/>
      <c r="Q346" s="62"/>
    </row>
    <row r="347" spans="1:17" x14ac:dyDescent="0.2">
      <c r="A347" t="str">
        <f>IF(ISERROR(VLOOKUP(G347,BridgeCodes!$A$3:$E$65536,5,FALSE)),"Missing BB Code",VLOOKUP(G347,BridgeCodes!$A$3:$E$65536,5,FALSE))</f>
        <v>Missing BB Code</v>
      </c>
      <c r="O347" s="62"/>
      <c r="Q347" s="62"/>
    </row>
    <row r="348" spans="1:17" x14ac:dyDescent="0.2">
      <c r="A348" t="str">
        <f>IF(ISERROR(VLOOKUP(G348,BridgeCodes!$A$3:$E$65536,5,FALSE)),"Missing BB Code",VLOOKUP(G348,BridgeCodes!$A$3:$E$65536,5,FALSE))</f>
        <v>Missing BB Code</v>
      </c>
      <c r="O348" s="62"/>
      <c r="Q348" s="62"/>
    </row>
    <row r="349" spans="1:17" x14ac:dyDescent="0.2">
      <c r="A349" t="str">
        <f>IF(ISERROR(VLOOKUP(G349,BridgeCodes!$A$3:$E$65536,5,FALSE)),"Missing BB Code",VLOOKUP(G349,BridgeCodes!$A$3:$E$65536,5,FALSE))</f>
        <v>Missing BB Code</v>
      </c>
      <c r="O349" s="62"/>
      <c r="Q349" s="62"/>
    </row>
    <row r="350" spans="1:17" x14ac:dyDescent="0.2">
      <c r="A350" t="str">
        <f>IF(ISERROR(VLOOKUP(G350,BridgeCodes!$A$3:$E$65536,5,FALSE)),"Missing BB Code",VLOOKUP(G350,BridgeCodes!$A$3:$E$65536,5,FALSE))</f>
        <v>Missing BB Code</v>
      </c>
      <c r="O350" s="62"/>
      <c r="Q350" s="62"/>
    </row>
    <row r="351" spans="1:17" x14ac:dyDescent="0.2">
      <c r="A351" t="str">
        <f>IF(ISERROR(VLOOKUP(G351,BridgeCodes!$A$3:$E$65536,5,FALSE)),"Missing BB Code",VLOOKUP(G351,BridgeCodes!$A$3:$E$65536,5,FALSE))</f>
        <v>Missing BB Code</v>
      </c>
      <c r="O351" s="62"/>
      <c r="Q351" s="62"/>
    </row>
    <row r="352" spans="1:17" x14ac:dyDescent="0.2">
      <c r="A352" t="str">
        <f>IF(ISERROR(VLOOKUP(G352,BridgeCodes!$A$3:$E$65536,5,FALSE)),"Missing BB Code",VLOOKUP(G352,BridgeCodes!$A$3:$E$65536,5,FALSE))</f>
        <v>Missing BB Code</v>
      </c>
      <c r="O352" s="62"/>
      <c r="Q352" s="62"/>
    </row>
    <row r="353" spans="1:17" x14ac:dyDescent="0.2">
      <c r="A353" t="str">
        <f>IF(ISERROR(VLOOKUP(G353,BridgeCodes!$A$3:$E$65536,5,FALSE)),"Missing BB Code",VLOOKUP(G353,BridgeCodes!$A$3:$E$65536,5,FALSE))</f>
        <v>Missing BB Code</v>
      </c>
      <c r="O353" s="62"/>
      <c r="Q353" s="62"/>
    </row>
    <row r="354" spans="1:17" x14ac:dyDescent="0.2">
      <c r="A354" t="str">
        <f>IF(ISERROR(VLOOKUP(G354,BridgeCodes!$A$3:$E$65536,5,FALSE)),"Missing BB Code",VLOOKUP(G354,BridgeCodes!$A$3:$E$65536,5,FALSE))</f>
        <v>Missing BB Code</v>
      </c>
      <c r="O354" s="62"/>
      <c r="Q354" s="62"/>
    </row>
    <row r="355" spans="1:17" x14ac:dyDescent="0.2">
      <c r="A355" t="str">
        <f>IF(ISERROR(VLOOKUP(G355,BridgeCodes!$A$3:$E$65536,5,FALSE)),"Missing BB Code",VLOOKUP(G355,BridgeCodes!$A$3:$E$65536,5,FALSE))</f>
        <v>Missing BB Code</v>
      </c>
      <c r="O355" s="62"/>
      <c r="Q355" s="62"/>
    </row>
    <row r="356" spans="1:17" x14ac:dyDescent="0.2">
      <c r="A356" t="str">
        <f>IF(ISERROR(VLOOKUP(G356,BridgeCodes!$A$3:$E$65536,5,FALSE)),"Missing BB Code",VLOOKUP(G356,BridgeCodes!$A$3:$E$65536,5,FALSE))</f>
        <v>Missing BB Code</v>
      </c>
      <c r="O356" s="62"/>
      <c r="Q356" s="62"/>
    </row>
    <row r="357" spans="1:17" x14ac:dyDescent="0.2">
      <c r="A357" t="str">
        <f>IF(ISERROR(VLOOKUP(G357,BridgeCodes!$A$3:$E$65536,5,FALSE)),"Missing BB Code",VLOOKUP(G357,BridgeCodes!$A$3:$E$65536,5,FALSE))</f>
        <v>Missing BB Code</v>
      </c>
      <c r="O357" s="62"/>
      <c r="Q357" s="62"/>
    </row>
    <row r="358" spans="1:17" x14ac:dyDescent="0.2">
      <c r="A358" t="str">
        <f>IF(ISERROR(VLOOKUP(G358,BridgeCodes!$A$3:$E$65536,5,FALSE)),"Missing BB Code",VLOOKUP(G358,BridgeCodes!$A$3:$E$65536,5,FALSE))</f>
        <v>Missing BB Code</v>
      </c>
      <c r="O358" s="62"/>
      <c r="Q358" s="62"/>
    </row>
    <row r="359" spans="1:17" x14ac:dyDescent="0.2">
      <c r="A359" t="str">
        <f>IF(ISERROR(VLOOKUP(G359,BridgeCodes!$A$3:$E$65536,5,FALSE)),"Missing BB Code",VLOOKUP(G359,BridgeCodes!$A$3:$E$65536,5,FALSE))</f>
        <v>Missing BB Code</v>
      </c>
      <c r="O359" s="62"/>
      <c r="Q359" s="62"/>
    </row>
    <row r="360" spans="1:17" x14ac:dyDescent="0.2">
      <c r="A360" t="str">
        <f>IF(ISERROR(VLOOKUP(G360,BridgeCodes!$A$3:$E$65536,5,FALSE)),"Missing BB Code",VLOOKUP(G360,BridgeCodes!$A$3:$E$65536,5,FALSE))</f>
        <v>Missing BB Code</v>
      </c>
      <c r="O360" s="62"/>
      <c r="Q360" s="62"/>
    </row>
    <row r="361" spans="1:17" x14ac:dyDescent="0.2">
      <c r="A361" t="str">
        <f>IF(ISERROR(VLOOKUP(G361,BridgeCodes!$A$3:$E$65536,5,FALSE)),"Missing BB Code",VLOOKUP(G361,BridgeCodes!$A$3:$E$65536,5,FALSE))</f>
        <v>Missing BB Code</v>
      </c>
      <c r="O361" s="62"/>
      <c r="Q361" s="62"/>
    </row>
    <row r="362" spans="1:17" x14ac:dyDescent="0.2">
      <c r="A362" t="str">
        <f>IF(ISERROR(VLOOKUP(G362,BridgeCodes!$A$3:$E$65536,5,FALSE)),"Missing BB Code",VLOOKUP(G362,BridgeCodes!$A$3:$E$65536,5,FALSE))</f>
        <v>Missing BB Code</v>
      </c>
      <c r="O362" s="62"/>
      <c r="Q362" s="62"/>
    </row>
    <row r="363" spans="1:17" x14ac:dyDescent="0.2">
      <c r="A363" t="str">
        <f>IF(ISERROR(VLOOKUP(G363,BridgeCodes!$A$3:$E$65536,5,FALSE)),"Missing BB Code",VLOOKUP(G363,BridgeCodes!$A$3:$E$65536,5,FALSE))</f>
        <v>Missing BB Code</v>
      </c>
      <c r="O363" s="62"/>
      <c r="Q363" s="62"/>
    </row>
    <row r="364" spans="1:17" x14ac:dyDescent="0.2">
      <c r="A364" t="str">
        <f>IF(ISERROR(VLOOKUP(G364,BridgeCodes!$A$3:$E$65536,5,FALSE)),"Missing BB Code",VLOOKUP(G364,BridgeCodes!$A$3:$E$65536,5,FALSE))</f>
        <v>Missing BB Code</v>
      </c>
      <c r="O364" s="62"/>
      <c r="Q364" s="62"/>
    </row>
    <row r="365" spans="1:17" x14ac:dyDescent="0.2">
      <c r="A365" t="str">
        <f>IF(ISERROR(VLOOKUP(G365,BridgeCodes!$A$3:$E$65536,5,FALSE)),"Missing BB Code",VLOOKUP(G365,BridgeCodes!$A$3:$E$65536,5,FALSE))</f>
        <v>Missing BB Code</v>
      </c>
      <c r="O365" s="62"/>
      <c r="Q365" s="62"/>
    </row>
    <row r="366" spans="1:17" x14ac:dyDescent="0.2">
      <c r="A366" t="str">
        <f>IF(ISERROR(VLOOKUP(G366,BridgeCodes!$A$3:$E$65536,5,FALSE)),"Missing BB Code",VLOOKUP(G366,BridgeCodes!$A$3:$E$65536,5,FALSE))</f>
        <v>Missing BB Code</v>
      </c>
      <c r="O366" s="62"/>
      <c r="Q366" s="62"/>
    </row>
    <row r="367" spans="1:17" x14ac:dyDescent="0.2">
      <c r="A367" t="str">
        <f>IF(ISERROR(VLOOKUP(G367,BridgeCodes!$A$3:$E$65536,5,FALSE)),"Missing BB Code",VLOOKUP(G367,BridgeCodes!$A$3:$E$65536,5,FALSE))</f>
        <v>Missing BB Code</v>
      </c>
      <c r="O367" s="62"/>
      <c r="Q367" s="62"/>
    </row>
    <row r="368" spans="1:17" x14ac:dyDescent="0.2">
      <c r="A368" t="str">
        <f>IF(ISERROR(VLOOKUP(G368,BridgeCodes!$A$3:$E$65536,5,FALSE)),"Missing BB Code",VLOOKUP(G368,BridgeCodes!$A$3:$E$65536,5,FALSE))</f>
        <v>Missing BB Code</v>
      </c>
      <c r="O368" s="62"/>
      <c r="Q368" s="62"/>
    </row>
    <row r="369" spans="1:17" x14ac:dyDescent="0.2">
      <c r="A369" t="str">
        <f>IF(ISERROR(VLOOKUP(G369,BridgeCodes!$A$3:$E$65536,5,FALSE)),"Missing BB Code",VLOOKUP(G369,BridgeCodes!$A$3:$E$65536,5,FALSE))</f>
        <v>Missing BB Code</v>
      </c>
      <c r="O369" s="62"/>
      <c r="Q369" s="62"/>
    </row>
    <row r="370" spans="1:17" x14ac:dyDescent="0.2">
      <c r="A370" t="str">
        <f>IF(ISERROR(VLOOKUP(G370,BridgeCodes!$A$3:$E$65536,5,FALSE)),"Missing BB Code",VLOOKUP(G370,BridgeCodes!$A$3:$E$65536,5,FALSE))</f>
        <v>Missing BB Code</v>
      </c>
      <c r="O370" s="62"/>
      <c r="Q370" s="62"/>
    </row>
    <row r="371" spans="1:17" x14ac:dyDescent="0.2">
      <c r="A371" t="str">
        <f>IF(ISERROR(VLOOKUP(G371,BridgeCodes!$A$3:$E$65536,5,FALSE)),"Missing BB Code",VLOOKUP(G371,BridgeCodes!$A$3:$E$65536,5,FALSE))</f>
        <v>Missing BB Code</v>
      </c>
      <c r="O371" s="62"/>
      <c r="Q371" s="62"/>
    </row>
    <row r="372" spans="1:17" x14ac:dyDescent="0.2">
      <c r="A372" t="str">
        <f>IF(ISERROR(VLOOKUP(G372,BridgeCodes!$A$3:$E$65536,5,FALSE)),"Missing BB Code",VLOOKUP(G372,BridgeCodes!$A$3:$E$65536,5,FALSE))</f>
        <v>Missing BB Code</v>
      </c>
      <c r="O372" s="62"/>
      <c r="Q372" s="62"/>
    </row>
    <row r="373" spans="1:17" x14ac:dyDescent="0.2">
      <c r="A373" t="str">
        <f>IF(ISERROR(VLOOKUP(G373,BridgeCodes!$A$3:$E$65536,5,FALSE)),"Missing BB Code",VLOOKUP(G373,BridgeCodes!$A$3:$E$65536,5,FALSE))</f>
        <v>Missing BB Code</v>
      </c>
      <c r="O373" s="62"/>
      <c r="Q373" s="62"/>
    </row>
    <row r="374" spans="1:17" x14ac:dyDescent="0.2">
      <c r="A374" t="str">
        <f>IF(ISERROR(VLOOKUP(G374,BridgeCodes!$A$3:$E$65536,5,FALSE)),"Missing BB Code",VLOOKUP(G374,BridgeCodes!$A$3:$E$65536,5,FALSE))</f>
        <v>Missing BB Code</v>
      </c>
      <c r="O374" s="62"/>
      <c r="Q374" s="62"/>
    </row>
    <row r="375" spans="1:17" x14ac:dyDescent="0.2">
      <c r="A375" t="str">
        <f>IF(ISERROR(VLOOKUP(G375,BridgeCodes!$A$3:$E$65536,5,FALSE)),"Missing BB Code",VLOOKUP(G375,BridgeCodes!$A$3:$E$65536,5,FALSE))</f>
        <v>Missing BB Code</v>
      </c>
      <c r="O375" s="62"/>
      <c r="Q375" s="62"/>
    </row>
    <row r="376" spans="1:17" x14ac:dyDescent="0.2">
      <c r="A376" t="str">
        <f>IF(ISERROR(VLOOKUP(G376,BridgeCodes!$A$3:$E$65536,5,FALSE)),"Missing BB Code",VLOOKUP(G376,BridgeCodes!$A$3:$E$65536,5,FALSE))</f>
        <v>Missing BB Code</v>
      </c>
      <c r="O376" s="62"/>
      <c r="Q376" s="62"/>
    </row>
    <row r="377" spans="1:17" x14ac:dyDescent="0.2">
      <c r="A377" t="str">
        <f>IF(ISERROR(VLOOKUP(G377,BridgeCodes!$A$3:$E$65536,5,FALSE)),"Missing BB Code",VLOOKUP(G377,BridgeCodes!$A$3:$E$65536,5,FALSE))</f>
        <v>Missing BB Code</v>
      </c>
      <c r="O377" s="62"/>
      <c r="Q377" s="62"/>
    </row>
    <row r="378" spans="1:17" x14ac:dyDescent="0.2">
      <c r="A378" t="str">
        <f>IF(ISERROR(VLOOKUP(G378,BridgeCodes!$A$3:$E$65536,5,FALSE)),"Missing BB Code",VLOOKUP(G378,BridgeCodes!$A$3:$E$65536,5,FALSE))</f>
        <v>Missing BB Code</v>
      </c>
      <c r="O378" s="62"/>
      <c r="Q378" s="62"/>
    </row>
    <row r="379" spans="1:17" x14ac:dyDescent="0.2">
      <c r="A379" t="str">
        <f>IF(ISERROR(VLOOKUP(G379,BridgeCodes!$A$3:$E$65536,5,FALSE)),"Missing BB Code",VLOOKUP(G379,BridgeCodes!$A$3:$E$65536,5,FALSE))</f>
        <v>Missing BB Code</v>
      </c>
      <c r="O379" s="62"/>
      <c r="Q379" s="62"/>
    </row>
    <row r="380" spans="1:17" x14ac:dyDescent="0.2">
      <c r="A380" t="str">
        <f>IF(ISERROR(VLOOKUP(G380,BridgeCodes!$A$3:$E$65536,5,FALSE)),"Missing BB Code",VLOOKUP(G380,BridgeCodes!$A$3:$E$65536,5,FALSE))</f>
        <v>Missing BB Code</v>
      </c>
      <c r="O380" s="62"/>
      <c r="Q380" s="62"/>
    </row>
    <row r="381" spans="1:17" x14ac:dyDescent="0.2">
      <c r="A381" t="str">
        <f>IF(ISERROR(VLOOKUP(G381,BridgeCodes!$A$3:$E$65536,5,FALSE)),"Missing BB Code",VLOOKUP(G381,BridgeCodes!$A$3:$E$65536,5,FALSE))</f>
        <v>Missing BB Code</v>
      </c>
      <c r="O381" s="62"/>
      <c r="Q381" s="62"/>
    </row>
    <row r="382" spans="1:17" x14ac:dyDescent="0.2">
      <c r="A382" t="str">
        <f>IF(ISERROR(VLOOKUP(G382,BridgeCodes!$A$3:$E$65536,5,FALSE)),"Missing BB Code",VLOOKUP(G382,BridgeCodes!$A$3:$E$65536,5,FALSE))</f>
        <v>Missing BB Code</v>
      </c>
      <c r="O382" s="62"/>
      <c r="Q382" s="62"/>
    </row>
    <row r="383" spans="1:17" x14ac:dyDescent="0.2">
      <c r="A383" t="str">
        <f>IF(ISERROR(VLOOKUP(G383,BridgeCodes!$A$3:$E$65536,5,FALSE)),"Missing BB Code",VLOOKUP(G383,BridgeCodes!$A$3:$E$65536,5,FALSE))</f>
        <v>Missing BB Code</v>
      </c>
      <c r="O383" s="62"/>
      <c r="Q383" s="62"/>
    </row>
    <row r="384" spans="1:17" x14ac:dyDescent="0.2">
      <c r="A384" t="str">
        <f>IF(ISERROR(VLOOKUP(G384,BridgeCodes!$A$3:$E$65536,5,FALSE)),"Missing BB Code",VLOOKUP(G384,BridgeCodes!$A$3:$E$65536,5,FALSE))</f>
        <v>Missing BB Code</v>
      </c>
      <c r="O384" s="62"/>
      <c r="Q384" s="62"/>
    </row>
    <row r="385" spans="1:17" x14ac:dyDescent="0.2">
      <c r="A385" t="str">
        <f>IF(ISERROR(VLOOKUP(G385,BridgeCodes!$A$3:$E$65536,5,FALSE)),"Missing BB Code",VLOOKUP(G385,BridgeCodes!$A$3:$E$65536,5,FALSE))</f>
        <v>Missing BB Code</v>
      </c>
      <c r="O385" s="62"/>
      <c r="Q385" s="62"/>
    </row>
    <row r="386" spans="1:17" x14ac:dyDescent="0.2">
      <c r="A386" t="str">
        <f>IF(ISERROR(VLOOKUP(G386,BridgeCodes!$A$3:$E$65536,5,FALSE)),"Missing BB Code",VLOOKUP(G386,BridgeCodes!$A$3:$E$65536,5,FALSE))</f>
        <v>Missing BB Code</v>
      </c>
      <c r="O386" s="62"/>
      <c r="Q386" s="62"/>
    </row>
    <row r="387" spans="1:17" x14ac:dyDescent="0.2">
      <c r="A387" t="str">
        <f>IF(ISERROR(VLOOKUP(G387,BridgeCodes!$A$3:$E$65536,5,FALSE)),"Missing BB Code",VLOOKUP(G387,BridgeCodes!$A$3:$E$65536,5,FALSE))</f>
        <v>Missing BB Code</v>
      </c>
      <c r="O387" s="62"/>
      <c r="Q387" s="62"/>
    </row>
    <row r="388" spans="1:17" x14ac:dyDescent="0.2">
      <c r="A388" t="str">
        <f>IF(ISERROR(VLOOKUP(G388,BridgeCodes!$A$3:$E$65536,5,FALSE)),"Missing BB Code",VLOOKUP(G388,BridgeCodes!$A$3:$E$65536,5,FALSE))</f>
        <v>Missing BB Code</v>
      </c>
      <c r="O388" s="62"/>
      <c r="Q388" s="62"/>
    </row>
    <row r="389" spans="1:17" x14ac:dyDescent="0.2">
      <c r="A389" t="str">
        <f>IF(ISERROR(VLOOKUP(G389,BridgeCodes!$A$3:$E$65536,5,FALSE)),"Missing BB Code",VLOOKUP(G389,BridgeCodes!$A$3:$E$65536,5,FALSE))</f>
        <v>Missing BB Code</v>
      </c>
      <c r="O389" s="62"/>
      <c r="Q389" s="62"/>
    </row>
    <row r="390" spans="1:17" x14ac:dyDescent="0.2">
      <c r="A390" t="str">
        <f>IF(ISERROR(VLOOKUP(G390,BridgeCodes!$A$3:$E$65536,5,FALSE)),"Missing BB Code",VLOOKUP(G390,BridgeCodes!$A$3:$E$65536,5,FALSE))</f>
        <v>Missing BB Code</v>
      </c>
      <c r="O390" s="62"/>
      <c r="Q390" s="62"/>
    </row>
    <row r="391" spans="1:17" x14ac:dyDescent="0.2">
      <c r="A391" t="str">
        <f>IF(ISERROR(VLOOKUP(G391,BridgeCodes!$A$3:$E$65536,5,FALSE)),"Missing BB Code",VLOOKUP(G391,BridgeCodes!$A$3:$E$65536,5,FALSE))</f>
        <v>Missing BB Code</v>
      </c>
      <c r="O391" s="62"/>
      <c r="Q391" s="62"/>
    </row>
    <row r="392" spans="1:17" x14ac:dyDescent="0.2">
      <c r="A392" t="str">
        <f>IF(ISERROR(VLOOKUP(G392,BridgeCodes!$A$3:$E$65536,5,FALSE)),"Missing BB Code",VLOOKUP(G392,BridgeCodes!$A$3:$E$65536,5,FALSE))</f>
        <v>Missing BB Code</v>
      </c>
      <c r="O392" s="62"/>
      <c r="Q392" s="62"/>
    </row>
    <row r="393" spans="1:17" x14ac:dyDescent="0.2">
      <c r="A393" t="str">
        <f>IF(ISERROR(VLOOKUP(G393,BridgeCodes!$A$3:$E$65536,5,FALSE)),"Missing BB Code",VLOOKUP(G393,BridgeCodes!$A$3:$E$65536,5,FALSE))</f>
        <v>Missing BB Code</v>
      </c>
      <c r="O393" s="62"/>
      <c r="Q393" s="62"/>
    </row>
    <row r="394" spans="1:17" x14ac:dyDescent="0.2">
      <c r="A394" t="str">
        <f>IF(ISERROR(VLOOKUP(G394,BridgeCodes!$A$3:$E$65536,5,FALSE)),"Missing BB Code",VLOOKUP(G394,BridgeCodes!$A$3:$E$65536,5,FALSE))</f>
        <v>Missing BB Code</v>
      </c>
      <c r="O394" s="62"/>
      <c r="Q394" s="62"/>
    </row>
    <row r="395" spans="1:17" x14ac:dyDescent="0.2">
      <c r="A395" t="str">
        <f>IF(ISERROR(VLOOKUP(G395,BridgeCodes!$A$3:$E$65536,5,FALSE)),"Missing BB Code",VLOOKUP(G395,BridgeCodes!$A$3:$E$65536,5,FALSE))</f>
        <v>Missing BB Code</v>
      </c>
      <c r="O395" s="62"/>
      <c r="Q395" s="62"/>
    </row>
    <row r="396" spans="1:17" x14ac:dyDescent="0.2">
      <c r="A396" t="str">
        <f>IF(ISERROR(VLOOKUP(G396,BridgeCodes!$A$3:$E$65536,5,FALSE)),"Missing BB Code",VLOOKUP(G396,BridgeCodes!$A$3:$E$65536,5,FALSE))</f>
        <v>Missing BB Code</v>
      </c>
      <c r="O396" s="62"/>
      <c r="Q396" s="62"/>
    </row>
    <row r="397" spans="1:17" x14ac:dyDescent="0.2">
      <c r="A397" t="str">
        <f>IF(ISERROR(VLOOKUP(G397,BridgeCodes!$A$3:$E$65536,5,FALSE)),"Missing BB Code",VLOOKUP(G397,BridgeCodes!$A$3:$E$65536,5,FALSE))</f>
        <v>Missing BB Code</v>
      </c>
      <c r="O397" s="62"/>
      <c r="Q397" s="62"/>
    </row>
    <row r="398" spans="1:17" x14ac:dyDescent="0.2">
      <c r="A398" t="str">
        <f>IF(ISERROR(VLOOKUP(G398,BridgeCodes!$A$3:$E$65536,5,FALSE)),"Missing BB Code",VLOOKUP(G398,BridgeCodes!$A$3:$E$65536,5,FALSE))</f>
        <v>Missing BB Code</v>
      </c>
      <c r="O398" s="62"/>
      <c r="Q398" s="62"/>
    </row>
    <row r="399" spans="1:17" x14ac:dyDescent="0.2">
      <c r="A399" t="str">
        <f>IF(ISERROR(VLOOKUP(G399,BridgeCodes!$A$3:$E$65536,5,FALSE)),"Missing BB Code",VLOOKUP(G399,BridgeCodes!$A$3:$E$65536,5,FALSE))</f>
        <v>Missing BB Code</v>
      </c>
      <c r="O399" s="62"/>
      <c r="Q399" s="62"/>
    </row>
    <row r="400" spans="1:17" x14ac:dyDescent="0.2">
      <c r="A400" t="str">
        <f>IF(ISERROR(VLOOKUP(G400,BridgeCodes!$A$3:$E$65536,5,FALSE)),"Missing BB Code",VLOOKUP(G400,BridgeCodes!$A$3:$E$65536,5,FALSE))</f>
        <v>Missing BB Code</v>
      </c>
      <c r="O400" s="62"/>
      <c r="Q400" s="62"/>
    </row>
    <row r="401" spans="1:17" x14ac:dyDescent="0.2">
      <c r="A401" t="str">
        <f>IF(ISERROR(VLOOKUP(G401,BridgeCodes!$A$3:$E$65536,5,FALSE)),"Missing BB Code",VLOOKUP(G401,BridgeCodes!$A$3:$E$65536,5,FALSE))</f>
        <v>Missing BB Code</v>
      </c>
      <c r="O401" s="62"/>
      <c r="Q401" s="62"/>
    </row>
    <row r="402" spans="1:17" x14ac:dyDescent="0.2">
      <c r="A402" t="str">
        <f>IF(ISERROR(VLOOKUP(G402,BridgeCodes!$A$3:$E$65536,5,FALSE)),"Missing BB Code",VLOOKUP(G402,BridgeCodes!$A$3:$E$65536,5,FALSE))</f>
        <v>Missing BB Code</v>
      </c>
      <c r="O402" s="62"/>
      <c r="Q402" s="62"/>
    </row>
    <row r="403" spans="1:17" x14ac:dyDescent="0.2">
      <c r="A403" t="str">
        <f>IF(ISERROR(VLOOKUP(G403,BridgeCodes!$A$3:$E$65536,5,FALSE)),"Missing BB Code",VLOOKUP(G403,BridgeCodes!$A$3:$E$65536,5,FALSE))</f>
        <v>Missing BB Code</v>
      </c>
      <c r="O403" s="62"/>
      <c r="Q403" s="62"/>
    </row>
    <row r="404" spans="1:17" x14ac:dyDescent="0.2">
      <c r="A404" t="str">
        <f>IF(ISERROR(VLOOKUP(G404,BridgeCodes!$A$3:$E$65536,5,FALSE)),"Missing BB Code",VLOOKUP(G404,BridgeCodes!$A$3:$E$65536,5,FALSE))</f>
        <v>Missing BB Code</v>
      </c>
      <c r="O404" s="62"/>
      <c r="Q404" s="62"/>
    </row>
    <row r="405" spans="1:17" x14ac:dyDescent="0.2">
      <c r="A405" t="str">
        <f>IF(ISERROR(VLOOKUP(G405,BridgeCodes!$A$3:$E$65536,5,FALSE)),"Missing BB Code",VLOOKUP(G405,BridgeCodes!$A$3:$E$65536,5,FALSE))</f>
        <v>Missing BB Code</v>
      </c>
      <c r="O405" s="62"/>
      <c r="Q405" s="62"/>
    </row>
    <row r="406" spans="1:17" x14ac:dyDescent="0.2">
      <c r="A406" t="str">
        <f>IF(ISERROR(VLOOKUP(G406,BridgeCodes!$A$3:$E$65536,5,FALSE)),"Missing BB Code",VLOOKUP(G406,BridgeCodes!$A$3:$E$65536,5,FALSE))</f>
        <v>Missing BB Code</v>
      </c>
      <c r="O406" s="62"/>
      <c r="Q406" s="62"/>
    </row>
    <row r="407" spans="1:17" x14ac:dyDescent="0.2">
      <c r="A407" t="str">
        <f>IF(ISERROR(VLOOKUP(G407,BridgeCodes!$A$3:$E$65536,5,FALSE)),"Missing BB Code",VLOOKUP(G407,BridgeCodes!$A$3:$E$65536,5,FALSE))</f>
        <v>Missing BB Code</v>
      </c>
      <c r="O407" s="62"/>
      <c r="Q407" s="62"/>
    </row>
    <row r="408" spans="1:17" x14ac:dyDescent="0.2">
      <c r="A408" t="str">
        <f>IF(ISERROR(VLOOKUP(G408,BridgeCodes!$A$3:$E$65536,5,FALSE)),"Missing BB Code",VLOOKUP(G408,BridgeCodes!$A$3:$E$65536,5,FALSE))</f>
        <v>Missing BB Code</v>
      </c>
      <c r="O408" s="62"/>
      <c r="Q408" s="62"/>
    </row>
    <row r="409" spans="1:17" x14ac:dyDescent="0.2">
      <c r="A409" t="str">
        <f>IF(ISERROR(VLOOKUP(G409,BridgeCodes!$A$3:$E$65536,5,FALSE)),"Missing BB Code",VLOOKUP(G409,BridgeCodes!$A$3:$E$65536,5,FALSE))</f>
        <v>Missing BB Code</v>
      </c>
      <c r="O409" s="62"/>
      <c r="Q409" s="62"/>
    </row>
    <row r="410" spans="1:17" x14ac:dyDescent="0.2">
      <c r="A410" t="str">
        <f>IF(ISERROR(VLOOKUP(G410,BridgeCodes!$A$3:$E$65536,5,FALSE)),"Missing BB Code",VLOOKUP(G410,BridgeCodes!$A$3:$E$65536,5,FALSE))</f>
        <v>Missing BB Code</v>
      </c>
      <c r="O410" s="62"/>
      <c r="Q410" s="62"/>
    </row>
    <row r="411" spans="1:17" x14ac:dyDescent="0.2">
      <c r="A411" t="str">
        <f>IF(ISERROR(VLOOKUP(G411,BridgeCodes!$A$3:$E$65536,5,FALSE)),"Missing BB Code",VLOOKUP(G411,BridgeCodes!$A$3:$E$65536,5,FALSE))</f>
        <v>Missing BB Code</v>
      </c>
      <c r="O411" s="62"/>
      <c r="Q411" s="62"/>
    </row>
    <row r="412" spans="1:17" x14ac:dyDescent="0.2">
      <c r="A412" t="str">
        <f>IF(ISERROR(VLOOKUP(G412,BridgeCodes!$A$3:$E$65536,5,FALSE)),"Missing BB Code",VLOOKUP(G412,BridgeCodes!$A$3:$E$65536,5,FALSE))</f>
        <v>Missing BB Code</v>
      </c>
      <c r="O412" s="62"/>
      <c r="Q412" s="62"/>
    </row>
    <row r="413" spans="1:17" x14ac:dyDescent="0.2">
      <c r="A413" t="str">
        <f>IF(ISERROR(VLOOKUP(G413,BridgeCodes!$A$3:$E$65536,5,FALSE)),"Missing BB Code",VLOOKUP(G413,BridgeCodes!$A$3:$E$65536,5,FALSE))</f>
        <v>Missing BB Code</v>
      </c>
      <c r="O413" s="62"/>
      <c r="Q413" s="62"/>
    </row>
    <row r="414" spans="1:17" x14ac:dyDescent="0.2">
      <c r="A414" t="str">
        <f>IF(ISERROR(VLOOKUP(G414,BridgeCodes!$A$3:$E$65536,5,FALSE)),"Missing BB Code",VLOOKUP(G414,BridgeCodes!$A$3:$E$65536,5,FALSE))</f>
        <v>Missing BB Code</v>
      </c>
      <c r="O414" s="62"/>
      <c r="Q414" s="62"/>
    </row>
    <row r="415" spans="1:17" x14ac:dyDescent="0.2">
      <c r="A415" t="str">
        <f>IF(ISERROR(VLOOKUP(G415,BridgeCodes!$A$3:$E$65536,5,FALSE)),"Missing BB Code",VLOOKUP(G415,BridgeCodes!$A$3:$E$65536,5,FALSE))</f>
        <v>Missing BB Code</v>
      </c>
      <c r="O415" s="62"/>
      <c r="Q415" s="62"/>
    </row>
    <row r="416" spans="1:17" x14ac:dyDescent="0.2">
      <c r="A416" t="str">
        <f>IF(ISERROR(VLOOKUP(G416,BridgeCodes!$A$3:$E$65536,5,FALSE)),"Missing BB Code",VLOOKUP(G416,BridgeCodes!$A$3:$E$65536,5,FALSE))</f>
        <v>Missing BB Code</v>
      </c>
      <c r="O416" s="62"/>
      <c r="Q416" s="62"/>
    </row>
    <row r="417" spans="1:17" x14ac:dyDescent="0.2">
      <c r="A417" t="str">
        <f>IF(ISERROR(VLOOKUP(G417,BridgeCodes!$A$3:$E$65536,5,FALSE)),"Missing BB Code",VLOOKUP(G417,BridgeCodes!$A$3:$E$65536,5,FALSE))</f>
        <v>Missing BB Code</v>
      </c>
      <c r="O417" s="62"/>
      <c r="Q417" s="62"/>
    </row>
    <row r="418" spans="1:17" x14ac:dyDescent="0.2">
      <c r="A418" t="str">
        <f>IF(ISERROR(VLOOKUP(G418,BridgeCodes!$A$3:$E$65536,5,FALSE)),"Missing BB Code",VLOOKUP(G418,BridgeCodes!$A$3:$E$65536,5,FALSE))</f>
        <v>Missing BB Code</v>
      </c>
      <c r="O418" s="62"/>
      <c r="Q418" s="62"/>
    </row>
    <row r="419" spans="1:17" x14ac:dyDescent="0.2">
      <c r="A419" t="str">
        <f>IF(ISERROR(VLOOKUP(G419,BridgeCodes!$A$3:$E$65536,5,FALSE)),"Missing BB Code",VLOOKUP(G419,BridgeCodes!$A$3:$E$65536,5,FALSE))</f>
        <v>Missing BB Code</v>
      </c>
      <c r="O419" s="62"/>
      <c r="Q419" s="62"/>
    </row>
    <row r="420" spans="1:17" x14ac:dyDescent="0.2">
      <c r="A420" t="str">
        <f>IF(ISERROR(VLOOKUP(G420,BridgeCodes!$A$3:$E$65536,5,FALSE)),"Missing BB Code",VLOOKUP(G420,BridgeCodes!$A$3:$E$65536,5,FALSE))</f>
        <v>Missing BB Code</v>
      </c>
      <c r="O420" s="62"/>
      <c r="Q420" s="62"/>
    </row>
    <row r="421" spans="1:17" x14ac:dyDescent="0.2">
      <c r="A421" t="str">
        <f>IF(ISERROR(VLOOKUP(G421,BridgeCodes!$A$3:$E$65536,5,FALSE)),"Missing BB Code",VLOOKUP(G421,BridgeCodes!$A$3:$E$65536,5,FALSE))</f>
        <v>Missing BB Code</v>
      </c>
      <c r="O421" s="62"/>
      <c r="Q421" s="62"/>
    </row>
    <row r="422" spans="1:17" x14ac:dyDescent="0.2">
      <c r="A422" t="str">
        <f>IF(ISERROR(VLOOKUP(G422,BridgeCodes!$A$3:$E$65536,5,FALSE)),"Missing BB Code",VLOOKUP(G422,BridgeCodes!$A$3:$E$65536,5,FALSE))</f>
        <v>Missing BB Code</v>
      </c>
      <c r="O422" s="62"/>
      <c r="Q422" s="62"/>
    </row>
    <row r="423" spans="1:17" x14ac:dyDescent="0.2">
      <c r="A423" t="str">
        <f>IF(ISERROR(VLOOKUP(G423,BridgeCodes!$A$3:$E$65536,5,FALSE)),"Missing BB Code",VLOOKUP(G423,BridgeCodes!$A$3:$E$65536,5,FALSE))</f>
        <v>Missing BB Code</v>
      </c>
      <c r="O423" s="62"/>
      <c r="Q423" s="62"/>
    </row>
    <row r="424" spans="1:17" x14ac:dyDescent="0.2">
      <c r="A424" t="str">
        <f>IF(ISERROR(VLOOKUP(G424,BridgeCodes!$A$3:$E$65536,5,FALSE)),"Missing BB Code",VLOOKUP(G424,BridgeCodes!$A$3:$E$65536,5,FALSE))</f>
        <v>Missing BB Code</v>
      </c>
      <c r="O424" s="62"/>
      <c r="Q424" s="62"/>
    </row>
    <row r="425" spans="1:17" x14ac:dyDescent="0.2">
      <c r="A425" t="str">
        <f>IF(ISERROR(VLOOKUP(G425,BridgeCodes!$A$3:$E$65536,5,FALSE)),"Missing BB Code",VLOOKUP(G425,BridgeCodes!$A$3:$E$65536,5,FALSE))</f>
        <v>Missing BB Code</v>
      </c>
      <c r="O425" s="62"/>
      <c r="Q425" s="62"/>
    </row>
    <row r="426" spans="1:17" x14ac:dyDescent="0.2">
      <c r="A426" t="str">
        <f>IF(ISERROR(VLOOKUP(G426,BridgeCodes!$A$3:$E$65536,5,FALSE)),"Missing BB Code",VLOOKUP(G426,BridgeCodes!$A$3:$E$65536,5,FALSE))</f>
        <v>Missing BB Code</v>
      </c>
      <c r="O426" s="62"/>
      <c r="Q426" s="62"/>
    </row>
    <row r="427" spans="1:17" x14ac:dyDescent="0.2">
      <c r="A427" t="str">
        <f>IF(ISERROR(VLOOKUP(G427,BridgeCodes!$A$3:$E$65536,5,FALSE)),"Missing BB Code",VLOOKUP(G427,BridgeCodes!$A$3:$E$65536,5,FALSE))</f>
        <v>Missing BB Code</v>
      </c>
      <c r="O427" s="62"/>
      <c r="Q427" s="62"/>
    </row>
    <row r="428" spans="1:17" x14ac:dyDescent="0.2">
      <c r="A428" t="str">
        <f>IF(ISERROR(VLOOKUP(G428,BridgeCodes!$A$3:$E$65536,5,FALSE)),"Missing BB Code",VLOOKUP(G428,BridgeCodes!$A$3:$E$65536,5,FALSE))</f>
        <v>Missing BB Code</v>
      </c>
      <c r="O428" s="62"/>
      <c r="Q428" s="62"/>
    </row>
    <row r="429" spans="1:17" x14ac:dyDescent="0.2">
      <c r="A429" t="str">
        <f>IF(ISERROR(VLOOKUP(G429,BridgeCodes!$A$3:$E$65536,5,FALSE)),"Missing BB Code",VLOOKUP(G429,BridgeCodes!$A$3:$E$65536,5,FALSE))</f>
        <v>Missing BB Code</v>
      </c>
      <c r="O429" s="62"/>
      <c r="Q429" s="62"/>
    </row>
    <row r="430" spans="1:17" x14ac:dyDescent="0.2">
      <c r="A430" t="str">
        <f>IF(ISERROR(VLOOKUP(G430,BridgeCodes!$A$3:$E$65536,5,FALSE)),"Missing BB Code",VLOOKUP(G430,BridgeCodes!$A$3:$E$65536,5,FALSE))</f>
        <v>Missing BB Code</v>
      </c>
      <c r="O430" s="62"/>
      <c r="Q430" s="62"/>
    </row>
    <row r="431" spans="1:17" x14ac:dyDescent="0.2">
      <c r="A431" t="str">
        <f>IF(ISERROR(VLOOKUP(G431,BridgeCodes!$A$3:$E$65536,5,FALSE)),"Missing BB Code",VLOOKUP(G431,BridgeCodes!$A$3:$E$65536,5,FALSE))</f>
        <v>Missing BB Code</v>
      </c>
      <c r="O431" s="62"/>
      <c r="Q431" s="62"/>
    </row>
    <row r="432" spans="1:17" x14ac:dyDescent="0.2">
      <c r="A432" t="str">
        <f>IF(ISERROR(VLOOKUP(G432,BridgeCodes!$A$3:$E$65536,5,FALSE)),"Missing BB Code",VLOOKUP(G432,BridgeCodes!$A$3:$E$65536,5,FALSE))</f>
        <v>Missing BB Code</v>
      </c>
      <c r="O432" s="62"/>
      <c r="Q432" s="62"/>
    </row>
    <row r="433" spans="1:17" x14ac:dyDescent="0.2">
      <c r="A433" t="str">
        <f>IF(ISERROR(VLOOKUP(G433,BridgeCodes!$A$3:$E$65536,5,FALSE)),"Missing BB Code",VLOOKUP(G433,BridgeCodes!$A$3:$E$65536,5,FALSE))</f>
        <v>Missing BB Code</v>
      </c>
      <c r="O433" s="62"/>
      <c r="Q433" s="62"/>
    </row>
    <row r="434" spans="1:17" x14ac:dyDescent="0.2">
      <c r="A434" t="str">
        <f>IF(ISERROR(VLOOKUP(G434,BridgeCodes!$A$3:$E$65536,5,FALSE)),"Missing BB Code",VLOOKUP(G434,BridgeCodes!$A$3:$E$65536,5,FALSE))</f>
        <v>Missing BB Code</v>
      </c>
      <c r="O434" s="62"/>
      <c r="Q434" s="62"/>
    </row>
    <row r="435" spans="1:17" x14ac:dyDescent="0.2">
      <c r="A435" t="str">
        <f>IF(ISERROR(VLOOKUP(G435,BridgeCodes!$A$3:$E$65536,5,FALSE)),"Missing BB Code",VLOOKUP(G435,BridgeCodes!$A$3:$E$65536,5,FALSE))</f>
        <v>Missing BB Code</v>
      </c>
      <c r="O435" s="62"/>
      <c r="Q435" s="62"/>
    </row>
    <row r="436" spans="1:17" x14ac:dyDescent="0.2">
      <c r="A436" t="str">
        <f>IF(ISERROR(VLOOKUP(G436,BridgeCodes!$A$3:$E$65536,5,FALSE)),"Missing BB Code",VLOOKUP(G436,BridgeCodes!$A$3:$E$65536,5,FALSE))</f>
        <v>Missing BB Code</v>
      </c>
      <c r="O436" s="62"/>
      <c r="Q436" s="62"/>
    </row>
    <row r="437" spans="1:17" x14ac:dyDescent="0.2">
      <c r="A437" t="str">
        <f>IF(ISERROR(VLOOKUP(G437,BridgeCodes!$A$3:$E$65536,5,FALSE)),"Missing BB Code",VLOOKUP(G437,BridgeCodes!$A$3:$E$65536,5,FALSE))</f>
        <v>Missing BB Code</v>
      </c>
      <c r="O437" s="62"/>
      <c r="Q437" s="62"/>
    </row>
    <row r="438" spans="1:17" x14ac:dyDescent="0.2">
      <c r="A438" t="str">
        <f>IF(ISERROR(VLOOKUP(G438,BridgeCodes!$A$3:$E$65536,5,FALSE)),"Missing BB Code",VLOOKUP(G438,BridgeCodes!$A$3:$E$65536,5,FALSE))</f>
        <v>Missing BB Code</v>
      </c>
      <c r="O438" s="62"/>
      <c r="Q438" s="62"/>
    </row>
    <row r="439" spans="1:17" x14ac:dyDescent="0.2">
      <c r="A439" t="str">
        <f>IF(ISERROR(VLOOKUP(G439,BridgeCodes!$A$3:$E$65536,5,FALSE)),"Missing BB Code",VLOOKUP(G439,BridgeCodes!$A$3:$E$65536,5,FALSE))</f>
        <v>Missing BB Code</v>
      </c>
      <c r="O439" s="62"/>
      <c r="Q439" s="62"/>
    </row>
    <row r="440" spans="1:17" x14ac:dyDescent="0.2">
      <c r="A440" t="str">
        <f>IF(ISERROR(VLOOKUP(G440,BridgeCodes!$A$3:$E$65536,5,FALSE)),"Missing BB Code",VLOOKUP(G440,BridgeCodes!$A$3:$E$65536,5,FALSE))</f>
        <v>Missing BB Code</v>
      </c>
      <c r="O440" s="62"/>
      <c r="Q440" s="62"/>
    </row>
    <row r="441" spans="1:17" x14ac:dyDescent="0.2">
      <c r="A441" t="str">
        <f>IF(ISERROR(VLOOKUP(G441,BridgeCodes!$A$3:$E$65536,5,FALSE)),"Missing BB Code",VLOOKUP(G441,BridgeCodes!$A$3:$E$65536,5,FALSE))</f>
        <v>Missing BB Code</v>
      </c>
      <c r="O441" s="62"/>
      <c r="Q441" s="62"/>
    </row>
    <row r="442" spans="1:17" x14ac:dyDescent="0.2">
      <c r="A442" t="str">
        <f>IF(ISERROR(VLOOKUP(G442,BridgeCodes!$A$3:$E$65536,5,FALSE)),"Missing BB Code",VLOOKUP(G442,BridgeCodes!$A$3:$E$65536,5,FALSE))</f>
        <v>Missing BB Code</v>
      </c>
      <c r="O442" s="62"/>
      <c r="Q442" s="62"/>
    </row>
    <row r="443" spans="1:17" x14ac:dyDescent="0.2">
      <c r="A443" t="str">
        <f>IF(ISERROR(VLOOKUP(G443,BridgeCodes!$A$3:$E$65536,5,FALSE)),"Missing BB Code",VLOOKUP(G443,BridgeCodes!$A$3:$E$65536,5,FALSE))</f>
        <v>Missing BB Code</v>
      </c>
      <c r="O443" s="62"/>
      <c r="Q443" s="62"/>
    </row>
    <row r="444" spans="1:17" x14ac:dyDescent="0.2">
      <c r="A444" t="str">
        <f>IF(ISERROR(VLOOKUP(G444,BridgeCodes!$A$3:$E$65536,5,FALSE)),"Missing BB Code",VLOOKUP(G444,BridgeCodes!$A$3:$E$65536,5,FALSE))</f>
        <v>Missing BB Code</v>
      </c>
      <c r="O444" s="62"/>
      <c r="Q444" s="62"/>
    </row>
    <row r="445" spans="1:17" x14ac:dyDescent="0.2">
      <c r="A445" t="str">
        <f>IF(ISERROR(VLOOKUP(G445,BridgeCodes!$A$3:$E$65536,5,FALSE)),"Missing BB Code",VLOOKUP(G445,BridgeCodes!$A$3:$E$65536,5,FALSE))</f>
        <v>Missing BB Code</v>
      </c>
      <c r="O445" s="62"/>
      <c r="Q445" s="62"/>
    </row>
    <row r="446" spans="1:17" x14ac:dyDescent="0.2">
      <c r="A446" t="str">
        <f>IF(ISERROR(VLOOKUP(G446,BridgeCodes!$A$3:$E$65536,5,FALSE)),"Missing BB Code",VLOOKUP(G446,BridgeCodes!$A$3:$E$65536,5,FALSE))</f>
        <v>Missing BB Code</v>
      </c>
      <c r="O446" s="62"/>
      <c r="Q446" s="62"/>
    </row>
    <row r="447" spans="1:17" x14ac:dyDescent="0.2">
      <c r="A447" t="str">
        <f>IF(ISERROR(VLOOKUP(G447,BridgeCodes!$A$3:$E$65536,5,FALSE)),"Missing BB Code",VLOOKUP(G447,BridgeCodes!$A$3:$E$65536,5,FALSE))</f>
        <v>Missing BB Code</v>
      </c>
      <c r="O447" s="62"/>
      <c r="Q447" s="62"/>
    </row>
    <row r="448" spans="1:17" x14ac:dyDescent="0.2">
      <c r="A448" t="str">
        <f>IF(ISERROR(VLOOKUP(G448,BridgeCodes!$A$3:$E$65536,5,FALSE)),"Missing BB Code",VLOOKUP(G448,BridgeCodes!$A$3:$E$65536,5,FALSE))</f>
        <v>Missing BB Code</v>
      </c>
      <c r="O448" s="62"/>
      <c r="Q448" s="62"/>
    </row>
    <row r="449" spans="1:17" x14ac:dyDescent="0.2">
      <c r="A449" t="str">
        <f>IF(ISERROR(VLOOKUP(G449,BridgeCodes!$A$3:$E$65536,5,FALSE)),"Missing BB Code",VLOOKUP(G449,BridgeCodes!$A$3:$E$65536,5,FALSE))</f>
        <v>Missing BB Code</v>
      </c>
      <c r="O449" s="62"/>
      <c r="Q449" s="62"/>
    </row>
    <row r="450" spans="1:17" x14ac:dyDescent="0.2">
      <c r="A450" t="str">
        <f>IF(ISERROR(VLOOKUP(G450,BridgeCodes!$A$3:$E$65536,5,FALSE)),"Missing BB Code",VLOOKUP(G450,BridgeCodes!$A$3:$E$65536,5,FALSE))</f>
        <v>Missing BB Code</v>
      </c>
      <c r="O450" s="62"/>
      <c r="Q450" s="62"/>
    </row>
    <row r="451" spans="1:17" x14ac:dyDescent="0.2">
      <c r="A451" t="str">
        <f>IF(ISERROR(VLOOKUP(G451,BridgeCodes!$A$3:$E$65536,5,FALSE)),"Missing BB Code",VLOOKUP(G451,BridgeCodes!$A$3:$E$65536,5,FALSE))</f>
        <v>Missing BB Code</v>
      </c>
      <c r="O451" s="62"/>
      <c r="Q451" s="62"/>
    </row>
    <row r="452" spans="1:17" x14ac:dyDescent="0.2">
      <c r="A452" t="str">
        <f>IF(ISERROR(VLOOKUP(G452,BridgeCodes!$A$3:$E$65536,5,FALSE)),"Missing BB Code",VLOOKUP(G452,BridgeCodes!$A$3:$E$65536,5,FALSE))</f>
        <v>Missing BB Code</v>
      </c>
      <c r="O452" s="62"/>
      <c r="Q452" s="62"/>
    </row>
    <row r="453" spans="1:17" x14ac:dyDescent="0.2">
      <c r="A453" t="str">
        <f>IF(ISERROR(VLOOKUP(G453,BridgeCodes!$A$3:$E$65536,5,FALSE)),"Missing BB Code",VLOOKUP(G453,BridgeCodes!$A$3:$E$65536,5,FALSE))</f>
        <v>Missing BB Code</v>
      </c>
      <c r="O453" s="62"/>
      <c r="Q453" s="62"/>
    </row>
    <row r="454" spans="1:17" x14ac:dyDescent="0.2">
      <c r="A454" t="str">
        <f>IF(ISERROR(VLOOKUP(G454,BridgeCodes!$A$3:$E$65536,5,FALSE)),"Missing BB Code",VLOOKUP(G454,BridgeCodes!$A$3:$E$65536,5,FALSE))</f>
        <v>Missing BB Code</v>
      </c>
      <c r="O454" s="62"/>
      <c r="Q454" s="62"/>
    </row>
    <row r="455" spans="1:17" x14ac:dyDescent="0.2">
      <c r="A455" t="str">
        <f>IF(ISERROR(VLOOKUP(G455,BridgeCodes!$A$3:$E$65536,5,FALSE)),"Missing BB Code",VLOOKUP(G455,BridgeCodes!$A$3:$E$65536,5,FALSE))</f>
        <v>Missing BB Code</v>
      </c>
      <c r="O455" s="62"/>
      <c r="Q455" s="62"/>
    </row>
    <row r="456" spans="1:17" x14ac:dyDescent="0.2">
      <c r="A456" t="str">
        <f>IF(ISERROR(VLOOKUP(G456,BridgeCodes!$A$3:$E$65536,5,FALSE)),"Missing BB Code",VLOOKUP(G456,BridgeCodes!$A$3:$E$65536,5,FALSE))</f>
        <v>Missing BB Code</v>
      </c>
      <c r="O456" s="62"/>
      <c r="Q456" s="62"/>
    </row>
    <row r="457" spans="1:17" x14ac:dyDescent="0.2">
      <c r="A457" t="str">
        <f>IF(ISERROR(VLOOKUP(G457,BridgeCodes!$A$3:$E$65536,5,FALSE)),"Missing BB Code",VLOOKUP(G457,BridgeCodes!$A$3:$E$65536,5,FALSE))</f>
        <v>Missing BB Code</v>
      </c>
      <c r="O457" s="62"/>
      <c r="Q457" s="62"/>
    </row>
    <row r="458" spans="1:17" x14ac:dyDescent="0.2">
      <c r="A458" t="str">
        <f>IF(ISERROR(VLOOKUP(G458,BridgeCodes!$A$3:$E$65536,5,FALSE)),"Missing BB Code",VLOOKUP(G458,BridgeCodes!$A$3:$E$65536,5,FALSE))</f>
        <v>Missing BB Code</v>
      </c>
      <c r="O458" s="62"/>
      <c r="Q458" s="62"/>
    </row>
    <row r="459" spans="1:17" x14ac:dyDescent="0.2">
      <c r="A459" t="str">
        <f>IF(ISERROR(VLOOKUP(G459,BridgeCodes!$A$3:$E$65536,5,FALSE)),"Missing BB Code",VLOOKUP(G459,BridgeCodes!$A$3:$E$65536,5,FALSE))</f>
        <v>Missing BB Code</v>
      </c>
      <c r="O459" s="62"/>
      <c r="Q459" s="62"/>
    </row>
    <row r="460" spans="1:17" x14ac:dyDescent="0.2">
      <c r="A460" t="str">
        <f>IF(ISERROR(VLOOKUP(G460,BridgeCodes!$A$3:$E$65536,5,FALSE)),"Missing BB Code",VLOOKUP(G460,BridgeCodes!$A$3:$E$65536,5,FALSE))</f>
        <v>Missing BB Code</v>
      </c>
      <c r="O460" s="62"/>
      <c r="Q460" s="62"/>
    </row>
    <row r="461" spans="1:17" x14ac:dyDescent="0.2">
      <c r="A461" t="str">
        <f>IF(ISERROR(VLOOKUP(G461,BridgeCodes!$A$3:$E$65536,5,FALSE)),"Missing BB Code",VLOOKUP(G461,BridgeCodes!$A$3:$E$65536,5,FALSE))</f>
        <v>Missing BB Code</v>
      </c>
      <c r="O461" s="62"/>
      <c r="Q461" s="62"/>
    </row>
    <row r="462" spans="1:17" x14ac:dyDescent="0.2">
      <c r="A462" t="str">
        <f>IF(ISERROR(VLOOKUP(G462,BridgeCodes!$A$3:$E$65536,5,FALSE)),"Missing BB Code",VLOOKUP(G462,BridgeCodes!$A$3:$E$65536,5,FALSE))</f>
        <v>Missing BB Code</v>
      </c>
      <c r="O462" s="62"/>
      <c r="Q462" s="62"/>
    </row>
    <row r="463" spans="1:17" x14ac:dyDescent="0.2">
      <c r="A463" t="str">
        <f>IF(ISERROR(VLOOKUP(G463,BridgeCodes!$A$3:$E$65536,5,FALSE)),"Missing BB Code",VLOOKUP(G463,BridgeCodes!$A$3:$E$65536,5,FALSE))</f>
        <v>Missing BB Code</v>
      </c>
      <c r="O463" s="62"/>
      <c r="Q463" s="62"/>
    </row>
    <row r="464" spans="1:17" x14ac:dyDescent="0.2">
      <c r="A464" t="str">
        <f>IF(ISERROR(VLOOKUP(G464,BridgeCodes!$A$3:$E$65536,5,FALSE)),"Missing BB Code",VLOOKUP(G464,BridgeCodes!$A$3:$E$65536,5,FALSE))</f>
        <v>Missing BB Code</v>
      </c>
      <c r="O464" s="62"/>
      <c r="Q464" s="62"/>
    </row>
    <row r="465" spans="1:17" x14ac:dyDescent="0.2">
      <c r="A465" t="str">
        <f>IF(ISERROR(VLOOKUP(G465,BridgeCodes!$A$3:$E$65536,5,FALSE)),"Missing BB Code",VLOOKUP(G465,BridgeCodes!$A$3:$E$65536,5,FALSE))</f>
        <v>Missing BB Code</v>
      </c>
      <c r="O465" s="62"/>
      <c r="Q465" s="62"/>
    </row>
    <row r="466" spans="1:17" x14ac:dyDescent="0.2">
      <c r="A466" t="str">
        <f>IF(ISERROR(VLOOKUP(G466,BridgeCodes!$A$3:$E$65536,5,FALSE)),"Missing BB Code",VLOOKUP(G466,BridgeCodes!$A$3:$E$65536,5,FALSE))</f>
        <v>Missing BB Code</v>
      </c>
      <c r="O466" s="62"/>
      <c r="Q466" s="62"/>
    </row>
    <row r="467" spans="1:17" x14ac:dyDescent="0.2">
      <c r="A467" t="str">
        <f>IF(ISERROR(VLOOKUP(G467,BridgeCodes!$A$3:$E$65536,5,FALSE)),"Missing BB Code",VLOOKUP(G467,BridgeCodes!$A$3:$E$65536,5,FALSE))</f>
        <v>Missing BB Code</v>
      </c>
      <c r="O467" s="62"/>
      <c r="Q467" s="62"/>
    </row>
    <row r="468" spans="1:17" x14ac:dyDescent="0.2">
      <c r="A468" t="str">
        <f>IF(ISERROR(VLOOKUP(G468,BridgeCodes!$A$3:$E$65536,5,FALSE)),"Missing BB Code",VLOOKUP(G468,BridgeCodes!$A$3:$E$65536,5,FALSE))</f>
        <v>Missing BB Code</v>
      </c>
      <c r="O468" s="62"/>
      <c r="Q468" s="62"/>
    </row>
    <row r="469" spans="1:17" x14ac:dyDescent="0.2">
      <c r="A469" t="str">
        <f>IF(ISERROR(VLOOKUP(G469,BridgeCodes!$A$3:$E$65536,5,FALSE)),"Missing BB Code",VLOOKUP(G469,BridgeCodes!$A$3:$E$65536,5,FALSE))</f>
        <v>Missing BB Code</v>
      </c>
      <c r="O469" s="62"/>
      <c r="Q469" s="62"/>
    </row>
    <row r="470" spans="1:17" x14ac:dyDescent="0.2">
      <c r="A470" t="str">
        <f>IF(ISERROR(VLOOKUP(G470,BridgeCodes!$A$3:$E$65536,5,FALSE)),"Missing BB Code",VLOOKUP(G470,BridgeCodes!$A$3:$E$65536,5,FALSE))</f>
        <v>Missing BB Code</v>
      </c>
      <c r="O470" s="62"/>
      <c r="Q470" s="62"/>
    </row>
    <row r="471" spans="1:17" x14ac:dyDescent="0.2">
      <c r="A471" t="str">
        <f>IF(ISERROR(VLOOKUP(G471,BridgeCodes!$A$3:$E$65536,5,FALSE)),"Missing BB Code",VLOOKUP(G471,BridgeCodes!$A$3:$E$65536,5,FALSE))</f>
        <v>Missing BB Code</v>
      </c>
      <c r="O471" s="62"/>
      <c r="Q471" s="62"/>
    </row>
    <row r="472" spans="1:17" x14ac:dyDescent="0.2">
      <c r="A472" t="str">
        <f>IF(ISERROR(VLOOKUP(G472,BridgeCodes!$A$3:$E$65536,5,FALSE)),"Missing BB Code",VLOOKUP(G472,BridgeCodes!$A$3:$E$65536,5,FALSE))</f>
        <v>Missing BB Code</v>
      </c>
      <c r="O472" s="62"/>
      <c r="Q472" s="62"/>
    </row>
    <row r="473" spans="1:17" x14ac:dyDescent="0.2">
      <c r="A473" t="str">
        <f>IF(ISERROR(VLOOKUP(G473,BridgeCodes!$A$3:$E$65536,5,FALSE)),"Missing BB Code",VLOOKUP(G473,BridgeCodes!$A$3:$E$65536,5,FALSE))</f>
        <v>Missing BB Code</v>
      </c>
      <c r="O473" s="62"/>
      <c r="Q473" s="62"/>
    </row>
    <row r="474" spans="1:17" x14ac:dyDescent="0.2">
      <c r="A474" t="str">
        <f>IF(ISERROR(VLOOKUP(G474,BridgeCodes!$A$3:$E$65536,5,FALSE)),"Missing BB Code",VLOOKUP(G474,BridgeCodes!$A$3:$E$65536,5,FALSE))</f>
        <v>Missing BB Code</v>
      </c>
      <c r="O474" s="62"/>
      <c r="Q474" s="62"/>
    </row>
    <row r="475" spans="1:17" x14ac:dyDescent="0.2">
      <c r="A475" t="str">
        <f>IF(ISERROR(VLOOKUP(G475,BridgeCodes!$A$3:$E$65536,5,FALSE)),"Missing BB Code",VLOOKUP(G475,BridgeCodes!$A$3:$E$65536,5,FALSE))</f>
        <v>Missing BB Code</v>
      </c>
      <c r="O475" s="62"/>
      <c r="Q475" s="62"/>
    </row>
    <row r="476" spans="1:17" x14ac:dyDescent="0.2">
      <c r="A476" t="str">
        <f>IF(ISERROR(VLOOKUP(G476,BridgeCodes!$A$3:$E$65536,5,FALSE)),"Missing BB Code",VLOOKUP(G476,BridgeCodes!$A$3:$E$65536,5,FALSE))</f>
        <v>Missing BB Code</v>
      </c>
      <c r="O476" s="62"/>
      <c r="Q476" s="62"/>
    </row>
    <row r="477" spans="1:17" x14ac:dyDescent="0.2">
      <c r="A477" t="str">
        <f>IF(ISERROR(VLOOKUP(G477,BridgeCodes!$A$3:$E$65536,5,FALSE)),"Missing BB Code",VLOOKUP(G477,BridgeCodes!$A$3:$E$65536,5,FALSE))</f>
        <v>Missing BB Code</v>
      </c>
      <c r="O477" s="62"/>
      <c r="Q477" s="62"/>
    </row>
    <row r="478" spans="1:17" x14ac:dyDescent="0.2">
      <c r="A478" t="str">
        <f>IF(ISERROR(VLOOKUP(G478,BridgeCodes!$A$3:$E$65536,5,FALSE)),"Missing BB Code",VLOOKUP(G478,BridgeCodes!$A$3:$E$65536,5,FALSE))</f>
        <v>Missing BB Code</v>
      </c>
      <c r="O478" s="62"/>
      <c r="Q478" s="62"/>
    </row>
    <row r="479" spans="1:17" x14ac:dyDescent="0.2">
      <c r="A479" t="str">
        <f>IF(ISERROR(VLOOKUP(G479,BridgeCodes!$A$3:$E$65536,5,FALSE)),"Missing BB Code",VLOOKUP(G479,BridgeCodes!$A$3:$E$65536,5,FALSE))</f>
        <v>Missing BB Code</v>
      </c>
      <c r="O479" s="62"/>
      <c r="Q479" s="62"/>
    </row>
    <row r="480" spans="1:17" x14ac:dyDescent="0.2">
      <c r="A480" t="str">
        <f>IF(ISERROR(VLOOKUP(G480,BridgeCodes!$A$3:$E$65536,5,FALSE)),"Missing BB Code",VLOOKUP(G480,BridgeCodes!$A$3:$E$65536,5,FALSE))</f>
        <v>Missing BB Code</v>
      </c>
      <c r="O480" s="62"/>
      <c r="Q480" s="62"/>
    </row>
    <row r="481" spans="1:17" x14ac:dyDescent="0.2">
      <c r="A481" t="str">
        <f>IF(ISERROR(VLOOKUP(G481,BridgeCodes!$A$3:$E$65536,5,FALSE)),"Missing BB Code",VLOOKUP(G481,BridgeCodes!$A$3:$E$65536,5,FALSE))</f>
        <v>Missing BB Code</v>
      </c>
      <c r="O481" s="62"/>
      <c r="Q481" s="62"/>
    </row>
    <row r="482" spans="1:17" x14ac:dyDescent="0.2">
      <c r="A482" t="str">
        <f>IF(ISERROR(VLOOKUP(G482,BridgeCodes!$A$3:$E$65536,5,FALSE)),"Missing BB Code",VLOOKUP(G482,BridgeCodes!$A$3:$E$65536,5,FALSE))</f>
        <v>Missing BB Code</v>
      </c>
      <c r="O482" s="62"/>
      <c r="Q482" s="62"/>
    </row>
    <row r="483" spans="1:17" x14ac:dyDescent="0.2">
      <c r="A483" t="str">
        <f>IF(ISERROR(VLOOKUP(G483,BridgeCodes!$A$3:$E$65536,5,FALSE)),"Missing BB Code",VLOOKUP(G483,BridgeCodes!$A$3:$E$65536,5,FALSE))</f>
        <v>Missing BB Code</v>
      </c>
      <c r="O483" s="62"/>
      <c r="Q483" s="62"/>
    </row>
    <row r="484" spans="1:17" x14ac:dyDescent="0.2">
      <c r="A484" t="str">
        <f>IF(ISERROR(VLOOKUP(G484,BridgeCodes!$A$3:$E$65536,5,FALSE)),"Missing BB Code",VLOOKUP(G484,BridgeCodes!$A$3:$E$65536,5,FALSE))</f>
        <v>Missing BB Code</v>
      </c>
      <c r="O484" s="62"/>
      <c r="Q484" s="62"/>
    </row>
    <row r="485" spans="1:17" x14ac:dyDescent="0.2">
      <c r="A485" t="str">
        <f>IF(ISERROR(VLOOKUP(G485,BridgeCodes!$A$3:$E$65536,5,FALSE)),"Missing BB Code",VLOOKUP(G485,BridgeCodes!$A$3:$E$65536,5,FALSE))</f>
        <v>Missing BB Code</v>
      </c>
      <c r="O485" s="62"/>
      <c r="Q485" s="62"/>
    </row>
    <row r="486" spans="1:17" x14ac:dyDescent="0.2">
      <c r="A486" t="str">
        <f>IF(ISERROR(VLOOKUP(G486,BridgeCodes!$A$3:$E$65536,5,FALSE)),"Missing BB Code",VLOOKUP(G486,BridgeCodes!$A$3:$E$65536,5,FALSE))</f>
        <v>Missing BB Code</v>
      </c>
      <c r="O486" s="62"/>
      <c r="Q486" s="62"/>
    </row>
    <row r="487" spans="1:17" x14ac:dyDescent="0.2">
      <c r="A487" t="str">
        <f>IF(ISERROR(VLOOKUP(G487,BridgeCodes!$A$3:$E$65536,5,FALSE)),"Missing BB Code",VLOOKUP(G487,BridgeCodes!$A$3:$E$65536,5,FALSE))</f>
        <v>Missing BB Code</v>
      </c>
      <c r="O487" s="62"/>
      <c r="Q487" s="62"/>
    </row>
    <row r="488" spans="1:17" x14ac:dyDescent="0.2">
      <c r="A488" t="str">
        <f>IF(ISERROR(VLOOKUP(G488,BridgeCodes!$A$3:$E$65536,5,FALSE)),"Missing BB Code",VLOOKUP(G488,BridgeCodes!$A$3:$E$65536,5,FALSE))</f>
        <v>Missing BB Code</v>
      </c>
      <c r="O488" s="62"/>
      <c r="Q488" s="62"/>
    </row>
    <row r="489" spans="1:17" x14ac:dyDescent="0.2">
      <c r="A489" t="str">
        <f>IF(ISERROR(VLOOKUP(G489,BridgeCodes!$A$3:$E$65536,5,FALSE)),"Missing BB Code",VLOOKUP(G489,BridgeCodes!$A$3:$E$65536,5,FALSE))</f>
        <v>Missing BB Code</v>
      </c>
      <c r="O489" s="62"/>
      <c r="Q489" s="62"/>
    </row>
    <row r="490" spans="1:17" x14ac:dyDescent="0.2">
      <c r="A490" t="str">
        <f>IF(ISERROR(VLOOKUP(G490,BridgeCodes!$A$3:$E$65536,5,FALSE)),"Missing BB Code",VLOOKUP(G490,BridgeCodes!$A$3:$E$65536,5,FALSE))</f>
        <v>Missing BB Code</v>
      </c>
      <c r="O490" s="62"/>
      <c r="Q490" s="62"/>
    </row>
    <row r="491" spans="1:17" x14ac:dyDescent="0.2">
      <c r="A491" t="str">
        <f>IF(ISERROR(VLOOKUP(G491,BridgeCodes!$A$3:$E$65536,5,FALSE)),"Missing BB Code",VLOOKUP(G491,BridgeCodes!$A$3:$E$65536,5,FALSE))</f>
        <v>Missing BB Code</v>
      </c>
      <c r="O491" s="62"/>
      <c r="Q491" s="62"/>
    </row>
    <row r="492" spans="1:17" x14ac:dyDescent="0.2">
      <c r="A492" t="str">
        <f>IF(ISERROR(VLOOKUP(G492,BridgeCodes!$A$3:$E$65536,5,FALSE)),"Missing BB Code",VLOOKUP(G492,BridgeCodes!$A$3:$E$65536,5,FALSE))</f>
        <v>Missing BB Code</v>
      </c>
      <c r="O492" s="62"/>
      <c r="Q492" s="62"/>
    </row>
    <row r="493" spans="1:17" x14ac:dyDescent="0.2">
      <c r="A493" t="str">
        <f>IF(ISERROR(VLOOKUP(G493,BridgeCodes!$A$3:$E$65536,5,FALSE)),"Missing BB Code",VLOOKUP(G493,BridgeCodes!$A$3:$E$65536,5,FALSE))</f>
        <v>Missing BB Code</v>
      </c>
      <c r="O493" s="62"/>
      <c r="Q493" s="62"/>
    </row>
    <row r="494" spans="1:17" x14ac:dyDescent="0.2">
      <c r="A494" t="str">
        <f>IF(ISERROR(VLOOKUP(G494,BridgeCodes!$A$3:$E$65536,5,FALSE)),"Missing BB Code",VLOOKUP(G494,BridgeCodes!$A$3:$E$65536,5,FALSE))</f>
        <v>Missing BB Code</v>
      </c>
      <c r="O494" s="62"/>
      <c r="Q494" s="62"/>
    </row>
    <row r="495" spans="1:17" x14ac:dyDescent="0.2">
      <c r="A495" t="str">
        <f>IF(ISERROR(VLOOKUP(G495,BridgeCodes!$A$3:$E$65536,5,FALSE)),"Missing BB Code",VLOOKUP(G495,BridgeCodes!$A$3:$E$65536,5,FALSE))</f>
        <v>Missing BB Code</v>
      </c>
      <c r="O495" s="62"/>
      <c r="Q495" s="62"/>
    </row>
    <row r="496" spans="1:17" x14ac:dyDescent="0.2">
      <c r="A496" t="str">
        <f>IF(ISERROR(VLOOKUP(G496,BridgeCodes!$A$3:$E$65536,5,FALSE)),"Missing BB Code",VLOOKUP(G496,BridgeCodes!$A$3:$E$65536,5,FALSE))</f>
        <v>Missing BB Code</v>
      </c>
      <c r="O496" s="62"/>
      <c r="Q496" s="62"/>
    </row>
    <row r="497" spans="1:17" x14ac:dyDescent="0.2">
      <c r="A497" t="str">
        <f>IF(ISERROR(VLOOKUP(G497,BridgeCodes!$A$3:$E$65536,5,FALSE)),"Missing BB Code",VLOOKUP(G497,BridgeCodes!$A$3:$E$65536,5,FALSE))</f>
        <v>Missing BB Code</v>
      </c>
      <c r="O497" s="62"/>
      <c r="Q497" s="62"/>
    </row>
    <row r="498" spans="1:17" x14ac:dyDescent="0.2">
      <c r="A498" t="str">
        <f>IF(ISERROR(VLOOKUP(G498,BridgeCodes!$A$3:$E$65536,5,FALSE)),"Missing BB Code",VLOOKUP(G498,BridgeCodes!$A$3:$E$65536,5,FALSE))</f>
        <v>Missing BB Code</v>
      </c>
      <c r="O498" s="62"/>
      <c r="Q498" s="62"/>
    </row>
    <row r="499" spans="1:17" x14ac:dyDescent="0.2">
      <c r="A499" t="str">
        <f>IF(ISERROR(VLOOKUP(G499,BridgeCodes!$A$3:$E$65536,5,FALSE)),"Missing BB Code",VLOOKUP(G499,BridgeCodes!$A$3:$E$65536,5,FALSE))</f>
        <v>Missing BB Code</v>
      </c>
      <c r="O499" s="62"/>
      <c r="Q499" s="62"/>
    </row>
    <row r="500" spans="1:17" x14ac:dyDescent="0.2">
      <c r="A500" t="str">
        <f>IF(ISERROR(VLOOKUP(G500,BridgeCodes!$A$3:$E$65536,5,FALSE)),"Missing BB Code",VLOOKUP(G500,BridgeCodes!$A$3:$E$65536,5,FALSE))</f>
        <v>Missing BB Code</v>
      </c>
      <c r="O500" s="62"/>
      <c r="Q500" s="62"/>
    </row>
    <row r="501" spans="1:17" x14ac:dyDescent="0.2">
      <c r="O501" s="62"/>
      <c r="Q501" s="62"/>
    </row>
    <row r="502" spans="1:17" x14ac:dyDescent="0.2">
      <c r="O502" s="62"/>
      <c r="Q502" s="62"/>
    </row>
    <row r="503" spans="1:17" x14ac:dyDescent="0.2">
      <c r="O503" s="62"/>
      <c r="Q503" s="62"/>
    </row>
    <row r="504" spans="1:17" x14ac:dyDescent="0.2">
      <c r="O504" s="62"/>
      <c r="Q504" s="62"/>
    </row>
    <row r="505" spans="1:17" x14ac:dyDescent="0.2">
      <c r="O505" s="62"/>
      <c r="Q505" s="62"/>
    </row>
    <row r="506" spans="1:17" x14ac:dyDescent="0.2">
      <c r="O506" s="62"/>
      <c r="Q506" s="62"/>
    </row>
    <row r="507" spans="1:17" x14ac:dyDescent="0.2">
      <c r="O507" s="62"/>
      <c r="Q507" s="62"/>
    </row>
    <row r="508" spans="1:17" x14ac:dyDescent="0.2">
      <c r="O508" s="62"/>
      <c r="Q508" s="62"/>
    </row>
    <row r="509" spans="1:17" x14ac:dyDescent="0.2">
      <c r="O509" s="62"/>
      <c r="Q509" s="62"/>
    </row>
    <row r="510" spans="1:17" x14ac:dyDescent="0.2">
      <c r="O510" s="62"/>
      <c r="Q510" s="62"/>
    </row>
    <row r="511" spans="1:17" x14ac:dyDescent="0.2">
      <c r="O511" s="62"/>
      <c r="Q511" s="62"/>
    </row>
    <row r="512" spans="1:17" x14ac:dyDescent="0.2">
      <c r="O512" s="62"/>
      <c r="Q512" s="62"/>
    </row>
    <row r="513" spans="15:17" x14ac:dyDescent="0.2">
      <c r="O513" s="62"/>
      <c r="Q513" s="62"/>
    </row>
    <row r="514" spans="15:17" x14ac:dyDescent="0.2">
      <c r="O514" s="62"/>
    </row>
    <row r="515" spans="15:17" x14ac:dyDescent="0.2">
      <c r="O515" s="62"/>
    </row>
    <row r="516" spans="15:17" x14ac:dyDescent="0.2">
      <c r="O516" s="62"/>
    </row>
    <row r="517" spans="15:17" x14ac:dyDescent="0.2">
      <c r="O517" s="62"/>
    </row>
    <row r="518" spans="15:17" x14ac:dyDescent="0.2">
      <c r="O518" s="62"/>
    </row>
    <row r="519" spans="15:17" x14ac:dyDescent="0.2">
      <c r="O519" s="62"/>
    </row>
    <row r="520" spans="15:17" x14ac:dyDescent="0.2">
      <c r="O520" s="62"/>
    </row>
    <row r="521" spans="15:17" x14ac:dyDescent="0.2">
      <c r="O521" s="62"/>
    </row>
    <row r="522" spans="15:17" x14ac:dyDescent="0.2">
      <c r="O522" s="62"/>
    </row>
    <row r="523" spans="15:17" x14ac:dyDescent="0.2">
      <c r="O523" s="62"/>
    </row>
    <row r="524" spans="15:17" x14ac:dyDescent="0.2">
      <c r="O524" s="62"/>
    </row>
    <row r="525" spans="15:17" x14ac:dyDescent="0.2">
      <c r="O525" s="62"/>
    </row>
    <row r="526" spans="15:17" x14ac:dyDescent="0.2">
      <c r="O526" s="62"/>
    </row>
    <row r="527" spans="15:17" x14ac:dyDescent="0.2">
      <c r="O527" s="62"/>
    </row>
    <row r="528" spans="15:17" x14ac:dyDescent="0.2">
      <c r="O528" s="62"/>
    </row>
    <row r="529" spans="15:15" x14ac:dyDescent="0.2">
      <c r="O529" s="62"/>
    </row>
    <row r="530" spans="15:15" x14ac:dyDescent="0.2">
      <c r="O530" s="62"/>
    </row>
    <row r="531" spans="15:15" x14ac:dyDescent="0.2">
      <c r="O531" s="62"/>
    </row>
    <row r="532" spans="15:15" x14ac:dyDescent="0.2">
      <c r="O532" s="62"/>
    </row>
    <row r="533" spans="15:15" x14ac:dyDescent="0.2">
      <c r="O533" s="62"/>
    </row>
    <row r="534" spans="15:15" x14ac:dyDescent="0.2">
      <c r="O534" s="62"/>
    </row>
    <row r="535" spans="15:15" x14ac:dyDescent="0.2">
      <c r="O535" s="62"/>
    </row>
    <row r="536" spans="15:15" x14ac:dyDescent="0.2">
      <c r="O536" s="62"/>
    </row>
    <row r="537" spans="15:15" x14ac:dyDescent="0.2">
      <c r="O537" s="62"/>
    </row>
    <row r="538" spans="15:15" x14ac:dyDescent="0.2">
      <c r="O538" s="62"/>
    </row>
    <row r="539" spans="15:15" x14ac:dyDescent="0.2">
      <c r="O539" s="62"/>
    </row>
    <row r="540" spans="15:15" x14ac:dyDescent="0.2">
      <c r="O540" s="62"/>
    </row>
    <row r="541" spans="15:15" x14ac:dyDescent="0.2">
      <c r="O541" s="62"/>
    </row>
    <row r="542" spans="15:15" x14ac:dyDescent="0.2">
      <c r="O542" s="62"/>
    </row>
    <row r="543" spans="15:15" x14ac:dyDescent="0.2">
      <c r="O543" s="62"/>
    </row>
    <row r="544" spans="15:15" x14ac:dyDescent="0.2">
      <c r="O544" s="62"/>
    </row>
    <row r="545" spans="15:15" x14ac:dyDescent="0.2">
      <c r="O545" s="62"/>
    </row>
    <row r="546" spans="15:15" x14ac:dyDescent="0.2">
      <c r="O546" s="62"/>
    </row>
    <row r="547" spans="15:15" x14ac:dyDescent="0.2">
      <c r="O547" s="62"/>
    </row>
    <row r="548" spans="15:15" x14ac:dyDescent="0.2">
      <c r="O548" s="62"/>
    </row>
    <row r="549" spans="15:15" x14ac:dyDescent="0.2">
      <c r="O549" s="62"/>
    </row>
    <row r="550" spans="15:15" x14ac:dyDescent="0.2">
      <c r="O550" s="62"/>
    </row>
    <row r="551" spans="15:15" x14ac:dyDescent="0.2">
      <c r="O551" s="62"/>
    </row>
    <row r="552" spans="15:15" x14ac:dyDescent="0.2">
      <c r="O552" s="62"/>
    </row>
    <row r="553" spans="15:15" x14ac:dyDescent="0.2">
      <c r="O553" s="62"/>
    </row>
    <row r="554" spans="15:15" x14ac:dyDescent="0.2">
      <c r="O554" s="62"/>
    </row>
    <row r="555" spans="15:15" x14ac:dyDescent="0.2">
      <c r="O555" s="62"/>
    </row>
    <row r="556" spans="15:15" x14ac:dyDescent="0.2">
      <c r="O556" s="62"/>
    </row>
    <row r="557" spans="15:15" x14ac:dyDescent="0.2">
      <c r="O557" s="62"/>
    </row>
    <row r="558" spans="15:15" x14ac:dyDescent="0.2">
      <c r="O558" s="62"/>
    </row>
    <row r="559" spans="15:15" x14ac:dyDescent="0.2">
      <c r="O559" s="62"/>
    </row>
    <row r="560" spans="15:15" x14ac:dyDescent="0.2">
      <c r="O560" s="62"/>
    </row>
    <row r="561" spans="15:15" x14ac:dyDescent="0.2">
      <c r="O561" s="62"/>
    </row>
    <row r="562" spans="15:15" x14ac:dyDescent="0.2">
      <c r="O562" s="62"/>
    </row>
    <row r="563" spans="15:15" x14ac:dyDescent="0.2">
      <c r="O563" s="62"/>
    </row>
    <row r="564" spans="15:15" x14ac:dyDescent="0.2">
      <c r="O564" s="62"/>
    </row>
    <row r="565" spans="15:15" x14ac:dyDescent="0.2">
      <c r="O565" s="62"/>
    </row>
    <row r="566" spans="15:15" x14ac:dyDescent="0.2">
      <c r="O566" s="62"/>
    </row>
    <row r="567" spans="15:15" x14ac:dyDescent="0.2">
      <c r="O567" s="62"/>
    </row>
    <row r="568" spans="15:15" x14ac:dyDescent="0.2">
      <c r="O568" s="62"/>
    </row>
    <row r="569" spans="15:15" x14ac:dyDescent="0.2">
      <c r="O569" s="62"/>
    </row>
    <row r="570" spans="15:15" x14ac:dyDescent="0.2">
      <c r="O570" s="62"/>
    </row>
    <row r="571" spans="15:15" x14ac:dyDescent="0.2">
      <c r="O571" s="62"/>
    </row>
    <row r="572" spans="15:15" x14ac:dyDescent="0.2">
      <c r="O572" s="62"/>
    </row>
    <row r="573" spans="15:15" x14ac:dyDescent="0.2">
      <c r="O573" s="62"/>
    </row>
    <row r="574" spans="15:15" x14ac:dyDescent="0.2">
      <c r="O574" s="62"/>
    </row>
    <row r="575" spans="15:15" x14ac:dyDescent="0.2">
      <c r="O575" s="62"/>
    </row>
    <row r="576" spans="15:15" x14ac:dyDescent="0.2">
      <c r="O576" s="62"/>
    </row>
    <row r="577" spans="15:15" x14ac:dyDescent="0.2">
      <c r="O577" s="62"/>
    </row>
    <row r="578" spans="15:15" x14ac:dyDescent="0.2">
      <c r="O578" s="62"/>
    </row>
    <row r="579" spans="15:15" x14ac:dyDescent="0.2">
      <c r="O579" s="62"/>
    </row>
    <row r="580" spans="15:15" x14ac:dyDescent="0.2">
      <c r="O580" s="62"/>
    </row>
    <row r="581" spans="15:15" x14ac:dyDescent="0.2">
      <c r="O581" s="62"/>
    </row>
    <row r="582" spans="15:15" x14ac:dyDescent="0.2">
      <c r="O582" s="62"/>
    </row>
    <row r="583" spans="15:15" x14ac:dyDescent="0.2">
      <c r="O583" s="62"/>
    </row>
    <row r="584" spans="15:15" x14ac:dyDescent="0.2">
      <c r="O584" s="62"/>
    </row>
    <row r="585" spans="15:15" x14ac:dyDescent="0.2">
      <c r="O585" s="62"/>
    </row>
    <row r="586" spans="15:15" x14ac:dyDescent="0.2">
      <c r="O586" s="62"/>
    </row>
    <row r="587" spans="15:15" x14ac:dyDescent="0.2">
      <c r="O587" s="62"/>
    </row>
    <row r="588" spans="15:15" x14ac:dyDescent="0.2">
      <c r="O588" s="62"/>
    </row>
    <row r="589" spans="15:15" x14ac:dyDescent="0.2">
      <c r="O589" s="62"/>
    </row>
    <row r="590" spans="15:15" x14ac:dyDescent="0.2">
      <c r="O590" s="62"/>
    </row>
    <row r="591" spans="15:15" x14ac:dyDescent="0.2">
      <c r="O591" s="62"/>
    </row>
    <row r="592" spans="15:15" x14ac:dyDescent="0.2">
      <c r="O592" s="62"/>
    </row>
    <row r="593" spans="15:15" x14ac:dyDescent="0.2">
      <c r="O593" s="62"/>
    </row>
    <row r="594" spans="15:15" x14ac:dyDescent="0.2">
      <c r="O594" s="62"/>
    </row>
    <row r="595" spans="15:15" x14ac:dyDescent="0.2">
      <c r="O595" s="62"/>
    </row>
    <row r="596" spans="15:15" x14ac:dyDescent="0.2">
      <c r="O596" s="62"/>
    </row>
    <row r="597" spans="15:15" x14ac:dyDescent="0.2">
      <c r="O597" s="62"/>
    </row>
    <row r="598" spans="15:15" x14ac:dyDescent="0.2">
      <c r="O598" s="62"/>
    </row>
    <row r="599" spans="15:15" x14ac:dyDescent="0.2">
      <c r="O599" s="62"/>
    </row>
    <row r="600" spans="15:15" x14ac:dyDescent="0.2">
      <c r="O600" s="62"/>
    </row>
    <row r="601" spans="15:15" x14ac:dyDescent="0.2">
      <c r="O601" s="62"/>
    </row>
    <row r="602" spans="15:15" x14ac:dyDescent="0.2">
      <c r="O602" s="62"/>
    </row>
    <row r="603" spans="15:15" x14ac:dyDescent="0.2">
      <c r="O603" s="62"/>
    </row>
    <row r="604" spans="15:15" x14ac:dyDescent="0.2">
      <c r="O604" s="62"/>
    </row>
    <row r="605" spans="15:15" x14ac:dyDescent="0.2">
      <c r="O605" s="62"/>
    </row>
    <row r="606" spans="15:15" x14ac:dyDescent="0.2">
      <c r="O606" s="62"/>
    </row>
    <row r="607" spans="15:15" x14ac:dyDescent="0.2">
      <c r="O607" s="62"/>
    </row>
    <row r="608" spans="15:15" x14ac:dyDescent="0.2">
      <c r="O608" s="62"/>
    </row>
    <row r="609" spans="15:15" x14ac:dyDescent="0.2">
      <c r="O609" s="62"/>
    </row>
    <row r="610" spans="15:15" x14ac:dyDescent="0.2">
      <c r="O610" s="62"/>
    </row>
    <row r="611" spans="15:15" x14ac:dyDescent="0.2">
      <c r="O611" s="62"/>
    </row>
    <row r="612" spans="15:15" x14ac:dyDescent="0.2">
      <c r="O612" s="62"/>
    </row>
    <row r="613" spans="15:15" x14ac:dyDescent="0.2">
      <c r="O613" s="62"/>
    </row>
    <row r="614" spans="15:15" x14ac:dyDescent="0.2">
      <c r="O614" s="62"/>
    </row>
    <row r="615" spans="15:15" x14ac:dyDescent="0.2">
      <c r="O615" s="62"/>
    </row>
    <row r="616" spans="15:15" x14ac:dyDescent="0.2">
      <c r="O616" s="62"/>
    </row>
    <row r="617" spans="15:15" x14ac:dyDescent="0.2">
      <c r="O617" s="62"/>
    </row>
    <row r="618" spans="15:15" x14ac:dyDescent="0.2">
      <c r="O618" s="62"/>
    </row>
    <row r="619" spans="15:15" x14ac:dyDescent="0.2">
      <c r="O619" s="62"/>
    </row>
    <row r="620" spans="15:15" x14ac:dyDescent="0.2">
      <c r="O620" s="62"/>
    </row>
    <row r="621" spans="15:15" x14ac:dyDescent="0.2">
      <c r="O621" s="62"/>
    </row>
    <row r="622" spans="15:15" x14ac:dyDescent="0.2">
      <c r="O622" s="62"/>
    </row>
    <row r="623" spans="15:15" x14ac:dyDescent="0.2">
      <c r="O623" s="62"/>
    </row>
    <row r="624" spans="15:15" x14ac:dyDescent="0.2">
      <c r="O624" s="62"/>
    </row>
    <row r="625" spans="15:15" x14ac:dyDescent="0.2">
      <c r="O625" s="62"/>
    </row>
    <row r="626" spans="15:15" x14ac:dyDescent="0.2">
      <c r="O626" s="62"/>
    </row>
    <row r="627" spans="15:15" x14ac:dyDescent="0.2">
      <c r="O627" s="62"/>
    </row>
    <row r="628" spans="15:15" x14ac:dyDescent="0.2">
      <c r="O628" s="62"/>
    </row>
    <row r="629" spans="15:15" x14ac:dyDescent="0.2">
      <c r="O629" s="62"/>
    </row>
    <row r="630" spans="15:15" x14ac:dyDescent="0.2">
      <c r="O630" s="62"/>
    </row>
    <row r="631" spans="15:15" x14ac:dyDescent="0.2">
      <c r="O631" s="62"/>
    </row>
    <row r="632" spans="15:15" x14ac:dyDescent="0.2">
      <c r="O632" s="62"/>
    </row>
    <row r="633" spans="15:15" x14ac:dyDescent="0.2">
      <c r="O633" s="62"/>
    </row>
    <row r="634" spans="15:15" x14ac:dyDescent="0.2">
      <c r="O634" s="62"/>
    </row>
    <row r="635" spans="15:15" x14ac:dyDescent="0.2">
      <c r="O635" s="62"/>
    </row>
    <row r="636" spans="15:15" x14ac:dyDescent="0.2">
      <c r="O636" s="62"/>
    </row>
    <row r="637" spans="15:15" x14ac:dyDescent="0.2">
      <c r="O637" s="62"/>
    </row>
    <row r="638" spans="15:15" x14ac:dyDescent="0.2">
      <c r="O638" s="62"/>
    </row>
    <row r="639" spans="15:15" x14ac:dyDescent="0.2">
      <c r="O639" s="62"/>
    </row>
    <row r="640" spans="15:15" x14ac:dyDescent="0.2">
      <c r="O640" s="62"/>
    </row>
    <row r="641" spans="15:15" x14ac:dyDescent="0.2">
      <c r="O641" s="62"/>
    </row>
    <row r="642" spans="15:15" x14ac:dyDescent="0.2">
      <c r="O642" s="62"/>
    </row>
    <row r="643" spans="15:15" x14ac:dyDescent="0.2">
      <c r="O643" s="62"/>
    </row>
    <row r="644" spans="15:15" x14ac:dyDescent="0.2">
      <c r="O644" s="62"/>
    </row>
    <row r="645" spans="15:15" x14ac:dyDescent="0.2">
      <c r="O645" s="62"/>
    </row>
    <row r="646" spans="15:15" x14ac:dyDescent="0.2">
      <c r="O646" s="62"/>
    </row>
    <row r="647" spans="15:15" x14ac:dyDescent="0.2">
      <c r="O647" s="62"/>
    </row>
    <row r="648" spans="15:15" x14ac:dyDescent="0.2">
      <c r="O648" s="62"/>
    </row>
    <row r="649" spans="15:15" x14ac:dyDescent="0.2">
      <c r="O649" s="62"/>
    </row>
    <row r="650" spans="15:15" x14ac:dyDescent="0.2">
      <c r="O650" s="62"/>
    </row>
    <row r="651" spans="15:15" x14ac:dyDescent="0.2">
      <c r="O651" s="62"/>
    </row>
    <row r="652" spans="15:15" x14ac:dyDescent="0.2">
      <c r="O652" s="62"/>
    </row>
    <row r="653" spans="15:15" x14ac:dyDescent="0.2">
      <c r="O653" s="62"/>
    </row>
    <row r="654" spans="15:15" x14ac:dyDescent="0.2">
      <c r="O654" s="62"/>
    </row>
    <row r="655" spans="15:15" x14ac:dyDescent="0.2">
      <c r="O655" s="62"/>
    </row>
    <row r="656" spans="15:15" x14ac:dyDescent="0.2">
      <c r="O656" s="62"/>
    </row>
    <row r="657" spans="15:15" x14ac:dyDescent="0.2">
      <c r="O657" s="62"/>
    </row>
    <row r="658" spans="15:15" x14ac:dyDescent="0.2">
      <c r="O658" s="62"/>
    </row>
    <row r="659" spans="15:15" x14ac:dyDescent="0.2">
      <c r="O659" s="62"/>
    </row>
    <row r="660" spans="15:15" x14ac:dyDescent="0.2">
      <c r="O660" s="62"/>
    </row>
    <row r="661" spans="15:15" x14ac:dyDescent="0.2">
      <c r="O661" s="62"/>
    </row>
    <row r="662" spans="15:15" x14ac:dyDescent="0.2">
      <c r="O662" s="62"/>
    </row>
    <row r="663" spans="15:15" x14ac:dyDescent="0.2">
      <c r="O663" s="62"/>
    </row>
    <row r="664" spans="15:15" x14ac:dyDescent="0.2">
      <c r="O664" s="62"/>
    </row>
    <row r="665" spans="15:15" x14ac:dyDescent="0.2">
      <c r="O665" s="62"/>
    </row>
    <row r="666" spans="15:15" x14ac:dyDescent="0.2">
      <c r="O666" s="62"/>
    </row>
    <row r="667" spans="15:15" x14ac:dyDescent="0.2">
      <c r="O667" s="62"/>
    </row>
    <row r="668" spans="15:15" x14ac:dyDescent="0.2">
      <c r="O668" s="62"/>
    </row>
    <row r="669" spans="15:15" x14ac:dyDescent="0.2">
      <c r="O669" s="62"/>
    </row>
    <row r="670" spans="15:15" x14ac:dyDescent="0.2">
      <c r="O670" s="62"/>
    </row>
    <row r="671" spans="15:15" x14ac:dyDescent="0.2">
      <c r="O671" s="62"/>
    </row>
    <row r="672" spans="15:15" x14ac:dyDescent="0.2">
      <c r="O672" s="62"/>
    </row>
    <row r="673" spans="15:15" x14ac:dyDescent="0.2">
      <c r="O673" s="62"/>
    </row>
    <row r="674" spans="15:15" x14ac:dyDescent="0.2">
      <c r="O674" s="62"/>
    </row>
    <row r="675" spans="15:15" x14ac:dyDescent="0.2">
      <c r="O675" s="62"/>
    </row>
    <row r="676" spans="15:15" x14ac:dyDescent="0.2">
      <c r="O676" s="62"/>
    </row>
    <row r="677" spans="15:15" x14ac:dyDescent="0.2">
      <c r="O677" s="62"/>
    </row>
    <row r="678" spans="15:15" x14ac:dyDescent="0.2">
      <c r="O678" s="62"/>
    </row>
    <row r="679" spans="15:15" x14ac:dyDescent="0.2">
      <c r="O679" s="62"/>
    </row>
    <row r="680" spans="15:15" x14ac:dyDescent="0.2">
      <c r="O680" s="62"/>
    </row>
    <row r="681" spans="15:15" x14ac:dyDescent="0.2">
      <c r="O681" s="62"/>
    </row>
    <row r="682" spans="15:15" x14ac:dyDescent="0.2">
      <c r="O682" s="62"/>
    </row>
    <row r="683" spans="15:15" x14ac:dyDescent="0.2">
      <c r="O683" s="62"/>
    </row>
    <row r="684" spans="15:15" x14ac:dyDescent="0.2">
      <c r="O684" s="62"/>
    </row>
    <row r="685" spans="15:15" x14ac:dyDescent="0.2">
      <c r="O685" s="62"/>
    </row>
    <row r="686" spans="15:15" x14ac:dyDescent="0.2">
      <c r="O686" s="62"/>
    </row>
    <row r="687" spans="15:15" x14ac:dyDescent="0.2">
      <c r="O687" s="62"/>
    </row>
    <row r="688" spans="15:15" x14ac:dyDescent="0.2">
      <c r="O688" s="62"/>
    </row>
    <row r="689" spans="15:15" x14ac:dyDescent="0.2">
      <c r="O689" s="62"/>
    </row>
    <row r="690" spans="15:15" x14ac:dyDescent="0.2">
      <c r="O690" s="62"/>
    </row>
    <row r="691" spans="15:15" x14ac:dyDescent="0.2">
      <c r="O691" s="62"/>
    </row>
    <row r="692" spans="15:15" x14ac:dyDescent="0.2">
      <c r="O692" s="62"/>
    </row>
    <row r="693" spans="15:15" x14ac:dyDescent="0.2">
      <c r="O693" s="62"/>
    </row>
    <row r="694" spans="15:15" x14ac:dyDescent="0.2">
      <c r="O694" s="62"/>
    </row>
    <row r="695" spans="15:15" x14ac:dyDescent="0.2">
      <c r="O695" s="62"/>
    </row>
    <row r="696" spans="15:15" x14ac:dyDescent="0.2">
      <c r="O696" s="62"/>
    </row>
    <row r="697" spans="15:15" x14ac:dyDescent="0.2">
      <c r="O697" s="62"/>
    </row>
    <row r="698" spans="15:15" x14ac:dyDescent="0.2">
      <c r="O698" s="62"/>
    </row>
    <row r="699" spans="15:15" x14ac:dyDescent="0.2">
      <c r="O699" s="62"/>
    </row>
    <row r="700" spans="15:15" x14ac:dyDescent="0.2">
      <c r="O700" s="62"/>
    </row>
    <row r="701" spans="15:15" x14ac:dyDescent="0.2">
      <c r="O701" s="62"/>
    </row>
    <row r="702" spans="15:15" x14ac:dyDescent="0.2">
      <c r="O702" s="62"/>
    </row>
    <row r="703" spans="15:15" x14ac:dyDescent="0.2">
      <c r="O703" s="62"/>
    </row>
    <row r="704" spans="15:15" x14ac:dyDescent="0.2">
      <c r="O704" s="62"/>
    </row>
    <row r="705" spans="15:15" x14ac:dyDescent="0.2">
      <c r="O705" s="62"/>
    </row>
    <row r="706" spans="15:15" x14ac:dyDescent="0.2">
      <c r="O706" s="62"/>
    </row>
    <row r="707" spans="15:15" x14ac:dyDescent="0.2">
      <c r="O707" s="62"/>
    </row>
    <row r="708" spans="15:15" x14ac:dyDescent="0.2">
      <c r="O708" s="62"/>
    </row>
    <row r="709" spans="15:15" x14ac:dyDescent="0.2">
      <c r="O709" s="62"/>
    </row>
    <row r="710" spans="15:15" x14ac:dyDescent="0.2">
      <c r="O710" s="62"/>
    </row>
    <row r="711" spans="15:15" x14ac:dyDescent="0.2">
      <c r="O711" s="62"/>
    </row>
    <row r="712" spans="15:15" x14ac:dyDescent="0.2">
      <c r="O712" s="62"/>
    </row>
    <row r="713" spans="15:15" x14ac:dyDescent="0.2">
      <c r="O713" s="62"/>
    </row>
    <row r="714" spans="15:15" x14ac:dyDescent="0.2">
      <c r="O714" s="62"/>
    </row>
    <row r="715" spans="15:15" x14ac:dyDescent="0.2">
      <c r="O715" s="62"/>
    </row>
    <row r="716" spans="15:15" x14ac:dyDescent="0.2">
      <c r="O716" s="62"/>
    </row>
    <row r="717" spans="15:15" x14ac:dyDescent="0.2">
      <c r="O717" s="62"/>
    </row>
    <row r="718" spans="15:15" x14ac:dyDescent="0.2">
      <c r="O718" s="62"/>
    </row>
    <row r="719" spans="15:15" x14ac:dyDescent="0.2">
      <c r="O719" s="62"/>
    </row>
    <row r="720" spans="15:15" x14ac:dyDescent="0.2">
      <c r="O720" s="62"/>
    </row>
    <row r="721" spans="15:15" x14ac:dyDescent="0.2">
      <c r="O721" s="62"/>
    </row>
    <row r="722" spans="15:15" x14ac:dyDescent="0.2">
      <c r="O722" s="62"/>
    </row>
    <row r="723" spans="15:15" x14ac:dyDescent="0.2">
      <c r="O723" s="62"/>
    </row>
    <row r="724" spans="15:15" x14ac:dyDescent="0.2">
      <c r="O724" s="62"/>
    </row>
    <row r="725" spans="15:15" x14ac:dyDescent="0.2">
      <c r="O725" s="62"/>
    </row>
    <row r="726" spans="15:15" x14ac:dyDescent="0.2">
      <c r="O726" s="62"/>
    </row>
    <row r="727" spans="15:15" x14ac:dyDescent="0.2">
      <c r="O727" s="62"/>
    </row>
    <row r="728" spans="15:15" x14ac:dyDescent="0.2">
      <c r="O728" s="62"/>
    </row>
    <row r="729" spans="15:15" x14ac:dyDescent="0.2">
      <c r="O729" s="62"/>
    </row>
    <row r="730" spans="15:15" x14ac:dyDescent="0.2">
      <c r="O730" s="62"/>
    </row>
    <row r="731" spans="15:15" x14ac:dyDescent="0.2">
      <c r="O731" s="62"/>
    </row>
    <row r="732" spans="15:15" x14ac:dyDescent="0.2">
      <c r="O732" s="62"/>
    </row>
    <row r="733" spans="15:15" x14ac:dyDescent="0.2">
      <c r="O733" s="62"/>
    </row>
    <row r="734" spans="15:15" x14ac:dyDescent="0.2">
      <c r="O734" s="62"/>
    </row>
    <row r="735" spans="15:15" x14ac:dyDescent="0.2">
      <c r="O735" s="62"/>
    </row>
    <row r="736" spans="15:15" x14ac:dyDescent="0.2">
      <c r="O736" s="62"/>
    </row>
    <row r="737" spans="15:15" x14ac:dyDescent="0.2">
      <c r="O737" s="62"/>
    </row>
    <row r="738" spans="15:15" x14ac:dyDescent="0.2">
      <c r="O738" s="62"/>
    </row>
    <row r="739" spans="15:15" x14ac:dyDescent="0.2">
      <c r="O739" s="62"/>
    </row>
    <row r="740" spans="15:15" x14ac:dyDescent="0.2">
      <c r="O740" s="62"/>
    </row>
    <row r="741" spans="15:15" x14ac:dyDescent="0.2">
      <c r="O741" s="62"/>
    </row>
    <row r="742" spans="15:15" x14ac:dyDescent="0.2">
      <c r="O742" s="62"/>
    </row>
    <row r="743" spans="15:15" x14ac:dyDescent="0.2">
      <c r="O743" s="62"/>
    </row>
    <row r="744" spans="15:15" x14ac:dyDescent="0.2">
      <c r="O744" s="62"/>
    </row>
    <row r="745" spans="15:15" x14ac:dyDescent="0.2">
      <c r="O745" s="62"/>
    </row>
    <row r="746" spans="15:15" x14ac:dyDescent="0.2">
      <c r="O746" s="62"/>
    </row>
    <row r="747" spans="15:15" x14ac:dyDescent="0.2">
      <c r="O747" s="62"/>
    </row>
    <row r="748" spans="15:15" x14ac:dyDescent="0.2">
      <c r="O748" s="62"/>
    </row>
    <row r="749" spans="15:15" x14ac:dyDescent="0.2">
      <c r="O749" s="62"/>
    </row>
    <row r="750" spans="15:15" x14ac:dyDescent="0.2">
      <c r="O750" s="62"/>
    </row>
    <row r="751" spans="15:15" x14ac:dyDescent="0.2">
      <c r="O751" s="62"/>
    </row>
    <row r="752" spans="15:15" x14ac:dyDescent="0.2">
      <c r="O752" s="62"/>
    </row>
    <row r="753" spans="15:15" x14ac:dyDescent="0.2">
      <c r="O753" s="62"/>
    </row>
    <row r="754" spans="15:15" x14ac:dyDescent="0.2">
      <c r="O754" s="62"/>
    </row>
    <row r="755" spans="15:15" x14ac:dyDescent="0.2">
      <c r="O755" s="62"/>
    </row>
    <row r="756" spans="15:15" x14ac:dyDescent="0.2">
      <c r="O756" s="62"/>
    </row>
    <row r="757" spans="15:15" x14ac:dyDescent="0.2">
      <c r="O757" s="62"/>
    </row>
    <row r="758" spans="15:15" x14ac:dyDescent="0.2">
      <c r="O758" s="62"/>
    </row>
    <row r="759" spans="15:15" x14ac:dyDescent="0.2">
      <c r="O759" s="62"/>
    </row>
    <row r="760" spans="15:15" x14ac:dyDescent="0.2">
      <c r="O760" s="62"/>
    </row>
    <row r="761" spans="15:15" x14ac:dyDescent="0.2">
      <c r="O761" s="62"/>
    </row>
    <row r="762" spans="15:15" x14ac:dyDescent="0.2">
      <c r="O762" s="62"/>
    </row>
    <row r="763" spans="15:15" x14ac:dyDescent="0.2">
      <c r="O763" s="62"/>
    </row>
    <row r="764" spans="15:15" x14ac:dyDescent="0.2">
      <c r="O764" s="62"/>
    </row>
    <row r="765" spans="15:15" x14ac:dyDescent="0.2">
      <c r="O765" s="62"/>
    </row>
    <row r="766" spans="15:15" x14ac:dyDescent="0.2">
      <c r="O766" s="62"/>
    </row>
    <row r="767" spans="15:15" x14ac:dyDescent="0.2">
      <c r="O767" s="62"/>
    </row>
    <row r="768" spans="15:15" x14ac:dyDescent="0.2">
      <c r="O768" s="62"/>
    </row>
    <row r="769" spans="15:15" x14ac:dyDescent="0.2">
      <c r="O769" s="62"/>
    </row>
    <row r="770" spans="15:15" x14ac:dyDescent="0.2">
      <c r="O770" s="62"/>
    </row>
    <row r="771" spans="15:15" x14ac:dyDescent="0.2">
      <c r="O771" s="62"/>
    </row>
    <row r="772" spans="15:15" x14ac:dyDescent="0.2">
      <c r="O772" s="62"/>
    </row>
    <row r="773" spans="15:15" x14ac:dyDescent="0.2">
      <c r="O773" s="62"/>
    </row>
    <row r="774" spans="15:15" x14ac:dyDescent="0.2">
      <c r="O774" s="62"/>
    </row>
    <row r="775" spans="15:15" x14ac:dyDescent="0.2">
      <c r="O775" s="62"/>
    </row>
    <row r="776" spans="15:15" x14ac:dyDescent="0.2">
      <c r="O776" s="62"/>
    </row>
    <row r="777" spans="15:15" x14ac:dyDescent="0.2">
      <c r="O777" s="62"/>
    </row>
    <row r="778" spans="15:15" x14ac:dyDescent="0.2">
      <c r="O778" s="62"/>
    </row>
    <row r="779" spans="15:15" x14ac:dyDescent="0.2">
      <c r="O779" s="62"/>
    </row>
    <row r="780" spans="15:15" x14ac:dyDescent="0.2">
      <c r="O780" s="62"/>
    </row>
    <row r="781" spans="15:15" x14ac:dyDescent="0.2">
      <c r="O781" s="62"/>
    </row>
    <row r="782" spans="15:15" x14ac:dyDescent="0.2">
      <c r="O782" s="62"/>
    </row>
    <row r="783" spans="15:15" x14ac:dyDescent="0.2">
      <c r="O783" s="62"/>
    </row>
    <row r="784" spans="15:15" x14ac:dyDescent="0.2">
      <c r="O784" s="62"/>
    </row>
    <row r="785" spans="15:15" x14ac:dyDescent="0.2">
      <c r="O785" s="62"/>
    </row>
    <row r="786" spans="15:15" x14ac:dyDescent="0.2">
      <c r="O786" s="62"/>
    </row>
    <row r="787" spans="15:15" x14ac:dyDescent="0.2">
      <c r="O787" s="62"/>
    </row>
    <row r="788" spans="15:15" x14ac:dyDescent="0.2">
      <c r="O788" s="62"/>
    </row>
    <row r="789" spans="15:15" x14ac:dyDescent="0.2">
      <c r="O789" s="62"/>
    </row>
    <row r="790" spans="15:15" x14ac:dyDescent="0.2">
      <c r="O790" s="62"/>
    </row>
    <row r="791" spans="15:15" x14ac:dyDescent="0.2">
      <c r="O791" s="62"/>
    </row>
    <row r="792" spans="15:15" x14ac:dyDescent="0.2">
      <c r="O792" s="62"/>
    </row>
    <row r="793" spans="15:15" x14ac:dyDescent="0.2">
      <c r="O793" s="62"/>
    </row>
    <row r="794" spans="15:15" x14ac:dyDescent="0.2">
      <c r="O794" s="62"/>
    </row>
    <row r="795" spans="15:15" x14ac:dyDescent="0.2">
      <c r="O795" s="62"/>
    </row>
    <row r="796" spans="15:15" x14ac:dyDescent="0.2">
      <c r="O796" s="62"/>
    </row>
    <row r="797" spans="15:15" x14ac:dyDescent="0.2">
      <c r="O797" s="62"/>
    </row>
    <row r="798" spans="15:15" x14ac:dyDescent="0.2">
      <c r="O798" s="62"/>
    </row>
    <row r="799" spans="15:15" x14ac:dyDescent="0.2">
      <c r="O799" s="62"/>
    </row>
    <row r="800" spans="15:15" x14ac:dyDescent="0.2">
      <c r="O800" s="62"/>
    </row>
    <row r="801" spans="15:15" x14ac:dyDescent="0.2">
      <c r="O801" s="62"/>
    </row>
    <row r="802" spans="15:15" x14ac:dyDescent="0.2">
      <c r="O802" s="62"/>
    </row>
    <row r="803" spans="15:15" x14ac:dyDescent="0.2">
      <c r="O803" s="62"/>
    </row>
    <row r="804" spans="15:15" x14ac:dyDescent="0.2">
      <c r="O804" s="62"/>
    </row>
    <row r="805" spans="15:15" x14ac:dyDescent="0.2">
      <c r="O805" s="62"/>
    </row>
    <row r="806" spans="15:15" x14ac:dyDescent="0.2">
      <c r="O806" s="62"/>
    </row>
    <row r="807" spans="15:15" x14ac:dyDescent="0.2">
      <c r="O807" s="62"/>
    </row>
    <row r="808" spans="15:15" x14ac:dyDescent="0.2">
      <c r="O808" s="62"/>
    </row>
    <row r="809" spans="15:15" x14ac:dyDescent="0.2">
      <c r="O809" s="62"/>
    </row>
    <row r="810" spans="15:15" x14ac:dyDescent="0.2">
      <c r="O810" s="62"/>
    </row>
    <row r="811" spans="15:15" x14ac:dyDescent="0.2">
      <c r="O811" s="62"/>
    </row>
    <row r="812" spans="15:15" x14ac:dyDescent="0.2">
      <c r="O812" s="62"/>
    </row>
    <row r="813" spans="15:15" x14ac:dyDescent="0.2">
      <c r="O813" s="62"/>
    </row>
    <row r="814" spans="15:15" x14ac:dyDescent="0.2">
      <c r="O814" s="62"/>
    </row>
    <row r="815" spans="15:15" x14ac:dyDescent="0.2">
      <c r="O815" s="62"/>
    </row>
    <row r="816" spans="15:15" x14ac:dyDescent="0.2">
      <c r="O816" s="62"/>
    </row>
    <row r="817" spans="15:15" x14ac:dyDescent="0.2">
      <c r="O817" s="62"/>
    </row>
    <row r="818" spans="15:15" x14ac:dyDescent="0.2">
      <c r="O818" s="62"/>
    </row>
    <row r="819" spans="15:15" x14ac:dyDescent="0.2">
      <c r="O819" s="62"/>
    </row>
    <row r="820" spans="15:15" x14ac:dyDescent="0.2">
      <c r="O820" s="62"/>
    </row>
    <row r="821" spans="15:15" x14ac:dyDescent="0.2">
      <c r="O821" s="62"/>
    </row>
    <row r="822" spans="15:15" x14ac:dyDescent="0.2">
      <c r="O822" s="62"/>
    </row>
    <row r="823" spans="15:15" x14ac:dyDescent="0.2">
      <c r="O823" s="62"/>
    </row>
    <row r="824" spans="15:15" x14ac:dyDescent="0.2">
      <c r="O824" s="62"/>
    </row>
    <row r="825" spans="15:15" x14ac:dyDescent="0.2">
      <c r="O825" s="62"/>
    </row>
    <row r="826" spans="15:15" x14ac:dyDescent="0.2">
      <c r="O826" s="62"/>
    </row>
    <row r="827" spans="15:15" x14ac:dyDescent="0.2">
      <c r="O827" s="62"/>
    </row>
    <row r="828" spans="15:15" x14ac:dyDescent="0.2">
      <c r="O828" s="62"/>
    </row>
    <row r="829" spans="15:15" x14ac:dyDescent="0.2">
      <c r="O829" s="62"/>
    </row>
    <row r="830" spans="15:15" x14ac:dyDescent="0.2">
      <c r="O830" s="62"/>
    </row>
    <row r="831" spans="15:15" x14ac:dyDescent="0.2">
      <c r="O831" s="62"/>
    </row>
    <row r="832" spans="15:15" x14ac:dyDescent="0.2">
      <c r="O832" s="62"/>
    </row>
    <row r="833" spans="15:15" x14ac:dyDescent="0.2">
      <c r="O833" s="62"/>
    </row>
    <row r="834" spans="15:15" x14ac:dyDescent="0.2">
      <c r="O834" s="62"/>
    </row>
    <row r="835" spans="15:15" x14ac:dyDescent="0.2">
      <c r="O835" s="62"/>
    </row>
    <row r="836" spans="15:15" x14ac:dyDescent="0.2">
      <c r="O836" s="62"/>
    </row>
    <row r="837" spans="15:15" x14ac:dyDescent="0.2">
      <c r="O837" s="62"/>
    </row>
    <row r="838" spans="15:15" x14ac:dyDescent="0.2">
      <c r="O838" s="62"/>
    </row>
    <row r="839" spans="15:15" x14ac:dyDescent="0.2">
      <c r="O839" s="62"/>
    </row>
    <row r="840" spans="15:15" x14ac:dyDescent="0.2">
      <c r="O840" s="62"/>
    </row>
    <row r="841" spans="15:15" x14ac:dyDescent="0.2">
      <c r="O841" s="62"/>
    </row>
    <row r="842" spans="15:15" x14ac:dyDescent="0.2">
      <c r="O842" s="62"/>
    </row>
    <row r="843" spans="15:15" x14ac:dyDescent="0.2">
      <c r="O843" s="62"/>
    </row>
    <row r="844" spans="15:15" x14ac:dyDescent="0.2">
      <c r="O844" s="62"/>
    </row>
    <row r="845" spans="15:15" x14ac:dyDescent="0.2">
      <c r="O845" s="62"/>
    </row>
    <row r="846" spans="15:15" x14ac:dyDescent="0.2">
      <c r="O846" s="62"/>
    </row>
    <row r="847" spans="15:15" x14ac:dyDescent="0.2">
      <c r="O847" s="62"/>
    </row>
    <row r="848" spans="15:15" x14ac:dyDescent="0.2">
      <c r="O848" s="62"/>
    </row>
    <row r="849" spans="15:15" x14ac:dyDescent="0.2">
      <c r="O849" s="62"/>
    </row>
    <row r="850" spans="15:15" x14ac:dyDescent="0.2">
      <c r="O850" s="62"/>
    </row>
    <row r="851" spans="15:15" x14ac:dyDescent="0.2">
      <c r="O851" s="62"/>
    </row>
    <row r="852" spans="15:15" x14ac:dyDescent="0.2">
      <c r="O852" s="62"/>
    </row>
    <row r="853" spans="15:15" x14ac:dyDescent="0.2">
      <c r="O853" s="62"/>
    </row>
    <row r="854" spans="15:15" x14ac:dyDescent="0.2">
      <c r="O854" s="62"/>
    </row>
    <row r="855" spans="15:15" x14ac:dyDescent="0.2">
      <c r="O855" s="62"/>
    </row>
    <row r="856" spans="15:15" x14ac:dyDescent="0.2">
      <c r="O856" s="62"/>
    </row>
    <row r="857" spans="15:15" x14ac:dyDescent="0.2">
      <c r="O857" s="62"/>
    </row>
    <row r="858" spans="15:15" x14ac:dyDescent="0.2">
      <c r="O858" s="62"/>
    </row>
    <row r="859" spans="15:15" x14ac:dyDescent="0.2">
      <c r="O859" s="62"/>
    </row>
    <row r="860" spans="15:15" x14ac:dyDescent="0.2">
      <c r="O860" s="62"/>
    </row>
    <row r="861" spans="15:15" x14ac:dyDescent="0.2">
      <c r="O861" s="62"/>
    </row>
    <row r="862" spans="15:15" x14ac:dyDescent="0.2">
      <c r="O862" s="62"/>
    </row>
    <row r="863" spans="15:15" x14ac:dyDescent="0.2">
      <c r="O863" s="62"/>
    </row>
    <row r="864" spans="15:15" x14ac:dyDescent="0.2">
      <c r="O864" s="62"/>
    </row>
    <row r="865" spans="15:15" x14ac:dyDescent="0.2">
      <c r="O865" s="62"/>
    </row>
    <row r="866" spans="15:15" x14ac:dyDescent="0.2">
      <c r="O866" s="62"/>
    </row>
    <row r="867" spans="15:15" x14ac:dyDescent="0.2">
      <c r="O867" s="62"/>
    </row>
    <row r="868" spans="15:15" x14ac:dyDescent="0.2">
      <c r="O868" s="62"/>
    </row>
    <row r="869" spans="15:15" x14ac:dyDescent="0.2">
      <c r="O869" s="62"/>
    </row>
    <row r="870" spans="15:15" x14ac:dyDescent="0.2">
      <c r="O870" s="62"/>
    </row>
    <row r="871" spans="15:15" x14ac:dyDescent="0.2">
      <c r="O871" s="62"/>
    </row>
    <row r="872" spans="15:15" x14ac:dyDescent="0.2">
      <c r="O872" s="62"/>
    </row>
    <row r="873" spans="15:15" x14ac:dyDescent="0.2">
      <c r="O873" s="62"/>
    </row>
    <row r="874" spans="15:15" x14ac:dyDescent="0.2">
      <c r="O874" s="62"/>
    </row>
    <row r="875" spans="15:15" x14ac:dyDescent="0.2">
      <c r="O875" s="62"/>
    </row>
    <row r="876" spans="15:15" x14ac:dyDescent="0.2">
      <c r="O876" s="62"/>
    </row>
    <row r="877" spans="15:15" x14ac:dyDescent="0.2">
      <c r="O877" s="62"/>
    </row>
    <row r="878" spans="15:15" x14ac:dyDescent="0.2">
      <c r="O878" s="62"/>
    </row>
    <row r="879" spans="15:15" x14ac:dyDescent="0.2">
      <c r="O879" s="62"/>
    </row>
    <row r="880" spans="15:15" x14ac:dyDescent="0.2">
      <c r="O880" s="62"/>
    </row>
    <row r="881" spans="15:15" x14ac:dyDescent="0.2">
      <c r="O881" s="62"/>
    </row>
    <row r="882" spans="15:15" x14ac:dyDescent="0.2">
      <c r="O882" s="62"/>
    </row>
    <row r="883" spans="15:15" x14ac:dyDescent="0.2">
      <c r="O883" s="62"/>
    </row>
    <row r="884" spans="15:15" x14ac:dyDescent="0.2">
      <c r="O884" s="62"/>
    </row>
    <row r="885" spans="15:15" x14ac:dyDescent="0.2">
      <c r="O885" s="62"/>
    </row>
    <row r="886" spans="15:15" x14ac:dyDescent="0.2">
      <c r="O886" s="62"/>
    </row>
    <row r="887" spans="15:15" x14ac:dyDescent="0.2">
      <c r="O887" s="62"/>
    </row>
    <row r="888" spans="15:15" x14ac:dyDescent="0.2">
      <c r="O888" s="62"/>
    </row>
    <row r="889" spans="15:15" x14ac:dyDescent="0.2">
      <c r="O889" s="62"/>
    </row>
    <row r="890" spans="15:15" x14ac:dyDescent="0.2">
      <c r="O890" s="62"/>
    </row>
    <row r="891" spans="15:15" x14ac:dyDescent="0.2">
      <c r="O891" s="62"/>
    </row>
    <row r="892" spans="15:15" x14ac:dyDescent="0.2">
      <c r="O892" s="62"/>
    </row>
    <row r="893" spans="15:15" x14ac:dyDescent="0.2">
      <c r="O893" s="62"/>
    </row>
    <row r="894" spans="15:15" x14ac:dyDescent="0.2">
      <c r="O894" s="62"/>
    </row>
    <row r="895" spans="15:15" x14ac:dyDescent="0.2">
      <c r="O895" s="62"/>
    </row>
    <row r="896" spans="15:15" x14ac:dyDescent="0.2">
      <c r="O896" s="62"/>
    </row>
    <row r="897" spans="15:15" x14ac:dyDescent="0.2">
      <c r="O897" s="62"/>
    </row>
    <row r="898" spans="15:15" x14ac:dyDescent="0.2">
      <c r="O898" s="62"/>
    </row>
    <row r="899" spans="15:15" x14ac:dyDescent="0.2">
      <c r="O899" s="62"/>
    </row>
    <row r="900" spans="15:15" x14ac:dyDescent="0.2">
      <c r="O900" s="62"/>
    </row>
    <row r="901" spans="15:15" x14ac:dyDescent="0.2">
      <c r="O901" s="62"/>
    </row>
    <row r="902" spans="15:15" x14ac:dyDescent="0.2">
      <c r="O902" s="62"/>
    </row>
    <row r="903" spans="15:15" x14ac:dyDescent="0.2">
      <c r="O903" s="62"/>
    </row>
    <row r="904" spans="15:15" x14ac:dyDescent="0.2">
      <c r="O904" s="62"/>
    </row>
    <row r="905" spans="15:15" x14ac:dyDescent="0.2">
      <c r="O905" s="62"/>
    </row>
    <row r="906" spans="15:15" x14ac:dyDescent="0.2">
      <c r="O906" s="62"/>
    </row>
    <row r="907" spans="15:15" x14ac:dyDescent="0.2">
      <c r="O907" s="62"/>
    </row>
    <row r="908" spans="15:15" x14ac:dyDescent="0.2">
      <c r="O908" s="62"/>
    </row>
    <row r="909" spans="15:15" x14ac:dyDescent="0.2">
      <c r="O909" s="62"/>
    </row>
    <row r="910" spans="15:15" x14ac:dyDescent="0.2">
      <c r="O910" s="62"/>
    </row>
    <row r="911" spans="15:15" x14ac:dyDescent="0.2">
      <c r="O911" s="62"/>
    </row>
    <row r="912" spans="15:15" x14ac:dyDescent="0.2">
      <c r="O912" s="62"/>
    </row>
    <row r="913" spans="15:15" x14ac:dyDescent="0.2">
      <c r="O913" s="62"/>
    </row>
    <row r="914" spans="15:15" x14ac:dyDescent="0.2">
      <c r="O914" s="62"/>
    </row>
    <row r="915" spans="15:15" x14ac:dyDescent="0.2">
      <c r="O915" s="62"/>
    </row>
    <row r="916" spans="15:15" x14ac:dyDescent="0.2">
      <c r="O916" s="62"/>
    </row>
    <row r="917" spans="15:15" x14ac:dyDescent="0.2">
      <c r="O917" s="62"/>
    </row>
    <row r="918" spans="15:15" x14ac:dyDescent="0.2">
      <c r="O918" s="62"/>
    </row>
    <row r="919" spans="15:15" x14ac:dyDescent="0.2">
      <c r="O919" s="62"/>
    </row>
    <row r="920" spans="15:15" x14ac:dyDescent="0.2">
      <c r="O920" s="62"/>
    </row>
    <row r="921" spans="15:15" x14ac:dyDescent="0.2">
      <c r="O921" s="62"/>
    </row>
    <row r="922" spans="15:15" x14ac:dyDescent="0.2">
      <c r="O922" s="62"/>
    </row>
    <row r="923" spans="15:15" x14ac:dyDescent="0.2">
      <c r="O923" s="62"/>
    </row>
    <row r="924" spans="15:15" x14ac:dyDescent="0.2">
      <c r="O924" s="62"/>
    </row>
    <row r="925" spans="15:15" x14ac:dyDescent="0.2">
      <c r="O925" s="62"/>
    </row>
    <row r="926" spans="15:15" x14ac:dyDescent="0.2">
      <c r="O926" s="62"/>
    </row>
    <row r="927" spans="15:15" x14ac:dyDescent="0.2">
      <c r="O927" s="62"/>
    </row>
    <row r="928" spans="15:15" x14ac:dyDescent="0.2">
      <c r="O928" s="62"/>
    </row>
    <row r="929" spans="15:15" x14ac:dyDescent="0.2">
      <c r="O929" s="62"/>
    </row>
    <row r="930" spans="15:15" x14ac:dyDescent="0.2">
      <c r="O930" s="62"/>
    </row>
    <row r="931" spans="15:15" x14ac:dyDescent="0.2">
      <c r="O931" s="62"/>
    </row>
    <row r="932" spans="15:15" x14ac:dyDescent="0.2">
      <c r="O932" s="62"/>
    </row>
    <row r="933" spans="15:15" x14ac:dyDescent="0.2">
      <c r="O933" s="62"/>
    </row>
    <row r="934" spans="15:15" x14ac:dyDescent="0.2">
      <c r="O934" s="62"/>
    </row>
    <row r="935" spans="15:15" x14ac:dyDescent="0.2">
      <c r="O935" s="62"/>
    </row>
    <row r="936" spans="15:15" x14ac:dyDescent="0.2">
      <c r="O936" s="62"/>
    </row>
    <row r="937" spans="15:15" x14ac:dyDescent="0.2">
      <c r="O937" s="62"/>
    </row>
    <row r="938" spans="15:15" x14ac:dyDescent="0.2">
      <c r="O938" s="62"/>
    </row>
    <row r="939" spans="15:15" x14ac:dyDescent="0.2">
      <c r="O939" s="62"/>
    </row>
    <row r="940" spans="15:15" x14ac:dyDescent="0.2">
      <c r="O940" s="62"/>
    </row>
    <row r="941" spans="15:15" x14ac:dyDescent="0.2">
      <c r="O941" s="62"/>
    </row>
    <row r="942" spans="15:15" x14ac:dyDescent="0.2">
      <c r="O942" s="62"/>
    </row>
    <row r="943" spans="15:15" x14ac:dyDescent="0.2">
      <c r="O943" s="62"/>
    </row>
    <row r="944" spans="15:15" x14ac:dyDescent="0.2">
      <c r="O944" s="62"/>
    </row>
    <row r="945" spans="15:15" x14ac:dyDescent="0.2">
      <c r="O945" s="62"/>
    </row>
    <row r="946" spans="15:15" x14ac:dyDescent="0.2">
      <c r="O946" s="62"/>
    </row>
    <row r="947" spans="15:15" x14ac:dyDescent="0.2">
      <c r="O947" s="62"/>
    </row>
    <row r="948" spans="15:15" x14ac:dyDescent="0.2">
      <c r="O948" s="62"/>
    </row>
    <row r="949" spans="15:15" x14ac:dyDescent="0.2">
      <c r="O949" s="62"/>
    </row>
    <row r="950" spans="15:15" x14ac:dyDescent="0.2">
      <c r="O950" s="62"/>
    </row>
    <row r="951" spans="15:15" x14ac:dyDescent="0.2">
      <c r="O951" s="62"/>
    </row>
    <row r="952" spans="15:15" x14ac:dyDescent="0.2">
      <c r="O952" s="62"/>
    </row>
    <row r="953" spans="15:15" x14ac:dyDescent="0.2">
      <c r="O953" s="62"/>
    </row>
    <row r="954" spans="15:15" x14ac:dyDescent="0.2">
      <c r="O954" s="62"/>
    </row>
    <row r="955" spans="15:15" x14ac:dyDescent="0.2">
      <c r="O955" s="62"/>
    </row>
    <row r="956" spans="15:15" x14ac:dyDescent="0.2">
      <c r="O956" s="62"/>
    </row>
    <row r="957" spans="15:15" x14ac:dyDescent="0.2">
      <c r="O957" s="62"/>
    </row>
    <row r="958" spans="15:15" x14ac:dyDescent="0.2">
      <c r="O958" s="62"/>
    </row>
    <row r="959" spans="15:15" x14ac:dyDescent="0.2">
      <c r="O959" s="62"/>
    </row>
    <row r="960" spans="15:15" x14ac:dyDescent="0.2">
      <c r="O960" s="62"/>
    </row>
    <row r="961" spans="15:15" x14ac:dyDescent="0.2">
      <c r="O961" s="62"/>
    </row>
    <row r="962" spans="15:15" x14ac:dyDescent="0.2">
      <c r="O962" s="62"/>
    </row>
    <row r="963" spans="15:15" x14ac:dyDescent="0.2">
      <c r="O963" s="62"/>
    </row>
    <row r="964" spans="15:15" x14ac:dyDescent="0.2">
      <c r="O964" s="62"/>
    </row>
    <row r="965" spans="15:15" x14ac:dyDescent="0.2">
      <c r="O965" s="62"/>
    </row>
    <row r="966" spans="15:15" x14ac:dyDescent="0.2">
      <c r="O966" s="62"/>
    </row>
    <row r="967" spans="15:15" x14ac:dyDescent="0.2">
      <c r="O967" s="62"/>
    </row>
    <row r="968" spans="15:15" x14ac:dyDescent="0.2">
      <c r="O968" s="62"/>
    </row>
    <row r="969" spans="15:15" x14ac:dyDescent="0.2">
      <c r="O969" s="62"/>
    </row>
    <row r="970" spans="15:15" x14ac:dyDescent="0.2">
      <c r="O970" s="62"/>
    </row>
    <row r="971" spans="15:15" x14ac:dyDescent="0.2">
      <c r="O971" s="62"/>
    </row>
    <row r="972" spans="15:15" x14ac:dyDescent="0.2">
      <c r="O972" s="62"/>
    </row>
    <row r="973" spans="15:15" x14ac:dyDescent="0.2">
      <c r="O973" s="62"/>
    </row>
    <row r="974" spans="15:15" x14ac:dyDescent="0.2">
      <c r="O974" s="62"/>
    </row>
    <row r="975" spans="15:15" x14ac:dyDescent="0.2">
      <c r="O975" s="62"/>
    </row>
    <row r="976" spans="15:15" x14ac:dyDescent="0.2">
      <c r="O976" s="62"/>
    </row>
    <row r="977" spans="15:15" x14ac:dyDescent="0.2">
      <c r="O977" s="62"/>
    </row>
    <row r="978" spans="15:15" x14ac:dyDescent="0.2">
      <c r="O978" s="62"/>
    </row>
    <row r="979" spans="15:15" x14ac:dyDescent="0.2">
      <c r="O979" s="62"/>
    </row>
    <row r="980" spans="15:15" x14ac:dyDescent="0.2">
      <c r="O980" s="62"/>
    </row>
    <row r="981" spans="15:15" x14ac:dyDescent="0.2">
      <c r="O981" s="62"/>
    </row>
    <row r="982" spans="15:15" x14ac:dyDescent="0.2">
      <c r="O982" s="62"/>
    </row>
    <row r="983" spans="15:15" x14ac:dyDescent="0.2">
      <c r="O983" s="62"/>
    </row>
    <row r="984" spans="15:15" x14ac:dyDescent="0.2">
      <c r="O984" s="62"/>
    </row>
    <row r="985" spans="15:15" x14ac:dyDescent="0.2">
      <c r="O985" s="62"/>
    </row>
    <row r="986" spans="15:15" x14ac:dyDescent="0.2">
      <c r="O986" s="62"/>
    </row>
    <row r="987" spans="15:15" x14ac:dyDescent="0.2">
      <c r="O987" s="62"/>
    </row>
    <row r="988" spans="15:15" x14ac:dyDescent="0.2">
      <c r="O988" s="62"/>
    </row>
    <row r="989" spans="15:15" x14ac:dyDescent="0.2">
      <c r="O989" s="62"/>
    </row>
    <row r="990" spans="15:15" x14ac:dyDescent="0.2">
      <c r="O990" s="62"/>
    </row>
    <row r="991" spans="15:15" x14ac:dyDescent="0.2">
      <c r="O991" s="62"/>
    </row>
    <row r="992" spans="15:15" x14ac:dyDescent="0.2">
      <c r="O992" s="62"/>
    </row>
    <row r="993" spans="15:15" x14ac:dyDescent="0.2">
      <c r="O993" s="62"/>
    </row>
    <row r="994" spans="15:15" x14ac:dyDescent="0.2">
      <c r="O994" s="62"/>
    </row>
    <row r="995" spans="15:15" x14ac:dyDescent="0.2">
      <c r="O995" s="62"/>
    </row>
    <row r="996" spans="15:15" x14ac:dyDescent="0.2">
      <c r="O996" s="62"/>
    </row>
    <row r="997" spans="15:15" x14ac:dyDescent="0.2">
      <c r="O997" s="62"/>
    </row>
    <row r="998" spans="15:15" x14ac:dyDescent="0.2">
      <c r="O998" s="62"/>
    </row>
    <row r="999" spans="15:15" x14ac:dyDescent="0.2">
      <c r="O999" s="62"/>
    </row>
    <row r="1000" spans="15:15" x14ac:dyDescent="0.2">
      <c r="O1000" s="62"/>
    </row>
    <row r="1001" spans="15:15" x14ac:dyDescent="0.2">
      <c r="O1001" s="62"/>
    </row>
    <row r="1002" spans="15:15" x14ac:dyDescent="0.2">
      <c r="O1002" s="62"/>
    </row>
    <row r="1003" spans="15:15" x14ac:dyDescent="0.2">
      <c r="O1003" s="62"/>
    </row>
    <row r="1004" spans="15:15" x14ac:dyDescent="0.2">
      <c r="O1004" s="62"/>
    </row>
    <row r="1005" spans="15:15" x14ac:dyDescent="0.2">
      <c r="O1005" s="62"/>
    </row>
    <row r="1006" spans="15:15" x14ac:dyDescent="0.2">
      <c r="O1006" s="62"/>
    </row>
    <row r="1007" spans="15:15" x14ac:dyDescent="0.2">
      <c r="O1007" s="62"/>
    </row>
    <row r="1008" spans="15:15" x14ac:dyDescent="0.2">
      <c r="O1008" s="62"/>
    </row>
    <row r="1009" spans="15:15" x14ac:dyDescent="0.2">
      <c r="O1009" s="62"/>
    </row>
    <row r="1010" spans="15:15" x14ac:dyDescent="0.2">
      <c r="O1010" s="62"/>
    </row>
    <row r="1011" spans="15:15" x14ac:dyDescent="0.2">
      <c r="O1011" s="62"/>
    </row>
    <row r="1012" spans="15:15" x14ac:dyDescent="0.2">
      <c r="O1012" s="62"/>
    </row>
    <row r="1013" spans="15:15" x14ac:dyDescent="0.2">
      <c r="O1013" s="62"/>
    </row>
    <row r="1014" spans="15:15" x14ac:dyDescent="0.2">
      <c r="O1014" s="62"/>
    </row>
    <row r="1015" spans="15:15" x14ac:dyDescent="0.2">
      <c r="O1015" s="62"/>
    </row>
    <row r="1016" spans="15:15" x14ac:dyDescent="0.2">
      <c r="O1016" s="62"/>
    </row>
    <row r="1017" spans="15:15" x14ac:dyDescent="0.2">
      <c r="O1017" s="62"/>
    </row>
    <row r="1018" spans="15:15" x14ac:dyDescent="0.2">
      <c r="O1018" s="62"/>
    </row>
    <row r="1019" spans="15:15" x14ac:dyDescent="0.2">
      <c r="O1019" s="62"/>
    </row>
    <row r="1020" spans="15:15" x14ac:dyDescent="0.2">
      <c r="O1020" s="62"/>
    </row>
    <row r="1021" spans="15:15" x14ac:dyDescent="0.2">
      <c r="O1021" s="62"/>
    </row>
    <row r="1022" spans="15:15" x14ac:dyDescent="0.2">
      <c r="O1022" s="62"/>
    </row>
    <row r="1023" spans="15:15" x14ac:dyDescent="0.2">
      <c r="O1023" s="62"/>
    </row>
    <row r="1024" spans="15:15" x14ac:dyDescent="0.2">
      <c r="O1024" s="62"/>
    </row>
    <row r="1025" spans="15:15" x14ac:dyDescent="0.2">
      <c r="O1025" s="62"/>
    </row>
    <row r="1026" spans="15:15" x14ac:dyDescent="0.2">
      <c r="O1026" s="62"/>
    </row>
    <row r="1027" spans="15:15" x14ac:dyDescent="0.2">
      <c r="O1027" s="62"/>
    </row>
    <row r="1028" spans="15:15" x14ac:dyDescent="0.2">
      <c r="O1028" s="62"/>
    </row>
    <row r="1029" spans="15:15" x14ac:dyDescent="0.2">
      <c r="O1029" s="62"/>
    </row>
    <row r="1030" spans="15:15" x14ac:dyDescent="0.2">
      <c r="O1030" s="62"/>
    </row>
    <row r="1031" spans="15:15" x14ac:dyDescent="0.2">
      <c r="O1031" s="62"/>
    </row>
    <row r="1032" spans="15:15" x14ac:dyDescent="0.2">
      <c r="O1032" s="62"/>
    </row>
    <row r="1033" spans="15:15" x14ac:dyDescent="0.2">
      <c r="O1033" s="62"/>
    </row>
    <row r="1034" spans="15:15" x14ac:dyDescent="0.2">
      <c r="O1034" s="62"/>
    </row>
    <row r="1035" spans="15:15" x14ac:dyDescent="0.2">
      <c r="O1035" s="62"/>
    </row>
    <row r="1036" spans="15:15" x14ac:dyDescent="0.2">
      <c r="O1036" s="62"/>
    </row>
    <row r="1037" spans="15:15" x14ac:dyDescent="0.2">
      <c r="O1037" s="62"/>
    </row>
    <row r="1038" spans="15:15" x14ac:dyDescent="0.2">
      <c r="O1038" s="62"/>
    </row>
    <row r="1039" spans="15:15" x14ac:dyDescent="0.2">
      <c r="O1039" s="62"/>
    </row>
    <row r="1040" spans="15:15" x14ac:dyDescent="0.2">
      <c r="O1040" s="62"/>
    </row>
    <row r="1041" spans="15:15" x14ac:dyDescent="0.2">
      <c r="O1041" s="62"/>
    </row>
    <row r="1042" spans="15:15" x14ac:dyDescent="0.2">
      <c r="O1042" s="62"/>
    </row>
    <row r="1043" spans="15:15" x14ac:dyDescent="0.2">
      <c r="O1043" s="62"/>
    </row>
    <row r="1044" spans="15:15" x14ac:dyDescent="0.2">
      <c r="O1044" s="62"/>
    </row>
    <row r="1045" spans="15:15" x14ac:dyDescent="0.2">
      <c r="O1045" s="62"/>
    </row>
    <row r="1046" spans="15:15" x14ac:dyDescent="0.2">
      <c r="O1046" s="62"/>
    </row>
    <row r="1047" spans="15:15" x14ac:dyDescent="0.2">
      <c r="O1047" s="62"/>
    </row>
    <row r="1048" spans="15:15" x14ac:dyDescent="0.2">
      <c r="O1048" s="62"/>
    </row>
    <row r="1049" spans="15:15" x14ac:dyDescent="0.2">
      <c r="O1049" s="62"/>
    </row>
    <row r="1050" spans="15:15" x14ac:dyDescent="0.2">
      <c r="O1050" s="62"/>
    </row>
    <row r="1051" spans="15:15" x14ac:dyDescent="0.2">
      <c r="O1051" s="62"/>
    </row>
    <row r="1052" spans="15:15" x14ac:dyDescent="0.2">
      <c r="O1052" s="62"/>
    </row>
    <row r="1053" spans="15:15" x14ac:dyDescent="0.2">
      <c r="O1053" s="62"/>
    </row>
    <row r="1054" spans="15:15" x14ac:dyDescent="0.2">
      <c r="O1054" s="62"/>
    </row>
    <row r="1055" spans="15:15" x14ac:dyDescent="0.2">
      <c r="O1055" s="62"/>
    </row>
    <row r="1056" spans="15:15" x14ac:dyDescent="0.2">
      <c r="O1056" s="62"/>
    </row>
    <row r="1057" spans="15:15" x14ac:dyDescent="0.2">
      <c r="O1057" s="62"/>
    </row>
    <row r="1058" spans="15:15" x14ac:dyDescent="0.2">
      <c r="O1058" s="62"/>
    </row>
    <row r="1059" spans="15:15" x14ac:dyDescent="0.2">
      <c r="O1059" s="62"/>
    </row>
    <row r="1060" spans="15:15" x14ac:dyDescent="0.2">
      <c r="O1060" s="62"/>
    </row>
    <row r="1061" spans="15:15" x14ac:dyDescent="0.2">
      <c r="O1061" s="62"/>
    </row>
    <row r="1062" spans="15:15" x14ac:dyDescent="0.2">
      <c r="O1062" s="62"/>
    </row>
    <row r="1063" spans="15:15" x14ac:dyDescent="0.2">
      <c r="O1063" s="62"/>
    </row>
    <row r="1064" spans="15:15" x14ac:dyDescent="0.2">
      <c r="O1064" s="62"/>
    </row>
    <row r="1065" spans="15:15" x14ac:dyDescent="0.2">
      <c r="O1065" s="62"/>
    </row>
    <row r="1066" spans="15:15" x14ac:dyDescent="0.2">
      <c r="O1066" s="62"/>
    </row>
    <row r="1067" spans="15:15" x14ac:dyDescent="0.2">
      <c r="O1067" s="62"/>
    </row>
    <row r="1068" spans="15:15" x14ac:dyDescent="0.2">
      <c r="O1068" s="62"/>
    </row>
    <row r="1069" spans="15:15" x14ac:dyDescent="0.2">
      <c r="O1069" s="62"/>
    </row>
    <row r="1070" spans="15:15" x14ac:dyDescent="0.2">
      <c r="O1070" s="62"/>
    </row>
    <row r="1071" spans="15:15" x14ac:dyDescent="0.2">
      <c r="O1071" s="62"/>
    </row>
    <row r="1072" spans="15:15" x14ac:dyDescent="0.2">
      <c r="O1072" s="62"/>
    </row>
    <row r="1073" spans="15:15" x14ac:dyDescent="0.2">
      <c r="O1073" s="62"/>
    </row>
    <row r="1074" spans="15:15" x14ac:dyDescent="0.2">
      <c r="O1074" s="62"/>
    </row>
    <row r="1075" spans="15:15" x14ac:dyDescent="0.2">
      <c r="O1075" s="62"/>
    </row>
    <row r="1076" spans="15:15" x14ac:dyDescent="0.2">
      <c r="O1076" s="62"/>
    </row>
    <row r="1077" spans="15:15" x14ac:dyDescent="0.2">
      <c r="O1077" s="62"/>
    </row>
    <row r="1078" spans="15:15" x14ac:dyDescent="0.2">
      <c r="O1078" s="62"/>
    </row>
    <row r="1079" spans="15:15" x14ac:dyDescent="0.2">
      <c r="O1079" s="62"/>
    </row>
    <row r="1080" spans="15:15" x14ac:dyDescent="0.2">
      <c r="O1080" s="62"/>
    </row>
    <row r="1081" spans="15:15" x14ac:dyDescent="0.2">
      <c r="O1081" s="62"/>
    </row>
    <row r="1082" spans="15:15" x14ac:dyDescent="0.2">
      <c r="O1082" s="62"/>
    </row>
    <row r="1083" spans="15:15" x14ac:dyDescent="0.2">
      <c r="O1083" s="62"/>
    </row>
    <row r="1084" spans="15:15" x14ac:dyDescent="0.2">
      <c r="O1084" s="62"/>
    </row>
    <row r="1085" spans="15:15" x14ac:dyDescent="0.2">
      <c r="O1085" s="62"/>
    </row>
    <row r="1086" spans="15:15" x14ac:dyDescent="0.2">
      <c r="O1086" s="62"/>
    </row>
    <row r="1087" spans="15:15" x14ac:dyDescent="0.2">
      <c r="O1087" s="62"/>
    </row>
    <row r="1088" spans="15:15" x14ac:dyDescent="0.2">
      <c r="O1088" s="62"/>
    </row>
    <row r="1089" spans="15:15" x14ac:dyDescent="0.2">
      <c r="O1089" s="62"/>
    </row>
    <row r="1090" spans="15:15" x14ac:dyDescent="0.2">
      <c r="O1090" s="62"/>
    </row>
    <row r="1091" spans="15:15" x14ac:dyDescent="0.2">
      <c r="O1091" s="62"/>
    </row>
    <row r="1092" spans="15:15" x14ac:dyDescent="0.2">
      <c r="O1092" s="62"/>
    </row>
    <row r="1093" spans="15:15" x14ac:dyDescent="0.2">
      <c r="O1093" s="62"/>
    </row>
    <row r="1094" spans="15:15" x14ac:dyDescent="0.2">
      <c r="O1094" s="62"/>
    </row>
    <row r="1095" spans="15:15" x14ac:dyDescent="0.2">
      <c r="O1095" s="62"/>
    </row>
    <row r="1096" spans="15:15" x14ac:dyDescent="0.2">
      <c r="O1096" s="62"/>
    </row>
    <row r="1097" spans="15:15" x14ac:dyDescent="0.2">
      <c r="O1097" s="62"/>
    </row>
    <row r="1098" spans="15:15" x14ac:dyDescent="0.2">
      <c r="O1098" s="62"/>
    </row>
    <row r="1099" spans="15:15" x14ac:dyDescent="0.2">
      <c r="O1099" s="62"/>
    </row>
    <row r="1100" spans="15:15" x14ac:dyDescent="0.2">
      <c r="O1100" s="62"/>
    </row>
    <row r="1101" spans="15:15" x14ac:dyDescent="0.2">
      <c r="O1101" s="62"/>
    </row>
    <row r="1102" spans="15:15" x14ac:dyDescent="0.2">
      <c r="O1102" s="62"/>
    </row>
    <row r="1103" spans="15:15" x14ac:dyDescent="0.2">
      <c r="O1103" s="62"/>
    </row>
    <row r="1104" spans="15:15" x14ac:dyDescent="0.2">
      <c r="O1104" s="62"/>
    </row>
    <row r="1105" spans="15:15" x14ac:dyDescent="0.2">
      <c r="O1105" s="62"/>
    </row>
    <row r="1106" spans="15:15" x14ac:dyDescent="0.2">
      <c r="O1106" s="62"/>
    </row>
    <row r="1107" spans="15:15" x14ac:dyDescent="0.2">
      <c r="O1107" s="62"/>
    </row>
    <row r="1108" spans="15:15" x14ac:dyDescent="0.2">
      <c r="O1108" s="62"/>
    </row>
    <row r="1109" spans="15:15" x14ac:dyDescent="0.2">
      <c r="O1109" s="62"/>
    </row>
    <row r="1110" spans="15:15" x14ac:dyDescent="0.2">
      <c r="O1110" s="62"/>
    </row>
    <row r="1111" spans="15:15" x14ac:dyDescent="0.2">
      <c r="O1111" s="62"/>
    </row>
    <row r="1112" spans="15:15" x14ac:dyDescent="0.2">
      <c r="O1112" s="62"/>
    </row>
    <row r="1113" spans="15:15" x14ac:dyDescent="0.2">
      <c r="O1113" s="62"/>
    </row>
    <row r="1114" spans="15:15" x14ac:dyDescent="0.2">
      <c r="O1114" s="62"/>
    </row>
    <row r="1115" spans="15:15" x14ac:dyDescent="0.2">
      <c r="O1115" s="62"/>
    </row>
    <row r="1116" spans="15:15" x14ac:dyDescent="0.2">
      <c r="O1116" s="62"/>
    </row>
    <row r="1117" spans="15:15" x14ac:dyDescent="0.2">
      <c r="O1117" s="62"/>
    </row>
    <row r="1118" spans="15:15" x14ac:dyDescent="0.2">
      <c r="O1118" s="62"/>
    </row>
    <row r="1119" spans="15:15" x14ac:dyDescent="0.2">
      <c r="O1119" s="62"/>
    </row>
    <row r="1120" spans="15:15" x14ac:dyDescent="0.2">
      <c r="O1120" s="62"/>
    </row>
    <row r="1121" spans="15:15" x14ac:dyDescent="0.2">
      <c r="O1121" s="62"/>
    </row>
    <row r="1122" spans="15:15" x14ac:dyDescent="0.2">
      <c r="O1122" s="62"/>
    </row>
    <row r="1123" spans="15:15" x14ac:dyDescent="0.2">
      <c r="O1123" s="62"/>
    </row>
    <row r="1124" spans="15:15" x14ac:dyDescent="0.2">
      <c r="O1124" s="62"/>
    </row>
    <row r="1125" spans="15:15" x14ac:dyDescent="0.2">
      <c r="O1125" s="62"/>
    </row>
    <row r="1126" spans="15:15" x14ac:dyDescent="0.2">
      <c r="O1126" s="62"/>
    </row>
    <row r="1127" spans="15:15" x14ac:dyDescent="0.2">
      <c r="O1127" s="62"/>
    </row>
    <row r="1128" spans="15:15" x14ac:dyDescent="0.2">
      <c r="O1128" s="62"/>
    </row>
    <row r="1129" spans="15:15" x14ac:dyDescent="0.2">
      <c r="O1129" s="62"/>
    </row>
    <row r="1130" spans="15:15" x14ac:dyDescent="0.2">
      <c r="O1130" s="62"/>
    </row>
    <row r="1131" spans="15:15" x14ac:dyDescent="0.2">
      <c r="O1131" s="62"/>
    </row>
    <row r="1132" spans="15:15" x14ac:dyDescent="0.2">
      <c r="O1132" s="62"/>
    </row>
    <row r="1133" spans="15:15" x14ac:dyDescent="0.2">
      <c r="O1133" s="62"/>
    </row>
    <row r="1134" spans="15:15" x14ac:dyDescent="0.2">
      <c r="O1134" s="62"/>
    </row>
    <row r="1135" spans="15:15" x14ac:dyDescent="0.2">
      <c r="O1135" s="62"/>
    </row>
    <row r="1136" spans="15:15" x14ac:dyDescent="0.2">
      <c r="O1136" s="62"/>
    </row>
    <row r="1137" spans="15:15" x14ac:dyDescent="0.2">
      <c r="O1137" s="62"/>
    </row>
    <row r="1138" spans="15:15" x14ac:dyDescent="0.2">
      <c r="O1138" s="62"/>
    </row>
    <row r="1139" spans="15:15" x14ac:dyDescent="0.2">
      <c r="O1139" s="62"/>
    </row>
    <row r="1140" spans="15:15" x14ac:dyDescent="0.2">
      <c r="O1140" s="62"/>
    </row>
    <row r="1141" spans="15:15" x14ac:dyDescent="0.2">
      <c r="O1141" s="62"/>
    </row>
    <row r="1142" spans="15:15" x14ac:dyDescent="0.2">
      <c r="O1142" s="62"/>
    </row>
    <row r="1143" spans="15:15" x14ac:dyDescent="0.2">
      <c r="O1143" s="62"/>
    </row>
    <row r="1144" spans="15:15" x14ac:dyDescent="0.2">
      <c r="O1144" s="62"/>
    </row>
    <row r="1145" spans="15:15" x14ac:dyDescent="0.2">
      <c r="O1145" s="62"/>
    </row>
    <row r="1146" spans="15:15" x14ac:dyDescent="0.2">
      <c r="O1146" s="62"/>
    </row>
    <row r="1147" spans="15:15" x14ac:dyDescent="0.2">
      <c r="O1147" s="62"/>
    </row>
    <row r="1148" spans="15:15" x14ac:dyDescent="0.2">
      <c r="O1148" s="62"/>
    </row>
    <row r="1149" spans="15:15" x14ac:dyDescent="0.2">
      <c r="O1149" s="62"/>
    </row>
    <row r="1150" spans="15:15" x14ac:dyDescent="0.2">
      <c r="O1150" s="62"/>
    </row>
    <row r="1151" spans="15:15" x14ac:dyDescent="0.2">
      <c r="O1151" s="62"/>
    </row>
    <row r="1152" spans="15:15" x14ac:dyDescent="0.2">
      <c r="O1152" s="62"/>
    </row>
    <row r="1153" spans="15:15" x14ac:dyDescent="0.2">
      <c r="O1153" s="62"/>
    </row>
    <row r="1154" spans="15:15" x14ac:dyDescent="0.2">
      <c r="O1154" s="62"/>
    </row>
    <row r="1155" spans="15:15" x14ac:dyDescent="0.2">
      <c r="O1155" s="62"/>
    </row>
    <row r="1156" spans="15:15" x14ac:dyDescent="0.2">
      <c r="O1156" s="62"/>
    </row>
    <row r="1157" spans="15:15" x14ac:dyDescent="0.2">
      <c r="O1157" s="62"/>
    </row>
    <row r="1158" spans="15:15" x14ac:dyDescent="0.2">
      <c r="O1158" s="62"/>
    </row>
    <row r="1159" spans="15:15" x14ac:dyDescent="0.2">
      <c r="O1159" s="62"/>
    </row>
    <row r="1160" spans="15:15" x14ac:dyDescent="0.2">
      <c r="O1160" s="62"/>
    </row>
    <row r="1161" spans="15:15" x14ac:dyDescent="0.2">
      <c r="O1161" s="62"/>
    </row>
    <row r="1162" spans="15:15" x14ac:dyDescent="0.2">
      <c r="O1162" s="62"/>
    </row>
    <row r="1163" spans="15:15" x14ac:dyDescent="0.2">
      <c r="O1163" s="62"/>
    </row>
    <row r="1164" spans="15:15" x14ac:dyDescent="0.2">
      <c r="O1164" s="62"/>
    </row>
    <row r="1165" spans="15:15" x14ac:dyDescent="0.2">
      <c r="O1165" s="62"/>
    </row>
    <row r="1166" spans="15:15" x14ac:dyDescent="0.2">
      <c r="O1166" s="62"/>
    </row>
    <row r="1167" spans="15:15" x14ac:dyDescent="0.2">
      <c r="O1167" s="62"/>
    </row>
    <row r="1168" spans="15:15" x14ac:dyDescent="0.2">
      <c r="O1168" s="62"/>
    </row>
    <row r="1169" spans="15:15" x14ac:dyDescent="0.2">
      <c r="O1169" s="62"/>
    </row>
    <row r="1170" spans="15:15" x14ac:dyDescent="0.2">
      <c r="O1170" s="62"/>
    </row>
    <row r="1171" spans="15:15" x14ac:dyDescent="0.2">
      <c r="O1171" s="62"/>
    </row>
    <row r="1172" spans="15:15" x14ac:dyDescent="0.2">
      <c r="O1172" s="62"/>
    </row>
    <row r="1173" spans="15:15" x14ac:dyDescent="0.2">
      <c r="O1173" s="62"/>
    </row>
    <row r="1174" spans="15:15" x14ac:dyDescent="0.2">
      <c r="O1174" s="62"/>
    </row>
    <row r="1175" spans="15:15" x14ac:dyDescent="0.2">
      <c r="O1175" s="62"/>
    </row>
    <row r="1176" spans="15:15" x14ac:dyDescent="0.2">
      <c r="O1176" s="62"/>
    </row>
    <row r="1177" spans="15:15" x14ac:dyDescent="0.2">
      <c r="O1177" s="62"/>
    </row>
    <row r="1178" spans="15:15" x14ac:dyDescent="0.2">
      <c r="O1178" s="62"/>
    </row>
    <row r="1179" spans="15:15" x14ac:dyDescent="0.2">
      <c r="O1179" s="62"/>
    </row>
    <row r="1180" spans="15:15" x14ac:dyDescent="0.2">
      <c r="O1180" s="62"/>
    </row>
    <row r="1181" spans="15:15" x14ac:dyDescent="0.2">
      <c r="O1181" s="62"/>
    </row>
    <row r="1182" spans="15:15" x14ac:dyDescent="0.2">
      <c r="O1182" s="62"/>
    </row>
    <row r="1183" spans="15:15" x14ac:dyDescent="0.2">
      <c r="O1183" s="62"/>
    </row>
    <row r="1184" spans="15:15" x14ac:dyDescent="0.2">
      <c r="O1184" s="62"/>
    </row>
    <row r="1185" spans="15:15" x14ac:dyDescent="0.2">
      <c r="O1185" s="62"/>
    </row>
    <row r="1186" spans="15:15" x14ac:dyDescent="0.2">
      <c r="O1186" s="62"/>
    </row>
    <row r="1187" spans="15:15" x14ac:dyDescent="0.2">
      <c r="O1187" s="62"/>
    </row>
    <row r="1188" spans="15:15" x14ac:dyDescent="0.2">
      <c r="O1188" s="62"/>
    </row>
    <row r="1189" spans="15:15" x14ac:dyDescent="0.2">
      <c r="O1189" s="62"/>
    </row>
    <row r="1190" spans="15:15" x14ac:dyDescent="0.2">
      <c r="O1190" s="62"/>
    </row>
    <row r="1191" spans="15:15" x14ac:dyDescent="0.2">
      <c r="O1191" s="62"/>
    </row>
    <row r="1192" spans="15:15" x14ac:dyDescent="0.2">
      <c r="O1192" s="62"/>
    </row>
    <row r="1193" spans="15:15" x14ac:dyDescent="0.2">
      <c r="O1193" s="62"/>
    </row>
    <row r="1194" spans="15:15" x14ac:dyDescent="0.2">
      <c r="O1194" s="62"/>
    </row>
    <row r="1195" spans="15:15" x14ac:dyDescent="0.2">
      <c r="O1195" s="62"/>
    </row>
    <row r="1196" spans="15:15" x14ac:dyDescent="0.2">
      <c r="O1196" s="62"/>
    </row>
    <row r="1197" spans="15:15" x14ac:dyDescent="0.2">
      <c r="O1197" s="62"/>
    </row>
    <row r="1198" spans="15:15" x14ac:dyDescent="0.2">
      <c r="O1198" s="62"/>
    </row>
    <row r="1199" spans="15:15" x14ac:dyDescent="0.2">
      <c r="O1199" s="62"/>
    </row>
    <row r="1200" spans="15:15" x14ac:dyDescent="0.2">
      <c r="O1200" s="62"/>
    </row>
    <row r="1201" spans="15:15" x14ac:dyDescent="0.2">
      <c r="O1201" s="62"/>
    </row>
    <row r="1202" spans="15:15" x14ac:dyDescent="0.2">
      <c r="O1202" s="62"/>
    </row>
    <row r="1203" spans="15:15" x14ac:dyDescent="0.2">
      <c r="O1203" s="62"/>
    </row>
    <row r="1204" spans="15:15" x14ac:dyDescent="0.2">
      <c r="O1204" s="62"/>
    </row>
    <row r="1205" spans="15:15" x14ac:dyDescent="0.2">
      <c r="O1205" s="62"/>
    </row>
    <row r="1206" spans="15:15" x14ac:dyDescent="0.2">
      <c r="O1206" s="62"/>
    </row>
    <row r="1207" spans="15:15" x14ac:dyDescent="0.2">
      <c r="O1207" s="62"/>
    </row>
    <row r="1208" spans="15:15" x14ac:dyDescent="0.2">
      <c r="O1208" s="62"/>
    </row>
    <row r="1209" spans="15:15" x14ac:dyDescent="0.2">
      <c r="O1209" s="62"/>
    </row>
    <row r="1210" spans="15:15" x14ac:dyDescent="0.2">
      <c r="O1210" s="62"/>
    </row>
    <row r="1211" spans="15:15" x14ac:dyDescent="0.2">
      <c r="O1211" s="62"/>
    </row>
    <row r="1212" spans="15:15" x14ac:dyDescent="0.2">
      <c r="O1212" s="62"/>
    </row>
    <row r="1213" spans="15:15" x14ac:dyDescent="0.2">
      <c r="O1213" s="62"/>
    </row>
    <row r="1214" spans="15:15" x14ac:dyDescent="0.2">
      <c r="O1214" s="62"/>
    </row>
    <row r="1215" spans="15:15" x14ac:dyDescent="0.2">
      <c r="O1215" s="62"/>
    </row>
    <row r="1216" spans="15:15" x14ac:dyDescent="0.2">
      <c r="O1216" s="62"/>
    </row>
    <row r="1217" spans="15:15" x14ac:dyDescent="0.2">
      <c r="O1217" s="62"/>
    </row>
    <row r="1218" spans="15:15" x14ac:dyDescent="0.2">
      <c r="O1218" s="62"/>
    </row>
    <row r="1219" spans="15:15" x14ac:dyDescent="0.2">
      <c r="O1219" s="62"/>
    </row>
    <row r="1220" spans="15:15" x14ac:dyDescent="0.2">
      <c r="O1220" s="62"/>
    </row>
    <row r="1221" spans="15:15" x14ac:dyDescent="0.2">
      <c r="O1221" s="62"/>
    </row>
    <row r="1222" spans="15:15" x14ac:dyDescent="0.2">
      <c r="O1222" s="62"/>
    </row>
    <row r="1223" spans="15:15" x14ac:dyDescent="0.2">
      <c r="O1223" s="62"/>
    </row>
    <row r="1224" spans="15:15" x14ac:dyDescent="0.2">
      <c r="O1224" s="62"/>
    </row>
    <row r="1225" spans="15:15" x14ac:dyDescent="0.2">
      <c r="O1225" s="62"/>
    </row>
    <row r="1226" spans="15:15" x14ac:dyDescent="0.2">
      <c r="O1226" s="62"/>
    </row>
    <row r="1227" spans="15:15" x14ac:dyDescent="0.2">
      <c r="O1227" s="62"/>
    </row>
    <row r="1228" spans="15:15" x14ac:dyDescent="0.2">
      <c r="O1228" s="62"/>
    </row>
    <row r="1229" spans="15:15" x14ac:dyDescent="0.2">
      <c r="O1229" s="62"/>
    </row>
    <row r="1230" spans="15:15" x14ac:dyDescent="0.2">
      <c r="O1230" s="62"/>
    </row>
    <row r="1231" spans="15:15" x14ac:dyDescent="0.2">
      <c r="O1231" s="62"/>
    </row>
    <row r="1232" spans="15:15" x14ac:dyDescent="0.2">
      <c r="O1232" s="62"/>
    </row>
    <row r="1233" spans="15:15" x14ac:dyDescent="0.2">
      <c r="O1233" s="62"/>
    </row>
    <row r="1234" spans="15:15" x14ac:dyDescent="0.2">
      <c r="O1234" s="62"/>
    </row>
    <row r="1235" spans="15:15" x14ac:dyDescent="0.2">
      <c r="O1235" s="62"/>
    </row>
    <row r="1236" spans="15:15" x14ac:dyDescent="0.2">
      <c r="O1236" s="62"/>
    </row>
    <row r="1237" spans="15:15" x14ac:dyDescent="0.2">
      <c r="O1237" s="62"/>
    </row>
    <row r="1238" spans="15:15" x14ac:dyDescent="0.2">
      <c r="O1238" s="62"/>
    </row>
    <row r="1239" spans="15:15" x14ac:dyDescent="0.2">
      <c r="O1239" s="62"/>
    </row>
    <row r="1240" spans="15:15" x14ac:dyDescent="0.2">
      <c r="O1240" s="62"/>
    </row>
    <row r="1241" spans="15:15" x14ac:dyDescent="0.2">
      <c r="O1241" s="62"/>
    </row>
    <row r="1242" spans="15:15" x14ac:dyDescent="0.2">
      <c r="O1242" s="62"/>
    </row>
    <row r="1243" spans="15:15" x14ac:dyDescent="0.2">
      <c r="O1243" s="62"/>
    </row>
    <row r="1244" spans="15:15" x14ac:dyDescent="0.2">
      <c r="O1244" s="62"/>
    </row>
    <row r="1245" spans="15:15" x14ac:dyDescent="0.2">
      <c r="O1245" s="62"/>
    </row>
    <row r="1246" spans="15:15" x14ac:dyDescent="0.2">
      <c r="O1246" s="62"/>
    </row>
    <row r="1247" spans="15:15" x14ac:dyDescent="0.2">
      <c r="O1247" s="62"/>
    </row>
    <row r="1248" spans="15:15" x14ac:dyDescent="0.2">
      <c r="O1248" s="62"/>
    </row>
    <row r="1249" spans="15:15" x14ac:dyDescent="0.2">
      <c r="O1249" s="62"/>
    </row>
    <row r="1250" spans="15:15" x14ac:dyDescent="0.2">
      <c r="O1250" s="62"/>
    </row>
    <row r="1251" spans="15:15" x14ac:dyDescent="0.2">
      <c r="O1251" s="62"/>
    </row>
    <row r="1252" spans="15:15" x14ac:dyDescent="0.2">
      <c r="O1252" s="62"/>
    </row>
    <row r="1253" spans="15:15" x14ac:dyDescent="0.2">
      <c r="O1253" s="62"/>
    </row>
    <row r="1254" spans="15:15" x14ac:dyDescent="0.2">
      <c r="O1254" s="62"/>
    </row>
    <row r="1255" spans="15:15" x14ac:dyDescent="0.2">
      <c r="O1255" s="62"/>
    </row>
    <row r="1256" spans="15:15" x14ac:dyDescent="0.2">
      <c r="O1256" s="62"/>
    </row>
    <row r="1257" spans="15:15" x14ac:dyDescent="0.2">
      <c r="O1257" s="62"/>
    </row>
    <row r="1258" spans="15:15" x14ac:dyDescent="0.2">
      <c r="O1258" s="62"/>
    </row>
    <row r="1259" spans="15:15" x14ac:dyDescent="0.2">
      <c r="O1259" s="62"/>
    </row>
    <row r="1260" spans="15:15" x14ac:dyDescent="0.2">
      <c r="O1260" s="62"/>
    </row>
    <row r="1261" spans="15:15" x14ac:dyDescent="0.2">
      <c r="O1261" s="62"/>
    </row>
    <row r="1262" spans="15:15" x14ac:dyDescent="0.2">
      <c r="O1262" s="62"/>
    </row>
    <row r="1263" spans="15:15" x14ac:dyDescent="0.2">
      <c r="O1263" s="62"/>
    </row>
    <row r="1264" spans="15:15" x14ac:dyDescent="0.2">
      <c r="O1264" s="62"/>
    </row>
    <row r="1265" spans="15:15" x14ac:dyDescent="0.2">
      <c r="O1265" s="62"/>
    </row>
    <row r="1266" spans="15:15" x14ac:dyDescent="0.2">
      <c r="O1266" s="62"/>
    </row>
    <row r="1267" spans="15:15" x14ac:dyDescent="0.2">
      <c r="O1267" s="62"/>
    </row>
    <row r="1268" spans="15:15" x14ac:dyDescent="0.2">
      <c r="O1268" s="62"/>
    </row>
    <row r="1269" spans="15:15" x14ac:dyDescent="0.2">
      <c r="O1269" s="62"/>
    </row>
    <row r="1270" spans="15:15" x14ac:dyDescent="0.2">
      <c r="O1270" s="62"/>
    </row>
    <row r="1271" spans="15:15" x14ac:dyDescent="0.2">
      <c r="O1271" s="62"/>
    </row>
    <row r="1272" spans="15:15" x14ac:dyDescent="0.2">
      <c r="O1272" s="62"/>
    </row>
    <row r="1273" spans="15:15" x14ac:dyDescent="0.2">
      <c r="O1273" s="62"/>
    </row>
    <row r="1274" spans="15:15" x14ac:dyDescent="0.2">
      <c r="O1274" s="62"/>
    </row>
    <row r="1275" spans="15:15" x14ac:dyDescent="0.2">
      <c r="O1275" s="62"/>
    </row>
    <row r="1276" spans="15:15" x14ac:dyDescent="0.2">
      <c r="O1276" s="62"/>
    </row>
    <row r="1277" spans="15:15" x14ac:dyDescent="0.2">
      <c r="O1277" s="62"/>
    </row>
    <row r="1278" spans="15:15" x14ac:dyDescent="0.2">
      <c r="O1278" s="62"/>
    </row>
    <row r="1279" spans="15:15" x14ac:dyDescent="0.2">
      <c r="O1279" s="62"/>
    </row>
    <row r="1280" spans="15:15" x14ac:dyDescent="0.2">
      <c r="O1280" s="62"/>
    </row>
    <row r="1281" spans="15:15" x14ac:dyDescent="0.2">
      <c r="O1281" s="62"/>
    </row>
    <row r="1282" spans="15:15" x14ac:dyDescent="0.2">
      <c r="O1282" s="62"/>
    </row>
    <row r="1283" spans="15:15" x14ac:dyDescent="0.2">
      <c r="O1283" s="62"/>
    </row>
    <row r="1284" spans="15:15" x14ac:dyDescent="0.2">
      <c r="O1284" s="62"/>
    </row>
    <row r="1285" spans="15:15" x14ac:dyDescent="0.2">
      <c r="O1285" s="62"/>
    </row>
    <row r="1286" spans="15:15" x14ac:dyDescent="0.2">
      <c r="O1286" s="62"/>
    </row>
    <row r="1287" spans="15:15" x14ac:dyDescent="0.2">
      <c r="O1287" s="62"/>
    </row>
    <row r="1288" spans="15:15" x14ac:dyDescent="0.2">
      <c r="O1288" s="62"/>
    </row>
    <row r="1289" spans="15:15" x14ac:dyDescent="0.2">
      <c r="O1289" s="62"/>
    </row>
    <row r="1290" spans="15:15" x14ac:dyDescent="0.2">
      <c r="O1290" s="62"/>
    </row>
    <row r="1291" spans="15:15" x14ac:dyDescent="0.2">
      <c r="O1291" s="62"/>
    </row>
    <row r="1292" spans="15:15" x14ac:dyDescent="0.2">
      <c r="O1292" s="62"/>
    </row>
    <row r="1293" spans="15:15" x14ac:dyDescent="0.2">
      <c r="O1293" s="62"/>
    </row>
    <row r="1294" spans="15:15" x14ac:dyDescent="0.2">
      <c r="O1294" s="62"/>
    </row>
    <row r="1295" spans="15:15" x14ac:dyDescent="0.2">
      <c r="O1295" s="62"/>
    </row>
    <row r="1296" spans="15:15" x14ac:dyDescent="0.2">
      <c r="O1296" s="62"/>
    </row>
    <row r="1297" spans="15:15" x14ac:dyDescent="0.2">
      <c r="O1297" s="62"/>
    </row>
    <row r="1298" spans="15:15" x14ac:dyDescent="0.2">
      <c r="O1298" s="62"/>
    </row>
    <row r="1299" spans="15:15" x14ac:dyDescent="0.2">
      <c r="O1299" s="62"/>
    </row>
    <row r="1300" spans="15:15" x14ac:dyDescent="0.2">
      <c r="O1300" s="62"/>
    </row>
    <row r="1301" spans="15:15" x14ac:dyDescent="0.2">
      <c r="O1301" s="62"/>
    </row>
    <row r="1302" spans="15:15" x14ac:dyDescent="0.2">
      <c r="O1302" s="62"/>
    </row>
    <row r="1303" spans="15:15" x14ac:dyDescent="0.2">
      <c r="O1303" s="62"/>
    </row>
    <row r="1304" spans="15:15" x14ac:dyDescent="0.2">
      <c r="O1304" s="62"/>
    </row>
    <row r="1305" spans="15:15" x14ac:dyDescent="0.2">
      <c r="O1305" s="62"/>
    </row>
    <row r="1306" spans="15:15" x14ac:dyDescent="0.2">
      <c r="O1306" s="62"/>
    </row>
    <row r="1307" spans="15:15" x14ac:dyDescent="0.2">
      <c r="O1307" s="62"/>
    </row>
    <row r="1308" spans="15:15" x14ac:dyDescent="0.2">
      <c r="O1308" s="62"/>
    </row>
    <row r="1309" spans="15:15" x14ac:dyDescent="0.2">
      <c r="O1309" s="62"/>
    </row>
    <row r="1310" spans="15:15" x14ac:dyDescent="0.2">
      <c r="O1310" s="62"/>
    </row>
    <row r="1311" spans="15:15" x14ac:dyDescent="0.2">
      <c r="O1311" s="62"/>
    </row>
    <row r="1312" spans="15:15" x14ac:dyDescent="0.2">
      <c r="O1312" s="62"/>
    </row>
    <row r="1313" spans="15:15" x14ac:dyDescent="0.2">
      <c r="O1313" s="62"/>
    </row>
    <row r="1314" spans="15:15" x14ac:dyDescent="0.2">
      <c r="O1314" s="62"/>
    </row>
    <row r="1315" spans="15:15" x14ac:dyDescent="0.2">
      <c r="O1315" s="62"/>
    </row>
    <row r="1316" spans="15:15" x14ac:dyDescent="0.2">
      <c r="O1316" s="62"/>
    </row>
    <row r="1317" spans="15:15" x14ac:dyDescent="0.2">
      <c r="O1317" s="62"/>
    </row>
    <row r="1318" spans="15:15" x14ac:dyDescent="0.2">
      <c r="O1318" s="62"/>
    </row>
    <row r="1319" spans="15:15" x14ac:dyDescent="0.2">
      <c r="O1319" s="62"/>
    </row>
    <row r="1320" spans="15:15" x14ac:dyDescent="0.2">
      <c r="O1320" s="62"/>
    </row>
    <row r="1321" spans="15:15" x14ac:dyDescent="0.2">
      <c r="O1321" s="62"/>
    </row>
    <row r="1322" spans="15:15" x14ac:dyDescent="0.2">
      <c r="O1322" s="62"/>
    </row>
    <row r="1323" spans="15:15" x14ac:dyDescent="0.2">
      <c r="O1323" s="62"/>
    </row>
    <row r="1324" spans="15:15" x14ac:dyDescent="0.2">
      <c r="O1324" s="62"/>
    </row>
    <row r="1325" spans="15:15" x14ac:dyDescent="0.2">
      <c r="O1325" s="62"/>
    </row>
    <row r="1326" spans="15:15" x14ac:dyDescent="0.2">
      <c r="O1326" s="62"/>
    </row>
    <row r="1327" spans="15:15" x14ac:dyDescent="0.2">
      <c r="O1327" s="62"/>
    </row>
    <row r="1328" spans="15:15" x14ac:dyDescent="0.2">
      <c r="O1328" s="62"/>
    </row>
    <row r="1329" spans="15:15" x14ac:dyDescent="0.2">
      <c r="O1329" s="62"/>
    </row>
    <row r="1330" spans="15:15" x14ac:dyDescent="0.2">
      <c r="O1330" s="62"/>
    </row>
    <row r="1331" spans="15:15" x14ac:dyDescent="0.2">
      <c r="O1331" s="62"/>
    </row>
    <row r="1332" spans="15:15" x14ac:dyDescent="0.2">
      <c r="O1332" s="62"/>
    </row>
    <row r="1333" spans="15:15" x14ac:dyDescent="0.2">
      <c r="O1333" s="62"/>
    </row>
    <row r="1334" spans="15:15" x14ac:dyDescent="0.2">
      <c r="O1334" s="62"/>
    </row>
    <row r="1335" spans="15:15" x14ac:dyDescent="0.2">
      <c r="O1335" s="62"/>
    </row>
    <row r="1336" spans="15:15" x14ac:dyDescent="0.2">
      <c r="O1336" s="62"/>
    </row>
    <row r="1337" spans="15:15" x14ac:dyDescent="0.2">
      <c r="O1337" s="62"/>
    </row>
    <row r="1338" spans="15:15" x14ac:dyDescent="0.2">
      <c r="O1338" s="62"/>
    </row>
    <row r="1339" spans="15:15" x14ac:dyDescent="0.2">
      <c r="O1339" s="62"/>
    </row>
    <row r="1340" spans="15:15" x14ac:dyDescent="0.2">
      <c r="O1340" s="62"/>
    </row>
    <row r="1341" spans="15:15" x14ac:dyDescent="0.2">
      <c r="O1341" s="62"/>
    </row>
    <row r="1342" spans="15:15" x14ac:dyDescent="0.2">
      <c r="O1342" s="62"/>
    </row>
    <row r="1343" spans="15:15" x14ac:dyDescent="0.2">
      <c r="O1343" s="62"/>
    </row>
    <row r="1344" spans="15:15" x14ac:dyDescent="0.2">
      <c r="O1344" s="62"/>
    </row>
    <row r="1345" spans="15:15" x14ac:dyDescent="0.2">
      <c r="O1345" s="62"/>
    </row>
    <row r="1346" spans="15:15" x14ac:dyDescent="0.2">
      <c r="O1346" s="62"/>
    </row>
    <row r="1347" spans="15:15" x14ac:dyDescent="0.2">
      <c r="O1347" s="62"/>
    </row>
    <row r="1348" spans="15:15" x14ac:dyDescent="0.2">
      <c r="O1348" s="62"/>
    </row>
    <row r="1349" spans="15:15" x14ac:dyDescent="0.2">
      <c r="O1349" s="62"/>
    </row>
    <row r="1350" spans="15:15" x14ac:dyDescent="0.2">
      <c r="O1350" s="62"/>
    </row>
    <row r="1351" spans="15:15" x14ac:dyDescent="0.2">
      <c r="O1351" s="62"/>
    </row>
    <row r="1352" spans="15:15" x14ac:dyDescent="0.2">
      <c r="O1352" s="62"/>
    </row>
    <row r="1353" spans="15:15" x14ac:dyDescent="0.2">
      <c r="O1353" s="62"/>
    </row>
    <row r="1354" spans="15:15" x14ac:dyDescent="0.2">
      <c r="O1354" s="62"/>
    </row>
    <row r="1355" spans="15:15" x14ac:dyDescent="0.2">
      <c r="O1355" s="62"/>
    </row>
    <row r="1356" spans="15:15" x14ac:dyDescent="0.2">
      <c r="O1356" s="62"/>
    </row>
    <row r="1357" spans="15:15" x14ac:dyDescent="0.2">
      <c r="O1357" s="62"/>
    </row>
    <row r="1358" spans="15:15" x14ac:dyDescent="0.2">
      <c r="O1358" s="62"/>
    </row>
    <row r="1359" spans="15:15" x14ac:dyDescent="0.2">
      <c r="O1359" s="62"/>
    </row>
    <row r="1360" spans="15:15" x14ac:dyDescent="0.2">
      <c r="O1360" s="62"/>
    </row>
    <row r="1361" spans="15:15" x14ac:dyDescent="0.2">
      <c r="O1361" s="62"/>
    </row>
    <row r="1362" spans="15:15" x14ac:dyDescent="0.2">
      <c r="O1362" s="62"/>
    </row>
    <row r="1363" spans="15:15" x14ac:dyDescent="0.2">
      <c r="O1363" s="62"/>
    </row>
    <row r="1364" spans="15:15" x14ac:dyDescent="0.2">
      <c r="O1364" s="62"/>
    </row>
    <row r="1365" spans="15:15" x14ac:dyDescent="0.2">
      <c r="O1365" s="62"/>
    </row>
    <row r="1366" spans="15:15" x14ac:dyDescent="0.2">
      <c r="O1366" s="62"/>
    </row>
    <row r="1367" spans="15:15" x14ac:dyDescent="0.2">
      <c r="O1367" s="62"/>
    </row>
    <row r="1368" spans="15:15" x14ac:dyDescent="0.2">
      <c r="O1368" s="62"/>
    </row>
    <row r="1369" spans="15:15" x14ac:dyDescent="0.2">
      <c r="O1369" s="62"/>
    </row>
    <row r="1370" spans="15:15" x14ac:dyDescent="0.2">
      <c r="O1370" s="62"/>
    </row>
    <row r="1371" spans="15:15" x14ac:dyDescent="0.2">
      <c r="O1371" s="62"/>
    </row>
    <row r="1372" spans="15:15" x14ac:dyDescent="0.2">
      <c r="O1372" s="62"/>
    </row>
    <row r="1373" spans="15:15" x14ac:dyDescent="0.2">
      <c r="O1373" s="62"/>
    </row>
    <row r="1374" spans="15:15" x14ac:dyDescent="0.2">
      <c r="O1374" s="62"/>
    </row>
    <row r="1375" spans="15:15" x14ac:dyDescent="0.2">
      <c r="O1375" s="62"/>
    </row>
    <row r="1376" spans="15:15" x14ac:dyDescent="0.2">
      <c r="O1376" s="62"/>
    </row>
    <row r="1377" spans="15:15" x14ac:dyDescent="0.2">
      <c r="O1377" s="62"/>
    </row>
    <row r="1378" spans="15:15" x14ac:dyDescent="0.2">
      <c r="O1378" s="62"/>
    </row>
    <row r="1379" spans="15:15" x14ac:dyDescent="0.2">
      <c r="O1379" s="62"/>
    </row>
    <row r="1380" spans="15:15" x14ac:dyDescent="0.2">
      <c r="O1380" s="62"/>
    </row>
    <row r="1381" spans="15:15" x14ac:dyDescent="0.2">
      <c r="O1381" s="62"/>
    </row>
    <row r="1382" spans="15:15" x14ac:dyDescent="0.2">
      <c r="O1382" s="62"/>
    </row>
    <row r="1383" spans="15:15" x14ac:dyDescent="0.2">
      <c r="O1383" s="62"/>
    </row>
    <row r="1384" spans="15:15" x14ac:dyDescent="0.2">
      <c r="O1384" s="62"/>
    </row>
    <row r="1385" spans="15:15" x14ac:dyDescent="0.2">
      <c r="O1385" s="62"/>
    </row>
    <row r="1386" spans="15:15" x14ac:dyDescent="0.2">
      <c r="O1386" s="62"/>
    </row>
    <row r="1387" spans="15:15" x14ac:dyDescent="0.2">
      <c r="O1387" s="62"/>
    </row>
    <row r="1388" spans="15:15" x14ac:dyDescent="0.2">
      <c r="O1388" s="62"/>
    </row>
    <row r="1389" spans="15:15" x14ac:dyDescent="0.2">
      <c r="O1389" s="62"/>
    </row>
    <row r="1390" spans="15:15" x14ac:dyDescent="0.2">
      <c r="O1390" s="62"/>
    </row>
    <row r="1391" spans="15:15" x14ac:dyDescent="0.2">
      <c r="O1391" s="62"/>
    </row>
    <row r="1392" spans="15:15" x14ac:dyDescent="0.2">
      <c r="O1392" s="62"/>
    </row>
    <row r="1393" spans="15:15" x14ac:dyDescent="0.2">
      <c r="O1393" s="62"/>
    </row>
    <row r="1394" spans="15:15" x14ac:dyDescent="0.2">
      <c r="O1394" s="62"/>
    </row>
    <row r="1395" spans="15:15" x14ac:dyDescent="0.2">
      <c r="O1395" s="62"/>
    </row>
    <row r="1396" spans="15:15" x14ac:dyDescent="0.2">
      <c r="O1396" s="62"/>
    </row>
    <row r="1397" spans="15:15" x14ac:dyDescent="0.2">
      <c r="O1397" s="62"/>
    </row>
    <row r="1398" spans="15:15" x14ac:dyDescent="0.2">
      <c r="O1398" s="62"/>
    </row>
    <row r="1399" spans="15:15" x14ac:dyDescent="0.2">
      <c r="O1399" s="62"/>
    </row>
    <row r="1400" spans="15:15" x14ac:dyDescent="0.2">
      <c r="O1400" s="62"/>
    </row>
    <row r="1401" spans="15:15" x14ac:dyDescent="0.2">
      <c r="O1401" s="62"/>
    </row>
    <row r="1402" spans="15:15" x14ac:dyDescent="0.2">
      <c r="O1402" s="62"/>
    </row>
    <row r="1403" spans="15:15" x14ac:dyDescent="0.2">
      <c r="O1403" s="62"/>
    </row>
    <row r="1404" spans="15:15" x14ac:dyDescent="0.2">
      <c r="O1404" s="62"/>
    </row>
    <row r="1405" spans="15:15" x14ac:dyDescent="0.2">
      <c r="O1405" s="62"/>
    </row>
    <row r="1406" spans="15:15" x14ac:dyDescent="0.2">
      <c r="O1406" s="62"/>
    </row>
    <row r="1407" spans="15:15" x14ac:dyDescent="0.2">
      <c r="O1407" s="62"/>
    </row>
    <row r="1408" spans="15:15" x14ac:dyDescent="0.2">
      <c r="O1408" s="62"/>
    </row>
    <row r="1409" spans="15:15" x14ac:dyDescent="0.2">
      <c r="O1409" s="62"/>
    </row>
    <row r="1410" spans="15:15" x14ac:dyDescent="0.2">
      <c r="O1410" s="62"/>
    </row>
    <row r="1411" spans="15:15" x14ac:dyDescent="0.2">
      <c r="O1411" s="62"/>
    </row>
    <row r="1412" spans="15:15" x14ac:dyDescent="0.2">
      <c r="O1412" s="62"/>
    </row>
    <row r="1413" spans="15:15" x14ac:dyDescent="0.2">
      <c r="O1413" s="62"/>
    </row>
    <row r="1414" spans="15:15" x14ac:dyDescent="0.2">
      <c r="O1414" s="62"/>
    </row>
    <row r="1415" spans="15:15" x14ac:dyDescent="0.2">
      <c r="O1415" s="62"/>
    </row>
    <row r="1416" spans="15:15" x14ac:dyDescent="0.2">
      <c r="O1416" s="62"/>
    </row>
    <row r="1417" spans="15:15" x14ac:dyDescent="0.2">
      <c r="O1417" s="62"/>
    </row>
    <row r="1418" spans="15:15" x14ac:dyDescent="0.2">
      <c r="O1418" s="62"/>
    </row>
    <row r="1419" spans="15:15" x14ac:dyDescent="0.2">
      <c r="O1419" s="62"/>
    </row>
    <row r="1420" spans="15:15" x14ac:dyDescent="0.2">
      <c r="O1420" s="62"/>
    </row>
    <row r="1421" spans="15:15" x14ac:dyDescent="0.2">
      <c r="O1421" s="62"/>
    </row>
    <row r="1422" spans="15:15" x14ac:dyDescent="0.2">
      <c r="O1422" s="62"/>
    </row>
    <row r="1423" spans="15:15" x14ac:dyDescent="0.2">
      <c r="O1423" s="62"/>
    </row>
    <row r="1424" spans="15:15" x14ac:dyDescent="0.2">
      <c r="O1424" s="62"/>
    </row>
    <row r="1425" spans="15:15" x14ac:dyDescent="0.2">
      <c r="O1425" s="62"/>
    </row>
    <row r="1426" spans="15:15" x14ac:dyDescent="0.2">
      <c r="O1426" s="62"/>
    </row>
    <row r="1427" spans="15:15" x14ac:dyDescent="0.2">
      <c r="O1427" s="62"/>
    </row>
    <row r="1428" spans="15:15" x14ac:dyDescent="0.2">
      <c r="O1428" s="62"/>
    </row>
    <row r="1429" spans="15:15" x14ac:dyDescent="0.2">
      <c r="O1429" s="62"/>
    </row>
    <row r="1430" spans="15:15" x14ac:dyDescent="0.2">
      <c r="O1430" s="62"/>
    </row>
    <row r="1431" spans="15:15" x14ac:dyDescent="0.2">
      <c r="O1431" s="62"/>
    </row>
    <row r="1432" spans="15:15" x14ac:dyDescent="0.2">
      <c r="O1432" s="62"/>
    </row>
    <row r="1433" spans="15:15" x14ac:dyDescent="0.2">
      <c r="O1433" s="62"/>
    </row>
    <row r="1434" spans="15:15" x14ac:dyDescent="0.2">
      <c r="O1434" s="62"/>
    </row>
    <row r="1435" spans="15:15" x14ac:dyDescent="0.2">
      <c r="O1435" s="62"/>
    </row>
    <row r="1436" spans="15:15" x14ac:dyDescent="0.2">
      <c r="O1436" s="62"/>
    </row>
    <row r="1437" spans="15:15" x14ac:dyDescent="0.2">
      <c r="O1437" s="62"/>
    </row>
    <row r="1438" spans="15:15" x14ac:dyDescent="0.2">
      <c r="O1438" s="62"/>
    </row>
    <row r="1439" spans="15:15" x14ac:dyDescent="0.2">
      <c r="O1439" s="62"/>
    </row>
    <row r="1440" spans="15:15" x14ac:dyDescent="0.2">
      <c r="O1440" s="62"/>
    </row>
    <row r="1441" spans="15:15" x14ac:dyDescent="0.2">
      <c r="O1441" s="62"/>
    </row>
    <row r="1442" spans="15:15" x14ac:dyDescent="0.2">
      <c r="O1442" s="62"/>
    </row>
    <row r="1443" spans="15:15" x14ac:dyDescent="0.2">
      <c r="O1443" s="62"/>
    </row>
    <row r="1444" spans="15:15" x14ac:dyDescent="0.2">
      <c r="O1444" s="62"/>
    </row>
    <row r="1445" spans="15:15" x14ac:dyDescent="0.2">
      <c r="O1445" s="62"/>
    </row>
    <row r="1446" spans="15:15" x14ac:dyDescent="0.2">
      <c r="O1446" s="62"/>
    </row>
    <row r="1447" spans="15:15" x14ac:dyDescent="0.2">
      <c r="O1447" s="62"/>
    </row>
    <row r="1448" spans="15:15" x14ac:dyDescent="0.2">
      <c r="O1448" s="62"/>
    </row>
    <row r="1449" spans="15:15" x14ac:dyDescent="0.2">
      <c r="O1449" s="62"/>
    </row>
    <row r="1450" spans="15:15" x14ac:dyDescent="0.2">
      <c r="O1450" s="62"/>
    </row>
    <row r="1451" spans="15:15" x14ac:dyDescent="0.2">
      <c r="O1451" s="62"/>
    </row>
    <row r="1452" spans="15:15" x14ac:dyDescent="0.2">
      <c r="O1452" s="62"/>
    </row>
    <row r="1453" spans="15:15" x14ac:dyDescent="0.2">
      <c r="O1453" s="62"/>
    </row>
    <row r="1454" spans="15:15" x14ac:dyDescent="0.2">
      <c r="O1454" s="62"/>
    </row>
    <row r="1455" spans="15:15" x14ac:dyDescent="0.2">
      <c r="O1455" s="62"/>
    </row>
    <row r="1456" spans="15:15" x14ac:dyDescent="0.2">
      <c r="O1456" s="62"/>
    </row>
    <row r="1457" spans="15:15" x14ac:dyDescent="0.2">
      <c r="O1457" s="62"/>
    </row>
    <row r="1458" spans="15:15" x14ac:dyDescent="0.2">
      <c r="O1458" s="62"/>
    </row>
    <row r="1459" spans="15:15" x14ac:dyDescent="0.2">
      <c r="O1459" s="62"/>
    </row>
    <row r="1460" spans="15:15" x14ac:dyDescent="0.2">
      <c r="O1460" s="62"/>
    </row>
    <row r="1461" spans="15:15" x14ac:dyDescent="0.2">
      <c r="O1461" s="62"/>
    </row>
    <row r="1462" spans="15:15" x14ac:dyDescent="0.2">
      <c r="O1462" s="62"/>
    </row>
    <row r="1463" spans="15:15" x14ac:dyDescent="0.2">
      <c r="O1463" s="62"/>
    </row>
    <row r="1464" spans="15:15" x14ac:dyDescent="0.2">
      <c r="O1464" s="62"/>
    </row>
    <row r="1465" spans="15:15" x14ac:dyDescent="0.2">
      <c r="O1465" s="62"/>
    </row>
    <row r="1466" spans="15:15" x14ac:dyDescent="0.2">
      <c r="O1466" s="62"/>
    </row>
    <row r="1467" spans="15:15" x14ac:dyDescent="0.2">
      <c r="O1467" s="62"/>
    </row>
    <row r="1468" spans="15:15" x14ac:dyDescent="0.2">
      <c r="O1468" s="62"/>
    </row>
    <row r="1469" spans="15:15" x14ac:dyDescent="0.2">
      <c r="O1469" s="62"/>
    </row>
    <row r="1470" spans="15:15" x14ac:dyDescent="0.2">
      <c r="O1470" s="62"/>
    </row>
    <row r="1471" spans="15:15" x14ac:dyDescent="0.2">
      <c r="O1471" s="62"/>
    </row>
    <row r="1472" spans="15:15" x14ac:dyDescent="0.2">
      <c r="O1472" s="62"/>
    </row>
    <row r="1473" spans="15:15" x14ac:dyDescent="0.2">
      <c r="O1473" s="62"/>
    </row>
    <row r="1474" spans="15:15" x14ac:dyDescent="0.2">
      <c r="O1474" s="62"/>
    </row>
    <row r="1475" spans="15:15" x14ac:dyDescent="0.2">
      <c r="O1475" s="62"/>
    </row>
    <row r="1476" spans="15:15" x14ac:dyDescent="0.2">
      <c r="O1476" s="62"/>
    </row>
    <row r="1477" spans="15:15" x14ac:dyDescent="0.2">
      <c r="O1477" s="62"/>
    </row>
    <row r="1478" spans="15:15" x14ac:dyDescent="0.2">
      <c r="O1478" s="62"/>
    </row>
    <row r="1479" spans="15:15" x14ac:dyDescent="0.2">
      <c r="O1479" s="62"/>
    </row>
    <row r="1480" spans="15:15" x14ac:dyDescent="0.2">
      <c r="O1480" s="62"/>
    </row>
    <row r="1481" spans="15:15" x14ac:dyDescent="0.2">
      <c r="O1481" s="62"/>
    </row>
    <row r="1482" spans="15:15" x14ac:dyDescent="0.2">
      <c r="O1482" s="62"/>
    </row>
    <row r="1483" spans="15:15" x14ac:dyDescent="0.2">
      <c r="O1483" s="62"/>
    </row>
    <row r="1484" spans="15:15" x14ac:dyDescent="0.2">
      <c r="O1484" s="62"/>
    </row>
    <row r="1485" spans="15:15" x14ac:dyDescent="0.2">
      <c r="O1485" s="62"/>
    </row>
    <row r="1486" spans="15:15" x14ac:dyDescent="0.2">
      <c r="O1486" s="62"/>
    </row>
    <row r="1487" spans="15:15" x14ac:dyDescent="0.2">
      <c r="O1487" s="62"/>
    </row>
    <row r="1488" spans="15:15" x14ac:dyDescent="0.2">
      <c r="O1488" s="62"/>
    </row>
    <row r="1489" spans="15:15" x14ac:dyDescent="0.2">
      <c r="O1489" s="62"/>
    </row>
    <row r="1490" spans="15:15" x14ac:dyDescent="0.2">
      <c r="O1490" s="62"/>
    </row>
    <row r="1491" spans="15:15" x14ac:dyDescent="0.2">
      <c r="O1491" s="62"/>
    </row>
    <row r="1492" spans="15:15" x14ac:dyDescent="0.2">
      <c r="O1492" s="62"/>
    </row>
    <row r="1493" spans="15:15" x14ac:dyDescent="0.2">
      <c r="O1493" s="62"/>
    </row>
    <row r="1494" spans="15:15" x14ac:dyDescent="0.2">
      <c r="O1494" s="62"/>
    </row>
    <row r="1495" spans="15:15" x14ac:dyDescent="0.2">
      <c r="O1495" s="62"/>
    </row>
    <row r="1496" spans="15:15" x14ac:dyDescent="0.2">
      <c r="O1496" s="62"/>
    </row>
    <row r="1497" spans="15:15" x14ac:dyDescent="0.2">
      <c r="O1497" s="62"/>
    </row>
    <row r="1498" spans="15:15" x14ac:dyDescent="0.2">
      <c r="O1498" s="62"/>
    </row>
    <row r="1499" spans="15:15" x14ac:dyDescent="0.2">
      <c r="O1499" s="62"/>
    </row>
    <row r="1500" spans="15:15" x14ac:dyDescent="0.2">
      <c r="O1500" s="62"/>
    </row>
    <row r="1501" spans="15:15" x14ac:dyDescent="0.2">
      <c r="O1501" s="62"/>
    </row>
    <row r="1502" spans="15:15" x14ac:dyDescent="0.2">
      <c r="O1502" s="62"/>
    </row>
    <row r="1503" spans="15:15" x14ac:dyDescent="0.2">
      <c r="O1503" s="62"/>
    </row>
    <row r="1504" spans="15:15" x14ac:dyDescent="0.2">
      <c r="O1504" s="62"/>
    </row>
    <row r="1505" spans="15:15" x14ac:dyDescent="0.2">
      <c r="O1505" s="62"/>
    </row>
    <row r="1506" spans="15:15" x14ac:dyDescent="0.2">
      <c r="O1506" s="62"/>
    </row>
    <row r="1507" spans="15:15" x14ac:dyDescent="0.2">
      <c r="O1507" s="62"/>
    </row>
    <row r="1508" spans="15:15" x14ac:dyDescent="0.2">
      <c r="O1508" s="62"/>
    </row>
    <row r="1509" spans="15:15" x14ac:dyDescent="0.2">
      <c r="O1509" s="62"/>
    </row>
    <row r="1510" spans="15:15" x14ac:dyDescent="0.2">
      <c r="O1510" s="62"/>
    </row>
    <row r="1511" spans="15:15" x14ac:dyDescent="0.2">
      <c r="O1511" s="62"/>
    </row>
    <row r="1512" spans="15:15" x14ac:dyDescent="0.2">
      <c r="O1512" s="62"/>
    </row>
    <row r="1513" spans="15:15" x14ac:dyDescent="0.2">
      <c r="O1513" s="62"/>
    </row>
    <row r="1514" spans="15:15" x14ac:dyDescent="0.2">
      <c r="O1514" s="62"/>
    </row>
    <row r="1515" spans="15:15" x14ac:dyDescent="0.2">
      <c r="O1515" s="62"/>
    </row>
    <row r="1516" spans="15:15" x14ac:dyDescent="0.2">
      <c r="O1516" s="62"/>
    </row>
    <row r="1517" spans="15:15" x14ac:dyDescent="0.2">
      <c r="O1517" s="62"/>
    </row>
    <row r="1518" spans="15:15" x14ac:dyDescent="0.2">
      <c r="O1518" s="62"/>
    </row>
    <row r="1519" spans="15:15" x14ac:dyDescent="0.2">
      <c r="O1519" s="62"/>
    </row>
    <row r="1520" spans="15:15" x14ac:dyDescent="0.2">
      <c r="O1520" s="62"/>
    </row>
    <row r="1521" spans="15:15" x14ac:dyDescent="0.2">
      <c r="O1521" s="62"/>
    </row>
    <row r="1522" spans="15:15" x14ac:dyDescent="0.2">
      <c r="O1522" s="62"/>
    </row>
    <row r="1523" spans="15:15" x14ac:dyDescent="0.2">
      <c r="O1523" s="62"/>
    </row>
    <row r="1524" spans="15:15" x14ac:dyDescent="0.2">
      <c r="O1524" s="62"/>
    </row>
    <row r="1525" spans="15:15" x14ac:dyDescent="0.2">
      <c r="O1525" s="62"/>
    </row>
    <row r="1526" spans="15:15" x14ac:dyDescent="0.2">
      <c r="O1526" s="62"/>
    </row>
    <row r="1527" spans="15:15" x14ac:dyDescent="0.2">
      <c r="O1527" s="62"/>
    </row>
    <row r="1528" spans="15:15" x14ac:dyDescent="0.2">
      <c r="O1528" s="62"/>
    </row>
    <row r="1529" spans="15:15" x14ac:dyDescent="0.2">
      <c r="O1529" s="62"/>
    </row>
    <row r="1530" spans="15:15" x14ac:dyDescent="0.2">
      <c r="O1530" s="62"/>
    </row>
    <row r="1531" spans="15:15" x14ac:dyDescent="0.2">
      <c r="O1531" s="62"/>
    </row>
    <row r="1532" spans="15:15" x14ac:dyDescent="0.2">
      <c r="O1532" s="62"/>
    </row>
    <row r="1533" spans="15:15" x14ac:dyDescent="0.2">
      <c r="O1533" s="62"/>
    </row>
    <row r="1534" spans="15:15" x14ac:dyDescent="0.2">
      <c r="O1534" s="62"/>
    </row>
    <row r="1535" spans="15:15" x14ac:dyDescent="0.2">
      <c r="O1535" s="62"/>
    </row>
    <row r="1536" spans="15:15" x14ac:dyDescent="0.2">
      <c r="O1536" s="62"/>
    </row>
    <row r="1537" spans="15:15" x14ac:dyDescent="0.2">
      <c r="O1537" s="62"/>
    </row>
    <row r="1538" spans="15:15" x14ac:dyDescent="0.2">
      <c r="O1538" s="62"/>
    </row>
    <row r="1539" spans="15:15" x14ac:dyDescent="0.2">
      <c r="O1539" s="62"/>
    </row>
    <row r="1540" spans="15:15" x14ac:dyDescent="0.2">
      <c r="O1540" s="62"/>
    </row>
    <row r="1541" spans="15:15" x14ac:dyDescent="0.2">
      <c r="O1541" s="62"/>
    </row>
    <row r="1542" spans="15:15" x14ac:dyDescent="0.2">
      <c r="O1542" s="62"/>
    </row>
    <row r="1543" spans="15:15" x14ac:dyDescent="0.2">
      <c r="O1543" s="62"/>
    </row>
    <row r="1544" spans="15:15" x14ac:dyDescent="0.2">
      <c r="O1544" s="62"/>
    </row>
    <row r="1545" spans="15:15" x14ac:dyDescent="0.2">
      <c r="O1545" s="62"/>
    </row>
    <row r="1546" spans="15:15" x14ac:dyDescent="0.2">
      <c r="O1546" s="62"/>
    </row>
    <row r="1547" spans="15:15" x14ac:dyDescent="0.2">
      <c r="O1547" s="62"/>
    </row>
    <row r="1548" spans="15:15" x14ac:dyDescent="0.2">
      <c r="O1548" s="62"/>
    </row>
    <row r="1549" spans="15:15" x14ac:dyDescent="0.2">
      <c r="O1549" s="62"/>
    </row>
    <row r="1550" spans="15:15" x14ac:dyDescent="0.2">
      <c r="O1550" s="62"/>
    </row>
    <row r="1551" spans="15:15" x14ac:dyDescent="0.2">
      <c r="O1551" s="62"/>
    </row>
    <row r="1552" spans="15:15" x14ac:dyDescent="0.2">
      <c r="O1552" s="62"/>
    </row>
    <row r="1553" spans="15:15" x14ac:dyDescent="0.2">
      <c r="O1553" s="62"/>
    </row>
    <row r="1554" spans="15:15" x14ac:dyDescent="0.2">
      <c r="O1554" s="62"/>
    </row>
    <row r="1555" spans="15:15" x14ac:dyDescent="0.2">
      <c r="O1555" s="62"/>
    </row>
    <row r="1556" spans="15:15" x14ac:dyDescent="0.2">
      <c r="O1556" s="62"/>
    </row>
    <row r="1557" spans="15:15" x14ac:dyDescent="0.2">
      <c r="O1557" s="62"/>
    </row>
    <row r="1558" spans="15:15" x14ac:dyDescent="0.2">
      <c r="O1558" s="62"/>
    </row>
    <row r="1559" spans="15:15" x14ac:dyDescent="0.2">
      <c r="O1559" s="62"/>
    </row>
    <row r="1560" spans="15:15" x14ac:dyDescent="0.2">
      <c r="O1560" s="62"/>
    </row>
    <row r="1561" spans="15:15" x14ac:dyDescent="0.2">
      <c r="O1561" s="62"/>
    </row>
    <row r="1562" spans="15:15" x14ac:dyDescent="0.2">
      <c r="O1562" s="62"/>
    </row>
    <row r="1563" spans="15:15" x14ac:dyDescent="0.2">
      <c r="O1563" s="62"/>
    </row>
    <row r="1564" spans="15:15" x14ac:dyDescent="0.2">
      <c r="O1564" s="62"/>
    </row>
    <row r="1565" spans="15:15" x14ac:dyDescent="0.2">
      <c r="O1565" s="62"/>
    </row>
    <row r="1566" spans="15:15" x14ac:dyDescent="0.2">
      <c r="O1566" s="62"/>
    </row>
    <row r="1567" spans="15:15" x14ac:dyDescent="0.2">
      <c r="O1567" s="62"/>
    </row>
    <row r="1568" spans="15:15" x14ac:dyDescent="0.2">
      <c r="O1568" s="62"/>
    </row>
    <row r="1569" spans="15:15" x14ac:dyDescent="0.2">
      <c r="O1569" s="62"/>
    </row>
    <row r="1570" spans="15:15" x14ac:dyDescent="0.2">
      <c r="O1570" s="62"/>
    </row>
    <row r="1571" spans="15:15" x14ac:dyDescent="0.2">
      <c r="O1571" s="62"/>
    </row>
    <row r="1572" spans="15:15" x14ac:dyDescent="0.2">
      <c r="O1572" s="62"/>
    </row>
    <row r="1573" spans="15:15" x14ac:dyDescent="0.2">
      <c r="O1573" s="62"/>
    </row>
    <row r="1574" spans="15:15" x14ac:dyDescent="0.2">
      <c r="O1574" s="62"/>
    </row>
    <row r="1575" spans="15:15" x14ac:dyDescent="0.2">
      <c r="O1575" s="62"/>
    </row>
    <row r="1576" spans="15:15" x14ac:dyDescent="0.2">
      <c r="O1576" s="62"/>
    </row>
    <row r="1577" spans="15:15" x14ac:dyDescent="0.2">
      <c r="O1577" s="62"/>
    </row>
    <row r="1578" spans="15:15" x14ac:dyDescent="0.2">
      <c r="O1578" s="62"/>
    </row>
    <row r="1579" spans="15:15" x14ac:dyDescent="0.2">
      <c r="O1579" s="62"/>
    </row>
    <row r="1580" spans="15:15" x14ac:dyDescent="0.2">
      <c r="O1580" s="62"/>
    </row>
    <row r="1581" spans="15:15" x14ac:dyDescent="0.2">
      <c r="O1581" s="62"/>
    </row>
    <row r="1582" spans="15:15" x14ac:dyDescent="0.2">
      <c r="O1582" s="62"/>
    </row>
    <row r="1583" spans="15:15" x14ac:dyDescent="0.2">
      <c r="O1583" s="62"/>
    </row>
    <row r="1584" spans="15:15" x14ac:dyDescent="0.2">
      <c r="O1584" s="62"/>
    </row>
    <row r="1585" spans="15:15" x14ac:dyDescent="0.2">
      <c r="O1585" s="62"/>
    </row>
    <row r="1586" spans="15:15" x14ac:dyDescent="0.2">
      <c r="O1586" s="62"/>
    </row>
    <row r="1587" spans="15:15" x14ac:dyDescent="0.2">
      <c r="O1587" s="62"/>
    </row>
    <row r="1588" spans="15:15" x14ac:dyDescent="0.2">
      <c r="O1588" s="62"/>
    </row>
    <row r="1589" spans="15:15" x14ac:dyDescent="0.2">
      <c r="O1589" s="62"/>
    </row>
    <row r="1590" spans="15:15" x14ac:dyDescent="0.2">
      <c r="O1590" s="62"/>
    </row>
    <row r="1591" spans="15:15" x14ac:dyDescent="0.2">
      <c r="O1591" s="62"/>
    </row>
    <row r="1592" spans="15:15" x14ac:dyDescent="0.2">
      <c r="O1592" s="62"/>
    </row>
    <row r="1593" spans="15:15" x14ac:dyDescent="0.2">
      <c r="O1593" s="62"/>
    </row>
    <row r="1594" spans="15:15" x14ac:dyDescent="0.2">
      <c r="O1594" s="62"/>
    </row>
    <row r="1595" spans="15:15" x14ac:dyDescent="0.2">
      <c r="O1595" s="62"/>
    </row>
    <row r="1596" spans="15:15" x14ac:dyDescent="0.2">
      <c r="O1596" s="62"/>
    </row>
    <row r="1597" spans="15:15" x14ac:dyDescent="0.2">
      <c r="O1597" s="62"/>
    </row>
    <row r="1598" spans="15:15" x14ac:dyDescent="0.2">
      <c r="O1598" s="62"/>
    </row>
    <row r="1599" spans="15:15" x14ac:dyDescent="0.2">
      <c r="O1599" s="62"/>
    </row>
    <row r="1600" spans="15:15" x14ac:dyDescent="0.2">
      <c r="O1600" s="62"/>
    </row>
    <row r="1601" spans="15:15" x14ac:dyDescent="0.2">
      <c r="O1601" s="62"/>
    </row>
    <row r="1602" spans="15:15" x14ac:dyDescent="0.2">
      <c r="O1602" s="62"/>
    </row>
    <row r="1603" spans="15:15" x14ac:dyDescent="0.2">
      <c r="O1603" s="62"/>
    </row>
    <row r="1604" spans="15:15" x14ac:dyDescent="0.2">
      <c r="O1604" s="62"/>
    </row>
    <row r="1605" spans="15:15" x14ac:dyDescent="0.2">
      <c r="O1605" s="62"/>
    </row>
    <row r="1606" spans="15:15" x14ac:dyDescent="0.2">
      <c r="O1606" s="62"/>
    </row>
    <row r="1607" spans="15:15" x14ac:dyDescent="0.2">
      <c r="O1607" s="62"/>
    </row>
    <row r="1608" spans="15:15" x14ac:dyDescent="0.2">
      <c r="O1608" s="62"/>
    </row>
    <row r="1609" spans="15:15" x14ac:dyDescent="0.2">
      <c r="O1609" s="62"/>
    </row>
    <row r="1610" spans="15:15" x14ac:dyDescent="0.2">
      <c r="O1610" s="62"/>
    </row>
    <row r="1611" spans="15:15" x14ac:dyDescent="0.2">
      <c r="O1611" s="62"/>
    </row>
    <row r="1612" spans="15:15" x14ac:dyDescent="0.2">
      <c r="O1612" s="62"/>
    </row>
    <row r="1613" spans="15:15" x14ac:dyDescent="0.2">
      <c r="O1613" s="62"/>
    </row>
    <row r="1614" spans="15:15" x14ac:dyDescent="0.2">
      <c r="O1614" s="62"/>
    </row>
    <row r="1615" spans="15:15" x14ac:dyDescent="0.2">
      <c r="O1615" s="62"/>
    </row>
    <row r="1616" spans="15:15" x14ac:dyDescent="0.2">
      <c r="O1616" s="62"/>
    </row>
    <row r="1617" spans="15:15" x14ac:dyDescent="0.2">
      <c r="O1617" s="62"/>
    </row>
    <row r="1618" spans="15:15" x14ac:dyDescent="0.2">
      <c r="O1618" s="62"/>
    </row>
    <row r="1619" spans="15:15" x14ac:dyDescent="0.2">
      <c r="O1619" s="62"/>
    </row>
    <row r="1620" spans="15:15" x14ac:dyDescent="0.2">
      <c r="O1620" s="62"/>
    </row>
    <row r="1621" spans="15:15" x14ac:dyDescent="0.2">
      <c r="O1621" s="62"/>
    </row>
    <row r="1622" spans="15:15" x14ac:dyDescent="0.2">
      <c r="O1622" s="62"/>
    </row>
    <row r="1623" spans="15:15" x14ac:dyDescent="0.2">
      <c r="O1623" s="62"/>
    </row>
    <row r="1624" spans="15:15" x14ac:dyDescent="0.2">
      <c r="O1624" s="62"/>
    </row>
    <row r="1625" spans="15:15" x14ac:dyDescent="0.2">
      <c r="O1625" s="62"/>
    </row>
    <row r="1626" spans="15:15" x14ac:dyDescent="0.2">
      <c r="O1626" s="62"/>
    </row>
    <row r="1627" spans="15:15" x14ac:dyDescent="0.2">
      <c r="O1627" s="62"/>
    </row>
    <row r="1628" spans="15:15" x14ac:dyDescent="0.2">
      <c r="O1628" s="62"/>
    </row>
    <row r="1629" spans="15:15" x14ac:dyDescent="0.2">
      <c r="O1629" s="62"/>
    </row>
    <row r="1630" spans="15:15" x14ac:dyDescent="0.2">
      <c r="O1630" s="62"/>
    </row>
    <row r="1631" spans="15:15" x14ac:dyDescent="0.2">
      <c r="O1631" s="62"/>
    </row>
    <row r="1632" spans="15:15" x14ac:dyDescent="0.2">
      <c r="O1632" s="62"/>
    </row>
    <row r="1633" spans="15:15" x14ac:dyDescent="0.2">
      <c r="O1633" s="62"/>
    </row>
    <row r="1634" spans="15:15" x14ac:dyDescent="0.2">
      <c r="O1634" s="62"/>
    </row>
    <row r="1635" spans="15:15" x14ac:dyDescent="0.2">
      <c r="O1635" s="62"/>
    </row>
    <row r="1636" spans="15:15" x14ac:dyDescent="0.2">
      <c r="O1636" s="62"/>
    </row>
    <row r="1637" spans="15:15" x14ac:dyDescent="0.2">
      <c r="O1637" s="62"/>
    </row>
    <row r="1638" spans="15:15" x14ac:dyDescent="0.2">
      <c r="O1638" s="62"/>
    </row>
    <row r="1639" spans="15:15" x14ac:dyDescent="0.2">
      <c r="O1639" s="62"/>
    </row>
    <row r="1640" spans="15:15" x14ac:dyDescent="0.2">
      <c r="O1640" s="62"/>
    </row>
    <row r="1641" spans="15:15" x14ac:dyDescent="0.2">
      <c r="O1641" s="62"/>
    </row>
    <row r="1642" spans="15:15" x14ac:dyDescent="0.2">
      <c r="O1642" s="62"/>
    </row>
    <row r="1643" spans="15:15" x14ac:dyDescent="0.2">
      <c r="O1643" s="62"/>
    </row>
    <row r="1644" spans="15:15" x14ac:dyDescent="0.2">
      <c r="O1644" s="62"/>
    </row>
    <row r="1645" spans="15:15" x14ac:dyDescent="0.2">
      <c r="O1645" s="62"/>
    </row>
    <row r="1646" spans="15:15" x14ac:dyDescent="0.2">
      <c r="O1646" s="62"/>
    </row>
    <row r="1647" spans="15:15" x14ac:dyDescent="0.2">
      <c r="O1647" s="62"/>
    </row>
    <row r="1648" spans="15:15" x14ac:dyDescent="0.2">
      <c r="O1648" s="62"/>
    </row>
    <row r="1649" spans="15:15" x14ac:dyDescent="0.2">
      <c r="O1649" s="62"/>
    </row>
    <row r="1650" spans="15:15" x14ac:dyDescent="0.2">
      <c r="O1650" s="62"/>
    </row>
    <row r="1651" spans="15:15" x14ac:dyDescent="0.2">
      <c r="O1651" s="62"/>
    </row>
    <row r="1652" spans="15:15" x14ac:dyDescent="0.2">
      <c r="O1652" s="62"/>
    </row>
    <row r="1653" spans="15:15" x14ac:dyDescent="0.2">
      <c r="O1653" s="62"/>
    </row>
    <row r="1654" spans="15:15" x14ac:dyDescent="0.2">
      <c r="O1654" s="62"/>
    </row>
    <row r="1655" spans="15:15" x14ac:dyDescent="0.2">
      <c r="O1655" s="62"/>
    </row>
    <row r="1656" spans="15:15" x14ac:dyDescent="0.2">
      <c r="O1656" s="62"/>
    </row>
    <row r="1657" spans="15:15" x14ac:dyDescent="0.2">
      <c r="O1657" s="62"/>
    </row>
    <row r="1658" spans="15:15" x14ac:dyDescent="0.2">
      <c r="O1658" s="62"/>
    </row>
    <row r="1659" spans="15:15" x14ac:dyDescent="0.2">
      <c r="O1659" s="62"/>
    </row>
    <row r="1660" spans="15:15" x14ac:dyDescent="0.2">
      <c r="O1660" s="62"/>
    </row>
    <row r="1661" spans="15:15" x14ac:dyDescent="0.2">
      <c r="O1661" s="62"/>
    </row>
    <row r="1662" spans="15:15" x14ac:dyDescent="0.2">
      <c r="O1662" s="62"/>
    </row>
    <row r="1663" spans="15:15" x14ac:dyDescent="0.2">
      <c r="O1663" s="62"/>
    </row>
    <row r="1664" spans="15:15" x14ac:dyDescent="0.2">
      <c r="O1664" s="62"/>
    </row>
    <row r="1665" spans="15:15" x14ac:dyDescent="0.2">
      <c r="O1665" s="62"/>
    </row>
    <row r="1666" spans="15:15" x14ac:dyDescent="0.2">
      <c r="O1666" s="62"/>
    </row>
    <row r="1667" spans="15:15" x14ac:dyDescent="0.2">
      <c r="O1667" s="62"/>
    </row>
    <row r="1668" spans="15:15" x14ac:dyDescent="0.2">
      <c r="O1668" s="62"/>
    </row>
    <row r="1669" spans="15:15" x14ac:dyDescent="0.2">
      <c r="O1669" s="62"/>
    </row>
    <row r="1670" spans="15:15" x14ac:dyDescent="0.2">
      <c r="O1670" s="62"/>
    </row>
    <row r="1671" spans="15:15" x14ac:dyDescent="0.2">
      <c r="O1671" s="62"/>
    </row>
    <row r="1672" spans="15:15" x14ac:dyDescent="0.2">
      <c r="O1672" s="62"/>
    </row>
    <row r="1673" spans="15:15" x14ac:dyDescent="0.2">
      <c r="O1673" s="62"/>
    </row>
    <row r="1674" spans="15:15" x14ac:dyDescent="0.2">
      <c r="O1674" s="62"/>
    </row>
    <row r="1675" spans="15:15" x14ac:dyDescent="0.2">
      <c r="O1675" s="62"/>
    </row>
    <row r="1676" spans="15:15" x14ac:dyDescent="0.2">
      <c r="O1676" s="62"/>
    </row>
    <row r="1677" spans="15:15" x14ac:dyDescent="0.2">
      <c r="O1677" s="62"/>
    </row>
    <row r="1678" spans="15:15" x14ac:dyDescent="0.2">
      <c r="O1678" s="62"/>
    </row>
    <row r="1679" spans="15:15" x14ac:dyDescent="0.2">
      <c r="O1679" s="62"/>
    </row>
    <row r="1680" spans="15:15" x14ac:dyDescent="0.2">
      <c r="O1680" s="62"/>
    </row>
    <row r="1681" spans="15:15" x14ac:dyDescent="0.2">
      <c r="O1681" s="62"/>
    </row>
    <row r="1682" spans="15:15" x14ac:dyDescent="0.2">
      <c r="O1682" s="62"/>
    </row>
    <row r="1683" spans="15:15" x14ac:dyDescent="0.2">
      <c r="O1683" s="62"/>
    </row>
    <row r="1684" spans="15:15" x14ac:dyDescent="0.2">
      <c r="O1684" s="62"/>
    </row>
    <row r="1685" spans="15:15" x14ac:dyDescent="0.2">
      <c r="O1685" s="62"/>
    </row>
    <row r="1686" spans="15:15" x14ac:dyDescent="0.2">
      <c r="O1686" s="62"/>
    </row>
    <row r="1687" spans="15:15" x14ac:dyDescent="0.2">
      <c r="O1687" s="62"/>
    </row>
    <row r="1688" spans="15:15" x14ac:dyDescent="0.2">
      <c r="O1688" s="62"/>
    </row>
    <row r="1689" spans="15:15" x14ac:dyDescent="0.2">
      <c r="O1689" s="62"/>
    </row>
    <row r="1690" spans="15:15" x14ac:dyDescent="0.2">
      <c r="O1690" s="62"/>
    </row>
    <row r="1691" spans="15:15" x14ac:dyDescent="0.2">
      <c r="O1691" s="62"/>
    </row>
    <row r="1692" spans="15:15" x14ac:dyDescent="0.2">
      <c r="O1692" s="62"/>
    </row>
    <row r="1693" spans="15:15" x14ac:dyDescent="0.2">
      <c r="O1693" s="62"/>
    </row>
    <row r="1694" spans="15:15" x14ac:dyDescent="0.2">
      <c r="O1694" s="62"/>
    </row>
    <row r="1695" spans="15:15" x14ac:dyDescent="0.2">
      <c r="O1695" s="62"/>
    </row>
    <row r="1696" spans="15:15" x14ac:dyDescent="0.2">
      <c r="O1696" s="62"/>
    </row>
    <row r="1697" spans="15:15" x14ac:dyDescent="0.2">
      <c r="O1697" s="62"/>
    </row>
    <row r="1698" spans="15:15" x14ac:dyDescent="0.2">
      <c r="O1698" s="62"/>
    </row>
    <row r="1699" spans="15:15" x14ac:dyDescent="0.2">
      <c r="O1699" s="62"/>
    </row>
    <row r="1700" spans="15:15" x14ac:dyDescent="0.2">
      <c r="O1700" s="62"/>
    </row>
    <row r="1701" spans="15:15" x14ac:dyDescent="0.2">
      <c r="O1701" s="62"/>
    </row>
    <row r="1702" spans="15:15" x14ac:dyDescent="0.2">
      <c r="O1702" s="62"/>
    </row>
    <row r="1703" spans="15:15" x14ac:dyDescent="0.2">
      <c r="O1703" s="62"/>
    </row>
    <row r="1704" spans="15:15" x14ac:dyDescent="0.2">
      <c r="O1704" s="62"/>
    </row>
    <row r="1705" spans="15:15" x14ac:dyDescent="0.2">
      <c r="O1705" s="62"/>
    </row>
    <row r="1706" spans="15:15" x14ac:dyDescent="0.2">
      <c r="O1706" s="62"/>
    </row>
    <row r="1707" spans="15:15" x14ac:dyDescent="0.2">
      <c r="O1707" s="62"/>
    </row>
    <row r="1708" spans="15:15" x14ac:dyDescent="0.2">
      <c r="O1708" s="62"/>
    </row>
    <row r="1709" spans="15:15" x14ac:dyDescent="0.2">
      <c r="O1709" s="62"/>
    </row>
    <row r="1710" spans="15:15" x14ac:dyDescent="0.2">
      <c r="O1710" s="62"/>
    </row>
    <row r="1711" spans="15:15" x14ac:dyDescent="0.2">
      <c r="O1711" s="62"/>
    </row>
    <row r="1712" spans="15:15" x14ac:dyDescent="0.2">
      <c r="O1712" s="62"/>
    </row>
    <row r="1713" spans="15:15" x14ac:dyDescent="0.2">
      <c r="O1713" s="62"/>
    </row>
    <row r="1714" spans="15:15" x14ac:dyDescent="0.2">
      <c r="O1714" s="62"/>
    </row>
    <row r="1715" spans="15:15" x14ac:dyDescent="0.2">
      <c r="O1715" s="62"/>
    </row>
    <row r="1716" spans="15:15" x14ac:dyDescent="0.2">
      <c r="O1716" s="62"/>
    </row>
    <row r="1717" spans="15:15" x14ac:dyDescent="0.2">
      <c r="O1717" s="62"/>
    </row>
    <row r="1718" spans="15:15" x14ac:dyDescent="0.2">
      <c r="O1718" s="62"/>
    </row>
    <row r="1719" spans="15:15" x14ac:dyDescent="0.2">
      <c r="O1719" s="62"/>
    </row>
    <row r="1720" spans="15:15" x14ac:dyDescent="0.2">
      <c r="O1720" s="62"/>
    </row>
    <row r="1721" spans="15:15" x14ac:dyDescent="0.2">
      <c r="O1721" s="62"/>
    </row>
    <row r="1722" spans="15:15" x14ac:dyDescent="0.2">
      <c r="O1722" s="62"/>
    </row>
    <row r="1723" spans="15:15" x14ac:dyDescent="0.2">
      <c r="O1723" s="62"/>
    </row>
    <row r="1724" spans="15:15" x14ac:dyDescent="0.2">
      <c r="O1724" s="62"/>
    </row>
    <row r="1725" spans="15:15" x14ac:dyDescent="0.2">
      <c r="O1725" s="62"/>
    </row>
    <row r="1726" spans="15:15" x14ac:dyDescent="0.2">
      <c r="O1726" s="62"/>
    </row>
    <row r="1727" spans="15:15" x14ac:dyDescent="0.2">
      <c r="O1727" s="62"/>
    </row>
    <row r="1728" spans="15:15" x14ac:dyDescent="0.2">
      <c r="O1728" s="62"/>
    </row>
    <row r="1729" spans="15:15" x14ac:dyDescent="0.2">
      <c r="O1729" s="62"/>
    </row>
    <row r="1730" spans="15:15" x14ac:dyDescent="0.2">
      <c r="O1730" s="62"/>
    </row>
    <row r="1731" spans="15:15" x14ac:dyDescent="0.2">
      <c r="O1731" s="62"/>
    </row>
    <row r="1732" spans="15:15" x14ac:dyDescent="0.2">
      <c r="O1732" s="62"/>
    </row>
    <row r="1733" spans="15:15" x14ac:dyDescent="0.2">
      <c r="O1733" s="62"/>
    </row>
    <row r="1734" spans="15:15" x14ac:dyDescent="0.2">
      <c r="O1734" s="62"/>
    </row>
    <row r="1735" spans="15:15" x14ac:dyDescent="0.2">
      <c r="O1735" s="62"/>
    </row>
    <row r="1736" spans="15:15" x14ac:dyDescent="0.2">
      <c r="O1736" s="62"/>
    </row>
    <row r="1737" spans="15:15" x14ac:dyDescent="0.2">
      <c r="O1737" s="62"/>
    </row>
    <row r="1738" spans="15:15" x14ac:dyDescent="0.2">
      <c r="O1738" s="62"/>
    </row>
    <row r="1739" spans="15:15" x14ac:dyDescent="0.2">
      <c r="O1739" s="62"/>
    </row>
    <row r="1740" spans="15:15" x14ac:dyDescent="0.2">
      <c r="O1740" s="62"/>
    </row>
    <row r="1741" spans="15:15" x14ac:dyDescent="0.2">
      <c r="O1741" s="62"/>
    </row>
    <row r="1742" spans="15:15" x14ac:dyDescent="0.2">
      <c r="O1742" s="62"/>
    </row>
    <row r="1743" spans="15:15" x14ac:dyDescent="0.2">
      <c r="O1743" s="62"/>
    </row>
    <row r="1744" spans="15:15" x14ac:dyDescent="0.2">
      <c r="O1744" s="62"/>
    </row>
    <row r="1745" spans="15:15" x14ac:dyDescent="0.2">
      <c r="O1745" s="62"/>
    </row>
    <row r="1746" spans="15:15" x14ac:dyDescent="0.2">
      <c r="O1746" s="62"/>
    </row>
    <row r="1747" spans="15:15" x14ac:dyDescent="0.2">
      <c r="O1747" s="62"/>
    </row>
    <row r="1748" spans="15:15" x14ac:dyDescent="0.2">
      <c r="O1748" s="62"/>
    </row>
    <row r="1749" spans="15:15" x14ac:dyDescent="0.2">
      <c r="O1749" s="62"/>
    </row>
    <row r="1750" spans="15:15" x14ac:dyDescent="0.2">
      <c r="O1750" s="62"/>
    </row>
    <row r="1751" spans="15:15" x14ac:dyDescent="0.2">
      <c r="O1751" s="62"/>
    </row>
    <row r="1752" spans="15:15" x14ac:dyDescent="0.2">
      <c r="O1752" s="62"/>
    </row>
    <row r="1753" spans="15:15" x14ac:dyDescent="0.2">
      <c r="O1753" s="62"/>
    </row>
    <row r="1754" spans="15:15" x14ac:dyDescent="0.2">
      <c r="O1754" s="62"/>
    </row>
    <row r="1755" spans="15:15" x14ac:dyDescent="0.2">
      <c r="O1755" s="62"/>
    </row>
    <row r="1756" spans="15:15" x14ac:dyDescent="0.2">
      <c r="O1756" s="62"/>
    </row>
    <row r="1757" spans="15:15" x14ac:dyDescent="0.2">
      <c r="O1757" s="62"/>
    </row>
    <row r="1758" spans="15:15" x14ac:dyDescent="0.2">
      <c r="O1758" s="62"/>
    </row>
    <row r="1759" spans="15:15" x14ac:dyDescent="0.2">
      <c r="O1759" s="62"/>
    </row>
    <row r="1760" spans="15:15" x14ac:dyDescent="0.2">
      <c r="O1760" s="62"/>
    </row>
    <row r="1761" spans="15:15" x14ac:dyDescent="0.2">
      <c r="O1761" s="62"/>
    </row>
    <row r="1762" spans="15:15" x14ac:dyDescent="0.2">
      <c r="O1762" s="62"/>
    </row>
    <row r="1763" spans="15:15" x14ac:dyDescent="0.2">
      <c r="O1763" s="62"/>
    </row>
    <row r="1764" spans="15:15" x14ac:dyDescent="0.2">
      <c r="O1764" s="62"/>
    </row>
    <row r="1765" spans="15:15" x14ac:dyDescent="0.2">
      <c r="O1765" s="62"/>
    </row>
    <row r="1766" spans="15:15" x14ac:dyDescent="0.2">
      <c r="O1766" s="62"/>
    </row>
    <row r="1767" spans="15:15" x14ac:dyDescent="0.2">
      <c r="O1767" s="62"/>
    </row>
    <row r="1768" spans="15:15" x14ac:dyDescent="0.2">
      <c r="O1768" s="62"/>
    </row>
    <row r="1769" spans="15:15" x14ac:dyDescent="0.2">
      <c r="O1769" s="62"/>
    </row>
    <row r="1770" spans="15:15" x14ac:dyDescent="0.2">
      <c r="O1770" s="62"/>
    </row>
    <row r="1771" spans="15:15" x14ac:dyDescent="0.2">
      <c r="O1771" s="62"/>
    </row>
    <row r="1772" spans="15:15" x14ac:dyDescent="0.2">
      <c r="O1772" s="62"/>
    </row>
    <row r="1773" spans="15:15" x14ac:dyDescent="0.2">
      <c r="O1773" s="62"/>
    </row>
    <row r="1774" spans="15:15" x14ac:dyDescent="0.2">
      <c r="O1774" s="62"/>
    </row>
    <row r="1775" spans="15:15" x14ac:dyDescent="0.2">
      <c r="O1775" s="62"/>
    </row>
    <row r="1776" spans="15:15" x14ac:dyDescent="0.2">
      <c r="O1776" s="62"/>
    </row>
    <row r="1777" spans="15:15" x14ac:dyDescent="0.2">
      <c r="O1777" s="62"/>
    </row>
    <row r="1778" spans="15:15" x14ac:dyDescent="0.2">
      <c r="O1778" s="62"/>
    </row>
    <row r="1779" spans="15:15" x14ac:dyDescent="0.2">
      <c r="O1779" s="62"/>
    </row>
    <row r="1780" spans="15:15" x14ac:dyDescent="0.2">
      <c r="O1780" s="62"/>
    </row>
    <row r="1781" spans="15:15" x14ac:dyDescent="0.2">
      <c r="O1781" s="62"/>
    </row>
    <row r="1782" spans="15:15" x14ac:dyDescent="0.2">
      <c r="O1782" s="62"/>
    </row>
    <row r="1783" spans="15:15" x14ac:dyDescent="0.2">
      <c r="O1783" s="62"/>
    </row>
    <row r="1784" spans="15:15" x14ac:dyDescent="0.2">
      <c r="O1784" s="62"/>
    </row>
    <row r="1785" spans="15:15" x14ac:dyDescent="0.2">
      <c r="O1785" s="62"/>
    </row>
    <row r="1786" spans="15:15" x14ac:dyDescent="0.2">
      <c r="O1786" s="62"/>
    </row>
    <row r="1787" spans="15:15" x14ac:dyDescent="0.2">
      <c r="O1787" s="62"/>
    </row>
    <row r="1788" spans="15:15" x14ac:dyDescent="0.2">
      <c r="O1788" s="62"/>
    </row>
    <row r="1789" spans="15:15" x14ac:dyDescent="0.2">
      <c r="O1789" s="62"/>
    </row>
    <row r="1790" spans="15:15" x14ac:dyDescent="0.2">
      <c r="O1790" s="62"/>
    </row>
    <row r="1791" spans="15:15" x14ac:dyDescent="0.2">
      <c r="O1791" s="62"/>
    </row>
    <row r="1792" spans="15:15" x14ac:dyDescent="0.2">
      <c r="O1792" s="62"/>
    </row>
    <row r="1793" spans="15:15" x14ac:dyDescent="0.2">
      <c r="O1793" s="62"/>
    </row>
    <row r="1794" spans="15:15" x14ac:dyDescent="0.2">
      <c r="O1794" s="62"/>
    </row>
    <row r="1795" spans="15:15" x14ac:dyDescent="0.2">
      <c r="O1795" s="62"/>
    </row>
    <row r="1796" spans="15:15" x14ac:dyDescent="0.2">
      <c r="O1796" s="62"/>
    </row>
    <row r="1797" spans="15:15" x14ac:dyDescent="0.2">
      <c r="O1797" s="62"/>
    </row>
    <row r="1798" spans="15:15" x14ac:dyDescent="0.2">
      <c r="O1798" s="62"/>
    </row>
    <row r="1799" spans="15:15" x14ac:dyDescent="0.2">
      <c r="O1799" s="62"/>
    </row>
    <row r="1800" spans="15:15" x14ac:dyDescent="0.2">
      <c r="O1800" s="62"/>
    </row>
    <row r="1801" spans="15:15" x14ac:dyDescent="0.2">
      <c r="O1801" s="62"/>
    </row>
    <row r="1802" spans="15:15" x14ac:dyDescent="0.2">
      <c r="O1802" s="62"/>
    </row>
    <row r="1803" spans="15:15" x14ac:dyDescent="0.2">
      <c r="O1803" s="62"/>
    </row>
    <row r="1804" spans="15:15" x14ac:dyDescent="0.2">
      <c r="O1804" s="62"/>
    </row>
    <row r="1805" spans="15:15" x14ac:dyDescent="0.2">
      <c r="O1805" s="62"/>
    </row>
    <row r="1806" spans="15:15" x14ac:dyDescent="0.2">
      <c r="O1806" s="62"/>
    </row>
    <row r="1807" spans="15:15" x14ac:dyDescent="0.2">
      <c r="O1807" s="62"/>
    </row>
    <row r="1808" spans="15:15" x14ac:dyDescent="0.2">
      <c r="O1808" s="62"/>
    </row>
    <row r="1809" spans="15:15" x14ac:dyDescent="0.2">
      <c r="O1809" s="62"/>
    </row>
    <row r="1810" spans="15:15" x14ac:dyDescent="0.2">
      <c r="O1810" s="62"/>
    </row>
    <row r="1811" spans="15:15" x14ac:dyDescent="0.2">
      <c r="O1811" s="62"/>
    </row>
    <row r="1812" spans="15:15" x14ac:dyDescent="0.2">
      <c r="O1812" s="62"/>
    </row>
    <row r="1813" spans="15:15" x14ac:dyDescent="0.2">
      <c r="O1813" s="62"/>
    </row>
    <row r="1814" spans="15:15" x14ac:dyDescent="0.2">
      <c r="O1814" s="62"/>
    </row>
    <row r="1815" spans="15:15" x14ac:dyDescent="0.2">
      <c r="O1815" s="62"/>
    </row>
    <row r="1816" spans="15:15" x14ac:dyDescent="0.2">
      <c r="O1816" s="62"/>
    </row>
    <row r="1817" spans="15:15" x14ac:dyDescent="0.2">
      <c r="O1817" s="62"/>
    </row>
    <row r="1818" spans="15:15" x14ac:dyDescent="0.2">
      <c r="O1818" s="62"/>
    </row>
    <row r="1819" spans="15:15" x14ac:dyDescent="0.2">
      <c r="O1819" s="62"/>
    </row>
    <row r="1820" spans="15:15" x14ac:dyDescent="0.2">
      <c r="O1820" s="62"/>
    </row>
    <row r="1821" spans="15:15" x14ac:dyDescent="0.2">
      <c r="O1821" s="62"/>
    </row>
    <row r="1822" spans="15:15" x14ac:dyDescent="0.2">
      <c r="O1822" s="62"/>
    </row>
    <row r="1823" spans="15:15" x14ac:dyDescent="0.2">
      <c r="O1823" s="62"/>
    </row>
    <row r="1824" spans="15:15" x14ac:dyDescent="0.2">
      <c r="O1824" s="62"/>
    </row>
    <row r="1825" spans="15:15" x14ac:dyDescent="0.2">
      <c r="O1825" s="62"/>
    </row>
    <row r="1826" spans="15:15" x14ac:dyDescent="0.2">
      <c r="O1826" s="62"/>
    </row>
    <row r="1827" spans="15:15" x14ac:dyDescent="0.2">
      <c r="O1827" s="62"/>
    </row>
    <row r="1828" spans="15:15" x14ac:dyDescent="0.2">
      <c r="O1828" s="62"/>
    </row>
    <row r="1829" spans="15:15" x14ac:dyDescent="0.2">
      <c r="O1829" s="62"/>
    </row>
    <row r="1830" spans="15:15" x14ac:dyDescent="0.2">
      <c r="O1830" s="62"/>
    </row>
    <row r="1831" spans="15:15" x14ac:dyDescent="0.2">
      <c r="O1831" s="62"/>
    </row>
    <row r="1832" spans="15:15" x14ac:dyDescent="0.2">
      <c r="O1832" s="62"/>
    </row>
    <row r="1833" spans="15:15" x14ac:dyDescent="0.2">
      <c r="O1833" s="62"/>
    </row>
    <row r="1834" spans="15:15" x14ac:dyDescent="0.2">
      <c r="O1834" s="62"/>
    </row>
    <row r="1835" spans="15:15" x14ac:dyDescent="0.2">
      <c r="O1835" s="62"/>
    </row>
    <row r="1836" spans="15:15" x14ac:dyDescent="0.2">
      <c r="O1836" s="62"/>
    </row>
    <row r="1837" spans="15:15" x14ac:dyDescent="0.2">
      <c r="O1837" s="62"/>
    </row>
    <row r="1838" spans="15:15" x14ac:dyDescent="0.2">
      <c r="O1838" s="62"/>
    </row>
    <row r="1839" spans="15:15" x14ac:dyDescent="0.2">
      <c r="O1839" s="62"/>
    </row>
    <row r="1840" spans="15:15" x14ac:dyDescent="0.2">
      <c r="O1840" s="62"/>
    </row>
    <row r="1841" spans="15:15" x14ac:dyDescent="0.2">
      <c r="O1841" s="62"/>
    </row>
    <row r="1842" spans="15:15" x14ac:dyDescent="0.2">
      <c r="O1842" s="62"/>
    </row>
    <row r="1843" spans="15:15" x14ac:dyDescent="0.2">
      <c r="O1843" s="62"/>
    </row>
    <row r="1844" spans="15:15" x14ac:dyDescent="0.2">
      <c r="O1844" s="62"/>
    </row>
    <row r="1845" spans="15:15" x14ac:dyDescent="0.2">
      <c r="O1845" s="62"/>
    </row>
    <row r="1846" spans="15:15" x14ac:dyDescent="0.2">
      <c r="O1846" s="62"/>
    </row>
    <row r="1847" spans="15:15" x14ac:dyDescent="0.2">
      <c r="O1847" s="62"/>
    </row>
    <row r="1848" spans="15:15" x14ac:dyDescent="0.2">
      <c r="O1848" s="62"/>
    </row>
    <row r="1849" spans="15:15" x14ac:dyDescent="0.2">
      <c r="O1849" s="62"/>
    </row>
    <row r="1850" spans="15:15" x14ac:dyDescent="0.2">
      <c r="O1850" s="62"/>
    </row>
    <row r="1851" spans="15:15" x14ac:dyDescent="0.2">
      <c r="O1851" s="62"/>
    </row>
    <row r="1852" spans="15:15" x14ac:dyDescent="0.2">
      <c r="O1852" s="62"/>
    </row>
    <row r="1853" spans="15:15" x14ac:dyDescent="0.2">
      <c r="O1853" s="62"/>
    </row>
    <row r="1854" spans="15:15" x14ac:dyDescent="0.2">
      <c r="O1854" s="62"/>
    </row>
    <row r="1855" spans="15:15" x14ac:dyDescent="0.2">
      <c r="O1855" s="62"/>
    </row>
    <row r="1856" spans="15:15" x14ac:dyDescent="0.2">
      <c r="O1856" s="62"/>
    </row>
    <row r="1857" spans="15:15" x14ac:dyDescent="0.2">
      <c r="O1857" s="62"/>
    </row>
    <row r="1858" spans="15:15" x14ac:dyDescent="0.2">
      <c r="O1858" s="62"/>
    </row>
    <row r="1859" spans="15:15" x14ac:dyDescent="0.2">
      <c r="O1859" s="62"/>
    </row>
    <row r="1860" spans="15:15" x14ac:dyDescent="0.2">
      <c r="O1860" s="62"/>
    </row>
    <row r="1861" spans="15:15" x14ac:dyDescent="0.2">
      <c r="O1861" s="62"/>
    </row>
    <row r="1862" spans="15:15" x14ac:dyDescent="0.2">
      <c r="O1862" s="62"/>
    </row>
    <row r="1863" spans="15:15" x14ac:dyDescent="0.2">
      <c r="O1863" s="62"/>
    </row>
    <row r="1864" spans="15:15" x14ac:dyDescent="0.2">
      <c r="O1864" s="62"/>
    </row>
    <row r="1865" spans="15:15" x14ac:dyDescent="0.2">
      <c r="O1865" s="62"/>
    </row>
    <row r="1866" spans="15:15" x14ac:dyDescent="0.2">
      <c r="O1866" s="62"/>
    </row>
    <row r="1867" spans="15:15" x14ac:dyDescent="0.2">
      <c r="O1867" s="62"/>
    </row>
    <row r="1868" spans="15:15" x14ac:dyDescent="0.2">
      <c r="O1868" s="62"/>
    </row>
    <row r="1869" spans="15:15" x14ac:dyDescent="0.2">
      <c r="O1869" s="62"/>
    </row>
    <row r="1870" spans="15:15" x14ac:dyDescent="0.2">
      <c r="O1870" s="62"/>
    </row>
    <row r="1871" spans="15:15" x14ac:dyDescent="0.2">
      <c r="O1871" s="62"/>
    </row>
    <row r="1872" spans="15:15" x14ac:dyDescent="0.2">
      <c r="O1872" s="62"/>
    </row>
    <row r="1873" spans="15:15" x14ac:dyDescent="0.2">
      <c r="O1873" s="62"/>
    </row>
    <row r="1874" spans="15:15" x14ac:dyDescent="0.2">
      <c r="O1874" s="62"/>
    </row>
    <row r="1875" spans="15:15" x14ac:dyDescent="0.2">
      <c r="O1875" s="62"/>
    </row>
    <row r="1876" spans="15:15" x14ac:dyDescent="0.2">
      <c r="O1876" s="62"/>
    </row>
    <row r="1877" spans="15:15" x14ac:dyDescent="0.2">
      <c r="O1877" s="62"/>
    </row>
    <row r="1878" spans="15:15" x14ac:dyDescent="0.2">
      <c r="O1878" s="62"/>
    </row>
    <row r="1879" spans="15:15" x14ac:dyDescent="0.2">
      <c r="O1879" s="62"/>
    </row>
    <row r="1880" spans="15:15" x14ac:dyDescent="0.2">
      <c r="O1880" s="62"/>
    </row>
    <row r="1881" spans="15:15" x14ac:dyDescent="0.2">
      <c r="O1881" s="62"/>
    </row>
    <row r="1882" spans="15:15" x14ac:dyDescent="0.2">
      <c r="O1882" s="62"/>
    </row>
    <row r="1883" spans="15:15" x14ac:dyDescent="0.2">
      <c r="O1883" s="62"/>
    </row>
    <row r="1884" spans="15:15" x14ac:dyDescent="0.2">
      <c r="O1884" s="62"/>
    </row>
    <row r="1885" spans="15:15" x14ac:dyDescent="0.2">
      <c r="O1885" s="62"/>
    </row>
    <row r="1886" spans="15:15" x14ac:dyDescent="0.2">
      <c r="O1886" s="62"/>
    </row>
    <row r="1887" spans="15:15" x14ac:dyDescent="0.2">
      <c r="O1887" s="62"/>
    </row>
    <row r="1888" spans="15:15" x14ac:dyDescent="0.2">
      <c r="O1888" s="62"/>
    </row>
    <row r="1889" spans="15:15" x14ac:dyDescent="0.2">
      <c r="O1889" s="62"/>
    </row>
    <row r="1890" spans="15:15" x14ac:dyDescent="0.2">
      <c r="O1890" s="62"/>
    </row>
    <row r="1891" spans="15:15" x14ac:dyDescent="0.2">
      <c r="O1891" s="62"/>
    </row>
    <row r="1892" spans="15:15" x14ac:dyDescent="0.2">
      <c r="O1892" s="62"/>
    </row>
    <row r="1893" spans="15:15" x14ac:dyDescent="0.2">
      <c r="O1893" s="62"/>
    </row>
    <row r="1894" spans="15:15" x14ac:dyDescent="0.2">
      <c r="O1894" s="62"/>
    </row>
    <row r="1895" spans="15:15" x14ac:dyDescent="0.2">
      <c r="O1895" s="62"/>
    </row>
    <row r="1896" spans="15:15" x14ac:dyDescent="0.2">
      <c r="O1896" s="62"/>
    </row>
    <row r="1897" spans="15:15" x14ac:dyDescent="0.2">
      <c r="O1897" s="62"/>
    </row>
    <row r="1898" spans="15:15" x14ac:dyDescent="0.2">
      <c r="O1898" s="62"/>
    </row>
    <row r="1899" spans="15:15" x14ac:dyDescent="0.2">
      <c r="O1899" s="62"/>
    </row>
    <row r="1900" spans="15:15" x14ac:dyDescent="0.2">
      <c r="O1900" s="62"/>
    </row>
    <row r="1901" spans="15:15" x14ac:dyDescent="0.2">
      <c r="O1901" s="62"/>
    </row>
    <row r="1902" spans="15:15" x14ac:dyDescent="0.2">
      <c r="O1902" s="62"/>
    </row>
    <row r="1903" spans="15:15" x14ac:dyDescent="0.2">
      <c r="O1903" s="62"/>
    </row>
    <row r="1904" spans="15:15" x14ac:dyDescent="0.2">
      <c r="O1904" s="62"/>
    </row>
    <row r="1905" spans="15:15" x14ac:dyDescent="0.2">
      <c r="O1905" s="62"/>
    </row>
    <row r="1906" spans="15:15" x14ac:dyDescent="0.2">
      <c r="O1906" s="62"/>
    </row>
    <row r="1907" spans="15:15" x14ac:dyDescent="0.2">
      <c r="O1907" s="62"/>
    </row>
    <row r="1908" spans="15:15" x14ac:dyDescent="0.2">
      <c r="O1908" s="62"/>
    </row>
    <row r="1909" spans="15:15" x14ac:dyDescent="0.2">
      <c r="O1909" s="62"/>
    </row>
    <row r="1910" spans="15:15" x14ac:dyDescent="0.2">
      <c r="O1910" s="62"/>
    </row>
    <row r="1911" spans="15:15" x14ac:dyDescent="0.2">
      <c r="O1911" s="62"/>
    </row>
    <row r="1912" spans="15:15" x14ac:dyDescent="0.2">
      <c r="O1912" s="62"/>
    </row>
    <row r="1913" spans="15:15" x14ac:dyDescent="0.2">
      <c r="O1913" s="62"/>
    </row>
    <row r="1914" spans="15:15" x14ac:dyDescent="0.2">
      <c r="O1914" s="62"/>
    </row>
    <row r="1915" spans="15:15" x14ac:dyDescent="0.2">
      <c r="O1915" s="62"/>
    </row>
    <row r="1916" spans="15:15" x14ac:dyDescent="0.2">
      <c r="O1916" s="62"/>
    </row>
    <row r="1917" spans="15:15" x14ac:dyDescent="0.2">
      <c r="O1917" s="62"/>
    </row>
    <row r="1918" spans="15:15" x14ac:dyDescent="0.2">
      <c r="O1918" s="62"/>
    </row>
    <row r="1919" spans="15:15" x14ac:dyDescent="0.2">
      <c r="O1919" s="62"/>
    </row>
    <row r="1920" spans="15:15" x14ac:dyDescent="0.2">
      <c r="O1920" s="62"/>
    </row>
    <row r="1921" spans="15:15" x14ac:dyDescent="0.2">
      <c r="O1921" s="62"/>
    </row>
    <row r="1922" spans="15:15" x14ac:dyDescent="0.2">
      <c r="O1922" s="62"/>
    </row>
    <row r="1923" spans="15:15" x14ac:dyDescent="0.2">
      <c r="O1923" s="62"/>
    </row>
    <row r="1924" spans="15:15" x14ac:dyDescent="0.2">
      <c r="O1924" s="62"/>
    </row>
    <row r="1925" spans="15:15" x14ac:dyDescent="0.2">
      <c r="O1925" s="62"/>
    </row>
    <row r="1926" spans="15:15" x14ac:dyDescent="0.2">
      <c r="O1926" s="62"/>
    </row>
    <row r="1927" spans="15:15" x14ac:dyDescent="0.2">
      <c r="O1927" s="62"/>
    </row>
    <row r="1928" spans="15:15" x14ac:dyDescent="0.2">
      <c r="O1928" s="62"/>
    </row>
    <row r="1929" spans="15:15" x14ac:dyDescent="0.2">
      <c r="O1929" s="62"/>
    </row>
    <row r="1930" spans="15:15" x14ac:dyDescent="0.2">
      <c r="O1930" s="62"/>
    </row>
    <row r="1931" spans="15:15" x14ac:dyDescent="0.2">
      <c r="O1931" s="62"/>
    </row>
    <row r="1932" spans="15:15" x14ac:dyDescent="0.2">
      <c r="O1932" s="62"/>
    </row>
    <row r="1933" spans="15:15" x14ac:dyDescent="0.2">
      <c r="O1933" s="62"/>
    </row>
    <row r="1934" spans="15:15" x14ac:dyDescent="0.2">
      <c r="O1934" s="62"/>
    </row>
    <row r="1935" spans="15:15" x14ac:dyDescent="0.2">
      <c r="O1935" s="62"/>
    </row>
    <row r="1936" spans="15:15" x14ac:dyDescent="0.2">
      <c r="O1936" s="62"/>
    </row>
    <row r="1937" spans="15:15" x14ac:dyDescent="0.2">
      <c r="O1937" s="62"/>
    </row>
    <row r="1938" spans="15:15" x14ac:dyDescent="0.2">
      <c r="O1938" s="62"/>
    </row>
    <row r="1939" spans="15:15" x14ac:dyDescent="0.2">
      <c r="O1939" s="62"/>
    </row>
    <row r="1940" spans="15:15" x14ac:dyDescent="0.2">
      <c r="O1940" s="62"/>
    </row>
    <row r="1941" spans="15:15" x14ac:dyDescent="0.2">
      <c r="O1941" s="62"/>
    </row>
    <row r="1942" spans="15:15" x14ac:dyDescent="0.2">
      <c r="O1942" s="62"/>
    </row>
    <row r="1943" spans="15:15" x14ac:dyDescent="0.2">
      <c r="O1943" s="62"/>
    </row>
    <row r="1944" spans="15:15" x14ac:dyDescent="0.2">
      <c r="O1944" s="62"/>
    </row>
    <row r="1945" spans="15:15" x14ac:dyDescent="0.2">
      <c r="O1945" s="62"/>
    </row>
    <row r="1946" spans="15:15" x14ac:dyDescent="0.2">
      <c r="O1946" s="62"/>
    </row>
    <row r="1947" spans="15:15" x14ac:dyDescent="0.2">
      <c r="O1947" s="62"/>
    </row>
    <row r="1948" spans="15:15" x14ac:dyDescent="0.2">
      <c r="O1948" s="62"/>
    </row>
    <row r="1949" spans="15:15" x14ac:dyDescent="0.2">
      <c r="O1949" s="62"/>
    </row>
    <row r="1950" spans="15:15" x14ac:dyDescent="0.2">
      <c r="O1950" s="62"/>
    </row>
    <row r="1951" spans="15:15" x14ac:dyDescent="0.2">
      <c r="O1951" s="62"/>
    </row>
    <row r="1952" spans="15:15" x14ac:dyDescent="0.2">
      <c r="O1952" s="62"/>
    </row>
    <row r="1953" spans="15:15" x14ac:dyDescent="0.2">
      <c r="O1953" s="62"/>
    </row>
    <row r="1954" spans="15:15" x14ac:dyDescent="0.2">
      <c r="O1954" s="62"/>
    </row>
    <row r="1955" spans="15:15" x14ac:dyDescent="0.2">
      <c r="O1955" s="62"/>
    </row>
    <row r="1956" spans="15:15" x14ac:dyDescent="0.2">
      <c r="O1956" s="62"/>
    </row>
    <row r="1957" spans="15:15" x14ac:dyDescent="0.2">
      <c r="O1957" s="62"/>
    </row>
    <row r="1958" spans="15:15" x14ac:dyDescent="0.2">
      <c r="O1958" s="62"/>
    </row>
    <row r="1959" spans="15:15" x14ac:dyDescent="0.2">
      <c r="O1959" s="62"/>
    </row>
    <row r="1960" spans="15:15" x14ac:dyDescent="0.2">
      <c r="O1960" s="62"/>
    </row>
    <row r="1961" spans="15:15" x14ac:dyDescent="0.2">
      <c r="O1961" s="62"/>
    </row>
    <row r="1962" spans="15:15" x14ac:dyDescent="0.2">
      <c r="O1962" s="62"/>
    </row>
    <row r="1963" spans="15:15" x14ac:dyDescent="0.2">
      <c r="O1963" s="62"/>
    </row>
    <row r="1964" spans="15:15" x14ac:dyDescent="0.2">
      <c r="O1964" s="62"/>
    </row>
    <row r="1965" spans="15:15" x14ac:dyDescent="0.2">
      <c r="O1965" s="62"/>
    </row>
    <row r="1966" spans="15:15" x14ac:dyDescent="0.2">
      <c r="O1966" s="62"/>
    </row>
    <row r="1967" spans="15:15" x14ac:dyDescent="0.2">
      <c r="O1967" s="62"/>
    </row>
    <row r="1968" spans="15:15" x14ac:dyDescent="0.2">
      <c r="O1968" s="62"/>
    </row>
    <row r="1969" spans="15:15" x14ac:dyDescent="0.2">
      <c r="O1969" s="62"/>
    </row>
    <row r="1970" spans="15:15" x14ac:dyDescent="0.2">
      <c r="O1970" s="62"/>
    </row>
    <row r="1971" spans="15:15" x14ac:dyDescent="0.2">
      <c r="O1971" s="62"/>
    </row>
    <row r="1972" spans="15:15" x14ac:dyDescent="0.2">
      <c r="O1972" s="62"/>
    </row>
    <row r="1973" spans="15:15" x14ac:dyDescent="0.2">
      <c r="O1973" s="62"/>
    </row>
    <row r="1974" spans="15:15" x14ac:dyDescent="0.2">
      <c r="O1974" s="62"/>
    </row>
    <row r="1975" spans="15:15" x14ac:dyDescent="0.2">
      <c r="O1975" s="62"/>
    </row>
    <row r="1976" spans="15:15" x14ac:dyDescent="0.2">
      <c r="O1976" s="62"/>
    </row>
    <row r="1977" spans="15:15" x14ac:dyDescent="0.2">
      <c r="O1977" s="62"/>
    </row>
    <row r="1978" spans="15:15" x14ac:dyDescent="0.2">
      <c r="O1978" s="62"/>
    </row>
    <row r="1979" spans="15:15" x14ac:dyDescent="0.2">
      <c r="O1979" s="62"/>
    </row>
    <row r="1980" spans="15:15" x14ac:dyDescent="0.2">
      <c r="O1980" s="62"/>
    </row>
    <row r="1981" spans="15:15" x14ac:dyDescent="0.2">
      <c r="O1981" s="62"/>
    </row>
    <row r="1982" spans="15:15" x14ac:dyDescent="0.2">
      <c r="O1982" s="62"/>
    </row>
    <row r="1983" spans="15:15" x14ac:dyDescent="0.2">
      <c r="O1983" s="62"/>
    </row>
    <row r="1984" spans="15:15" x14ac:dyDescent="0.2">
      <c r="O1984" s="62"/>
    </row>
    <row r="1985" spans="15:15" x14ac:dyDescent="0.2">
      <c r="O1985" s="62"/>
    </row>
    <row r="1986" spans="15:15" x14ac:dyDescent="0.2">
      <c r="O1986" s="62"/>
    </row>
    <row r="1987" spans="15:15" x14ac:dyDescent="0.2">
      <c r="O1987" s="62"/>
    </row>
    <row r="1988" spans="15:15" x14ac:dyDescent="0.2">
      <c r="O1988" s="62"/>
    </row>
    <row r="1989" spans="15:15" x14ac:dyDescent="0.2">
      <c r="O1989" s="62"/>
    </row>
    <row r="1990" spans="15:15" x14ac:dyDescent="0.2">
      <c r="O1990" s="62"/>
    </row>
    <row r="1991" spans="15:15" x14ac:dyDescent="0.2">
      <c r="O1991" s="62"/>
    </row>
    <row r="1992" spans="15:15" x14ac:dyDescent="0.2">
      <c r="O1992" s="62"/>
    </row>
    <row r="1993" spans="15:15" x14ac:dyDescent="0.2">
      <c r="O1993" s="62"/>
    </row>
    <row r="1994" spans="15:15" x14ac:dyDescent="0.2">
      <c r="O1994" s="62"/>
    </row>
    <row r="1995" spans="15:15" x14ac:dyDescent="0.2">
      <c r="O1995" s="62"/>
    </row>
    <row r="1996" spans="15:15" x14ac:dyDescent="0.2">
      <c r="O1996" s="62"/>
    </row>
    <row r="1997" spans="15:15" x14ac:dyDescent="0.2">
      <c r="O1997" s="62"/>
    </row>
    <row r="1998" spans="15:15" x14ac:dyDescent="0.2">
      <c r="O1998" s="62"/>
    </row>
    <row r="1999" spans="15:15" x14ac:dyDescent="0.2">
      <c r="O1999" s="62"/>
    </row>
    <row r="2000" spans="15:15" x14ac:dyDescent="0.2">
      <c r="O2000" s="62"/>
    </row>
    <row r="2001" spans="15:15" x14ac:dyDescent="0.2">
      <c r="O2001" s="62"/>
    </row>
    <row r="2002" spans="15:15" x14ac:dyDescent="0.2">
      <c r="O2002" s="62"/>
    </row>
    <row r="2003" spans="15:15" x14ac:dyDescent="0.2">
      <c r="O2003" s="62"/>
    </row>
    <row r="2004" spans="15:15" x14ac:dyDescent="0.2">
      <c r="O2004" s="62"/>
    </row>
    <row r="2005" spans="15:15" x14ac:dyDescent="0.2">
      <c r="O2005" s="62"/>
    </row>
    <row r="2006" spans="15:15" x14ac:dyDescent="0.2">
      <c r="O2006" s="62"/>
    </row>
    <row r="2007" spans="15:15" x14ac:dyDescent="0.2">
      <c r="O2007" s="62"/>
    </row>
    <row r="2008" spans="15:15" x14ac:dyDescent="0.2">
      <c r="O2008" s="62"/>
    </row>
    <row r="2009" spans="15:15" x14ac:dyDescent="0.2">
      <c r="O2009" s="62"/>
    </row>
    <row r="2010" spans="15:15" x14ac:dyDescent="0.2">
      <c r="O2010" s="62"/>
    </row>
    <row r="2011" spans="15:15" x14ac:dyDescent="0.2">
      <c r="O2011" s="62"/>
    </row>
    <row r="2012" spans="15:15" x14ac:dyDescent="0.2">
      <c r="O2012" s="62"/>
    </row>
    <row r="2013" spans="15:15" x14ac:dyDescent="0.2">
      <c r="O2013" s="62"/>
    </row>
    <row r="2014" spans="15:15" x14ac:dyDescent="0.2">
      <c r="O2014" s="62"/>
    </row>
    <row r="2015" spans="15:15" x14ac:dyDescent="0.2">
      <c r="O2015" s="62"/>
    </row>
    <row r="2016" spans="15:15" x14ac:dyDescent="0.2">
      <c r="O2016" s="62"/>
    </row>
    <row r="2017" spans="15:15" x14ac:dyDescent="0.2">
      <c r="O2017" s="62"/>
    </row>
    <row r="2018" spans="15:15" x14ac:dyDescent="0.2">
      <c r="O2018" s="62"/>
    </row>
    <row r="2019" spans="15:15" x14ac:dyDescent="0.2">
      <c r="O2019" s="62"/>
    </row>
    <row r="2020" spans="15:15" x14ac:dyDescent="0.2">
      <c r="O2020" s="62"/>
    </row>
    <row r="2021" spans="15:15" x14ac:dyDescent="0.2">
      <c r="O2021" s="62"/>
    </row>
    <row r="2022" spans="15:15" x14ac:dyDescent="0.2">
      <c r="O2022" s="62"/>
    </row>
    <row r="2023" spans="15:15" x14ac:dyDescent="0.2">
      <c r="O2023" s="62"/>
    </row>
    <row r="2024" spans="15:15" x14ac:dyDescent="0.2">
      <c r="O2024" s="62"/>
    </row>
    <row r="2025" spans="15:15" x14ac:dyDescent="0.2">
      <c r="O2025" s="62"/>
    </row>
    <row r="2026" spans="15:15" x14ac:dyDescent="0.2">
      <c r="O2026" s="62"/>
    </row>
    <row r="2027" spans="15:15" x14ac:dyDescent="0.2">
      <c r="O2027" s="62"/>
    </row>
    <row r="2028" spans="15:15" x14ac:dyDescent="0.2">
      <c r="O2028" s="62"/>
    </row>
    <row r="2029" spans="15:15" x14ac:dyDescent="0.2">
      <c r="O2029" s="62"/>
    </row>
    <row r="2030" spans="15:15" x14ac:dyDescent="0.2">
      <c r="O2030" s="62"/>
    </row>
    <row r="2031" spans="15:15" x14ac:dyDescent="0.2">
      <c r="O2031" s="62"/>
    </row>
    <row r="2032" spans="15:15" x14ac:dyDescent="0.2">
      <c r="O2032" s="62"/>
    </row>
    <row r="2033" spans="15:15" x14ac:dyDescent="0.2">
      <c r="O2033" s="62"/>
    </row>
    <row r="2034" spans="15:15" x14ac:dyDescent="0.2">
      <c r="O2034" s="62"/>
    </row>
    <row r="2035" spans="15:15" x14ac:dyDescent="0.2">
      <c r="O2035" s="62"/>
    </row>
    <row r="2036" spans="15:15" x14ac:dyDescent="0.2">
      <c r="O2036" s="62"/>
    </row>
    <row r="2037" spans="15:15" x14ac:dyDescent="0.2">
      <c r="O2037" s="62"/>
    </row>
    <row r="2038" spans="15:15" x14ac:dyDescent="0.2">
      <c r="O2038" s="62"/>
    </row>
    <row r="2039" spans="15:15" x14ac:dyDescent="0.2">
      <c r="O2039" s="62"/>
    </row>
    <row r="2040" spans="15:15" x14ac:dyDescent="0.2">
      <c r="O2040" s="62"/>
    </row>
    <row r="2041" spans="15:15" x14ac:dyDescent="0.2">
      <c r="O2041" s="62"/>
    </row>
    <row r="2042" spans="15:15" x14ac:dyDescent="0.2">
      <c r="O2042" s="62"/>
    </row>
    <row r="2043" spans="15:15" x14ac:dyDescent="0.2">
      <c r="O2043" s="62"/>
    </row>
    <row r="2044" spans="15:15" x14ac:dyDescent="0.2">
      <c r="O2044" s="62"/>
    </row>
    <row r="2045" spans="15:15" x14ac:dyDescent="0.2">
      <c r="O2045" s="62"/>
    </row>
    <row r="2046" spans="15:15" x14ac:dyDescent="0.2">
      <c r="O2046" s="62"/>
    </row>
    <row r="2047" spans="15:15" x14ac:dyDescent="0.2">
      <c r="O2047" s="62"/>
    </row>
    <row r="2048" spans="15:15" x14ac:dyDescent="0.2">
      <c r="O2048" s="62"/>
    </row>
    <row r="2049" spans="15:15" x14ac:dyDescent="0.2">
      <c r="O2049" s="62"/>
    </row>
    <row r="2050" spans="15:15" x14ac:dyDescent="0.2">
      <c r="O2050" s="62"/>
    </row>
    <row r="2051" spans="15:15" x14ac:dyDescent="0.2">
      <c r="O2051" s="62"/>
    </row>
    <row r="2052" spans="15:15" x14ac:dyDescent="0.2">
      <c r="O2052" s="62"/>
    </row>
    <row r="2053" spans="15:15" x14ac:dyDescent="0.2">
      <c r="O2053" s="62"/>
    </row>
    <row r="2054" spans="15:15" x14ac:dyDescent="0.2">
      <c r="O2054" s="62"/>
    </row>
    <row r="2055" spans="15:15" x14ac:dyDescent="0.2">
      <c r="O2055" s="62"/>
    </row>
    <row r="2056" spans="15:15" x14ac:dyDescent="0.2">
      <c r="O2056" s="62"/>
    </row>
    <row r="2057" spans="15:15" x14ac:dyDescent="0.2">
      <c r="O2057" s="62"/>
    </row>
    <row r="2058" spans="15:15" x14ac:dyDescent="0.2">
      <c r="O2058" s="62"/>
    </row>
    <row r="2059" spans="15:15" x14ac:dyDescent="0.2">
      <c r="O2059" s="62"/>
    </row>
    <row r="2060" spans="15:15" x14ac:dyDescent="0.2">
      <c r="O2060" s="62"/>
    </row>
    <row r="2061" spans="15:15" x14ac:dyDescent="0.2">
      <c r="O2061" s="62"/>
    </row>
    <row r="2062" spans="15:15" x14ac:dyDescent="0.2">
      <c r="O2062" s="62"/>
    </row>
    <row r="2063" spans="15:15" x14ac:dyDescent="0.2">
      <c r="O2063" s="62"/>
    </row>
    <row r="2064" spans="15:15" x14ac:dyDescent="0.2">
      <c r="O2064" s="62"/>
    </row>
    <row r="2065" spans="15:15" x14ac:dyDescent="0.2">
      <c r="O2065" s="62"/>
    </row>
    <row r="2066" spans="15:15" x14ac:dyDescent="0.2">
      <c r="O2066" s="62"/>
    </row>
    <row r="2067" spans="15:15" x14ac:dyDescent="0.2">
      <c r="O2067" s="62"/>
    </row>
    <row r="2068" spans="15:15" x14ac:dyDescent="0.2">
      <c r="O2068" s="62"/>
    </row>
    <row r="2069" spans="15:15" x14ac:dyDescent="0.2">
      <c r="O2069" s="62"/>
    </row>
    <row r="2070" spans="15:15" x14ac:dyDescent="0.2">
      <c r="O2070" s="62"/>
    </row>
    <row r="2071" spans="15:15" x14ac:dyDescent="0.2">
      <c r="O2071" s="62"/>
    </row>
    <row r="2072" spans="15:15" x14ac:dyDescent="0.2">
      <c r="O2072" s="62"/>
    </row>
    <row r="2073" spans="15:15" x14ac:dyDescent="0.2">
      <c r="O2073" s="62"/>
    </row>
    <row r="2074" spans="15:15" x14ac:dyDescent="0.2">
      <c r="O2074" s="62"/>
    </row>
    <row r="2075" spans="15:15" x14ac:dyDescent="0.2">
      <c r="O2075" s="62"/>
    </row>
    <row r="2076" spans="15:15" x14ac:dyDescent="0.2">
      <c r="O2076" s="62"/>
    </row>
    <row r="2077" spans="15:15" x14ac:dyDescent="0.2">
      <c r="O2077" s="62"/>
    </row>
    <row r="2078" spans="15:15" x14ac:dyDescent="0.2">
      <c r="O2078" s="62"/>
    </row>
    <row r="2079" spans="15:15" x14ac:dyDescent="0.2">
      <c r="O2079" s="62"/>
    </row>
    <row r="2080" spans="15:15" x14ac:dyDescent="0.2">
      <c r="O2080" s="62"/>
    </row>
    <row r="2081" spans="15:15" x14ac:dyDescent="0.2">
      <c r="O2081" s="62"/>
    </row>
    <row r="2082" spans="15:15" x14ac:dyDescent="0.2">
      <c r="O2082" s="62"/>
    </row>
    <row r="2083" spans="15:15" x14ac:dyDescent="0.2">
      <c r="O2083" s="62"/>
    </row>
    <row r="2084" spans="15:15" x14ac:dyDescent="0.2">
      <c r="O2084" s="62"/>
    </row>
    <row r="2085" spans="15:15" x14ac:dyDescent="0.2">
      <c r="O2085" s="62"/>
    </row>
    <row r="2086" spans="15:15" x14ac:dyDescent="0.2">
      <c r="O2086" s="62"/>
    </row>
    <row r="2087" spans="15:15" x14ac:dyDescent="0.2">
      <c r="O2087" s="62"/>
    </row>
    <row r="2088" spans="15:15" x14ac:dyDescent="0.2">
      <c r="O2088" s="62"/>
    </row>
    <row r="2089" spans="15:15" x14ac:dyDescent="0.2">
      <c r="O2089" s="62"/>
    </row>
    <row r="2090" spans="15:15" x14ac:dyDescent="0.2">
      <c r="O2090" s="62"/>
    </row>
    <row r="2091" spans="15:15" x14ac:dyDescent="0.2">
      <c r="O2091" s="62"/>
    </row>
    <row r="2092" spans="15:15" x14ac:dyDescent="0.2">
      <c r="O2092" s="62"/>
    </row>
    <row r="2093" spans="15:15" x14ac:dyDescent="0.2">
      <c r="O2093" s="62"/>
    </row>
    <row r="2094" spans="15:15" x14ac:dyDescent="0.2">
      <c r="O2094" s="62"/>
    </row>
    <row r="2095" spans="15:15" x14ac:dyDescent="0.2">
      <c r="O2095" s="62"/>
    </row>
    <row r="2096" spans="15:15" x14ac:dyDescent="0.2">
      <c r="O2096" s="62"/>
    </row>
    <row r="2097" spans="15:15" x14ac:dyDescent="0.2">
      <c r="O2097" s="62"/>
    </row>
    <row r="2098" spans="15:15" x14ac:dyDescent="0.2">
      <c r="O2098" s="62"/>
    </row>
    <row r="2099" spans="15:15" x14ac:dyDescent="0.2">
      <c r="O2099" s="62"/>
    </row>
    <row r="2100" spans="15:15" x14ac:dyDescent="0.2">
      <c r="O2100" s="62"/>
    </row>
    <row r="2101" spans="15:15" x14ac:dyDescent="0.2">
      <c r="O2101" s="62"/>
    </row>
    <row r="2102" spans="15:15" x14ac:dyDescent="0.2">
      <c r="O2102" s="62"/>
    </row>
    <row r="2103" spans="15:15" x14ac:dyDescent="0.2">
      <c r="O2103" s="62"/>
    </row>
    <row r="2104" spans="15:15" x14ac:dyDescent="0.2">
      <c r="O2104" s="62"/>
    </row>
    <row r="2105" spans="15:15" x14ac:dyDescent="0.2">
      <c r="O2105" s="62"/>
    </row>
    <row r="2106" spans="15:15" x14ac:dyDescent="0.2">
      <c r="O2106" s="62"/>
    </row>
    <row r="2107" spans="15:15" x14ac:dyDescent="0.2">
      <c r="O2107" s="62"/>
    </row>
    <row r="2108" spans="15:15" x14ac:dyDescent="0.2">
      <c r="O2108" s="62"/>
    </row>
    <row r="2109" spans="15:15" x14ac:dyDescent="0.2">
      <c r="O2109" s="62"/>
    </row>
    <row r="2110" spans="15:15" x14ac:dyDescent="0.2">
      <c r="O2110" s="62"/>
    </row>
    <row r="2111" spans="15:15" x14ac:dyDescent="0.2">
      <c r="O2111" s="62"/>
    </row>
    <row r="2112" spans="15:15" x14ac:dyDescent="0.2">
      <c r="O2112" s="62"/>
    </row>
    <row r="2113" spans="15:15" x14ac:dyDescent="0.2">
      <c r="O2113" s="62"/>
    </row>
    <row r="2114" spans="15:15" x14ac:dyDescent="0.2">
      <c r="O2114" s="62"/>
    </row>
    <row r="2115" spans="15:15" x14ac:dyDescent="0.2">
      <c r="O2115" s="62"/>
    </row>
    <row r="2116" spans="15:15" x14ac:dyDescent="0.2">
      <c r="O2116" s="62"/>
    </row>
    <row r="2117" spans="15:15" x14ac:dyDescent="0.2">
      <c r="O2117" s="62"/>
    </row>
    <row r="2118" spans="15:15" x14ac:dyDescent="0.2">
      <c r="O2118" s="62"/>
    </row>
    <row r="2119" spans="15:15" x14ac:dyDescent="0.2">
      <c r="O2119" s="62"/>
    </row>
    <row r="2120" spans="15:15" x14ac:dyDescent="0.2">
      <c r="O2120" s="62"/>
    </row>
    <row r="2121" spans="15:15" x14ac:dyDescent="0.2">
      <c r="O2121" s="62"/>
    </row>
    <row r="2122" spans="15:15" x14ac:dyDescent="0.2">
      <c r="O2122" s="62"/>
    </row>
    <row r="2123" spans="15:15" x14ac:dyDescent="0.2">
      <c r="O2123" s="62"/>
    </row>
    <row r="2124" spans="15:15" x14ac:dyDescent="0.2">
      <c r="O2124" s="62"/>
    </row>
    <row r="2125" spans="15:15" x14ac:dyDescent="0.2">
      <c r="O2125" s="62"/>
    </row>
    <row r="2126" spans="15:15" x14ac:dyDescent="0.2">
      <c r="O2126" s="62"/>
    </row>
    <row r="2127" spans="15:15" x14ac:dyDescent="0.2">
      <c r="O2127" s="62"/>
    </row>
    <row r="2128" spans="15:15" x14ac:dyDescent="0.2">
      <c r="O2128" s="62"/>
    </row>
    <row r="2129" spans="15:15" x14ac:dyDescent="0.2">
      <c r="O2129" s="62"/>
    </row>
    <row r="2130" spans="15:15" x14ac:dyDescent="0.2">
      <c r="O2130" s="62"/>
    </row>
    <row r="2131" spans="15:15" x14ac:dyDescent="0.2">
      <c r="O2131" s="62"/>
    </row>
    <row r="2132" spans="15:15" x14ac:dyDescent="0.2">
      <c r="O2132" s="62"/>
    </row>
    <row r="2133" spans="15:15" x14ac:dyDescent="0.2">
      <c r="O2133" s="62"/>
    </row>
    <row r="2134" spans="15:15" x14ac:dyDescent="0.2">
      <c r="O2134" s="62"/>
    </row>
    <row r="2135" spans="15:15" x14ac:dyDescent="0.2">
      <c r="O2135" s="62"/>
    </row>
    <row r="2136" spans="15:15" x14ac:dyDescent="0.2">
      <c r="O2136" s="62"/>
    </row>
    <row r="2137" spans="15:15" x14ac:dyDescent="0.2">
      <c r="O2137" s="62"/>
    </row>
    <row r="2138" spans="15:15" x14ac:dyDescent="0.2">
      <c r="O2138" s="62"/>
    </row>
    <row r="2139" spans="15:15" x14ac:dyDescent="0.2">
      <c r="O2139" s="62"/>
    </row>
    <row r="2140" spans="15:15" x14ac:dyDescent="0.2">
      <c r="O2140" s="62"/>
    </row>
    <row r="2141" spans="15:15" x14ac:dyDescent="0.2">
      <c r="O2141" s="62"/>
    </row>
    <row r="2142" spans="15:15" x14ac:dyDescent="0.2">
      <c r="O2142" s="62"/>
    </row>
    <row r="2143" spans="15:15" x14ac:dyDescent="0.2">
      <c r="O2143" s="62"/>
    </row>
    <row r="2144" spans="15:15" x14ac:dyDescent="0.2">
      <c r="O2144" s="62"/>
    </row>
    <row r="2145" spans="15:15" x14ac:dyDescent="0.2">
      <c r="O2145" s="62"/>
    </row>
    <row r="2146" spans="15:15" x14ac:dyDescent="0.2">
      <c r="O2146" s="62"/>
    </row>
    <row r="2147" spans="15:15" x14ac:dyDescent="0.2">
      <c r="O2147" s="62"/>
    </row>
    <row r="2148" spans="15:15" x14ac:dyDescent="0.2">
      <c r="O2148" s="62"/>
    </row>
    <row r="2149" spans="15:15" x14ac:dyDescent="0.2">
      <c r="O2149" s="62"/>
    </row>
    <row r="2150" spans="15:15" x14ac:dyDescent="0.2">
      <c r="O2150" s="62"/>
    </row>
    <row r="2151" spans="15:15" x14ac:dyDescent="0.2">
      <c r="O2151" s="62"/>
    </row>
    <row r="2152" spans="15:15" x14ac:dyDescent="0.2">
      <c r="O2152" s="62"/>
    </row>
    <row r="2153" spans="15:15" x14ac:dyDescent="0.2">
      <c r="O2153" s="62"/>
    </row>
    <row r="2154" spans="15:15" x14ac:dyDescent="0.2">
      <c r="O2154" s="62"/>
    </row>
    <row r="2155" spans="15:15" x14ac:dyDescent="0.2">
      <c r="O2155" s="62"/>
    </row>
    <row r="2156" spans="15:15" x14ac:dyDescent="0.2">
      <c r="O2156" s="62"/>
    </row>
    <row r="2157" spans="15:15" x14ac:dyDescent="0.2">
      <c r="O2157" s="62"/>
    </row>
    <row r="2158" spans="15:15" x14ac:dyDescent="0.2">
      <c r="O2158" s="62"/>
    </row>
    <row r="2159" spans="15:15" x14ac:dyDescent="0.2">
      <c r="O2159" s="62"/>
    </row>
    <row r="2160" spans="15:15" x14ac:dyDescent="0.2">
      <c r="O2160" s="62"/>
    </row>
    <row r="2161" spans="15:15" x14ac:dyDescent="0.2">
      <c r="O2161" s="62"/>
    </row>
    <row r="2162" spans="15:15" x14ac:dyDescent="0.2">
      <c r="O2162" s="62"/>
    </row>
    <row r="2163" spans="15:15" x14ac:dyDescent="0.2">
      <c r="O2163" s="62"/>
    </row>
    <row r="2164" spans="15:15" x14ac:dyDescent="0.2">
      <c r="O2164" s="62"/>
    </row>
    <row r="2165" spans="15:15" x14ac:dyDescent="0.2">
      <c r="O2165" s="62"/>
    </row>
    <row r="2166" spans="15:15" x14ac:dyDescent="0.2">
      <c r="O2166" s="62"/>
    </row>
    <row r="2167" spans="15:15" x14ac:dyDescent="0.2">
      <c r="O2167" s="62"/>
    </row>
    <row r="2168" spans="15:15" x14ac:dyDescent="0.2">
      <c r="O2168" s="62"/>
    </row>
    <row r="2169" spans="15:15" x14ac:dyDescent="0.2">
      <c r="O2169" s="62"/>
    </row>
    <row r="2170" spans="15:15" x14ac:dyDescent="0.2">
      <c r="O2170" s="62"/>
    </row>
    <row r="2171" spans="15:15" x14ac:dyDescent="0.2">
      <c r="O2171" s="62"/>
    </row>
    <row r="2172" spans="15:15" x14ac:dyDescent="0.2">
      <c r="O2172" s="62"/>
    </row>
    <row r="2173" spans="15:15" x14ac:dyDescent="0.2">
      <c r="O2173" s="62"/>
    </row>
    <row r="2174" spans="15:15" x14ac:dyDescent="0.2">
      <c r="O2174" s="62"/>
    </row>
    <row r="2175" spans="15:15" x14ac:dyDescent="0.2">
      <c r="O2175" s="62"/>
    </row>
    <row r="2176" spans="15:15" x14ac:dyDescent="0.2">
      <c r="O2176" s="62"/>
    </row>
    <row r="2177" spans="15:15" x14ac:dyDescent="0.2">
      <c r="O2177" s="62"/>
    </row>
    <row r="2178" spans="15:15" x14ac:dyDescent="0.2">
      <c r="O2178" s="62"/>
    </row>
    <row r="2179" spans="15:15" x14ac:dyDescent="0.2">
      <c r="O2179" s="62"/>
    </row>
    <row r="2180" spans="15:15" x14ac:dyDescent="0.2">
      <c r="O2180" s="62"/>
    </row>
    <row r="2181" spans="15:15" x14ac:dyDescent="0.2">
      <c r="O2181" s="62"/>
    </row>
    <row r="2182" spans="15:15" x14ac:dyDescent="0.2">
      <c r="O2182" s="62"/>
    </row>
    <row r="2183" spans="15:15" x14ac:dyDescent="0.2">
      <c r="O2183" s="62"/>
    </row>
    <row r="2184" spans="15:15" x14ac:dyDescent="0.2">
      <c r="O2184" s="62"/>
    </row>
    <row r="2185" spans="15:15" x14ac:dyDescent="0.2">
      <c r="O2185" s="62"/>
    </row>
    <row r="2186" spans="15:15" x14ac:dyDescent="0.2">
      <c r="O2186" s="62"/>
    </row>
    <row r="2187" spans="15:15" x14ac:dyDescent="0.2">
      <c r="O2187" s="62"/>
    </row>
    <row r="2188" spans="15:15" x14ac:dyDescent="0.2">
      <c r="O2188" s="62"/>
    </row>
    <row r="2189" spans="15:15" x14ac:dyDescent="0.2">
      <c r="O2189" s="62"/>
    </row>
    <row r="2190" spans="15:15" x14ac:dyDescent="0.2">
      <c r="O2190" s="62"/>
    </row>
    <row r="2191" spans="15:15" x14ac:dyDescent="0.2">
      <c r="O2191" s="62"/>
    </row>
    <row r="2192" spans="15:15" x14ac:dyDescent="0.2">
      <c r="O2192" s="62"/>
    </row>
    <row r="2193" spans="15:15" x14ac:dyDescent="0.2">
      <c r="O2193" s="62"/>
    </row>
    <row r="2194" spans="15:15" x14ac:dyDescent="0.2">
      <c r="O2194" s="62"/>
    </row>
    <row r="2195" spans="15:15" x14ac:dyDescent="0.2">
      <c r="O2195" s="62"/>
    </row>
    <row r="2196" spans="15:15" x14ac:dyDescent="0.2">
      <c r="O2196" s="62"/>
    </row>
    <row r="2197" spans="15:15" x14ac:dyDescent="0.2">
      <c r="O2197" s="62"/>
    </row>
    <row r="2198" spans="15:15" x14ac:dyDescent="0.2">
      <c r="O2198" s="62"/>
    </row>
    <row r="2199" spans="15:15" x14ac:dyDescent="0.2">
      <c r="O2199" s="62"/>
    </row>
    <row r="2200" spans="15:15" x14ac:dyDescent="0.2">
      <c r="O2200" s="62"/>
    </row>
    <row r="2201" spans="15:15" x14ac:dyDescent="0.2">
      <c r="O2201" s="62"/>
    </row>
    <row r="2202" spans="15:15" x14ac:dyDescent="0.2">
      <c r="O2202" s="62"/>
    </row>
    <row r="2203" spans="15:15" x14ac:dyDescent="0.2">
      <c r="O2203" s="62"/>
    </row>
    <row r="2204" spans="15:15" x14ac:dyDescent="0.2">
      <c r="O2204" s="62"/>
    </row>
    <row r="2205" spans="15:15" x14ac:dyDescent="0.2">
      <c r="O2205" s="62"/>
    </row>
    <row r="2206" spans="15:15" x14ac:dyDescent="0.2">
      <c r="O2206" s="62"/>
    </row>
    <row r="2207" spans="15:15" x14ac:dyDescent="0.2">
      <c r="O2207" s="62"/>
    </row>
    <row r="2208" spans="15:15" x14ac:dyDescent="0.2">
      <c r="O2208" s="62"/>
    </row>
    <row r="2209" spans="15:15" x14ac:dyDescent="0.2">
      <c r="O2209" s="62"/>
    </row>
    <row r="2210" spans="15:15" x14ac:dyDescent="0.2">
      <c r="O2210" s="62"/>
    </row>
    <row r="2211" spans="15:15" x14ac:dyDescent="0.2">
      <c r="O2211" s="62"/>
    </row>
    <row r="2212" spans="15:15" x14ac:dyDescent="0.2">
      <c r="O2212" s="62"/>
    </row>
    <row r="2213" spans="15:15" x14ac:dyDescent="0.2">
      <c r="O2213" s="62"/>
    </row>
    <row r="2214" spans="15:15" x14ac:dyDescent="0.2">
      <c r="O2214" s="62"/>
    </row>
    <row r="2215" spans="15:15" x14ac:dyDescent="0.2">
      <c r="O2215" s="62"/>
    </row>
    <row r="2216" spans="15:15" x14ac:dyDescent="0.2">
      <c r="O2216" s="62"/>
    </row>
    <row r="2217" spans="15:15" x14ac:dyDescent="0.2">
      <c r="O2217" s="62"/>
    </row>
    <row r="2218" spans="15:15" x14ac:dyDescent="0.2">
      <c r="O2218" s="62"/>
    </row>
    <row r="2219" spans="15:15" x14ac:dyDescent="0.2">
      <c r="O2219" s="62"/>
    </row>
    <row r="2220" spans="15:15" x14ac:dyDescent="0.2">
      <c r="O2220" s="62"/>
    </row>
    <row r="2221" spans="15:15" x14ac:dyDescent="0.2">
      <c r="O2221" s="62"/>
    </row>
    <row r="2222" spans="15:15" x14ac:dyDescent="0.2">
      <c r="O2222" s="62"/>
    </row>
    <row r="2223" spans="15:15" x14ac:dyDescent="0.2">
      <c r="O2223" s="62"/>
    </row>
    <row r="2224" spans="15:15" x14ac:dyDescent="0.2">
      <c r="O2224" s="62"/>
    </row>
    <row r="2225" spans="15:15" x14ac:dyDescent="0.2">
      <c r="O2225" s="62"/>
    </row>
    <row r="2226" spans="15:15" x14ac:dyDescent="0.2">
      <c r="O2226" s="62"/>
    </row>
    <row r="2227" spans="15:15" x14ac:dyDescent="0.2">
      <c r="O2227" s="62"/>
    </row>
    <row r="2228" spans="15:15" x14ac:dyDescent="0.2">
      <c r="O2228" s="62"/>
    </row>
    <row r="2229" spans="15:15" x14ac:dyDescent="0.2">
      <c r="O2229" s="62"/>
    </row>
    <row r="2230" spans="15:15" x14ac:dyDescent="0.2">
      <c r="O2230" s="62"/>
    </row>
    <row r="2231" spans="15:15" x14ac:dyDescent="0.2">
      <c r="O2231" s="62"/>
    </row>
    <row r="2232" spans="15:15" x14ac:dyDescent="0.2">
      <c r="O2232" s="62"/>
    </row>
    <row r="2233" spans="15:15" x14ac:dyDescent="0.2">
      <c r="O2233" s="62"/>
    </row>
    <row r="2234" spans="15:15" x14ac:dyDescent="0.2">
      <c r="O2234" s="62"/>
    </row>
    <row r="2235" spans="15:15" x14ac:dyDescent="0.2">
      <c r="O2235" s="62"/>
    </row>
    <row r="2236" spans="15:15" x14ac:dyDescent="0.2">
      <c r="O2236" s="62"/>
    </row>
    <row r="2237" spans="15:15" x14ac:dyDescent="0.2">
      <c r="O2237" s="62"/>
    </row>
    <row r="2238" spans="15:15" x14ac:dyDescent="0.2">
      <c r="O2238" s="62"/>
    </row>
    <row r="2239" spans="15:15" x14ac:dyDescent="0.2">
      <c r="O2239" s="62"/>
    </row>
    <row r="2240" spans="15:15" x14ac:dyDescent="0.2">
      <c r="O2240" s="62"/>
    </row>
    <row r="2241" spans="15:15" x14ac:dyDescent="0.2">
      <c r="O2241" s="62"/>
    </row>
    <row r="2242" spans="15:15" x14ac:dyDescent="0.2">
      <c r="O2242" s="62"/>
    </row>
    <row r="2243" spans="15:15" x14ac:dyDescent="0.2">
      <c r="O2243" s="62"/>
    </row>
    <row r="2244" spans="15:15" x14ac:dyDescent="0.2">
      <c r="O2244" s="62"/>
    </row>
    <row r="2245" spans="15:15" x14ac:dyDescent="0.2">
      <c r="O2245" s="62"/>
    </row>
    <row r="2246" spans="15:15" x14ac:dyDescent="0.2">
      <c r="O2246" s="62"/>
    </row>
    <row r="2247" spans="15:15" x14ac:dyDescent="0.2">
      <c r="O2247" s="62"/>
    </row>
    <row r="2248" spans="15:15" x14ac:dyDescent="0.2">
      <c r="O2248" s="62"/>
    </row>
    <row r="2249" spans="15:15" x14ac:dyDescent="0.2">
      <c r="O2249" s="62"/>
    </row>
    <row r="2250" spans="15:15" x14ac:dyDescent="0.2">
      <c r="O2250" s="62"/>
    </row>
    <row r="2251" spans="15:15" x14ac:dyDescent="0.2">
      <c r="O2251" s="62"/>
    </row>
    <row r="2252" spans="15:15" x14ac:dyDescent="0.2">
      <c r="O2252" s="62"/>
    </row>
    <row r="2253" spans="15:15" x14ac:dyDescent="0.2">
      <c r="O2253" s="62"/>
    </row>
    <row r="2254" spans="15:15" x14ac:dyDescent="0.2">
      <c r="O2254" s="62"/>
    </row>
    <row r="2255" spans="15:15" x14ac:dyDescent="0.2">
      <c r="O2255" s="62"/>
    </row>
    <row r="2256" spans="15:15" x14ac:dyDescent="0.2">
      <c r="O2256" s="62"/>
    </row>
    <row r="2257" spans="15:15" x14ac:dyDescent="0.2">
      <c r="O2257" s="62"/>
    </row>
    <row r="2258" spans="15:15" x14ac:dyDescent="0.2">
      <c r="O2258" s="62"/>
    </row>
    <row r="2259" spans="15:15" x14ac:dyDescent="0.2">
      <c r="O2259" s="62"/>
    </row>
    <row r="2260" spans="15:15" x14ac:dyDescent="0.2">
      <c r="O2260" s="62"/>
    </row>
    <row r="2261" spans="15:15" x14ac:dyDescent="0.2">
      <c r="O2261" s="62"/>
    </row>
    <row r="2262" spans="15:15" x14ac:dyDescent="0.2">
      <c r="O2262" s="62"/>
    </row>
    <row r="2263" spans="15:15" x14ac:dyDescent="0.2">
      <c r="O2263" s="62"/>
    </row>
    <row r="2264" spans="15:15" x14ac:dyDescent="0.2">
      <c r="O2264" s="62"/>
    </row>
    <row r="2265" spans="15:15" x14ac:dyDescent="0.2">
      <c r="O2265" s="62"/>
    </row>
    <row r="2266" spans="15:15" x14ac:dyDescent="0.2">
      <c r="O2266" s="62"/>
    </row>
    <row r="2267" spans="15:15" x14ac:dyDescent="0.2">
      <c r="O2267" s="62"/>
    </row>
    <row r="2268" spans="15:15" x14ac:dyDescent="0.2">
      <c r="O2268" s="62"/>
    </row>
    <row r="2269" spans="15:15" x14ac:dyDescent="0.2">
      <c r="O2269" s="62"/>
    </row>
    <row r="2270" spans="15:15" x14ac:dyDescent="0.2">
      <c r="O2270" s="62"/>
    </row>
    <row r="2271" spans="15:15" x14ac:dyDescent="0.2">
      <c r="O2271" s="62"/>
    </row>
    <row r="2272" spans="15:15" x14ac:dyDescent="0.2">
      <c r="O2272" s="62"/>
    </row>
    <row r="2273" spans="15:15" x14ac:dyDescent="0.2">
      <c r="O2273" s="62"/>
    </row>
    <row r="2274" spans="15:15" x14ac:dyDescent="0.2">
      <c r="O2274" s="62"/>
    </row>
    <row r="2275" spans="15:15" x14ac:dyDescent="0.2">
      <c r="O2275" s="62"/>
    </row>
    <row r="2276" spans="15:15" x14ac:dyDescent="0.2">
      <c r="O2276" s="62"/>
    </row>
    <row r="2277" spans="15:15" x14ac:dyDescent="0.2">
      <c r="O2277" s="62"/>
    </row>
    <row r="2278" spans="15:15" x14ac:dyDescent="0.2">
      <c r="O2278" s="62"/>
    </row>
    <row r="2279" spans="15:15" x14ac:dyDescent="0.2">
      <c r="O2279" s="62"/>
    </row>
    <row r="2280" spans="15:15" x14ac:dyDescent="0.2">
      <c r="O2280" s="62"/>
    </row>
    <row r="2281" spans="15:15" x14ac:dyDescent="0.2">
      <c r="O2281" s="62"/>
    </row>
    <row r="2282" spans="15:15" x14ac:dyDescent="0.2">
      <c r="O2282" s="62"/>
    </row>
    <row r="2283" spans="15:15" x14ac:dyDescent="0.2">
      <c r="O2283" s="62"/>
    </row>
    <row r="2284" spans="15:15" x14ac:dyDescent="0.2">
      <c r="O2284" s="62"/>
    </row>
    <row r="2285" spans="15:15" x14ac:dyDescent="0.2">
      <c r="O2285" s="62"/>
    </row>
    <row r="2286" spans="15:15" x14ac:dyDescent="0.2">
      <c r="O2286" s="62"/>
    </row>
    <row r="2287" spans="15:15" x14ac:dyDescent="0.2">
      <c r="O2287" s="62"/>
    </row>
    <row r="2288" spans="15:15" x14ac:dyDescent="0.2">
      <c r="O2288" s="62"/>
    </row>
    <row r="2289" spans="15:15" x14ac:dyDescent="0.2">
      <c r="O2289" s="62"/>
    </row>
    <row r="2290" spans="15:15" x14ac:dyDescent="0.2">
      <c r="O2290" s="62"/>
    </row>
    <row r="2291" spans="15:15" x14ac:dyDescent="0.2">
      <c r="O2291" s="62"/>
    </row>
    <row r="2292" spans="15:15" x14ac:dyDescent="0.2">
      <c r="O2292" s="62"/>
    </row>
    <row r="2293" spans="15:15" x14ac:dyDescent="0.2">
      <c r="O2293" s="62"/>
    </row>
    <row r="2294" spans="15:15" x14ac:dyDescent="0.2">
      <c r="O2294" s="62"/>
    </row>
    <row r="2295" spans="15:15" x14ac:dyDescent="0.2">
      <c r="O2295" s="62"/>
    </row>
    <row r="2296" spans="15:15" x14ac:dyDescent="0.2">
      <c r="O2296" s="62"/>
    </row>
    <row r="2297" spans="15:15" x14ac:dyDescent="0.2">
      <c r="O2297" s="62"/>
    </row>
    <row r="2298" spans="15:15" x14ac:dyDescent="0.2">
      <c r="O2298" s="62"/>
    </row>
    <row r="2299" spans="15:15" x14ac:dyDescent="0.2">
      <c r="O2299" s="62"/>
    </row>
    <row r="2300" spans="15:15" x14ac:dyDescent="0.2">
      <c r="O2300" s="62"/>
    </row>
    <row r="2301" spans="15:15" x14ac:dyDescent="0.2">
      <c r="O2301" s="62"/>
    </row>
    <row r="2302" spans="15:15" x14ac:dyDescent="0.2">
      <c r="O2302" s="62"/>
    </row>
    <row r="2303" spans="15:15" x14ac:dyDescent="0.2">
      <c r="O2303" s="62"/>
    </row>
    <row r="2304" spans="15:15" x14ac:dyDescent="0.2">
      <c r="O2304" s="62"/>
    </row>
    <row r="2305" spans="15:15" x14ac:dyDescent="0.2">
      <c r="O2305" s="62"/>
    </row>
    <row r="2306" spans="15:15" x14ac:dyDescent="0.2">
      <c r="O2306" s="62"/>
    </row>
    <row r="2307" spans="15:15" x14ac:dyDescent="0.2">
      <c r="O2307" s="62"/>
    </row>
    <row r="2308" spans="15:15" x14ac:dyDescent="0.2">
      <c r="O2308" s="62"/>
    </row>
    <row r="2309" spans="15:15" x14ac:dyDescent="0.2">
      <c r="O2309" s="62"/>
    </row>
    <row r="2310" spans="15:15" x14ac:dyDescent="0.2">
      <c r="O2310" s="62"/>
    </row>
    <row r="2311" spans="15:15" x14ac:dyDescent="0.2">
      <c r="O2311" s="62"/>
    </row>
    <row r="2312" spans="15:15" x14ac:dyDescent="0.2">
      <c r="O2312" s="62"/>
    </row>
    <row r="2313" spans="15:15" x14ac:dyDescent="0.2">
      <c r="O2313" s="62"/>
    </row>
    <row r="2314" spans="15:15" x14ac:dyDescent="0.2">
      <c r="O2314" s="62"/>
    </row>
    <row r="2315" spans="15:15" x14ac:dyDescent="0.2">
      <c r="O2315" s="62"/>
    </row>
    <row r="2316" spans="15:15" x14ac:dyDescent="0.2">
      <c r="O2316" s="62"/>
    </row>
    <row r="2317" spans="15:15" x14ac:dyDescent="0.2">
      <c r="O2317" s="62"/>
    </row>
    <row r="2318" spans="15:15" x14ac:dyDescent="0.2">
      <c r="O2318" s="62"/>
    </row>
    <row r="2319" spans="15:15" x14ac:dyDescent="0.2">
      <c r="O2319" s="62"/>
    </row>
    <row r="2320" spans="15:15" x14ac:dyDescent="0.2">
      <c r="O2320" s="62"/>
    </row>
    <row r="2321" spans="15:15" x14ac:dyDescent="0.2">
      <c r="O2321" s="62"/>
    </row>
    <row r="2322" spans="15:15" x14ac:dyDescent="0.2">
      <c r="O2322" s="62"/>
    </row>
    <row r="2323" spans="15:15" x14ac:dyDescent="0.2">
      <c r="O2323" s="62"/>
    </row>
    <row r="2324" spans="15:15" x14ac:dyDescent="0.2">
      <c r="O2324" s="62"/>
    </row>
    <row r="2325" spans="15:15" x14ac:dyDescent="0.2">
      <c r="O2325" s="62"/>
    </row>
    <row r="2326" spans="15:15" x14ac:dyDescent="0.2">
      <c r="O2326" s="62"/>
    </row>
    <row r="2327" spans="15:15" x14ac:dyDescent="0.2">
      <c r="O2327" s="62"/>
    </row>
    <row r="2328" spans="15:15" x14ac:dyDescent="0.2">
      <c r="O2328" s="62"/>
    </row>
    <row r="2329" spans="15:15" x14ac:dyDescent="0.2">
      <c r="O2329" s="62"/>
    </row>
    <row r="2330" spans="15:15" x14ac:dyDescent="0.2">
      <c r="O2330" s="62"/>
    </row>
    <row r="2331" spans="15:15" x14ac:dyDescent="0.2">
      <c r="O2331" s="62"/>
    </row>
    <row r="2332" spans="15:15" x14ac:dyDescent="0.2">
      <c r="O2332" s="62"/>
    </row>
    <row r="2333" spans="15:15" x14ac:dyDescent="0.2">
      <c r="O2333" s="62"/>
    </row>
    <row r="2334" spans="15:15" x14ac:dyDescent="0.2">
      <c r="O2334" s="62"/>
    </row>
    <row r="2335" spans="15:15" x14ac:dyDescent="0.2">
      <c r="O2335" s="62"/>
    </row>
    <row r="2336" spans="15:15" x14ac:dyDescent="0.2">
      <c r="O2336" s="62"/>
    </row>
    <row r="2337" spans="15:15" x14ac:dyDescent="0.2">
      <c r="O2337" s="62"/>
    </row>
    <row r="2338" spans="15:15" x14ac:dyDescent="0.2">
      <c r="O2338" s="62"/>
    </row>
    <row r="2339" spans="15:15" x14ac:dyDescent="0.2">
      <c r="O2339" s="62"/>
    </row>
    <row r="2340" spans="15:15" x14ac:dyDescent="0.2">
      <c r="O2340" s="62"/>
    </row>
    <row r="2341" spans="15:15" x14ac:dyDescent="0.2">
      <c r="O2341" s="62"/>
    </row>
    <row r="2342" spans="15:15" x14ac:dyDescent="0.2">
      <c r="O2342" s="62"/>
    </row>
    <row r="2343" spans="15:15" x14ac:dyDescent="0.2">
      <c r="O2343" s="62"/>
    </row>
    <row r="2344" spans="15:15" x14ac:dyDescent="0.2">
      <c r="O2344" s="62"/>
    </row>
    <row r="2345" spans="15:15" x14ac:dyDescent="0.2">
      <c r="O2345" s="62"/>
    </row>
    <row r="2346" spans="15:15" x14ac:dyDescent="0.2">
      <c r="O2346" s="62"/>
    </row>
    <row r="2347" spans="15:15" x14ac:dyDescent="0.2">
      <c r="O2347" s="62"/>
    </row>
    <row r="2348" spans="15:15" x14ac:dyDescent="0.2">
      <c r="O2348" s="62"/>
    </row>
    <row r="2349" spans="15:15" x14ac:dyDescent="0.2">
      <c r="O2349" s="62"/>
    </row>
    <row r="2350" spans="15:15" x14ac:dyDescent="0.2">
      <c r="O2350" s="62"/>
    </row>
    <row r="2351" spans="15:15" x14ac:dyDescent="0.2">
      <c r="O2351" s="62"/>
    </row>
    <row r="2352" spans="15:15" x14ac:dyDescent="0.2">
      <c r="O2352" s="62"/>
    </row>
    <row r="2353" spans="15:15" x14ac:dyDescent="0.2">
      <c r="O2353" s="62"/>
    </row>
    <row r="2354" spans="15:15" x14ac:dyDescent="0.2">
      <c r="O2354" s="62"/>
    </row>
    <row r="2355" spans="15:15" x14ac:dyDescent="0.2">
      <c r="O2355" s="62"/>
    </row>
    <row r="2356" spans="15:15" x14ac:dyDescent="0.2">
      <c r="O2356" s="62"/>
    </row>
    <row r="2357" spans="15:15" x14ac:dyDescent="0.2">
      <c r="O2357" s="62"/>
    </row>
    <row r="2358" spans="15:15" x14ac:dyDescent="0.2">
      <c r="O2358" s="62"/>
    </row>
    <row r="2359" spans="15:15" x14ac:dyDescent="0.2">
      <c r="O2359" s="62"/>
    </row>
    <row r="2360" spans="15:15" x14ac:dyDescent="0.2">
      <c r="O2360" s="62"/>
    </row>
    <row r="2361" spans="15:15" x14ac:dyDescent="0.2">
      <c r="O2361" s="62"/>
    </row>
    <row r="2362" spans="15:15" x14ac:dyDescent="0.2">
      <c r="O2362" s="62"/>
    </row>
    <row r="2363" spans="15:15" x14ac:dyDescent="0.2">
      <c r="O2363" s="62"/>
    </row>
    <row r="2364" spans="15:15" x14ac:dyDescent="0.2">
      <c r="O2364" s="62"/>
    </row>
    <row r="2365" spans="15:15" x14ac:dyDescent="0.2">
      <c r="O2365" s="62"/>
    </row>
    <row r="2366" spans="15:15" x14ac:dyDescent="0.2">
      <c r="O2366" s="62"/>
    </row>
    <row r="2367" spans="15:15" x14ac:dyDescent="0.2">
      <c r="O2367" s="62"/>
    </row>
    <row r="2368" spans="15:15" x14ac:dyDescent="0.2">
      <c r="O2368" s="62"/>
    </row>
    <row r="2369" spans="15:15" x14ac:dyDescent="0.2">
      <c r="O2369" s="62"/>
    </row>
    <row r="2370" spans="15:15" x14ac:dyDescent="0.2">
      <c r="O2370" s="62"/>
    </row>
    <row r="2371" spans="15:15" x14ac:dyDescent="0.2">
      <c r="O2371" s="62"/>
    </row>
    <row r="2372" spans="15:15" x14ac:dyDescent="0.2">
      <c r="O2372" s="62"/>
    </row>
    <row r="2373" spans="15:15" x14ac:dyDescent="0.2">
      <c r="O2373" s="62"/>
    </row>
    <row r="2374" spans="15:15" x14ac:dyDescent="0.2">
      <c r="O2374" s="62"/>
    </row>
    <row r="2375" spans="15:15" x14ac:dyDescent="0.2">
      <c r="O2375" s="62"/>
    </row>
    <row r="2376" spans="15:15" x14ac:dyDescent="0.2">
      <c r="O2376" s="62"/>
    </row>
    <row r="2377" spans="15:15" x14ac:dyDescent="0.2">
      <c r="O2377" s="62"/>
    </row>
    <row r="2378" spans="15:15" x14ac:dyDescent="0.2">
      <c r="O2378" s="62"/>
    </row>
    <row r="2379" spans="15:15" x14ac:dyDescent="0.2">
      <c r="O2379" s="62"/>
    </row>
    <row r="2380" spans="15:15" x14ac:dyDescent="0.2">
      <c r="O2380" s="62"/>
    </row>
    <row r="2381" spans="15:15" x14ac:dyDescent="0.2">
      <c r="O2381" s="62"/>
    </row>
    <row r="2382" spans="15:15" x14ac:dyDescent="0.2">
      <c r="O2382" s="62"/>
    </row>
    <row r="2383" spans="15:15" x14ac:dyDescent="0.2">
      <c r="O2383" s="62"/>
    </row>
    <row r="2384" spans="15:15" x14ac:dyDescent="0.2">
      <c r="O2384" s="62"/>
    </row>
    <row r="2385" spans="15:15" x14ac:dyDescent="0.2">
      <c r="O2385" s="62"/>
    </row>
    <row r="2386" spans="15:15" x14ac:dyDescent="0.2">
      <c r="O2386" s="62"/>
    </row>
    <row r="2387" spans="15:15" x14ac:dyDescent="0.2">
      <c r="O2387" s="62"/>
    </row>
    <row r="2388" spans="15:15" x14ac:dyDescent="0.2">
      <c r="O2388" s="62"/>
    </row>
    <row r="2389" spans="15:15" x14ac:dyDescent="0.2">
      <c r="O2389" s="62"/>
    </row>
    <row r="2390" spans="15:15" x14ac:dyDescent="0.2">
      <c r="O2390" s="62"/>
    </row>
    <row r="2391" spans="15:15" x14ac:dyDescent="0.2">
      <c r="O2391" s="62"/>
    </row>
    <row r="2392" spans="15:15" x14ac:dyDescent="0.2">
      <c r="O2392" s="62"/>
    </row>
    <row r="2393" spans="15:15" x14ac:dyDescent="0.2">
      <c r="O2393" s="62"/>
    </row>
    <row r="2394" spans="15:15" x14ac:dyDescent="0.2">
      <c r="O2394" s="62"/>
    </row>
    <row r="2395" spans="15:15" x14ac:dyDescent="0.2">
      <c r="O2395" s="62"/>
    </row>
    <row r="2396" spans="15:15" x14ac:dyDescent="0.2">
      <c r="O2396" s="62"/>
    </row>
    <row r="2397" spans="15:15" x14ac:dyDescent="0.2">
      <c r="O2397" s="62"/>
    </row>
    <row r="2398" spans="15:15" x14ac:dyDescent="0.2">
      <c r="O2398" s="62"/>
    </row>
    <row r="2399" spans="15:15" x14ac:dyDescent="0.2">
      <c r="O2399" s="62"/>
    </row>
    <row r="2400" spans="15:15" x14ac:dyDescent="0.2">
      <c r="O2400" s="62"/>
    </row>
    <row r="2401" spans="15:15" x14ac:dyDescent="0.2">
      <c r="O2401" s="62"/>
    </row>
    <row r="2402" spans="15:15" x14ac:dyDescent="0.2">
      <c r="O2402" s="62"/>
    </row>
    <row r="2403" spans="15:15" x14ac:dyDescent="0.2">
      <c r="O2403" s="62"/>
    </row>
    <row r="2404" spans="15:15" x14ac:dyDescent="0.2">
      <c r="O2404" s="62"/>
    </row>
    <row r="2405" spans="15:15" x14ac:dyDescent="0.2">
      <c r="O2405" s="62"/>
    </row>
    <row r="2406" spans="15:15" x14ac:dyDescent="0.2">
      <c r="O2406" s="62"/>
    </row>
    <row r="2407" spans="15:15" x14ac:dyDescent="0.2">
      <c r="O2407" s="62"/>
    </row>
    <row r="2408" spans="15:15" x14ac:dyDescent="0.2">
      <c r="O2408" s="62"/>
    </row>
    <row r="2409" spans="15:15" x14ac:dyDescent="0.2">
      <c r="O2409" s="62"/>
    </row>
    <row r="2410" spans="15:15" x14ac:dyDescent="0.2">
      <c r="O2410" s="62"/>
    </row>
    <row r="2411" spans="15:15" x14ac:dyDescent="0.2">
      <c r="O2411" s="62"/>
    </row>
    <row r="2412" spans="15:15" x14ac:dyDescent="0.2">
      <c r="O2412" s="62"/>
    </row>
    <row r="2413" spans="15:15" x14ac:dyDescent="0.2">
      <c r="O2413" s="62"/>
    </row>
    <row r="2414" spans="15:15" x14ac:dyDescent="0.2">
      <c r="O2414" s="62"/>
    </row>
    <row r="2415" spans="15:15" x14ac:dyDescent="0.2">
      <c r="O2415" s="62"/>
    </row>
    <row r="2416" spans="15:15" x14ac:dyDescent="0.2">
      <c r="O2416" s="62"/>
    </row>
    <row r="2417" spans="15:15" x14ac:dyDescent="0.2">
      <c r="O2417" s="62"/>
    </row>
    <row r="2418" spans="15:15" x14ac:dyDescent="0.2">
      <c r="O2418" s="62"/>
    </row>
    <row r="2419" spans="15:15" x14ac:dyDescent="0.2">
      <c r="O2419" s="62"/>
    </row>
    <row r="2420" spans="15:15" x14ac:dyDescent="0.2">
      <c r="O2420" s="62"/>
    </row>
    <row r="2421" spans="15:15" x14ac:dyDescent="0.2">
      <c r="O2421" s="62"/>
    </row>
    <row r="2422" spans="15:15" x14ac:dyDescent="0.2">
      <c r="O2422" s="62"/>
    </row>
    <row r="2423" spans="15:15" x14ac:dyDescent="0.2">
      <c r="O2423" s="62"/>
    </row>
    <row r="2424" spans="15:15" x14ac:dyDescent="0.2">
      <c r="O2424" s="62"/>
    </row>
    <row r="2425" spans="15:15" x14ac:dyDescent="0.2">
      <c r="O2425" s="62"/>
    </row>
    <row r="2426" spans="15:15" x14ac:dyDescent="0.2">
      <c r="O2426" s="62"/>
    </row>
    <row r="2427" spans="15:15" x14ac:dyDescent="0.2">
      <c r="O2427" s="62"/>
    </row>
    <row r="2428" spans="15:15" x14ac:dyDescent="0.2">
      <c r="O2428" s="62"/>
    </row>
    <row r="2429" spans="15:15" x14ac:dyDescent="0.2">
      <c r="O2429" s="62"/>
    </row>
    <row r="2430" spans="15:15" x14ac:dyDescent="0.2">
      <c r="O2430" s="62"/>
    </row>
    <row r="2431" spans="15:15" x14ac:dyDescent="0.2">
      <c r="O2431" s="62"/>
    </row>
    <row r="2432" spans="15:15" x14ac:dyDescent="0.2">
      <c r="O2432" s="62"/>
    </row>
    <row r="2433" spans="15:15" x14ac:dyDescent="0.2">
      <c r="O2433" s="62"/>
    </row>
    <row r="2434" spans="15:15" x14ac:dyDescent="0.2">
      <c r="O2434" s="62"/>
    </row>
    <row r="2435" spans="15:15" x14ac:dyDescent="0.2">
      <c r="O2435" s="62"/>
    </row>
    <row r="2436" spans="15:15" x14ac:dyDescent="0.2">
      <c r="O2436" s="62"/>
    </row>
    <row r="2437" spans="15:15" x14ac:dyDescent="0.2">
      <c r="O2437" s="62"/>
    </row>
    <row r="2438" spans="15:15" x14ac:dyDescent="0.2">
      <c r="O2438" s="62"/>
    </row>
    <row r="2439" spans="15:15" x14ac:dyDescent="0.2">
      <c r="O2439" s="62"/>
    </row>
    <row r="2440" spans="15:15" x14ac:dyDescent="0.2">
      <c r="O2440" s="62"/>
    </row>
    <row r="2441" spans="15:15" x14ac:dyDescent="0.2">
      <c r="O2441" s="62"/>
    </row>
    <row r="2442" spans="15:15" x14ac:dyDescent="0.2">
      <c r="O2442" s="62"/>
    </row>
    <row r="2443" spans="15:15" x14ac:dyDescent="0.2">
      <c r="O2443" s="62"/>
    </row>
    <row r="2444" spans="15:15" x14ac:dyDescent="0.2">
      <c r="O2444" s="62"/>
    </row>
    <row r="2445" spans="15:15" x14ac:dyDescent="0.2">
      <c r="O2445" s="62"/>
    </row>
    <row r="2446" spans="15:15" x14ac:dyDescent="0.2">
      <c r="O2446" s="62"/>
    </row>
    <row r="2447" spans="15:15" x14ac:dyDescent="0.2">
      <c r="O2447" s="62"/>
    </row>
    <row r="2448" spans="15:15" x14ac:dyDescent="0.2">
      <c r="O2448" s="62"/>
    </row>
    <row r="2449" spans="15:15" x14ac:dyDescent="0.2">
      <c r="O2449" s="62"/>
    </row>
    <row r="2450" spans="15:15" x14ac:dyDescent="0.2">
      <c r="O2450" s="62"/>
    </row>
    <row r="2451" spans="15:15" x14ac:dyDescent="0.2">
      <c r="O2451" s="62"/>
    </row>
    <row r="2452" spans="15:15" x14ac:dyDescent="0.2">
      <c r="O2452" s="62"/>
    </row>
    <row r="2453" spans="15:15" x14ac:dyDescent="0.2">
      <c r="O2453" s="62"/>
    </row>
    <row r="2454" spans="15:15" x14ac:dyDescent="0.2">
      <c r="O2454" s="62"/>
    </row>
    <row r="2455" spans="15:15" x14ac:dyDescent="0.2">
      <c r="O2455" s="62"/>
    </row>
    <row r="2456" spans="15:15" x14ac:dyDescent="0.2">
      <c r="O2456" s="62"/>
    </row>
    <row r="2457" spans="15:15" x14ac:dyDescent="0.2">
      <c r="O2457" s="62"/>
    </row>
    <row r="2458" spans="15:15" x14ac:dyDescent="0.2">
      <c r="O2458" s="62"/>
    </row>
    <row r="2459" spans="15:15" x14ac:dyDescent="0.2">
      <c r="O2459" s="62"/>
    </row>
    <row r="2460" spans="15:15" x14ac:dyDescent="0.2">
      <c r="O2460" s="62"/>
    </row>
    <row r="2461" spans="15:15" x14ac:dyDescent="0.2">
      <c r="O2461" s="62"/>
    </row>
    <row r="2462" spans="15:15" x14ac:dyDescent="0.2">
      <c r="O2462" s="62"/>
    </row>
    <row r="2463" spans="15:15" x14ac:dyDescent="0.2">
      <c r="O2463" s="62"/>
    </row>
    <row r="2464" spans="15:15" x14ac:dyDescent="0.2">
      <c r="O2464" s="62"/>
    </row>
    <row r="2465" spans="15:15" x14ac:dyDescent="0.2">
      <c r="O2465" s="62"/>
    </row>
    <row r="2466" spans="15:15" x14ac:dyDescent="0.2">
      <c r="O2466" s="62"/>
    </row>
    <row r="2467" spans="15:15" x14ac:dyDescent="0.2">
      <c r="O2467" s="62"/>
    </row>
    <row r="2468" spans="15:15" x14ac:dyDescent="0.2">
      <c r="O2468" s="62"/>
    </row>
    <row r="2469" spans="15:15" x14ac:dyDescent="0.2">
      <c r="O2469" s="62"/>
    </row>
    <row r="2470" spans="15:15" x14ac:dyDescent="0.2">
      <c r="O2470" s="62"/>
    </row>
    <row r="2471" spans="15:15" x14ac:dyDescent="0.2">
      <c r="O2471" s="62"/>
    </row>
    <row r="2472" spans="15:15" x14ac:dyDescent="0.2">
      <c r="O2472" s="62"/>
    </row>
    <row r="2473" spans="15:15" x14ac:dyDescent="0.2">
      <c r="O2473" s="62"/>
    </row>
    <row r="2474" spans="15:15" x14ac:dyDescent="0.2">
      <c r="O2474" s="62"/>
    </row>
    <row r="2475" spans="15:15" x14ac:dyDescent="0.2">
      <c r="O2475" s="62"/>
    </row>
    <row r="2476" spans="15:15" x14ac:dyDescent="0.2">
      <c r="O2476" s="62"/>
    </row>
    <row r="2477" spans="15:15" x14ac:dyDescent="0.2">
      <c r="O2477" s="62"/>
    </row>
    <row r="2478" spans="15:15" x14ac:dyDescent="0.2">
      <c r="O2478" s="62"/>
    </row>
    <row r="2479" spans="15:15" x14ac:dyDescent="0.2">
      <c r="O2479" s="62"/>
    </row>
    <row r="2480" spans="15:15" x14ac:dyDescent="0.2">
      <c r="O2480" s="62"/>
    </row>
    <row r="2481" spans="15:15" x14ac:dyDescent="0.2">
      <c r="O2481" s="62"/>
    </row>
    <row r="2482" spans="15:15" x14ac:dyDescent="0.2">
      <c r="O2482" s="62"/>
    </row>
    <row r="2483" spans="15:15" x14ac:dyDescent="0.2">
      <c r="O2483" s="62"/>
    </row>
    <row r="2484" spans="15:15" x14ac:dyDescent="0.2">
      <c r="O2484" s="62"/>
    </row>
    <row r="2485" spans="15:15" x14ac:dyDescent="0.2">
      <c r="O2485" s="62"/>
    </row>
    <row r="2486" spans="15:15" x14ac:dyDescent="0.2">
      <c r="O2486" s="62"/>
    </row>
    <row r="2487" spans="15:15" x14ac:dyDescent="0.2">
      <c r="O2487" s="62"/>
    </row>
    <row r="2488" spans="15:15" x14ac:dyDescent="0.2">
      <c r="O2488" s="62"/>
    </row>
    <row r="2489" spans="15:15" x14ac:dyDescent="0.2">
      <c r="O2489" s="62"/>
    </row>
    <row r="2490" spans="15:15" x14ac:dyDescent="0.2">
      <c r="O2490" s="62"/>
    </row>
    <row r="2491" spans="15:15" x14ac:dyDescent="0.2">
      <c r="O2491" s="62"/>
    </row>
    <row r="2492" spans="15:15" x14ac:dyDescent="0.2">
      <c r="O2492" s="62"/>
    </row>
    <row r="2493" spans="15:15" x14ac:dyDescent="0.2">
      <c r="O2493" s="62"/>
    </row>
    <row r="2494" spans="15:15" x14ac:dyDescent="0.2">
      <c r="O2494" s="62"/>
    </row>
    <row r="2495" spans="15:15" x14ac:dyDescent="0.2">
      <c r="O2495" s="62"/>
    </row>
    <row r="2496" spans="15:15" x14ac:dyDescent="0.2">
      <c r="O2496" s="62"/>
    </row>
    <row r="2497" spans="15:15" x14ac:dyDescent="0.2">
      <c r="O2497" s="62"/>
    </row>
    <row r="2498" spans="15:15" x14ac:dyDescent="0.2">
      <c r="O2498" s="62"/>
    </row>
    <row r="2499" spans="15:15" x14ac:dyDescent="0.2">
      <c r="O2499" s="62"/>
    </row>
    <row r="2500" spans="15:15" x14ac:dyDescent="0.2">
      <c r="O2500" s="62"/>
    </row>
    <row r="2501" spans="15:15" x14ac:dyDescent="0.2">
      <c r="O2501" s="62"/>
    </row>
    <row r="2502" spans="15:15" x14ac:dyDescent="0.2">
      <c r="O2502" s="62"/>
    </row>
    <row r="2503" spans="15:15" x14ac:dyDescent="0.2">
      <c r="O2503" s="62"/>
    </row>
    <row r="2504" spans="15:15" x14ac:dyDescent="0.2">
      <c r="O2504" s="62"/>
    </row>
    <row r="2505" spans="15:15" x14ac:dyDescent="0.2">
      <c r="O2505" s="62"/>
    </row>
    <row r="2506" spans="15:15" x14ac:dyDescent="0.2">
      <c r="O2506" s="62"/>
    </row>
    <row r="2507" spans="15:15" x14ac:dyDescent="0.2">
      <c r="O2507" s="62"/>
    </row>
    <row r="2508" spans="15:15" x14ac:dyDescent="0.2">
      <c r="O2508" s="62"/>
    </row>
    <row r="2509" spans="15:15" x14ac:dyDescent="0.2">
      <c r="O2509" s="62"/>
    </row>
    <row r="2510" spans="15:15" x14ac:dyDescent="0.2">
      <c r="O2510" s="62"/>
    </row>
    <row r="2511" spans="15:15" x14ac:dyDescent="0.2">
      <c r="O2511" s="62"/>
    </row>
    <row r="2512" spans="15:15" x14ac:dyDescent="0.2">
      <c r="O2512" s="62"/>
    </row>
    <row r="2513" spans="15:15" x14ac:dyDescent="0.2">
      <c r="O2513" s="62"/>
    </row>
    <row r="2514" spans="15:15" x14ac:dyDescent="0.2">
      <c r="O2514" s="62"/>
    </row>
    <row r="2515" spans="15:15" x14ac:dyDescent="0.2">
      <c r="O2515" s="62"/>
    </row>
    <row r="2516" spans="15:15" x14ac:dyDescent="0.2">
      <c r="O2516" s="62"/>
    </row>
    <row r="2517" spans="15:15" x14ac:dyDescent="0.2">
      <c r="O2517" s="62"/>
    </row>
    <row r="2518" spans="15:15" x14ac:dyDescent="0.2">
      <c r="O2518" s="62"/>
    </row>
    <row r="2519" spans="15:15" x14ac:dyDescent="0.2">
      <c r="O2519" s="62"/>
    </row>
    <row r="2520" spans="15:15" x14ac:dyDescent="0.2">
      <c r="O2520" s="62"/>
    </row>
    <row r="2521" spans="15:15" x14ac:dyDescent="0.2">
      <c r="O2521" s="62"/>
    </row>
    <row r="2522" spans="15:15" x14ac:dyDescent="0.2">
      <c r="O2522" s="62"/>
    </row>
    <row r="2523" spans="15:15" x14ac:dyDescent="0.2">
      <c r="O2523" s="62"/>
    </row>
    <row r="2524" spans="15:15" x14ac:dyDescent="0.2">
      <c r="O2524" s="62"/>
    </row>
    <row r="2525" spans="15:15" x14ac:dyDescent="0.2">
      <c r="O2525" s="62"/>
    </row>
    <row r="2526" spans="15:15" x14ac:dyDescent="0.2">
      <c r="O2526" s="62"/>
    </row>
    <row r="2527" spans="15:15" x14ac:dyDescent="0.2">
      <c r="O2527" s="62"/>
    </row>
    <row r="2528" spans="15:15" x14ac:dyDescent="0.2">
      <c r="O2528" s="62"/>
    </row>
    <row r="2529" spans="15:15" x14ac:dyDescent="0.2">
      <c r="O2529" s="62"/>
    </row>
    <row r="2530" spans="15:15" x14ac:dyDescent="0.2">
      <c r="O2530" s="62"/>
    </row>
    <row r="2531" spans="15:15" x14ac:dyDescent="0.2">
      <c r="O2531" s="62"/>
    </row>
    <row r="2532" spans="15:15" x14ac:dyDescent="0.2">
      <c r="O2532" s="62"/>
    </row>
    <row r="2533" spans="15:15" x14ac:dyDescent="0.2">
      <c r="O2533" s="62"/>
    </row>
    <row r="2534" spans="15:15" x14ac:dyDescent="0.2">
      <c r="O2534" s="62"/>
    </row>
    <row r="2535" spans="15:15" x14ac:dyDescent="0.2">
      <c r="O2535" s="62"/>
    </row>
    <row r="2536" spans="15:15" x14ac:dyDescent="0.2">
      <c r="O2536" s="62"/>
    </row>
    <row r="2537" spans="15:15" x14ac:dyDescent="0.2">
      <c r="O2537" s="62"/>
    </row>
    <row r="2538" spans="15:15" x14ac:dyDescent="0.2">
      <c r="O2538" s="62"/>
    </row>
    <row r="2539" spans="15:15" x14ac:dyDescent="0.2">
      <c r="O2539" s="62"/>
    </row>
    <row r="2540" spans="15:15" x14ac:dyDescent="0.2">
      <c r="O2540" s="62"/>
    </row>
    <row r="2541" spans="15:15" x14ac:dyDescent="0.2">
      <c r="O2541" s="62"/>
    </row>
    <row r="2542" spans="15:15" x14ac:dyDescent="0.2">
      <c r="O2542" s="62"/>
    </row>
    <row r="2543" spans="15:15" x14ac:dyDescent="0.2">
      <c r="O2543" s="62"/>
    </row>
    <row r="2544" spans="15:15" x14ac:dyDescent="0.2">
      <c r="O2544" s="62"/>
    </row>
    <row r="2545" spans="15:15" x14ac:dyDescent="0.2">
      <c r="O2545" s="62"/>
    </row>
    <row r="2546" spans="15:15" x14ac:dyDescent="0.2">
      <c r="O2546" s="62"/>
    </row>
    <row r="2547" spans="15:15" x14ac:dyDescent="0.2">
      <c r="O2547" s="62"/>
    </row>
    <row r="2548" spans="15:15" x14ac:dyDescent="0.2">
      <c r="O2548" s="62"/>
    </row>
    <row r="2549" spans="15:15" x14ac:dyDescent="0.2">
      <c r="O2549" s="62"/>
    </row>
    <row r="2550" spans="15:15" x14ac:dyDescent="0.2">
      <c r="O2550" s="62"/>
    </row>
    <row r="2551" spans="15:15" x14ac:dyDescent="0.2">
      <c r="O2551" s="62"/>
    </row>
    <row r="2552" spans="15:15" x14ac:dyDescent="0.2">
      <c r="O2552" s="62"/>
    </row>
    <row r="2553" spans="15:15" x14ac:dyDescent="0.2">
      <c r="O2553" s="62"/>
    </row>
    <row r="2554" spans="15:15" x14ac:dyDescent="0.2">
      <c r="O2554" s="62"/>
    </row>
    <row r="2555" spans="15:15" x14ac:dyDescent="0.2">
      <c r="O2555" s="62"/>
    </row>
    <row r="2556" spans="15:15" x14ac:dyDescent="0.2">
      <c r="O2556" s="62"/>
    </row>
    <row r="2557" spans="15:15" x14ac:dyDescent="0.2">
      <c r="O2557" s="62"/>
    </row>
    <row r="2558" spans="15:15" x14ac:dyDescent="0.2">
      <c r="O2558" s="62"/>
    </row>
    <row r="2559" spans="15:15" x14ac:dyDescent="0.2">
      <c r="O2559" s="62"/>
    </row>
    <row r="2560" spans="15:15" x14ac:dyDescent="0.2">
      <c r="O2560" s="62"/>
    </row>
    <row r="2561" spans="15:15" x14ac:dyDescent="0.2">
      <c r="O2561" s="62"/>
    </row>
    <row r="2562" spans="15:15" x14ac:dyDescent="0.2">
      <c r="O2562" s="62"/>
    </row>
    <row r="2563" spans="15:15" x14ac:dyDescent="0.2">
      <c r="O2563" s="62"/>
    </row>
    <row r="2564" spans="15:15" x14ac:dyDescent="0.2">
      <c r="O2564" s="62"/>
    </row>
    <row r="2565" spans="15:15" x14ac:dyDescent="0.2">
      <c r="O2565" s="62"/>
    </row>
    <row r="2566" spans="15:15" x14ac:dyDescent="0.2">
      <c r="O2566" s="62"/>
    </row>
    <row r="2567" spans="15:15" x14ac:dyDescent="0.2">
      <c r="O2567" s="62"/>
    </row>
    <row r="2568" spans="15:15" x14ac:dyDescent="0.2">
      <c r="O2568" s="62"/>
    </row>
    <row r="2569" spans="15:15" x14ac:dyDescent="0.2">
      <c r="O2569" s="62"/>
    </row>
    <row r="2570" spans="15:15" x14ac:dyDescent="0.2">
      <c r="O2570" s="62"/>
    </row>
    <row r="2571" spans="15:15" x14ac:dyDescent="0.2">
      <c r="O2571" s="62"/>
    </row>
    <row r="2572" spans="15:15" x14ac:dyDescent="0.2">
      <c r="O2572" s="62"/>
    </row>
    <row r="2573" spans="15:15" x14ac:dyDescent="0.2">
      <c r="O2573" s="62"/>
    </row>
    <row r="2574" spans="15:15" x14ac:dyDescent="0.2">
      <c r="O2574" s="62"/>
    </row>
    <row r="2575" spans="15:15" x14ac:dyDescent="0.2">
      <c r="O2575" s="62"/>
    </row>
    <row r="2576" spans="15:15" x14ac:dyDescent="0.2">
      <c r="O2576" s="62"/>
    </row>
    <row r="2577" spans="15:15" x14ac:dyDescent="0.2">
      <c r="O2577" s="62"/>
    </row>
    <row r="2578" spans="15:15" x14ac:dyDescent="0.2">
      <c r="O2578" s="62"/>
    </row>
    <row r="2579" spans="15:15" x14ac:dyDescent="0.2">
      <c r="O2579" s="62"/>
    </row>
    <row r="2580" spans="15:15" x14ac:dyDescent="0.2">
      <c r="O2580" s="62"/>
    </row>
    <row r="2581" spans="15:15" x14ac:dyDescent="0.2">
      <c r="O2581" s="62"/>
    </row>
    <row r="2582" spans="15:15" x14ac:dyDescent="0.2">
      <c r="O2582" s="62"/>
    </row>
    <row r="2583" spans="15:15" x14ac:dyDescent="0.2">
      <c r="O2583" s="62"/>
    </row>
    <row r="2584" spans="15:15" x14ac:dyDescent="0.2">
      <c r="O2584" s="62"/>
    </row>
    <row r="2585" spans="15:15" x14ac:dyDescent="0.2">
      <c r="O2585" s="62"/>
    </row>
    <row r="2586" spans="15:15" x14ac:dyDescent="0.2">
      <c r="O2586" s="62"/>
    </row>
    <row r="2587" spans="15:15" x14ac:dyDescent="0.2">
      <c r="O2587" s="62"/>
    </row>
    <row r="2588" spans="15:15" x14ac:dyDescent="0.2">
      <c r="O2588" s="62"/>
    </row>
    <row r="2589" spans="15:15" x14ac:dyDescent="0.2">
      <c r="O2589" s="62"/>
    </row>
    <row r="2590" spans="15:15" x14ac:dyDescent="0.2">
      <c r="O2590" s="62"/>
    </row>
    <row r="2591" spans="15:15" x14ac:dyDescent="0.2">
      <c r="O2591" s="62"/>
    </row>
    <row r="2592" spans="15:15" x14ac:dyDescent="0.2">
      <c r="O2592" s="62"/>
    </row>
    <row r="2593" spans="15:15" x14ac:dyDescent="0.2">
      <c r="O2593" s="62"/>
    </row>
    <row r="2594" spans="15:15" x14ac:dyDescent="0.2">
      <c r="O2594" s="62"/>
    </row>
    <row r="2595" spans="15:15" x14ac:dyDescent="0.2">
      <c r="O2595" s="62"/>
    </row>
    <row r="2596" spans="15:15" x14ac:dyDescent="0.2">
      <c r="O2596" s="62"/>
    </row>
    <row r="2597" spans="15:15" x14ac:dyDescent="0.2">
      <c r="O2597" s="62"/>
    </row>
    <row r="2598" spans="15:15" x14ac:dyDescent="0.2">
      <c r="O2598" s="62"/>
    </row>
    <row r="2599" spans="15:15" x14ac:dyDescent="0.2">
      <c r="O2599" s="62"/>
    </row>
    <row r="2600" spans="15:15" x14ac:dyDescent="0.2">
      <c r="O2600" s="62"/>
    </row>
    <row r="2601" spans="15:15" x14ac:dyDescent="0.2">
      <c r="O2601" s="62"/>
    </row>
    <row r="2602" spans="15:15" x14ac:dyDescent="0.2">
      <c r="O2602" s="62"/>
    </row>
    <row r="2603" spans="15:15" x14ac:dyDescent="0.2">
      <c r="O2603" s="62"/>
    </row>
    <row r="2604" spans="15:15" x14ac:dyDescent="0.2">
      <c r="O2604" s="62"/>
    </row>
    <row r="2605" spans="15:15" x14ac:dyDescent="0.2">
      <c r="O2605" s="62"/>
    </row>
    <row r="2606" spans="15:15" x14ac:dyDescent="0.2">
      <c r="O2606" s="62"/>
    </row>
    <row r="2607" spans="15:15" x14ac:dyDescent="0.2">
      <c r="O2607" s="62"/>
    </row>
    <row r="2608" spans="15:15" x14ac:dyDescent="0.2">
      <c r="O2608" s="62"/>
    </row>
    <row r="2609" spans="15:15" x14ac:dyDescent="0.2">
      <c r="O2609" s="62"/>
    </row>
    <row r="2610" spans="15:15" x14ac:dyDescent="0.2">
      <c r="O2610" s="62"/>
    </row>
    <row r="2611" spans="15:15" x14ac:dyDescent="0.2">
      <c r="O2611" s="62"/>
    </row>
    <row r="2612" spans="15:15" x14ac:dyDescent="0.2">
      <c r="O2612" s="62"/>
    </row>
    <row r="2613" spans="15:15" x14ac:dyDescent="0.2">
      <c r="O2613" s="62"/>
    </row>
    <row r="2614" spans="15:15" x14ac:dyDescent="0.2">
      <c r="O2614" s="62"/>
    </row>
    <row r="2615" spans="15:15" x14ac:dyDescent="0.2">
      <c r="O2615" s="62"/>
    </row>
    <row r="2616" spans="15:15" x14ac:dyDescent="0.2">
      <c r="O2616" s="62"/>
    </row>
    <row r="2617" spans="15:15" x14ac:dyDescent="0.2">
      <c r="O2617" s="62"/>
    </row>
    <row r="2618" spans="15:15" x14ac:dyDescent="0.2">
      <c r="O2618" s="62"/>
    </row>
    <row r="2619" spans="15:15" x14ac:dyDescent="0.2">
      <c r="O2619" s="62"/>
    </row>
    <row r="2620" spans="15:15" x14ac:dyDescent="0.2">
      <c r="O2620" s="62"/>
    </row>
    <row r="2621" spans="15:15" x14ac:dyDescent="0.2">
      <c r="O2621" s="62"/>
    </row>
    <row r="2622" spans="15:15" x14ac:dyDescent="0.2">
      <c r="O2622" s="62"/>
    </row>
    <row r="2623" spans="15:15" x14ac:dyDescent="0.2">
      <c r="O2623" s="62"/>
    </row>
    <row r="2624" spans="15:15" x14ac:dyDescent="0.2">
      <c r="O2624" s="62"/>
    </row>
    <row r="2625" spans="15:15" x14ac:dyDescent="0.2">
      <c r="O2625" s="62"/>
    </row>
    <row r="2626" spans="15:15" x14ac:dyDescent="0.2">
      <c r="O2626" s="62"/>
    </row>
    <row r="2627" spans="15:15" x14ac:dyDescent="0.2">
      <c r="O2627" s="62"/>
    </row>
    <row r="2628" spans="15:15" x14ac:dyDescent="0.2">
      <c r="O2628" s="62"/>
    </row>
    <row r="2629" spans="15:15" x14ac:dyDescent="0.2">
      <c r="O2629" s="62"/>
    </row>
    <row r="2630" spans="15:15" x14ac:dyDescent="0.2">
      <c r="O2630" s="62"/>
    </row>
    <row r="2631" spans="15:15" x14ac:dyDescent="0.2">
      <c r="O2631" s="62"/>
    </row>
    <row r="2632" spans="15:15" x14ac:dyDescent="0.2">
      <c r="O2632" s="62"/>
    </row>
    <row r="2633" spans="15:15" x14ac:dyDescent="0.2">
      <c r="O2633" s="62"/>
    </row>
    <row r="2634" spans="15:15" x14ac:dyDescent="0.2">
      <c r="O2634" s="62"/>
    </row>
    <row r="2635" spans="15:15" x14ac:dyDescent="0.2">
      <c r="O2635" s="62"/>
    </row>
    <row r="2636" spans="15:15" x14ac:dyDescent="0.2">
      <c r="O2636" s="62"/>
    </row>
    <row r="2637" spans="15:15" x14ac:dyDescent="0.2">
      <c r="O2637" s="62"/>
    </row>
    <row r="2638" spans="15:15" x14ac:dyDescent="0.2">
      <c r="O2638" s="62"/>
    </row>
    <row r="2639" spans="15:15" x14ac:dyDescent="0.2">
      <c r="O2639" s="62"/>
    </row>
    <row r="2640" spans="15:15" x14ac:dyDescent="0.2">
      <c r="O2640" s="62"/>
    </row>
    <row r="2641" spans="15:15" x14ac:dyDescent="0.2">
      <c r="O2641" s="62"/>
    </row>
    <row r="2642" spans="15:15" x14ac:dyDescent="0.2">
      <c r="O2642" s="62"/>
    </row>
    <row r="2643" spans="15:15" x14ac:dyDescent="0.2">
      <c r="O2643" s="62"/>
    </row>
    <row r="2644" spans="15:15" x14ac:dyDescent="0.2">
      <c r="O2644" s="62"/>
    </row>
    <row r="2645" spans="15:15" x14ac:dyDescent="0.2">
      <c r="O2645" s="62"/>
    </row>
    <row r="2646" spans="15:15" x14ac:dyDescent="0.2">
      <c r="O2646" s="62"/>
    </row>
    <row r="2647" spans="15:15" x14ac:dyDescent="0.2">
      <c r="O2647" s="62"/>
    </row>
    <row r="2648" spans="15:15" x14ac:dyDescent="0.2">
      <c r="O2648" s="62"/>
    </row>
    <row r="2649" spans="15:15" x14ac:dyDescent="0.2">
      <c r="O2649" s="62"/>
    </row>
    <row r="2650" spans="15:15" x14ac:dyDescent="0.2">
      <c r="O2650" s="62"/>
    </row>
    <row r="2651" spans="15:15" x14ac:dyDescent="0.2">
      <c r="O2651" s="62"/>
    </row>
    <row r="2652" spans="15:15" x14ac:dyDescent="0.2">
      <c r="O2652" s="62"/>
    </row>
    <row r="2653" spans="15:15" x14ac:dyDescent="0.2">
      <c r="O2653" s="62"/>
    </row>
    <row r="2654" spans="15:15" x14ac:dyDescent="0.2">
      <c r="O2654" s="62"/>
    </row>
    <row r="2655" spans="15:15" x14ac:dyDescent="0.2">
      <c r="O2655" s="62"/>
    </row>
    <row r="2656" spans="15:15" x14ac:dyDescent="0.2">
      <c r="O2656" s="62"/>
    </row>
    <row r="2657" spans="15:15" x14ac:dyDescent="0.2">
      <c r="O2657" s="62"/>
    </row>
    <row r="2658" spans="15:15" x14ac:dyDescent="0.2">
      <c r="O2658" s="62"/>
    </row>
    <row r="2659" spans="15:15" x14ac:dyDescent="0.2">
      <c r="O2659" s="62"/>
    </row>
    <row r="2660" spans="15:15" x14ac:dyDescent="0.2">
      <c r="O2660" s="62"/>
    </row>
    <row r="2661" spans="15:15" x14ac:dyDescent="0.2">
      <c r="O2661" s="62"/>
    </row>
    <row r="2662" spans="15:15" x14ac:dyDescent="0.2">
      <c r="O2662" s="62"/>
    </row>
    <row r="2663" spans="15:15" x14ac:dyDescent="0.2">
      <c r="O2663" s="62"/>
    </row>
    <row r="2664" spans="15:15" x14ac:dyDescent="0.2">
      <c r="O2664" s="62"/>
    </row>
    <row r="2665" spans="15:15" x14ac:dyDescent="0.2">
      <c r="O2665" s="62"/>
    </row>
    <row r="2666" spans="15:15" x14ac:dyDescent="0.2">
      <c r="O2666" s="62"/>
    </row>
    <row r="2667" spans="15:15" x14ac:dyDescent="0.2">
      <c r="O2667" s="62"/>
    </row>
    <row r="2668" spans="15:15" x14ac:dyDescent="0.2">
      <c r="O2668" s="62"/>
    </row>
    <row r="2669" spans="15:15" x14ac:dyDescent="0.2">
      <c r="O2669" s="62"/>
    </row>
    <row r="2670" spans="15:15" x14ac:dyDescent="0.2">
      <c r="O2670" s="62"/>
    </row>
    <row r="2671" spans="15:15" x14ac:dyDescent="0.2">
      <c r="O2671" s="62"/>
    </row>
    <row r="2672" spans="15:15" x14ac:dyDescent="0.2">
      <c r="O2672" s="62"/>
    </row>
    <row r="2673" spans="15:15" x14ac:dyDescent="0.2">
      <c r="O2673" s="62"/>
    </row>
    <row r="2674" spans="15:15" x14ac:dyDescent="0.2">
      <c r="O2674" s="62"/>
    </row>
    <row r="2675" spans="15:15" x14ac:dyDescent="0.2">
      <c r="O2675" s="62"/>
    </row>
    <row r="2676" spans="15:15" x14ac:dyDescent="0.2">
      <c r="O2676" s="62"/>
    </row>
    <row r="2677" spans="15:15" x14ac:dyDescent="0.2">
      <c r="O2677" s="62"/>
    </row>
    <row r="2678" spans="15:15" x14ac:dyDescent="0.2">
      <c r="O2678" s="62"/>
    </row>
    <row r="2679" spans="15:15" x14ac:dyDescent="0.2">
      <c r="O2679" s="62"/>
    </row>
    <row r="2680" spans="15:15" x14ac:dyDescent="0.2">
      <c r="O2680" s="62"/>
    </row>
    <row r="2681" spans="15:15" x14ac:dyDescent="0.2">
      <c r="O2681" s="62"/>
    </row>
    <row r="2682" spans="15:15" x14ac:dyDescent="0.2">
      <c r="O2682" s="62"/>
    </row>
    <row r="2683" spans="15:15" x14ac:dyDescent="0.2">
      <c r="O2683" s="62"/>
    </row>
    <row r="2684" spans="15:15" x14ac:dyDescent="0.2">
      <c r="O2684" s="62"/>
    </row>
    <row r="2685" spans="15:15" x14ac:dyDescent="0.2">
      <c r="O2685" s="62"/>
    </row>
    <row r="2686" spans="15:15" x14ac:dyDescent="0.2">
      <c r="O2686" s="62"/>
    </row>
    <row r="2687" spans="15:15" x14ac:dyDescent="0.2">
      <c r="O2687" s="62"/>
    </row>
    <row r="2688" spans="15:15" x14ac:dyDescent="0.2">
      <c r="O2688" s="62"/>
    </row>
    <row r="2689" spans="15:15" x14ac:dyDescent="0.2">
      <c r="O2689" s="62"/>
    </row>
    <row r="2690" spans="15:15" x14ac:dyDescent="0.2">
      <c r="O2690" s="62"/>
    </row>
    <row r="2691" spans="15:15" x14ac:dyDescent="0.2">
      <c r="O2691" s="62"/>
    </row>
    <row r="2692" spans="15:15" x14ac:dyDescent="0.2">
      <c r="O2692" s="62"/>
    </row>
    <row r="2693" spans="15:15" x14ac:dyDescent="0.2">
      <c r="O2693" s="62"/>
    </row>
    <row r="2694" spans="15:15" x14ac:dyDescent="0.2">
      <c r="O2694" s="62"/>
    </row>
    <row r="2695" spans="15:15" x14ac:dyDescent="0.2">
      <c r="O2695" s="62"/>
    </row>
    <row r="2696" spans="15:15" x14ac:dyDescent="0.2">
      <c r="O2696" s="62"/>
    </row>
    <row r="2697" spans="15:15" x14ac:dyDescent="0.2">
      <c r="O2697" s="62"/>
    </row>
    <row r="2698" spans="15:15" x14ac:dyDescent="0.2">
      <c r="O2698" s="62"/>
    </row>
    <row r="2699" spans="15:15" x14ac:dyDescent="0.2">
      <c r="O2699" s="62"/>
    </row>
    <row r="2700" spans="15:15" x14ac:dyDescent="0.2">
      <c r="O2700" s="62"/>
    </row>
    <row r="2701" spans="15:15" x14ac:dyDescent="0.2">
      <c r="O2701" s="62"/>
    </row>
    <row r="2702" spans="15:15" x14ac:dyDescent="0.2">
      <c r="O2702" s="62"/>
    </row>
    <row r="2703" spans="15:15" x14ac:dyDescent="0.2">
      <c r="O2703" s="62"/>
    </row>
    <row r="2704" spans="15:15" x14ac:dyDescent="0.2">
      <c r="O2704" s="62"/>
    </row>
    <row r="2705" spans="15:15" x14ac:dyDescent="0.2">
      <c r="O2705" s="62"/>
    </row>
    <row r="2706" spans="15:15" x14ac:dyDescent="0.2">
      <c r="O2706" s="62"/>
    </row>
    <row r="2707" spans="15:15" x14ac:dyDescent="0.2">
      <c r="O2707" s="62"/>
    </row>
    <row r="2708" spans="15:15" x14ac:dyDescent="0.2">
      <c r="O2708" s="62"/>
    </row>
    <row r="2709" spans="15:15" x14ac:dyDescent="0.2">
      <c r="O2709" s="62"/>
    </row>
    <row r="2710" spans="15:15" x14ac:dyDescent="0.2">
      <c r="O2710" s="62"/>
    </row>
    <row r="2711" spans="15:15" x14ac:dyDescent="0.2">
      <c r="O2711" s="62"/>
    </row>
    <row r="2712" spans="15:15" x14ac:dyDescent="0.2">
      <c r="O2712" s="62"/>
    </row>
    <row r="2713" spans="15:15" x14ac:dyDescent="0.2">
      <c r="O2713" s="62"/>
    </row>
    <row r="2714" spans="15:15" x14ac:dyDescent="0.2">
      <c r="O2714" s="62"/>
    </row>
    <row r="2715" spans="15:15" x14ac:dyDescent="0.2">
      <c r="O2715" s="62"/>
    </row>
    <row r="2716" spans="15:15" x14ac:dyDescent="0.2">
      <c r="O2716" s="62"/>
    </row>
    <row r="2717" spans="15:15" x14ac:dyDescent="0.2">
      <c r="O2717" s="62"/>
    </row>
    <row r="2718" spans="15:15" x14ac:dyDescent="0.2">
      <c r="O2718" s="62"/>
    </row>
    <row r="2719" spans="15:15" x14ac:dyDescent="0.2">
      <c r="O2719" s="62"/>
    </row>
    <row r="2720" spans="15:15" x14ac:dyDescent="0.2">
      <c r="O2720" s="62"/>
    </row>
    <row r="2721" spans="15:15" x14ac:dyDescent="0.2">
      <c r="O2721" s="62"/>
    </row>
    <row r="2722" spans="15:15" x14ac:dyDescent="0.2">
      <c r="O2722" s="62"/>
    </row>
    <row r="2723" spans="15:15" x14ac:dyDescent="0.2">
      <c r="O2723" s="62"/>
    </row>
    <row r="2724" spans="15:15" x14ac:dyDescent="0.2">
      <c r="O2724" s="62"/>
    </row>
    <row r="2725" spans="15:15" x14ac:dyDescent="0.2">
      <c r="O2725" s="62"/>
    </row>
    <row r="2726" spans="15:15" x14ac:dyDescent="0.2">
      <c r="O2726" s="62"/>
    </row>
    <row r="2727" spans="15:15" x14ac:dyDescent="0.2">
      <c r="O2727" s="62"/>
    </row>
    <row r="2728" spans="15:15" x14ac:dyDescent="0.2">
      <c r="O2728" s="62"/>
    </row>
    <row r="2729" spans="15:15" x14ac:dyDescent="0.2">
      <c r="O2729" s="62"/>
    </row>
    <row r="2730" spans="15:15" x14ac:dyDescent="0.2">
      <c r="O2730" s="62"/>
    </row>
    <row r="2731" spans="15:15" x14ac:dyDescent="0.2">
      <c r="O2731" s="62"/>
    </row>
    <row r="2732" spans="15:15" x14ac:dyDescent="0.2">
      <c r="O2732" s="62"/>
    </row>
    <row r="2733" spans="15:15" x14ac:dyDescent="0.2">
      <c r="O2733" s="62"/>
    </row>
    <row r="2734" spans="15:15" x14ac:dyDescent="0.2">
      <c r="O2734" s="62"/>
    </row>
    <row r="2735" spans="15:15" x14ac:dyDescent="0.2">
      <c r="O2735" s="62"/>
    </row>
    <row r="2736" spans="15:15" x14ac:dyDescent="0.2">
      <c r="O2736" s="62"/>
    </row>
    <row r="2737" spans="15:15" x14ac:dyDescent="0.2">
      <c r="O2737" s="62"/>
    </row>
    <row r="2738" spans="15:15" x14ac:dyDescent="0.2">
      <c r="O2738" s="62"/>
    </row>
    <row r="2739" spans="15:15" x14ac:dyDescent="0.2">
      <c r="O2739" s="62"/>
    </row>
    <row r="2740" spans="15:15" x14ac:dyDescent="0.2">
      <c r="O2740" s="62"/>
    </row>
    <row r="2741" spans="15:15" x14ac:dyDescent="0.2">
      <c r="O2741" s="62"/>
    </row>
    <row r="2742" spans="15:15" x14ac:dyDescent="0.2">
      <c r="O2742" s="62"/>
    </row>
    <row r="2743" spans="15:15" x14ac:dyDescent="0.2">
      <c r="O2743" s="62"/>
    </row>
    <row r="2744" spans="15:15" x14ac:dyDescent="0.2">
      <c r="O2744" s="62"/>
    </row>
    <row r="2745" spans="15:15" x14ac:dyDescent="0.2">
      <c r="O2745" s="62"/>
    </row>
    <row r="2746" spans="15:15" x14ac:dyDescent="0.2">
      <c r="O2746" s="62"/>
    </row>
    <row r="2747" spans="15:15" x14ac:dyDescent="0.2">
      <c r="O2747" s="62"/>
    </row>
    <row r="2748" spans="15:15" x14ac:dyDescent="0.2">
      <c r="O2748" s="62"/>
    </row>
    <row r="2749" spans="15:15" x14ac:dyDescent="0.2">
      <c r="O2749" s="62"/>
    </row>
    <row r="2750" spans="15:15" x14ac:dyDescent="0.2">
      <c r="O2750" s="62"/>
    </row>
    <row r="2751" spans="15:15" x14ac:dyDescent="0.2">
      <c r="O2751" s="62"/>
    </row>
    <row r="2752" spans="15:15" x14ac:dyDescent="0.2">
      <c r="O2752" s="62"/>
    </row>
    <row r="2753" spans="15:15" x14ac:dyDescent="0.2">
      <c r="O2753" s="62"/>
    </row>
    <row r="2754" spans="15:15" x14ac:dyDescent="0.2">
      <c r="O2754" s="62"/>
    </row>
    <row r="2755" spans="15:15" x14ac:dyDescent="0.2">
      <c r="O2755" s="62"/>
    </row>
    <row r="2756" spans="15:15" x14ac:dyDescent="0.2">
      <c r="O2756" s="62"/>
    </row>
    <row r="2757" spans="15:15" x14ac:dyDescent="0.2">
      <c r="O2757" s="62"/>
    </row>
    <row r="2758" spans="15:15" x14ac:dyDescent="0.2">
      <c r="O2758" s="62"/>
    </row>
    <row r="2759" spans="15:15" x14ac:dyDescent="0.2">
      <c r="O2759" s="62"/>
    </row>
    <row r="2760" spans="15:15" x14ac:dyDescent="0.2">
      <c r="O2760" s="62"/>
    </row>
    <row r="2761" spans="15:15" x14ac:dyDescent="0.2">
      <c r="O2761" s="62"/>
    </row>
    <row r="2762" spans="15:15" x14ac:dyDescent="0.2">
      <c r="O2762" s="62"/>
    </row>
    <row r="2763" spans="15:15" x14ac:dyDescent="0.2">
      <c r="O2763" s="62"/>
    </row>
    <row r="2764" spans="15:15" x14ac:dyDescent="0.2">
      <c r="O2764" s="62"/>
    </row>
    <row r="2765" spans="15:15" x14ac:dyDescent="0.2">
      <c r="O2765" s="62"/>
    </row>
    <row r="2766" spans="15:15" x14ac:dyDescent="0.2">
      <c r="O2766" s="62"/>
    </row>
    <row r="2767" spans="15:15" x14ac:dyDescent="0.2">
      <c r="O2767" s="62"/>
    </row>
    <row r="2768" spans="15:15" x14ac:dyDescent="0.2">
      <c r="O2768" s="62"/>
    </row>
    <row r="2769" spans="15:15" x14ac:dyDescent="0.2">
      <c r="O2769" s="62"/>
    </row>
    <row r="2770" spans="15:15" x14ac:dyDescent="0.2">
      <c r="O2770" s="62"/>
    </row>
    <row r="2771" spans="15:15" x14ac:dyDescent="0.2">
      <c r="O2771" s="62"/>
    </row>
    <row r="2772" spans="15:15" x14ac:dyDescent="0.2">
      <c r="O2772" s="62"/>
    </row>
    <row r="2773" spans="15:15" x14ac:dyDescent="0.2">
      <c r="O2773" s="62"/>
    </row>
    <row r="2774" spans="15:15" x14ac:dyDescent="0.2">
      <c r="O2774" s="62"/>
    </row>
    <row r="2775" spans="15:15" x14ac:dyDescent="0.2">
      <c r="O2775" s="62"/>
    </row>
    <row r="2776" spans="15:15" x14ac:dyDescent="0.2">
      <c r="O2776" s="62"/>
    </row>
    <row r="2777" spans="15:15" x14ac:dyDescent="0.2">
      <c r="O2777" s="62"/>
    </row>
    <row r="2778" spans="15:15" x14ac:dyDescent="0.2">
      <c r="O2778" s="62"/>
    </row>
    <row r="2779" spans="15:15" x14ac:dyDescent="0.2">
      <c r="O2779" s="62"/>
    </row>
    <row r="2780" spans="15:15" x14ac:dyDescent="0.2">
      <c r="O2780" s="62"/>
    </row>
    <row r="2781" spans="15:15" x14ac:dyDescent="0.2">
      <c r="O2781" s="62"/>
    </row>
    <row r="2782" spans="15:15" x14ac:dyDescent="0.2">
      <c r="O2782" s="62"/>
    </row>
    <row r="2783" spans="15:15" x14ac:dyDescent="0.2">
      <c r="O2783" s="62"/>
    </row>
    <row r="2784" spans="15:15" x14ac:dyDescent="0.2">
      <c r="O2784" s="62"/>
    </row>
    <row r="2785" spans="15:15" x14ac:dyDescent="0.2">
      <c r="O2785" s="62"/>
    </row>
    <row r="2786" spans="15:15" x14ac:dyDescent="0.2">
      <c r="O2786" s="62"/>
    </row>
    <row r="2787" spans="15:15" x14ac:dyDescent="0.2">
      <c r="O2787" s="62"/>
    </row>
    <row r="2788" spans="15:15" x14ac:dyDescent="0.2">
      <c r="O2788" s="62"/>
    </row>
    <row r="2789" spans="15:15" x14ac:dyDescent="0.2">
      <c r="O2789" s="62"/>
    </row>
    <row r="2790" spans="15:15" x14ac:dyDescent="0.2">
      <c r="O2790" s="62"/>
    </row>
    <row r="2791" spans="15:15" x14ac:dyDescent="0.2">
      <c r="O2791" s="62"/>
    </row>
    <row r="2792" spans="15:15" x14ac:dyDescent="0.2">
      <c r="O2792" s="62"/>
    </row>
    <row r="2793" spans="15:15" x14ac:dyDescent="0.2">
      <c r="O2793" s="62"/>
    </row>
    <row r="2794" spans="15:15" x14ac:dyDescent="0.2">
      <c r="O2794" s="62"/>
    </row>
    <row r="2795" spans="15:15" x14ac:dyDescent="0.2">
      <c r="O2795" s="62"/>
    </row>
    <row r="2796" spans="15:15" x14ac:dyDescent="0.2">
      <c r="O2796" s="62"/>
    </row>
    <row r="2797" spans="15:15" x14ac:dyDescent="0.2">
      <c r="O2797" s="62"/>
    </row>
    <row r="2798" spans="15:15" x14ac:dyDescent="0.2">
      <c r="O2798" s="62"/>
    </row>
    <row r="2799" spans="15:15" x14ac:dyDescent="0.2">
      <c r="O2799" s="62"/>
    </row>
    <row r="2800" spans="15:15" x14ac:dyDescent="0.2">
      <c r="O2800" s="62"/>
    </row>
    <row r="2801" spans="15:15" x14ac:dyDescent="0.2">
      <c r="O2801" s="62"/>
    </row>
    <row r="2802" spans="15:15" x14ac:dyDescent="0.2">
      <c r="O2802" s="62"/>
    </row>
    <row r="2803" spans="15:15" x14ac:dyDescent="0.2">
      <c r="O2803" s="62"/>
    </row>
    <row r="2804" spans="15:15" x14ac:dyDescent="0.2">
      <c r="O2804" s="62"/>
    </row>
    <row r="2805" spans="15:15" x14ac:dyDescent="0.2">
      <c r="O2805" s="62"/>
    </row>
    <row r="2806" spans="15:15" x14ac:dyDescent="0.2">
      <c r="O2806" s="62"/>
    </row>
    <row r="2807" spans="15:15" x14ac:dyDescent="0.2">
      <c r="O2807" s="62"/>
    </row>
    <row r="2808" spans="15:15" x14ac:dyDescent="0.2">
      <c r="O2808" s="62"/>
    </row>
    <row r="2809" spans="15:15" x14ac:dyDescent="0.2">
      <c r="O2809" s="62"/>
    </row>
    <row r="2810" spans="15:15" x14ac:dyDescent="0.2">
      <c r="O2810" s="62"/>
    </row>
    <row r="2811" spans="15:15" x14ac:dyDescent="0.2">
      <c r="O2811" s="62"/>
    </row>
    <row r="2812" spans="15:15" x14ac:dyDescent="0.2">
      <c r="O2812" s="62"/>
    </row>
    <row r="2813" spans="15:15" x14ac:dyDescent="0.2">
      <c r="O2813" s="62"/>
    </row>
    <row r="2814" spans="15:15" x14ac:dyDescent="0.2">
      <c r="O2814" s="62"/>
    </row>
    <row r="2815" spans="15:15" x14ac:dyDescent="0.2">
      <c r="O2815" s="62"/>
    </row>
    <row r="2816" spans="15:15" x14ac:dyDescent="0.2">
      <c r="O2816" s="62"/>
    </row>
    <row r="2817" spans="15:15" x14ac:dyDescent="0.2">
      <c r="O2817" s="62"/>
    </row>
    <row r="2818" spans="15:15" x14ac:dyDescent="0.2">
      <c r="O2818" s="62"/>
    </row>
    <row r="2819" spans="15:15" x14ac:dyDescent="0.2">
      <c r="O2819" s="62"/>
    </row>
    <row r="2820" spans="15:15" x14ac:dyDescent="0.2">
      <c r="O2820" s="62"/>
    </row>
    <row r="2821" spans="15:15" x14ac:dyDescent="0.2">
      <c r="O2821" s="62"/>
    </row>
    <row r="2822" spans="15:15" x14ac:dyDescent="0.2">
      <c r="O2822" s="62"/>
    </row>
    <row r="2823" spans="15:15" x14ac:dyDescent="0.2">
      <c r="O2823" s="62"/>
    </row>
    <row r="2824" spans="15:15" x14ac:dyDescent="0.2">
      <c r="O2824" s="62"/>
    </row>
    <row r="2825" spans="15:15" x14ac:dyDescent="0.2">
      <c r="O2825" s="62"/>
    </row>
    <row r="2826" spans="15:15" x14ac:dyDescent="0.2">
      <c r="O2826" s="62"/>
    </row>
    <row r="2827" spans="15:15" x14ac:dyDescent="0.2">
      <c r="O2827" s="62"/>
    </row>
    <row r="2828" spans="15:15" x14ac:dyDescent="0.2">
      <c r="O2828" s="62"/>
    </row>
    <row r="2829" spans="15:15" x14ac:dyDescent="0.2">
      <c r="O2829" s="62"/>
    </row>
    <row r="2830" spans="15:15" x14ac:dyDescent="0.2">
      <c r="O2830" s="62"/>
    </row>
    <row r="2831" spans="15:15" x14ac:dyDescent="0.2">
      <c r="O2831" s="62"/>
    </row>
    <row r="2832" spans="15:15" x14ac:dyDescent="0.2">
      <c r="O2832" s="62"/>
    </row>
    <row r="2833" spans="15:15" x14ac:dyDescent="0.2">
      <c r="O2833" s="62"/>
    </row>
    <row r="2834" spans="15:15" x14ac:dyDescent="0.2">
      <c r="O2834" s="62"/>
    </row>
    <row r="2835" spans="15:15" x14ac:dyDescent="0.2">
      <c r="O2835" s="62"/>
    </row>
    <row r="2836" spans="15:15" x14ac:dyDescent="0.2">
      <c r="O2836" s="62"/>
    </row>
    <row r="2837" spans="15:15" x14ac:dyDescent="0.2">
      <c r="O2837" s="62"/>
    </row>
    <row r="2838" spans="15:15" x14ac:dyDescent="0.2">
      <c r="O2838" s="62"/>
    </row>
    <row r="2839" spans="15:15" x14ac:dyDescent="0.2">
      <c r="O2839" s="62"/>
    </row>
    <row r="2840" spans="15:15" x14ac:dyDescent="0.2">
      <c r="O2840" s="62"/>
    </row>
    <row r="2841" spans="15:15" x14ac:dyDescent="0.2">
      <c r="O2841" s="62"/>
    </row>
    <row r="2842" spans="15:15" x14ac:dyDescent="0.2">
      <c r="O2842" s="62"/>
    </row>
    <row r="2843" spans="15:15" x14ac:dyDescent="0.2">
      <c r="O2843" s="62"/>
    </row>
    <row r="2844" spans="15:15" x14ac:dyDescent="0.2">
      <c r="O2844" s="62"/>
    </row>
    <row r="2845" spans="15:15" x14ac:dyDescent="0.2">
      <c r="O2845" s="62"/>
    </row>
    <row r="2846" spans="15:15" x14ac:dyDescent="0.2">
      <c r="O2846" s="62"/>
    </row>
    <row r="2847" spans="15:15" x14ac:dyDescent="0.2">
      <c r="O2847" s="62"/>
    </row>
    <row r="2848" spans="15:15" x14ac:dyDescent="0.2">
      <c r="O2848" s="62"/>
    </row>
    <row r="2849" spans="15:15" x14ac:dyDescent="0.2">
      <c r="O2849" s="62"/>
    </row>
    <row r="2850" spans="15:15" x14ac:dyDescent="0.2">
      <c r="O2850" s="62"/>
    </row>
    <row r="2851" spans="15:15" x14ac:dyDescent="0.2">
      <c r="O2851" s="62"/>
    </row>
    <row r="2852" spans="15:15" x14ac:dyDescent="0.2">
      <c r="O2852" s="62"/>
    </row>
    <row r="2853" spans="15:15" x14ac:dyDescent="0.2">
      <c r="O2853" s="62"/>
    </row>
    <row r="2854" spans="15:15" x14ac:dyDescent="0.2">
      <c r="O2854" s="62"/>
    </row>
    <row r="2855" spans="15:15" x14ac:dyDescent="0.2">
      <c r="O2855" s="62"/>
    </row>
    <row r="2856" spans="15:15" x14ac:dyDescent="0.2">
      <c r="O2856" s="62"/>
    </row>
    <row r="2857" spans="15:15" x14ac:dyDescent="0.2">
      <c r="O2857" s="62"/>
    </row>
    <row r="2858" spans="15:15" x14ac:dyDescent="0.2">
      <c r="O2858" s="62"/>
    </row>
    <row r="2859" spans="15:15" x14ac:dyDescent="0.2">
      <c r="O2859" s="62"/>
    </row>
    <row r="2860" spans="15:15" x14ac:dyDescent="0.2">
      <c r="O2860" s="62"/>
    </row>
    <row r="2861" spans="15:15" x14ac:dyDescent="0.2">
      <c r="O2861" s="62"/>
    </row>
    <row r="2862" spans="15:15" x14ac:dyDescent="0.2">
      <c r="O2862" s="62"/>
    </row>
    <row r="2863" spans="15:15" x14ac:dyDescent="0.2">
      <c r="O2863" s="62"/>
    </row>
    <row r="2864" spans="15:15" x14ac:dyDescent="0.2">
      <c r="O2864" s="62"/>
    </row>
    <row r="2865" spans="15:15" x14ac:dyDescent="0.2">
      <c r="O2865" s="62"/>
    </row>
    <row r="2866" spans="15:15" x14ac:dyDescent="0.2">
      <c r="O2866" s="62"/>
    </row>
    <row r="2867" spans="15:15" x14ac:dyDescent="0.2">
      <c r="O2867" s="62"/>
    </row>
    <row r="2868" spans="15:15" x14ac:dyDescent="0.2">
      <c r="O2868" s="62"/>
    </row>
    <row r="2869" spans="15:15" x14ac:dyDescent="0.2">
      <c r="O2869" s="62"/>
    </row>
    <row r="2870" spans="15:15" x14ac:dyDescent="0.2">
      <c r="O2870" s="62"/>
    </row>
    <row r="2871" spans="15:15" x14ac:dyDescent="0.2">
      <c r="O2871" s="62"/>
    </row>
    <row r="2872" spans="15:15" x14ac:dyDescent="0.2">
      <c r="O2872" s="62"/>
    </row>
    <row r="2873" spans="15:15" x14ac:dyDescent="0.2">
      <c r="O2873" s="62"/>
    </row>
    <row r="2874" spans="15:15" x14ac:dyDescent="0.2">
      <c r="O2874" s="62"/>
    </row>
    <row r="2875" spans="15:15" x14ac:dyDescent="0.2">
      <c r="O2875" s="62"/>
    </row>
    <row r="2876" spans="15:15" x14ac:dyDescent="0.2">
      <c r="O2876" s="62"/>
    </row>
    <row r="2877" spans="15:15" x14ac:dyDescent="0.2">
      <c r="O2877" s="62"/>
    </row>
    <row r="2878" spans="15:15" x14ac:dyDescent="0.2">
      <c r="O2878" s="62"/>
    </row>
    <row r="2879" spans="15:15" x14ac:dyDescent="0.2">
      <c r="O2879" s="62"/>
    </row>
    <row r="2880" spans="15:15" x14ac:dyDescent="0.2">
      <c r="O2880" s="62"/>
    </row>
    <row r="2881" spans="15:15" x14ac:dyDescent="0.2">
      <c r="O2881" s="62"/>
    </row>
    <row r="2882" spans="15:15" x14ac:dyDescent="0.2">
      <c r="O2882" s="62"/>
    </row>
    <row r="2883" spans="15:15" x14ac:dyDescent="0.2">
      <c r="O2883" s="62"/>
    </row>
    <row r="2884" spans="15:15" x14ac:dyDescent="0.2">
      <c r="O2884" s="62"/>
    </row>
    <row r="2885" spans="15:15" x14ac:dyDescent="0.2">
      <c r="O2885" s="62"/>
    </row>
    <row r="2886" spans="15:15" x14ac:dyDescent="0.2">
      <c r="O2886" s="62"/>
    </row>
    <row r="2887" spans="15:15" x14ac:dyDescent="0.2">
      <c r="O2887" s="62"/>
    </row>
    <row r="2888" spans="15:15" x14ac:dyDescent="0.2">
      <c r="O2888" s="62"/>
    </row>
    <row r="2889" spans="15:15" x14ac:dyDescent="0.2">
      <c r="O2889" s="62"/>
    </row>
    <row r="2890" spans="15:15" x14ac:dyDescent="0.2">
      <c r="O2890" s="62"/>
    </row>
    <row r="2891" spans="15:15" x14ac:dyDescent="0.2">
      <c r="O2891" s="62"/>
    </row>
    <row r="2892" spans="15:15" x14ac:dyDescent="0.2">
      <c r="O2892" s="62"/>
    </row>
    <row r="2893" spans="15:15" x14ac:dyDescent="0.2">
      <c r="O2893" s="62"/>
    </row>
    <row r="2894" spans="15:15" x14ac:dyDescent="0.2">
      <c r="O2894" s="62"/>
    </row>
    <row r="2895" spans="15:15" x14ac:dyDescent="0.2">
      <c r="O2895" s="62"/>
    </row>
    <row r="2896" spans="15:15" x14ac:dyDescent="0.2">
      <c r="O2896" s="62"/>
    </row>
    <row r="2897" spans="15:15" x14ac:dyDescent="0.2">
      <c r="O2897" s="62"/>
    </row>
    <row r="2898" spans="15:15" x14ac:dyDescent="0.2">
      <c r="O2898" s="62"/>
    </row>
    <row r="2899" spans="15:15" x14ac:dyDescent="0.2">
      <c r="O2899" s="62"/>
    </row>
    <row r="2900" spans="15:15" x14ac:dyDescent="0.2">
      <c r="O2900" s="62"/>
    </row>
    <row r="2901" spans="15:15" x14ac:dyDescent="0.2">
      <c r="O2901" s="62"/>
    </row>
    <row r="2902" spans="15:15" x14ac:dyDescent="0.2">
      <c r="O2902" s="62"/>
    </row>
    <row r="2903" spans="15:15" x14ac:dyDescent="0.2">
      <c r="O2903" s="62"/>
    </row>
    <row r="2904" spans="15:15" x14ac:dyDescent="0.2">
      <c r="O2904" s="62"/>
    </row>
    <row r="2905" spans="15:15" x14ac:dyDescent="0.2">
      <c r="O2905" s="62"/>
    </row>
    <row r="2906" spans="15:15" x14ac:dyDescent="0.2">
      <c r="O2906" s="62"/>
    </row>
    <row r="2907" spans="15:15" x14ac:dyDescent="0.2">
      <c r="O2907" s="62"/>
    </row>
    <row r="2908" spans="15:15" x14ac:dyDescent="0.2">
      <c r="O2908" s="62"/>
    </row>
    <row r="2909" spans="15:15" x14ac:dyDescent="0.2">
      <c r="O2909" s="62"/>
    </row>
    <row r="2910" spans="15:15" x14ac:dyDescent="0.2">
      <c r="O2910" s="62"/>
    </row>
    <row r="2911" spans="15:15" x14ac:dyDescent="0.2">
      <c r="O2911" s="62"/>
    </row>
    <row r="2912" spans="15:15" x14ac:dyDescent="0.2">
      <c r="O2912" s="62"/>
    </row>
    <row r="2913" spans="15:15" x14ac:dyDescent="0.2">
      <c r="O2913" s="62"/>
    </row>
    <row r="2914" spans="15:15" x14ac:dyDescent="0.2">
      <c r="O2914" s="62"/>
    </row>
    <row r="2915" spans="15:15" x14ac:dyDescent="0.2">
      <c r="O2915" s="62"/>
    </row>
    <row r="2916" spans="15:15" x14ac:dyDescent="0.2">
      <c r="O2916" s="62"/>
    </row>
    <row r="2917" spans="15:15" x14ac:dyDescent="0.2">
      <c r="O2917" s="62"/>
    </row>
    <row r="2918" spans="15:15" x14ac:dyDescent="0.2">
      <c r="O2918" s="62"/>
    </row>
    <row r="2919" spans="15:15" x14ac:dyDescent="0.2">
      <c r="O2919" s="62"/>
    </row>
    <row r="2920" spans="15:15" x14ac:dyDescent="0.2">
      <c r="O2920" s="62"/>
    </row>
    <row r="2921" spans="15:15" x14ac:dyDescent="0.2">
      <c r="O2921" s="62"/>
    </row>
    <row r="2922" spans="15:15" x14ac:dyDescent="0.2">
      <c r="O2922" s="62"/>
    </row>
    <row r="2923" spans="15:15" x14ac:dyDescent="0.2">
      <c r="O2923" s="62"/>
    </row>
    <row r="2924" spans="15:15" x14ac:dyDescent="0.2">
      <c r="O2924" s="62"/>
    </row>
    <row r="2925" spans="15:15" x14ac:dyDescent="0.2">
      <c r="O2925" s="62"/>
    </row>
    <row r="2926" spans="15:15" x14ac:dyDescent="0.2">
      <c r="O2926" s="62"/>
    </row>
    <row r="2927" spans="15:15" x14ac:dyDescent="0.2">
      <c r="O2927" s="62"/>
    </row>
    <row r="2928" spans="15:15" x14ac:dyDescent="0.2">
      <c r="O2928" s="62"/>
    </row>
    <row r="2929" spans="15:15" x14ac:dyDescent="0.2">
      <c r="O2929" s="62"/>
    </row>
    <row r="2930" spans="15:15" x14ac:dyDescent="0.2">
      <c r="O2930" s="62"/>
    </row>
    <row r="2931" spans="15:15" x14ac:dyDescent="0.2">
      <c r="O2931" s="62"/>
    </row>
    <row r="2932" spans="15:15" x14ac:dyDescent="0.2">
      <c r="O2932" s="62"/>
    </row>
    <row r="2933" spans="15:15" x14ac:dyDescent="0.2">
      <c r="O2933" s="62"/>
    </row>
    <row r="2934" spans="15:15" x14ac:dyDescent="0.2">
      <c r="O2934" s="62"/>
    </row>
    <row r="2935" spans="15:15" x14ac:dyDescent="0.2">
      <c r="O2935" s="62"/>
    </row>
    <row r="2936" spans="15:15" x14ac:dyDescent="0.2">
      <c r="O2936" s="62"/>
    </row>
    <row r="2937" spans="15:15" x14ac:dyDescent="0.2">
      <c r="O2937" s="62"/>
    </row>
    <row r="2938" spans="15:15" x14ac:dyDescent="0.2">
      <c r="O2938" s="62"/>
    </row>
    <row r="2939" spans="15:15" x14ac:dyDescent="0.2">
      <c r="O2939" s="62"/>
    </row>
    <row r="2940" spans="15:15" x14ac:dyDescent="0.2">
      <c r="O2940" s="62"/>
    </row>
    <row r="2941" spans="15:15" x14ac:dyDescent="0.2">
      <c r="O2941" s="62"/>
    </row>
    <row r="2942" spans="15:15" x14ac:dyDescent="0.2">
      <c r="O2942" s="62"/>
    </row>
    <row r="2943" spans="15:15" x14ac:dyDescent="0.2">
      <c r="O2943" s="62"/>
    </row>
    <row r="2944" spans="15:15" x14ac:dyDescent="0.2">
      <c r="O2944" s="62"/>
    </row>
    <row r="2945" spans="15:15" x14ac:dyDescent="0.2">
      <c r="O2945" s="62"/>
    </row>
    <row r="2946" spans="15:15" x14ac:dyDescent="0.2">
      <c r="O2946" s="62"/>
    </row>
    <row r="2947" spans="15:15" x14ac:dyDescent="0.2">
      <c r="O2947" s="62"/>
    </row>
    <row r="2948" spans="15:15" x14ac:dyDescent="0.2">
      <c r="O2948" s="62"/>
    </row>
    <row r="2949" spans="15:15" x14ac:dyDescent="0.2">
      <c r="O2949" s="62"/>
    </row>
    <row r="2950" spans="15:15" x14ac:dyDescent="0.2">
      <c r="O2950" s="62"/>
    </row>
    <row r="2951" spans="15:15" x14ac:dyDescent="0.2">
      <c r="O2951" s="62"/>
    </row>
    <row r="2952" spans="15:15" x14ac:dyDescent="0.2">
      <c r="O2952" s="62"/>
    </row>
    <row r="2953" spans="15:15" x14ac:dyDescent="0.2">
      <c r="O2953" s="62"/>
    </row>
    <row r="2954" spans="15:15" x14ac:dyDescent="0.2">
      <c r="O2954" s="62"/>
    </row>
    <row r="2955" spans="15:15" x14ac:dyDescent="0.2">
      <c r="O2955" s="62"/>
    </row>
    <row r="2956" spans="15:15" x14ac:dyDescent="0.2">
      <c r="O2956" s="62"/>
    </row>
    <row r="2957" spans="15:15" x14ac:dyDescent="0.2">
      <c r="O2957" s="62"/>
    </row>
    <row r="2958" spans="15:15" x14ac:dyDescent="0.2">
      <c r="O2958" s="62"/>
    </row>
    <row r="2959" spans="15:15" x14ac:dyDescent="0.2">
      <c r="O2959" s="62"/>
    </row>
    <row r="2960" spans="15:15" x14ac:dyDescent="0.2">
      <c r="O2960" s="62"/>
    </row>
    <row r="2961" spans="15:15" x14ac:dyDescent="0.2">
      <c r="O2961" s="62"/>
    </row>
    <row r="2962" spans="15:15" x14ac:dyDescent="0.2">
      <c r="O2962" s="62"/>
    </row>
    <row r="2963" spans="15:15" x14ac:dyDescent="0.2">
      <c r="O2963" s="62"/>
    </row>
    <row r="2964" spans="15:15" x14ac:dyDescent="0.2">
      <c r="O2964" s="62"/>
    </row>
    <row r="2965" spans="15:15" x14ac:dyDescent="0.2">
      <c r="O2965" s="62"/>
    </row>
    <row r="2966" spans="15:15" x14ac:dyDescent="0.2">
      <c r="O2966" s="62"/>
    </row>
    <row r="2967" spans="15:15" x14ac:dyDescent="0.2">
      <c r="O2967" s="62"/>
    </row>
    <row r="2968" spans="15:15" x14ac:dyDescent="0.2">
      <c r="O2968" s="62"/>
    </row>
    <row r="2969" spans="15:15" x14ac:dyDescent="0.2">
      <c r="O2969" s="62"/>
    </row>
    <row r="2970" spans="15:15" x14ac:dyDescent="0.2">
      <c r="O2970" s="62"/>
    </row>
    <row r="2971" spans="15:15" x14ac:dyDescent="0.2">
      <c r="O2971" s="62"/>
    </row>
    <row r="2972" spans="15:15" x14ac:dyDescent="0.2">
      <c r="O2972" s="62"/>
    </row>
    <row r="2973" spans="15:15" x14ac:dyDescent="0.2">
      <c r="O2973" s="62"/>
    </row>
    <row r="2974" spans="15:15" x14ac:dyDescent="0.2">
      <c r="O2974" s="62"/>
    </row>
    <row r="2975" spans="15:15" x14ac:dyDescent="0.2">
      <c r="O2975" s="62"/>
    </row>
    <row r="2976" spans="15:15" x14ac:dyDescent="0.2">
      <c r="O2976" s="62"/>
    </row>
    <row r="2977" spans="15:15" x14ac:dyDescent="0.2">
      <c r="O2977" s="62"/>
    </row>
    <row r="2978" spans="15:15" x14ac:dyDescent="0.2">
      <c r="O2978" s="62"/>
    </row>
    <row r="2979" spans="15:15" x14ac:dyDescent="0.2">
      <c r="O2979" s="62"/>
    </row>
    <row r="2980" spans="15:15" x14ac:dyDescent="0.2">
      <c r="O2980" s="62"/>
    </row>
    <row r="2981" spans="15:15" x14ac:dyDescent="0.2">
      <c r="O2981" s="62"/>
    </row>
    <row r="2982" spans="15:15" x14ac:dyDescent="0.2">
      <c r="O2982" s="62"/>
    </row>
    <row r="2983" spans="15:15" x14ac:dyDescent="0.2">
      <c r="O2983" s="62"/>
    </row>
    <row r="2984" spans="15:15" x14ac:dyDescent="0.2">
      <c r="O2984" s="62"/>
    </row>
    <row r="2985" spans="15:15" x14ac:dyDescent="0.2">
      <c r="O2985" s="62"/>
    </row>
    <row r="2986" spans="15:15" x14ac:dyDescent="0.2">
      <c r="O2986" s="62"/>
    </row>
    <row r="2987" spans="15:15" x14ac:dyDescent="0.2">
      <c r="O2987" s="62"/>
    </row>
    <row r="2988" spans="15:15" x14ac:dyDescent="0.2">
      <c r="O2988" s="62"/>
    </row>
    <row r="2989" spans="15:15" x14ac:dyDescent="0.2">
      <c r="O2989" s="62"/>
    </row>
    <row r="2990" spans="15:15" x14ac:dyDescent="0.2">
      <c r="O2990" s="62"/>
    </row>
    <row r="2991" spans="15:15" x14ac:dyDescent="0.2">
      <c r="O2991" s="62"/>
    </row>
    <row r="2992" spans="15:15" x14ac:dyDescent="0.2">
      <c r="O2992" s="62"/>
    </row>
    <row r="2993" spans="15:15" x14ac:dyDescent="0.2">
      <c r="O2993" s="62"/>
    </row>
    <row r="2994" spans="15:15" x14ac:dyDescent="0.2">
      <c r="O2994" s="62"/>
    </row>
    <row r="2995" spans="15:15" x14ac:dyDescent="0.2">
      <c r="O2995" s="62"/>
    </row>
    <row r="2996" spans="15:15" x14ac:dyDescent="0.2">
      <c r="O2996" s="62"/>
    </row>
    <row r="2997" spans="15:15" x14ac:dyDescent="0.2">
      <c r="O2997" s="62"/>
    </row>
    <row r="2998" spans="15:15" x14ac:dyDescent="0.2">
      <c r="O2998" s="62"/>
    </row>
    <row r="2999" spans="15:15" x14ac:dyDescent="0.2">
      <c r="O2999" s="62"/>
    </row>
    <row r="3000" spans="15:15" x14ac:dyDescent="0.2">
      <c r="O3000" s="62"/>
    </row>
    <row r="3001" spans="15:15" x14ac:dyDescent="0.2">
      <c r="O3001" s="62"/>
    </row>
    <row r="3002" spans="15:15" x14ac:dyDescent="0.2">
      <c r="O3002" s="62"/>
    </row>
    <row r="3003" spans="15:15" x14ac:dyDescent="0.2">
      <c r="O3003" s="62"/>
    </row>
    <row r="3004" spans="15:15" x14ac:dyDescent="0.2">
      <c r="O3004" s="62"/>
    </row>
    <row r="3005" spans="15:15" x14ac:dyDescent="0.2">
      <c r="O3005" s="62"/>
    </row>
    <row r="3006" spans="15:15" x14ac:dyDescent="0.2">
      <c r="O3006" s="62"/>
    </row>
    <row r="3007" spans="15:15" x14ac:dyDescent="0.2">
      <c r="O3007" s="62"/>
    </row>
    <row r="3008" spans="15:15" x14ac:dyDescent="0.2">
      <c r="O3008" s="62"/>
    </row>
    <row r="3009" spans="15:15" x14ac:dyDescent="0.2">
      <c r="O3009" s="62"/>
    </row>
    <row r="3010" spans="15:15" x14ac:dyDescent="0.2">
      <c r="O3010" s="62"/>
    </row>
    <row r="3011" spans="15:15" x14ac:dyDescent="0.2">
      <c r="O3011" s="62"/>
    </row>
    <row r="3012" spans="15:15" x14ac:dyDescent="0.2">
      <c r="O3012" s="62"/>
    </row>
    <row r="3013" spans="15:15" x14ac:dyDescent="0.2">
      <c r="O3013" s="62"/>
    </row>
    <row r="3014" spans="15:15" x14ac:dyDescent="0.2">
      <c r="O3014" s="62"/>
    </row>
    <row r="3015" spans="15:15" x14ac:dyDescent="0.2">
      <c r="O3015" s="62"/>
    </row>
    <row r="3016" spans="15:15" x14ac:dyDescent="0.2">
      <c r="O3016" s="62"/>
    </row>
    <row r="3017" spans="15:15" x14ac:dyDescent="0.2">
      <c r="O3017" s="62"/>
    </row>
    <row r="3018" spans="15:15" x14ac:dyDescent="0.2">
      <c r="O3018" s="62"/>
    </row>
    <row r="3019" spans="15:15" x14ac:dyDescent="0.2">
      <c r="O3019" s="62"/>
    </row>
    <row r="3020" spans="15:15" x14ac:dyDescent="0.2">
      <c r="O3020" s="62"/>
    </row>
    <row r="3021" spans="15:15" x14ac:dyDescent="0.2">
      <c r="O3021" s="62"/>
    </row>
    <row r="3022" spans="15:15" x14ac:dyDescent="0.2">
      <c r="O3022" s="62"/>
    </row>
    <row r="3023" spans="15:15" x14ac:dyDescent="0.2">
      <c r="O3023" s="62"/>
    </row>
    <row r="3024" spans="15:15" x14ac:dyDescent="0.2">
      <c r="O3024" s="62"/>
    </row>
    <row r="3025" spans="15:15" x14ac:dyDescent="0.2">
      <c r="O3025" s="62"/>
    </row>
    <row r="3026" spans="15:15" x14ac:dyDescent="0.2">
      <c r="O3026" s="62"/>
    </row>
    <row r="3027" spans="15:15" x14ac:dyDescent="0.2">
      <c r="O3027" s="62"/>
    </row>
    <row r="3028" spans="15:15" x14ac:dyDescent="0.2">
      <c r="O3028" s="62"/>
    </row>
    <row r="3029" spans="15:15" x14ac:dyDescent="0.2">
      <c r="O3029" s="62"/>
    </row>
    <row r="3030" spans="15:15" x14ac:dyDescent="0.2">
      <c r="O3030" s="62"/>
    </row>
    <row r="3031" spans="15:15" x14ac:dyDescent="0.2">
      <c r="O3031" s="62"/>
    </row>
    <row r="3032" spans="15:15" x14ac:dyDescent="0.2">
      <c r="O3032" s="62"/>
    </row>
    <row r="3033" spans="15:15" x14ac:dyDescent="0.2">
      <c r="O3033" s="62"/>
    </row>
    <row r="3034" spans="15:15" x14ac:dyDescent="0.2">
      <c r="O3034" s="62"/>
    </row>
    <row r="3035" spans="15:15" x14ac:dyDescent="0.2">
      <c r="O3035" s="62"/>
    </row>
    <row r="3036" spans="15:15" x14ac:dyDescent="0.2">
      <c r="O3036" s="62"/>
    </row>
    <row r="3037" spans="15:15" x14ac:dyDescent="0.2">
      <c r="O3037" s="62"/>
    </row>
    <row r="3038" spans="15:15" x14ac:dyDescent="0.2">
      <c r="O3038" s="62"/>
    </row>
    <row r="3039" spans="15:15" x14ac:dyDescent="0.2">
      <c r="O3039" s="62"/>
    </row>
    <row r="3040" spans="15:15" x14ac:dyDescent="0.2">
      <c r="O3040" s="62"/>
    </row>
    <row r="3041" spans="15:15" x14ac:dyDescent="0.2">
      <c r="O3041" s="62"/>
    </row>
    <row r="3042" spans="15:15" x14ac:dyDescent="0.2">
      <c r="O3042" s="62"/>
    </row>
    <row r="3043" spans="15:15" x14ac:dyDescent="0.2">
      <c r="O3043" s="62"/>
    </row>
    <row r="3044" spans="15:15" x14ac:dyDescent="0.2">
      <c r="O3044" s="62"/>
    </row>
    <row r="3045" spans="15:15" x14ac:dyDescent="0.2">
      <c r="O3045" s="62"/>
    </row>
    <row r="3046" spans="15:15" x14ac:dyDescent="0.2">
      <c r="O3046" s="62"/>
    </row>
    <row r="3047" spans="15:15" x14ac:dyDescent="0.2">
      <c r="O3047" s="62"/>
    </row>
    <row r="3048" spans="15:15" x14ac:dyDescent="0.2">
      <c r="O3048" s="62"/>
    </row>
    <row r="3049" spans="15:15" x14ac:dyDescent="0.2">
      <c r="O3049" s="62"/>
    </row>
    <row r="3050" spans="15:15" x14ac:dyDescent="0.2">
      <c r="O3050" s="62"/>
    </row>
    <row r="3051" spans="15:15" x14ac:dyDescent="0.2">
      <c r="O3051" s="62"/>
    </row>
    <row r="3052" spans="15:15" x14ac:dyDescent="0.2">
      <c r="O3052" s="62"/>
    </row>
    <row r="3053" spans="15:15" x14ac:dyDescent="0.2">
      <c r="O3053" s="62"/>
    </row>
    <row r="3054" spans="15:15" x14ac:dyDescent="0.2">
      <c r="O3054" s="62"/>
    </row>
    <row r="3055" spans="15:15" x14ac:dyDescent="0.2">
      <c r="O3055" s="62"/>
    </row>
    <row r="3056" spans="15:15" x14ac:dyDescent="0.2">
      <c r="O3056" s="62"/>
    </row>
    <row r="3057" spans="15:15" x14ac:dyDescent="0.2">
      <c r="O3057" s="62"/>
    </row>
    <row r="3058" spans="15:15" x14ac:dyDescent="0.2">
      <c r="O3058" s="62"/>
    </row>
    <row r="3059" spans="15:15" x14ac:dyDescent="0.2">
      <c r="O3059" s="62"/>
    </row>
    <row r="3060" spans="15:15" x14ac:dyDescent="0.2">
      <c r="O3060" s="62"/>
    </row>
    <row r="3061" spans="15:15" x14ac:dyDescent="0.2">
      <c r="O3061" s="62"/>
    </row>
    <row r="3062" spans="15:15" x14ac:dyDescent="0.2">
      <c r="O3062" s="62"/>
    </row>
    <row r="3063" spans="15:15" x14ac:dyDescent="0.2">
      <c r="O3063" s="62"/>
    </row>
    <row r="3064" spans="15:15" x14ac:dyDescent="0.2">
      <c r="O3064" s="62"/>
    </row>
    <row r="3065" spans="15:15" x14ac:dyDescent="0.2">
      <c r="O3065" s="62"/>
    </row>
    <row r="3066" spans="15:15" x14ac:dyDescent="0.2">
      <c r="O3066" s="62"/>
    </row>
    <row r="3067" spans="15:15" x14ac:dyDescent="0.2">
      <c r="O3067" s="62"/>
    </row>
    <row r="3068" spans="15:15" x14ac:dyDescent="0.2">
      <c r="O3068" s="62"/>
    </row>
    <row r="3069" spans="15:15" x14ac:dyDescent="0.2">
      <c r="O3069" s="62"/>
    </row>
    <row r="3070" spans="15:15" x14ac:dyDescent="0.2">
      <c r="O3070" s="62"/>
    </row>
    <row r="3071" spans="15:15" x14ac:dyDescent="0.2">
      <c r="O3071" s="62"/>
    </row>
    <row r="3072" spans="15:15" x14ac:dyDescent="0.2">
      <c r="O3072" s="62"/>
    </row>
    <row r="3073" spans="15:15" x14ac:dyDescent="0.2">
      <c r="O3073" s="62"/>
    </row>
    <row r="3074" spans="15:15" x14ac:dyDescent="0.2">
      <c r="O3074" s="62"/>
    </row>
    <row r="3075" spans="15:15" x14ac:dyDescent="0.2">
      <c r="O3075" s="62"/>
    </row>
    <row r="3076" spans="15:15" x14ac:dyDescent="0.2">
      <c r="O3076" s="62"/>
    </row>
    <row r="3077" spans="15:15" x14ac:dyDescent="0.2">
      <c r="O3077" s="62"/>
    </row>
    <row r="3078" spans="15:15" x14ac:dyDescent="0.2">
      <c r="O3078" s="62"/>
    </row>
    <row r="3079" spans="15:15" x14ac:dyDescent="0.2">
      <c r="O3079" s="62"/>
    </row>
    <row r="3080" spans="15:15" x14ac:dyDescent="0.2">
      <c r="O3080" s="62"/>
    </row>
    <row r="3081" spans="15:15" x14ac:dyDescent="0.2">
      <c r="O3081" s="62"/>
    </row>
    <row r="3082" spans="15:15" x14ac:dyDescent="0.2">
      <c r="O3082" s="62"/>
    </row>
    <row r="3083" spans="15:15" x14ac:dyDescent="0.2">
      <c r="O3083" s="62"/>
    </row>
    <row r="3084" spans="15:15" x14ac:dyDescent="0.2">
      <c r="O3084" s="62"/>
    </row>
    <row r="3085" spans="15:15" x14ac:dyDescent="0.2">
      <c r="O3085" s="62"/>
    </row>
    <row r="3086" spans="15:15" x14ac:dyDescent="0.2">
      <c r="O3086" s="62"/>
    </row>
    <row r="3087" spans="15:15" x14ac:dyDescent="0.2">
      <c r="O3087" s="62"/>
    </row>
    <row r="3088" spans="15:15" x14ac:dyDescent="0.2">
      <c r="O3088" s="62"/>
    </row>
    <row r="3089" spans="15:15" x14ac:dyDescent="0.2">
      <c r="O3089" s="62"/>
    </row>
    <row r="3090" spans="15:15" x14ac:dyDescent="0.2">
      <c r="O3090" s="62"/>
    </row>
    <row r="3091" spans="15:15" x14ac:dyDescent="0.2">
      <c r="O3091" s="62"/>
    </row>
    <row r="3092" spans="15:15" x14ac:dyDescent="0.2">
      <c r="O3092" s="62"/>
    </row>
    <row r="3093" spans="15:15" x14ac:dyDescent="0.2">
      <c r="O3093" s="62"/>
    </row>
    <row r="3094" spans="15:15" x14ac:dyDescent="0.2">
      <c r="O3094" s="62"/>
    </row>
    <row r="3095" spans="15:15" x14ac:dyDescent="0.2">
      <c r="O3095" s="62"/>
    </row>
    <row r="3096" spans="15:15" x14ac:dyDescent="0.2">
      <c r="O3096" s="62"/>
    </row>
    <row r="3097" spans="15:15" x14ac:dyDescent="0.2">
      <c r="O3097" s="62"/>
    </row>
    <row r="3098" spans="15:15" x14ac:dyDescent="0.2">
      <c r="O3098" s="62"/>
    </row>
    <row r="3099" spans="15:15" x14ac:dyDescent="0.2">
      <c r="O3099" s="62"/>
    </row>
    <row r="3100" spans="15:15" x14ac:dyDescent="0.2">
      <c r="O3100" s="62"/>
    </row>
    <row r="3101" spans="15:15" x14ac:dyDescent="0.2">
      <c r="O3101" s="62"/>
    </row>
    <row r="3102" spans="15:15" x14ac:dyDescent="0.2">
      <c r="O3102" s="62"/>
    </row>
    <row r="3103" spans="15:15" x14ac:dyDescent="0.2">
      <c r="O3103" s="62"/>
    </row>
    <row r="3104" spans="15:15" x14ac:dyDescent="0.2">
      <c r="O3104" s="62"/>
    </row>
    <row r="3105" spans="15:15" x14ac:dyDescent="0.2">
      <c r="O3105" s="62"/>
    </row>
    <row r="3106" spans="15:15" x14ac:dyDescent="0.2">
      <c r="O3106" s="62"/>
    </row>
    <row r="3107" spans="15:15" x14ac:dyDescent="0.2">
      <c r="O3107" s="62"/>
    </row>
    <row r="3108" spans="15:15" x14ac:dyDescent="0.2">
      <c r="O3108" s="62"/>
    </row>
    <row r="3109" spans="15:15" x14ac:dyDescent="0.2">
      <c r="O3109" s="62"/>
    </row>
    <row r="3110" spans="15:15" x14ac:dyDescent="0.2">
      <c r="O3110" s="62"/>
    </row>
    <row r="3111" spans="15:15" x14ac:dyDescent="0.2">
      <c r="O3111" s="62"/>
    </row>
    <row r="3112" spans="15:15" x14ac:dyDescent="0.2">
      <c r="O3112" s="62"/>
    </row>
    <row r="3113" spans="15:15" x14ac:dyDescent="0.2">
      <c r="O3113" s="62"/>
    </row>
    <row r="3114" spans="15:15" x14ac:dyDescent="0.2">
      <c r="O3114" s="62"/>
    </row>
    <row r="3115" spans="15:15" x14ac:dyDescent="0.2">
      <c r="O3115" s="62"/>
    </row>
    <row r="3116" spans="15:15" x14ac:dyDescent="0.2">
      <c r="O3116" s="62"/>
    </row>
    <row r="3117" spans="15:15" x14ac:dyDescent="0.2">
      <c r="O3117" s="62"/>
    </row>
    <row r="3118" spans="15:15" x14ac:dyDescent="0.2">
      <c r="O3118" s="62"/>
    </row>
    <row r="3119" spans="15:15" x14ac:dyDescent="0.2">
      <c r="O3119" s="62"/>
    </row>
    <row r="3120" spans="15:15" x14ac:dyDescent="0.2">
      <c r="O3120" s="62"/>
    </row>
    <row r="3121" spans="15:15" x14ac:dyDescent="0.2">
      <c r="O3121" s="62"/>
    </row>
    <row r="3122" spans="15:15" x14ac:dyDescent="0.2">
      <c r="O3122" s="62"/>
    </row>
    <row r="3123" spans="15:15" x14ac:dyDescent="0.2">
      <c r="O3123" s="62"/>
    </row>
    <row r="3124" spans="15:15" x14ac:dyDescent="0.2">
      <c r="O3124" s="62"/>
    </row>
    <row r="3125" spans="15:15" x14ac:dyDescent="0.2">
      <c r="O3125" s="62"/>
    </row>
    <row r="3126" spans="15:15" x14ac:dyDescent="0.2">
      <c r="O3126" s="62"/>
    </row>
    <row r="3127" spans="15:15" x14ac:dyDescent="0.2">
      <c r="O3127" s="62"/>
    </row>
    <row r="3128" spans="15:15" x14ac:dyDescent="0.2">
      <c r="O3128" s="62"/>
    </row>
    <row r="3129" spans="15:15" x14ac:dyDescent="0.2">
      <c r="O3129" s="62"/>
    </row>
    <row r="3130" spans="15:15" x14ac:dyDescent="0.2">
      <c r="O3130" s="62"/>
    </row>
    <row r="3131" spans="15:15" x14ac:dyDescent="0.2">
      <c r="O3131" s="62"/>
    </row>
    <row r="3132" spans="15:15" x14ac:dyDescent="0.2">
      <c r="O3132" s="62"/>
    </row>
    <row r="3133" spans="15:15" x14ac:dyDescent="0.2">
      <c r="O3133" s="62"/>
    </row>
    <row r="3134" spans="15:15" x14ac:dyDescent="0.2">
      <c r="O3134" s="62"/>
    </row>
    <row r="3135" spans="15:15" x14ac:dyDescent="0.2">
      <c r="O3135" s="62"/>
    </row>
    <row r="3136" spans="15:15" x14ac:dyDescent="0.2">
      <c r="O3136" s="62"/>
    </row>
    <row r="3137" spans="15:15" x14ac:dyDescent="0.2">
      <c r="O3137" s="62"/>
    </row>
    <row r="3138" spans="15:15" x14ac:dyDescent="0.2">
      <c r="O3138" s="62"/>
    </row>
    <row r="3139" spans="15:15" x14ac:dyDescent="0.2">
      <c r="O3139" s="62"/>
    </row>
    <row r="3140" spans="15:15" x14ac:dyDescent="0.2">
      <c r="O3140" s="62"/>
    </row>
    <row r="3141" spans="15:15" x14ac:dyDescent="0.2">
      <c r="O3141" s="62"/>
    </row>
    <row r="3142" spans="15:15" x14ac:dyDescent="0.2">
      <c r="O3142" s="62"/>
    </row>
    <row r="3143" spans="15:15" x14ac:dyDescent="0.2">
      <c r="O3143" s="62"/>
    </row>
    <row r="3144" spans="15:15" x14ac:dyDescent="0.2">
      <c r="O3144" s="62"/>
    </row>
    <row r="3145" spans="15:15" x14ac:dyDescent="0.2">
      <c r="O3145" s="62"/>
    </row>
    <row r="3146" spans="15:15" x14ac:dyDescent="0.2">
      <c r="O3146" s="62"/>
    </row>
    <row r="3147" spans="15:15" x14ac:dyDescent="0.2">
      <c r="O3147" s="62"/>
    </row>
    <row r="3148" spans="15:15" x14ac:dyDescent="0.2">
      <c r="O3148" s="62"/>
    </row>
    <row r="3149" spans="15:15" x14ac:dyDescent="0.2">
      <c r="O3149" s="62"/>
    </row>
    <row r="3150" spans="15:15" x14ac:dyDescent="0.2">
      <c r="O3150" s="62"/>
    </row>
    <row r="3151" spans="15:15" x14ac:dyDescent="0.2">
      <c r="O3151" s="62"/>
    </row>
    <row r="3152" spans="15:15" x14ac:dyDescent="0.2">
      <c r="O3152" s="62"/>
    </row>
    <row r="3153" spans="15:15" x14ac:dyDescent="0.2">
      <c r="O3153" s="62"/>
    </row>
    <row r="3154" spans="15:15" x14ac:dyDescent="0.2">
      <c r="O3154" s="62"/>
    </row>
    <row r="3155" spans="15:15" x14ac:dyDescent="0.2">
      <c r="O3155" s="62"/>
    </row>
    <row r="3156" spans="15:15" x14ac:dyDescent="0.2">
      <c r="O3156" s="62"/>
    </row>
    <row r="3157" spans="15:15" x14ac:dyDescent="0.2">
      <c r="O3157" s="62"/>
    </row>
    <row r="3158" spans="15:15" x14ac:dyDescent="0.2">
      <c r="O3158" s="62"/>
    </row>
    <row r="3159" spans="15:15" x14ac:dyDescent="0.2">
      <c r="O3159" s="62"/>
    </row>
    <row r="3160" spans="15:15" x14ac:dyDescent="0.2">
      <c r="O3160" s="62"/>
    </row>
    <row r="3161" spans="15:15" x14ac:dyDescent="0.2">
      <c r="O3161" s="62"/>
    </row>
    <row r="3162" spans="15:15" x14ac:dyDescent="0.2">
      <c r="O3162" s="62"/>
    </row>
    <row r="3163" spans="15:15" x14ac:dyDescent="0.2">
      <c r="O3163" s="62"/>
    </row>
    <row r="3164" spans="15:15" x14ac:dyDescent="0.2">
      <c r="O3164" s="62"/>
    </row>
    <row r="3165" spans="15:15" x14ac:dyDescent="0.2">
      <c r="O3165" s="62"/>
    </row>
    <row r="3166" spans="15:15" x14ac:dyDescent="0.2">
      <c r="O3166" s="62"/>
    </row>
    <row r="3167" spans="15:15" x14ac:dyDescent="0.2">
      <c r="O3167" s="62"/>
    </row>
    <row r="3168" spans="15:15" x14ac:dyDescent="0.2">
      <c r="O3168" s="62"/>
    </row>
    <row r="3169" spans="15:15" x14ac:dyDescent="0.2">
      <c r="O3169" s="62"/>
    </row>
    <row r="3170" spans="15:15" x14ac:dyDescent="0.2">
      <c r="O3170" s="62"/>
    </row>
    <row r="3171" spans="15:15" x14ac:dyDescent="0.2">
      <c r="O3171" s="62"/>
    </row>
    <row r="3172" spans="15:15" x14ac:dyDescent="0.2">
      <c r="O3172" s="62"/>
    </row>
    <row r="3173" spans="15:15" x14ac:dyDescent="0.2">
      <c r="O3173" s="62"/>
    </row>
    <row r="3174" spans="15:15" x14ac:dyDescent="0.2">
      <c r="O3174" s="62"/>
    </row>
    <row r="3175" spans="15:15" x14ac:dyDescent="0.2">
      <c r="O3175" s="62"/>
    </row>
    <row r="3176" spans="15:15" x14ac:dyDescent="0.2">
      <c r="O3176" s="62"/>
    </row>
    <row r="3177" spans="15:15" x14ac:dyDescent="0.2">
      <c r="O3177" s="62"/>
    </row>
    <row r="3178" spans="15:15" x14ac:dyDescent="0.2">
      <c r="O3178" s="62"/>
    </row>
    <row r="3179" spans="15:15" x14ac:dyDescent="0.2">
      <c r="O3179" s="62"/>
    </row>
    <row r="3180" spans="15:15" x14ac:dyDescent="0.2">
      <c r="O3180" s="62"/>
    </row>
    <row r="3181" spans="15:15" x14ac:dyDescent="0.2">
      <c r="O3181" s="62"/>
    </row>
    <row r="3182" spans="15:15" x14ac:dyDescent="0.2">
      <c r="O3182" s="62"/>
    </row>
    <row r="3183" spans="15:15" x14ac:dyDescent="0.2">
      <c r="O3183" s="62"/>
    </row>
    <row r="3184" spans="15:15" x14ac:dyDescent="0.2">
      <c r="O3184" s="62"/>
    </row>
    <row r="3185" spans="15:15" x14ac:dyDescent="0.2">
      <c r="O3185" s="62"/>
    </row>
    <row r="3186" spans="15:15" x14ac:dyDescent="0.2">
      <c r="O3186" s="62"/>
    </row>
    <row r="3187" spans="15:15" x14ac:dyDescent="0.2">
      <c r="O3187" s="62"/>
    </row>
    <row r="3188" spans="15:15" x14ac:dyDescent="0.2">
      <c r="O3188" s="62"/>
    </row>
    <row r="3189" spans="15:15" x14ac:dyDescent="0.2">
      <c r="O3189" s="62"/>
    </row>
    <row r="3190" spans="15:15" x14ac:dyDescent="0.2">
      <c r="O3190" s="62"/>
    </row>
    <row r="3191" spans="15:15" x14ac:dyDescent="0.2">
      <c r="O3191" s="62"/>
    </row>
    <row r="3192" spans="15:15" x14ac:dyDescent="0.2">
      <c r="O3192" s="62"/>
    </row>
    <row r="3193" spans="15:15" x14ac:dyDescent="0.2">
      <c r="O3193" s="62"/>
    </row>
    <row r="3194" spans="15:15" x14ac:dyDescent="0.2">
      <c r="O3194" s="62"/>
    </row>
    <row r="3195" spans="15:15" x14ac:dyDescent="0.2">
      <c r="O3195" s="62"/>
    </row>
    <row r="3196" spans="15:15" x14ac:dyDescent="0.2">
      <c r="O3196" s="62"/>
    </row>
    <row r="3197" spans="15:15" x14ac:dyDescent="0.2">
      <c r="O3197" s="62"/>
    </row>
    <row r="3198" spans="15:15" x14ac:dyDescent="0.2">
      <c r="O3198" s="62"/>
    </row>
    <row r="3199" spans="15:15" x14ac:dyDescent="0.2">
      <c r="O3199" s="62"/>
    </row>
    <row r="3200" spans="15:15" x14ac:dyDescent="0.2">
      <c r="O3200" s="62"/>
    </row>
    <row r="3201" spans="15:15" x14ac:dyDescent="0.2">
      <c r="O3201" s="62"/>
    </row>
    <row r="3202" spans="15:15" x14ac:dyDescent="0.2">
      <c r="O3202" s="62"/>
    </row>
    <row r="3203" spans="15:15" x14ac:dyDescent="0.2">
      <c r="O3203" s="62"/>
    </row>
    <row r="3204" spans="15:15" x14ac:dyDescent="0.2">
      <c r="O3204" s="62"/>
    </row>
    <row r="3205" spans="15:15" x14ac:dyDescent="0.2">
      <c r="O3205" s="62"/>
    </row>
    <row r="3206" spans="15:15" x14ac:dyDescent="0.2">
      <c r="O3206" s="62"/>
    </row>
    <row r="3207" spans="15:15" x14ac:dyDescent="0.2">
      <c r="O3207" s="62"/>
    </row>
    <row r="3208" spans="15:15" x14ac:dyDescent="0.2">
      <c r="O3208" s="62"/>
    </row>
    <row r="3209" spans="15:15" x14ac:dyDescent="0.2">
      <c r="O3209" s="62"/>
    </row>
    <row r="3210" spans="15:15" x14ac:dyDescent="0.2">
      <c r="O3210" s="62"/>
    </row>
    <row r="3211" spans="15:15" x14ac:dyDescent="0.2">
      <c r="O3211" s="62"/>
    </row>
    <row r="3212" spans="15:15" x14ac:dyDescent="0.2">
      <c r="O3212" s="62"/>
    </row>
    <row r="3213" spans="15:15" x14ac:dyDescent="0.2">
      <c r="O3213" s="62"/>
    </row>
    <row r="3214" spans="15:15" x14ac:dyDescent="0.2">
      <c r="O3214" s="62"/>
    </row>
    <row r="3215" spans="15:15" x14ac:dyDescent="0.2">
      <c r="O3215" s="62"/>
    </row>
    <row r="3216" spans="15:15" x14ac:dyDescent="0.2">
      <c r="O3216" s="62"/>
    </row>
    <row r="3217" spans="15:15" x14ac:dyDescent="0.2">
      <c r="O3217" s="62"/>
    </row>
    <row r="3218" spans="15:15" x14ac:dyDescent="0.2">
      <c r="O3218" s="62"/>
    </row>
    <row r="3219" spans="15:15" x14ac:dyDescent="0.2">
      <c r="O3219" s="62"/>
    </row>
    <row r="3220" spans="15:15" x14ac:dyDescent="0.2">
      <c r="O3220" s="62"/>
    </row>
    <row r="3221" spans="15:15" x14ac:dyDescent="0.2">
      <c r="O3221" s="62"/>
    </row>
    <row r="3222" spans="15:15" x14ac:dyDescent="0.2">
      <c r="O3222" s="62"/>
    </row>
    <row r="3223" spans="15:15" x14ac:dyDescent="0.2">
      <c r="O3223" s="62"/>
    </row>
    <row r="3224" spans="15:15" x14ac:dyDescent="0.2">
      <c r="O3224" s="62"/>
    </row>
    <row r="3225" spans="15:15" x14ac:dyDescent="0.2">
      <c r="O3225" s="62"/>
    </row>
    <row r="3226" spans="15:15" x14ac:dyDescent="0.2">
      <c r="O3226" s="62"/>
    </row>
    <row r="3227" spans="15:15" x14ac:dyDescent="0.2">
      <c r="O3227" s="62"/>
    </row>
    <row r="3228" spans="15:15" x14ac:dyDescent="0.2">
      <c r="O3228" s="62"/>
    </row>
    <row r="3229" spans="15:15" x14ac:dyDescent="0.2">
      <c r="O3229" s="62"/>
    </row>
    <row r="3230" spans="15:15" x14ac:dyDescent="0.2">
      <c r="O3230" s="62"/>
    </row>
    <row r="3231" spans="15:15" x14ac:dyDescent="0.2">
      <c r="O3231" s="62"/>
    </row>
    <row r="3232" spans="15:15" x14ac:dyDescent="0.2">
      <c r="O3232" s="62"/>
    </row>
    <row r="3233" spans="15:15" x14ac:dyDescent="0.2">
      <c r="O3233" s="62"/>
    </row>
    <row r="3234" spans="15:15" x14ac:dyDescent="0.2">
      <c r="O3234" s="62"/>
    </row>
    <row r="3235" spans="15:15" x14ac:dyDescent="0.2">
      <c r="O3235" s="62"/>
    </row>
    <row r="3236" spans="15:15" x14ac:dyDescent="0.2">
      <c r="O3236" s="62"/>
    </row>
    <row r="3237" spans="15:15" x14ac:dyDescent="0.2">
      <c r="O3237" s="62"/>
    </row>
    <row r="3238" spans="15:15" x14ac:dyDescent="0.2">
      <c r="O3238" s="62"/>
    </row>
    <row r="3239" spans="15:15" x14ac:dyDescent="0.2">
      <c r="O3239" s="62"/>
    </row>
    <row r="3240" spans="15:15" x14ac:dyDescent="0.2">
      <c r="O3240" s="62"/>
    </row>
    <row r="3241" spans="15:15" x14ac:dyDescent="0.2">
      <c r="O3241" s="62"/>
    </row>
    <row r="3242" spans="15:15" x14ac:dyDescent="0.2">
      <c r="O3242" s="62"/>
    </row>
    <row r="3243" spans="15:15" x14ac:dyDescent="0.2">
      <c r="O3243" s="62"/>
    </row>
    <row r="3244" spans="15:15" x14ac:dyDescent="0.2">
      <c r="O3244" s="62"/>
    </row>
    <row r="3245" spans="15:15" x14ac:dyDescent="0.2">
      <c r="O3245" s="62"/>
    </row>
    <row r="3246" spans="15:15" x14ac:dyDescent="0.2">
      <c r="O3246" s="62"/>
    </row>
    <row r="3247" spans="15:15" x14ac:dyDescent="0.2">
      <c r="O3247" s="62"/>
    </row>
    <row r="3248" spans="15:15" x14ac:dyDescent="0.2">
      <c r="O3248" s="62"/>
    </row>
    <row r="3249" spans="15:15" x14ac:dyDescent="0.2">
      <c r="O3249" s="62"/>
    </row>
    <row r="3250" spans="15:15" x14ac:dyDescent="0.2">
      <c r="O3250" s="62"/>
    </row>
    <row r="3251" spans="15:15" x14ac:dyDescent="0.2">
      <c r="O3251" s="62"/>
    </row>
    <row r="3252" spans="15:15" x14ac:dyDescent="0.2">
      <c r="O3252" s="62"/>
    </row>
    <row r="3253" spans="15:15" x14ac:dyDescent="0.2">
      <c r="O3253" s="62"/>
    </row>
    <row r="3254" spans="15:15" x14ac:dyDescent="0.2">
      <c r="O3254" s="62"/>
    </row>
    <row r="3255" spans="15:15" x14ac:dyDescent="0.2">
      <c r="O3255" s="62"/>
    </row>
    <row r="3256" spans="15:15" x14ac:dyDescent="0.2">
      <c r="O3256" s="62"/>
    </row>
    <row r="3257" spans="15:15" x14ac:dyDescent="0.2">
      <c r="O3257" s="62"/>
    </row>
    <row r="3258" spans="15:15" x14ac:dyDescent="0.2">
      <c r="O3258" s="62"/>
    </row>
    <row r="3259" spans="15:15" x14ac:dyDescent="0.2">
      <c r="O3259" s="62"/>
    </row>
    <row r="3260" spans="15:15" x14ac:dyDescent="0.2">
      <c r="O3260" s="62"/>
    </row>
    <row r="3261" spans="15:15" x14ac:dyDescent="0.2">
      <c r="O3261" s="62"/>
    </row>
    <row r="3262" spans="15:15" x14ac:dyDescent="0.2">
      <c r="O3262" s="62"/>
    </row>
    <row r="3263" spans="15:15" x14ac:dyDescent="0.2">
      <c r="O3263" s="62"/>
    </row>
    <row r="3264" spans="15:15" x14ac:dyDescent="0.2">
      <c r="O3264" s="62"/>
    </row>
    <row r="3265" spans="15:15" x14ac:dyDescent="0.2">
      <c r="O3265" s="62"/>
    </row>
    <row r="3266" spans="15:15" x14ac:dyDescent="0.2">
      <c r="O3266" s="62"/>
    </row>
    <row r="3267" spans="15:15" x14ac:dyDescent="0.2">
      <c r="O3267" s="62"/>
    </row>
    <row r="3268" spans="15:15" x14ac:dyDescent="0.2">
      <c r="O3268" s="62"/>
    </row>
    <row r="3269" spans="15:15" x14ac:dyDescent="0.2">
      <c r="O3269" s="62"/>
    </row>
    <row r="3270" spans="15:15" x14ac:dyDescent="0.2">
      <c r="O3270" s="62"/>
    </row>
    <row r="3271" spans="15:15" x14ac:dyDescent="0.2">
      <c r="O3271" s="62"/>
    </row>
    <row r="3272" spans="15:15" x14ac:dyDescent="0.2">
      <c r="O3272" s="62"/>
    </row>
    <row r="3273" spans="15:15" x14ac:dyDescent="0.2">
      <c r="O3273" s="62"/>
    </row>
    <row r="3274" spans="15:15" x14ac:dyDescent="0.2">
      <c r="O3274" s="62"/>
    </row>
    <row r="3275" spans="15:15" x14ac:dyDescent="0.2">
      <c r="O3275" s="62"/>
    </row>
    <row r="3276" spans="15:15" x14ac:dyDescent="0.2">
      <c r="O3276" s="62"/>
    </row>
    <row r="3277" spans="15:15" x14ac:dyDescent="0.2">
      <c r="O3277" s="62"/>
    </row>
    <row r="3278" spans="15:15" x14ac:dyDescent="0.2">
      <c r="O3278" s="62"/>
    </row>
    <row r="3279" spans="15:15" x14ac:dyDescent="0.2">
      <c r="O3279" s="62"/>
    </row>
    <row r="3280" spans="15:15" x14ac:dyDescent="0.2">
      <c r="O3280" s="62"/>
    </row>
    <row r="3281" spans="15:15" x14ac:dyDescent="0.2">
      <c r="O3281" s="62"/>
    </row>
    <row r="3282" spans="15:15" x14ac:dyDescent="0.2">
      <c r="O3282" s="62"/>
    </row>
    <row r="3283" spans="15:15" x14ac:dyDescent="0.2">
      <c r="O3283" s="62"/>
    </row>
    <row r="3284" spans="15:15" x14ac:dyDescent="0.2">
      <c r="O3284" s="62"/>
    </row>
    <row r="3285" spans="15:15" x14ac:dyDescent="0.2">
      <c r="O3285" s="62"/>
    </row>
    <row r="3286" spans="15:15" x14ac:dyDescent="0.2">
      <c r="O3286" s="62"/>
    </row>
    <row r="3287" spans="15:15" x14ac:dyDescent="0.2">
      <c r="O3287" s="62"/>
    </row>
    <row r="3288" spans="15:15" x14ac:dyDescent="0.2">
      <c r="O3288" s="62"/>
    </row>
    <row r="3289" spans="15:15" x14ac:dyDescent="0.2">
      <c r="O3289" s="62"/>
    </row>
    <row r="3290" spans="15:15" x14ac:dyDescent="0.2">
      <c r="O3290" s="62"/>
    </row>
    <row r="3291" spans="15:15" x14ac:dyDescent="0.2">
      <c r="O3291" s="62"/>
    </row>
    <row r="3292" spans="15:15" x14ac:dyDescent="0.2">
      <c r="O3292" s="62"/>
    </row>
    <row r="3293" spans="15:15" x14ac:dyDescent="0.2">
      <c r="O3293" s="62"/>
    </row>
    <row r="3294" spans="15:15" x14ac:dyDescent="0.2">
      <c r="O3294" s="62"/>
    </row>
    <row r="3295" spans="15:15" x14ac:dyDescent="0.2">
      <c r="O3295" s="62"/>
    </row>
    <row r="3296" spans="15:15" x14ac:dyDescent="0.2">
      <c r="O3296" s="62"/>
    </row>
    <row r="3297" spans="15:15" x14ac:dyDescent="0.2">
      <c r="O3297" s="62"/>
    </row>
    <row r="3298" spans="15:15" x14ac:dyDescent="0.2">
      <c r="O3298" s="62"/>
    </row>
    <row r="3299" spans="15:15" x14ac:dyDescent="0.2">
      <c r="O3299" s="62"/>
    </row>
    <row r="3300" spans="15:15" x14ac:dyDescent="0.2">
      <c r="O3300" s="62"/>
    </row>
    <row r="3301" spans="15:15" x14ac:dyDescent="0.2">
      <c r="O3301" s="62"/>
    </row>
    <row r="3302" spans="15:15" x14ac:dyDescent="0.2">
      <c r="O3302" s="62"/>
    </row>
    <row r="3303" spans="15:15" x14ac:dyDescent="0.2">
      <c r="O3303" s="62"/>
    </row>
    <row r="3304" spans="15:15" x14ac:dyDescent="0.2">
      <c r="O3304" s="62"/>
    </row>
    <row r="3305" spans="15:15" x14ac:dyDescent="0.2">
      <c r="O3305" s="62"/>
    </row>
    <row r="3306" spans="15:15" x14ac:dyDescent="0.2">
      <c r="O3306" s="62"/>
    </row>
    <row r="3307" spans="15:15" x14ac:dyDescent="0.2">
      <c r="O3307" s="62"/>
    </row>
    <row r="3308" spans="15:15" x14ac:dyDescent="0.2">
      <c r="O3308" s="62"/>
    </row>
    <row r="3309" spans="15:15" x14ac:dyDescent="0.2">
      <c r="O3309" s="62"/>
    </row>
    <row r="3310" spans="15:15" x14ac:dyDescent="0.2">
      <c r="O3310" s="62"/>
    </row>
    <row r="3311" spans="15:15" x14ac:dyDescent="0.2">
      <c r="O3311" s="62"/>
    </row>
    <row r="3312" spans="15:15" x14ac:dyDescent="0.2">
      <c r="O3312" s="62"/>
    </row>
    <row r="3313" spans="15:15" x14ac:dyDescent="0.2">
      <c r="O3313" s="62"/>
    </row>
    <row r="3314" spans="15:15" x14ac:dyDescent="0.2">
      <c r="O3314" s="62"/>
    </row>
    <row r="3315" spans="15:15" x14ac:dyDescent="0.2">
      <c r="O3315" s="62"/>
    </row>
    <row r="3316" spans="15:15" x14ac:dyDescent="0.2">
      <c r="O3316" s="62"/>
    </row>
    <row r="3317" spans="15:15" x14ac:dyDescent="0.2">
      <c r="O3317" s="62"/>
    </row>
    <row r="3318" spans="15:15" x14ac:dyDescent="0.2">
      <c r="O3318" s="62"/>
    </row>
    <row r="3319" spans="15:15" x14ac:dyDescent="0.2">
      <c r="O3319" s="62"/>
    </row>
    <row r="3320" spans="15:15" x14ac:dyDescent="0.2">
      <c r="O3320" s="62"/>
    </row>
    <row r="3321" spans="15:15" x14ac:dyDescent="0.2">
      <c r="O3321" s="62"/>
    </row>
    <row r="3322" spans="15:15" x14ac:dyDescent="0.2">
      <c r="O3322" s="62"/>
    </row>
    <row r="3323" spans="15:15" x14ac:dyDescent="0.2">
      <c r="O3323" s="62"/>
    </row>
    <row r="3324" spans="15:15" x14ac:dyDescent="0.2">
      <c r="O3324" s="62"/>
    </row>
    <row r="3325" spans="15:15" x14ac:dyDescent="0.2">
      <c r="O3325" s="62"/>
    </row>
    <row r="3326" spans="15:15" x14ac:dyDescent="0.2">
      <c r="O3326" s="62"/>
    </row>
    <row r="3327" spans="15:15" x14ac:dyDescent="0.2">
      <c r="O3327" s="62"/>
    </row>
    <row r="3328" spans="15:15" x14ac:dyDescent="0.2">
      <c r="O3328" s="62"/>
    </row>
    <row r="3329" spans="15:15" x14ac:dyDescent="0.2">
      <c r="O3329" s="62"/>
    </row>
    <row r="3330" spans="15:15" x14ac:dyDescent="0.2">
      <c r="O3330" s="62"/>
    </row>
    <row r="3331" spans="15:15" x14ac:dyDescent="0.2">
      <c r="O3331" s="62"/>
    </row>
    <row r="3332" spans="15:15" x14ac:dyDescent="0.2">
      <c r="O3332" s="62"/>
    </row>
    <row r="3333" spans="15:15" x14ac:dyDescent="0.2">
      <c r="O3333" s="62"/>
    </row>
    <row r="3334" spans="15:15" x14ac:dyDescent="0.2">
      <c r="O3334" s="62"/>
    </row>
    <row r="3335" spans="15:15" x14ac:dyDescent="0.2">
      <c r="O3335" s="62"/>
    </row>
    <row r="3336" spans="15:15" x14ac:dyDescent="0.2">
      <c r="O3336" s="62"/>
    </row>
    <row r="3337" spans="15:15" x14ac:dyDescent="0.2">
      <c r="O3337" s="62"/>
    </row>
    <row r="3338" spans="15:15" x14ac:dyDescent="0.2">
      <c r="O3338" s="62"/>
    </row>
    <row r="3339" spans="15:15" x14ac:dyDescent="0.2">
      <c r="O3339" s="62"/>
    </row>
    <row r="3340" spans="15:15" x14ac:dyDescent="0.2">
      <c r="O3340" s="62"/>
    </row>
    <row r="3341" spans="15:15" x14ac:dyDescent="0.2">
      <c r="O3341" s="62"/>
    </row>
    <row r="3342" spans="15:15" x14ac:dyDescent="0.2">
      <c r="O3342" s="62"/>
    </row>
    <row r="3343" spans="15:15" x14ac:dyDescent="0.2">
      <c r="O3343" s="62"/>
    </row>
    <row r="3344" spans="15:15" x14ac:dyDescent="0.2">
      <c r="O3344" s="62"/>
    </row>
    <row r="3345" spans="15:15" x14ac:dyDescent="0.2">
      <c r="O3345" s="62"/>
    </row>
    <row r="3346" spans="15:15" x14ac:dyDescent="0.2">
      <c r="O3346" s="62"/>
    </row>
    <row r="3347" spans="15:15" x14ac:dyDescent="0.2">
      <c r="O3347" s="62"/>
    </row>
    <row r="3348" spans="15:15" x14ac:dyDescent="0.2">
      <c r="O3348" s="62"/>
    </row>
    <row r="3349" spans="15:15" x14ac:dyDescent="0.2">
      <c r="O3349" s="62"/>
    </row>
    <row r="3350" spans="15:15" x14ac:dyDescent="0.2">
      <c r="O3350" s="62"/>
    </row>
    <row r="3351" spans="15:15" x14ac:dyDescent="0.2">
      <c r="O3351" s="62"/>
    </row>
    <row r="3352" spans="15:15" x14ac:dyDescent="0.2">
      <c r="O3352" s="62"/>
    </row>
    <row r="3353" spans="15:15" x14ac:dyDescent="0.2">
      <c r="O3353" s="62"/>
    </row>
    <row r="3354" spans="15:15" x14ac:dyDescent="0.2">
      <c r="O3354" s="62"/>
    </row>
    <row r="3355" spans="15:15" x14ac:dyDescent="0.2">
      <c r="O3355" s="62"/>
    </row>
    <row r="3356" spans="15:15" x14ac:dyDescent="0.2">
      <c r="O3356" s="62"/>
    </row>
    <row r="3357" spans="15:15" x14ac:dyDescent="0.2">
      <c r="O3357" s="62"/>
    </row>
    <row r="3358" spans="15:15" x14ac:dyDescent="0.2">
      <c r="O3358" s="62"/>
    </row>
    <row r="3359" spans="15:15" x14ac:dyDescent="0.2">
      <c r="O3359" s="62"/>
    </row>
    <row r="3360" spans="15:15" x14ac:dyDescent="0.2">
      <c r="O3360" s="62"/>
    </row>
    <row r="3361" spans="15:15" x14ac:dyDescent="0.2">
      <c r="O3361" s="62"/>
    </row>
    <row r="3362" spans="15:15" x14ac:dyDescent="0.2">
      <c r="O3362" s="62"/>
    </row>
    <row r="3363" spans="15:15" x14ac:dyDescent="0.2">
      <c r="O3363" s="62"/>
    </row>
    <row r="3364" spans="15:15" x14ac:dyDescent="0.2">
      <c r="O3364" s="62"/>
    </row>
    <row r="3365" spans="15:15" x14ac:dyDescent="0.2">
      <c r="O3365" s="62"/>
    </row>
    <row r="3366" spans="15:15" x14ac:dyDescent="0.2">
      <c r="O3366" s="62"/>
    </row>
    <row r="3367" spans="15:15" x14ac:dyDescent="0.2">
      <c r="O3367" s="62"/>
    </row>
    <row r="3368" spans="15:15" x14ac:dyDescent="0.2">
      <c r="O3368" s="62"/>
    </row>
    <row r="3369" spans="15:15" x14ac:dyDescent="0.2">
      <c r="O3369" s="62"/>
    </row>
    <row r="3370" spans="15:15" x14ac:dyDescent="0.2">
      <c r="O3370" s="62"/>
    </row>
    <row r="3371" spans="15:15" x14ac:dyDescent="0.2">
      <c r="O3371" s="62"/>
    </row>
    <row r="3372" spans="15:15" x14ac:dyDescent="0.2">
      <c r="O3372" s="62"/>
    </row>
    <row r="3373" spans="15:15" x14ac:dyDescent="0.2">
      <c r="O3373" s="62"/>
    </row>
    <row r="3374" spans="15:15" x14ac:dyDescent="0.2">
      <c r="O3374" s="62"/>
    </row>
    <row r="3375" spans="15:15" x14ac:dyDescent="0.2">
      <c r="O3375" s="62"/>
    </row>
    <row r="3376" spans="15:15" x14ac:dyDescent="0.2">
      <c r="O3376" s="62"/>
    </row>
    <row r="3377" spans="15:15" x14ac:dyDescent="0.2">
      <c r="O3377" s="62"/>
    </row>
    <row r="3378" spans="15:15" x14ac:dyDescent="0.2">
      <c r="O3378" s="62"/>
    </row>
    <row r="3379" spans="15:15" x14ac:dyDescent="0.2">
      <c r="O3379" s="62"/>
    </row>
    <row r="3380" spans="15:15" x14ac:dyDescent="0.2">
      <c r="O3380" s="62"/>
    </row>
    <row r="3381" spans="15:15" x14ac:dyDescent="0.2">
      <c r="O3381" s="62"/>
    </row>
    <row r="3382" spans="15:15" x14ac:dyDescent="0.2">
      <c r="O3382" s="62"/>
    </row>
    <row r="3383" spans="15:15" x14ac:dyDescent="0.2">
      <c r="O3383" s="62"/>
    </row>
    <row r="3384" spans="15:15" x14ac:dyDescent="0.2">
      <c r="O3384" s="62"/>
    </row>
    <row r="3385" spans="15:15" x14ac:dyDescent="0.2">
      <c r="O3385" s="62"/>
    </row>
    <row r="3386" spans="15:15" x14ac:dyDescent="0.2">
      <c r="O3386" s="62"/>
    </row>
    <row r="3387" spans="15:15" x14ac:dyDescent="0.2">
      <c r="O3387" s="62"/>
    </row>
    <row r="3388" spans="15:15" x14ac:dyDescent="0.2">
      <c r="O3388" s="62"/>
    </row>
    <row r="3389" spans="15:15" x14ac:dyDescent="0.2">
      <c r="O3389" s="62"/>
    </row>
    <row r="3390" spans="15:15" x14ac:dyDescent="0.2">
      <c r="O3390" s="62"/>
    </row>
    <row r="3391" spans="15:15" x14ac:dyDescent="0.2">
      <c r="O3391" s="62"/>
    </row>
    <row r="3392" spans="15:15" x14ac:dyDescent="0.2">
      <c r="O3392" s="62"/>
    </row>
    <row r="3393" spans="15:15" x14ac:dyDescent="0.2">
      <c r="O3393" s="62"/>
    </row>
    <row r="3394" spans="15:15" x14ac:dyDescent="0.2">
      <c r="O3394" s="62"/>
    </row>
    <row r="3395" spans="15:15" x14ac:dyDescent="0.2">
      <c r="O3395" s="62"/>
    </row>
    <row r="3396" spans="15:15" x14ac:dyDescent="0.2">
      <c r="O3396" s="62"/>
    </row>
    <row r="3397" spans="15:15" x14ac:dyDescent="0.2">
      <c r="O3397" s="62"/>
    </row>
    <row r="3398" spans="15:15" x14ac:dyDescent="0.2">
      <c r="O3398" s="62"/>
    </row>
    <row r="3399" spans="15:15" x14ac:dyDescent="0.2">
      <c r="O3399" s="62"/>
    </row>
    <row r="3400" spans="15:15" x14ac:dyDescent="0.2">
      <c r="O3400" s="62"/>
    </row>
    <row r="3401" spans="15:15" x14ac:dyDescent="0.2">
      <c r="O3401" s="62"/>
    </row>
    <row r="3402" spans="15:15" x14ac:dyDescent="0.2">
      <c r="O3402" s="62"/>
    </row>
    <row r="3403" spans="15:15" x14ac:dyDescent="0.2">
      <c r="O3403" s="62"/>
    </row>
    <row r="3404" spans="15:15" x14ac:dyDescent="0.2">
      <c r="O3404" s="62"/>
    </row>
    <row r="3405" spans="15:15" x14ac:dyDescent="0.2">
      <c r="O3405" s="62"/>
    </row>
    <row r="3406" spans="15:15" x14ac:dyDescent="0.2">
      <c r="O3406" s="62"/>
    </row>
    <row r="3407" spans="15:15" x14ac:dyDescent="0.2">
      <c r="O3407" s="62"/>
    </row>
    <row r="3408" spans="15:15" x14ac:dyDescent="0.2">
      <c r="O3408" s="62"/>
    </row>
    <row r="3409" spans="15:15" x14ac:dyDescent="0.2">
      <c r="O3409" s="62"/>
    </row>
    <row r="3410" spans="15:15" x14ac:dyDescent="0.2">
      <c r="O3410" s="62"/>
    </row>
    <row r="3411" spans="15:15" x14ac:dyDescent="0.2">
      <c r="O3411" s="62"/>
    </row>
    <row r="3412" spans="15:15" x14ac:dyDescent="0.2">
      <c r="O3412" s="62"/>
    </row>
    <row r="3413" spans="15:15" x14ac:dyDescent="0.2">
      <c r="O3413" s="62"/>
    </row>
    <row r="3414" spans="15:15" x14ac:dyDescent="0.2">
      <c r="O3414" s="62"/>
    </row>
    <row r="3415" spans="15:15" x14ac:dyDescent="0.2">
      <c r="O3415" s="62"/>
    </row>
    <row r="3416" spans="15:15" x14ac:dyDescent="0.2">
      <c r="O3416" s="62"/>
    </row>
    <row r="3417" spans="15:15" x14ac:dyDescent="0.2">
      <c r="O3417" s="62"/>
    </row>
    <row r="3418" spans="15:15" x14ac:dyDescent="0.2">
      <c r="O3418" s="62"/>
    </row>
    <row r="3419" spans="15:15" x14ac:dyDescent="0.2">
      <c r="O3419" s="62"/>
    </row>
    <row r="3420" spans="15:15" x14ac:dyDescent="0.2">
      <c r="O3420" s="62"/>
    </row>
    <row r="3421" spans="15:15" x14ac:dyDescent="0.2">
      <c r="O3421" s="62"/>
    </row>
    <row r="3422" spans="15:15" x14ac:dyDescent="0.2">
      <c r="O3422" s="62"/>
    </row>
    <row r="3423" spans="15:15" x14ac:dyDescent="0.2">
      <c r="O3423" s="62"/>
    </row>
    <row r="3424" spans="15:15" x14ac:dyDescent="0.2">
      <c r="O3424" s="62"/>
    </row>
    <row r="3425" spans="15:15" x14ac:dyDescent="0.2">
      <c r="O3425" s="62"/>
    </row>
    <row r="3426" spans="15:15" x14ac:dyDescent="0.2">
      <c r="O3426" s="62"/>
    </row>
    <row r="3427" spans="15:15" x14ac:dyDescent="0.2">
      <c r="O3427" s="62"/>
    </row>
    <row r="3428" spans="15:15" x14ac:dyDescent="0.2">
      <c r="O3428" s="62"/>
    </row>
    <row r="3429" spans="15:15" x14ac:dyDescent="0.2">
      <c r="O3429" s="62"/>
    </row>
    <row r="3430" spans="15:15" x14ac:dyDescent="0.2">
      <c r="O3430" s="62"/>
    </row>
    <row r="3431" spans="15:15" x14ac:dyDescent="0.2">
      <c r="O3431" s="62"/>
    </row>
    <row r="3432" spans="15:15" x14ac:dyDescent="0.2">
      <c r="O3432" s="62"/>
    </row>
    <row r="3433" spans="15:15" x14ac:dyDescent="0.2">
      <c r="O3433" s="62"/>
    </row>
    <row r="3434" spans="15:15" x14ac:dyDescent="0.2">
      <c r="O3434" s="62"/>
    </row>
    <row r="3435" spans="15:15" x14ac:dyDescent="0.2">
      <c r="O3435" s="62"/>
    </row>
    <row r="3436" spans="15:15" x14ac:dyDescent="0.2">
      <c r="O3436" s="62"/>
    </row>
    <row r="3437" spans="15:15" x14ac:dyDescent="0.2">
      <c r="O3437" s="62"/>
    </row>
    <row r="3438" spans="15:15" x14ac:dyDescent="0.2">
      <c r="O3438" s="62"/>
    </row>
    <row r="3439" spans="15:15" x14ac:dyDescent="0.2">
      <c r="O3439" s="62"/>
    </row>
    <row r="3440" spans="15:15" x14ac:dyDescent="0.2">
      <c r="O3440" s="62"/>
    </row>
    <row r="3441" spans="15:15" x14ac:dyDescent="0.2">
      <c r="O3441" s="62"/>
    </row>
    <row r="3442" spans="15:15" x14ac:dyDescent="0.2">
      <c r="O3442" s="62"/>
    </row>
    <row r="3443" spans="15:15" x14ac:dyDescent="0.2">
      <c r="O3443" s="62"/>
    </row>
    <row r="3444" spans="15:15" x14ac:dyDescent="0.2">
      <c r="O3444" s="62"/>
    </row>
    <row r="3445" spans="15:15" x14ac:dyDescent="0.2">
      <c r="O3445" s="62"/>
    </row>
    <row r="3446" spans="15:15" x14ac:dyDescent="0.2">
      <c r="O3446" s="62"/>
    </row>
    <row r="3447" spans="15:15" x14ac:dyDescent="0.2">
      <c r="O3447" s="62"/>
    </row>
    <row r="3448" spans="15:15" x14ac:dyDescent="0.2">
      <c r="O3448" s="62"/>
    </row>
    <row r="3449" spans="15:15" x14ac:dyDescent="0.2">
      <c r="O3449" s="62"/>
    </row>
    <row r="3450" spans="15:15" x14ac:dyDescent="0.2">
      <c r="O3450" s="62"/>
    </row>
    <row r="3451" spans="15:15" x14ac:dyDescent="0.2">
      <c r="O3451" s="62"/>
    </row>
    <row r="3452" spans="15:15" x14ac:dyDescent="0.2">
      <c r="O3452" s="62"/>
    </row>
    <row r="3453" spans="15:15" x14ac:dyDescent="0.2">
      <c r="O3453" s="62"/>
    </row>
    <row r="3454" spans="15:15" x14ac:dyDescent="0.2">
      <c r="O3454" s="62"/>
    </row>
    <row r="3455" spans="15:15" x14ac:dyDescent="0.2">
      <c r="O3455" s="62"/>
    </row>
    <row r="3456" spans="15:15" x14ac:dyDescent="0.2">
      <c r="O3456" s="62"/>
    </row>
    <row r="3457" spans="15:15" x14ac:dyDescent="0.2">
      <c r="O3457" s="62"/>
    </row>
    <row r="3458" spans="15:15" x14ac:dyDescent="0.2">
      <c r="O3458" s="62"/>
    </row>
    <row r="3459" spans="15:15" x14ac:dyDescent="0.2">
      <c r="O3459" s="62"/>
    </row>
    <row r="3460" spans="15:15" x14ac:dyDescent="0.2">
      <c r="O3460" s="62"/>
    </row>
    <row r="3461" spans="15:15" x14ac:dyDescent="0.2">
      <c r="O3461" s="62"/>
    </row>
    <row r="3462" spans="15:15" x14ac:dyDescent="0.2">
      <c r="O3462" s="62"/>
    </row>
    <row r="3463" spans="15:15" x14ac:dyDescent="0.2">
      <c r="O3463" s="62"/>
    </row>
    <row r="3464" spans="15:15" x14ac:dyDescent="0.2">
      <c r="O3464" s="62"/>
    </row>
    <row r="3465" spans="15:15" x14ac:dyDescent="0.2">
      <c r="O3465" s="62"/>
    </row>
    <row r="3466" spans="15:15" x14ac:dyDescent="0.2">
      <c r="O3466" s="62"/>
    </row>
    <row r="3467" spans="15:15" x14ac:dyDescent="0.2">
      <c r="O3467" s="62"/>
    </row>
    <row r="3468" spans="15:15" x14ac:dyDescent="0.2">
      <c r="O3468" s="62"/>
    </row>
    <row r="3469" spans="15:15" x14ac:dyDescent="0.2">
      <c r="O3469" s="62"/>
    </row>
    <row r="3470" spans="15:15" x14ac:dyDescent="0.2">
      <c r="O3470" s="62"/>
    </row>
    <row r="3471" spans="15:15" x14ac:dyDescent="0.2">
      <c r="O3471" s="62"/>
    </row>
    <row r="3472" spans="15:15" x14ac:dyDescent="0.2">
      <c r="O3472" s="62"/>
    </row>
    <row r="3473" spans="15:15" x14ac:dyDescent="0.2">
      <c r="O3473" s="62"/>
    </row>
    <row r="3474" spans="15:15" x14ac:dyDescent="0.2">
      <c r="O3474" s="62"/>
    </row>
    <row r="3475" spans="15:15" x14ac:dyDescent="0.2">
      <c r="O3475" s="62"/>
    </row>
    <row r="3476" spans="15:15" x14ac:dyDescent="0.2">
      <c r="O3476" s="62"/>
    </row>
    <row r="3477" spans="15:15" x14ac:dyDescent="0.2">
      <c r="O3477" s="62"/>
    </row>
    <row r="3478" spans="15:15" x14ac:dyDescent="0.2">
      <c r="O3478" s="62"/>
    </row>
    <row r="3479" spans="15:15" x14ac:dyDescent="0.2">
      <c r="O3479" s="62"/>
    </row>
    <row r="3480" spans="15:15" x14ac:dyDescent="0.2">
      <c r="O3480" s="62"/>
    </row>
    <row r="3481" spans="15:15" x14ac:dyDescent="0.2">
      <c r="O3481" s="62"/>
    </row>
    <row r="3482" spans="15:15" x14ac:dyDescent="0.2">
      <c r="O3482" s="62"/>
    </row>
    <row r="3483" spans="15:15" x14ac:dyDescent="0.2">
      <c r="O3483" s="62"/>
    </row>
    <row r="3484" spans="15:15" x14ac:dyDescent="0.2">
      <c r="O3484" s="62"/>
    </row>
    <row r="3485" spans="15:15" x14ac:dyDescent="0.2">
      <c r="O3485" s="62"/>
    </row>
    <row r="3486" spans="15:15" x14ac:dyDescent="0.2">
      <c r="O3486" s="62"/>
    </row>
    <row r="3487" spans="15:15" x14ac:dyDescent="0.2">
      <c r="O3487" s="62"/>
    </row>
    <row r="3488" spans="15:15" x14ac:dyDescent="0.2">
      <c r="O3488" s="62"/>
    </row>
    <row r="3489" spans="15:15" x14ac:dyDescent="0.2">
      <c r="O3489" s="62"/>
    </row>
    <row r="3490" spans="15:15" x14ac:dyDescent="0.2">
      <c r="O3490" s="62"/>
    </row>
    <row r="3491" spans="15:15" x14ac:dyDescent="0.2">
      <c r="O3491" s="62"/>
    </row>
    <row r="3492" spans="15:15" x14ac:dyDescent="0.2">
      <c r="O3492" s="62"/>
    </row>
    <row r="3493" spans="15:15" x14ac:dyDescent="0.2">
      <c r="O3493" s="62"/>
    </row>
    <row r="3494" spans="15:15" x14ac:dyDescent="0.2">
      <c r="O3494" s="62"/>
    </row>
    <row r="3495" spans="15:15" x14ac:dyDescent="0.2">
      <c r="O3495" s="62"/>
    </row>
    <row r="3496" spans="15:15" x14ac:dyDescent="0.2">
      <c r="O3496" s="62"/>
    </row>
    <row r="3497" spans="15:15" x14ac:dyDescent="0.2">
      <c r="O3497" s="62"/>
    </row>
    <row r="3498" spans="15:15" x14ac:dyDescent="0.2">
      <c r="O3498" s="62"/>
    </row>
    <row r="3499" spans="15:15" x14ac:dyDescent="0.2">
      <c r="O3499" s="62"/>
    </row>
    <row r="3500" spans="15:15" x14ac:dyDescent="0.2">
      <c r="O3500" s="62"/>
    </row>
    <row r="3501" spans="15:15" x14ac:dyDescent="0.2">
      <c r="O3501" s="62"/>
    </row>
    <row r="3502" spans="15:15" x14ac:dyDescent="0.2">
      <c r="O3502" s="62"/>
    </row>
    <row r="3503" spans="15:15" x14ac:dyDescent="0.2">
      <c r="O3503" s="62"/>
    </row>
    <row r="3504" spans="15:15" x14ac:dyDescent="0.2">
      <c r="O3504" s="62"/>
    </row>
    <row r="3505" spans="15:15" x14ac:dyDescent="0.2">
      <c r="O3505" s="62"/>
    </row>
    <row r="3506" spans="15:15" x14ac:dyDescent="0.2">
      <c r="O3506" s="62"/>
    </row>
    <row r="3507" spans="15:15" x14ac:dyDescent="0.2">
      <c r="O3507" s="62"/>
    </row>
    <row r="3508" spans="15:15" x14ac:dyDescent="0.2">
      <c r="O3508" s="62"/>
    </row>
    <row r="3509" spans="15:15" x14ac:dyDescent="0.2">
      <c r="O3509" s="62"/>
    </row>
    <row r="3510" spans="15:15" x14ac:dyDescent="0.2">
      <c r="O3510" s="62"/>
    </row>
    <row r="3511" spans="15:15" x14ac:dyDescent="0.2">
      <c r="O3511" s="62"/>
    </row>
    <row r="3512" spans="15:15" x14ac:dyDescent="0.2">
      <c r="O3512" s="62"/>
    </row>
    <row r="3513" spans="15:15" x14ac:dyDescent="0.2">
      <c r="O3513" s="62"/>
    </row>
    <row r="3514" spans="15:15" x14ac:dyDescent="0.2">
      <c r="O3514" s="62"/>
    </row>
    <row r="3515" spans="15:15" x14ac:dyDescent="0.2">
      <c r="O3515" s="62"/>
    </row>
    <row r="3516" spans="15:15" x14ac:dyDescent="0.2">
      <c r="O3516" s="62"/>
    </row>
    <row r="3517" spans="15:15" x14ac:dyDescent="0.2">
      <c r="O3517" s="62"/>
    </row>
    <row r="3518" spans="15:15" x14ac:dyDescent="0.2">
      <c r="O3518" s="62"/>
    </row>
    <row r="3519" spans="15:15" x14ac:dyDescent="0.2">
      <c r="O3519" s="62"/>
    </row>
    <row r="3520" spans="15:15" x14ac:dyDescent="0.2">
      <c r="O3520" s="62"/>
    </row>
    <row r="3521" spans="15:15" x14ac:dyDescent="0.2">
      <c r="O3521" s="62"/>
    </row>
    <row r="3522" spans="15:15" x14ac:dyDescent="0.2">
      <c r="O3522" s="62"/>
    </row>
    <row r="3523" spans="15:15" x14ac:dyDescent="0.2">
      <c r="O3523" s="62"/>
    </row>
    <row r="3524" spans="15:15" x14ac:dyDescent="0.2">
      <c r="O3524" s="62"/>
    </row>
    <row r="3525" spans="15:15" x14ac:dyDescent="0.2">
      <c r="O3525" s="62"/>
    </row>
    <row r="3526" spans="15:15" x14ac:dyDescent="0.2">
      <c r="O3526" s="62"/>
    </row>
    <row r="3527" spans="15:15" x14ac:dyDescent="0.2">
      <c r="O3527" s="62"/>
    </row>
    <row r="3528" spans="15:15" x14ac:dyDescent="0.2">
      <c r="O3528" s="62"/>
    </row>
    <row r="3529" spans="15:15" x14ac:dyDescent="0.2">
      <c r="O3529" s="62"/>
    </row>
    <row r="3530" spans="15:15" x14ac:dyDescent="0.2">
      <c r="O3530" s="62"/>
    </row>
    <row r="3531" spans="15:15" x14ac:dyDescent="0.2">
      <c r="O3531" s="62"/>
    </row>
    <row r="3532" spans="15:15" x14ac:dyDescent="0.2">
      <c r="O3532" s="62"/>
    </row>
    <row r="3533" spans="15:15" x14ac:dyDescent="0.2">
      <c r="O3533" s="62"/>
    </row>
    <row r="3534" spans="15:15" x14ac:dyDescent="0.2">
      <c r="O3534" s="62"/>
    </row>
    <row r="3535" spans="15:15" x14ac:dyDescent="0.2">
      <c r="O3535" s="62"/>
    </row>
    <row r="3536" spans="15:15" x14ac:dyDescent="0.2">
      <c r="O3536" s="62"/>
    </row>
    <row r="3537" spans="15:15" x14ac:dyDescent="0.2">
      <c r="O3537" s="62"/>
    </row>
    <row r="3538" spans="15:15" x14ac:dyDescent="0.2">
      <c r="O3538" s="62"/>
    </row>
    <row r="3539" spans="15:15" x14ac:dyDescent="0.2">
      <c r="O3539" s="62"/>
    </row>
    <row r="3540" spans="15:15" x14ac:dyDescent="0.2">
      <c r="O3540" s="62"/>
    </row>
    <row r="3541" spans="15:15" x14ac:dyDescent="0.2">
      <c r="O3541" s="62"/>
    </row>
    <row r="3542" spans="15:15" x14ac:dyDescent="0.2">
      <c r="O3542" s="62"/>
    </row>
    <row r="3543" spans="15:15" x14ac:dyDescent="0.2">
      <c r="O3543" s="62"/>
    </row>
    <row r="3544" spans="15:15" x14ac:dyDescent="0.2">
      <c r="O3544" s="62"/>
    </row>
    <row r="3545" spans="15:15" x14ac:dyDescent="0.2">
      <c r="O3545" s="62"/>
    </row>
    <row r="3546" spans="15:15" x14ac:dyDescent="0.2">
      <c r="O3546" s="62"/>
    </row>
    <row r="3547" spans="15:15" x14ac:dyDescent="0.2">
      <c r="O3547" s="62"/>
    </row>
    <row r="3548" spans="15:15" x14ac:dyDescent="0.2">
      <c r="O3548" s="62"/>
    </row>
    <row r="3549" spans="15:15" x14ac:dyDescent="0.2">
      <c r="O3549" s="62"/>
    </row>
    <row r="3550" spans="15:15" x14ac:dyDescent="0.2">
      <c r="O3550" s="62"/>
    </row>
    <row r="3551" spans="15:15" x14ac:dyDescent="0.2">
      <c r="O3551" s="62"/>
    </row>
    <row r="3552" spans="15:15" x14ac:dyDescent="0.2">
      <c r="O3552" s="62"/>
    </row>
    <row r="3553" spans="15:15" x14ac:dyDescent="0.2">
      <c r="O3553" s="62"/>
    </row>
    <row r="3554" spans="15:15" x14ac:dyDescent="0.2">
      <c r="O3554" s="62"/>
    </row>
    <row r="3555" spans="15:15" x14ac:dyDescent="0.2">
      <c r="O3555" s="62"/>
    </row>
    <row r="3556" spans="15:15" x14ac:dyDescent="0.2">
      <c r="O3556" s="62"/>
    </row>
    <row r="3557" spans="15:15" x14ac:dyDescent="0.2">
      <c r="O3557" s="62"/>
    </row>
    <row r="3558" spans="15:15" x14ac:dyDescent="0.2">
      <c r="O3558" s="62"/>
    </row>
    <row r="3559" spans="15:15" x14ac:dyDescent="0.2">
      <c r="O3559" s="62"/>
    </row>
    <row r="3560" spans="15:15" x14ac:dyDescent="0.2">
      <c r="O3560" s="62"/>
    </row>
    <row r="3561" spans="15:15" x14ac:dyDescent="0.2">
      <c r="O3561" s="62"/>
    </row>
    <row r="3562" spans="15:15" x14ac:dyDescent="0.2">
      <c r="O3562" s="62"/>
    </row>
    <row r="3563" spans="15:15" x14ac:dyDescent="0.2">
      <c r="O3563" s="62"/>
    </row>
    <row r="3564" spans="15:15" x14ac:dyDescent="0.2">
      <c r="O3564" s="62"/>
    </row>
    <row r="3565" spans="15:15" x14ac:dyDescent="0.2">
      <c r="O3565" s="62"/>
    </row>
    <row r="3566" spans="15:15" x14ac:dyDescent="0.2">
      <c r="O3566" s="62"/>
    </row>
    <row r="3567" spans="15:15" x14ac:dyDescent="0.2">
      <c r="O3567" s="62"/>
    </row>
    <row r="3568" spans="15:15" x14ac:dyDescent="0.2">
      <c r="O3568" s="62"/>
    </row>
    <row r="3569" spans="15:15" x14ac:dyDescent="0.2">
      <c r="O3569" s="62"/>
    </row>
    <row r="3570" spans="15:15" x14ac:dyDescent="0.2">
      <c r="O3570" s="62"/>
    </row>
    <row r="3571" spans="15:15" x14ac:dyDescent="0.2">
      <c r="O3571" s="62"/>
    </row>
    <row r="3572" spans="15:15" x14ac:dyDescent="0.2">
      <c r="O3572" s="62"/>
    </row>
    <row r="3573" spans="15:15" x14ac:dyDescent="0.2">
      <c r="O3573" s="62"/>
    </row>
    <row r="3574" spans="15:15" x14ac:dyDescent="0.2">
      <c r="O3574" s="62"/>
    </row>
    <row r="3575" spans="15:15" x14ac:dyDescent="0.2">
      <c r="O3575" s="62"/>
    </row>
    <row r="3576" spans="15:15" x14ac:dyDescent="0.2">
      <c r="O3576" s="62"/>
    </row>
    <row r="3577" spans="15:15" x14ac:dyDescent="0.2">
      <c r="O3577" s="62"/>
    </row>
    <row r="3578" spans="15:15" x14ac:dyDescent="0.2">
      <c r="O3578" s="62"/>
    </row>
    <row r="3579" spans="15:15" x14ac:dyDescent="0.2">
      <c r="O3579" s="62"/>
    </row>
    <row r="3580" spans="15:15" x14ac:dyDescent="0.2">
      <c r="O3580" s="62"/>
    </row>
    <row r="3581" spans="15:15" x14ac:dyDescent="0.2">
      <c r="O3581" s="62"/>
    </row>
    <row r="3582" spans="15:15" x14ac:dyDescent="0.2">
      <c r="O3582" s="62"/>
    </row>
    <row r="3583" spans="15:15" x14ac:dyDescent="0.2">
      <c r="O3583" s="62"/>
    </row>
    <row r="3584" spans="15:15" x14ac:dyDescent="0.2">
      <c r="O3584" s="62"/>
    </row>
    <row r="3585" spans="15:15" x14ac:dyDescent="0.2">
      <c r="O3585" s="62"/>
    </row>
    <row r="3586" spans="15:15" x14ac:dyDescent="0.2">
      <c r="O3586" s="62"/>
    </row>
    <row r="3587" spans="15:15" x14ac:dyDescent="0.2">
      <c r="O3587" s="62"/>
    </row>
    <row r="3588" spans="15:15" x14ac:dyDescent="0.2">
      <c r="O3588" s="62"/>
    </row>
    <row r="3589" spans="15:15" x14ac:dyDescent="0.2">
      <c r="O3589" s="62"/>
    </row>
    <row r="3590" spans="15:15" x14ac:dyDescent="0.2">
      <c r="O3590" s="62"/>
    </row>
    <row r="3591" spans="15:15" x14ac:dyDescent="0.2">
      <c r="O3591" s="62"/>
    </row>
    <row r="3592" spans="15:15" x14ac:dyDescent="0.2">
      <c r="O3592" s="62"/>
    </row>
    <row r="3593" spans="15:15" x14ac:dyDescent="0.2">
      <c r="O3593" s="62"/>
    </row>
    <row r="3594" spans="15:15" x14ac:dyDescent="0.2">
      <c r="O3594" s="62"/>
    </row>
    <row r="3595" spans="15:15" x14ac:dyDescent="0.2">
      <c r="O3595" s="62"/>
    </row>
    <row r="3596" spans="15:15" x14ac:dyDescent="0.2">
      <c r="O3596" s="62"/>
    </row>
    <row r="3597" spans="15:15" x14ac:dyDescent="0.2">
      <c r="O3597" s="62"/>
    </row>
    <row r="3598" spans="15:15" x14ac:dyDescent="0.2">
      <c r="O3598" s="62"/>
    </row>
    <row r="3599" spans="15:15" x14ac:dyDescent="0.2">
      <c r="O3599" s="62"/>
    </row>
    <row r="3600" spans="15:15" x14ac:dyDescent="0.2">
      <c r="O3600" s="62"/>
    </row>
    <row r="3601" spans="15:15" x14ac:dyDescent="0.2">
      <c r="O3601" s="62"/>
    </row>
    <row r="3602" spans="15:15" x14ac:dyDescent="0.2">
      <c r="O3602" s="62"/>
    </row>
    <row r="3603" spans="15:15" x14ac:dyDescent="0.2">
      <c r="O3603" s="62"/>
    </row>
    <row r="3604" spans="15:15" x14ac:dyDescent="0.2">
      <c r="O3604" s="62"/>
    </row>
    <row r="3605" spans="15:15" x14ac:dyDescent="0.2">
      <c r="O3605" s="62"/>
    </row>
    <row r="3606" spans="15:15" x14ac:dyDescent="0.2">
      <c r="O3606" s="62"/>
    </row>
    <row r="3607" spans="15:15" x14ac:dyDescent="0.2">
      <c r="O3607" s="62"/>
    </row>
    <row r="3608" spans="15:15" x14ac:dyDescent="0.2">
      <c r="O3608" s="62"/>
    </row>
    <row r="3609" spans="15:15" x14ac:dyDescent="0.2">
      <c r="O3609" s="62"/>
    </row>
    <row r="3610" spans="15:15" x14ac:dyDescent="0.2">
      <c r="O3610" s="62"/>
    </row>
    <row r="3611" spans="15:15" x14ac:dyDescent="0.2">
      <c r="O3611" s="62"/>
    </row>
    <row r="3612" spans="15:15" x14ac:dyDescent="0.2">
      <c r="O3612" s="62"/>
    </row>
    <row r="3613" spans="15:15" x14ac:dyDescent="0.2">
      <c r="O3613" s="62"/>
    </row>
    <row r="3614" spans="15:15" x14ac:dyDescent="0.2">
      <c r="O3614" s="62"/>
    </row>
    <row r="3615" spans="15:15" x14ac:dyDescent="0.2">
      <c r="O3615" s="62"/>
    </row>
    <row r="3616" spans="15:15" x14ac:dyDescent="0.2">
      <c r="O3616" s="62"/>
    </row>
    <row r="3617" spans="15:15" x14ac:dyDescent="0.2">
      <c r="O3617" s="62"/>
    </row>
    <row r="3618" spans="15:15" x14ac:dyDescent="0.2">
      <c r="O3618" s="62"/>
    </row>
    <row r="3619" spans="15:15" x14ac:dyDescent="0.2">
      <c r="O3619" s="62"/>
    </row>
    <row r="3620" spans="15:15" x14ac:dyDescent="0.2">
      <c r="O3620" s="62"/>
    </row>
    <row r="3621" spans="15:15" x14ac:dyDescent="0.2">
      <c r="O3621" s="62"/>
    </row>
    <row r="3622" spans="15:15" x14ac:dyDescent="0.2">
      <c r="O3622" s="62"/>
    </row>
    <row r="3623" spans="15:15" x14ac:dyDescent="0.2">
      <c r="O3623" s="62"/>
    </row>
    <row r="3624" spans="15:15" x14ac:dyDescent="0.2">
      <c r="O3624" s="62"/>
    </row>
    <row r="3625" spans="15:15" x14ac:dyDescent="0.2">
      <c r="O3625" s="62"/>
    </row>
    <row r="3626" spans="15:15" x14ac:dyDescent="0.2">
      <c r="O3626" s="62"/>
    </row>
    <row r="3627" spans="15:15" x14ac:dyDescent="0.2">
      <c r="O3627" s="62"/>
    </row>
    <row r="3628" spans="15:15" x14ac:dyDescent="0.2">
      <c r="O3628" s="62"/>
    </row>
    <row r="3629" spans="15:15" x14ac:dyDescent="0.2">
      <c r="O3629" s="62"/>
    </row>
    <row r="3630" spans="15:15" x14ac:dyDescent="0.2">
      <c r="O3630" s="62"/>
    </row>
    <row r="3631" spans="15:15" x14ac:dyDescent="0.2">
      <c r="O3631" s="62"/>
    </row>
    <row r="3632" spans="15:15" x14ac:dyDescent="0.2">
      <c r="O3632" s="62"/>
    </row>
    <row r="3633" spans="15:15" x14ac:dyDescent="0.2">
      <c r="O3633" s="62"/>
    </row>
    <row r="3634" spans="15:15" x14ac:dyDescent="0.2">
      <c r="O3634" s="62"/>
    </row>
    <row r="3635" spans="15:15" x14ac:dyDescent="0.2">
      <c r="O3635" s="62"/>
    </row>
    <row r="3636" spans="15:15" x14ac:dyDescent="0.2">
      <c r="O3636" s="62"/>
    </row>
    <row r="3637" spans="15:15" x14ac:dyDescent="0.2">
      <c r="O3637" s="62"/>
    </row>
    <row r="3638" spans="15:15" x14ac:dyDescent="0.2">
      <c r="O3638" s="62"/>
    </row>
    <row r="3639" spans="15:15" x14ac:dyDescent="0.2">
      <c r="O3639" s="62"/>
    </row>
    <row r="3640" spans="15:15" x14ac:dyDescent="0.2">
      <c r="O3640" s="62"/>
    </row>
    <row r="3641" spans="15:15" x14ac:dyDescent="0.2">
      <c r="O3641" s="62"/>
    </row>
    <row r="3642" spans="15:15" x14ac:dyDescent="0.2">
      <c r="O3642" s="62"/>
    </row>
    <row r="3643" spans="15:15" x14ac:dyDescent="0.2">
      <c r="O3643" s="62"/>
    </row>
    <row r="3644" spans="15:15" x14ac:dyDescent="0.2">
      <c r="O3644" s="62"/>
    </row>
    <row r="3645" spans="15:15" x14ac:dyDescent="0.2">
      <c r="O3645" s="62"/>
    </row>
    <row r="3646" spans="15:15" x14ac:dyDescent="0.2">
      <c r="O3646" s="62"/>
    </row>
    <row r="3647" spans="15:15" x14ac:dyDescent="0.2">
      <c r="O3647" s="62"/>
    </row>
    <row r="3648" spans="15:15" x14ac:dyDescent="0.2">
      <c r="O3648" s="62"/>
    </row>
    <row r="3649" spans="15:15" x14ac:dyDescent="0.2">
      <c r="O3649" s="62"/>
    </row>
    <row r="3650" spans="15:15" x14ac:dyDescent="0.2">
      <c r="O3650" s="62"/>
    </row>
    <row r="3651" spans="15:15" x14ac:dyDescent="0.2">
      <c r="O3651" s="62"/>
    </row>
    <row r="3652" spans="15:15" x14ac:dyDescent="0.2">
      <c r="O3652" s="62"/>
    </row>
    <row r="3653" spans="15:15" x14ac:dyDescent="0.2">
      <c r="O3653" s="62"/>
    </row>
    <row r="3654" spans="15:15" x14ac:dyDescent="0.2">
      <c r="O3654" s="62"/>
    </row>
    <row r="3655" spans="15:15" x14ac:dyDescent="0.2">
      <c r="O3655" s="62"/>
    </row>
    <row r="3656" spans="15:15" x14ac:dyDescent="0.2">
      <c r="O3656" s="62"/>
    </row>
    <row r="3657" spans="15:15" x14ac:dyDescent="0.2">
      <c r="O3657" s="62"/>
    </row>
    <row r="3658" spans="15:15" x14ac:dyDescent="0.2">
      <c r="O3658" s="62"/>
    </row>
    <row r="3659" spans="15:15" x14ac:dyDescent="0.2">
      <c r="O3659" s="62"/>
    </row>
    <row r="3660" spans="15:15" x14ac:dyDescent="0.2">
      <c r="O3660" s="62"/>
    </row>
    <row r="3661" spans="15:15" x14ac:dyDescent="0.2">
      <c r="O3661" s="62"/>
    </row>
    <row r="3662" spans="15:15" x14ac:dyDescent="0.2">
      <c r="O3662" s="62"/>
    </row>
    <row r="3663" spans="15:15" x14ac:dyDescent="0.2">
      <c r="O3663" s="62"/>
    </row>
    <row r="3664" spans="15:15" x14ac:dyDescent="0.2">
      <c r="O3664" s="62"/>
    </row>
    <row r="3665" spans="15:15" x14ac:dyDescent="0.2">
      <c r="O3665" s="62"/>
    </row>
    <row r="3666" spans="15:15" x14ac:dyDescent="0.2">
      <c r="O3666" s="62"/>
    </row>
    <row r="3667" spans="15:15" x14ac:dyDescent="0.2">
      <c r="O3667" s="62"/>
    </row>
    <row r="3668" spans="15:15" x14ac:dyDescent="0.2">
      <c r="O3668" s="62"/>
    </row>
    <row r="3669" spans="15:15" x14ac:dyDescent="0.2">
      <c r="O3669" s="62"/>
    </row>
    <row r="3670" spans="15:15" x14ac:dyDescent="0.2">
      <c r="O3670" s="62"/>
    </row>
    <row r="3671" spans="15:15" x14ac:dyDescent="0.2">
      <c r="O3671" s="62"/>
    </row>
    <row r="3672" spans="15:15" x14ac:dyDescent="0.2">
      <c r="O3672" s="62"/>
    </row>
    <row r="3673" spans="15:15" x14ac:dyDescent="0.2">
      <c r="O3673" s="62"/>
    </row>
    <row r="3674" spans="15:15" x14ac:dyDescent="0.2">
      <c r="O3674" s="62"/>
    </row>
    <row r="3675" spans="15:15" x14ac:dyDescent="0.2">
      <c r="O3675" s="62"/>
    </row>
    <row r="3676" spans="15:15" x14ac:dyDescent="0.2">
      <c r="O3676" s="62"/>
    </row>
    <row r="3677" spans="15:15" x14ac:dyDescent="0.2">
      <c r="O3677" s="62"/>
    </row>
    <row r="3678" spans="15:15" x14ac:dyDescent="0.2">
      <c r="O3678" s="62"/>
    </row>
    <row r="3679" spans="15:15" x14ac:dyDescent="0.2">
      <c r="O3679" s="62"/>
    </row>
    <row r="3680" spans="15:15" x14ac:dyDescent="0.2">
      <c r="O3680" s="62"/>
    </row>
    <row r="3681" spans="15:15" x14ac:dyDescent="0.2">
      <c r="O3681" s="62"/>
    </row>
    <row r="3682" spans="15:15" x14ac:dyDescent="0.2">
      <c r="O3682" s="62"/>
    </row>
    <row r="3683" spans="15:15" x14ac:dyDescent="0.2">
      <c r="O3683" s="62"/>
    </row>
    <row r="3684" spans="15:15" x14ac:dyDescent="0.2">
      <c r="O3684" s="62"/>
    </row>
    <row r="3685" spans="15:15" x14ac:dyDescent="0.2">
      <c r="O3685" s="62"/>
    </row>
    <row r="3686" spans="15:15" x14ac:dyDescent="0.2">
      <c r="O3686" s="62"/>
    </row>
    <row r="3687" spans="15:15" x14ac:dyDescent="0.2">
      <c r="O3687" s="62"/>
    </row>
    <row r="3688" spans="15:15" x14ac:dyDescent="0.2">
      <c r="O3688" s="62"/>
    </row>
    <row r="3689" spans="15:15" x14ac:dyDescent="0.2">
      <c r="O3689" s="62"/>
    </row>
    <row r="3690" spans="15:15" x14ac:dyDescent="0.2">
      <c r="O3690" s="62"/>
    </row>
    <row r="3691" spans="15:15" x14ac:dyDescent="0.2">
      <c r="O3691" s="62"/>
    </row>
    <row r="3692" spans="15:15" x14ac:dyDescent="0.2">
      <c r="O3692" s="62"/>
    </row>
    <row r="3693" spans="15:15" x14ac:dyDescent="0.2">
      <c r="O3693" s="62"/>
    </row>
    <row r="3694" spans="15:15" x14ac:dyDescent="0.2">
      <c r="O3694" s="62"/>
    </row>
    <row r="3695" spans="15:15" x14ac:dyDescent="0.2">
      <c r="O3695" s="62"/>
    </row>
    <row r="3696" spans="15:15" x14ac:dyDescent="0.2">
      <c r="O3696" s="62"/>
    </row>
    <row r="3697" spans="15:15" x14ac:dyDescent="0.2">
      <c r="O3697" s="62"/>
    </row>
    <row r="3698" spans="15:15" x14ac:dyDescent="0.2">
      <c r="O3698" s="62"/>
    </row>
    <row r="3699" spans="15:15" x14ac:dyDescent="0.2">
      <c r="O3699" s="62"/>
    </row>
    <row r="3700" spans="15:15" x14ac:dyDescent="0.2">
      <c r="O3700" s="62"/>
    </row>
    <row r="3701" spans="15:15" x14ac:dyDescent="0.2">
      <c r="O3701" s="62"/>
    </row>
    <row r="3702" spans="15:15" x14ac:dyDescent="0.2">
      <c r="O3702" s="62"/>
    </row>
    <row r="3703" spans="15:15" x14ac:dyDescent="0.2">
      <c r="O3703" s="62"/>
    </row>
    <row r="3704" spans="15:15" x14ac:dyDescent="0.2">
      <c r="O3704" s="62"/>
    </row>
    <row r="3705" spans="15:15" x14ac:dyDescent="0.2">
      <c r="O3705" s="62"/>
    </row>
    <row r="3706" spans="15:15" x14ac:dyDescent="0.2">
      <c r="O3706" s="62"/>
    </row>
    <row r="3707" spans="15:15" x14ac:dyDescent="0.2">
      <c r="O3707" s="62"/>
    </row>
    <row r="3708" spans="15:15" x14ac:dyDescent="0.2">
      <c r="O3708" s="62"/>
    </row>
    <row r="3709" spans="15:15" x14ac:dyDescent="0.2">
      <c r="O3709" s="62"/>
    </row>
    <row r="3710" spans="15:15" x14ac:dyDescent="0.2">
      <c r="O3710" s="62"/>
    </row>
    <row r="3711" spans="15:15" x14ac:dyDescent="0.2">
      <c r="O3711" s="62"/>
    </row>
    <row r="3712" spans="15:15" x14ac:dyDescent="0.2">
      <c r="O3712" s="62"/>
    </row>
    <row r="3713" spans="15:15" x14ac:dyDescent="0.2">
      <c r="O3713" s="62"/>
    </row>
    <row r="3714" spans="15:15" x14ac:dyDescent="0.2">
      <c r="O3714" s="62"/>
    </row>
    <row r="3715" spans="15:15" x14ac:dyDescent="0.2">
      <c r="O3715" s="62"/>
    </row>
    <row r="3716" spans="15:15" x14ac:dyDescent="0.2">
      <c r="O3716" s="62"/>
    </row>
    <row r="3717" spans="15:15" x14ac:dyDescent="0.2">
      <c r="O3717" s="62"/>
    </row>
    <row r="3718" spans="15:15" x14ac:dyDescent="0.2">
      <c r="O3718" s="62"/>
    </row>
    <row r="3719" spans="15:15" x14ac:dyDescent="0.2">
      <c r="O3719" s="62"/>
    </row>
    <row r="3720" spans="15:15" x14ac:dyDescent="0.2">
      <c r="O3720" s="62"/>
    </row>
    <row r="3721" spans="15:15" x14ac:dyDescent="0.2">
      <c r="O3721" s="62"/>
    </row>
    <row r="3722" spans="15:15" x14ac:dyDescent="0.2">
      <c r="O3722" s="62"/>
    </row>
    <row r="3723" spans="15:15" x14ac:dyDescent="0.2">
      <c r="O3723" s="62"/>
    </row>
    <row r="3724" spans="15:15" x14ac:dyDescent="0.2">
      <c r="O3724" s="62"/>
    </row>
    <row r="3725" spans="15:15" x14ac:dyDescent="0.2">
      <c r="O3725" s="62"/>
    </row>
    <row r="3726" spans="15:15" x14ac:dyDescent="0.2">
      <c r="O3726" s="62"/>
    </row>
    <row r="3727" spans="15:15" x14ac:dyDescent="0.2">
      <c r="O3727" s="62"/>
    </row>
    <row r="3728" spans="15:15" x14ac:dyDescent="0.2">
      <c r="O3728" s="62"/>
    </row>
    <row r="3729" spans="15:15" x14ac:dyDescent="0.2">
      <c r="O3729" s="62"/>
    </row>
    <row r="3730" spans="15:15" x14ac:dyDescent="0.2">
      <c r="O3730" s="62"/>
    </row>
    <row r="3731" spans="15:15" x14ac:dyDescent="0.2">
      <c r="O3731" s="62"/>
    </row>
    <row r="3732" spans="15:15" x14ac:dyDescent="0.2">
      <c r="O3732" s="62"/>
    </row>
    <row r="3733" spans="15:15" x14ac:dyDescent="0.2">
      <c r="O3733" s="62"/>
    </row>
    <row r="3734" spans="15:15" x14ac:dyDescent="0.2">
      <c r="O3734" s="62"/>
    </row>
    <row r="3735" spans="15:15" x14ac:dyDescent="0.2">
      <c r="O3735" s="62"/>
    </row>
    <row r="3736" spans="15:15" x14ac:dyDescent="0.2">
      <c r="O3736" s="62"/>
    </row>
    <row r="3737" spans="15:15" x14ac:dyDescent="0.2">
      <c r="O3737" s="62"/>
    </row>
    <row r="3738" spans="15:15" x14ac:dyDescent="0.2">
      <c r="O3738" s="62"/>
    </row>
    <row r="3739" spans="15:15" x14ac:dyDescent="0.2">
      <c r="O3739" s="62"/>
    </row>
    <row r="3740" spans="15:15" x14ac:dyDescent="0.2">
      <c r="O3740" s="62"/>
    </row>
    <row r="3741" spans="15:15" x14ac:dyDescent="0.2">
      <c r="O3741" s="62"/>
    </row>
    <row r="3742" spans="15:15" x14ac:dyDescent="0.2">
      <c r="O3742" s="62"/>
    </row>
    <row r="3743" spans="15:15" x14ac:dyDescent="0.2">
      <c r="O3743" s="62"/>
    </row>
    <row r="3744" spans="15:15" x14ac:dyDescent="0.2">
      <c r="O3744" s="62"/>
    </row>
    <row r="3745" spans="15:15" x14ac:dyDescent="0.2">
      <c r="O3745" s="62"/>
    </row>
    <row r="3746" spans="15:15" x14ac:dyDescent="0.2">
      <c r="O3746" s="62"/>
    </row>
    <row r="3747" spans="15:15" x14ac:dyDescent="0.2">
      <c r="O3747" s="62"/>
    </row>
    <row r="3748" spans="15:15" x14ac:dyDescent="0.2">
      <c r="O3748" s="62"/>
    </row>
    <row r="3749" spans="15:15" x14ac:dyDescent="0.2">
      <c r="O3749" s="62"/>
    </row>
    <row r="3750" spans="15:15" x14ac:dyDescent="0.2">
      <c r="O3750" s="62"/>
    </row>
    <row r="3751" spans="15:15" x14ac:dyDescent="0.2">
      <c r="O3751" s="62"/>
    </row>
    <row r="3752" spans="15:15" x14ac:dyDescent="0.2">
      <c r="O3752" s="62"/>
    </row>
    <row r="3753" spans="15:15" x14ac:dyDescent="0.2">
      <c r="O3753" s="62"/>
    </row>
    <row r="3754" spans="15:15" x14ac:dyDescent="0.2">
      <c r="O3754" s="62"/>
    </row>
    <row r="3755" spans="15:15" x14ac:dyDescent="0.2">
      <c r="O3755" s="62"/>
    </row>
    <row r="3756" spans="15:15" x14ac:dyDescent="0.2">
      <c r="O3756" s="62"/>
    </row>
    <row r="3757" spans="15:15" x14ac:dyDescent="0.2">
      <c r="O3757" s="62"/>
    </row>
    <row r="3758" spans="15:15" x14ac:dyDescent="0.2">
      <c r="O3758" s="62"/>
    </row>
    <row r="3759" spans="15:15" x14ac:dyDescent="0.2">
      <c r="O3759" s="62"/>
    </row>
    <row r="3760" spans="15:15" x14ac:dyDescent="0.2">
      <c r="O3760" s="62"/>
    </row>
    <row r="3761" spans="15:15" x14ac:dyDescent="0.2">
      <c r="O3761" s="62"/>
    </row>
    <row r="3762" spans="15:15" x14ac:dyDescent="0.2">
      <c r="O3762" s="62"/>
    </row>
    <row r="3763" spans="15:15" x14ac:dyDescent="0.2">
      <c r="O3763" s="62"/>
    </row>
    <row r="3764" spans="15:15" x14ac:dyDescent="0.2">
      <c r="O3764" s="62"/>
    </row>
    <row r="3765" spans="15:15" x14ac:dyDescent="0.2">
      <c r="O3765" s="62"/>
    </row>
    <row r="3766" spans="15:15" x14ac:dyDescent="0.2">
      <c r="O3766" s="62"/>
    </row>
    <row r="3767" spans="15:15" x14ac:dyDescent="0.2">
      <c r="O3767" s="62"/>
    </row>
    <row r="3768" spans="15:15" x14ac:dyDescent="0.2">
      <c r="O3768" s="62"/>
    </row>
    <row r="3769" spans="15:15" x14ac:dyDescent="0.2">
      <c r="O3769" s="62"/>
    </row>
    <row r="3770" spans="15:15" x14ac:dyDescent="0.2">
      <c r="O3770" s="62"/>
    </row>
    <row r="3771" spans="15:15" x14ac:dyDescent="0.2">
      <c r="O3771" s="62"/>
    </row>
    <row r="3772" spans="15:15" x14ac:dyDescent="0.2">
      <c r="O3772" s="62"/>
    </row>
    <row r="3773" spans="15:15" x14ac:dyDescent="0.2">
      <c r="O3773" s="62"/>
    </row>
    <row r="3774" spans="15:15" x14ac:dyDescent="0.2">
      <c r="O3774" s="62"/>
    </row>
    <row r="3775" spans="15:15" x14ac:dyDescent="0.2">
      <c r="O3775" s="62"/>
    </row>
    <row r="3776" spans="15:15" x14ac:dyDescent="0.2">
      <c r="O3776" s="62"/>
    </row>
    <row r="3777" spans="15:15" x14ac:dyDescent="0.2">
      <c r="O3777" s="62"/>
    </row>
    <row r="3778" spans="15:15" x14ac:dyDescent="0.2">
      <c r="O3778" s="62"/>
    </row>
    <row r="3779" spans="15:15" x14ac:dyDescent="0.2">
      <c r="O3779" s="62"/>
    </row>
    <row r="3780" spans="15:15" x14ac:dyDescent="0.2">
      <c r="O3780" s="62"/>
    </row>
    <row r="3781" spans="15:15" x14ac:dyDescent="0.2">
      <c r="O3781" s="62"/>
    </row>
    <row r="3782" spans="15:15" x14ac:dyDescent="0.2">
      <c r="O3782" s="62"/>
    </row>
    <row r="3783" spans="15:15" x14ac:dyDescent="0.2">
      <c r="O3783" s="62"/>
    </row>
    <row r="3784" spans="15:15" x14ac:dyDescent="0.2">
      <c r="O3784" s="62"/>
    </row>
    <row r="3785" spans="15:15" x14ac:dyDescent="0.2">
      <c r="O3785" s="62"/>
    </row>
    <row r="3786" spans="15:15" x14ac:dyDescent="0.2">
      <c r="O3786" s="62"/>
    </row>
    <row r="3787" spans="15:15" x14ac:dyDescent="0.2">
      <c r="O3787" s="62"/>
    </row>
    <row r="3788" spans="15:15" x14ac:dyDescent="0.2">
      <c r="O3788" s="62"/>
    </row>
    <row r="3789" spans="15:15" x14ac:dyDescent="0.2">
      <c r="O3789" s="62"/>
    </row>
    <row r="3790" spans="15:15" x14ac:dyDescent="0.2">
      <c r="O3790" s="62"/>
    </row>
    <row r="3791" spans="15:15" x14ac:dyDescent="0.2">
      <c r="O3791" s="62"/>
    </row>
    <row r="3792" spans="15:15" x14ac:dyDescent="0.2">
      <c r="O3792" s="62"/>
    </row>
    <row r="3793" spans="15:15" x14ac:dyDescent="0.2">
      <c r="O3793" s="62"/>
    </row>
    <row r="3794" spans="15:15" x14ac:dyDescent="0.2">
      <c r="O3794" s="62"/>
    </row>
    <row r="3795" spans="15:15" x14ac:dyDescent="0.2">
      <c r="O3795" s="62"/>
    </row>
    <row r="3796" spans="15:15" x14ac:dyDescent="0.2">
      <c r="O3796" s="62"/>
    </row>
    <row r="3797" spans="15:15" x14ac:dyDescent="0.2">
      <c r="O3797" s="62"/>
    </row>
    <row r="3798" spans="15:15" x14ac:dyDescent="0.2">
      <c r="O3798" s="62"/>
    </row>
    <row r="3799" spans="15:15" x14ac:dyDescent="0.2">
      <c r="O3799" s="62"/>
    </row>
    <row r="3800" spans="15:15" x14ac:dyDescent="0.2">
      <c r="O3800" s="62"/>
    </row>
    <row r="3801" spans="15:15" x14ac:dyDescent="0.2">
      <c r="O3801" s="62"/>
    </row>
    <row r="3802" spans="15:15" x14ac:dyDescent="0.2">
      <c r="O3802" s="62"/>
    </row>
    <row r="3803" spans="15:15" x14ac:dyDescent="0.2">
      <c r="O3803" s="62"/>
    </row>
    <row r="3804" spans="15:15" x14ac:dyDescent="0.2">
      <c r="O3804" s="62"/>
    </row>
    <row r="3805" spans="15:15" x14ac:dyDescent="0.2">
      <c r="O3805" s="62"/>
    </row>
    <row r="3806" spans="15:15" x14ac:dyDescent="0.2">
      <c r="O3806" s="62"/>
    </row>
    <row r="3807" spans="15:15" x14ac:dyDescent="0.2">
      <c r="O3807" s="62"/>
    </row>
    <row r="3808" spans="15:15" x14ac:dyDescent="0.2">
      <c r="O3808" s="62"/>
    </row>
    <row r="3809" spans="15:15" x14ac:dyDescent="0.2">
      <c r="O3809" s="62"/>
    </row>
    <row r="3810" spans="15:15" x14ac:dyDescent="0.2">
      <c r="O3810" s="62"/>
    </row>
    <row r="3811" spans="15:15" x14ac:dyDescent="0.2">
      <c r="O3811" s="62"/>
    </row>
    <row r="3812" spans="15:15" x14ac:dyDescent="0.2">
      <c r="O3812" s="62"/>
    </row>
    <row r="3813" spans="15:15" x14ac:dyDescent="0.2">
      <c r="O3813" s="62"/>
    </row>
    <row r="3814" spans="15:15" x14ac:dyDescent="0.2">
      <c r="O3814" s="62"/>
    </row>
    <row r="3815" spans="15:15" x14ac:dyDescent="0.2">
      <c r="O3815" s="62"/>
    </row>
    <row r="3816" spans="15:15" x14ac:dyDescent="0.2">
      <c r="O3816" s="62"/>
    </row>
    <row r="3817" spans="15:15" x14ac:dyDescent="0.2">
      <c r="O3817" s="62"/>
    </row>
    <row r="3818" spans="15:15" x14ac:dyDescent="0.2">
      <c r="O3818" s="62"/>
    </row>
    <row r="3819" spans="15:15" x14ac:dyDescent="0.2">
      <c r="O3819" s="62"/>
    </row>
    <row r="3820" spans="15:15" x14ac:dyDescent="0.2">
      <c r="O3820" s="62"/>
    </row>
    <row r="3821" spans="15:15" x14ac:dyDescent="0.2">
      <c r="O3821" s="62"/>
    </row>
    <row r="3822" spans="15:15" x14ac:dyDescent="0.2">
      <c r="O3822" s="62"/>
    </row>
    <row r="3823" spans="15:15" x14ac:dyDescent="0.2">
      <c r="O3823" s="62"/>
    </row>
    <row r="3824" spans="15:15" x14ac:dyDescent="0.2">
      <c r="O3824" s="62"/>
    </row>
    <row r="3825" spans="15:15" x14ac:dyDescent="0.2">
      <c r="O3825" s="62"/>
    </row>
    <row r="3826" spans="15:15" x14ac:dyDescent="0.2">
      <c r="O3826" s="62"/>
    </row>
    <row r="3827" spans="15:15" x14ac:dyDescent="0.2">
      <c r="O3827" s="62"/>
    </row>
    <row r="3828" spans="15:15" x14ac:dyDescent="0.2">
      <c r="O3828" s="62"/>
    </row>
    <row r="3829" spans="15:15" x14ac:dyDescent="0.2">
      <c r="O3829" s="62"/>
    </row>
    <row r="3830" spans="15:15" x14ac:dyDescent="0.2">
      <c r="O3830" s="62"/>
    </row>
    <row r="3831" spans="15:15" x14ac:dyDescent="0.2">
      <c r="O3831" s="62"/>
    </row>
    <row r="3832" spans="15:15" x14ac:dyDescent="0.2">
      <c r="O3832" s="62"/>
    </row>
    <row r="3833" spans="15:15" x14ac:dyDescent="0.2">
      <c r="O3833" s="62"/>
    </row>
    <row r="3834" spans="15:15" x14ac:dyDescent="0.2">
      <c r="O3834" s="62"/>
    </row>
    <row r="3835" spans="15:15" x14ac:dyDescent="0.2">
      <c r="O3835" s="62"/>
    </row>
    <row r="3836" spans="15:15" x14ac:dyDescent="0.2">
      <c r="O3836" s="62"/>
    </row>
    <row r="3837" spans="15:15" x14ac:dyDescent="0.2">
      <c r="O3837" s="62"/>
    </row>
    <row r="3838" spans="15:15" x14ac:dyDescent="0.2">
      <c r="O3838" s="62"/>
    </row>
    <row r="3839" spans="15:15" x14ac:dyDescent="0.2">
      <c r="O3839" s="62"/>
    </row>
    <row r="3840" spans="15:15" x14ac:dyDescent="0.2">
      <c r="O3840" s="62"/>
    </row>
    <row r="3841" spans="15:15" x14ac:dyDescent="0.2">
      <c r="O3841" s="62"/>
    </row>
    <row r="3842" spans="15:15" x14ac:dyDescent="0.2">
      <c r="O3842" s="62"/>
    </row>
    <row r="3843" spans="15:15" x14ac:dyDescent="0.2">
      <c r="O3843" s="62"/>
    </row>
    <row r="3844" spans="15:15" x14ac:dyDescent="0.2">
      <c r="O3844" s="62"/>
    </row>
    <row r="3845" spans="15:15" x14ac:dyDescent="0.2">
      <c r="O3845" s="62"/>
    </row>
    <row r="3846" spans="15:15" x14ac:dyDescent="0.2">
      <c r="O3846" s="62"/>
    </row>
    <row r="3847" spans="15:15" x14ac:dyDescent="0.2">
      <c r="O3847" s="62"/>
    </row>
    <row r="3848" spans="15:15" x14ac:dyDescent="0.2">
      <c r="O3848" s="62"/>
    </row>
    <row r="3849" spans="15:15" x14ac:dyDescent="0.2">
      <c r="O3849" s="62"/>
    </row>
    <row r="3850" spans="15:15" x14ac:dyDescent="0.2">
      <c r="O3850" s="62"/>
    </row>
    <row r="3851" spans="15:15" x14ac:dyDescent="0.2">
      <c r="O3851" s="62"/>
    </row>
    <row r="3852" spans="15:15" x14ac:dyDescent="0.2">
      <c r="O3852" s="62"/>
    </row>
    <row r="3853" spans="15:15" x14ac:dyDescent="0.2">
      <c r="O3853" s="62"/>
    </row>
    <row r="3854" spans="15:15" x14ac:dyDescent="0.2">
      <c r="O3854" s="62"/>
    </row>
    <row r="3855" spans="15:15" x14ac:dyDescent="0.2">
      <c r="O3855" s="62"/>
    </row>
    <row r="3856" spans="15:15" x14ac:dyDescent="0.2">
      <c r="O3856" s="62"/>
    </row>
    <row r="3857" spans="15:15" x14ac:dyDescent="0.2">
      <c r="O3857" s="62"/>
    </row>
    <row r="3858" spans="15:15" x14ac:dyDescent="0.2">
      <c r="O3858" s="62"/>
    </row>
    <row r="3859" spans="15:15" x14ac:dyDescent="0.2">
      <c r="O3859" s="62"/>
    </row>
    <row r="3860" spans="15:15" x14ac:dyDescent="0.2">
      <c r="O3860" s="62"/>
    </row>
    <row r="3861" spans="15:15" x14ac:dyDescent="0.2">
      <c r="O3861" s="62"/>
    </row>
    <row r="3862" spans="15:15" x14ac:dyDescent="0.2">
      <c r="O3862" s="62"/>
    </row>
    <row r="3863" spans="15:15" x14ac:dyDescent="0.2">
      <c r="O3863" s="62"/>
    </row>
    <row r="3864" spans="15:15" x14ac:dyDescent="0.2">
      <c r="O3864" s="62"/>
    </row>
    <row r="3865" spans="15:15" x14ac:dyDescent="0.2">
      <c r="O3865" s="62"/>
    </row>
    <row r="3866" spans="15:15" x14ac:dyDescent="0.2">
      <c r="O3866" s="62"/>
    </row>
    <row r="3867" spans="15:15" x14ac:dyDescent="0.2">
      <c r="O3867" s="62"/>
    </row>
    <row r="3868" spans="15:15" x14ac:dyDescent="0.2">
      <c r="O3868" s="62"/>
    </row>
    <row r="3869" spans="15:15" x14ac:dyDescent="0.2">
      <c r="O3869" s="62"/>
    </row>
    <row r="3870" spans="15:15" x14ac:dyDescent="0.2">
      <c r="O3870" s="62"/>
    </row>
    <row r="3871" spans="15:15" x14ac:dyDescent="0.2">
      <c r="O3871" s="62"/>
    </row>
    <row r="3872" spans="15:15" x14ac:dyDescent="0.2">
      <c r="O3872" s="62"/>
    </row>
    <row r="3873" spans="15:15" x14ac:dyDescent="0.2">
      <c r="O3873" s="62"/>
    </row>
    <row r="3874" spans="15:15" x14ac:dyDescent="0.2">
      <c r="O3874" s="62"/>
    </row>
    <row r="3875" spans="15:15" x14ac:dyDescent="0.2">
      <c r="O3875" s="62"/>
    </row>
    <row r="3876" spans="15:15" x14ac:dyDescent="0.2">
      <c r="O3876" s="62"/>
    </row>
    <row r="3877" spans="15:15" x14ac:dyDescent="0.2">
      <c r="O3877" s="62"/>
    </row>
    <row r="3878" spans="15:15" x14ac:dyDescent="0.2">
      <c r="O3878" s="62"/>
    </row>
    <row r="3879" spans="15:15" x14ac:dyDescent="0.2">
      <c r="O3879" s="62"/>
    </row>
    <row r="3880" spans="15:15" x14ac:dyDescent="0.2">
      <c r="O3880" s="62"/>
    </row>
    <row r="3881" spans="15:15" x14ac:dyDescent="0.2">
      <c r="O3881" s="62"/>
    </row>
    <row r="3882" spans="15:15" x14ac:dyDescent="0.2">
      <c r="O3882" s="62"/>
    </row>
    <row r="3883" spans="15:15" x14ac:dyDescent="0.2">
      <c r="O3883" s="62"/>
    </row>
    <row r="3884" spans="15:15" x14ac:dyDescent="0.2">
      <c r="O3884" s="62"/>
    </row>
    <row r="3885" spans="15:15" x14ac:dyDescent="0.2">
      <c r="O3885" s="62"/>
    </row>
    <row r="3886" spans="15:15" x14ac:dyDescent="0.2">
      <c r="O3886" s="62"/>
    </row>
    <row r="3887" spans="15:15" x14ac:dyDescent="0.2">
      <c r="O3887" s="62"/>
    </row>
    <row r="3888" spans="15:15" x14ac:dyDescent="0.2">
      <c r="O3888" s="62"/>
    </row>
    <row r="3889" spans="15:15" x14ac:dyDescent="0.2">
      <c r="O3889" s="62"/>
    </row>
    <row r="3890" spans="15:15" x14ac:dyDescent="0.2">
      <c r="O3890" s="62"/>
    </row>
    <row r="3891" spans="15:15" x14ac:dyDescent="0.2">
      <c r="O3891" s="62"/>
    </row>
    <row r="3892" spans="15:15" x14ac:dyDescent="0.2">
      <c r="O3892" s="62"/>
    </row>
    <row r="3893" spans="15:15" x14ac:dyDescent="0.2">
      <c r="O3893" s="62"/>
    </row>
    <row r="3894" spans="15:15" x14ac:dyDescent="0.2">
      <c r="O3894" s="62"/>
    </row>
    <row r="3895" spans="15:15" x14ac:dyDescent="0.2">
      <c r="O3895" s="62"/>
    </row>
    <row r="3896" spans="15:15" x14ac:dyDescent="0.2">
      <c r="O3896" s="62"/>
    </row>
    <row r="3897" spans="15:15" x14ac:dyDescent="0.2">
      <c r="O3897" s="62"/>
    </row>
    <row r="3898" spans="15:15" x14ac:dyDescent="0.2">
      <c r="O3898" s="62"/>
    </row>
    <row r="3899" spans="15:15" x14ac:dyDescent="0.2">
      <c r="O3899" s="62"/>
    </row>
    <row r="3900" spans="15:15" x14ac:dyDescent="0.2">
      <c r="O3900" s="62"/>
    </row>
    <row r="3901" spans="15:15" x14ac:dyDescent="0.2">
      <c r="O3901" s="62"/>
    </row>
    <row r="3902" spans="15:15" x14ac:dyDescent="0.2">
      <c r="O3902" s="62"/>
    </row>
    <row r="3903" spans="15:15" x14ac:dyDescent="0.2">
      <c r="O3903" s="62"/>
    </row>
    <row r="3904" spans="15:15" x14ac:dyDescent="0.2">
      <c r="O3904" s="62"/>
    </row>
    <row r="3905" spans="15:15" x14ac:dyDescent="0.2">
      <c r="O3905" s="62"/>
    </row>
    <row r="3906" spans="15:15" x14ac:dyDescent="0.2">
      <c r="O3906" s="62"/>
    </row>
    <row r="3907" spans="15:15" x14ac:dyDescent="0.2">
      <c r="O3907" s="62"/>
    </row>
    <row r="3908" spans="15:15" x14ac:dyDescent="0.2">
      <c r="O3908" s="62"/>
    </row>
    <row r="3909" spans="15:15" x14ac:dyDescent="0.2">
      <c r="O3909" s="62"/>
    </row>
    <row r="3910" spans="15:15" x14ac:dyDescent="0.2">
      <c r="O3910" s="62"/>
    </row>
    <row r="3911" spans="15:15" x14ac:dyDescent="0.2">
      <c r="O3911" s="62"/>
    </row>
    <row r="3912" spans="15:15" x14ac:dyDescent="0.2">
      <c r="O3912" s="62"/>
    </row>
    <row r="3913" spans="15:15" x14ac:dyDescent="0.2">
      <c r="O3913" s="62"/>
    </row>
    <row r="3914" spans="15:15" x14ac:dyDescent="0.2">
      <c r="O3914" s="62"/>
    </row>
    <row r="3915" spans="15:15" x14ac:dyDescent="0.2">
      <c r="O3915" s="62"/>
    </row>
    <row r="3916" spans="15:15" x14ac:dyDescent="0.2">
      <c r="O3916" s="62"/>
    </row>
    <row r="3917" spans="15:15" x14ac:dyDescent="0.2">
      <c r="O3917" s="62"/>
    </row>
    <row r="3918" spans="15:15" x14ac:dyDescent="0.2">
      <c r="O3918" s="62"/>
    </row>
    <row r="3919" spans="15:15" x14ac:dyDescent="0.2">
      <c r="O3919" s="62"/>
    </row>
    <row r="3920" spans="15:15" x14ac:dyDescent="0.2">
      <c r="O3920" s="62"/>
    </row>
    <row r="3921" spans="15:15" x14ac:dyDescent="0.2">
      <c r="O3921" s="62"/>
    </row>
    <row r="3922" spans="15:15" x14ac:dyDescent="0.2">
      <c r="O3922" s="62"/>
    </row>
    <row r="3923" spans="15:15" x14ac:dyDescent="0.2">
      <c r="O3923" s="62"/>
    </row>
    <row r="3924" spans="15:15" x14ac:dyDescent="0.2">
      <c r="O3924" s="62"/>
    </row>
    <row r="3925" spans="15:15" x14ac:dyDescent="0.2">
      <c r="O3925" s="62"/>
    </row>
    <row r="3926" spans="15:15" x14ac:dyDescent="0.2">
      <c r="O3926" s="62"/>
    </row>
    <row r="3927" spans="15:15" x14ac:dyDescent="0.2">
      <c r="O3927" s="62"/>
    </row>
    <row r="3928" spans="15:15" x14ac:dyDescent="0.2">
      <c r="O3928" s="62"/>
    </row>
    <row r="3929" spans="15:15" x14ac:dyDescent="0.2">
      <c r="O3929" s="62"/>
    </row>
    <row r="3930" spans="15:15" x14ac:dyDescent="0.2">
      <c r="O3930" s="62"/>
    </row>
    <row r="3931" spans="15:15" x14ac:dyDescent="0.2">
      <c r="O3931" s="62"/>
    </row>
    <row r="3932" spans="15:15" x14ac:dyDescent="0.2">
      <c r="O3932" s="62"/>
    </row>
    <row r="3933" spans="15:15" x14ac:dyDescent="0.2">
      <c r="O3933" s="62"/>
    </row>
    <row r="3934" spans="15:15" x14ac:dyDescent="0.2">
      <c r="O3934" s="62"/>
    </row>
    <row r="3935" spans="15:15" x14ac:dyDescent="0.2">
      <c r="O3935" s="62"/>
    </row>
    <row r="3936" spans="15:15" x14ac:dyDescent="0.2">
      <c r="O3936" s="62"/>
    </row>
    <row r="3937" spans="15:15" x14ac:dyDescent="0.2">
      <c r="O3937" s="62"/>
    </row>
    <row r="3938" spans="15:15" x14ac:dyDescent="0.2">
      <c r="O3938" s="62"/>
    </row>
    <row r="3939" spans="15:15" x14ac:dyDescent="0.2">
      <c r="O3939" s="62"/>
    </row>
    <row r="3940" spans="15:15" x14ac:dyDescent="0.2">
      <c r="O3940" s="62"/>
    </row>
    <row r="3941" spans="15:15" x14ac:dyDescent="0.2">
      <c r="O3941" s="62"/>
    </row>
    <row r="3942" spans="15:15" x14ac:dyDescent="0.2">
      <c r="O3942" s="62"/>
    </row>
    <row r="3943" spans="15:15" x14ac:dyDescent="0.2">
      <c r="O3943" s="62"/>
    </row>
    <row r="3944" spans="15:15" x14ac:dyDescent="0.2">
      <c r="O3944" s="62"/>
    </row>
    <row r="3945" spans="15:15" x14ac:dyDescent="0.2">
      <c r="O3945" s="62"/>
    </row>
    <row r="3946" spans="15:15" x14ac:dyDescent="0.2">
      <c r="O3946" s="62"/>
    </row>
    <row r="3947" spans="15:15" x14ac:dyDescent="0.2">
      <c r="O3947" s="62"/>
    </row>
    <row r="3948" spans="15:15" x14ac:dyDescent="0.2">
      <c r="O3948" s="62"/>
    </row>
    <row r="3949" spans="15:15" x14ac:dyDescent="0.2">
      <c r="O3949" s="62"/>
    </row>
    <row r="3950" spans="15:15" x14ac:dyDescent="0.2">
      <c r="O3950" s="62"/>
    </row>
    <row r="3951" spans="15:15" x14ac:dyDescent="0.2">
      <c r="O3951" s="62"/>
    </row>
    <row r="3952" spans="15:15" x14ac:dyDescent="0.2">
      <c r="O3952" s="62"/>
    </row>
    <row r="3953" spans="15:15" x14ac:dyDescent="0.2">
      <c r="O3953" s="62"/>
    </row>
    <row r="3954" spans="15:15" x14ac:dyDescent="0.2">
      <c r="O3954" s="62"/>
    </row>
    <row r="3955" spans="15:15" x14ac:dyDescent="0.2">
      <c r="O3955" s="62"/>
    </row>
    <row r="3956" spans="15:15" x14ac:dyDescent="0.2">
      <c r="O3956" s="62"/>
    </row>
    <row r="3957" spans="15:15" x14ac:dyDescent="0.2">
      <c r="O3957" s="62"/>
    </row>
    <row r="3958" spans="15:15" x14ac:dyDescent="0.2">
      <c r="O3958" s="62"/>
    </row>
    <row r="3959" spans="15:15" x14ac:dyDescent="0.2">
      <c r="O3959" s="62"/>
    </row>
    <row r="3960" spans="15:15" x14ac:dyDescent="0.2">
      <c r="O3960" s="62"/>
    </row>
    <row r="3961" spans="15:15" x14ac:dyDescent="0.2">
      <c r="O3961" s="62"/>
    </row>
    <row r="3962" spans="15:15" x14ac:dyDescent="0.2">
      <c r="O3962" s="62"/>
    </row>
    <row r="3963" spans="15:15" x14ac:dyDescent="0.2">
      <c r="O3963" s="62"/>
    </row>
    <row r="3964" spans="15:15" x14ac:dyDescent="0.2">
      <c r="O3964" s="62"/>
    </row>
    <row r="3965" spans="15:15" x14ac:dyDescent="0.2">
      <c r="O3965" s="62"/>
    </row>
    <row r="3966" spans="15:15" x14ac:dyDescent="0.2">
      <c r="O3966" s="62"/>
    </row>
    <row r="3967" spans="15:15" x14ac:dyDescent="0.2">
      <c r="O3967" s="62"/>
    </row>
    <row r="3968" spans="15:15" x14ac:dyDescent="0.2">
      <c r="O3968" s="62"/>
    </row>
    <row r="3969" spans="15:15" x14ac:dyDescent="0.2">
      <c r="O3969" s="62"/>
    </row>
    <row r="3970" spans="15:15" x14ac:dyDescent="0.2">
      <c r="O3970" s="62"/>
    </row>
    <row r="3971" spans="15:15" x14ac:dyDescent="0.2">
      <c r="O3971" s="62"/>
    </row>
    <row r="3972" spans="15:15" x14ac:dyDescent="0.2">
      <c r="O3972" s="62"/>
    </row>
    <row r="3973" spans="15:15" x14ac:dyDescent="0.2">
      <c r="O3973" s="62"/>
    </row>
    <row r="3974" spans="15:15" x14ac:dyDescent="0.2">
      <c r="O3974" s="62"/>
    </row>
    <row r="3975" spans="15:15" x14ac:dyDescent="0.2">
      <c r="O3975" s="62"/>
    </row>
    <row r="3976" spans="15:15" x14ac:dyDescent="0.2">
      <c r="O3976" s="62"/>
    </row>
    <row r="3977" spans="15:15" x14ac:dyDescent="0.2">
      <c r="O3977" s="62"/>
    </row>
    <row r="3978" spans="15:15" x14ac:dyDescent="0.2">
      <c r="O3978" s="62"/>
    </row>
    <row r="3979" spans="15:15" x14ac:dyDescent="0.2">
      <c r="O3979" s="62"/>
    </row>
    <row r="3980" spans="15:15" x14ac:dyDescent="0.2">
      <c r="O3980" s="62"/>
    </row>
    <row r="3981" spans="15:15" x14ac:dyDescent="0.2">
      <c r="O3981" s="62"/>
    </row>
    <row r="3982" spans="15:15" x14ac:dyDescent="0.2">
      <c r="O3982" s="62"/>
    </row>
    <row r="3983" spans="15:15" x14ac:dyDescent="0.2">
      <c r="O3983" s="62"/>
    </row>
    <row r="3984" spans="15:15" x14ac:dyDescent="0.2">
      <c r="O3984" s="62"/>
    </row>
    <row r="3985" spans="15:15" x14ac:dyDescent="0.2">
      <c r="O3985" s="62"/>
    </row>
    <row r="3986" spans="15:15" x14ac:dyDescent="0.2">
      <c r="O3986" s="62"/>
    </row>
    <row r="3987" spans="15:15" x14ac:dyDescent="0.2">
      <c r="O3987" s="62"/>
    </row>
    <row r="3988" spans="15:15" x14ac:dyDescent="0.2">
      <c r="O3988" s="62"/>
    </row>
    <row r="3989" spans="15:15" x14ac:dyDescent="0.2">
      <c r="O3989" s="62"/>
    </row>
    <row r="3990" spans="15:15" x14ac:dyDescent="0.2">
      <c r="O3990" s="62"/>
    </row>
    <row r="3991" spans="15:15" x14ac:dyDescent="0.2">
      <c r="O3991" s="62"/>
    </row>
    <row r="3992" spans="15:15" x14ac:dyDescent="0.2">
      <c r="O3992" s="62"/>
    </row>
    <row r="3993" spans="15:15" x14ac:dyDescent="0.2">
      <c r="O3993" s="62"/>
    </row>
    <row r="3994" spans="15:15" x14ac:dyDescent="0.2">
      <c r="O3994" s="62"/>
    </row>
    <row r="3995" spans="15:15" x14ac:dyDescent="0.2">
      <c r="O3995" s="62"/>
    </row>
    <row r="3996" spans="15:15" x14ac:dyDescent="0.2">
      <c r="O3996" s="62"/>
    </row>
    <row r="3997" spans="15:15" x14ac:dyDescent="0.2">
      <c r="O3997" s="62"/>
    </row>
    <row r="3998" spans="15:15" x14ac:dyDescent="0.2">
      <c r="O3998" s="62"/>
    </row>
    <row r="3999" spans="15:15" x14ac:dyDescent="0.2">
      <c r="O3999" s="62"/>
    </row>
    <row r="4000" spans="15:15" x14ac:dyDescent="0.2">
      <c r="O4000" s="62"/>
    </row>
    <row r="4001" spans="15:15" x14ac:dyDescent="0.2">
      <c r="O4001" s="62"/>
    </row>
    <row r="4002" spans="15:15" x14ac:dyDescent="0.2">
      <c r="O4002" s="62"/>
    </row>
    <row r="4003" spans="15:15" x14ac:dyDescent="0.2">
      <c r="O4003" s="62"/>
    </row>
    <row r="4004" spans="15:15" x14ac:dyDescent="0.2">
      <c r="O4004" s="62"/>
    </row>
    <row r="4005" spans="15:15" x14ac:dyDescent="0.2">
      <c r="O4005" s="62"/>
    </row>
    <row r="4006" spans="15:15" x14ac:dyDescent="0.2">
      <c r="O4006" s="62"/>
    </row>
    <row r="4007" spans="15:15" x14ac:dyDescent="0.2">
      <c r="O4007" s="62"/>
    </row>
    <row r="4008" spans="15:15" x14ac:dyDescent="0.2">
      <c r="O4008" s="62"/>
    </row>
    <row r="4009" spans="15:15" x14ac:dyDescent="0.2">
      <c r="O4009" s="62"/>
    </row>
    <row r="4010" spans="15:15" x14ac:dyDescent="0.2">
      <c r="O4010" s="62"/>
    </row>
    <row r="4011" spans="15:15" x14ac:dyDescent="0.2">
      <c r="O4011" s="62"/>
    </row>
    <row r="4012" spans="15:15" x14ac:dyDescent="0.2">
      <c r="O4012" s="62"/>
    </row>
    <row r="4013" spans="15:15" x14ac:dyDescent="0.2">
      <c r="O4013" s="62"/>
    </row>
    <row r="4014" spans="15:15" x14ac:dyDescent="0.2">
      <c r="O4014" s="62"/>
    </row>
    <row r="4015" spans="15:15" x14ac:dyDescent="0.2">
      <c r="O4015" s="62"/>
    </row>
    <row r="4016" spans="15:15" x14ac:dyDescent="0.2">
      <c r="O4016" s="62"/>
    </row>
    <row r="4017" spans="15:15" x14ac:dyDescent="0.2">
      <c r="O4017" s="62"/>
    </row>
    <row r="4018" spans="15:15" x14ac:dyDescent="0.2">
      <c r="O4018" s="62"/>
    </row>
    <row r="4019" spans="15:15" x14ac:dyDescent="0.2">
      <c r="O4019" s="62"/>
    </row>
    <row r="4020" spans="15:15" x14ac:dyDescent="0.2">
      <c r="O4020" s="62"/>
    </row>
    <row r="4021" spans="15:15" x14ac:dyDescent="0.2">
      <c r="O4021" s="62"/>
    </row>
    <row r="4022" spans="15:15" x14ac:dyDescent="0.2">
      <c r="O4022" s="62"/>
    </row>
    <row r="4023" spans="15:15" x14ac:dyDescent="0.2">
      <c r="O4023" s="62"/>
    </row>
    <row r="4024" spans="15:15" x14ac:dyDescent="0.2">
      <c r="O4024" s="62"/>
    </row>
    <row r="4025" spans="15:15" x14ac:dyDescent="0.2">
      <c r="O4025" s="62"/>
    </row>
    <row r="4026" spans="15:15" x14ac:dyDescent="0.2">
      <c r="O4026" s="62"/>
    </row>
    <row r="4027" spans="15:15" x14ac:dyDescent="0.2">
      <c r="O4027" s="62"/>
    </row>
    <row r="4028" spans="15:15" x14ac:dyDescent="0.2">
      <c r="O4028" s="62"/>
    </row>
    <row r="4029" spans="15:15" x14ac:dyDescent="0.2">
      <c r="O4029" s="62"/>
    </row>
    <row r="4030" spans="15:15" x14ac:dyDescent="0.2">
      <c r="O4030" s="62"/>
    </row>
    <row r="4031" spans="15:15" x14ac:dyDescent="0.2">
      <c r="O4031" s="62"/>
    </row>
    <row r="4032" spans="15:15" x14ac:dyDescent="0.2">
      <c r="O4032" s="62"/>
    </row>
    <row r="4033" spans="15:15" x14ac:dyDescent="0.2">
      <c r="O4033" s="62"/>
    </row>
    <row r="4034" spans="15:15" x14ac:dyDescent="0.2">
      <c r="O4034" s="62"/>
    </row>
    <row r="4035" spans="15:15" x14ac:dyDescent="0.2">
      <c r="O4035" s="62"/>
    </row>
    <row r="4036" spans="15:15" x14ac:dyDescent="0.2">
      <c r="O4036" s="62"/>
    </row>
    <row r="4037" spans="15:15" x14ac:dyDescent="0.2">
      <c r="O4037" s="62"/>
    </row>
    <row r="4038" spans="15:15" x14ac:dyDescent="0.2">
      <c r="O4038" s="62"/>
    </row>
    <row r="4039" spans="15:15" x14ac:dyDescent="0.2">
      <c r="O4039" s="62"/>
    </row>
    <row r="4040" spans="15:15" x14ac:dyDescent="0.2">
      <c r="O4040" s="62"/>
    </row>
    <row r="4041" spans="15:15" x14ac:dyDescent="0.2">
      <c r="O4041" s="62"/>
    </row>
    <row r="4042" spans="15:15" x14ac:dyDescent="0.2">
      <c r="O4042" s="62"/>
    </row>
    <row r="4043" spans="15:15" x14ac:dyDescent="0.2">
      <c r="O4043" s="62"/>
    </row>
    <row r="4044" spans="15:15" x14ac:dyDescent="0.2">
      <c r="O4044" s="62"/>
    </row>
    <row r="4045" spans="15:15" x14ac:dyDescent="0.2">
      <c r="O4045" s="62"/>
    </row>
    <row r="4046" spans="15:15" x14ac:dyDescent="0.2">
      <c r="O4046" s="62"/>
    </row>
    <row r="4047" spans="15:15" x14ac:dyDescent="0.2">
      <c r="O4047" s="62"/>
    </row>
    <row r="4048" spans="15:15" x14ac:dyDescent="0.2">
      <c r="O4048" s="62"/>
    </row>
    <row r="4049" spans="15:15" x14ac:dyDescent="0.2">
      <c r="O4049" s="62"/>
    </row>
    <row r="4050" spans="15:15" x14ac:dyDescent="0.2">
      <c r="O4050" s="62"/>
    </row>
    <row r="4051" spans="15:15" x14ac:dyDescent="0.2">
      <c r="O4051" s="62"/>
    </row>
    <row r="4052" spans="15:15" x14ac:dyDescent="0.2">
      <c r="O4052" s="62"/>
    </row>
    <row r="4053" spans="15:15" x14ac:dyDescent="0.2">
      <c r="O4053" s="62"/>
    </row>
    <row r="4054" spans="15:15" x14ac:dyDescent="0.2">
      <c r="O4054" s="62"/>
    </row>
    <row r="4055" spans="15:15" x14ac:dyDescent="0.2">
      <c r="O4055" s="62"/>
    </row>
    <row r="4056" spans="15:15" x14ac:dyDescent="0.2">
      <c r="O4056" s="62"/>
    </row>
    <row r="4057" spans="15:15" x14ac:dyDescent="0.2">
      <c r="O4057" s="62"/>
    </row>
    <row r="4058" spans="15:15" x14ac:dyDescent="0.2">
      <c r="O4058" s="62"/>
    </row>
    <row r="4059" spans="15:15" x14ac:dyDescent="0.2">
      <c r="O4059" s="62"/>
    </row>
    <row r="4060" spans="15:15" x14ac:dyDescent="0.2">
      <c r="O4060" s="62"/>
    </row>
    <row r="4061" spans="15:15" x14ac:dyDescent="0.2">
      <c r="O4061" s="62"/>
    </row>
    <row r="4062" spans="15:15" x14ac:dyDescent="0.2">
      <c r="O4062" s="62"/>
    </row>
    <row r="4063" spans="15:15" x14ac:dyDescent="0.2">
      <c r="O4063" s="62"/>
    </row>
    <row r="4064" spans="15:15" x14ac:dyDescent="0.2">
      <c r="O4064" s="62"/>
    </row>
    <row r="4065" spans="15:15" x14ac:dyDescent="0.2">
      <c r="O4065" s="62"/>
    </row>
    <row r="4066" spans="15:15" x14ac:dyDescent="0.2">
      <c r="O4066" s="62"/>
    </row>
    <row r="4067" spans="15:15" x14ac:dyDescent="0.2">
      <c r="O4067" s="62"/>
    </row>
    <row r="4068" spans="15:15" x14ac:dyDescent="0.2">
      <c r="O4068" s="62"/>
    </row>
    <row r="4069" spans="15:15" x14ac:dyDescent="0.2">
      <c r="O4069" s="62"/>
    </row>
    <row r="4070" spans="15:15" x14ac:dyDescent="0.2">
      <c r="O4070" s="62"/>
    </row>
    <row r="4071" spans="15:15" x14ac:dyDescent="0.2">
      <c r="O4071" s="62"/>
    </row>
    <row r="4072" spans="15:15" x14ac:dyDescent="0.2">
      <c r="O4072" s="62"/>
    </row>
    <row r="4073" spans="15:15" x14ac:dyDescent="0.2">
      <c r="O4073" s="62"/>
    </row>
    <row r="4074" spans="15:15" x14ac:dyDescent="0.2">
      <c r="O4074" s="62"/>
    </row>
    <row r="4075" spans="15:15" x14ac:dyDescent="0.2">
      <c r="O4075" s="62"/>
    </row>
    <row r="4076" spans="15:15" x14ac:dyDescent="0.2">
      <c r="O4076" s="62"/>
    </row>
    <row r="4077" spans="15:15" x14ac:dyDescent="0.2">
      <c r="O4077" s="62"/>
    </row>
    <row r="4078" spans="15:15" x14ac:dyDescent="0.2">
      <c r="O4078" s="62"/>
    </row>
    <row r="4079" spans="15:15" x14ac:dyDescent="0.2">
      <c r="O4079" s="62"/>
    </row>
    <row r="4080" spans="15:15" x14ac:dyDescent="0.2">
      <c r="O4080" s="62"/>
    </row>
    <row r="4081" spans="15:15" x14ac:dyDescent="0.2">
      <c r="O4081" s="62"/>
    </row>
    <row r="4082" spans="15:15" x14ac:dyDescent="0.2">
      <c r="O4082" s="62"/>
    </row>
    <row r="4083" spans="15:15" x14ac:dyDescent="0.2">
      <c r="O4083" s="62"/>
    </row>
    <row r="4084" spans="15:15" x14ac:dyDescent="0.2">
      <c r="O4084" s="62"/>
    </row>
    <row r="4085" spans="15:15" x14ac:dyDescent="0.2">
      <c r="O4085" s="62"/>
    </row>
    <row r="4086" spans="15:15" x14ac:dyDescent="0.2">
      <c r="O4086" s="62"/>
    </row>
    <row r="4087" spans="15:15" x14ac:dyDescent="0.2">
      <c r="O4087" s="62"/>
    </row>
    <row r="4088" spans="15:15" x14ac:dyDescent="0.2">
      <c r="O4088" s="62"/>
    </row>
    <row r="4089" spans="15:15" x14ac:dyDescent="0.2">
      <c r="O4089" s="62"/>
    </row>
    <row r="4090" spans="15:15" x14ac:dyDescent="0.2">
      <c r="O4090" s="62"/>
    </row>
    <row r="4091" spans="15:15" x14ac:dyDescent="0.2">
      <c r="O4091" s="62"/>
    </row>
    <row r="4092" spans="15:15" x14ac:dyDescent="0.2">
      <c r="O4092" s="62"/>
    </row>
    <row r="4093" spans="15:15" x14ac:dyDescent="0.2">
      <c r="O4093" s="62"/>
    </row>
    <row r="4094" spans="15:15" x14ac:dyDescent="0.2">
      <c r="O4094" s="62"/>
    </row>
    <row r="4095" spans="15:15" x14ac:dyDescent="0.2">
      <c r="O4095" s="62"/>
    </row>
    <row r="4096" spans="15:15" x14ac:dyDescent="0.2">
      <c r="O4096" s="62"/>
    </row>
    <row r="4097" spans="15:15" x14ac:dyDescent="0.2">
      <c r="O4097" s="62"/>
    </row>
    <row r="4098" spans="15:15" x14ac:dyDescent="0.2">
      <c r="O4098" s="62"/>
    </row>
    <row r="4099" spans="15:15" x14ac:dyDescent="0.2">
      <c r="O4099" s="62"/>
    </row>
    <row r="4100" spans="15:15" x14ac:dyDescent="0.2">
      <c r="O4100" s="62"/>
    </row>
    <row r="4101" spans="15:15" x14ac:dyDescent="0.2">
      <c r="O4101" s="62"/>
    </row>
    <row r="4102" spans="15:15" x14ac:dyDescent="0.2">
      <c r="O4102" s="62"/>
    </row>
    <row r="4103" spans="15:15" x14ac:dyDescent="0.2">
      <c r="O4103" s="62"/>
    </row>
    <row r="4104" spans="15:15" x14ac:dyDescent="0.2">
      <c r="O4104" s="62"/>
    </row>
    <row r="4105" spans="15:15" x14ac:dyDescent="0.2">
      <c r="O4105" s="62"/>
    </row>
    <row r="4106" spans="15:15" x14ac:dyDescent="0.2">
      <c r="O4106" s="62"/>
    </row>
    <row r="4107" spans="15:15" x14ac:dyDescent="0.2">
      <c r="O4107" s="62"/>
    </row>
    <row r="4108" spans="15:15" x14ac:dyDescent="0.2">
      <c r="O4108" s="62"/>
    </row>
    <row r="4109" spans="15:15" x14ac:dyDescent="0.2">
      <c r="O4109" s="62"/>
    </row>
    <row r="4110" spans="15:15" x14ac:dyDescent="0.2">
      <c r="O4110" s="62"/>
    </row>
    <row r="4111" spans="15:15" x14ac:dyDescent="0.2">
      <c r="O4111" s="62"/>
    </row>
    <row r="4112" spans="15:15" x14ac:dyDescent="0.2">
      <c r="O4112" s="62"/>
    </row>
    <row r="4113" spans="15:15" x14ac:dyDescent="0.2">
      <c r="O4113" s="62"/>
    </row>
    <row r="4114" spans="15:15" x14ac:dyDescent="0.2">
      <c r="O4114" s="62"/>
    </row>
    <row r="4115" spans="15:15" x14ac:dyDescent="0.2">
      <c r="O4115" s="62"/>
    </row>
    <row r="4116" spans="15:15" x14ac:dyDescent="0.2">
      <c r="O4116" s="62"/>
    </row>
    <row r="4117" spans="15:15" x14ac:dyDescent="0.2">
      <c r="O4117" s="62"/>
    </row>
    <row r="4118" spans="15:15" x14ac:dyDescent="0.2">
      <c r="O4118" s="62"/>
    </row>
    <row r="4119" spans="15:15" x14ac:dyDescent="0.2">
      <c r="O4119" s="62"/>
    </row>
    <row r="4120" spans="15:15" x14ac:dyDescent="0.2">
      <c r="O4120" s="62"/>
    </row>
    <row r="4121" spans="15:15" x14ac:dyDescent="0.2">
      <c r="O4121" s="62"/>
    </row>
    <row r="4122" spans="15:15" x14ac:dyDescent="0.2">
      <c r="O4122" s="62"/>
    </row>
    <row r="4123" spans="15:15" x14ac:dyDescent="0.2">
      <c r="O4123" s="62"/>
    </row>
    <row r="4124" spans="15:15" x14ac:dyDescent="0.2">
      <c r="O4124" s="62"/>
    </row>
    <row r="4125" spans="15:15" x14ac:dyDescent="0.2">
      <c r="O4125" s="62"/>
    </row>
    <row r="4126" spans="15:15" x14ac:dyDescent="0.2">
      <c r="O4126" s="62"/>
    </row>
    <row r="4127" spans="15:15" x14ac:dyDescent="0.2">
      <c r="O4127" s="62"/>
    </row>
    <row r="4128" spans="15:15" x14ac:dyDescent="0.2">
      <c r="O4128" s="62"/>
    </row>
    <row r="4129" spans="15:15" x14ac:dyDescent="0.2">
      <c r="O4129" s="62"/>
    </row>
    <row r="4130" spans="15:15" x14ac:dyDescent="0.2">
      <c r="O4130" s="62"/>
    </row>
    <row r="4131" spans="15:15" x14ac:dyDescent="0.2">
      <c r="O4131" s="62"/>
    </row>
    <row r="4132" spans="15:15" x14ac:dyDescent="0.2">
      <c r="O4132" s="62"/>
    </row>
    <row r="4133" spans="15:15" x14ac:dyDescent="0.2">
      <c r="O4133" s="62"/>
    </row>
    <row r="4134" spans="15:15" x14ac:dyDescent="0.2">
      <c r="O4134" s="62"/>
    </row>
    <row r="4135" spans="15:15" x14ac:dyDescent="0.2">
      <c r="O4135" s="62"/>
    </row>
    <row r="4136" spans="15:15" x14ac:dyDescent="0.2">
      <c r="O4136" s="62"/>
    </row>
    <row r="4137" spans="15:15" x14ac:dyDescent="0.2">
      <c r="O4137" s="62"/>
    </row>
    <row r="4138" spans="15:15" x14ac:dyDescent="0.2">
      <c r="O4138" s="62"/>
    </row>
    <row r="4139" spans="15:15" x14ac:dyDescent="0.2">
      <c r="O4139" s="62"/>
    </row>
    <row r="4140" spans="15:15" x14ac:dyDescent="0.2">
      <c r="O4140" s="62"/>
    </row>
    <row r="4141" spans="15:15" x14ac:dyDescent="0.2">
      <c r="O4141" s="62"/>
    </row>
    <row r="4142" spans="15:15" x14ac:dyDescent="0.2">
      <c r="O4142" s="62"/>
    </row>
    <row r="4143" spans="15:15" x14ac:dyDescent="0.2">
      <c r="O4143" s="62"/>
    </row>
    <row r="4144" spans="15:15" x14ac:dyDescent="0.2">
      <c r="O4144" s="62"/>
    </row>
    <row r="4145" spans="15:15" x14ac:dyDescent="0.2">
      <c r="O4145" s="62"/>
    </row>
    <row r="4146" spans="15:15" x14ac:dyDescent="0.2">
      <c r="O4146" s="62"/>
    </row>
    <row r="4147" spans="15:15" x14ac:dyDescent="0.2">
      <c r="O4147" s="62"/>
    </row>
    <row r="4148" spans="15:15" x14ac:dyDescent="0.2">
      <c r="O4148" s="62"/>
    </row>
    <row r="4149" spans="15:15" x14ac:dyDescent="0.2">
      <c r="O4149" s="62"/>
    </row>
    <row r="4150" spans="15:15" x14ac:dyDescent="0.2">
      <c r="O4150" s="62"/>
    </row>
    <row r="4151" spans="15:15" x14ac:dyDescent="0.2">
      <c r="O4151" s="62"/>
    </row>
    <row r="4152" spans="15:15" x14ac:dyDescent="0.2">
      <c r="O4152" s="62"/>
    </row>
    <row r="4153" spans="15:15" x14ac:dyDescent="0.2">
      <c r="O4153" s="62"/>
    </row>
    <row r="4154" spans="15:15" x14ac:dyDescent="0.2">
      <c r="O4154" s="62"/>
    </row>
    <row r="4155" spans="15:15" x14ac:dyDescent="0.2">
      <c r="O4155" s="62"/>
    </row>
    <row r="4156" spans="15:15" x14ac:dyDescent="0.2">
      <c r="O4156" s="62"/>
    </row>
    <row r="4157" spans="15:15" x14ac:dyDescent="0.2">
      <c r="O4157" s="62"/>
    </row>
    <row r="4158" spans="15:15" x14ac:dyDescent="0.2">
      <c r="O4158" s="62"/>
    </row>
    <row r="4159" spans="15:15" x14ac:dyDescent="0.2">
      <c r="O4159" s="62"/>
    </row>
    <row r="4160" spans="15:15" x14ac:dyDescent="0.2">
      <c r="O4160" s="62"/>
    </row>
    <row r="4161" spans="15:15" x14ac:dyDescent="0.2">
      <c r="O4161" s="62"/>
    </row>
    <row r="4162" spans="15:15" x14ac:dyDescent="0.2">
      <c r="O4162" s="62"/>
    </row>
    <row r="4163" spans="15:15" x14ac:dyDescent="0.2">
      <c r="O4163" s="62"/>
    </row>
    <row r="4164" spans="15:15" x14ac:dyDescent="0.2">
      <c r="O4164" s="62"/>
    </row>
    <row r="4165" spans="15:15" x14ac:dyDescent="0.2">
      <c r="O4165" s="62"/>
    </row>
    <row r="4166" spans="15:15" x14ac:dyDescent="0.2">
      <c r="O4166" s="62"/>
    </row>
    <row r="4167" spans="15:15" x14ac:dyDescent="0.2">
      <c r="O4167" s="62"/>
    </row>
    <row r="4168" spans="15:15" x14ac:dyDescent="0.2">
      <c r="O4168" s="62"/>
    </row>
    <row r="4169" spans="15:15" x14ac:dyDescent="0.2">
      <c r="O4169" s="62"/>
    </row>
    <row r="4170" spans="15:15" x14ac:dyDescent="0.2">
      <c r="O4170" s="62"/>
    </row>
    <row r="4171" spans="15:15" x14ac:dyDescent="0.2">
      <c r="O4171" s="62"/>
    </row>
    <row r="4172" spans="15:15" x14ac:dyDescent="0.2">
      <c r="O4172" s="62"/>
    </row>
    <row r="4173" spans="15:15" x14ac:dyDescent="0.2">
      <c r="O4173" s="62"/>
    </row>
    <row r="4174" spans="15:15" x14ac:dyDescent="0.2">
      <c r="O4174" s="62"/>
    </row>
    <row r="4175" spans="15:15" x14ac:dyDescent="0.2">
      <c r="O4175" s="62"/>
    </row>
    <row r="4176" spans="15:15" x14ac:dyDescent="0.2">
      <c r="O4176" s="62"/>
    </row>
    <row r="4177" spans="15:15" x14ac:dyDescent="0.2">
      <c r="O4177" s="62"/>
    </row>
    <row r="4178" spans="15:15" x14ac:dyDescent="0.2">
      <c r="O4178" s="62"/>
    </row>
    <row r="4179" spans="15:15" x14ac:dyDescent="0.2">
      <c r="O4179" s="62"/>
    </row>
    <row r="4180" spans="15:15" x14ac:dyDescent="0.2">
      <c r="O4180" s="62"/>
    </row>
    <row r="4181" spans="15:15" x14ac:dyDescent="0.2">
      <c r="O4181" s="62"/>
    </row>
    <row r="4182" spans="15:15" x14ac:dyDescent="0.2">
      <c r="O4182" s="62"/>
    </row>
    <row r="4183" spans="15:15" x14ac:dyDescent="0.2">
      <c r="O4183" s="62"/>
    </row>
    <row r="4184" spans="15:15" x14ac:dyDescent="0.2">
      <c r="O4184" s="62"/>
    </row>
    <row r="4185" spans="15:15" x14ac:dyDescent="0.2">
      <c r="O4185" s="62"/>
    </row>
    <row r="4186" spans="15:15" x14ac:dyDescent="0.2">
      <c r="O4186" s="62"/>
    </row>
    <row r="4187" spans="15:15" x14ac:dyDescent="0.2">
      <c r="O4187" s="62"/>
    </row>
    <row r="4188" spans="15:15" x14ac:dyDescent="0.2">
      <c r="O4188" s="62"/>
    </row>
    <row r="4189" spans="15:15" x14ac:dyDescent="0.2">
      <c r="O4189" s="62"/>
    </row>
    <row r="4190" spans="15:15" x14ac:dyDescent="0.2">
      <c r="O4190" s="62"/>
    </row>
    <row r="4191" spans="15:15" x14ac:dyDescent="0.2">
      <c r="O4191" s="62"/>
    </row>
    <row r="4192" spans="15:15" x14ac:dyDescent="0.2">
      <c r="O4192" s="62"/>
    </row>
    <row r="4193" spans="15:15" x14ac:dyDescent="0.2">
      <c r="O4193" s="62"/>
    </row>
    <row r="4194" spans="15:15" x14ac:dyDescent="0.2">
      <c r="O4194" s="62"/>
    </row>
    <row r="4195" spans="15:15" x14ac:dyDescent="0.2">
      <c r="O4195" s="62"/>
    </row>
    <row r="4196" spans="15:15" x14ac:dyDescent="0.2">
      <c r="O4196" s="62"/>
    </row>
    <row r="4197" spans="15:15" x14ac:dyDescent="0.2">
      <c r="O4197" s="62"/>
    </row>
    <row r="4198" spans="15:15" x14ac:dyDescent="0.2">
      <c r="O4198" s="62"/>
    </row>
    <row r="4199" spans="15:15" x14ac:dyDescent="0.2">
      <c r="O4199" s="62"/>
    </row>
    <row r="4200" spans="15:15" x14ac:dyDescent="0.2">
      <c r="O4200" s="62"/>
    </row>
    <row r="4201" spans="15:15" x14ac:dyDescent="0.2">
      <c r="O4201" s="62"/>
    </row>
    <row r="4202" spans="15:15" x14ac:dyDescent="0.2">
      <c r="O4202" s="62"/>
    </row>
    <row r="4203" spans="15:15" x14ac:dyDescent="0.2">
      <c r="O4203" s="62"/>
    </row>
    <row r="4204" spans="15:15" x14ac:dyDescent="0.2">
      <c r="O4204" s="62"/>
    </row>
    <row r="4205" spans="15:15" x14ac:dyDescent="0.2">
      <c r="O4205" s="62"/>
    </row>
    <row r="4206" spans="15:15" x14ac:dyDescent="0.2">
      <c r="O4206" s="62"/>
    </row>
    <row r="4207" spans="15:15" x14ac:dyDescent="0.2">
      <c r="O4207" s="62"/>
    </row>
    <row r="4208" spans="15:15" x14ac:dyDescent="0.2">
      <c r="O4208" s="62"/>
    </row>
    <row r="4209" spans="15:15" x14ac:dyDescent="0.2">
      <c r="O4209" s="62"/>
    </row>
    <row r="4210" spans="15:15" x14ac:dyDescent="0.2">
      <c r="O4210" s="62"/>
    </row>
    <row r="4211" spans="15:15" x14ac:dyDescent="0.2">
      <c r="O4211" s="62"/>
    </row>
    <row r="4212" spans="15:15" x14ac:dyDescent="0.2">
      <c r="O4212" s="62"/>
    </row>
    <row r="4213" spans="15:15" x14ac:dyDescent="0.2">
      <c r="O4213" s="62"/>
    </row>
    <row r="4214" spans="15:15" x14ac:dyDescent="0.2">
      <c r="O4214" s="62"/>
    </row>
    <row r="4215" spans="15:15" x14ac:dyDescent="0.2">
      <c r="O4215" s="62"/>
    </row>
    <row r="4216" spans="15:15" x14ac:dyDescent="0.2">
      <c r="O4216" s="62"/>
    </row>
    <row r="4217" spans="15:15" x14ac:dyDescent="0.2">
      <c r="O4217" s="62"/>
    </row>
    <row r="4218" spans="15:15" x14ac:dyDescent="0.2">
      <c r="O4218" s="62"/>
    </row>
    <row r="4219" spans="15:15" x14ac:dyDescent="0.2">
      <c r="O4219" s="62"/>
    </row>
    <row r="4220" spans="15:15" x14ac:dyDescent="0.2">
      <c r="O4220" s="62"/>
    </row>
    <row r="4221" spans="15:15" x14ac:dyDescent="0.2">
      <c r="O4221" s="62"/>
    </row>
    <row r="4222" spans="15:15" x14ac:dyDescent="0.2">
      <c r="O4222" s="62"/>
    </row>
    <row r="4223" spans="15:15" x14ac:dyDescent="0.2">
      <c r="O4223" s="62"/>
    </row>
    <row r="4224" spans="15:15" x14ac:dyDescent="0.2">
      <c r="O4224" s="62"/>
    </row>
    <row r="4225" spans="15:15" x14ac:dyDescent="0.2">
      <c r="O4225" s="62"/>
    </row>
    <row r="4226" spans="15:15" x14ac:dyDescent="0.2">
      <c r="O4226" s="62"/>
    </row>
    <row r="4227" spans="15:15" x14ac:dyDescent="0.2">
      <c r="O4227" s="62"/>
    </row>
    <row r="4228" spans="15:15" x14ac:dyDescent="0.2">
      <c r="O4228" s="62"/>
    </row>
    <row r="4229" spans="15:15" x14ac:dyDescent="0.2">
      <c r="O4229" s="62"/>
    </row>
    <row r="4230" spans="15:15" x14ac:dyDescent="0.2">
      <c r="O4230" s="62"/>
    </row>
    <row r="4231" spans="15:15" x14ac:dyDescent="0.2">
      <c r="O4231" s="62"/>
    </row>
    <row r="4232" spans="15:15" x14ac:dyDescent="0.2">
      <c r="O4232" s="62"/>
    </row>
    <row r="4233" spans="15:15" x14ac:dyDescent="0.2">
      <c r="O4233" s="62"/>
    </row>
    <row r="4234" spans="15:15" x14ac:dyDescent="0.2">
      <c r="O4234" s="62"/>
    </row>
    <row r="4235" spans="15:15" x14ac:dyDescent="0.2">
      <c r="O4235" s="62"/>
    </row>
    <row r="4236" spans="15:15" x14ac:dyDescent="0.2">
      <c r="O4236" s="62"/>
    </row>
    <row r="4237" spans="15:15" x14ac:dyDescent="0.2">
      <c r="O4237" s="62"/>
    </row>
    <row r="4238" spans="15:15" x14ac:dyDescent="0.2">
      <c r="O4238" s="62"/>
    </row>
    <row r="4239" spans="15:15" x14ac:dyDescent="0.2">
      <c r="O4239" s="62"/>
    </row>
    <row r="4240" spans="15:15" x14ac:dyDescent="0.2">
      <c r="O4240" s="62"/>
    </row>
    <row r="4241" spans="15:15" x14ac:dyDescent="0.2">
      <c r="O4241" s="62"/>
    </row>
    <row r="4242" spans="15:15" x14ac:dyDescent="0.2">
      <c r="O4242" s="62"/>
    </row>
    <row r="4243" spans="15:15" x14ac:dyDescent="0.2">
      <c r="O4243" s="62"/>
    </row>
    <row r="4244" spans="15:15" x14ac:dyDescent="0.2">
      <c r="O4244" s="62"/>
    </row>
    <row r="4245" spans="15:15" x14ac:dyDescent="0.2">
      <c r="O4245" s="62"/>
    </row>
    <row r="4246" spans="15:15" x14ac:dyDescent="0.2">
      <c r="O4246" s="62"/>
    </row>
    <row r="4247" spans="15:15" x14ac:dyDescent="0.2">
      <c r="O4247" s="62"/>
    </row>
    <row r="4248" spans="15:15" x14ac:dyDescent="0.2">
      <c r="O4248" s="62"/>
    </row>
    <row r="4249" spans="15:15" x14ac:dyDescent="0.2">
      <c r="O4249" s="62"/>
    </row>
    <row r="4250" spans="15:15" x14ac:dyDescent="0.2">
      <c r="O4250" s="62"/>
    </row>
    <row r="4251" spans="15:15" x14ac:dyDescent="0.2">
      <c r="O4251" s="62"/>
    </row>
    <row r="4252" spans="15:15" x14ac:dyDescent="0.2">
      <c r="O4252" s="62"/>
    </row>
    <row r="4253" spans="15:15" x14ac:dyDescent="0.2">
      <c r="O4253" s="62"/>
    </row>
    <row r="4254" spans="15:15" x14ac:dyDescent="0.2">
      <c r="O4254" s="62"/>
    </row>
    <row r="4255" spans="15:15" x14ac:dyDescent="0.2">
      <c r="O4255" s="62"/>
    </row>
    <row r="4256" spans="15:15" x14ac:dyDescent="0.2">
      <c r="O4256" s="62"/>
    </row>
    <row r="4257" spans="15:15" x14ac:dyDescent="0.2">
      <c r="O4257" s="62"/>
    </row>
    <row r="4258" spans="15:15" x14ac:dyDescent="0.2">
      <c r="O4258" s="62"/>
    </row>
    <row r="4259" spans="15:15" x14ac:dyDescent="0.2">
      <c r="O4259" s="62"/>
    </row>
    <row r="4260" spans="15:15" x14ac:dyDescent="0.2">
      <c r="O4260" s="62"/>
    </row>
    <row r="4261" spans="15:15" x14ac:dyDescent="0.2">
      <c r="O4261" s="62"/>
    </row>
    <row r="4262" spans="15:15" x14ac:dyDescent="0.2">
      <c r="O4262" s="62"/>
    </row>
    <row r="4263" spans="15:15" x14ac:dyDescent="0.2">
      <c r="O4263" s="62"/>
    </row>
    <row r="4264" spans="15:15" x14ac:dyDescent="0.2">
      <c r="O4264" s="62"/>
    </row>
    <row r="4265" spans="15:15" x14ac:dyDescent="0.2">
      <c r="O4265" s="62"/>
    </row>
    <row r="4266" spans="15:15" x14ac:dyDescent="0.2">
      <c r="O4266" s="62"/>
    </row>
    <row r="4267" spans="15:15" x14ac:dyDescent="0.2">
      <c r="O4267" s="62"/>
    </row>
    <row r="4268" spans="15:15" x14ac:dyDescent="0.2">
      <c r="O4268" s="62"/>
    </row>
    <row r="4269" spans="15:15" x14ac:dyDescent="0.2">
      <c r="O4269" s="62"/>
    </row>
    <row r="4270" spans="15:15" x14ac:dyDescent="0.2">
      <c r="O4270" s="62"/>
    </row>
    <row r="4271" spans="15:15" x14ac:dyDescent="0.2">
      <c r="O4271" s="62"/>
    </row>
    <row r="4272" spans="15:15" x14ac:dyDescent="0.2">
      <c r="O4272" s="62"/>
    </row>
    <row r="4273" spans="15:15" x14ac:dyDescent="0.2">
      <c r="O4273" s="62"/>
    </row>
    <row r="4274" spans="15:15" x14ac:dyDescent="0.2">
      <c r="O4274" s="62"/>
    </row>
    <row r="4275" spans="15:15" x14ac:dyDescent="0.2">
      <c r="O4275" s="62"/>
    </row>
    <row r="4276" spans="15:15" x14ac:dyDescent="0.2">
      <c r="O4276" s="62"/>
    </row>
    <row r="4277" spans="15:15" x14ac:dyDescent="0.2">
      <c r="O4277" s="62"/>
    </row>
    <row r="4278" spans="15:15" x14ac:dyDescent="0.2">
      <c r="O4278" s="62"/>
    </row>
    <row r="4279" spans="15:15" x14ac:dyDescent="0.2">
      <c r="O4279" s="62"/>
    </row>
    <row r="4280" spans="15:15" x14ac:dyDescent="0.2">
      <c r="O4280" s="62"/>
    </row>
    <row r="4281" spans="15:15" x14ac:dyDescent="0.2">
      <c r="O4281" s="62"/>
    </row>
    <row r="4282" spans="15:15" x14ac:dyDescent="0.2">
      <c r="O4282" s="62"/>
    </row>
    <row r="4283" spans="15:15" x14ac:dyDescent="0.2">
      <c r="O4283" s="62"/>
    </row>
    <row r="4284" spans="15:15" x14ac:dyDescent="0.2">
      <c r="O4284" s="62"/>
    </row>
    <row r="4285" spans="15:15" x14ac:dyDescent="0.2">
      <c r="O4285" s="62"/>
    </row>
    <row r="4286" spans="15:15" x14ac:dyDescent="0.2">
      <c r="O4286" s="62"/>
    </row>
    <row r="4287" spans="15:15" x14ac:dyDescent="0.2">
      <c r="O4287" s="62"/>
    </row>
    <row r="4288" spans="15:15" x14ac:dyDescent="0.2">
      <c r="O4288" s="62"/>
    </row>
    <row r="4289" spans="15:15" x14ac:dyDescent="0.2">
      <c r="O4289" s="62"/>
    </row>
    <row r="4290" spans="15:15" x14ac:dyDescent="0.2">
      <c r="O4290" s="62"/>
    </row>
    <row r="4291" spans="15:15" x14ac:dyDescent="0.2">
      <c r="O4291" s="62"/>
    </row>
    <row r="4292" spans="15:15" x14ac:dyDescent="0.2">
      <c r="O4292" s="62"/>
    </row>
    <row r="4293" spans="15:15" x14ac:dyDescent="0.2">
      <c r="O4293" s="62"/>
    </row>
    <row r="4294" spans="15:15" x14ac:dyDescent="0.2">
      <c r="O4294" s="62"/>
    </row>
    <row r="4295" spans="15:15" x14ac:dyDescent="0.2">
      <c r="O4295" s="62"/>
    </row>
    <row r="4296" spans="15:15" x14ac:dyDescent="0.2">
      <c r="O4296" s="62"/>
    </row>
    <row r="4297" spans="15:15" x14ac:dyDescent="0.2">
      <c r="O4297" s="62"/>
    </row>
    <row r="4298" spans="15:15" x14ac:dyDescent="0.2">
      <c r="O4298" s="62"/>
    </row>
    <row r="4299" spans="15:15" x14ac:dyDescent="0.2">
      <c r="O4299" s="62"/>
    </row>
    <row r="4300" spans="15:15" x14ac:dyDescent="0.2">
      <c r="O4300" s="62"/>
    </row>
    <row r="4301" spans="15:15" x14ac:dyDescent="0.2">
      <c r="O4301" s="62"/>
    </row>
    <row r="4302" spans="15:15" x14ac:dyDescent="0.2">
      <c r="O4302" s="62"/>
    </row>
    <row r="4303" spans="15:15" x14ac:dyDescent="0.2">
      <c r="O4303" s="62"/>
    </row>
    <row r="4304" spans="15:15" x14ac:dyDescent="0.2">
      <c r="O4304" s="62"/>
    </row>
    <row r="4305" spans="15:15" x14ac:dyDescent="0.2">
      <c r="O4305" s="62"/>
    </row>
    <row r="4306" spans="15:15" x14ac:dyDescent="0.2">
      <c r="O4306" s="62"/>
    </row>
    <row r="4307" spans="15:15" x14ac:dyDescent="0.2">
      <c r="O4307" s="62"/>
    </row>
    <row r="4308" spans="15:15" x14ac:dyDescent="0.2">
      <c r="O4308" s="62"/>
    </row>
    <row r="4309" spans="15:15" x14ac:dyDescent="0.2">
      <c r="O4309" s="62"/>
    </row>
    <row r="4310" spans="15:15" x14ac:dyDescent="0.2">
      <c r="O4310" s="62"/>
    </row>
    <row r="4311" spans="15:15" x14ac:dyDescent="0.2">
      <c r="O4311" s="62"/>
    </row>
    <row r="4312" spans="15:15" x14ac:dyDescent="0.2">
      <c r="O4312" s="62"/>
    </row>
    <row r="4313" spans="15:15" x14ac:dyDescent="0.2">
      <c r="O4313" s="62"/>
    </row>
    <row r="4314" spans="15:15" x14ac:dyDescent="0.2">
      <c r="O4314" s="62"/>
    </row>
    <row r="4315" spans="15:15" x14ac:dyDescent="0.2">
      <c r="O4315" s="62"/>
    </row>
    <row r="4316" spans="15:15" x14ac:dyDescent="0.2">
      <c r="O4316" s="62"/>
    </row>
    <row r="4317" spans="15:15" x14ac:dyDescent="0.2">
      <c r="O4317" s="62"/>
    </row>
    <row r="4318" spans="15:15" x14ac:dyDescent="0.2">
      <c r="O4318" s="62"/>
    </row>
    <row r="4319" spans="15:15" x14ac:dyDescent="0.2">
      <c r="O4319" s="62"/>
    </row>
    <row r="4320" spans="15:15" x14ac:dyDescent="0.2">
      <c r="O4320" s="62"/>
    </row>
    <row r="4321" spans="15:15" x14ac:dyDescent="0.2">
      <c r="O4321" s="62"/>
    </row>
    <row r="4322" spans="15:15" x14ac:dyDescent="0.2">
      <c r="O4322" s="62"/>
    </row>
    <row r="4323" spans="15:15" x14ac:dyDescent="0.2">
      <c r="O4323" s="62"/>
    </row>
    <row r="4324" spans="15:15" x14ac:dyDescent="0.2">
      <c r="O4324" s="62"/>
    </row>
    <row r="4325" spans="15:15" x14ac:dyDescent="0.2">
      <c r="O4325" s="62"/>
    </row>
    <row r="4326" spans="15:15" x14ac:dyDescent="0.2">
      <c r="O4326" s="62"/>
    </row>
    <row r="4327" spans="15:15" x14ac:dyDescent="0.2">
      <c r="O4327" s="62"/>
    </row>
    <row r="4328" spans="15:15" x14ac:dyDescent="0.2">
      <c r="O4328" s="62"/>
    </row>
    <row r="4329" spans="15:15" x14ac:dyDescent="0.2">
      <c r="O4329" s="62"/>
    </row>
    <row r="4330" spans="15:15" x14ac:dyDescent="0.2">
      <c r="O4330" s="62"/>
    </row>
    <row r="4331" spans="15:15" x14ac:dyDescent="0.2">
      <c r="O4331" s="62"/>
    </row>
    <row r="4332" spans="15:15" x14ac:dyDescent="0.2">
      <c r="O4332" s="62"/>
    </row>
    <row r="4333" spans="15:15" x14ac:dyDescent="0.2">
      <c r="O4333" s="62"/>
    </row>
    <row r="4334" spans="15:15" x14ac:dyDescent="0.2">
      <c r="O4334" s="62"/>
    </row>
    <row r="4335" spans="15:15" x14ac:dyDescent="0.2">
      <c r="O4335" s="62"/>
    </row>
    <row r="4336" spans="15:15" x14ac:dyDescent="0.2">
      <c r="O4336" s="62"/>
    </row>
    <row r="4337" spans="15:15" x14ac:dyDescent="0.2">
      <c r="O4337" s="62"/>
    </row>
    <row r="4338" spans="15:15" x14ac:dyDescent="0.2">
      <c r="O4338" s="62"/>
    </row>
    <row r="4339" spans="15:15" x14ac:dyDescent="0.2">
      <c r="O4339" s="62"/>
    </row>
    <row r="4340" spans="15:15" x14ac:dyDescent="0.2">
      <c r="O4340" s="62"/>
    </row>
    <row r="4341" spans="15:15" x14ac:dyDescent="0.2">
      <c r="O4341" s="62"/>
    </row>
    <row r="4342" spans="15:15" x14ac:dyDescent="0.2">
      <c r="O4342" s="62"/>
    </row>
    <row r="4343" spans="15:15" x14ac:dyDescent="0.2">
      <c r="O4343" s="62"/>
    </row>
    <row r="4344" spans="15:15" x14ac:dyDescent="0.2">
      <c r="O4344" s="62"/>
    </row>
    <row r="4345" spans="15:15" x14ac:dyDescent="0.2">
      <c r="O4345" s="62"/>
    </row>
    <row r="4346" spans="15:15" x14ac:dyDescent="0.2">
      <c r="O4346" s="62"/>
    </row>
    <row r="4347" spans="15:15" x14ac:dyDescent="0.2">
      <c r="O4347" s="62"/>
    </row>
    <row r="4348" spans="15:15" x14ac:dyDescent="0.2">
      <c r="O4348" s="62"/>
    </row>
    <row r="4349" spans="15:15" x14ac:dyDescent="0.2">
      <c r="O4349" s="62"/>
    </row>
    <row r="4350" spans="15:15" x14ac:dyDescent="0.2">
      <c r="O4350" s="62"/>
    </row>
    <row r="4351" spans="15:15" x14ac:dyDescent="0.2">
      <c r="O4351" s="62"/>
    </row>
    <row r="4352" spans="15:15" x14ac:dyDescent="0.2">
      <c r="O4352" s="62"/>
    </row>
    <row r="4353" spans="15:15" x14ac:dyDescent="0.2">
      <c r="O4353" s="62"/>
    </row>
    <row r="4354" spans="15:15" x14ac:dyDescent="0.2">
      <c r="O4354" s="62"/>
    </row>
    <row r="4355" spans="15:15" x14ac:dyDescent="0.2">
      <c r="O4355" s="62"/>
    </row>
    <row r="4356" spans="15:15" x14ac:dyDescent="0.2">
      <c r="O4356" s="62"/>
    </row>
    <row r="4357" spans="15:15" x14ac:dyDescent="0.2">
      <c r="O4357" s="62"/>
    </row>
    <row r="4358" spans="15:15" x14ac:dyDescent="0.2">
      <c r="O4358" s="62"/>
    </row>
    <row r="4359" spans="15:15" x14ac:dyDescent="0.2">
      <c r="O4359" s="62"/>
    </row>
    <row r="4360" spans="15:15" x14ac:dyDescent="0.2">
      <c r="O4360" s="62"/>
    </row>
    <row r="4361" spans="15:15" x14ac:dyDescent="0.2">
      <c r="O4361" s="62"/>
    </row>
    <row r="4362" spans="15:15" x14ac:dyDescent="0.2">
      <c r="O4362" s="62"/>
    </row>
    <row r="4363" spans="15:15" x14ac:dyDescent="0.2">
      <c r="O4363" s="62"/>
    </row>
    <row r="4364" spans="15:15" x14ac:dyDescent="0.2">
      <c r="O4364" s="62"/>
    </row>
    <row r="4365" spans="15:15" x14ac:dyDescent="0.2">
      <c r="O4365" s="62"/>
    </row>
    <row r="4366" spans="15:15" x14ac:dyDescent="0.2">
      <c r="O4366" s="62"/>
    </row>
    <row r="4367" spans="15:15" x14ac:dyDescent="0.2">
      <c r="O4367" s="62"/>
    </row>
    <row r="4368" spans="15:15" x14ac:dyDescent="0.2">
      <c r="O4368" s="62"/>
    </row>
    <row r="4369" spans="15:15" x14ac:dyDescent="0.2">
      <c r="O4369" s="62"/>
    </row>
    <row r="4370" spans="15:15" x14ac:dyDescent="0.2">
      <c r="O4370" s="62"/>
    </row>
    <row r="4371" spans="15:15" x14ac:dyDescent="0.2">
      <c r="O4371" s="62"/>
    </row>
    <row r="4372" spans="15:15" x14ac:dyDescent="0.2">
      <c r="O4372" s="62"/>
    </row>
    <row r="4373" spans="15:15" x14ac:dyDescent="0.2">
      <c r="O4373" s="62"/>
    </row>
    <row r="4374" spans="15:15" x14ac:dyDescent="0.2">
      <c r="O4374" s="62"/>
    </row>
    <row r="4375" spans="15:15" x14ac:dyDescent="0.2">
      <c r="O4375" s="62"/>
    </row>
    <row r="4376" spans="15:15" x14ac:dyDescent="0.2">
      <c r="O4376" s="62"/>
    </row>
    <row r="4377" spans="15:15" x14ac:dyDescent="0.2">
      <c r="O4377" s="62"/>
    </row>
    <row r="4378" spans="15:15" x14ac:dyDescent="0.2">
      <c r="O4378" s="62"/>
    </row>
    <row r="4379" spans="15:15" x14ac:dyDescent="0.2">
      <c r="O4379" s="62"/>
    </row>
    <row r="4380" spans="15:15" x14ac:dyDescent="0.2">
      <c r="O4380" s="62"/>
    </row>
    <row r="4381" spans="15:15" x14ac:dyDescent="0.2">
      <c r="O4381" s="62"/>
    </row>
    <row r="4382" spans="15:15" x14ac:dyDescent="0.2">
      <c r="O4382" s="62"/>
    </row>
    <row r="4383" spans="15:15" x14ac:dyDescent="0.2">
      <c r="O4383" s="62"/>
    </row>
    <row r="4384" spans="15:15" x14ac:dyDescent="0.2">
      <c r="O4384" s="62"/>
    </row>
    <row r="4385" spans="15:15" x14ac:dyDescent="0.2">
      <c r="O4385" s="62"/>
    </row>
    <row r="4386" spans="15:15" x14ac:dyDescent="0.2">
      <c r="O4386" s="62"/>
    </row>
    <row r="4387" spans="15:15" x14ac:dyDescent="0.2">
      <c r="O4387" s="62"/>
    </row>
    <row r="4388" spans="15:15" x14ac:dyDescent="0.2">
      <c r="O4388" s="62"/>
    </row>
    <row r="4389" spans="15:15" x14ac:dyDescent="0.2">
      <c r="O4389" s="62"/>
    </row>
    <row r="4390" spans="15:15" x14ac:dyDescent="0.2">
      <c r="O4390" s="62"/>
    </row>
    <row r="4391" spans="15:15" x14ac:dyDescent="0.2">
      <c r="O4391" s="62"/>
    </row>
    <row r="4392" spans="15:15" x14ac:dyDescent="0.2">
      <c r="O4392" s="62"/>
    </row>
    <row r="4393" spans="15:15" x14ac:dyDescent="0.2">
      <c r="O4393" s="62"/>
    </row>
    <row r="4394" spans="15:15" x14ac:dyDescent="0.2">
      <c r="O4394" s="62"/>
    </row>
    <row r="4395" spans="15:15" x14ac:dyDescent="0.2">
      <c r="O4395" s="62"/>
    </row>
    <row r="4396" spans="15:15" x14ac:dyDescent="0.2">
      <c r="O4396" s="62"/>
    </row>
    <row r="4397" spans="15:15" x14ac:dyDescent="0.2">
      <c r="O4397" s="62"/>
    </row>
    <row r="4398" spans="15:15" x14ac:dyDescent="0.2">
      <c r="O4398" s="62"/>
    </row>
    <row r="4399" spans="15:15" x14ac:dyDescent="0.2">
      <c r="O4399" s="62"/>
    </row>
    <row r="4400" spans="15:15" x14ac:dyDescent="0.2">
      <c r="O4400" s="62"/>
    </row>
    <row r="4401" spans="15:15" x14ac:dyDescent="0.2">
      <c r="O4401" s="62"/>
    </row>
    <row r="4402" spans="15:15" x14ac:dyDescent="0.2">
      <c r="O4402" s="62"/>
    </row>
    <row r="4403" spans="15:15" x14ac:dyDescent="0.2">
      <c r="O4403" s="62"/>
    </row>
    <row r="4404" spans="15:15" x14ac:dyDescent="0.2">
      <c r="O4404" s="62"/>
    </row>
    <row r="4405" spans="15:15" x14ac:dyDescent="0.2">
      <c r="O4405" s="62"/>
    </row>
    <row r="4406" spans="15:15" x14ac:dyDescent="0.2">
      <c r="O4406" s="62"/>
    </row>
    <row r="4407" spans="15:15" x14ac:dyDescent="0.2">
      <c r="O4407" s="62"/>
    </row>
    <row r="4408" spans="15:15" x14ac:dyDescent="0.2">
      <c r="O4408" s="62"/>
    </row>
    <row r="4409" spans="15:15" x14ac:dyDescent="0.2">
      <c r="O4409" s="62"/>
    </row>
    <row r="4410" spans="15:15" x14ac:dyDescent="0.2">
      <c r="O4410" s="62"/>
    </row>
    <row r="4411" spans="15:15" x14ac:dyDescent="0.2">
      <c r="O4411" s="62"/>
    </row>
    <row r="4412" spans="15:15" x14ac:dyDescent="0.2">
      <c r="O4412" s="62"/>
    </row>
    <row r="4413" spans="15:15" x14ac:dyDescent="0.2">
      <c r="O4413" s="62"/>
    </row>
    <row r="4414" spans="15:15" x14ac:dyDescent="0.2">
      <c r="O4414" s="62"/>
    </row>
    <row r="4415" spans="15:15" x14ac:dyDescent="0.2">
      <c r="O4415" s="62"/>
    </row>
    <row r="4416" spans="15:15" x14ac:dyDescent="0.2">
      <c r="O4416" s="62"/>
    </row>
    <row r="4417" spans="15:15" x14ac:dyDescent="0.2">
      <c r="O4417" s="62"/>
    </row>
    <row r="4418" spans="15:15" x14ac:dyDescent="0.2">
      <c r="O4418" s="62"/>
    </row>
    <row r="4419" spans="15:15" x14ac:dyDescent="0.2">
      <c r="O4419" s="62"/>
    </row>
    <row r="4420" spans="15:15" x14ac:dyDescent="0.2">
      <c r="O4420" s="62"/>
    </row>
    <row r="4421" spans="15:15" x14ac:dyDescent="0.2">
      <c r="O4421" s="62"/>
    </row>
    <row r="4422" spans="15:15" x14ac:dyDescent="0.2">
      <c r="O4422" s="62"/>
    </row>
    <row r="4423" spans="15:15" x14ac:dyDescent="0.2">
      <c r="O4423" s="62"/>
    </row>
    <row r="4424" spans="15:15" x14ac:dyDescent="0.2">
      <c r="O4424" s="62"/>
    </row>
    <row r="4425" spans="15:15" x14ac:dyDescent="0.2">
      <c r="O4425" s="62"/>
    </row>
    <row r="4426" spans="15:15" x14ac:dyDescent="0.2">
      <c r="O4426" s="62"/>
    </row>
    <row r="4427" spans="15:15" x14ac:dyDescent="0.2">
      <c r="O4427" s="62"/>
    </row>
    <row r="4428" spans="15:15" x14ac:dyDescent="0.2">
      <c r="O4428" s="62"/>
    </row>
    <row r="4429" spans="15:15" x14ac:dyDescent="0.2">
      <c r="O4429" s="62"/>
    </row>
    <row r="4430" spans="15:15" x14ac:dyDescent="0.2">
      <c r="O4430" s="62"/>
    </row>
    <row r="4431" spans="15:15" x14ac:dyDescent="0.2">
      <c r="O4431" s="62"/>
    </row>
    <row r="4432" spans="15:15" x14ac:dyDescent="0.2">
      <c r="O4432" s="62"/>
    </row>
    <row r="4433" spans="15:15" x14ac:dyDescent="0.2">
      <c r="O4433" s="62"/>
    </row>
    <row r="4434" spans="15:15" x14ac:dyDescent="0.2">
      <c r="O4434" s="62"/>
    </row>
    <row r="4435" spans="15:15" x14ac:dyDescent="0.2">
      <c r="O4435" s="62"/>
    </row>
    <row r="4436" spans="15:15" x14ac:dyDescent="0.2">
      <c r="O4436" s="62"/>
    </row>
    <row r="4437" spans="15:15" x14ac:dyDescent="0.2">
      <c r="O4437" s="62"/>
    </row>
    <row r="4438" spans="15:15" x14ac:dyDescent="0.2">
      <c r="O4438" s="62"/>
    </row>
    <row r="4439" spans="15:15" x14ac:dyDescent="0.2">
      <c r="O4439" s="62"/>
    </row>
    <row r="4440" spans="15:15" x14ac:dyDescent="0.2">
      <c r="O4440" s="62"/>
    </row>
    <row r="4441" spans="15:15" x14ac:dyDescent="0.2">
      <c r="O4441" s="62"/>
    </row>
    <row r="4442" spans="15:15" x14ac:dyDescent="0.2">
      <c r="O4442" s="62"/>
    </row>
    <row r="4443" spans="15:15" x14ac:dyDescent="0.2">
      <c r="O4443" s="62"/>
    </row>
    <row r="4444" spans="15:15" x14ac:dyDescent="0.2">
      <c r="O4444" s="62"/>
    </row>
    <row r="4445" spans="15:15" x14ac:dyDescent="0.2">
      <c r="O4445" s="62"/>
    </row>
    <row r="4446" spans="15:15" x14ac:dyDescent="0.2">
      <c r="O4446" s="62"/>
    </row>
    <row r="4447" spans="15:15" x14ac:dyDescent="0.2">
      <c r="O4447" s="62"/>
    </row>
    <row r="4448" spans="15:15" x14ac:dyDescent="0.2">
      <c r="O4448" s="62"/>
    </row>
    <row r="4449" spans="15:15" x14ac:dyDescent="0.2">
      <c r="O4449" s="62"/>
    </row>
    <row r="4450" spans="15:15" x14ac:dyDescent="0.2">
      <c r="O4450" s="62"/>
    </row>
    <row r="4451" spans="15:15" x14ac:dyDescent="0.2">
      <c r="O4451" s="62"/>
    </row>
    <row r="4452" spans="15:15" x14ac:dyDescent="0.2">
      <c r="O4452" s="62"/>
    </row>
    <row r="4453" spans="15:15" x14ac:dyDescent="0.2">
      <c r="O4453" s="62"/>
    </row>
    <row r="4454" spans="15:15" x14ac:dyDescent="0.2">
      <c r="O4454" s="62"/>
    </row>
    <row r="4455" spans="15:15" x14ac:dyDescent="0.2">
      <c r="O4455" s="62"/>
    </row>
    <row r="4456" spans="15:15" x14ac:dyDescent="0.2">
      <c r="O4456" s="62"/>
    </row>
    <row r="4457" spans="15:15" x14ac:dyDescent="0.2">
      <c r="O4457" s="62"/>
    </row>
    <row r="4458" spans="15:15" x14ac:dyDescent="0.2">
      <c r="O4458" s="62"/>
    </row>
    <row r="4459" spans="15:15" x14ac:dyDescent="0.2">
      <c r="O4459" s="62"/>
    </row>
    <row r="4460" spans="15:15" x14ac:dyDescent="0.2">
      <c r="O4460" s="62"/>
    </row>
    <row r="4461" spans="15:15" x14ac:dyDescent="0.2">
      <c r="O4461" s="62"/>
    </row>
    <row r="4462" spans="15:15" x14ac:dyDescent="0.2">
      <c r="O4462" s="62"/>
    </row>
    <row r="4463" spans="15:15" x14ac:dyDescent="0.2">
      <c r="O4463" s="62"/>
    </row>
    <row r="4464" spans="15:15" x14ac:dyDescent="0.2">
      <c r="O4464" s="62"/>
    </row>
    <row r="4465" spans="15:15" x14ac:dyDescent="0.2">
      <c r="O4465" s="62"/>
    </row>
    <row r="4466" spans="15:15" x14ac:dyDescent="0.2">
      <c r="O4466" s="62"/>
    </row>
    <row r="4467" spans="15:15" x14ac:dyDescent="0.2">
      <c r="O4467" s="62"/>
    </row>
    <row r="4468" spans="15:15" x14ac:dyDescent="0.2">
      <c r="O4468" s="62"/>
    </row>
    <row r="4469" spans="15:15" x14ac:dyDescent="0.2">
      <c r="O4469" s="62"/>
    </row>
    <row r="4470" spans="15:15" x14ac:dyDescent="0.2">
      <c r="O4470" s="62"/>
    </row>
    <row r="4471" spans="15:15" x14ac:dyDescent="0.2">
      <c r="O4471" s="62"/>
    </row>
    <row r="4472" spans="15:15" x14ac:dyDescent="0.2">
      <c r="O4472" s="62"/>
    </row>
    <row r="4473" spans="15:15" x14ac:dyDescent="0.2">
      <c r="O4473" s="62"/>
    </row>
    <row r="4474" spans="15:15" x14ac:dyDescent="0.2">
      <c r="O4474" s="62"/>
    </row>
    <row r="4475" spans="15:15" x14ac:dyDescent="0.2">
      <c r="O4475" s="62"/>
    </row>
    <row r="4476" spans="15:15" x14ac:dyDescent="0.2">
      <c r="O4476" s="62"/>
    </row>
    <row r="4477" spans="15:15" x14ac:dyDescent="0.2">
      <c r="O4477" s="62"/>
    </row>
    <row r="4478" spans="15:15" x14ac:dyDescent="0.2">
      <c r="O4478" s="62"/>
    </row>
    <row r="4479" spans="15:15" x14ac:dyDescent="0.2">
      <c r="O4479" s="62"/>
    </row>
    <row r="4480" spans="15:15" x14ac:dyDescent="0.2">
      <c r="O4480" s="62"/>
    </row>
    <row r="4481" spans="15:15" x14ac:dyDescent="0.2">
      <c r="O4481" s="62"/>
    </row>
    <row r="4482" spans="15:15" x14ac:dyDescent="0.2">
      <c r="O4482" s="62"/>
    </row>
    <row r="4483" spans="15:15" x14ac:dyDescent="0.2">
      <c r="O4483" s="62"/>
    </row>
    <row r="4484" spans="15:15" x14ac:dyDescent="0.2">
      <c r="O4484" s="62"/>
    </row>
    <row r="4485" spans="15:15" x14ac:dyDescent="0.2">
      <c r="O4485" s="62"/>
    </row>
    <row r="4486" spans="15:15" x14ac:dyDescent="0.2">
      <c r="O4486" s="62"/>
    </row>
    <row r="4487" spans="15:15" x14ac:dyDescent="0.2">
      <c r="O4487" s="62"/>
    </row>
    <row r="4488" spans="15:15" x14ac:dyDescent="0.2">
      <c r="O4488" s="62"/>
    </row>
    <row r="4489" spans="15:15" x14ac:dyDescent="0.2">
      <c r="O4489" s="62"/>
    </row>
    <row r="4490" spans="15:15" x14ac:dyDescent="0.2">
      <c r="O4490" s="62"/>
    </row>
    <row r="4491" spans="15:15" x14ac:dyDescent="0.2">
      <c r="O4491" s="62"/>
    </row>
    <row r="4492" spans="15:15" x14ac:dyDescent="0.2">
      <c r="O4492" s="62"/>
    </row>
    <row r="4493" spans="15:15" x14ac:dyDescent="0.2">
      <c r="O4493" s="62"/>
    </row>
    <row r="4494" spans="15:15" x14ac:dyDescent="0.2">
      <c r="O4494" s="62"/>
    </row>
    <row r="4495" spans="15:15" x14ac:dyDescent="0.2">
      <c r="O4495" s="62"/>
    </row>
    <row r="4496" spans="15:15" x14ac:dyDescent="0.2">
      <c r="O4496" s="62"/>
    </row>
    <row r="4497" spans="15:15" x14ac:dyDescent="0.2">
      <c r="O4497" s="62"/>
    </row>
    <row r="4498" spans="15:15" x14ac:dyDescent="0.2">
      <c r="O4498" s="62"/>
    </row>
    <row r="4499" spans="15:15" x14ac:dyDescent="0.2">
      <c r="O4499" s="62"/>
    </row>
    <row r="4500" spans="15:15" x14ac:dyDescent="0.2">
      <c r="O4500" s="62"/>
    </row>
    <row r="4501" spans="15:15" x14ac:dyDescent="0.2">
      <c r="O4501" s="62"/>
    </row>
    <row r="4502" spans="15:15" x14ac:dyDescent="0.2">
      <c r="O4502" s="62"/>
    </row>
    <row r="4503" spans="15:15" x14ac:dyDescent="0.2">
      <c r="O4503" s="62"/>
    </row>
    <row r="4504" spans="15:15" x14ac:dyDescent="0.2">
      <c r="O4504" s="62"/>
    </row>
    <row r="4505" spans="15:15" x14ac:dyDescent="0.2">
      <c r="O4505" s="62"/>
    </row>
    <row r="4506" spans="15:15" x14ac:dyDescent="0.2">
      <c r="O4506" s="62"/>
    </row>
    <row r="4507" spans="15:15" x14ac:dyDescent="0.2">
      <c r="O4507" s="62"/>
    </row>
    <row r="4508" spans="15:15" x14ac:dyDescent="0.2">
      <c r="O4508" s="62"/>
    </row>
    <row r="4509" spans="15:15" x14ac:dyDescent="0.2">
      <c r="O4509" s="62"/>
    </row>
    <row r="4510" spans="15:15" x14ac:dyDescent="0.2">
      <c r="O4510" s="62"/>
    </row>
    <row r="4511" spans="15:15" x14ac:dyDescent="0.2">
      <c r="O4511" s="62"/>
    </row>
    <row r="4512" spans="15:15" x14ac:dyDescent="0.2">
      <c r="O4512" s="62"/>
    </row>
    <row r="4513" spans="15:15" x14ac:dyDescent="0.2">
      <c r="O4513" s="62"/>
    </row>
    <row r="4514" spans="15:15" x14ac:dyDescent="0.2">
      <c r="O4514" s="62"/>
    </row>
    <row r="4515" spans="15:15" x14ac:dyDescent="0.2">
      <c r="O4515" s="62"/>
    </row>
    <row r="4516" spans="15:15" x14ac:dyDescent="0.2">
      <c r="O4516" s="62"/>
    </row>
    <row r="4517" spans="15:15" x14ac:dyDescent="0.2">
      <c r="O4517" s="62"/>
    </row>
    <row r="4518" spans="15:15" x14ac:dyDescent="0.2">
      <c r="O4518" s="62"/>
    </row>
    <row r="4519" spans="15:15" x14ac:dyDescent="0.2">
      <c r="O4519" s="62"/>
    </row>
    <row r="4520" spans="15:15" x14ac:dyDescent="0.2">
      <c r="O4520" s="62"/>
    </row>
    <row r="4521" spans="15:15" x14ac:dyDescent="0.2">
      <c r="O4521" s="62"/>
    </row>
    <row r="4522" spans="15:15" x14ac:dyDescent="0.2">
      <c r="O4522" s="62"/>
    </row>
    <row r="4523" spans="15:15" x14ac:dyDescent="0.2">
      <c r="O4523" s="62"/>
    </row>
    <row r="4524" spans="15:15" x14ac:dyDescent="0.2">
      <c r="O4524" s="62"/>
    </row>
    <row r="4525" spans="15:15" x14ac:dyDescent="0.2">
      <c r="O4525" s="62"/>
    </row>
    <row r="4526" spans="15:15" x14ac:dyDescent="0.2">
      <c r="O4526" s="62"/>
    </row>
    <row r="4527" spans="15:15" x14ac:dyDescent="0.2">
      <c r="O4527" s="62"/>
    </row>
    <row r="4528" spans="15:15" x14ac:dyDescent="0.2">
      <c r="O4528" s="62"/>
    </row>
    <row r="4529" spans="15:15" x14ac:dyDescent="0.2">
      <c r="O4529" s="62"/>
    </row>
    <row r="4530" spans="15:15" x14ac:dyDescent="0.2">
      <c r="O4530" s="62"/>
    </row>
    <row r="4531" spans="15:15" x14ac:dyDescent="0.2">
      <c r="O4531" s="62"/>
    </row>
    <row r="4532" spans="15:15" x14ac:dyDescent="0.2">
      <c r="O4532" s="62"/>
    </row>
    <row r="4533" spans="15:15" x14ac:dyDescent="0.2">
      <c r="O4533" s="62"/>
    </row>
    <row r="4534" spans="15:15" x14ac:dyDescent="0.2">
      <c r="O4534" s="62"/>
    </row>
    <row r="4535" spans="15:15" x14ac:dyDescent="0.2">
      <c r="O4535" s="62"/>
    </row>
    <row r="4536" spans="15:15" x14ac:dyDescent="0.2">
      <c r="O4536" s="62"/>
    </row>
    <row r="4537" spans="15:15" x14ac:dyDescent="0.2">
      <c r="O4537" s="62"/>
    </row>
    <row r="4538" spans="15:15" x14ac:dyDescent="0.2">
      <c r="O4538" s="62"/>
    </row>
    <row r="4539" spans="15:15" x14ac:dyDescent="0.2">
      <c r="O4539" s="62"/>
    </row>
    <row r="4540" spans="15:15" x14ac:dyDescent="0.2">
      <c r="O4540" s="62"/>
    </row>
    <row r="4541" spans="15:15" x14ac:dyDescent="0.2">
      <c r="O4541" s="62"/>
    </row>
    <row r="4542" spans="15:15" x14ac:dyDescent="0.2">
      <c r="O4542" s="62"/>
    </row>
    <row r="4543" spans="15:15" x14ac:dyDescent="0.2">
      <c r="O4543" s="62"/>
    </row>
    <row r="4544" spans="15:15" x14ac:dyDescent="0.2">
      <c r="O4544" s="62"/>
    </row>
    <row r="4545" spans="15:15" x14ac:dyDescent="0.2">
      <c r="O4545" s="62"/>
    </row>
    <row r="4546" spans="15:15" x14ac:dyDescent="0.2">
      <c r="O4546" s="62"/>
    </row>
    <row r="4547" spans="15:15" x14ac:dyDescent="0.2">
      <c r="O4547" s="62"/>
    </row>
    <row r="4548" spans="15:15" x14ac:dyDescent="0.2">
      <c r="O4548" s="62"/>
    </row>
    <row r="4549" spans="15:15" x14ac:dyDescent="0.2">
      <c r="O4549" s="62"/>
    </row>
    <row r="4550" spans="15:15" x14ac:dyDescent="0.2">
      <c r="O4550" s="62"/>
    </row>
    <row r="4551" spans="15:15" x14ac:dyDescent="0.2">
      <c r="O4551" s="62"/>
    </row>
    <row r="4552" spans="15:15" x14ac:dyDescent="0.2">
      <c r="O4552" s="62"/>
    </row>
    <row r="4553" spans="15:15" x14ac:dyDescent="0.2">
      <c r="O4553" s="62"/>
    </row>
    <row r="4554" spans="15:15" x14ac:dyDescent="0.2">
      <c r="O4554" s="62"/>
    </row>
    <row r="4555" spans="15:15" x14ac:dyDescent="0.2">
      <c r="O4555" s="62"/>
    </row>
    <row r="4556" spans="15:15" x14ac:dyDescent="0.2">
      <c r="O4556" s="62"/>
    </row>
    <row r="4557" spans="15:15" x14ac:dyDescent="0.2">
      <c r="O4557" s="62"/>
    </row>
    <row r="4558" spans="15:15" x14ac:dyDescent="0.2">
      <c r="O4558" s="62"/>
    </row>
    <row r="4559" spans="15:15" x14ac:dyDescent="0.2">
      <c r="O4559" s="62"/>
    </row>
    <row r="4560" spans="15:15" x14ac:dyDescent="0.2">
      <c r="O4560" s="62"/>
    </row>
    <row r="4561" spans="15:15" x14ac:dyDescent="0.2">
      <c r="O4561" s="62"/>
    </row>
    <row r="4562" spans="15:15" x14ac:dyDescent="0.2">
      <c r="O4562" s="62"/>
    </row>
    <row r="4563" spans="15:15" x14ac:dyDescent="0.2">
      <c r="O4563" s="62"/>
    </row>
    <row r="4564" spans="15:15" x14ac:dyDescent="0.2">
      <c r="O4564" s="62"/>
    </row>
    <row r="4565" spans="15:15" x14ac:dyDescent="0.2">
      <c r="O4565" s="62"/>
    </row>
    <row r="4566" spans="15:15" x14ac:dyDescent="0.2">
      <c r="O4566" s="62"/>
    </row>
    <row r="4567" spans="15:15" x14ac:dyDescent="0.2">
      <c r="O4567" s="62"/>
    </row>
    <row r="4568" spans="15:15" x14ac:dyDescent="0.2">
      <c r="O4568" s="62"/>
    </row>
    <row r="4569" spans="15:15" x14ac:dyDescent="0.2">
      <c r="O4569" s="62"/>
    </row>
    <row r="4570" spans="15:15" x14ac:dyDescent="0.2">
      <c r="O4570" s="62"/>
    </row>
    <row r="4571" spans="15:15" x14ac:dyDescent="0.2">
      <c r="O4571" s="62"/>
    </row>
    <row r="4572" spans="15:15" x14ac:dyDescent="0.2">
      <c r="O4572" s="62"/>
    </row>
    <row r="4573" spans="15:15" x14ac:dyDescent="0.2">
      <c r="O4573" s="62"/>
    </row>
    <row r="4574" spans="15:15" x14ac:dyDescent="0.2">
      <c r="O4574" s="62"/>
    </row>
    <row r="4575" spans="15:15" x14ac:dyDescent="0.2">
      <c r="O4575" s="62"/>
    </row>
    <row r="4576" spans="15:15" x14ac:dyDescent="0.2">
      <c r="O4576" s="62"/>
    </row>
    <row r="4577" spans="15:15" x14ac:dyDescent="0.2">
      <c r="O4577" s="62"/>
    </row>
    <row r="4578" spans="15:15" x14ac:dyDescent="0.2">
      <c r="O4578" s="62"/>
    </row>
    <row r="4579" spans="15:15" x14ac:dyDescent="0.2">
      <c r="O4579" s="62"/>
    </row>
    <row r="4580" spans="15:15" x14ac:dyDescent="0.2">
      <c r="O4580" s="62"/>
    </row>
    <row r="4581" spans="15:15" x14ac:dyDescent="0.2">
      <c r="O4581" s="62"/>
    </row>
    <row r="4582" spans="15:15" x14ac:dyDescent="0.2">
      <c r="O4582" s="62"/>
    </row>
    <row r="4583" spans="15:15" x14ac:dyDescent="0.2">
      <c r="O4583" s="62"/>
    </row>
    <row r="4584" spans="15:15" x14ac:dyDescent="0.2">
      <c r="O4584" s="62"/>
    </row>
    <row r="4585" spans="15:15" x14ac:dyDescent="0.2">
      <c r="O4585" s="62"/>
    </row>
    <row r="4586" spans="15:15" x14ac:dyDescent="0.2">
      <c r="O4586" s="62"/>
    </row>
    <row r="4587" spans="15:15" x14ac:dyDescent="0.2">
      <c r="O4587" s="62"/>
    </row>
    <row r="4588" spans="15:15" x14ac:dyDescent="0.2">
      <c r="O4588" s="62"/>
    </row>
    <row r="4589" spans="15:15" x14ac:dyDescent="0.2">
      <c r="O4589" s="62"/>
    </row>
    <row r="4590" spans="15:15" x14ac:dyDescent="0.2">
      <c r="O4590" s="62"/>
    </row>
    <row r="4591" spans="15:15" x14ac:dyDescent="0.2">
      <c r="O4591" s="62"/>
    </row>
    <row r="4592" spans="15:15" x14ac:dyDescent="0.2">
      <c r="O4592" s="62"/>
    </row>
    <row r="4593" spans="15:15" x14ac:dyDescent="0.2">
      <c r="O4593" s="62"/>
    </row>
    <row r="4594" spans="15:15" x14ac:dyDescent="0.2">
      <c r="O4594" s="62"/>
    </row>
    <row r="4595" spans="15:15" x14ac:dyDescent="0.2">
      <c r="O4595" s="62"/>
    </row>
    <row r="4596" spans="15:15" x14ac:dyDescent="0.2">
      <c r="O4596" s="62"/>
    </row>
    <row r="4597" spans="15:15" x14ac:dyDescent="0.2">
      <c r="O4597" s="62"/>
    </row>
    <row r="4598" spans="15:15" x14ac:dyDescent="0.2">
      <c r="O4598" s="62"/>
    </row>
    <row r="4599" spans="15:15" x14ac:dyDescent="0.2">
      <c r="O4599" s="62"/>
    </row>
    <row r="4600" spans="15:15" x14ac:dyDescent="0.2">
      <c r="O4600" s="62"/>
    </row>
    <row r="4601" spans="15:15" x14ac:dyDescent="0.2">
      <c r="O4601" s="62"/>
    </row>
    <row r="4602" spans="15:15" x14ac:dyDescent="0.2">
      <c r="O4602" s="62"/>
    </row>
    <row r="4603" spans="15:15" x14ac:dyDescent="0.2">
      <c r="O4603" s="62"/>
    </row>
    <row r="4604" spans="15:15" x14ac:dyDescent="0.2">
      <c r="O4604" s="62"/>
    </row>
    <row r="4605" spans="15:15" x14ac:dyDescent="0.2">
      <c r="O4605" s="62"/>
    </row>
    <row r="4606" spans="15:15" x14ac:dyDescent="0.2">
      <c r="O4606" s="62"/>
    </row>
    <row r="4607" spans="15:15" x14ac:dyDescent="0.2">
      <c r="O4607" s="62"/>
    </row>
    <row r="4608" spans="15:15" x14ac:dyDescent="0.2">
      <c r="O4608" s="62"/>
    </row>
    <row r="4609" spans="15:15" x14ac:dyDescent="0.2">
      <c r="O4609" s="62"/>
    </row>
    <row r="4610" spans="15:15" x14ac:dyDescent="0.2">
      <c r="O4610" s="62"/>
    </row>
    <row r="4611" spans="15:15" x14ac:dyDescent="0.2">
      <c r="O4611" s="62"/>
    </row>
    <row r="4612" spans="15:15" x14ac:dyDescent="0.2">
      <c r="O4612" s="62"/>
    </row>
    <row r="4613" spans="15:15" x14ac:dyDescent="0.2">
      <c r="O4613" s="62"/>
    </row>
    <row r="4614" spans="15:15" x14ac:dyDescent="0.2">
      <c r="O4614" s="62"/>
    </row>
    <row r="4615" spans="15:15" x14ac:dyDescent="0.2">
      <c r="O4615" s="62"/>
    </row>
    <row r="4616" spans="15:15" x14ac:dyDescent="0.2">
      <c r="O4616" s="62"/>
    </row>
    <row r="4617" spans="15:15" x14ac:dyDescent="0.2">
      <c r="O4617" s="62"/>
    </row>
    <row r="4618" spans="15:15" x14ac:dyDescent="0.2">
      <c r="O4618" s="62"/>
    </row>
    <row r="4619" spans="15:15" x14ac:dyDescent="0.2">
      <c r="O4619" s="62"/>
    </row>
    <row r="4620" spans="15:15" x14ac:dyDescent="0.2">
      <c r="O4620" s="62"/>
    </row>
    <row r="4621" spans="15:15" x14ac:dyDescent="0.2">
      <c r="O4621" s="62"/>
    </row>
    <row r="4622" spans="15:15" x14ac:dyDescent="0.2">
      <c r="O4622" s="62"/>
    </row>
    <row r="4623" spans="15:15" x14ac:dyDescent="0.2">
      <c r="O4623" s="62"/>
    </row>
    <row r="4624" spans="15:15" x14ac:dyDescent="0.2">
      <c r="O4624" s="62"/>
    </row>
    <row r="4625" spans="15:15" x14ac:dyDescent="0.2">
      <c r="O4625" s="62"/>
    </row>
    <row r="4626" spans="15:15" x14ac:dyDescent="0.2">
      <c r="O4626" s="62"/>
    </row>
    <row r="4627" spans="15:15" x14ac:dyDescent="0.2">
      <c r="O4627" s="62"/>
    </row>
    <row r="4628" spans="15:15" x14ac:dyDescent="0.2">
      <c r="O4628" s="62"/>
    </row>
    <row r="4629" spans="15:15" x14ac:dyDescent="0.2">
      <c r="O4629" s="62"/>
    </row>
    <row r="4630" spans="15:15" x14ac:dyDescent="0.2">
      <c r="O4630" s="62"/>
    </row>
    <row r="4631" spans="15:15" x14ac:dyDescent="0.2">
      <c r="O4631" s="62"/>
    </row>
    <row r="4632" spans="15:15" x14ac:dyDescent="0.2">
      <c r="O4632" s="62"/>
    </row>
    <row r="4633" spans="15:15" x14ac:dyDescent="0.2">
      <c r="O4633" s="62"/>
    </row>
    <row r="4634" spans="15:15" x14ac:dyDescent="0.2">
      <c r="O4634" s="62"/>
    </row>
    <row r="4635" spans="15:15" x14ac:dyDescent="0.2">
      <c r="O4635" s="62"/>
    </row>
    <row r="4636" spans="15:15" x14ac:dyDescent="0.2">
      <c r="O4636" s="62"/>
    </row>
    <row r="4637" spans="15:15" x14ac:dyDescent="0.2">
      <c r="O4637" s="62"/>
    </row>
    <row r="4638" spans="15:15" x14ac:dyDescent="0.2">
      <c r="O4638" s="62"/>
    </row>
    <row r="4639" spans="15:15" x14ac:dyDescent="0.2">
      <c r="O4639" s="62"/>
    </row>
    <row r="4640" spans="15:15" x14ac:dyDescent="0.2">
      <c r="O4640" s="62"/>
    </row>
    <row r="4641" spans="15:15" x14ac:dyDescent="0.2">
      <c r="O4641" s="62"/>
    </row>
    <row r="4642" spans="15:15" x14ac:dyDescent="0.2">
      <c r="O4642" s="62"/>
    </row>
    <row r="4643" spans="15:15" x14ac:dyDescent="0.2">
      <c r="O4643" s="62"/>
    </row>
    <row r="4644" spans="15:15" x14ac:dyDescent="0.2">
      <c r="O4644" s="62"/>
    </row>
    <row r="4645" spans="15:15" x14ac:dyDescent="0.2">
      <c r="O4645" s="62"/>
    </row>
    <row r="4646" spans="15:15" x14ac:dyDescent="0.2">
      <c r="O4646" s="62"/>
    </row>
    <row r="4647" spans="15:15" x14ac:dyDescent="0.2">
      <c r="O4647" s="62"/>
    </row>
    <row r="4648" spans="15:15" x14ac:dyDescent="0.2">
      <c r="O4648" s="62"/>
    </row>
    <row r="4649" spans="15:15" x14ac:dyDescent="0.2">
      <c r="O4649" s="62"/>
    </row>
    <row r="4650" spans="15:15" x14ac:dyDescent="0.2">
      <c r="O4650" s="62"/>
    </row>
    <row r="4651" spans="15:15" x14ac:dyDescent="0.2">
      <c r="O4651" s="62"/>
    </row>
    <row r="4652" spans="15:15" x14ac:dyDescent="0.2">
      <c r="O4652" s="62"/>
    </row>
    <row r="4653" spans="15:15" x14ac:dyDescent="0.2">
      <c r="O4653" s="62"/>
    </row>
    <row r="4654" spans="15:15" x14ac:dyDescent="0.2">
      <c r="O4654" s="62"/>
    </row>
    <row r="4655" spans="15:15" x14ac:dyDescent="0.2">
      <c r="O4655" s="62"/>
    </row>
    <row r="4656" spans="15:15" x14ac:dyDescent="0.2">
      <c r="O4656" s="62"/>
    </row>
    <row r="4657" spans="15:15" x14ac:dyDescent="0.2">
      <c r="O4657" s="62"/>
    </row>
    <row r="4658" spans="15:15" x14ac:dyDescent="0.2">
      <c r="O4658" s="62"/>
    </row>
    <row r="4659" spans="15:15" x14ac:dyDescent="0.2">
      <c r="O4659" s="62"/>
    </row>
    <row r="4660" spans="15:15" x14ac:dyDescent="0.2">
      <c r="O4660" s="62"/>
    </row>
    <row r="4661" spans="15:15" x14ac:dyDescent="0.2">
      <c r="O4661" s="62"/>
    </row>
    <row r="4662" spans="15:15" x14ac:dyDescent="0.2">
      <c r="O4662" s="62"/>
    </row>
    <row r="4663" spans="15:15" x14ac:dyDescent="0.2">
      <c r="O4663" s="62"/>
    </row>
    <row r="4664" spans="15:15" x14ac:dyDescent="0.2">
      <c r="O4664" s="62"/>
    </row>
    <row r="4665" spans="15:15" x14ac:dyDescent="0.2">
      <c r="O4665" s="62"/>
    </row>
    <row r="4666" spans="15:15" x14ac:dyDescent="0.2">
      <c r="O4666" s="62"/>
    </row>
    <row r="4667" spans="15:15" x14ac:dyDescent="0.2">
      <c r="O4667" s="62"/>
    </row>
    <row r="4668" spans="15:15" x14ac:dyDescent="0.2">
      <c r="O4668" s="62"/>
    </row>
    <row r="4669" spans="15:15" x14ac:dyDescent="0.2">
      <c r="O4669" s="62"/>
    </row>
    <row r="4670" spans="15:15" x14ac:dyDescent="0.2">
      <c r="O4670" s="62"/>
    </row>
    <row r="4671" spans="15:15" x14ac:dyDescent="0.2">
      <c r="O4671" s="62"/>
    </row>
    <row r="4672" spans="15:15" x14ac:dyDescent="0.2">
      <c r="O4672" s="62"/>
    </row>
    <row r="4673" spans="15:15" x14ac:dyDescent="0.2">
      <c r="O4673" s="62"/>
    </row>
    <row r="4674" spans="15:15" x14ac:dyDescent="0.2">
      <c r="O4674" s="62"/>
    </row>
    <row r="4675" spans="15:15" x14ac:dyDescent="0.2">
      <c r="O4675" s="62"/>
    </row>
    <row r="4676" spans="15:15" x14ac:dyDescent="0.2">
      <c r="O4676" s="62"/>
    </row>
    <row r="4677" spans="15:15" x14ac:dyDescent="0.2">
      <c r="O4677" s="62"/>
    </row>
    <row r="4678" spans="15:15" x14ac:dyDescent="0.2">
      <c r="O4678" s="62"/>
    </row>
    <row r="4679" spans="15:15" x14ac:dyDescent="0.2">
      <c r="O4679" s="62"/>
    </row>
    <row r="4680" spans="15:15" x14ac:dyDescent="0.2">
      <c r="O4680" s="62"/>
    </row>
    <row r="4681" spans="15:15" x14ac:dyDescent="0.2">
      <c r="O4681" s="62"/>
    </row>
    <row r="4682" spans="15:15" x14ac:dyDescent="0.2">
      <c r="O4682" s="62"/>
    </row>
    <row r="4683" spans="15:15" x14ac:dyDescent="0.2">
      <c r="O4683" s="62"/>
    </row>
    <row r="4684" spans="15:15" x14ac:dyDescent="0.2">
      <c r="O4684" s="62"/>
    </row>
    <row r="4685" spans="15:15" x14ac:dyDescent="0.2">
      <c r="O4685" s="62"/>
    </row>
    <row r="4686" spans="15:15" x14ac:dyDescent="0.2">
      <c r="O4686" s="62"/>
    </row>
    <row r="4687" spans="15:15" x14ac:dyDescent="0.2">
      <c r="O4687" s="62"/>
    </row>
    <row r="4688" spans="15:15" x14ac:dyDescent="0.2">
      <c r="O4688" s="62"/>
    </row>
    <row r="4689" spans="15:15" x14ac:dyDescent="0.2">
      <c r="O4689" s="62"/>
    </row>
    <row r="4690" spans="15:15" x14ac:dyDescent="0.2">
      <c r="O4690" s="62"/>
    </row>
    <row r="4691" spans="15:15" x14ac:dyDescent="0.2">
      <c r="O4691" s="62"/>
    </row>
    <row r="4692" spans="15:15" x14ac:dyDescent="0.2">
      <c r="O4692" s="62"/>
    </row>
    <row r="4693" spans="15:15" x14ac:dyDescent="0.2">
      <c r="O4693" s="62"/>
    </row>
    <row r="4694" spans="15:15" x14ac:dyDescent="0.2">
      <c r="O4694" s="62"/>
    </row>
    <row r="4695" spans="15:15" x14ac:dyDescent="0.2">
      <c r="O4695" s="62"/>
    </row>
    <row r="4696" spans="15:15" x14ac:dyDescent="0.2">
      <c r="O4696" s="62"/>
    </row>
    <row r="4697" spans="15:15" x14ac:dyDescent="0.2">
      <c r="O4697" s="62"/>
    </row>
    <row r="4698" spans="15:15" x14ac:dyDescent="0.2">
      <c r="O4698" s="62"/>
    </row>
    <row r="4699" spans="15:15" x14ac:dyDescent="0.2">
      <c r="O4699" s="62"/>
    </row>
    <row r="4700" spans="15:15" x14ac:dyDescent="0.2">
      <c r="O4700" s="62"/>
    </row>
    <row r="4701" spans="15:15" x14ac:dyDescent="0.2">
      <c r="O4701" s="62"/>
    </row>
    <row r="4702" spans="15:15" x14ac:dyDescent="0.2">
      <c r="O4702" s="62"/>
    </row>
    <row r="4703" spans="15:15" x14ac:dyDescent="0.2">
      <c r="O4703" s="62"/>
    </row>
    <row r="4704" spans="15:15" x14ac:dyDescent="0.2">
      <c r="O4704" s="62"/>
    </row>
    <row r="4705" spans="15:15" x14ac:dyDescent="0.2">
      <c r="O4705" s="62"/>
    </row>
    <row r="4706" spans="15:15" x14ac:dyDescent="0.2">
      <c r="O4706" s="62"/>
    </row>
    <row r="4707" spans="15:15" x14ac:dyDescent="0.2">
      <c r="O4707" s="62"/>
    </row>
    <row r="4708" spans="15:15" x14ac:dyDescent="0.2">
      <c r="O4708" s="62"/>
    </row>
    <row r="4709" spans="15:15" x14ac:dyDescent="0.2">
      <c r="O4709" s="62"/>
    </row>
    <row r="4710" spans="15:15" x14ac:dyDescent="0.2">
      <c r="O4710" s="62"/>
    </row>
    <row r="4711" spans="15:15" x14ac:dyDescent="0.2">
      <c r="O4711" s="62"/>
    </row>
    <row r="4712" spans="15:15" x14ac:dyDescent="0.2">
      <c r="O4712" s="62"/>
    </row>
    <row r="4713" spans="15:15" x14ac:dyDescent="0.2">
      <c r="O4713" s="62"/>
    </row>
    <row r="4714" spans="15:15" x14ac:dyDescent="0.2">
      <c r="O4714" s="62"/>
    </row>
    <row r="4715" spans="15:15" x14ac:dyDescent="0.2">
      <c r="O4715" s="62"/>
    </row>
    <row r="4716" spans="15:15" x14ac:dyDescent="0.2">
      <c r="O4716" s="62"/>
    </row>
    <row r="4717" spans="15:15" x14ac:dyDescent="0.2">
      <c r="O4717" s="62"/>
    </row>
    <row r="4718" spans="15:15" x14ac:dyDescent="0.2">
      <c r="O4718" s="62"/>
    </row>
    <row r="4719" spans="15:15" x14ac:dyDescent="0.2">
      <c r="O4719" s="62"/>
    </row>
    <row r="4720" spans="15:15" x14ac:dyDescent="0.2">
      <c r="O4720" s="62"/>
    </row>
    <row r="4721" spans="15:15" x14ac:dyDescent="0.2">
      <c r="O4721" s="62"/>
    </row>
    <row r="4722" spans="15:15" x14ac:dyDescent="0.2">
      <c r="O4722" s="62"/>
    </row>
    <row r="4723" spans="15:15" x14ac:dyDescent="0.2">
      <c r="O4723" s="62"/>
    </row>
    <row r="4724" spans="15:15" x14ac:dyDescent="0.2">
      <c r="O4724" s="62"/>
    </row>
    <row r="4725" spans="15:15" x14ac:dyDescent="0.2">
      <c r="O4725" s="62"/>
    </row>
    <row r="4726" spans="15:15" x14ac:dyDescent="0.2">
      <c r="O4726" s="62"/>
    </row>
    <row r="4727" spans="15:15" x14ac:dyDescent="0.2">
      <c r="O4727" s="62"/>
    </row>
    <row r="4728" spans="15:15" x14ac:dyDescent="0.2">
      <c r="O4728" s="62"/>
    </row>
    <row r="4729" spans="15:15" x14ac:dyDescent="0.2">
      <c r="O4729" s="62"/>
    </row>
    <row r="4730" spans="15:15" x14ac:dyDescent="0.2">
      <c r="O4730" s="62"/>
    </row>
    <row r="4731" spans="15:15" x14ac:dyDescent="0.2">
      <c r="O4731" s="62"/>
    </row>
    <row r="4732" spans="15:15" x14ac:dyDescent="0.2">
      <c r="O4732" s="62"/>
    </row>
    <row r="4733" spans="15:15" x14ac:dyDescent="0.2">
      <c r="O4733" s="62"/>
    </row>
    <row r="4734" spans="15:15" x14ac:dyDescent="0.2">
      <c r="O4734" s="62"/>
    </row>
    <row r="4735" spans="15:15" x14ac:dyDescent="0.2">
      <c r="O4735" s="62"/>
    </row>
    <row r="4736" spans="15:15" x14ac:dyDescent="0.2">
      <c r="O4736" s="62"/>
    </row>
    <row r="4737" spans="15:15" x14ac:dyDescent="0.2">
      <c r="O4737" s="62"/>
    </row>
    <row r="4738" spans="15:15" x14ac:dyDescent="0.2">
      <c r="O4738" s="62"/>
    </row>
    <row r="4739" spans="15:15" x14ac:dyDescent="0.2">
      <c r="O4739" s="62"/>
    </row>
    <row r="4740" spans="15:15" x14ac:dyDescent="0.2">
      <c r="O4740" s="62"/>
    </row>
    <row r="4741" spans="15:15" x14ac:dyDescent="0.2">
      <c r="O4741" s="62"/>
    </row>
    <row r="4742" spans="15:15" x14ac:dyDescent="0.2">
      <c r="O4742" s="62"/>
    </row>
    <row r="4743" spans="15:15" x14ac:dyDescent="0.2">
      <c r="O4743" s="62"/>
    </row>
    <row r="4744" spans="15:15" x14ac:dyDescent="0.2">
      <c r="O4744" s="62"/>
    </row>
    <row r="4745" spans="15:15" x14ac:dyDescent="0.2">
      <c r="O4745" s="62"/>
    </row>
    <row r="4746" spans="15:15" x14ac:dyDescent="0.2">
      <c r="O4746" s="62"/>
    </row>
    <row r="4747" spans="15:15" x14ac:dyDescent="0.2">
      <c r="O4747" s="62"/>
    </row>
    <row r="4748" spans="15:15" x14ac:dyDescent="0.2">
      <c r="O4748" s="62"/>
    </row>
    <row r="4749" spans="15:15" x14ac:dyDescent="0.2">
      <c r="O4749" s="62"/>
    </row>
    <row r="4750" spans="15:15" x14ac:dyDescent="0.2">
      <c r="O4750" s="62"/>
    </row>
    <row r="4751" spans="15:15" x14ac:dyDescent="0.2">
      <c r="O4751" s="62"/>
    </row>
    <row r="4752" spans="15:15" x14ac:dyDescent="0.2">
      <c r="O4752" s="62"/>
    </row>
    <row r="4753" spans="15:15" x14ac:dyDescent="0.2">
      <c r="O4753" s="62"/>
    </row>
    <row r="4754" spans="15:15" x14ac:dyDescent="0.2">
      <c r="O4754" s="62"/>
    </row>
    <row r="4755" spans="15:15" x14ac:dyDescent="0.2">
      <c r="O4755" s="62"/>
    </row>
    <row r="4756" spans="15:15" x14ac:dyDescent="0.2">
      <c r="O4756" s="62"/>
    </row>
    <row r="4757" spans="15:15" x14ac:dyDescent="0.2">
      <c r="O4757" s="62"/>
    </row>
    <row r="4758" spans="15:15" x14ac:dyDescent="0.2">
      <c r="O4758" s="62"/>
    </row>
    <row r="4759" spans="15:15" x14ac:dyDescent="0.2">
      <c r="O4759" s="62"/>
    </row>
    <row r="4760" spans="15:15" x14ac:dyDescent="0.2">
      <c r="O4760" s="62"/>
    </row>
    <row r="4761" spans="15:15" x14ac:dyDescent="0.2">
      <c r="O4761" s="62"/>
    </row>
    <row r="4762" spans="15:15" x14ac:dyDescent="0.2">
      <c r="O4762" s="62"/>
    </row>
    <row r="4763" spans="15:15" x14ac:dyDescent="0.2">
      <c r="O4763" s="62"/>
    </row>
    <row r="4764" spans="15:15" x14ac:dyDescent="0.2">
      <c r="O4764" s="62"/>
    </row>
    <row r="4765" spans="15:15" x14ac:dyDescent="0.2">
      <c r="O4765" s="62"/>
    </row>
    <row r="4766" spans="15:15" x14ac:dyDescent="0.2">
      <c r="O4766" s="62"/>
    </row>
    <row r="4767" spans="15:15" x14ac:dyDescent="0.2">
      <c r="O4767" s="62"/>
    </row>
    <row r="4768" spans="15:15" x14ac:dyDescent="0.2">
      <c r="O4768" s="62"/>
    </row>
    <row r="4769" spans="15:15" x14ac:dyDescent="0.2">
      <c r="O4769" s="62"/>
    </row>
    <row r="4770" spans="15:15" x14ac:dyDescent="0.2">
      <c r="O4770" s="62"/>
    </row>
    <row r="4771" spans="15:15" x14ac:dyDescent="0.2">
      <c r="O4771" s="62"/>
    </row>
    <row r="4772" spans="15:15" x14ac:dyDescent="0.2">
      <c r="O4772" s="62"/>
    </row>
    <row r="4773" spans="15:15" x14ac:dyDescent="0.2">
      <c r="O4773" s="62"/>
    </row>
    <row r="4774" spans="15:15" x14ac:dyDescent="0.2">
      <c r="O4774" s="62"/>
    </row>
    <row r="4775" spans="15:15" x14ac:dyDescent="0.2">
      <c r="O4775" s="62"/>
    </row>
    <row r="4776" spans="15:15" x14ac:dyDescent="0.2">
      <c r="O4776" s="62"/>
    </row>
    <row r="4777" spans="15:15" x14ac:dyDescent="0.2">
      <c r="O4777" s="62"/>
    </row>
    <row r="4778" spans="15:15" x14ac:dyDescent="0.2">
      <c r="O4778" s="62"/>
    </row>
    <row r="4779" spans="15:15" x14ac:dyDescent="0.2">
      <c r="O4779" s="62"/>
    </row>
    <row r="4780" spans="15:15" x14ac:dyDescent="0.2">
      <c r="O4780" s="62"/>
    </row>
    <row r="4781" spans="15:15" x14ac:dyDescent="0.2">
      <c r="O4781" s="62"/>
    </row>
    <row r="4782" spans="15:15" x14ac:dyDescent="0.2">
      <c r="O4782" s="62"/>
    </row>
    <row r="4783" spans="15:15" x14ac:dyDescent="0.2">
      <c r="O4783" s="62"/>
    </row>
    <row r="4784" spans="15:15" x14ac:dyDescent="0.2">
      <c r="O4784" s="62"/>
    </row>
    <row r="4785" spans="15:15" x14ac:dyDescent="0.2">
      <c r="O4785" s="62"/>
    </row>
    <row r="4786" spans="15:15" x14ac:dyDescent="0.2">
      <c r="O4786" s="62"/>
    </row>
    <row r="4787" spans="15:15" x14ac:dyDescent="0.2">
      <c r="O4787" s="62"/>
    </row>
    <row r="4788" spans="15:15" x14ac:dyDescent="0.2">
      <c r="O4788" s="62"/>
    </row>
    <row r="4789" spans="15:15" x14ac:dyDescent="0.2">
      <c r="O4789" s="62"/>
    </row>
    <row r="4790" spans="15:15" x14ac:dyDescent="0.2">
      <c r="O4790" s="62"/>
    </row>
    <row r="4791" spans="15:15" x14ac:dyDescent="0.2">
      <c r="O4791" s="62"/>
    </row>
    <row r="4792" spans="15:15" x14ac:dyDescent="0.2">
      <c r="O4792" s="62"/>
    </row>
    <row r="4793" spans="15:15" x14ac:dyDescent="0.2">
      <c r="O4793" s="62"/>
    </row>
    <row r="4794" spans="15:15" x14ac:dyDescent="0.2">
      <c r="O4794" s="62"/>
    </row>
    <row r="4795" spans="15:15" x14ac:dyDescent="0.2">
      <c r="O4795" s="62"/>
    </row>
    <row r="4796" spans="15:15" x14ac:dyDescent="0.2">
      <c r="O4796" s="62"/>
    </row>
    <row r="4797" spans="15:15" x14ac:dyDescent="0.2">
      <c r="O4797" s="62"/>
    </row>
    <row r="4798" spans="15:15" x14ac:dyDescent="0.2">
      <c r="O4798" s="62"/>
    </row>
    <row r="4799" spans="15:15" x14ac:dyDescent="0.2">
      <c r="O4799" s="62"/>
    </row>
    <row r="4800" spans="15:15" x14ac:dyDescent="0.2">
      <c r="O4800" s="62"/>
    </row>
    <row r="4801" spans="15:15" x14ac:dyDescent="0.2">
      <c r="O4801" s="62"/>
    </row>
    <row r="4802" spans="15:15" x14ac:dyDescent="0.2">
      <c r="O4802" s="62"/>
    </row>
    <row r="4803" spans="15:15" x14ac:dyDescent="0.2">
      <c r="O4803" s="62"/>
    </row>
    <row r="4804" spans="15:15" x14ac:dyDescent="0.2">
      <c r="O4804" s="62"/>
    </row>
    <row r="4805" spans="15:15" x14ac:dyDescent="0.2">
      <c r="O4805" s="62"/>
    </row>
    <row r="4806" spans="15:15" x14ac:dyDescent="0.2">
      <c r="O4806" s="62"/>
    </row>
    <row r="4807" spans="15:15" x14ac:dyDescent="0.2">
      <c r="O4807" s="62"/>
    </row>
    <row r="4808" spans="15:15" x14ac:dyDescent="0.2">
      <c r="O4808" s="62"/>
    </row>
    <row r="4809" spans="15:15" x14ac:dyDescent="0.2">
      <c r="O4809" s="62"/>
    </row>
    <row r="4810" spans="15:15" x14ac:dyDescent="0.2">
      <c r="O4810" s="62"/>
    </row>
    <row r="4811" spans="15:15" x14ac:dyDescent="0.2">
      <c r="O4811" s="62"/>
    </row>
    <row r="4812" spans="15:15" x14ac:dyDescent="0.2">
      <c r="O4812" s="62"/>
    </row>
    <row r="4813" spans="15:15" x14ac:dyDescent="0.2">
      <c r="O4813" s="62"/>
    </row>
    <row r="4814" spans="15:15" x14ac:dyDescent="0.2">
      <c r="O4814" s="62"/>
    </row>
    <row r="4815" spans="15:15" x14ac:dyDescent="0.2">
      <c r="O4815" s="62"/>
    </row>
    <row r="4816" spans="15:15" x14ac:dyDescent="0.2">
      <c r="O4816" s="62"/>
    </row>
    <row r="4817" spans="15:15" x14ac:dyDescent="0.2">
      <c r="O4817" s="62"/>
    </row>
    <row r="4818" spans="15:15" x14ac:dyDescent="0.2">
      <c r="O4818" s="62"/>
    </row>
    <row r="4819" spans="15:15" x14ac:dyDescent="0.2">
      <c r="O4819" s="62"/>
    </row>
    <row r="4820" spans="15:15" x14ac:dyDescent="0.2">
      <c r="O4820" s="62"/>
    </row>
    <row r="4821" spans="15:15" x14ac:dyDescent="0.2">
      <c r="O4821" s="62"/>
    </row>
    <row r="4822" spans="15:15" x14ac:dyDescent="0.2">
      <c r="O4822" s="62"/>
    </row>
    <row r="4823" spans="15:15" x14ac:dyDescent="0.2">
      <c r="O4823" s="62"/>
    </row>
    <row r="4824" spans="15:15" x14ac:dyDescent="0.2">
      <c r="O4824" s="62"/>
    </row>
    <row r="4825" spans="15:15" x14ac:dyDescent="0.2">
      <c r="O4825" s="62"/>
    </row>
    <row r="4826" spans="15:15" x14ac:dyDescent="0.2">
      <c r="O4826" s="62"/>
    </row>
    <row r="4827" spans="15:15" x14ac:dyDescent="0.2">
      <c r="O4827" s="62"/>
    </row>
    <row r="4828" spans="15:15" x14ac:dyDescent="0.2">
      <c r="O4828" s="62"/>
    </row>
    <row r="4829" spans="15:15" x14ac:dyDescent="0.2">
      <c r="O4829" s="62"/>
    </row>
    <row r="4830" spans="15:15" x14ac:dyDescent="0.2">
      <c r="O4830" s="62"/>
    </row>
    <row r="4831" spans="15:15" x14ac:dyDescent="0.2">
      <c r="O4831" s="62"/>
    </row>
    <row r="4832" spans="15:15" x14ac:dyDescent="0.2">
      <c r="O4832" s="62"/>
    </row>
    <row r="4833" spans="15:15" x14ac:dyDescent="0.2">
      <c r="O4833" s="62"/>
    </row>
    <row r="4834" spans="15:15" x14ac:dyDescent="0.2">
      <c r="O4834" s="62"/>
    </row>
    <row r="4835" spans="15:15" x14ac:dyDescent="0.2">
      <c r="O4835" s="62"/>
    </row>
    <row r="4836" spans="15:15" x14ac:dyDescent="0.2">
      <c r="O4836" s="62"/>
    </row>
    <row r="4837" spans="15:15" x14ac:dyDescent="0.2">
      <c r="O4837" s="62"/>
    </row>
    <row r="4838" spans="15:15" x14ac:dyDescent="0.2">
      <c r="O4838" s="62"/>
    </row>
    <row r="4839" spans="15:15" x14ac:dyDescent="0.2">
      <c r="O4839" s="62"/>
    </row>
    <row r="4840" spans="15:15" x14ac:dyDescent="0.2">
      <c r="O4840" s="62"/>
    </row>
    <row r="4841" spans="15:15" x14ac:dyDescent="0.2">
      <c r="O4841" s="62"/>
    </row>
    <row r="4842" spans="15:15" x14ac:dyDescent="0.2">
      <c r="O4842" s="62"/>
    </row>
    <row r="4843" spans="15:15" x14ac:dyDescent="0.2">
      <c r="O4843" s="62"/>
    </row>
    <row r="4844" spans="15:15" x14ac:dyDescent="0.2">
      <c r="O4844" s="62"/>
    </row>
    <row r="4845" spans="15:15" x14ac:dyDescent="0.2">
      <c r="O4845" s="62"/>
    </row>
    <row r="4846" spans="15:15" x14ac:dyDescent="0.2">
      <c r="O4846" s="62"/>
    </row>
    <row r="4847" spans="15:15" x14ac:dyDescent="0.2">
      <c r="O4847" s="62"/>
    </row>
    <row r="4848" spans="15:15" x14ac:dyDescent="0.2">
      <c r="O4848" s="62"/>
    </row>
    <row r="4849" spans="15:15" x14ac:dyDescent="0.2">
      <c r="O4849" s="62"/>
    </row>
    <row r="4850" spans="15:15" x14ac:dyDescent="0.2">
      <c r="O4850" s="62"/>
    </row>
    <row r="4851" spans="15:15" x14ac:dyDescent="0.2">
      <c r="O4851" s="62"/>
    </row>
    <row r="4852" spans="15:15" x14ac:dyDescent="0.2">
      <c r="O4852" s="62"/>
    </row>
    <row r="4853" spans="15:15" x14ac:dyDescent="0.2">
      <c r="O4853" s="62"/>
    </row>
    <row r="4854" spans="15:15" x14ac:dyDescent="0.2">
      <c r="O4854" s="62"/>
    </row>
    <row r="4855" spans="15:15" x14ac:dyDescent="0.2">
      <c r="O4855" s="62"/>
    </row>
    <row r="4856" spans="15:15" x14ac:dyDescent="0.2">
      <c r="O4856" s="62"/>
    </row>
    <row r="4857" spans="15:15" x14ac:dyDescent="0.2">
      <c r="O4857" s="62"/>
    </row>
    <row r="4858" spans="15:15" x14ac:dyDescent="0.2">
      <c r="O4858" s="62"/>
    </row>
    <row r="4859" spans="15:15" x14ac:dyDescent="0.2">
      <c r="O4859" s="62"/>
    </row>
    <row r="4860" spans="15:15" x14ac:dyDescent="0.2">
      <c r="O4860" s="62"/>
    </row>
    <row r="4861" spans="15:15" x14ac:dyDescent="0.2">
      <c r="O4861" s="62"/>
    </row>
    <row r="4862" spans="15:15" x14ac:dyDescent="0.2">
      <c r="O4862" s="62"/>
    </row>
    <row r="4863" spans="15:15" x14ac:dyDescent="0.2">
      <c r="O4863" s="62"/>
    </row>
    <row r="4864" spans="15:15" x14ac:dyDescent="0.2">
      <c r="O4864" s="62"/>
    </row>
    <row r="4865" spans="15:15" x14ac:dyDescent="0.2">
      <c r="O4865" s="62"/>
    </row>
    <row r="4866" spans="15:15" x14ac:dyDescent="0.2">
      <c r="O4866" s="62"/>
    </row>
    <row r="4867" spans="15:15" x14ac:dyDescent="0.2">
      <c r="O4867" s="62"/>
    </row>
    <row r="4868" spans="15:15" x14ac:dyDescent="0.2">
      <c r="O4868" s="62"/>
    </row>
    <row r="4869" spans="15:15" x14ac:dyDescent="0.2">
      <c r="O4869" s="62"/>
    </row>
    <row r="4870" spans="15:15" x14ac:dyDescent="0.2">
      <c r="O4870" s="62"/>
    </row>
    <row r="4871" spans="15:15" x14ac:dyDescent="0.2">
      <c r="O4871" s="62"/>
    </row>
    <row r="4872" spans="15:15" x14ac:dyDescent="0.2">
      <c r="O4872" s="62"/>
    </row>
    <row r="4873" spans="15:15" x14ac:dyDescent="0.2">
      <c r="O4873" s="62"/>
    </row>
    <row r="4874" spans="15:15" x14ac:dyDescent="0.2">
      <c r="O4874" s="62"/>
    </row>
    <row r="4875" spans="15:15" x14ac:dyDescent="0.2">
      <c r="O4875" s="62"/>
    </row>
    <row r="4876" spans="15:15" x14ac:dyDescent="0.2">
      <c r="O4876" s="62"/>
    </row>
    <row r="4877" spans="15:15" x14ac:dyDescent="0.2">
      <c r="O4877" s="62"/>
    </row>
    <row r="4878" spans="15:15" x14ac:dyDescent="0.2">
      <c r="O4878" s="62"/>
    </row>
    <row r="4879" spans="15:15" x14ac:dyDescent="0.2">
      <c r="O4879" s="62"/>
    </row>
    <row r="4880" spans="15:15" x14ac:dyDescent="0.2">
      <c r="O4880" s="62"/>
    </row>
    <row r="4881" spans="15:15" x14ac:dyDescent="0.2">
      <c r="O4881" s="62"/>
    </row>
    <row r="4882" spans="15:15" x14ac:dyDescent="0.2">
      <c r="O4882" s="62"/>
    </row>
    <row r="4883" spans="15:15" x14ac:dyDescent="0.2">
      <c r="O4883" s="62"/>
    </row>
    <row r="4884" spans="15:15" x14ac:dyDescent="0.2">
      <c r="O4884" s="62"/>
    </row>
    <row r="4885" spans="15:15" x14ac:dyDescent="0.2">
      <c r="O4885" s="62"/>
    </row>
    <row r="4886" spans="15:15" x14ac:dyDescent="0.2">
      <c r="O4886" s="62"/>
    </row>
    <row r="4887" spans="15:15" x14ac:dyDescent="0.2">
      <c r="O4887" s="62"/>
    </row>
    <row r="4888" spans="15:15" x14ac:dyDescent="0.2">
      <c r="O4888" s="62"/>
    </row>
    <row r="4889" spans="15:15" x14ac:dyDescent="0.2">
      <c r="O4889" s="62"/>
    </row>
    <row r="4890" spans="15:15" x14ac:dyDescent="0.2">
      <c r="O4890" s="62"/>
    </row>
    <row r="4891" spans="15:15" x14ac:dyDescent="0.2">
      <c r="O4891" s="62"/>
    </row>
    <row r="4892" spans="15:15" x14ac:dyDescent="0.2">
      <c r="O4892" s="62"/>
    </row>
    <row r="4893" spans="15:15" x14ac:dyDescent="0.2">
      <c r="O4893" s="62"/>
    </row>
    <row r="4894" spans="15:15" x14ac:dyDescent="0.2">
      <c r="O4894" s="62"/>
    </row>
    <row r="4895" spans="15:15" x14ac:dyDescent="0.2">
      <c r="O4895" s="62"/>
    </row>
    <row r="4896" spans="15:15" x14ac:dyDescent="0.2">
      <c r="O4896" s="62"/>
    </row>
    <row r="4897" spans="15:15" x14ac:dyDescent="0.2">
      <c r="O4897" s="62"/>
    </row>
    <row r="4898" spans="15:15" x14ac:dyDescent="0.2">
      <c r="O4898" s="62"/>
    </row>
    <row r="4899" spans="15:15" x14ac:dyDescent="0.2">
      <c r="O4899" s="62"/>
    </row>
    <row r="4900" spans="15:15" x14ac:dyDescent="0.2">
      <c r="O4900" s="62"/>
    </row>
    <row r="4901" spans="15:15" x14ac:dyDescent="0.2">
      <c r="O4901" s="62"/>
    </row>
    <row r="4902" spans="15:15" x14ac:dyDescent="0.2">
      <c r="O4902" s="62"/>
    </row>
    <row r="4903" spans="15:15" x14ac:dyDescent="0.2">
      <c r="O4903" s="62"/>
    </row>
    <row r="4904" spans="15:15" x14ac:dyDescent="0.2">
      <c r="O4904" s="62"/>
    </row>
    <row r="4905" spans="15:15" x14ac:dyDescent="0.2">
      <c r="O4905" s="62"/>
    </row>
    <row r="4906" spans="15:15" x14ac:dyDescent="0.2">
      <c r="O4906" s="62"/>
    </row>
    <row r="4907" spans="15:15" x14ac:dyDescent="0.2">
      <c r="O4907" s="62"/>
    </row>
    <row r="4908" spans="15:15" x14ac:dyDescent="0.2">
      <c r="O4908" s="62"/>
    </row>
    <row r="4909" spans="15:15" x14ac:dyDescent="0.2">
      <c r="O4909" s="62"/>
    </row>
    <row r="4910" spans="15:15" x14ac:dyDescent="0.2">
      <c r="O4910" s="62"/>
    </row>
    <row r="4911" spans="15:15" x14ac:dyDescent="0.2">
      <c r="O4911" s="62"/>
    </row>
    <row r="4912" spans="15:15" x14ac:dyDescent="0.2">
      <c r="O4912" s="62"/>
    </row>
    <row r="4913" spans="15:15" x14ac:dyDescent="0.2">
      <c r="O4913" s="62"/>
    </row>
    <row r="4914" spans="15:15" x14ac:dyDescent="0.2">
      <c r="O4914" s="62"/>
    </row>
    <row r="4915" spans="15:15" x14ac:dyDescent="0.2">
      <c r="O4915" s="62"/>
    </row>
    <row r="4916" spans="15:15" x14ac:dyDescent="0.2">
      <c r="O4916" s="62"/>
    </row>
    <row r="4917" spans="15:15" x14ac:dyDescent="0.2">
      <c r="O4917" s="62"/>
    </row>
    <row r="4918" spans="15:15" x14ac:dyDescent="0.2">
      <c r="O4918" s="62"/>
    </row>
    <row r="4919" spans="15:15" x14ac:dyDescent="0.2">
      <c r="O4919" s="62"/>
    </row>
    <row r="4920" spans="15:15" x14ac:dyDescent="0.2">
      <c r="O4920" s="62"/>
    </row>
    <row r="4921" spans="15:15" x14ac:dyDescent="0.2">
      <c r="O4921" s="62"/>
    </row>
    <row r="4922" spans="15:15" x14ac:dyDescent="0.2">
      <c r="O4922" s="62"/>
    </row>
    <row r="4923" spans="15:15" x14ac:dyDescent="0.2">
      <c r="O4923" s="62"/>
    </row>
    <row r="4924" spans="15:15" x14ac:dyDescent="0.2">
      <c r="O4924" s="62"/>
    </row>
    <row r="4925" spans="15:15" x14ac:dyDescent="0.2">
      <c r="O4925" s="62"/>
    </row>
    <row r="4926" spans="15:15" x14ac:dyDescent="0.2">
      <c r="O4926" s="62"/>
    </row>
    <row r="4927" spans="15:15" x14ac:dyDescent="0.2">
      <c r="O4927" s="62"/>
    </row>
    <row r="4928" spans="15:15" x14ac:dyDescent="0.2">
      <c r="O4928" s="62"/>
    </row>
    <row r="4929" spans="15:15" x14ac:dyDescent="0.2">
      <c r="O4929" s="62"/>
    </row>
    <row r="4930" spans="15:15" x14ac:dyDescent="0.2">
      <c r="O4930" s="62"/>
    </row>
    <row r="4931" spans="15:15" x14ac:dyDescent="0.2">
      <c r="O4931" s="62"/>
    </row>
    <row r="4932" spans="15:15" x14ac:dyDescent="0.2">
      <c r="O4932" s="62"/>
    </row>
    <row r="4933" spans="15:15" x14ac:dyDescent="0.2">
      <c r="O4933" s="62"/>
    </row>
    <row r="4934" spans="15:15" x14ac:dyDescent="0.2">
      <c r="O4934" s="62"/>
    </row>
    <row r="4935" spans="15:15" x14ac:dyDescent="0.2">
      <c r="O4935" s="62"/>
    </row>
    <row r="4936" spans="15:15" x14ac:dyDescent="0.2">
      <c r="O4936" s="62"/>
    </row>
    <row r="4937" spans="15:15" x14ac:dyDescent="0.2">
      <c r="O4937" s="62"/>
    </row>
    <row r="4938" spans="15:15" x14ac:dyDescent="0.2">
      <c r="O4938" s="62"/>
    </row>
    <row r="4939" spans="15:15" x14ac:dyDescent="0.2">
      <c r="O4939" s="62"/>
    </row>
    <row r="4940" spans="15:15" x14ac:dyDescent="0.2">
      <c r="O4940" s="62"/>
    </row>
    <row r="4941" spans="15:15" x14ac:dyDescent="0.2">
      <c r="O4941" s="62"/>
    </row>
    <row r="4942" spans="15:15" x14ac:dyDescent="0.2">
      <c r="O4942" s="62"/>
    </row>
    <row r="4943" spans="15:15" x14ac:dyDescent="0.2">
      <c r="O4943" s="62"/>
    </row>
    <row r="4944" spans="15:15" x14ac:dyDescent="0.2">
      <c r="O4944" s="62"/>
    </row>
    <row r="4945" spans="15:15" x14ac:dyDescent="0.2">
      <c r="O4945" s="62"/>
    </row>
    <row r="4946" spans="15:15" x14ac:dyDescent="0.2">
      <c r="O4946" s="62"/>
    </row>
    <row r="4947" spans="15:15" x14ac:dyDescent="0.2">
      <c r="O4947" s="62"/>
    </row>
    <row r="4948" spans="15:15" x14ac:dyDescent="0.2">
      <c r="O4948" s="62"/>
    </row>
    <row r="4949" spans="15:15" x14ac:dyDescent="0.2">
      <c r="O4949" s="62"/>
    </row>
    <row r="4950" spans="15:15" x14ac:dyDescent="0.2">
      <c r="O4950" s="62"/>
    </row>
    <row r="4951" spans="15:15" x14ac:dyDescent="0.2">
      <c r="O4951" s="62"/>
    </row>
    <row r="4952" spans="15:15" x14ac:dyDescent="0.2">
      <c r="O4952" s="62"/>
    </row>
    <row r="4953" spans="15:15" x14ac:dyDescent="0.2">
      <c r="O4953" s="62"/>
    </row>
    <row r="4954" spans="15:15" x14ac:dyDescent="0.2">
      <c r="O4954" s="62"/>
    </row>
    <row r="4955" spans="15:15" x14ac:dyDescent="0.2">
      <c r="O4955" s="62"/>
    </row>
    <row r="4956" spans="15:15" x14ac:dyDescent="0.2">
      <c r="O4956" s="62"/>
    </row>
    <row r="4957" spans="15:15" x14ac:dyDescent="0.2">
      <c r="O4957" s="62"/>
    </row>
    <row r="4958" spans="15:15" x14ac:dyDescent="0.2">
      <c r="O4958" s="62"/>
    </row>
    <row r="4959" spans="15:15" x14ac:dyDescent="0.2">
      <c r="O4959" s="62"/>
    </row>
    <row r="4960" spans="15:15" x14ac:dyDescent="0.2">
      <c r="O4960" s="62"/>
    </row>
    <row r="4961" spans="15:15" x14ac:dyDescent="0.2">
      <c r="O4961" s="62"/>
    </row>
    <row r="4962" spans="15:15" x14ac:dyDescent="0.2">
      <c r="O4962" s="62"/>
    </row>
    <row r="4963" spans="15:15" x14ac:dyDescent="0.2">
      <c r="O4963" s="62"/>
    </row>
    <row r="4964" spans="15:15" x14ac:dyDescent="0.2">
      <c r="O4964" s="62"/>
    </row>
    <row r="4965" spans="15:15" x14ac:dyDescent="0.2">
      <c r="O4965" s="62"/>
    </row>
    <row r="4966" spans="15:15" x14ac:dyDescent="0.2">
      <c r="O4966" s="62"/>
    </row>
    <row r="4967" spans="15:15" x14ac:dyDescent="0.2">
      <c r="O4967" s="62"/>
    </row>
    <row r="4968" spans="15:15" x14ac:dyDescent="0.2">
      <c r="O4968" s="62"/>
    </row>
    <row r="4969" spans="15:15" x14ac:dyDescent="0.2">
      <c r="O4969" s="62"/>
    </row>
    <row r="4970" spans="15:15" x14ac:dyDescent="0.2">
      <c r="O4970" s="62"/>
    </row>
    <row r="4971" spans="15:15" x14ac:dyDescent="0.2">
      <c r="O4971" s="62"/>
    </row>
    <row r="4972" spans="15:15" x14ac:dyDescent="0.2">
      <c r="O4972" s="62"/>
    </row>
    <row r="4973" spans="15:15" x14ac:dyDescent="0.2">
      <c r="O4973" s="62"/>
    </row>
    <row r="4974" spans="15:15" x14ac:dyDescent="0.2">
      <c r="O4974" s="62"/>
    </row>
    <row r="4975" spans="15:15" x14ac:dyDescent="0.2">
      <c r="O4975" s="62"/>
    </row>
    <row r="4976" spans="15:15" x14ac:dyDescent="0.2">
      <c r="O4976" s="62"/>
    </row>
    <row r="4977" spans="15:15" x14ac:dyDescent="0.2">
      <c r="O4977" s="62"/>
    </row>
    <row r="4978" spans="15:15" x14ac:dyDescent="0.2">
      <c r="O4978" s="62"/>
    </row>
    <row r="4979" spans="15:15" x14ac:dyDescent="0.2">
      <c r="O4979" s="62"/>
    </row>
    <row r="4980" spans="15:15" x14ac:dyDescent="0.2">
      <c r="O4980" s="62"/>
    </row>
    <row r="4981" spans="15:15" x14ac:dyDescent="0.2">
      <c r="O4981" s="62"/>
    </row>
    <row r="4982" spans="15:15" x14ac:dyDescent="0.2">
      <c r="O4982" s="62"/>
    </row>
    <row r="4983" spans="15:15" x14ac:dyDescent="0.2">
      <c r="O4983" s="62"/>
    </row>
    <row r="4984" spans="15:15" x14ac:dyDescent="0.2">
      <c r="O4984" s="62"/>
    </row>
    <row r="4985" spans="15:15" x14ac:dyDescent="0.2">
      <c r="O4985" s="62"/>
    </row>
    <row r="4986" spans="15:15" x14ac:dyDescent="0.2">
      <c r="O4986" s="62"/>
    </row>
    <row r="4987" spans="15:15" x14ac:dyDescent="0.2">
      <c r="O4987" s="62"/>
    </row>
    <row r="4988" spans="15:15" x14ac:dyDescent="0.2">
      <c r="O4988" s="62"/>
    </row>
    <row r="4989" spans="15:15" x14ac:dyDescent="0.2">
      <c r="O4989" s="62"/>
    </row>
    <row r="4990" spans="15:15" x14ac:dyDescent="0.2">
      <c r="O4990" s="62"/>
    </row>
    <row r="4991" spans="15:15" x14ac:dyDescent="0.2">
      <c r="O4991" s="62"/>
    </row>
    <row r="4992" spans="15:15" x14ac:dyDescent="0.2">
      <c r="O4992" s="62"/>
    </row>
    <row r="4993" spans="15:15" x14ac:dyDescent="0.2">
      <c r="O4993" s="62"/>
    </row>
    <row r="4994" spans="15:15" x14ac:dyDescent="0.2">
      <c r="O4994" s="62"/>
    </row>
    <row r="4995" spans="15:15" x14ac:dyDescent="0.2">
      <c r="O4995" s="62"/>
    </row>
    <row r="4996" spans="15:15" x14ac:dyDescent="0.2">
      <c r="O4996" s="62"/>
    </row>
    <row r="4997" spans="15:15" x14ac:dyDescent="0.2">
      <c r="O4997" s="62"/>
    </row>
    <row r="4998" spans="15:15" x14ac:dyDescent="0.2">
      <c r="O4998" s="62"/>
    </row>
    <row r="4999" spans="15:15" x14ac:dyDescent="0.2">
      <c r="O4999" s="62"/>
    </row>
    <row r="5000" spans="15:15" x14ac:dyDescent="0.2">
      <c r="O5000" s="62"/>
    </row>
    <row r="5001" spans="15:15" x14ac:dyDescent="0.2">
      <c r="O5001" s="62"/>
    </row>
    <row r="5002" spans="15:15" x14ac:dyDescent="0.2">
      <c r="O5002" s="62"/>
    </row>
    <row r="5003" spans="15:15" x14ac:dyDescent="0.2">
      <c r="O5003" s="62"/>
    </row>
    <row r="5004" spans="15:15" x14ac:dyDescent="0.2">
      <c r="O5004" s="62"/>
    </row>
    <row r="5005" spans="15:15" x14ac:dyDescent="0.2">
      <c r="O5005" s="62"/>
    </row>
    <row r="5006" spans="15:15" x14ac:dyDescent="0.2">
      <c r="O5006" s="62"/>
    </row>
    <row r="5007" spans="15:15" x14ac:dyDescent="0.2">
      <c r="O5007" s="62"/>
    </row>
    <row r="5008" spans="15:15" x14ac:dyDescent="0.2">
      <c r="O5008" s="62"/>
    </row>
    <row r="5009" spans="15:15" x14ac:dyDescent="0.2">
      <c r="O5009" s="62"/>
    </row>
    <row r="5010" spans="15:15" x14ac:dyDescent="0.2">
      <c r="O5010" s="62"/>
    </row>
    <row r="5011" spans="15:15" x14ac:dyDescent="0.2">
      <c r="O5011" s="62"/>
    </row>
    <row r="5012" spans="15:15" x14ac:dyDescent="0.2">
      <c r="O5012" s="62"/>
    </row>
    <row r="5013" spans="15:15" x14ac:dyDescent="0.2">
      <c r="O5013" s="62"/>
    </row>
    <row r="5014" spans="15:15" x14ac:dyDescent="0.2">
      <c r="O5014" s="62"/>
    </row>
    <row r="5015" spans="15:15" x14ac:dyDescent="0.2">
      <c r="O5015" s="62"/>
    </row>
    <row r="5016" spans="15:15" x14ac:dyDescent="0.2">
      <c r="O5016" s="62"/>
    </row>
    <row r="5017" spans="15:15" x14ac:dyDescent="0.2">
      <c r="O5017" s="62"/>
    </row>
    <row r="5018" spans="15:15" x14ac:dyDescent="0.2">
      <c r="O5018" s="62"/>
    </row>
    <row r="5019" spans="15:15" x14ac:dyDescent="0.2">
      <c r="O5019" s="62"/>
    </row>
    <row r="5020" spans="15:15" x14ac:dyDescent="0.2">
      <c r="O5020" s="62"/>
    </row>
    <row r="5021" spans="15:15" x14ac:dyDescent="0.2">
      <c r="O5021" s="62"/>
    </row>
    <row r="5022" spans="15:15" x14ac:dyDescent="0.2">
      <c r="O5022" s="62"/>
    </row>
    <row r="5023" spans="15:15" x14ac:dyDescent="0.2">
      <c r="O5023" s="62"/>
    </row>
    <row r="5024" spans="15:15" x14ac:dyDescent="0.2">
      <c r="O5024" s="62"/>
    </row>
    <row r="5025" spans="15:15" x14ac:dyDescent="0.2">
      <c r="O5025" s="62"/>
    </row>
    <row r="5026" spans="15:15" x14ac:dyDescent="0.2">
      <c r="O5026" s="62"/>
    </row>
    <row r="5027" spans="15:15" x14ac:dyDescent="0.2">
      <c r="O5027" s="62"/>
    </row>
    <row r="5028" spans="15:15" x14ac:dyDescent="0.2">
      <c r="O5028" s="62"/>
    </row>
    <row r="5029" spans="15:15" x14ac:dyDescent="0.2">
      <c r="O5029" s="62"/>
    </row>
    <row r="5030" spans="15:15" x14ac:dyDescent="0.2">
      <c r="O5030" s="62"/>
    </row>
    <row r="5031" spans="15:15" x14ac:dyDescent="0.2">
      <c r="O5031" s="62"/>
    </row>
    <row r="5032" spans="15:15" x14ac:dyDescent="0.2">
      <c r="O5032" s="62"/>
    </row>
    <row r="5033" spans="15:15" x14ac:dyDescent="0.2">
      <c r="O5033" s="62"/>
    </row>
    <row r="5034" spans="15:15" x14ac:dyDescent="0.2">
      <c r="O5034" s="62"/>
    </row>
    <row r="5035" spans="15:15" x14ac:dyDescent="0.2">
      <c r="O5035" s="62"/>
    </row>
    <row r="5036" spans="15:15" x14ac:dyDescent="0.2">
      <c r="O5036" s="62"/>
    </row>
    <row r="5037" spans="15:15" x14ac:dyDescent="0.2">
      <c r="O5037" s="62"/>
    </row>
    <row r="5038" spans="15:15" x14ac:dyDescent="0.2">
      <c r="O5038" s="62"/>
    </row>
    <row r="5039" spans="15:15" x14ac:dyDescent="0.2">
      <c r="O5039" s="62"/>
    </row>
    <row r="5040" spans="15:15" x14ac:dyDescent="0.2">
      <c r="O5040" s="62"/>
    </row>
    <row r="5041" spans="15:15" x14ac:dyDescent="0.2">
      <c r="O5041" s="62"/>
    </row>
    <row r="5042" spans="15:15" x14ac:dyDescent="0.2">
      <c r="O5042" s="62"/>
    </row>
    <row r="5043" spans="15:15" x14ac:dyDescent="0.2">
      <c r="O5043" s="62"/>
    </row>
    <row r="5044" spans="15:15" x14ac:dyDescent="0.2">
      <c r="O5044" s="62"/>
    </row>
    <row r="5045" spans="15:15" x14ac:dyDescent="0.2">
      <c r="O5045" s="62"/>
    </row>
    <row r="5046" spans="15:15" x14ac:dyDescent="0.2">
      <c r="O5046" s="62"/>
    </row>
    <row r="5047" spans="15:15" x14ac:dyDescent="0.2">
      <c r="O5047" s="62"/>
    </row>
    <row r="5048" spans="15:15" x14ac:dyDescent="0.2">
      <c r="O5048" s="62"/>
    </row>
    <row r="5049" spans="15:15" x14ac:dyDescent="0.2">
      <c r="O5049" s="62"/>
    </row>
    <row r="5050" spans="15:15" x14ac:dyDescent="0.2">
      <c r="O5050" s="62"/>
    </row>
    <row r="5051" spans="15:15" x14ac:dyDescent="0.2">
      <c r="O5051" s="62"/>
    </row>
    <row r="5052" spans="15:15" x14ac:dyDescent="0.2">
      <c r="O5052" s="62"/>
    </row>
    <row r="5053" spans="15:15" x14ac:dyDescent="0.2">
      <c r="O5053" s="62"/>
    </row>
    <row r="5054" spans="15:15" x14ac:dyDescent="0.2">
      <c r="O5054" s="62"/>
    </row>
    <row r="5055" spans="15:15" x14ac:dyDescent="0.2">
      <c r="O5055" s="62"/>
    </row>
    <row r="5056" spans="15:15" x14ac:dyDescent="0.2">
      <c r="O5056" s="62"/>
    </row>
    <row r="5057" spans="15:15" x14ac:dyDescent="0.2">
      <c r="O5057" s="62"/>
    </row>
    <row r="5058" spans="15:15" x14ac:dyDescent="0.2">
      <c r="O5058" s="62"/>
    </row>
    <row r="5059" spans="15:15" x14ac:dyDescent="0.2">
      <c r="O5059" s="62"/>
    </row>
    <row r="5060" spans="15:15" x14ac:dyDescent="0.2">
      <c r="O5060" s="62"/>
    </row>
    <row r="5061" spans="15:15" x14ac:dyDescent="0.2">
      <c r="O5061" s="62"/>
    </row>
    <row r="5062" spans="15:15" x14ac:dyDescent="0.2">
      <c r="O5062" s="62"/>
    </row>
    <row r="5063" spans="15:15" x14ac:dyDescent="0.2">
      <c r="O5063" s="62"/>
    </row>
    <row r="5064" spans="15:15" x14ac:dyDescent="0.2">
      <c r="O5064" s="62"/>
    </row>
    <row r="5065" spans="15:15" x14ac:dyDescent="0.2">
      <c r="O5065" s="62"/>
    </row>
    <row r="5066" spans="15:15" x14ac:dyDescent="0.2">
      <c r="O5066" s="62"/>
    </row>
    <row r="5067" spans="15:15" x14ac:dyDescent="0.2">
      <c r="O5067" s="62"/>
    </row>
    <row r="5068" spans="15:15" x14ac:dyDescent="0.2">
      <c r="O5068" s="62"/>
    </row>
    <row r="5069" spans="15:15" x14ac:dyDescent="0.2">
      <c r="O5069" s="62"/>
    </row>
    <row r="5070" spans="15:15" x14ac:dyDescent="0.2">
      <c r="O5070" s="62"/>
    </row>
    <row r="5071" spans="15:15" x14ac:dyDescent="0.2">
      <c r="O5071" s="62"/>
    </row>
    <row r="5072" spans="15:15" x14ac:dyDescent="0.2">
      <c r="O5072" s="62"/>
    </row>
    <row r="5073" spans="15:15" x14ac:dyDescent="0.2">
      <c r="O5073" s="62"/>
    </row>
    <row r="5074" spans="15:15" x14ac:dyDescent="0.2">
      <c r="O5074" s="62"/>
    </row>
    <row r="5075" spans="15:15" x14ac:dyDescent="0.2">
      <c r="O5075" s="62"/>
    </row>
    <row r="5076" spans="15:15" x14ac:dyDescent="0.2">
      <c r="O5076" s="62"/>
    </row>
    <row r="5077" spans="15:15" x14ac:dyDescent="0.2">
      <c r="O5077" s="62"/>
    </row>
    <row r="5078" spans="15:15" x14ac:dyDescent="0.2">
      <c r="O5078" s="62"/>
    </row>
    <row r="5079" spans="15:15" x14ac:dyDescent="0.2">
      <c r="O5079" s="62"/>
    </row>
    <row r="5080" spans="15:15" x14ac:dyDescent="0.2">
      <c r="O5080" s="62"/>
    </row>
    <row r="5081" spans="15:15" x14ac:dyDescent="0.2">
      <c r="O5081" s="62"/>
    </row>
    <row r="5082" spans="15:15" x14ac:dyDescent="0.2">
      <c r="O5082" s="62"/>
    </row>
    <row r="5083" spans="15:15" x14ac:dyDescent="0.2">
      <c r="O5083" s="62"/>
    </row>
    <row r="5084" spans="15:15" x14ac:dyDescent="0.2">
      <c r="O5084" s="62"/>
    </row>
    <row r="5085" spans="15:15" x14ac:dyDescent="0.2">
      <c r="O5085" s="62"/>
    </row>
    <row r="5086" spans="15:15" x14ac:dyDescent="0.2">
      <c r="O5086" s="62"/>
    </row>
    <row r="5087" spans="15:15" x14ac:dyDescent="0.2">
      <c r="O5087" s="62"/>
    </row>
    <row r="5088" spans="15:15" x14ac:dyDescent="0.2">
      <c r="O5088" s="62"/>
    </row>
    <row r="5089" spans="15:15" x14ac:dyDescent="0.2">
      <c r="O5089" s="62"/>
    </row>
    <row r="5090" spans="15:15" x14ac:dyDescent="0.2">
      <c r="O5090" s="62"/>
    </row>
    <row r="5091" spans="15:15" x14ac:dyDescent="0.2">
      <c r="O5091" s="62"/>
    </row>
    <row r="5092" spans="15:15" x14ac:dyDescent="0.2">
      <c r="O5092" s="62"/>
    </row>
    <row r="5093" spans="15:15" x14ac:dyDescent="0.2">
      <c r="O5093" s="62"/>
    </row>
    <row r="5094" spans="15:15" x14ac:dyDescent="0.2">
      <c r="O5094" s="62"/>
    </row>
    <row r="5095" spans="15:15" x14ac:dyDescent="0.2">
      <c r="O5095" s="62"/>
    </row>
    <row r="5096" spans="15:15" x14ac:dyDescent="0.2">
      <c r="O5096" s="62"/>
    </row>
    <row r="5097" spans="15:15" x14ac:dyDescent="0.2">
      <c r="O5097" s="62"/>
    </row>
    <row r="5098" spans="15:15" x14ac:dyDescent="0.2">
      <c r="O5098" s="62"/>
    </row>
    <row r="5099" spans="15:15" x14ac:dyDescent="0.2">
      <c r="O5099" s="62"/>
    </row>
    <row r="5100" spans="15:15" x14ac:dyDescent="0.2">
      <c r="O5100" s="62"/>
    </row>
    <row r="5101" spans="15:15" x14ac:dyDescent="0.2">
      <c r="O5101" s="62"/>
    </row>
    <row r="5102" spans="15:15" x14ac:dyDescent="0.2">
      <c r="O5102" s="62"/>
    </row>
    <row r="5103" spans="15:15" x14ac:dyDescent="0.2">
      <c r="O5103" s="62"/>
    </row>
    <row r="5104" spans="15:15" x14ac:dyDescent="0.2">
      <c r="O5104" s="62"/>
    </row>
    <row r="5105" spans="15:15" x14ac:dyDescent="0.2">
      <c r="O5105" s="62"/>
    </row>
    <row r="5106" spans="15:15" x14ac:dyDescent="0.2">
      <c r="O5106" s="62"/>
    </row>
    <row r="5107" spans="15:15" x14ac:dyDescent="0.2">
      <c r="O5107" s="62"/>
    </row>
    <row r="5108" spans="15:15" x14ac:dyDescent="0.2">
      <c r="O5108" s="62"/>
    </row>
    <row r="5109" spans="15:15" x14ac:dyDescent="0.2">
      <c r="O5109" s="62"/>
    </row>
    <row r="5110" spans="15:15" x14ac:dyDescent="0.2">
      <c r="O5110" s="62"/>
    </row>
    <row r="5111" spans="15:15" x14ac:dyDescent="0.2">
      <c r="O5111" s="62"/>
    </row>
    <row r="5112" spans="15:15" x14ac:dyDescent="0.2">
      <c r="O5112" s="62"/>
    </row>
    <row r="5113" spans="15:15" x14ac:dyDescent="0.2">
      <c r="O5113" s="62"/>
    </row>
    <row r="5114" spans="15:15" x14ac:dyDescent="0.2">
      <c r="O5114" s="62"/>
    </row>
    <row r="5115" spans="15:15" x14ac:dyDescent="0.2">
      <c r="O5115" s="62"/>
    </row>
    <row r="5116" spans="15:15" x14ac:dyDescent="0.2">
      <c r="O5116" s="62"/>
    </row>
    <row r="5117" spans="15:15" x14ac:dyDescent="0.2">
      <c r="O5117" s="62"/>
    </row>
    <row r="5118" spans="15:15" x14ac:dyDescent="0.2">
      <c r="O5118" s="62"/>
    </row>
    <row r="5119" spans="15:15" x14ac:dyDescent="0.2">
      <c r="O5119" s="62"/>
    </row>
    <row r="5120" spans="15:15" x14ac:dyDescent="0.2">
      <c r="O5120" s="62"/>
    </row>
    <row r="5121" spans="15:15" x14ac:dyDescent="0.2">
      <c r="O5121" s="62"/>
    </row>
    <row r="5122" spans="15:15" x14ac:dyDescent="0.2">
      <c r="O5122" s="62"/>
    </row>
    <row r="5123" spans="15:15" x14ac:dyDescent="0.2">
      <c r="O5123" s="62"/>
    </row>
    <row r="5124" spans="15:15" x14ac:dyDescent="0.2">
      <c r="O5124" s="62"/>
    </row>
    <row r="5125" spans="15:15" x14ac:dyDescent="0.2">
      <c r="O5125" s="62"/>
    </row>
    <row r="5126" spans="15:15" x14ac:dyDescent="0.2">
      <c r="O5126" s="62"/>
    </row>
    <row r="5127" spans="15:15" x14ac:dyDescent="0.2">
      <c r="O5127" s="62"/>
    </row>
    <row r="5128" spans="15:15" x14ac:dyDescent="0.2">
      <c r="O5128" s="62"/>
    </row>
    <row r="5129" spans="15:15" x14ac:dyDescent="0.2">
      <c r="O5129" s="62"/>
    </row>
    <row r="5130" spans="15:15" x14ac:dyDescent="0.2">
      <c r="O5130" s="62"/>
    </row>
    <row r="5131" spans="15:15" x14ac:dyDescent="0.2">
      <c r="O5131" s="62"/>
    </row>
    <row r="5132" spans="15:15" x14ac:dyDescent="0.2">
      <c r="O5132" s="62"/>
    </row>
    <row r="5133" spans="15:15" x14ac:dyDescent="0.2">
      <c r="O5133" s="62"/>
    </row>
    <row r="5134" spans="15:15" x14ac:dyDescent="0.2">
      <c r="O5134" s="62"/>
    </row>
    <row r="5135" spans="15:15" x14ac:dyDescent="0.2">
      <c r="O5135" s="62"/>
    </row>
    <row r="5136" spans="15:15" x14ac:dyDescent="0.2">
      <c r="O5136" s="62"/>
    </row>
    <row r="5137" spans="15:15" x14ac:dyDescent="0.2">
      <c r="O5137" s="62"/>
    </row>
    <row r="5138" spans="15:15" x14ac:dyDescent="0.2">
      <c r="O5138" s="62"/>
    </row>
    <row r="5139" spans="15:15" x14ac:dyDescent="0.2">
      <c r="O5139" s="62"/>
    </row>
    <row r="5140" spans="15:15" x14ac:dyDescent="0.2">
      <c r="O5140" s="62"/>
    </row>
    <row r="5141" spans="15:15" x14ac:dyDescent="0.2">
      <c r="O5141" s="62"/>
    </row>
    <row r="5142" spans="15:15" x14ac:dyDescent="0.2">
      <c r="O5142" s="62"/>
    </row>
    <row r="5143" spans="15:15" x14ac:dyDescent="0.2">
      <c r="O5143" s="62"/>
    </row>
    <row r="5144" spans="15:15" x14ac:dyDescent="0.2">
      <c r="O5144" s="62"/>
    </row>
    <row r="5145" spans="15:15" x14ac:dyDescent="0.2">
      <c r="O5145" s="62"/>
    </row>
    <row r="5146" spans="15:15" x14ac:dyDescent="0.2">
      <c r="O5146" s="62"/>
    </row>
    <row r="5147" spans="15:15" x14ac:dyDescent="0.2">
      <c r="O5147" s="62"/>
    </row>
    <row r="5148" spans="15:15" x14ac:dyDescent="0.2">
      <c r="O5148" s="62"/>
    </row>
    <row r="5149" spans="15:15" x14ac:dyDescent="0.2">
      <c r="O5149" s="62"/>
    </row>
    <row r="5150" spans="15:15" x14ac:dyDescent="0.2">
      <c r="O5150" s="62"/>
    </row>
    <row r="5151" spans="15:15" x14ac:dyDescent="0.2">
      <c r="O5151" s="62"/>
    </row>
    <row r="5152" spans="15:15" x14ac:dyDescent="0.2">
      <c r="O5152" s="62"/>
    </row>
    <row r="5153" spans="15:15" x14ac:dyDescent="0.2">
      <c r="O5153" s="62"/>
    </row>
    <row r="5154" spans="15:15" x14ac:dyDescent="0.2">
      <c r="O5154" s="62"/>
    </row>
    <row r="5155" spans="15:15" x14ac:dyDescent="0.2">
      <c r="O5155" s="62"/>
    </row>
    <row r="5156" spans="15:15" x14ac:dyDescent="0.2">
      <c r="O5156" s="62"/>
    </row>
    <row r="5157" spans="15:15" x14ac:dyDescent="0.2">
      <c r="O5157" s="62"/>
    </row>
    <row r="5158" spans="15:15" x14ac:dyDescent="0.2">
      <c r="O5158" s="62"/>
    </row>
    <row r="5159" spans="15:15" x14ac:dyDescent="0.2">
      <c r="O5159" s="62"/>
    </row>
    <row r="5160" spans="15:15" x14ac:dyDescent="0.2">
      <c r="O5160" s="62"/>
    </row>
    <row r="5161" spans="15:15" x14ac:dyDescent="0.2">
      <c r="O5161" s="62"/>
    </row>
    <row r="5162" spans="15:15" x14ac:dyDescent="0.2">
      <c r="O5162" s="62"/>
    </row>
    <row r="5163" spans="15:15" x14ac:dyDescent="0.2">
      <c r="O5163" s="62"/>
    </row>
    <row r="5164" spans="15:15" x14ac:dyDescent="0.2">
      <c r="O5164" s="62"/>
    </row>
    <row r="5165" spans="15:15" x14ac:dyDescent="0.2">
      <c r="O5165" s="62"/>
    </row>
    <row r="5166" spans="15:15" x14ac:dyDescent="0.2">
      <c r="O5166" s="62"/>
    </row>
    <row r="5167" spans="15:15" x14ac:dyDescent="0.2">
      <c r="O5167" s="62"/>
    </row>
    <row r="5168" spans="15:15" x14ac:dyDescent="0.2">
      <c r="O5168" s="62"/>
    </row>
    <row r="5169" spans="15:15" x14ac:dyDescent="0.2">
      <c r="O5169" s="62"/>
    </row>
    <row r="5170" spans="15:15" x14ac:dyDescent="0.2">
      <c r="O5170" s="62"/>
    </row>
    <row r="5171" spans="15:15" x14ac:dyDescent="0.2">
      <c r="O5171" s="62"/>
    </row>
    <row r="5172" spans="15:15" x14ac:dyDescent="0.2">
      <c r="O5172" s="62"/>
    </row>
    <row r="5173" spans="15:15" x14ac:dyDescent="0.2">
      <c r="O5173" s="62"/>
    </row>
    <row r="5174" spans="15:15" x14ac:dyDescent="0.2">
      <c r="O5174" s="62"/>
    </row>
    <row r="5175" spans="15:15" x14ac:dyDescent="0.2">
      <c r="O5175" s="62"/>
    </row>
    <row r="5176" spans="15:15" x14ac:dyDescent="0.2">
      <c r="O5176" s="62"/>
    </row>
    <row r="5177" spans="15:15" x14ac:dyDescent="0.2">
      <c r="O5177" s="62"/>
    </row>
    <row r="5178" spans="15:15" x14ac:dyDescent="0.2">
      <c r="O5178" s="62"/>
    </row>
    <row r="5179" spans="15:15" x14ac:dyDescent="0.2">
      <c r="O5179" s="62"/>
    </row>
    <row r="5180" spans="15:15" x14ac:dyDescent="0.2">
      <c r="O5180" s="62"/>
    </row>
    <row r="5181" spans="15:15" x14ac:dyDescent="0.2">
      <c r="O5181" s="62"/>
    </row>
    <row r="5182" spans="15:15" x14ac:dyDescent="0.2">
      <c r="O5182" s="62"/>
    </row>
    <row r="5183" spans="15:15" x14ac:dyDescent="0.2">
      <c r="O5183" s="62"/>
    </row>
    <row r="5184" spans="15:15" x14ac:dyDescent="0.2">
      <c r="O5184" s="62"/>
    </row>
    <row r="5185" spans="15:15" x14ac:dyDescent="0.2">
      <c r="O5185" s="62"/>
    </row>
    <row r="5186" spans="15:15" x14ac:dyDescent="0.2">
      <c r="O5186" s="62"/>
    </row>
    <row r="5187" spans="15:15" x14ac:dyDescent="0.2">
      <c r="O5187" s="62"/>
    </row>
    <row r="5188" spans="15:15" x14ac:dyDescent="0.2">
      <c r="O5188" s="62"/>
    </row>
    <row r="5189" spans="15:15" x14ac:dyDescent="0.2">
      <c r="O5189" s="62"/>
    </row>
    <row r="5190" spans="15:15" x14ac:dyDescent="0.2">
      <c r="O5190" s="62"/>
    </row>
    <row r="5191" spans="15:15" x14ac:dyDescent="0.2">
      <c r="O5191" s="62"/>
    </row>
    <row r="5192" spans="15:15" x14ac:dyDescent="0.2">
      <c r="O5192" s="62"/>
    </row>
    <row r="5193" spans="15:15" x14ac:dyDescent="0.2">
      <c r="O5193" s="62"/>
    </row>
    <row r="5194" spans="15:15" x14ac:dyDescent="0.2">
      <c r="O5194" s="62"/>
    </row>
    <row r="5195" spans="15:15" x14ac:dyDescent="0.2">
      <c r="O5195" s="62"/>
    </row>
    <row r="5196" spans="15:15" x14ac:dyDescent="0.2">
      <c r="O5196" s="62"/>
    </row>
    <row r="5197" spans="15:15" x14ac:dyDescent="0.2">
      <c r="O5197" s="62"/>
    </row>
    <row r="5198" spans="15:15" x14ac:dyDescent="0.2">
      <c r="O5198" s="62"/>
    </row>
    <row r="5199" spans="15:15" x14ac:dyDescent="0.2">
      <c r="O5199" s="62"/>
    </row>
    <row r="5200" spans="15:15" x14ac:dyDescent="0.2">
      <c r="O5200" s="62"/>
    </row>
    <row r="5201" spans="15:15" x14ac:dyDescent="0.2">
      <c r="O5201" s="62"/>
    </row>
    <row r="5202" spans="15:15" x14ac:dyDescent="0.2">
      <c r="O5202" s="62"/>
    </row>
    <row r="5203" spans="15:15" x14ac:dyDescent="0.2">
      <c r="O5203" s="62"/>
    </row>
    <row r="5204" spans="15:15" x14ac:dyDescent="0.2">
      <c r="O5204" s="62"/>
    </row>
    <row r="5205" spans="15:15" x14ac:dyDescent="0.2">
      <c r="O5205" s="62"/>
    </row>
    <row r="5206" spans="15:15" x14ac:dyDescent="0.2">
      <c r="O5206" s="62"/>
    </row>
    <row r="5207" spans="15:15" x14ac:dyDescent="0.2">
      <c r="O5207" s="62"/>
    </row>
    <row r="5208" spans="15:15" x14ac:dyDescent="0.2">
      <c r="O5208" s="62"/>
    </row>
    <row r="5209" spans="15:15" x14ac:dyDescent="0.2">
      <c r="O5209" s="62"/>
    </row>
    <row r="5210" spans="15:15" x14ac:dyDescent="0.2">
      <c r="O5210" s="62"/>
    </row>
    <row r="5211" spans="15:15" x14ac:dyDescent="0.2">
      <c r="O5211" s="62"/>
    </row>
    <row r="5212" spans="15:15" x14ac:dyDescent="0.2">
      <c r="O5212" s="62"/>
    </row>
    <row r="5213" spans="15:15" x14ac:dyDescent="0.2">
      <c r="O5213" s="62"/>
    </row>
    <row r="5214" spans="15:15" x14ac:dyDescent="0.2">
      <c r="O5214" s="62"/>
    </row>
    <row r="5215" spans="15:15" x14ac:dyDescent="0.2">
      <c r="O5215" s="62"/>
    </row>
    <row r="5216" spans="15:15" x14ac:dyDescent="0.2">
      <c r="O5216" s="62"/>
    </row>
    <row r="5217" spans="15:15" x14ac:dyDescent="0.2">
      <c r="O5217" s="62"/>
    </row>
    <row r="5218" spans="15:15" x14ac:dyDescent="0.2">
      <c r="O5218" s="62"/>
    </row>
    <row r="5219" spans="15:15" x14ac:dyDescent="0.2">
      <c r="O5219" s="62"/>
    </row>
    <row r="5220" spans="15:15" x14ac:dyDescent="0.2">
      <c r="O5220" s="62"/>
    </row>
    <row r="5221" spans="15:15" x14ac:dyDescent="0.2">
      <c r="O5221" s="62"/>
    </row>
    <row r="5222" spans="15:15" x14ac:dyDescent="0.2">
      <c r="O5222" s="62"/>
    </row>
    <row r="5223" spans="15:15" x14ac:dyDescent="0.2">
      <c r="O5223" s="62"/>
    </row>
    <row r="5224" spans="15:15" x14ac:dyDescent="0.2">
      <c r="O5224" s="62"/>
    </row>
    <row r="5225" spans="15:15" x14ac:dyDescent="0.2">
      <c r="O5225" s="62"/>
    </row>
    <row r="5226" spans="15:15" x14ac:dyDescent="0.2">
      <c r="O5226" s="62"/>
    </row>
    <row r="5227" spans="15:15" x14ac:dyDescent="0.2">
      <c r="O5227" s="62"/>
    </row>
    <row r="5228" spans="15:15" x14ac:dyDescent="0.2">
      <c r="O5228" s="62"/>
    </row>
    <row r="5229" spans="15:15" x14ac:dyDescent="0.2">
      <c r="O5229" s="62"/>
    </row>
    <row r="5230" spans="15:15" x14ac:dyDescent="0.2">
      <c r="O5230" s="62"/>
    </row>
    <row r="5231" spans="15:15" x14ac:dyDescent="0.2">
      <c r="O5231" s="62"/>
    </row>
    <row r="5232" spans="15:15" x14ac:dyDescent="0.2">
      <c r="O5232" s="62"/>
    </row>
    <row r="5233" spans="15:15" x14ac:dyDescent="0.2">
      <c r="O5233" s="62"/>
    </row>
    <row r="5234" spans="15:15" x14ac:dyDescent="0.2">
      <c r="O5234" s="62"/>
    </row>
    <row r="5235" spans="15:15" x14ac:dyDescent="0.2">
      <c r="O5235" s="62"/>
    </row>
    <row r="5236" spans="15:15" x14ac:dyDescent="0.2">
      <c r="O5236" s="62"/>
    </row>
    <row r="5237" spans="15:15" x14ac:dyDescent="0.2">
      <c r="O5237" s="62"/>
    </row>
    <row r="5238" spans="15:15" x14ac:dyDescent="0.2">
      <c r="O5238" s="62"/>
    </row>
    <row r="5239" spans="15:15" x14ac:dyDescent="0.2">
      <c r="O5239" s="62"/>
    </row>
    <row r="5240" spans="15:15" x14ac:dyDescent="0.2">
      <c r="O5240" s="62"/>
    </row>
    <row r="5241" spans="15:15" x14ac:dyDescent="0.2">
      <c r="O5241" s="62"/>
    </row>
    <row r="5242" spans="15:15" x14ac:dyDescent="0.2">
      <c r="O5242" s="62"/>
    </row>
    <row r="5243" spans="15:15" x14ac:dyDescent="0.2">
      <c r="O5243" s="62"/>
    </row>
    <row r="5244" spans="15:15" x14ac:dyDescent="0.2">
      <c r="O5244" s="62"/>
    </row>
    <row r="5245" spans="15:15" x14ac:dyDescent="0.2">
      <c r="O5245" s="62"/>
    </row>
    <row r="5246" spans="15:15" x14ac:dyDescent="0.2">
      <c r="O5246" s="62"/>
    </row>
    <row r="5247" spans="15:15" x14ac:dyDescent="0.2">
      <c r="O5247" s="62"/>
    </row>
    <row r="5248" spans="15:15" x14ac:dyDescent="0.2">
      <c r="O5248" s="62"/>
    </row>
    <row r="5249" spans="15:15" x14ac:dyDescent="0.2">
      <c r="O5249" s="62"/>
    </row>
    <row r="5250" spans="15:15" x14ac:dyDescent="0.2">
      <c r="O5250" s="62"/>
    </row>
    <row r="5251" spans="15:15" x14ac:dyDescent="0.2">
      <c r="O5251" s="62"/>
    </row>
    <row r="5252" spans="15:15" x14ac:dyDescent="0.2">
      <c r="O5252" s="62"/>
    </row>
    <row r="5253" spans="15:15" x14ac:dyDescent="0.2">
      <c r="O5253" s="62"/>
    </row>
    <row r="5254" spans="15:15" x14ac:dyDescent="0.2">
      <c r="O5254" s="62"/>
    </row>
    <row r="5255" spans="15:15" x14ac:dyDescent="0.2">
      <c r="O5255" s="62"/>
    </row>
    <row r="5256" spans="15:15" x14ac:dyDescent="0.2">
      <c r="O5256" s="62"/>
    </row>
    <row r="5257" spans="15:15" x14ac:dyDescent="0.2">
      <c r="O5257" s="62"/>
    </row>
    <row r="5258" spans="15:15" x14ac:dyDescent="0.2">
      <c r="O5258" s="62"/>
    </row>
    <row r="5259" spans="15:15" x14ac:dyDescent="0.2">
      <c r="O5259" s="62"/>
    </row>
    <row r="5260" spans="15:15" x14ac:dyDescent="0.2">
      <c r="O5260" s="62"/>
    </row>
    <row r="5261" spans="15:15" x14ac:dyDescent="0.2">
      <c r="O5261" s="62"/>
    </row>
    <row r="5262" spans="15:15" x14ac:dyDescent="0.2">
      <c r="O5262" s="62"/>
    </row>
    <row r="5263" spans="15:15" x14ac:dyDescent="0.2">
      <c r="O5263" s="62"/>
    </row>
    <row r="5264" spans="15:15" x14ac:dyDescent="0.2">
      <c r="O5264" s="62"/>
    </row>
    <row r="5265" spans="15:15" x14ac:dyDescent="0.2">
      <c r="O5265" s="62"/>
    </row>
    <row r="5266" spans="15:15" x14ac:dyDescent="0.2">
      <c r="O5266" s="62"/>
    </row>
    <row r="5267" spans="15:15" x14ac:dyDescent="0.2">
      <c r="O5267" s="62"/>
    </row>
    <row r="5268" spans="15:15" x14ac:dyDescent="0.2">
      <c r="O5268" s="62"/>
    </row>
    <row r="5269" spans="15:15" x14ac:dyDescent="0.2">
      <c r="O5269" s="62"/>
    </row>
    <row r="5270" spans="15:15" x14ac:dyDescent="0.2">
      <c r="O5270" s="62"/>
    </row>
    <row r="5271" spans="15:15" x14ac:dyDescent="0.2">
      <c r="O5271" s="62"/>
    </row>
    <row r="5272" spans="15:15" x14ac:dyDescent="0.2">
      <c r="O5272" s="62"/>
    </row>
    <row r="5273" spans="15:15" x14ac:dyDescent="0.2">
      <c r="O5273" s="62"/>
    </row>
    <row r="5274" spans="15:15" x14ac:dyDescent="0.2">
      <c r="O5274" s="62"/>
    </row>
    <row r="5275" spans="15:15" x14ac:dyDescent="0.2">
      <c r="O5275" s="62"/>
    </row>
    <row r="5276" spans="15:15" x14ac:dyDescent="0.2">
      <c r="O5276" s="62"/>
    </row>
    <row r="5277" spans="15:15" x14ac:dyDescent="0.2">
      <c r="O5277" s="62"/>
    </row>
    <row r="5278" spans="15:15" x14ac:dyDescent="0.2">
      <c r="O5278" s="62"/>
    </row>
    <row r="5279" spans="15:15" x14ac:dyDescent="0.2">
      <c r="O5279" s="62"/>
    </row>
    <row r="5280" spans="15:15" x14ac:dyDescent="0.2">
      <c r="O5280" s="62"/>
    </row>
    <row r="5281" spans="15:15" x14ac:dyDescent="0.2">
      <c r="O5281" s="62"/>
    </row>
    <row r="5282" spans="15:15" x14ac:dyDescent="0.2">
      <c r="O5282" s="62"/>
    </row>
    <row r="5283" spans="15:15" x14ac:dyDescent="0.2">
      <c r="O5283" s="62"/>
    </row>
    <row r="5284" spans="15:15" x14ac:dyDescent="0.2">
      <c r="O5284" s="62"/>
    </row>
    <row r="5285" spans="15:15" x14ac:dyDescent="0.2">
      <c r="O5285" s="62"/>
    </row>
    <row r="5286" spans="15:15" x14ac:dyDescent="0.2">
      <c r="O5286" s="62"/>
    </row>
    <row r="5287" spans="15:15" x14ac:dyDescent="0.2">
      <c r="O5287" s="62"/>
    </row>
    <row r="5288" spans="15:15" x14ac:dyDescent="0.2">
      <c r="O5288" s="62"/>
    </row>
    <row r="5289" spans="15:15" x14ac:dyDescent="0.2">
      <c r="O5289" s="62"/>
    </row>
    <row r="5290" spans="15:15" x14ac:dyDescent="0.2">
      <c r="O5290" s="62"/>
    </row>
    <row r="5291" spans="15:15" x14ac:dyDescent="0.2">
      <c r="O5291" s="62"/>
    </row>
    <row r="5292" spans="15:15" x14ac:dyDescent="0.2">
      <c r="O5292" s="62"/>
    </row>
    <row r="5293" spans="15:15" x14ac:dyDescent="0.2">
      <c r="O5293" s="62"/>
    </row>
    <row r="5294" spans="15:15" x14ac:dyDescent="0.2">
      <c r="O5294" s="62"/>
    </row>
    <row r="5295" spans="15:15" x14ac:dyDescent="0.2">
      <c r="O5295" s="62"/>
    </row>
    <row r="5296" spans="15:15" x14ac:dyDescent="0.2">
      <c r="O5296" s="62"/>
    </row>
    <row r="5297" spans="15:15" x14ac:dyDescent="0.2">
      <c r="O5297" s="62"/>
    </row>
    <row r="5298" spans="15:15" x14ac:dyDescent="0.2">
      <c r="O5298" s="62"/>
    </row>
    <row r="5299" spans="15:15" x14ac:dyDescent="0.2">
      <c r="O5299" s="62"/>
    </row>
    <row r="5300" spans="15:15" x14ac:dyDescent="0.2">
      <c r="O5300" s="62"/>
    </row>
    <row r="5301" spans="15:15" x14ac:dyDescent="0.2">
      <c r="O5301" s="62"/>
    </row>
    <row r="5302" spans="15:15" x14ac:dyDescent="0.2">
      <c r="O5302" s="62"/>
    </row>
    <row r="5303" spans="15:15" x14ac:dyDescent="0.2">
      <c r="O5303" s="62"/>
    </row>
    <row r="5304" spans="15:15" x14ac:dyDescent="0.2">
      <c r="O5304" s="62"/>
    </row>
    <row r="5305" spans="15:15" x14ac:dyDescent="0.2">
      <c r="O5305" s="62"/>
    </row>
    <row r="5306" spans="15:15" x14ac:dyDescent="0.2">
      <c r="O5306" s="62"/>
    </row>
    <row r="5307" spans="15:15" x14ac:dyDescent="0.2">
      <c r="O5307" s="62"/>
    </row>
    <row r="5308" spans="15:15" x14ac:dyDescent="0.2">
      <c r="O5308" s="62"/>
    </row>
    <row r="5309" spans="15:15" x14ac:dyDescent="0.2">
      <c r="O5309" s="62"/>
    </row>
    <row r="5310" spans="15:15" x14ac:dyDescent="0.2">
      <c r="O5310" s="62"/>
    </row>
    <row r="5311" spans="15:15" x14ac:dyDescent="0.2">
      <c r="O5311" s="62"/>
    </row>
    <row r="5312" spans="15:15" x14ac:dyDescent="0.2">
      <c r="O5312" s="62"/>
    </row>
    <row r="5313" spans="15:15" x14ac:dyDescent="0.2">
      <c r="O5313" s="62"/>
    </row>
    <row r="5314" spans="15:15" x14ac:dyDescent="0.2">
      <c r="O5314" s="62"/>
    </row>
    <row r="5315" spans="15:15" x14ac:dyDescent="0.2">
      <c r="O5315" s="62"/>
    </row>
    <row r="5316" spans="15:15" x14ac:dyDescent="0.2">
      <c r="O5316" s="62"/>
    </row>
    <row r="5317" spans="15:15" x14ac:dyDescent="0.2">
      <c r="O5317" s="62"/>
    </row>
    <row r="5318" spans="15:15" x14ac:dyDescent="0.2">
      <c r="O5318" s="62"/>
    </row>
    <row r="5319" spans="15:15" x14ac:dyDescent="0.2">
      <c r="O5319" s="62"/>
    </row>
    <row r="5320" spans="15:15" x14ac:dyDescent="0.2">
      <c r="O5320" s="62"/>
    </row>
    <row r="5321" spans="15:15" x14ac:dyDescent="0.2">
      <c r="O5321" s="62"/>
    </row>
    <row r="5322" spans="15:15" x14ac:dyDescent="0.2">
      <c r="O5322" s="62"/>
    </row>
    <row r="5323" spans="15:15" x14ac:dyDescent="0.2">
      <c r="O5323" s="62"/>
    </row>
    <row r="5324" spans="15:15" x14ac:dyDescent="0.2">
      <c r="O5324" s="62"/>
    </row>
    <row r="5325" spans="15:15" x14ac:dyDescent="0.2">
      <c r="O5325" s="62"/>
    </row>
    <row r="5326" spans="15:15" x14ac:dyDescent="0.2">
      <c r="O5326" s="62"/>
    </row>
    <row r="5327" spans="15:15" x14ac:dyDescent="0.2">
      <c r="O5327" s="62"/>
    </row>
    <row r="5328" spans="15:15" x14ac:dyDescent="0.2">
      <c r="O5328" s="62"/>
    </row>
    <row r="5329" spans="15:15" x14ac:dyDescent="0.2">
      <c r="O5329" s="62"/>
    </row>
    <row r="5330" spans="15:15" x14ac:dyDescent="0.2">
      <c r="O5330" s="62"/>
    </row>
    <row r="5331" spans="15:15" x14ac:dyDescent="0.2">
      <c r="O5331" s="62"/>
    </row>
    <row r="5332" spans="15:15" x14ac:dyDescent="0.2">
      <c r="O5332" s="62"/>
    </row>
    <row r="5333" spans="15:15" x14ac:dyDescent="0.2">
      <c r="O5333" s="62"/>
    </row>
    <row r="5334" spans="15:15" x14ac:dyDescent="0.2">
      <c r="O5334" s="62"/>
    </row>
    <row r="5335" spans="15:15" x14ac:dyDescent="0.2">
      <c r="O5335" s="62"/>
    </row>
    <row r="5336" spans="15:15" x14ac:dyDescent="0.2">
      <c r="O5336" s="62"/>
    </row>
    <row r="5337" spans="15:15" x14ac:dyDescent="0.2">
      <c r="O5337" s="62"/>
    </row>
    <row r="5338" spans="15:15" x14ac:dyDescent="0.2">
      <c r="O5338" s="62"/>
    </row>
    <row r="5339" spans="15:15" x14ac:dyDescent="0.2">
      <c r="O5339" s="62"/>
    </row>
    <row r="5340" spans="15:15" x14ac:dyDescent="0.2">
      <c r="O5340" s="62"/>
    </row>
    <row r="5341" spans="15:15" x14ac:dyDescent="0.2">
      <c r="O5341" s="62"/>
    </row>
    <row r="5342" spans="15:15" x14ac:dyDescent="0.2">
      <c r="O5342" s="62"/>
    </row>
    <row r="5343" spans="15:15" x14ac:dyDescent="0.2">
      <c r="O5343" s="62"/>
    </row>
    <row r="5344" spans="15:15" x14ac:dyDescent="0.2">
      <c r="O5344" s="62"/>
    </row>
    <row r="5345" spans="15:15" x14ac:dyDescent="0.2">
      <c r="O5345" s="62"/>
    </row>
    <row r="5346" spans="15:15" x14ac:dyDescent="0.2">
      <c r="O5346" s="62"/>
    </row>
    <row r="5347" spans="15:15" x14ac:dyDescent="0.2">
      <c r="O5347" s="62"/>
    </row>
    <row r="5348" spans="15:15" x14ac:dyDescent="0.2">
      <c r="O5348" s="62"/>
    </row>
    <row r="5349" spans="15:15" x14ac:dyDescent="0.2">
      <c r="O5349" s="62"/>
    </row>
    <row r="5350" spans="15:15" x14ac:dyDescent="0.2">
      <c r="O5350" s="62"/>
    </row>
    <row r="5351" spans="15:15" x14ac:dyDescent="0.2">
      <c r="O5351" s="62"/>
    </row>
    <row r="5352" spans="15:15" x14ac:dyDescent="0.2">
      <c r="O5352" s="62"/>
    </row>
    <row r="5353" spans="15:15" x14ac:dyDescent="0.2">
      <c r="O5353" s="62"/>
    </row>
    <row r="5354" spans="15:15" x14ac:dyDescent="0.2">
      <c r="O5354" s="62"/>
    </row>
    <row r="5355" spans="15:15" x14ac:dyDescent="0.2">
      <c r="O5355" s="62"/>
    </row>
    <row r="5356" spans="15:15" x14ac:dyDescent="0.2">
      <c r="O5356" s="62"/>
    </row>
    <row r="5357" spans="15:15" x14ac:dyDescent="0.2">
      <c r="O5357" s="62"/>
    </row>
    <row r="5358" spans="15:15" x14ac:dyDescent="0.2">
      <c r="O5358" s="62"/>
    </row>
    <row r="5359" spans="15:15" x14ac:dyDescent="0.2">
      <c r="O5359" s="62"/>
    </row>
    <row r="5360" spans="15:15" x14ac:dyDescent="0.2">
      <c r="O5360" s="62"/>
    </row>
    <row r="5361" spans="15:15" x14ac:dyDescent="0.2">
      <c r="O5361" s="62"/>
    </row>
    <row r="5362" spans="15:15" x14ac:dyDescent="0.2">
      <c r="O5362" s="62"/>
    </row>
    <row r="5363" spans="15:15" x14ac:dyDescent="0.2">
      <c r="O5363" s="62"/>
    </row>
    <row r="5364" spans="15:15" x14ac:dyDescent="0.2">
      <c r="O5364" s="62"/>
    </row>
    <row r="5365" spans="15:15" x14ac:dyDescent="0.2">
      <c r="O5365" s="62"/>
    </row>
    <row r="5366" spans="15:15" x14ac:dyDescent="0.2">
      <c r="O5366" s="62"/>
    </row>
    <row r="5367" spans="15:15" x14ac:dyDescent="0.2">
      <c r="O5367" s="62"/>
    </row>
    <row r="5368" spans="15:15" x14ac:dyDescent="0.2">
      <c r="O5368" s="62"/>
    </row>
    <row r="5369" spans="15:15" x14ac:dyDescent="0.2">
      <c r="O5369" s="62"/>
    </row>
    <row r="5370" spans="15:15" x14ac:dyDescent="0.2">
      <c r="O5370" s="62"/>
    </row>
    <row r="5371" spans="15:15" x14ac:dyDescent="0.2">
      <c r="O5371" s="62"/>
    </row>
    <row r="5372" spans="15:15" x14ac:dyDescent="0.2">
      <c r="O5372" s="62"/>
    </row>
    <row r="5373" spans="15:15" x14ac:dyDescent="0.2">
      <c r="O5373" s="62"/>
    </row>
    <row r="5374" spans="15:15" x14ac:dyDescent="0.2">
      <c r="O5374" s="62"/>
    </row>
    <row r="5375" spans="15:15" x14ac:dyDescent="0.2">
      <c r="O5375" s="62"/>
    </row>
    <row r="5376" spans="15:15" x14ac:dyDescent="0.2">
      <c r="O5376" s="62"/>
    </row>
    <row r="5377" spans="15:15" x14ac:dyDescent="0.2">
      <c r="O5377" s="62"/>
    </row>
    <row r="5378" spans="15:15" x14ac:dyDescent="0.2">
      <c r="O5378" s="62"/>
    </row>
    <row r="5379" spans="15:15" x14ac:dyDescent="0.2">
      <c r="O5379" s="62"/>
    </row>
    <row r="5380" spans="15:15" x14ac:dyDescent="0.2">
      <c r="O5380" s="62"/>
    </row>
    <row r="5381" spans="15:15" x14ac:dyDescent="0.2">
      <c r="O5381" s="62"/>
    </row>
    <row r="5382" spans="15:15" x14ac:dyDescent="0.2">
      <c r="O5382" s="62"/>
    </row>
    <row r="5383" spans="15:15" x14ac:dyDescent="0.2">
      <c r="O5383" s="62"/>
    </row>
    <row r="5384" spans="15:15" x14ac:dyDescent="0.2">
      <c r="O5384" s="62"/>
    </row>
    <row r="5385" spans="15:15" x14ac:dyDescent="0.2">
      <c r="O5385" s="62"/>
    </row>
    <row r="5386" spans="15:15" x14ac:dyDescent="0.2">
      <c r="O5386" s="62"/>
    </row>
    <row r="5387" spans="15:15" x14ac:dyDescent="0.2">
      <c r="O5387" s="62"/>
    </row>
    <row r="5388" spans="15:15" x14ac:dyDescent="0.2">
      <c r="O5388" s="62"/>
    </row>
    <row r="5389" spans="15:15" x14ac:dyDescent="0.2">
      <c r="O5389" s="62"/>
    </row>
    <row r="5390" spans="15:15" x14ac:dyDescent="0.2">
      <c r="O5390" s="62"/>
    </row>
    <row r="5391" spans="15:15" x14ac:dyDescent="0.2">
      <c r="O5391" s="62"/>
    </row>
    <row r="5392" spans="15:15" x14ac:dyDescent="0.2">
      <c r="O5392" s="62"/>
    </row>
    <row r="5393" spans="15:15" x14ac:dyDescent="0.2">
      <c r="O5393" s="62"/>
    </row>
    <row r="5394" spans="15:15" x14ac:dyDescent="0.2">
      <c r="O5394" s="62"/>
    </row>
    <row r="5395" spans="15:15" x14ac:dyDescent="0.2">
      <c r="O5395" s="62"/>
    </row>
    <row r="5396" spans="15:15" x14ac:dyDescent="0.2">
      <c r="O5396" s="62"/>
    </row>
    <row r="5397" spans="15:15" x14ac:dyDescent="0.2">
      <c r="O5397" s="62"/>
    </row>
    <row r="5398" spans="15:15" x14ac:dyDescent="0.2">
      <c r="O5398" s="62"/>
    </row>
    <row r="5399" spans="15:15" x14ac:dyDescent="0.2">
      <c r="O5399" s="62"/>
    </row>
    <row r="5400" spans="15:15" x14ac:dyDescent="0.2">
      <c r="O5400" s="62"/>
    </row>
    <row r="5401" spans="15:15" x14ac:dyDescent="0.2">
      <c r="O5401" s="62"/>
    </row>
    <row r="5402" spans="15:15" x14ac:dyDescent="0.2">
      <c r="O5402" s="62"/>
    </row>
    <row r="5403" spans="15:15" x14ac:dyDescent="0.2">
      <c r="O5403" s="62"/>
    </row>
    <row r="5404" spans="15:15" x14ac:dyDescent="0.2">
      <c r="O5404" s="62"/>
    </row>
    <row r="5405" spans="15:15" x14ac:dyDescent="0.2">
      <c r="O5405" s="62"/>
    </row>
    <row r="5406" spans="15:15" x14ac:dyDescent="0.2">
      <c r="O5406" s="62"/>
    </row>
    <row r="5407" spans="15:15" x14ac:dyDescent="0.2">
      <c r="O5407" s="62"/>
    </row>
    <row r="5408" spans="15:15" x14ac:dyDescent="0.2">
      <c r="O5408" s="62"/>
    </row>
    <row r="5409" spans="15:15" x14ac:dyDescent="0.2">
      <c r="O5409" s="62"/>
    </row>
    <row r="5410" spans="15:15" x14ac:dyDescent="0.2">
      <c r="O5410" s="62"/>
    </row>
    <row r="5411" spans="15:15" x14ac:dyDescent="0.2">
      <c r="O5411" s="62"/>
    </row>
    <row r="5412" spans="15:15" x14ac:dyDescent="0.2">
      <c r="O5412" s="62"/>
    </row>
    <row r="5413" spans="15:15" x14ac:dyDescent="0.2">
      <c r="O5413" s="62"/>
    </row>
    <row r="5414" spans="15:15" x14ac:dyDescent="0.2">
      <c r="O5414" s="62"/>
    </row>
    <row r="5415" spans="15:15" x14ac:dyDescent="0.2">
      <c r="O5415" s="62"/>
    </row>
    <row r="5416" spans="15:15" x14ac:dyDescent="0.2">
      <c r="O5416" s="62"/>
    </row>
    <row r="5417" spans="15:15" x14ac:dyDescent="0.2">
      <c r="O5417" s="62"/>
    </row>
    <row r="5418" spans="15:15" x14ac:dyDescent="0.2">
      <c r="O5418" s="62"/>
    </row>
    <row r="5419" spans="15:15" x14ac:dyDescent="0.2">
      <c r="O5419" s="62"/>
    </row>
    <row r="5420" spans="15:15" x14ac:dyDescent="0.2">
      <c r="O5420" s="62"/>
    </row>
    <row r="5421" spans="15:15" x14ac:dyDescent="0.2">
      <c r="O5421" s="62"/>
    </row>
    <row r="5422" spans="15:15" x14ac:dyDescent="0.2">
      <c r="O5422" s="62"/>
    </row>
    <row r="5423" spans="15:15" x14ac:dyDescent="0.2">
      <c r="O5423" s="62"/>
    </row>
    <row r="5424" spans="15:15" x14ac:dyDescent="0.2">
      <c r="O5424" s="62"/>
    </row>
    <row r="5425" spans="15:15" x14ac:dyDescent="0.2">
      <c r="O5425" s="62"/>
    </row>
    <row r="5426" spans="15:15" x14ac:dyDescent="0.2">
      <c r="O5426" s="62"/>
    </row>
    <row r="5427" spans="15:15" x14ac:dyDescent="0.2">
      <c r="O5427" s="62"/>
    </row>
    <row r="5428" spans="15:15" x14ac:dyDescent="0.2">
      <c r="O5428" s="62"/>
    </row>
    <row r="5429" spans="15:15" x14ac:dyDescent="0.2">
      <c r="O5429" s="62"/>
    </row>
    <row r="5430" spans="15:15" x14ac:dyDescent="0.2">
      <c r="O5430" s="62"/>
    </row>
    <row r="5431" spans="15:15" x14ac:dyDescent="0.2">
      <c r="O5431" s="62"/>
    </row>
    <row r="5432" spans="15:15" x14ac:dyDescent="0.2">
      <c r="O5432" s="62"/>
    </row>
    <row r="5433" spans="15:15" x14ac:dyDescent="0.2">
      <c r="O5433" s="62"/>
    </row>
    <row r="5434" spans="15:15" x14ac:dyDescent="0.2">
      <c r="O5434" s="62"/>
    </row>
    <row r="5435" spans="15:15" x14ac:dyDescent="0.2">
      <c r="O5435" s="62"/>
    </row>
    <row r="5436" spans="15:15" x14ac:dyDescent="0.2">
      <c r="O5436" s="62"/>
    </row>
    <row r="5437" spans="15:15" x14ac:dyDescent="0.2">
      <c r="O5437" s="62"/>
    </row>
    <row r="5438" spans="15:15" x14ac:dyDescent="0.2">
      <c r="O5438" s="62"/>
    </row>
    <row r="5439" spans="15:15" x14ac:dyDescent="0.2">
      <c r="O5439" s="62"/>
    </row>
    <row r="5440" spans="15:15" x14ac:dyDescent="0.2">
      <c r="O5440" s="62"/>
    </row>
    <row r="5441" spans="15:15" x14ac:dyDescent="0.2">
      <c r="O5441" s="62"/>
    </row>
    <row r="5442" spans="15:15" x14ac:dyDescent="0.2">
      <c r="O5442" s="62"/>
    </row>
    <row r="5443" spans="15:15" x14ac:dyDescent="0.2">
      <c r="O5443" s="62"/>
    </row>
    <row r="5444" spans="15:15" x14ac:dyDescent="0.2">
      <c r="O5444" s="62"/>
    </row>
    <row r="5445" spans="15:15" x14ac:dyDescent="0.2">
      <c r="O5445" s="62"/>
    </row>
    <row r="5446" spans="15:15" x14ac:dyDescent="0.2">
      <c r="O5446" s="62"/>
    </row>
    <row r="5447" spans="15:15" x14ac:dyDescent="0.2">
      <c r="O5447" s="62"/>
    </row>
    <row r="5448" spans="15:15" x14ac:dyDescent="0.2">
      <c r="O5448" s="62"/>
    </row>
    <row r="5449" spans="15:15" x14ac:dyDescent="0.2">
      <c r="O5449" s="62"/>
    </row>
    <row r="5450" spans="15:15" x14ac:dyDescent="0.2">
      <c r="O5450" s="62"/>
    </row>
    <row r="5451" spans="15:15" x14ac:dyDescent="0.2">
      <c r="O5451" s="62"/>
    </row>
    <row r="5452" spans="15:15" x14ac:dyDescent="0.2">
      <c r="O5452" s="62"/>
    </row>
    <row r="5453" spans="15:15" x14ac:dyDescent="0.2">
      <c r="O5453" s="62"/>
    </row>
    <row r="5454" spans="15:15" x14ac:dyDescent="0.2">
      <c r="O5454" s="62"/>
    </row>
    <row r="5455" spans="15:15" x14ac:dyDescent="0.2">
      <c r="O5455" s="62"/>
    </row>
    <row r="5456" spans="15:15" x14ac:dyDescent="0.2">
      <c r="O5456" s="62"/>
    </row>
    <row r="5457" spans="15:15" x14ac:dyDescent="0.2">
      <c r="O5457" s="62"/>
    </row>
    <row r="5458" spans="15:15" x14ac:dyDescent="0.2">
      <c r="O5458" s="62"/>
    </row>
    <row r="5459" spans="15:15" x14ac:dyDescent="0.2">
      <c r="O5459" s="62"/>
    </row>
    <row r="5460" spans="15:15" x14ac:dyDescent="0.2">
      <c r="O5460" s="62"/>
    </row>
    <row r="5461" spans="15:15" x14ac:dyDescent="0.2">
      <c r="O5461" s="62"/>
    </row>
    <row r="5462" spans="15:15" x14ac:dyDescent="0.2">
      <c r="O5462" s="62"/>
    </row>
    <row r="5463" spans="15:15" x14ac:dyDescent="0.2">
      <c r="O5463" s="62"/>
    </row>
    <row r="5464" spans="15:15" x14ac:dyDescent="0.2">
      <c r="O5464" s="62"/>
    </row>
    <row r="5465" spans="15:15" x14ac:dyDescent="0.2">
      <c r="O5465" s="62"/>
    </row>
    <row r="5466" spans="15:15" x14ac:dyDescent="0.2">
      <c r="O5466" s="62"/>
    </row>
    <row r="5467" spans="15:15" x14ac:dyDescent="0.2">
      <c r="O5467" s="62"/>
    </row>
    <row r="5468" spans="15:15" x14ac:dyDescent="0.2">
      <c r="O5468" s="62"/>
    </row>
    <row r="5469" spans="15:15" x14ac:dyDescent="0.2">
      <c r="O5469" s="62"/>
    </row>
    <row r="5470" spans="15:15" x14ac:dyDescent="0.2">
      <c r="O5470" s="62"/>
    </row>
    <row r="5471" spans="15:15" x14ac:dyDescent="0.2">
      <c r="O5471" s="62"/>
    </row>
    <row r="5472" spans="15:15" x14ac:dyDescent="0.2">
      <c r="O5472" s="62"/>
    </row>
    <row r="5473" spans="15:15" x14ac:dyDescent="0.2">
      <c r="O5473" s="62"/>
    </row>
    <row r="5474" spans="15:15" x14ac:dyDescent="0.2">
      <c r="O5474" s="62"/>
    </row>
    <row r="5475" spans="15:15" x14ac:dyDescent="0.2">
      <c r="O5475" s="62"/>
    </row>
    <row r="5476" spans="15:15" x14ac:dyDescent="0.2">
      <c r="O5476" s="62"/>
    </row>
    <row r="5477" spans="15:15" x14ac:dyDescent="0.2">
      <c r="O5477" s="62"/>
    </row>
    <row r="5478" spans="15:15" x14ac:dyDescent="0.2">
      <c r="O5478" s="62"/>
    </row>
    <row r="5479" spans="15:15" x14ac:dyDescent="0.2">
      <c r="O5479" s="62"/>
    </row>
    <row r="5480" spans="15:15" x14ac:dyDescent="0.2">
      <c r="O5480" s="62"/>
    </row>
    <row r="5481" spans="15:15" x14ac:dyDescent="0.2">
      <c r="O5481" s="62"/>
    </row>
    <row r="5482" spans="15:15" x14ac:dyDescent="0.2">
      <c r="O5482" s="62"/>
    </row>
    <row r="5483" spans="15:15" x14ac:dyDescent="0.2">
      <c r="O5483" s="62"/>
    </row>
    <row r="5484" spans="15:15" x14ac:dyDescent="0.2">
      <c r="O5484" s="62"/>
    </row>
    <row r="5485" spans="15:15" x14ac:dyDescent="0.2">
      <c r="O5485" s="62"/>
    </row>
    <row r="5486" spans="15:15" x14ac:dyDescent="0.2">
      <c r="O5486" s="62"/>
    </row>
    <row r="5487" spans="15:15" x14ac:dyDescent="0.2">
      <c r="O5487" s="62"/>
    </row>
    <row r="5488" spans="15:15" x14ac:dyDescent="0.2">
      <c r="O5488" s="62"/>
    </row>
    <row r="5489" spans="15:15" x14ac:dyDescent="0.2">
      <c r="O5489" s="62"/>
    </row>
    <row r="5490" spans="15:15" x14ac:dyDescent="0.2">
      <c r="O5490" s="62"/>
    </row>
    <row r="5491" spans="15:15" x14ac:dyDescent="0.2">
      <c r="O5491" s="62"/>
    </row>
    <row r="5492" spans="15:15" x14ac:dyDescent="0.2">
      <c r="O5492" s="62"/>
    </row>
    <row r="5493" spans="15:15" x14ac:dyDescent="0.2">
      <c r="O5493" s="62"/>
    </row>
    <row r="5494" spans="15:15" x14ac:dyDescent="0.2">
      <c r="O5494" s="62"/>
    </row>
    <row r="5495" spans="15:15" x14ac:dyDescent="0.2">
      <c r="O5495" s="62"/>
    </row>
    <row r="5496" spans="15:15" x14ac:dyDescent="0.2">
      <c r="O5496" s="62"/>
    </row>
    <row r="5497" spans="15:15" x14ac:dyDescent="0.2">
      <c r="O5497" s="62"/>
    </row>
    <row r="5498" spans="15:15" x14ac:dyDescent="0.2">
      <c r="O5498" s="62"/>
    </row>
    <row r="5499" spans="15:15" x14ac:dyDescent="0.2">
      <c r="O5499" s="62"/>
    </row>
    <row r="5500" spans="15:15" x14ac:dyDescent="0.2">
      <c r="O5500" s="62"/>
    </row>
    <row r="5501" spans="15:15" x14ac:dyDescent="0.2">
      <c r="O5501" s="62"/>
    </row>
    <row r="5502" spans="15:15" x14ac:dyDescent="0.2">
      <c r="O5502" s="62"/>
    </row>
    <row r="5503" spans="15:15" x14ac:dyDescent="0.2">
      <c r="O5503" s="62"/>
    </row>
    <row r="5504" spans="15:15" x14ac:dyDescent="0.2">
      <c r="O5504" s="62"/>
    </row>
    <row r="5505" spans="15:15" x14ac:dyDescent="0.2">
      <c r="O5505" s="62"/>
    </row>
    <row r="5506" spans="15:15" x14ac:dyDescent="0.2">
      <c r="O5506" s="62"/>
    </row>
    <row r="5507" spans="15:15" x14ac:dyDescent="0.2">
      <c r="O5507" s="62"/>
    </row>
    <row r="5508" spans="15:15" x14ac:dyDescent="0.2">
      <c r="O5508" s="62"/>
    </row>
    <row r="5509" spans="15:15" x14ac:dyDescent="0.2">
      <c r="O5509" s="62"/>
    </row>
    <row r="5510" spans="15:15" x14ac:dyDescent="0.2">
      <c r="O5510" s="62"/>
    </row>
    <row r="5511" spans="15:15" x14ac:dyDescent="0.2">
      <c r="O5511" s="62"/>
    </row>
    <row r="5512" spans="15:15" x14ac:dyDescent="0.2">
      <c r="O5512" s="62"/>
    </row>
    <row r="5513" spans="15:15" x14ac:dyDescent="0.2">
      <c r="O5513" s="62"/>
    </row>
    <row r="5514" spans="15:15" x14ac:dyDescent="0.2">
      <c r="O5514" s="62"/>
    </row>
    <row r="5515" spans="15:15" x14ac:dyDescent="0.2">
      <c r="O5515" s="62"/>
    </row>
    <row r="5516" spans="15:15" x14ac:dyDescent="0.2">
      <c r="O5516" s="62"/>
    </row>
    <row r="5517" spans="15:15" x14ac:dyDescent="0.2">
      <c r="O5517" s="62"/>
    </row>
    <row r="5518" spans="15:15" x14ac:dyDescent="0.2">
      <c r="O5518" s="62"/>
    </row>
    <row r="5519" spans="15:15" x14ac:dyDescent="0.2">
      <c r="O5519" s="62"/>
    </row>
    <row r="5520" spans="15:15" x14ac:dyDescent="0.2">
      <c r="O5520" s="62"/>
    </row>
    <row r="5521" spans="15:15" x14ac:dyDescent="0.2">
      <c r="O5521" s="62"/>
    </row>
    <row r="5522" spans="15:15" x14ac:dyDescent="0.2">
      <c r="O5522" s="62"/>
    </row>
    <row r="5523" spans="15:15" x14ac:dyDescent="0.2">
      <c r="O5523" s="62"/>
    </row>
    <row r="5524" spans="15:15" x14ac:dyDescent="0.2">
      <c r="O5524" s="62"/>
    </row>
    <row r="5525" spans="15:15" x14ac:dyDescent="0.2">
      <c r="O5525" s="62"/>
    </row>
    <row r="5526" spans="15:15" x14ac:dyDescent="0.2">
      <c r="O5526" s="62"/>
    </row>
    <row r="5527" spans="15:15" x14ac:dyDescent="0.2">
      <c r="O5527" s="62"/>
    </row>
    <row r="5528" spans="15:15" x14ac:dyDescent="0.2">
      <c r="O5528" s="62"/>
    </row>
    <row r="5529" spans="15:15" x14ac:dyDescent="0.2">
      <c r="O5529" s="62"/>
    </row>
    <row r="5530" spans="15:15" x14ac:dyDescent="0.2">
      <c r="O5530" s="62"/>
    </row>
    <row r="5531" spans="15:15" x14ac:dyDescent="0.2">
      <c r="O5531" s="62"/>
    </row>
    <row r="5532" spans="15:15" x14ac:dyDescent="0.2">
      <c r="O5532" s="62"/>
    </row>
    <row r="5533" spans="15:15" x14ac:dyDescent="0.2">
      <c r="O5533" s="62"/>
    </row>
    <row r="5534" spans="15:15" x14ac:dyDescent="0.2">
      <c r="O5534" s="62"/>
    </row>
    <row r="5535" spans="15:15" x14ac:dyDescent="0.2">
      <c r="O5535" s="62"/>
    </row>
    <row r="5536" spans="15:15" x14ac:dyDescent="0.2">
      <c r="O5536" s="62"/>
    </row>
    <row r="5537" spans="15:15" x14ac:dyDescent="0.2">
      <c r="O5537" s="62"/>
    </row>
    <row r="5538" spans="15:15" x14ac:dyDescent="0.2">
      <c r="O5538" s="62"/>
    </row>
    <row r="5539" spans="15:15" x14ac:dyDescent="0.2">
      <c r="O5539" s="62"/>
    </row>
    <row r="5540" spans="15:15" x14ac:dyDescent="0.2">
      <c r="O5540" s="62"/>
    </row>
    <row r="5541" spans="15:15" x14ac:dyDescent="0.2">
      <c r="O5541" s="62"/>
    </row>
    <row r="5542" spans="15:15" x14ac:dyDescent="0.2">
      <c r="O5542" s="62"/>
    </row>
    <row r="5543" spans="15:15" x14ac:dyDescent="0.2">
      <c r="O5543" s="62"/>
    </row>
    <row r="5544" spans="15:15" x14ac:dyDescent="0.2">
      <c r="O5544" s="62"/>
    </row>
    <row r="5545" spans="15:15" x14ac:dyDescent="0.2">
      <c r="O5545" s="62"/>
    </row>
    <row r="5546" spans="15:15" x14ac:dyDescent="0.2">
      <c r="O5546" s="62"/>
    </row>
    <row r="5547" spans="15:15" x14ac:dyDescent="0.2">
      <c r="O5547" s="62"/>
    </row>
    <row r="5548" spans="15:15" x14ac:dyDescent="0.2">
      <c r="O5548" s="62"/>
    </row>
    <row r="5549" spans="15:15" x14ac:dyDescent="0.2">
      <c r="O5549" s="62"/>
    </row>
    <row r="5550" spans="15:15" x14ac:dyDescent="0.2">
      <c r="O5550" s="62"/>
    </row>
    <row r="5551" spans="15:15" x14ac:dyDescent="0.2">
      <c r="O5551" s="62"/>
    </row>
    <row r="5552" spans="15:15" x14ac:dyDescent="0.2">
      <c r="O5552" s="62"/>
    </row>
    <row r="5553" spans="15:15" x14ac:dyDescent="0.2">
      <c r="O5553" s="62"/>
    </row>
    <row r="5554" spans="15:15" x14ac:dyDescent="0.2">
      <c r="O5554" s="62"/>
    </row>
    <row r="5555" spans="15:15" x14ac:dyDescent="0.2">
      <c r="O5555" s="62"/>
    </row>
    <row r="5556" spans="15:15" x14ac:dyDescent="0.2">
      <c r="O5556" s="62"/>
    </row>
    <row r="5557" spans="15:15" x14ac:dyDescent="0.2">
      <c r="O5557" s="62"/>
    </row>
    <row r="5558" spans="15:15" x14ac:dyDescent="0.2">
      <c r="O5558" s="62"/>
    </row>
    <row r="5559" spans="15:15" x14ac:dyDescent="0.2">
      <c r="O5559" s="62"/>
    </row>
    <row r="5560" spans="15:15" x14ac:dyDescent="0.2">
      <c r="O5560" s="62"/>
    </row>
    <row r="5561" spans="15:15" x14ac:dyDescent="0.2">
      <c r="O5561" s="62"/>
    </row>
    <row r="5562" spans="15:15" x14ac:dyDescent="0.2">
      <c r="O5562" s="62"/>
    </row>
    <row r="5563" spans="15:15" x14ac:dyDescent="0.2">
      <c r="O5563" s="62"/>
    </row>
    <row r="5564" spans="15:15" x14ac:dyDescent="0.2">
      <c r="O5564" s="62"/>
    </row>
    <row r="5565" spans="15:15" x14ac:dyDescent="0.2">
      <c r="O5565" s="62"/>
    </row>
    <row r="5566" spans="15:15" x14ac:dyDescent="0.2">
      <c r="O5566" s="62"/>
    </row>
    <row r="5567" spans="15:15" x14ac:dyDescent="0.2">
      <c r="O5567" s="62"/>
    </row>
    <row r="5568" spans="15:15" x14ac:dyDescent="0.2">
      <c r="O5568" s="62"/>
    </row>
    <row r="5569" spans="15:15" x14ac:dyDescent="0.2">
      <c r="O5569" s="62"/>
    </row>
    <row r="5570" spans="15:15" x14ac:dyDescent="0.2">
      <c r="O5570" s="62"/>
    </row>
    <row r="5571" spans="15:15" x14ac:dyDescent="0.2">
      <c r="O5571" s="62"/>
    </row>
    <row r="5572" spans="15:15" x14ac:dyDescent="0.2">
      <c r="O5572" s="62"/>
    </row>
    <row r="5573" spans="15:15" x14ac:dyDescent="0.2">
      <c r="O5573" s="62"/>
    </row>
    <row r="5574" spans="15:15" x14ac:dyDescent="0.2">
      <c r="O5574" s="62"/>
    </row>
    <row r="5575" spans="15:15" x14ac:dyDescent="0.2">
      <c r="O5575" s="62"/>
    </row>
    <row r="5576" spans="15:15" x14ac:dyDescent="0.2">
      <c r="O5576" s="62"/>
    </row>
    <row r="5577" spans="15:15" x14ac:dyDescent="0.2">
      <c r="O5577" s="62"/>
    </row>
    <row r="5578" spans="15:15" x14ac:dyDescent="0.2">
      <c r="O5578" s="62"/>
    </row>
    <row r="5579" spans="15:15" x14ac:dyDescent="0.2">
      <c r="O5579" s="62"/>
    </row>
    <row r="5580" spans="15:15" x14ac:dyDescent="0.2">
      <c r="O5580" s="62"/>
    </row>
    <row r="5581" spans="15:15" x14ac:dyDescent="0.2">
      <c r="O5581" s="62"/>
    </row>
    <row r="5582" spans="15:15" x14ac:dyDescent="0.2">
      <c r="O5582" s="62"/>
    </row>
    <row r="5583" spans="15:15" x14ac:dyDescent="0.2">
      <c r="O5583" s="62"/>
    </row>
    <row r="5584" spans="15:15" x14ac:dyDescent="0.2">
      <c r="O5584" s="62"/>
    </row>
    <row r="5585" spans="15:15" x14ac:dyDescent="0.2">
      <c r="O5585" s="62"/>
    </row>
    <row r="5586" spans="15:15" x14ac:dyDescent="0.2">
      <c r="O5586" s="62"/>
    </row>
    <row r="5587" spans="15:15" x14ac:dyDescent="0.2">
      <c r="O5587" s="62"/>
    </row>
    <row r="5588" spans="15:15" x14ac:dyDescent="0.2">
      <c r="O5588" s="62"/>
    </row>
    <row r="5589" spans="15:15" x14ac:dyDescent="0.2">
      <c r="O5589" s="62"/>
    </row>
    <row r="5590" spans="15:15" x14ac:dyDescent="0.2">
      <c r="O5590" s="62"/>
    </row>
    <row r="5591" spans="15:15" x14ac:dyDescent="0.2">
      <c r="O5591" s="62"/>
    </row>
    <row r="5592" spans="15:15" x14ac:dyDescent="0.2">
      <c r="O5592" s="62"/>
    </row>
    <row r="5593" spans="15:15" x14ac:dyDescent="0.2">
      <c r="O5593" s="62"/>
    </row>
    <row r="5594" spans="15:15" x14ac:dyDescent="0.2">
      <c r="O5594" s="62"/>
    </row>
    <row r="5595" spans="15:15" x14ac:dyDescent="0.2">
      <c r="O5595" s="62"/>
    </row>
    <row r="5596" spans="15:15" x14ac:dyDescent="0.2">
      <c r="O5596" s="62"/>
    </row>
    <row r="5597" spans="15:15" x14ac:dyDescent="0.2">
      <c r="O5597" s="62"/>
    </row>
    <row r="5598" spans="15:15" x14ac:dyDescent="0.2">
      <c r="O5598" s="62"/>
    </row>
    <row r="5599" spans="15:15" x14ac:dyDescent="0.2">
      <c r="O5599" s="62"/>
    </row>
    <row r="5600" spans="15:15" x14ac:dyDescent="0.2">
      <c r="O5600" s="62"/>
    </row>
    <row r="5601" spans="15:15" x14ac:dyDescent="0.2">
      <c r="O5601" s="62"/>
    </row>
    <row r="5602" spans="15:15" x14ac:dyDescent="0.2">
      <c r="O5602" s="62"/>
    </row>
    <row r="5603" spans="15:15" x14ac:dyDescent="0.2">
      <c r="O5603" s="62"/>
    </row>
    <row r="5604" spans="15:15" x14ac:dyDescent="0.2">
      <c r="O5604" s="62"/>
    </row>
    <row r="5605" spans="15:15" x14ac:dyDescent="0.2">
      <c r="O5605" s="62"/>
    </row>
    <row r="5606" spans="15:15" x14ac:dyDescent="0.2">
      <c r="O5606" s="62"/>
    </row>
    <row r="5607" spans="15:15" x14ac:dyDescent="0.2">
      <c r="O5607" s="62"/>
    </row>
    <row r="5608" spans="15:15" x14ac:dyDescent="0.2">
      <c r="O5608" s="62"/>
    </row>
    <row r="5609" spans="15:15" x14ac:dyDescent="0.2">
      <c r="O5609" s="62"/>
    </row>
    <row r="5610" spans="15:15" x14ac:dyDescent="0.2">
      <c r="O5610" s="62"/>
    </row>
    <row r="5611" spans="15:15" x14ac:dyDescent="0.2">
      <c r="O5611" s="62"/>
    </row>
    <row r="5612" spans="15:15" x14ac:dyDescent="0.2">
      <c r="O5612" s="62"/>
    </row>
    <row r="5613" spans="15:15" x14ac:dyDescent="0.2">
      <c r="O5613" s="62"/>
    </row>
    <row r="5614" spans="15:15" x14ac:dyDescent="0.2">
      <c r="O5614" s="62"/>
    </row>
    <row r="5615" spans="15:15" x14ac:dyDescent="0.2">
      <c r="O5615" s="62"/>
    </row>
    <row r="5616" spans="15:15" x14ac:dyDescent="0.2">
      <c r="O5616" s="62"/>
    </row>
    <row r="5617" spans="15:15" x14ac:dyDescent="0.2">
      <c r="O5617" s="62"/>
    </row>
    <row r="5618" spans="15:15" x14ac:dyDescent="0.2">
      <c r="O5618" s="62"/>
    </row>
    <row r="5619" spans="15:15" x14ac:dyDescent="0.2">
      <c r="O5619" s="62"/>
    </row>
    <row r="5620" spans="15:15" x14ac:dyDescent="0.2">
      <c r="O5620" s="62"/>
    </row>
    <row r="5621" spans="15:15" x14ac:dyDescent="0.2">
      <c r="O5621" s="62"/>
    </row>
    <row r="5622" spans="15:15" x14ac:dyDescent="0.2">
      <c r="O5622" s="62"/>
    </row>
    <row r="5623" spans="15:15" x14ac:dyDescent="0.2">
      <c r="O5623" s="62"/>
    </row>
    <row r="5624" spans="15:15" x14ac:dyDescent="0.2">
      <c r="O5624" s="62"/>
    </row>
    <row r="5625" spans="15:15" x14ac:dyDescent="0.2">
      <c r="O5625" s="62"/>
    </row>
    <row r="5626" spans="15:15" x14ac:dyDescent="0.2">
      <c r="O5626" s="62"/>
    </row>
    <row r="5627" spans="15:15" x14ac:dyDescent="0.2">
      <c r="O5627" s="62"/>
    </row>
    <row r="5628" spans="15:15" x14ac:dyDescent="0.2">
      <c r="O5628" s="62"/>
    </row>
    <row r="5629" spans="15:15" x14ac:dyDescent="0.2">
      <c r="O5629" s="62"/>
    </row>
    <row r="5630" spans="15:15" x14ac:dyDescent="0.2">
      <c r="O5630" s="62"/>
    </row>
    <row r="5631" spans="15:15" x14ac:dyDescent="0.2">
      <c r="O5631" s="62"/>
    </row>
    <row r="5632" spans="15:15" x14ac:dyDescent="0.2">
      <c r="O5632" s="62"/>
    </row>
    <row r="5633" spans="15:15" x14ac:dyDescent="0.2">
      <c r="O5633" s="62"/>
    </row>
    <row r="5634" spans="15:15" x14ac:dyDescent="0.2">
      <c r="O5634" s="62"/>
    </row>
    <row r="5635" spans="15:15" x14ac:dyDescent="0.2">
      <c r="O5635" s="62"/>
    </row>
    <row r="5636" spans="15:15" x14ac:dyDescent="0.2">
      <c r="O5636" s="62"/>
    </row>
    <row r="5637" spans="15:15" x14ac:dyDescent="0.2">
      <c r="O5637" s="62"/>
    </row>
    <row r="5638" spans="15:15" x14ac:dyDescent="0.2">
      <c r="O5638" s="62"/>
    </row>
    <row r="5639" spans="15:15" x14ac:dyDescent="0.2">
      <c r="O5639" s="62"/>
    </row>
    <row r="5640" spans="15:15" x14ac:dyDescent="0.2">
      <c r="O5640" s="62"/>
    </row>
    <row r="5641" spans="15:15" x14ac:dyDescent="0.2">
      <c r="O5641" s="62"/>
    </row>
    <row r="5642" spans="15:15" x14ac:dyDescent="0.2">
      <c r="O5642" s="62"/>
    </row>
    <row r="5643" spans="15:15" x14ac:dyDescent="0.2">
      <c r="O5643" s="62"/>
    </row>
    <row r="5644" spans="15:15" x14ac:dyDescent="0.2">
      <c r="O5644" s="62"/>
    </row>
    <row r="5645" spans="15:15" x14ac:dyDescent="0.2">
      <c r="O5645" s="62"/>
    </row>
    <row r="5646" spans="15:15" x14ac:dyDescent="0.2">
      <c r="O5646" s="62"/>
    </row>
    <row r="5647" spans="15:15" x14ac:dyDescent="0.2">
      <c r="O5647" s="62"/>
    </row>
    <row r="5648" spans="15:15" x14ac:dyDescent="0.2">
      <c r="O5648" s="62"/>
    </row>
    <row r="5649" spans="15:15" x14ac:dyDescent="0.2">
      <c r="O5649" s="62"/>
    </row>
    <row r="5650" spans="15:15" x14ac:dyDescent="0.2">
      <c r="O5650" s="62"/>
    </row>
    <row r="5651" spans="15:15" x14ac:dyDescent="0.2">
      <c r="O5651" s="62"/>
    </row>
    <row r="5652" spans="15:15" x14ac:dyDescent="0.2">
      <c r="O5652" s="62"/>
    </row>
    <row r="5653" spans="15:15" x14ac:dyDescent="0.2">
      <c r="O5653" s="62"/>
    </row>
    <row r="5654" spans="15:15" x14ac:dyDescent="0.2">
      <c r="O5654" s="62"/>
    </row>
    <row r="5655" spans="15:15" x14ac:dyDescent="0.2">
      <c r="O5655" s="62"/>
    </row>
    <row r="5656" spans="15:15" x14ac:dyDescent="0.2">
      <c r="O5656" s="62"/>
    </row>
    <row r="5657" spans="15:15" x14ac:dyDescent="0.2">
      <c r="O5657" s="62"/>
    </row>
    <row r="5658" spans="15:15" x14ac:dyDescent="0.2">
      <c r="O5658" s="62"/>
    </row>
    <row r="5659" spans="15:15" x14ac:dyDescent="0.2">
      <c r="O5659" s="62"/>
    </row>
    <row r="5660" spans="15:15" x14ac:dyDescent="0.2">
      <c r="O5660" s="62"/>
    </row>
    <row r="5661" spans="15:15" x14ac:dyDescent="0.2">
      <c r="O5661" s="62"/>
    </row>
    <row r="5662" spans="15:15" x14ac:dyDescent="0.2">
      <c r="O5662" s="62"/>
    </row>
    <row r="5663" spans="15:15" x14ac:dyDescent="0.2">
      <c r="O5663" s="62"/>
    </row>
    <row r="5664" spans="15:15" x14ac:dyDescent="0.2">
      <c r="O5664" s="62"/>
    </row>
    <row r="5665" spans="15:15" x14ac:dyDescent="0.2">
      <c r="O5665" s="62"/>
    </row>
    <row r="5666" spans="15:15" x14ac:dyDescent="0.2">
      <c r="O5666" s="62"/>
    </row>
    <row r="5667" spans="15:15" x14ac:dyDescent="0.2">
      <c r="O5667" s="62"/>
    </row>
    <row r="5668" spans="15:15" x14ac:dyDescent="0.2">
      <c r="O5668" s="62"/>
    </row>
    <row r="5669" spans="15:15" x14ac:dyDescent="0.2">
      <c r="O5669" s="62"/>
    </row>
    <row r="5670" spans="15:15" x14ac:dyDescent="0.2">
      <c r="O5670" s="62"/>
    </row>
    <row r="5671" spans="15:15" x14ac:dyDescent="0.2">
      <c r="O5671" s="62"/>
    </row>
    <row r="5672" spans="15:15" x14ac:dyDescent="0.2">
      <c r="O5672" s="62"/>
    </row>
    <row r="5673" spans="15:15" x14ac:dyDescent="0.2">
      <c r="O5673" s="62"/>
    </row>
    <row r="5674" spans="15:15" x14ac:dyDescent="0.2">
      <c r="O5674" s="62"/>
    </row>
    <row r="5675" spans="15:15" x14ac:dyDescent="0.2">
      <c r="O5675" s="62"/>
    </row>
    <row r="5676" spans="15:15" x14ac:dyDescent="0.2">
      <c r="O5676" s="62"/>
    </row>
    <row r="5677" spans="15:15" x14ac:dyDescent="0.2">
      <c r="O5677" s="62"/>
    </row>
    <row r="5678" spans="15:15" x14ac:dyDescent="0.2">
      <c r="O5678" s="62"/>
    </row>
    <row r="5679" spans="15:15" x14ac:dyDescent="0.2">
      <c r="O5679" s="62"/>
    </row>
    <row r="5680" spans="15:15" x14ac:dyDescent="0.2">
      <c r="O5680" s="62"/>
    </row>
    <row r="5681" spans="15:15" x14ac:dyDescent="0.2">
      <c r="O5681" s="62"/>
    </row>
    <row r="5682" spans="15:15" x14ac:dyDescent="0.2">
      <c r="O5682" s="62"/>
    </row>
    <row r="5683" spans="15:15" x14ac:dyDescent="0.2">
      <c r="O5683" s="62"/>
    </row>
    <row r="5684" spans="15:15" x14ac:dyDescent="0.2">
      <c r="O5684" s="62"/>
    </row>
    <row r="5685" spans="15:15" x14ac:dyDescent="0.2">
      <c r="O5685" s="62"/>
    </row>
    <row r="5686" spans="15:15" x14ac:dyDescent="0.2">
      <c r="O5686" s="62"/>
    </row>
    <row r="5687" spans="15:15" x14ac:dyDescent="0.2">
      <c r="O5687" s="62"/>
    </row>
    <row r="5688" spans="15:15" x14ac:dyDescent="0.2">
      <c r="O5688" s="62"/>
    </row>
    <row r="5689" spans="15:15" x14ac:dyDescent="0.2">
      <c r="O5689" s="62"/>
    </row>
    <row r="5690" spans="15:15" x14ac:dyDescent="0.2">
      <c r="O5690" s="62"/>
    </row>
    <row r="5691" spans="15:15" x14ac:dyDescent="0.2">
      <c r="O5691" s="62"/>
    </row>
    <row r="5692" spans="15:15" x14ac:dyDescent="0.2">
      <c r="O5692" s="62"/>
    </row>
    <row r="5693" spans="15:15" x14ac:dyDescent="0.2">
      <c r="O5693" s="62"/>
    </row>
    <row r="5694" spans="15:15" x14ac:dyDescent="0.2">
      <c r="O5694" s="62"/>
    </row>
    <row r="5695" spans="15:15" x14ac:dyDescent="0.2">
      <c r="O5695" s="62"/>
    </row>
    <row r="5696" spans="15:15" x14ac:dyDescent="0.2">
      <c r="O5696" s="62"/>
    </row>
    <row r="5697" spans="15:15" x14ac:dyDescent="0.2">
      <c r="O5697" s="62"/>
    </row>
    <row r="5698" spans="15:15" x14ac:dyDescent="0.2">
      <c r="O5698" s="62"/>
    </row>
    <row r="5699" spans="15:15" x14ac:dyDescent="0.2">
      <c r="O5699" s="62"/>
    </row>
    <row r="5700" spans="15:15" x14ac:dyDescent="0.2">
      <c r="O5700" s="62"/>
    </row>
    <row r="5701" spans="15:15" x14ac:dyDescent="0.2">
      <c r="O5701" s="62"/>
    </row>
    <row r="5702" spans="15:15" x14ac:dyDescent="0.2">
      <c r="O5702" s="62"/>
    </row>
    <row r="5703" spans="15:15" x14ac:dyDescent="0.2">
      <c r="O5703" s="62"/>
    </row>
    <row r="5704" spans="15:15" x14ac:dyDescent="0.2">
      <c r="O5704" s="62"/>
    </row>
    <row r="5705" spans="15:15" x14ac:dyDescent="0.2">
      <c r="O5705" s="62"/>
    </row>
    <row r="5706" spans="15:15" x14ac:dyDescent="0.2">
      <c r="O5706" s="62"/>
    </row>
    <row r="5707" spans="15:15" x14ac:dyDescent="0.2">
      <c r="O5707" s="62"/>
    </row>
    <row r="5708" spans="15:15" x14ac:dyDescent="0.2">
      <c r="O5708" s="62"/>
    </row>
    <row r="5709" spans="15:15" x14ac:dyDescent="0.2">
      <c r="O5709" s="62"/>
    </row>
    <row r="5710" spans="15:15" x14ac:dyDescent="0.2">
      <c r="O5710" s="62"/>
    </row>
    <row r="5711" spans="15:15" x14ac:dyDescent="0.2">
      <c r="O5711" s="62"/>
    </row>
    <row r="5712" spans="15:15" x14ac:dyDescent="0.2">
      <c r="O5712" s="62"/>
    </row>
    <row r="5713" spans="15:15" x14ac:dyDescent="0.2">
      <c r="O5713" s="62"/>
    </row>
    <row r="5714" spans="15:15" x14ac:dyDescent="0.2">
      <c r="O5714" s="62"/>
    </row>
    <row r="5715" spans="15:15" x14ac:dyDescent="0.2">
      <c r="O5715" s="62"/>
    </row>
    <row r="5716" spans="15:15" x14ac:dyDescent="0.2">
      <c r="O5716" s="62"/>
    </row>
    <row r="5717" spans="15:15" x14ac:dyDescent="0.2">
      <c r="O5717" s="62"/>
    </row>
    <row r="5718" spans="15:15" x14ac:dyDescent="0.2">
      <c r="O5718" s="62"/>
    </row>
    <row r="5719" spans="15:15" x14ac:dyDescent="0.2">
      <c r="O5719" s="62"/>
    </row>
    <row r="5720" spans="15:15" x14ac:dyDescent="0.2">
      <c r="O5720" s="62"/>
    </row>
    <row r="5721" spans="15:15" x14ac:dyDescent="0.2">
      <c r="O5721" s="62"/>
    </row>
    <row r="5722" spans="15:15" x14ac:dyDescent="0.2">
      <c r="O5722" s="62"/>
    </row>
    <row r="5723" spans="15:15" x14ac:dyDescent="0.2">
      <c r="O5723" s="62"/>
    </row>
    <row r="5724" spans="15:15" x14ac:dyDescent="0.2">
      <c r="O5724" s="62"/>
    </row>
    <row r="5725" spans="15:15" x14ac:dyDescent="0.2">
      <c r="O5725" s="62"/>
    </row>
    <row r="5726" spans="15:15" x14ac:dyDescent="0.2">
      <c r="O5726" s="62"/>
    </row>
    <row r="5727" spans="15:15" x14ac:dyDescent="0.2">
      <c r="O5727" s="62"/>
    </row>
    <row r="5728" spans="15:15" x14ac:dyDescent="0.2">
      <c r="O5728" s="62"/>
    </row>
    <row r="5729" spans="15:15" x14ac:dyDescent="0.2">
      <c r="O5729" s="62"/>
    </row>
    <row r="5730" spans="15:15" x14ac:dyDescent="0.2">
      <c r="O5730" s="62"/>
    </row>
    <row r="5731" spans="15:15" x14ac:dyDescent="0.2">
      <c r="O5731" s="62"/>
    </row>
    <row r="5732" spans="15:15" x14ac:dyDescent="0.2">
      <c r="O5732" s="62"/>
    </row>
    <row r="5733" spans="15:15" x14ac:dyDescent="0.2">
      <c r="O5733" s="62"/>
    </row>
    <row r="5734" spans="15:15" x14ac:dyDescent="0.2">
      <c r="O5734" s="62"/>
    </row>
    <row r="5735" spans="15:15" x14ac:dyDescent="0.2">
      <c r="O5735" s="62"/>
    </row>
    <row r="5736" spans="15:15" x14ac:dyDescent="0.2">
      <c r="O5736" s="62"/>
    </row>
    <row r="5737" spans="15:15" x14ac:dyDescent="0.2">
      <c r="O5737" s="62"/>
    </row>
    <row r="5738" spans="15:15" x14ac:dyDescent="0.2">
      <c r="O5738" s="62"/>
    </row>
    <row r="5739" spans="15:15" x14ac:dyDescent="0.2">
      <c r="O5739" s="62"/>
    </row>
    <row r="5740" spans="15:15" x14ac:dyDescent="0.2">
      <c r="O5740" s="62"/>
    </row>
    <row r="5741" spans="15:15" x14ac:dyDescent="0.2">
      <c r="O5741" s="62"/>
    </row>
    <row r="5742" spans="15:15" x14ac:dyDescent="0.2">
      <c r="O5742" s="62"/>
    </row>
    <row r="5743" spans="15:15" x14ac:dyDescent="0.2">
      <c r="O5743" s="62"/>
    </row>
    <row r="5744" spans="15:15" x14ac:dyDescent="0.2">
      <c r="O5744" s="62"/>
    </row>
    <row r="5745" spans="15:15" x14ac:dyDescent="0.2">
      <c r="O5745" s="62"/>
    </row>
    <row r="5746" spans="15:15" x14ac:dyDescent="0.2">
      <c r="O5746" s="62"/>
    </row>
    <row r="5747" spans="15:15" x14ac:dyDescent="0.2">
      <c r="O5747" s="62"/>
    </row>
    <row r="5748" spans="15:15" x14ac:dyDescent="0.2">
      <c r="O5748" s="62"/>
    </row>
    <row r="5749" spans="15:15" x14ac:dyDescent="0.2">
      <c r="O5749" s="62"/>
    </row>
    <row r="5750" spans="15:15" x14ac:dyDescent="0.2">
      <c r="O5750" s="62"/>
    </row>
    <row r="5751" spans="15:15" x14ac:dyDescent="0.2">
      <c r="O5751" s="62"/>
    </row>
    <row r="5752" spans="15:15" x14ac:dyDescent="0.2">
      <c r="O5752" s="62"/>
    </row>
    <row r="5753" spans="15:15" x14ac:dyDescent="0.2">
      <c r="O5753" s="62"/>
    </row>
    <row r="5754" spans="15:15" x14ac:dyDescent="0.2">
      <c r="O5754" s="62"/>
    </row>
    <row r="5755" spans="15:15" x14ac:dyDescent="0.2">
      <c r="O5755" s="62"/>
    </row>
    <row r="5756" spans="15:15" x14ac:dyDescent="0.2">
      <c r="O5756" s="62"/>
    </row>
    <row r="5757" spans="15:15" x14ac:dyDescent="0.2">
      <c r="O5757" s="62"/>
    </row>
    <row r="5758" spans="15:15" x14ac:dyDescent="0.2">
      <c r="O5758" s="62"/>
    </row>
    <row r="5759" spans="15:15" x14ac:dyDescent="0.2">
      <c r="O5759" s="62"/>
    </row>
    <row r="5760" spans="15:15" x14ac:dyDescent="0.2">
      <c r="O5760" s="62"/>
    </row>
    <row r="5761" spans="15:15" x14ac:dyDescent="0.2">
      <c r="O5761" s="62"/>
    </row>
    <row r="5762" spans="15:15" x14ac:dyDescent="0.2">
      <c r="O5762" s="62"/>
    </row>
    <row r="5763" spans="15:15" x14ac:dyDescent="0.2">
      <c r="O5763" s="62"/>
    </row>
    <row r="5764" spans="15:15" x14ac:dyDescent="0.2">
      <c r="O5764" s="62"/>
    </row>
    <row r="5765" spans="15:15" x14ac:dyDescent="0.2">
      <c r="O5765" s="62"/>
    </row>
    <row r="5766" spans="15:15" x14ac:dyDescent="0.2">
      <c r="O5766" s="62"/>
    </row>
    <row r="5767" spans="15:15" x14ac:dyDescent="0.2">
      <c r="O5767" s="62"/>
    </row>
    <row r="5768" spans="15:15" x14ac:dyDescent="0.2">
      <c r="O5768" s="62"/>
    </row>
    <row r="5769" spans="15:15" x14ac:dyDescent="0.2">
      <c r="O5769" s="62"/>
    </row>
    <row r="5770" spans="15:15" x14ac:dyDescent="0.2">
      <c r="O5770" s="62"/>
    </row>
    <row r="5771" spans="15:15" x14ac:dyDescent="0.2">
      <c r="O5771" s="62"/>
    </row>
    <row r="5772" spans="15:15" x14ac:dyDescent="0.2">
      <c r="O5772" s="62"/>
    </row>
    <row r="5773" spans="15:15" x14ac:dyDescent="0.2">
      <c r="O5773" s="62"/>
    </row>
    <row r="5774" spans="15:15" x14ac:dyDescent="0.2">
      <c r="O5774" s="62"/>
    </row>
    <row r="5775" spans="15:15" x14ac:dyDescent="0.2">
      <c r="O5775" s="62"/>
    </row>
    <row r="5776" spans="15:15" x14ac:dyDescent="0.2">
      <c r="O5776" s="62"/>
    </row>
    <row r="5777" spans="15:15" x14ac:dyDescent="0.2">
      <c r="O5777" s="62"/>
    </row>
    <row r="5778" spans="15:15" x14ac:dyDescent="0.2">
      <c r="O5778" s="62"/>
    </row>
    <row r="5779" spans="15:15" x14ac:dyDescent="0.2">
      <c r="O5779" s="62"/>
    </row>
    <row r="5780" spans="15:15" x14ac:dyDescent="0.2">
      <c r="O5780" s="62"/>
    </row>
    <row r="5781" spans="15:15" x14ac:dyDescent="0.2">
      <c r="O5781" s="62"/>
    </row>
    <row r="5782" spans="15:15" x14ac:dyDescent="0.2">
      <c r="O5782" s="62"/>
    </row>
    <row r="5783" spans="15:15" x14ac:dyDescent="0.2">
      <c r="O5783" s="62"/>
    </row>
    <row r="5784" spans="15:15" x14ac:dyDescent="0.2">
      <c r="O5784" s="62"/>
    </row>
    <row r="5785" spans="15:15" x14ac:dyDescent="0.2">
      <c r="O5785" s="62"/>
    </row>
    <row r="5786" spans="15:15" x14ac:dyDescent="0.2">
      <c r="O5786" s="62"/>
    </row>
    <row r="5787" spans="15:15" x14ac:dyDescent="0.2">
      <c r="O5787" s="62"/>
    </row>
    <row r="5788" spans="15:15" x14ac:dyDescent="0.2">
      <c r="O5788" s="62"/>
    </row>
    <row r="5789" spans="15:15" x14ac:dyDescent="0.2">
      <c r="O5789" s="62"/>
    </row>
    <row r="5790" spans="15:15" x14ac:dyDescent="0.2">
      <c r="O5790" s="62"/>
    </row>
    <row r="5791" spans="15:15" x14ac:dyDescent="0.2">
      <c r="O5791" s="62"/>
    </row>
    <row r="5792" spans="15:15" x14ac:dyDescent="0.2">
      <c r="O5792" s="62"/>
    </row>
    <row r="5793" spans="15:15" x14ac:dyDescent="0.2">
      <c r="O5793" s="62"/>
    </row>
    <row r="5794" spans="15:15" x14ac:dyDescent="0.2">
      <c r="O5794" s="62"/>
    </row>
    <row r="5795" spans="15:15" x14ac:dyDescent="0.2">
      <c r="O5795" s="62"/>
    </row>
    <row r="5796" spans="15:15" x14ac:dyDescent="0.2">
      <c r="O5796" s="62"/>
    </row>
    <row r="5797" spans="15:15" x14ac:dyDescent="0.2">
      <c r="O5797" s="62"/>
    </row>
    <row r="5798" spans="15:15" x14ac:dyDescent="0.2">
      <c r="O5798" s="62"/>
    </row>
    <row r="5799" spans="15:15" x14ac:dyDescent="0.2">
      <c r="O5799" s="62"/>
    </row>
    <row r="5800" spans="15:15" x14ac:dyDescent="0.2">
      <c r="O5800" s="62"/>
    </row>
    <row r="5801" spans="15:15" x14ac:dyDescent="0.2">
      <c r="O5801" s="62"/>
    </row>
    <row r="5802" spans="15:15" x14ac:dyDescent="0.2">
      <c r="O5802" s="62"/>
    </row>
    <row r="5803" spans="15:15" x14ac:dyDescent="0.2">
      <c r="O5803" s="62"/>
    </row>
    <row r="5804" spans="15:15" x14ac:dyDescent="0.2">
      <c r="O5804" s="62"/>
    </row>
    <row r="5805" spans="15:15" x14ac:dyDescent="0.2">
      <c r="O5805" s="62"/>
    </row>
    <row r="5806" spans="15:15" x14ac:dyDescent="0.2">
      <c r="O5806" s="62"/>
    </row>
    <row r="5807" spans="15:15" x14ac:dyDescent="0.2">
      <c r="O5807" s="62"/>
    </row>
    <row r="5808" spans="15:15" x14ac:dyDescent="0.2">
      <c r="O5808" s="62"/>
    </row>
    <row r="5809" spans="15:15" x14ac:dyDescent="0.2">
      <c r="O5809" s="62"/>
    </row>
    <row r="5810" spans="15:15" x14ac:dyDescent="0.2">
      <c r="O5810" s="62"/>
    </row>
    <row r="5811" spans="15:15" x14ac:dyDescent="0.2">
      <c r="O5811" s="62"/>
    </row>
    <row r="5812" spans="15:15" x14ac:dyDescent="0.2">
      <c r="O5812" s="62"/>
    </row>
    <row r="5813" spans="15:15" x14ac:dyDescent="0.2">
      <c r="O5813" s="62"/>
    </row>
    <row r="5814" spans="15:15" x14ac:dyDescent="0.2">
      <c r="O5814" s="62"/>
    </row>
    <row r="5815" spans="15:15" x14ac:dyDescent="0.2">
      <c r="O5815" s="62"/>
    </row>
    <row r="5816" spans="15:15" x14ac:dyDescent="0.2">
      <c r="O5816" s="62"/>
    </row>
    <row r="5817" spans="15:15" x14ac:dyDescent="0.2">
      <c r="O5817" s="62"/>
    </row>
    <row r="5818" spans="15:15" x14ac:dyDescent="0.2">
      <c r="O5818" s="62"/>
    </row>
    <row r="5819" spans="15:15" x14ac:dyDescent="0.2">
      <c r="O5819" s="62"/>
    </row>
    <row r="5820" spans="15:15" x14ac:dyDescent="0.2">
      <c r="O5820" s="62"/>
    </row>
    <row r="5821" spans="15:15" x14ac:dyDescent="0.2">
      <c r="O5821" s="62"/>
    </row>
    <row r="5822" spans="15:15" x14ac:dyDescent="0.2">
      <c r="O5822" s="62"/>
    </row>
    <row r="5823" spans="15:15" x14ac:dyDescent="0.2">
      <c r="O5823" s="62"/>
    </row>
    <row r="5824" spans="15:15" x14ac:dyDescent="0.2">
      <c r="O5824" s="62"/>
    </row>
    <row r="5825" spans="15:15" x14ac:dyDescent="0.2">
      <c r="O5825" s="62"/>
    </row>
    <row r="5826" spans="15:15" x14ac:dyDescent="0.2">
      <c r="O5826" s="62"/>
    </row>
    <row r="5827" spans="15:15" x14ac:dyDescent="0.2">
      <c r="O5827" s="62"/>
    </row>
    <row r="5828" spans="15:15" x14ac:dyDescent="0.2">
      <c r="O5828" s="62"/>
    </row>
    <row r="5829" spans="15:15" x14ac:dyDescent="0.2">
      <c r="O5829" s="62"/>
    </row>
    <row r="5830" spans="15:15" x14ac:dyDescent="0.2">
      <c r="O5830" s="62"/>
    </row>
    <row r="5831" spans="15:15" x14ac:dyDescent="0.2">
      <c r="O5831" s="62"/>
    </row>
    <row r="5832" spans="15:15" x14ac:dyDescent="0.2">
      <c r="O5832" s="62"/>
    </row>
    <row r="5833" spans="15:15" x14ac:dyDescent="0.2">
      <c r="O5833" s="62"/>
    </row>
    <row r="5834" spans="15:15" x14ac:dyDescent="0.2">
      <c r="O5834" s="62"/>
    </row>
    <row r="5835" spans="15:15" x14ac:dyDescent="0.2">
      <c r="O5835" s="62"/>
    </row>
    <row r="5836" spans="15:15" x14ac:dyDescent="0.2">
      <c r="O5836" s="62"/>
    </row>
    <row r="5837" spans="15:15" x14ac:dyDescent="0.2">
      <c r="O5837" s="62"/>
    </row>
    <row r="5838" spans="15:15" x14ac:dyDescent="0.2">
      <c r="O5838" s="62"/>
    </row>
    <row r="5839" spans="15:15" x14ac:dyDescent="0.2">
      <c r="O5839" s="62"/>
    </row>
    <row r="5840" spans="15:15" x14ac:dyDescent="0.2">
      <c r="O5840" s="62"/>
    </row>
    <row r="5841" spans="15:15" x14ac:dyDescent="0.2">
      <c r="O5841" s="62"/>
    </row>
    <row r="5842" spans="15:15" x14ac:dyDescent="0.2">
      <c r="O5842" s="62"/>
    </row>
    <row r="5843" spans="15:15" x14ac:dyDescent="0.2">
      <c r="O5843" s="62"/>
    </row>
    <row r="5844" spans="15:15" x14ac:dyDescent="0.2">
      <c r="O5844" s="62"/>
    </row>
    <row r="5845" spans="15:15" x14ac:dyDescent="0.2">
      <c r="O5845" s="62"/>
    </row>
    <row r="5846" spans="15:15" x14ac:dyDescent="0.2">
      <c r="O5846" s="62"/>
    </row>
    <row r="5847" spans="15:15" x14ac:dyDescent="0.2">
      <c r="O5847" s="62"/>
    </row>
    <row r="5848" spans="15:15" x14ac:dyDescent="0.2">
      <c r="O5848" s="62"/>
    </row>
    <row r="5849" spans="15:15" x14ac:dyDescent="0.2">
      <c r="O5849" s="62"/>
    </row>
    <row r="5850" spans="15:15" x14ac:dyDescent="0.2">
      <c r="O5850" s="62"/>
    </row>
    <row r="5851" spans="15:15" x14ac:dyDescent="0.2">
      <c r="O5851" s="62"/>
    </row>
    <row r="5852" spans="15:15" x14ac:dyDescent="0.2">
      <c r="O5852" s="62"/>
    </row>
    <row r="5853" spans="15:15" x14ac:dyDescent="0.2">
      <c r="O5853" s="62"/>
    </row>
    <row r="5854" spans="15:15" x14ac:dyDescent="0.2">
      <c r="O5854" s="62"/>
    </row>
    <row r="5855" spans="15:15" x14ac:dyDescent="0.2">
      <c r="O5855" s="62"/>
    </row>
    <row r="5856" spans="15:15" x14ac:dyDescent="0.2">
      <c r="O5856" s="62"/>
    </row>
    <row r="5857" spans="15:15" x14ac:dyDescent="0.2">
      <c r="O5857" s="62"/>
    </row>
    <row r="5858" spans="15:15" x14ac:dyDescent="0.2">
      <c r="O5858" s="62"/>
    </row>
    <row r="5859" spans="15:15" x14ac:dyDescent="0.2">
      <c r="O5859" s="62"/>
    </row>
    <row r="5860" spans="15:15" x14ac:dyDescent="0.2">
      <c r="O5860" s="62"/>
    </row>
    <row r="5861" spans="15:15" x14ac:dyDescent="0.2">
      <c r="O5861" s="62"/>
    </row>
    <row r="5862" spans="15:15" x14ac:dyDescent="0.2">
      <c r="O5862" s="62"/>
    </row>
    <row r="5863" spans="15:15" x14ac:dyDescent="0.2">
      <c r="O5863" s="62"/>
    </row>
    <row r="5864" spans="15:15" x14ac:dyDescent="0.2">
      <c r="O5864" s="62"/>
    </row>
    <row r="5865" spans="15:15" x14ac:dyDescent="0.2">
      <c r="O5865" s="62"/>
    </row>
    <row r="5866" spans="15:15" x14ac:dyDescent="0.2">
      <c r="O5866" s="62"/>
    </row>
    <row r="5867" spans="15:15" x14ac:dyDescent="0.2">
      <c r="O5867" s="62"/>
    </row>
    <row r="5868" spans="15:15" x14ac:dyDescent="0.2">
      <c r="O5868" s="62"/>
    </row>
    <row r="5869" spans="15:15" x14ac:dyDescent="0.2">
      <c r="O5869" s="62"/>
    </row>
    <row r="5870" spans="15:15" x14ac:dyDescent="0.2">
      <c r="O5870" s="62"/>
    </row>
    <row r="5871" spans="15:15" x14ac:dyDescent="0.2">
      <c r="O5871" s="62"/>
    </row>
    <row r="5872" spans="15:15" x14ac:dyDescent="0.2">
      <c r="O5872" s="62"/>
    </row>
    <row r="5873" spans="15:15" x14ac:dyDescent="0.2">
      <c r="O5873" s="62"/>
    </row>
    <row r="5874" spans="15:15" x14ac:dyDescent="0.2">
      <c r="O5874" s="62"/>
    </row>
    <row r="5875" spans="15:15" x14ac:dyDescent="0.2">
      <c r="O5875" s="62"/>
    </row>
    <row r="5876" spans="15:15" x14ac:dyDescent="0.2">
      <c r="O5876" s="62"/>
    </row>
    <row r="5877" spans="15:15" x14ac:dyDescent="0.2">
      <c r="O5877" s="62"/>
    </row>
    <row r="5878" spans="15:15" x14ac:dyDescent="0.2">
      <c r="O5878" s="62"/>
    </row>
    <row r="5879" spans="15:15" x14ac:dyDescent="0.2">
      <c r="O5879" s="62"/>
    </row>
    <row r="5880" spans="15:15" x14ac:dyDescent="0.2">
      <c r="O5880" s="62"/>
    </row>
    <row r="5881" spans="15:15" x14ac:dyDescent="0.2">
      <c r="O5881" s="62"/>
    </row>
    <row r="5882" spans="15:15" x14ac:dyDescent="0.2">
      <c r="O5882" s="62"/>
    </row>
    <row r="5883" spans="15:15" x14ac:dyDescent="0.2">
      <c r="O5883" s="62"/>
    </row>
    <row r="5884" spans="15:15" x14ac:dyDescent="0.2">
      <c r="O5884" s="62"/>
    </row>
    <row r="5885" spans="15:15" x14ac:dyDescent="0.2">
      <c r="O5885" s="62"/>
    </row>
    <row r="5886" spans="15:15" x14ac:dyDescent="0.2">
      <c r="O5886" s="62"/>
    </row>
    <row r="5887" spans="15:15" x14ac:dyDescent="0.2">
      <c r="O5887" s="62"/>
    </row>
    <row r="5888" spans="15:15" x14ac:dyDescent="0.2">
      <c r="O5888" s="62"/>
    </row>
    <row r="5889" spans="15:15" x14ac:dyDescent="0.2">
      <c r="O5889" s="62"/>
    </row>
    <row r="5890" spans="15:15" x14ac:dyDescent="0.2">
      <c r="O5890" s="62"/>
    </row>
    <row r="5891" spans="15:15" x14ac:dyDescent="0.2">
      <c r="O5891" s="62"/>
    </row>
    <row r="5892" spans="15:15" x14ac:dyDescent="0.2">
      <c r="O5892" s="62"/>
    </row>
    <row r="5893" spans="15:15" x14ac:dyDescent="0.2">
      <c r="O5893" s="62"/>
    </row>
    <row r="5894" spans="15:15" x14ac:dyDescent="0.2">
      <c r="O5894" s="62"/>
    </row>
    <row r="5895" spans="15:15" x14ac:dyDescent="0.2">
      <c r="O5895" s="62"/>
    </row>
    <row r="5896" spans="15:15" x14ac:dyDescent="0.2">
      <c r="O5896" s="62"/>
    </row>
    <row r="5897" spans="15:15" x14ac:dyDescent="0.2">
      <c r="O5897" s="62"/>
    </row>
    <row r="5898" spans="15:15" x14ac:dyDescent="0.2">
      <c r="O5898" s="62"/>
    </row>
    <row r="5899" spans="15:15" x14ac:dyDescent="0.2">
      <c r="O5899" s="62"/>
    </row>
    <row r="5900" spans="15:15" x14ac:dyDescent="0.2">
      <c r="O5900" s="62"/>
    </row>
    <row r="5901" spans="15:15" x14ac:dyDescent="0.2">
      <c r="O5901" s="62"/>
    </row>
    <row r="5902" spans="15:15" x14ac:dyDescent="0.2">
      <c r="O5902" s="62"/>
    </row>
    <row r="5903" spans="15:15" x14ac:dyDescent="0.2">
      <c r="O5903" s="62"/>
    </row>
    <row r="5904" spans="15:15" x14ac:dyDescent="0.2">
      <c r="O5904" s="62"/>
    </row>
    <row r="5905" spans="15:15" x14ac:dyDescent="0.2">
      <c r="O5905" s="62"/>
    </row>
    <row r="5906" spans="15:15" x14ac:dyDescent="0.2">
      <c r="O5906" s="62"/>
    </row>
    <row r="5907" spans="15:15" x14ac:dyDescent="0.2">
      <c r="O5907" s="62"/>
    </row>
    <row r="5908" spans="15:15" x14ac:dyDescent="0.2">
      <c r="O5908" s="62"/>
    </row>
    <row r="5909" spans="15:15" x14ac:dyDescent="0.2">
      <c r="O5909" s="62"/>
    </row>
    <row r="5910" spans="15:15" x14ac:dyDescent="0.2">
      <c r="O5910" s="62"/>
    </row>
    <row r="5911" spans="15:15" x14ac:dyDescent="0.2">
      <c r="O5911" s="62"/>
    </row>
    <row r="5912" spans="15:15" x14ac:dyDescent="0.2">
      <c r="O5912" s="62"/>
    </row>
    <row r="5913" spans="15:15" x14ac:dyDescent="0.2">
      <c r="O5913" s="62"/>
    </row>
    <row r="5914" spans="15:15" x14ac:dyDescent="0.2">
      <c r="O5914" s="62"/>
    </row>
    <row r="5915" spans="15:15" x14ac:dyDescent="0.2">
      <c r="O5915" s="62"/>
    </row>
    <row r="5916" spans="15:15" x14ac:dyDescent="0.2">
      <c r="O5916" s="62"/>
    </row>
    <row r="5917" spans="15:15" x14ac:dyDescent="0.2">
      <c r="O5917" s="62"/>
    </row>
    <row r="5918" spans="15:15" x14ac:dyDescent="0.2">
      <c r="O5918" s="62"/>
    </row>
    <row r="5919" spans="15:15" x14ac:dyDescent="0.2">
      <c r="O5919" s="62"/>
    </row>
    <row r="5920" spans="15:15" x14ac:dyDescent="0.2">
      <c r="O5920" s="62"/>
    </row>
    <row r="5921" spans="15:15" x14ac:dyDescent="0.2">
      <c r="O5921" s="62"/>
    </row>
    <row r="5922" spans="15:15" x14ac:dyDescent="0.2">
      <c r="O5922" s="62"/>
    </row>
    <row r="5923" spans="15:15" x14ac:dyDescent="0.2">
      <c r="O5923" s="62"/>
    </row>
    <row r="5924" spans="15:15" x14ac:dyDescent="0.2">
      <c r="O5924" s="62"/>
    </row>
    <row r="5925" spans="15:15" x14ac:dyDescent="0.2">
      <c r="O5925" s="62"/>
    </row>
    <row r="5926" spans="15:15" x14ac:dyDescent="0.2">
      <c r="O5926" s="62"/>
    </row>
    <row r="5927" spans="15:15" x14ac:dyDescent="0.2">
      <c r="O5927" s="62"/>
    </row>
    <row r="5928" spans="15:15" x14ac:dyDescent="0.2">
      <c r="O5928" s="62"/>
    </row>
    <row r="5929" spans="15:15" x14ac:dyDescent="0.2">
      <c r="O5929" s="62"/>
    </row>
    <row r="5930" spans="15:15" x14ac:dyDescent="0.2">
      <c r="O5930" s="62"/>
    </row>
    <row r="5931" spans="15:15" x14ac:dyDescent="0.2">
      <c r="O5931" s="62"/>
    </row>
    <row r="5932" spans="15:15" x14ac:dyDescent="0.2">
      <c r="O5932" s="62"/>
    </row>
    <row r="5933" spans="15:15" x14ac:dyDescent="0.2">
      <c r="O5933" s="62"/>
    </row>
    <row r="5934" spans="15:15" x14ac:dyDescent="0.2">
      <c r="O5934" s="62"/>
    </row>
    <row r="5935" spans="15:15" x14ac:dyDescent="0.2">
      <c r="O5935" s="62"/>
    </row>
    <row r="5936" spans="15:15" x14ac:dyDescent="0.2">
      <c r="O5936" s="62"/>
    </row>
    <row r="5937" spans="15:15" x14ac:dyDescent="0.2">
      <c r="O5937" s="62"/>
    </row>
    <row r="5938" spans="15:15" x14ac:dyDescent="0.2">
      <c r="O5938" s="62"/>
    </row>
    <row r="5939" spans="15:15" x14ac:dyDescent="0.2">
      <c r="O5939" s="62"/>
    </row>
    <row r="5940" spans="15:15" x14ac:dyDescent="0.2">
      <c r="O5940" s="62"/>
    </row>
    <row r="5941" spans="15:15" x14ac:dyDescent="0.2">
      <c r="O5941" s="62"/>
    </row>
    <row r="5942" spans="15:15" x14ac:dyDescent="0.2">
      <c r="O5942" s="62"/>
    </row>
    <row r="5943" spans="15:15" x14ac:dyDescent="0.2">
      <c r="O5943" s="62"/>
    </row>
    <row r="5944" spans="15:15" x14ac:dyDescent="0.2">
      <c r="O5944" s="62"/>
    </row>
    <row r="5945" spans="15:15" x14ac:dyDescent="0.2">
      <c r="O5945" s="62"/>
    </row>
    <row r="5946" spans="15:15" x14ac:dyDescent="0.2">
      <c r="O5946" s="62"/>
    </row>
    <row r="5947" spans="15:15" x14ac:dyDescent="0.2">
      <c r="O5947" s="62"/>
    </row>
    <row r="5948" spans="15:15" x14ac:dyDescent="0.2">
      <c r="O5948" s="62"/>
    </row>
    <row r="5949" spans="15:15" x14ac:dyDescent="0.2">
      <c r="O5949" s="62"/>
    </row>
    <row r="5950" spans="15:15" x14ac:dyDescent="0.2">
      <c r="O5950" s="62"/>
    </row>
    <row r="5951" spans="15:15" x14ac:dyDescent="0.2">
      <c r="O5951" s="62"/>
    </row>
    <row r="5952" spans="15:15" x14ac:dyDescent="0.2">
      <c r="O5952" s="62"/>
    </row>
    <row r="5953" spans="15:15" x14ac:dyDescent="0.2">
      <c r="O5953" s="62"/>
    </row>
    <row r="5954" spans="15:15" x14ac:dyDescent="0.2">
      <c r="O5954" s="62"/>
    </row>
    <row r="5955" spans="15:15" x14ac:dyDescent="0.2">
      <c r="O5955" s="62"/>
    </row>
    <row r="5956" spans="15:15" x14ac:dyDescent="0.2">
      <c r="O5956" s="62"/>
    </row>
    <row r="5957" spans="15:15" x14ac:dyDescent="0.2">
      <c r="O5957" s="62"/>
    </row>
    <row r="5958" spans="15:15" x14ac:dyDescent="0.2">
      <c r="O5958" s="62"/>
    </row>
    <row r="5959" spans="15:15" x14ac:dyDescent="0.2">
      <c r="O5959" s="62"/>
    </row>
    <row r="5960" spans="15:15" x14ac:dyDescent="0.2">
      <c r="O5960" s="62"/>
    </row>
    <row r="5961" spans="15:15" x14ac:dyDescent="0.2">
      <c r="O5961" s="62"/>
    </row>
    <row r="5962" spans="15:15" x14ac:dyDescent="0.2">
      <c r="O5962" s="62"/>
    </row>
    <row r="5963" spans="15:15" x14ac:dyDescent="0.2">
      <c r="O5963" s="62"/>
    </row>
    <row r="5964" spans="15:15" x14ac:dyDescent="0.2">
      <c r="O5964" s="62"/>
    </row>
    <row r="5965" spans="15:15" x14ac:dyDescent="0.2">
      <c r="O5965" s="62"/>
    </row>
    <row r="5966" spans="15:15" x14ac:dyDescent="0.2">
      <c r="O5966" s="62"/>
    </row>
    <row r="5967" spans="15:15" x14ac:dyDescent="0.2">
      <c r="O5967" s="62"/>
    </row>
    <row r="5968" spans="15:15" x14ac:dyDescent="0.2">
      <c r="O5968" s="62"/>
    </row>
    <row r="5969" spans="15:15" x14ac:dyDescent="0.2">
      <c r="O5969" s="62"/>
    </row>
    <row r="5970" spans="15:15" x14ac:dyDescent="0.2">
      <c r="O5970" s="62"/>
    </row>
    <row r="5971" spans="15:15" x14ac:dyDescent="0.2">
      <c r="O5971" s="62"/>
    </row>
    <row r="5972" spans="15:15" x14ac:dyDescent="0.2">
      <c r="O5972" s="62"/>
    </row>
    <row r="5973" spans="15:15" x14ac:dyDescent="0.2">
      <c r="O5973" s="62"/>
    </row>
    <row r="5974" spans="15:15" x14ac:dyDescent="0.2">
      <c r="O5974" s="62"/>
    </row>
    <row r="5975" spans="15:15" x14ac:dyDescent="0.2">
      <c r="O5975" s="62"/>
    </row>
    <row r="5976" spans="15:15" x14ac:dyDescent="0.2">
      <c r="O5976" s="62"/>
    </row>
    <row r="5977" spans="15:15" x14ac:dyDescent="0.2">
      <c r="O5977" s="62"/>
    </row>
    <row r="5978" spans="15:15" x14ac:dyDescent="0.2">
      <c r="O5978" s="62"/>
    </row>
    <row r="5979" spans="15:15" x14ac:dyDescent="0.2">
      <c r="O5979" s="62"/>
    </row>
    <row r="5980" spans="15:15" x14ac:dyDescent="0.2">
      <c r="O5980" s="62"/>
    </row>
    <row r="5981" spans="15:15" x14ac:dyDescent="0.2">
      <c r="O5981" s="62"/>
    </row>
    <row r="5982" spans="15:15" x14ac:dyDescent="0.2">
      <c r="O5982" s="62"/>
    </row>
    <row r="5983" spans="15:15" x14ac:dyDescent="0.2">
      <c r="O5983" s="62"/>
    </row>
    <row r="5984" spans="15:15" x14ac:dyDescent="0.2">
      <c r="O5984" s="62"/>
    </row>
    <row r="5985" spans="15:15" x14ac:dyDescent="0.2">
      <c r="O5985" s="62"/>
    </row>
    <row r="5986" spans="15:15" x14ac:dyDescent="0.2">
      <c r="O5986" s="62"/>
    </row>
    <row r="5987" spans="15:15" x14ac:dyDescent="0.2">
      <c r="O5987" s="62"/>
    </row>
    <row r="5988" spans="15:15" x14ac:dyDescent="0.2">
      <c r="O5988" s="62"/>
    </row>
    <row r="5989" spans="15:15" x14ac:dyDescent="0.2">
      <c r="O5989" s="62"/>
    </row>
    <row r="5990" spans="15:15" x14ac:dyDescent="0.2">
      <c r="O5990" s="62"/>
    </row>
    <row r="5991" spans="15:15" x14ac:dyDescent="0.2">
      <c r="O5991" s="62"/>
    </row>
    <row r="5992" spans="15:15" x14ac:dyDescent="0.2">
      <c r="O5992" s="62"/>
    </row>
    <row r="5993" spans="15:15" x14ac:dyDescent="0.2">
      <c r="O5993" s="62"/>
    </row>
    <row r="5994" spans="15:15" x14ac:dyDescent="0.2">
      <c r="O5994" s="62"/>
    </row>
    <row r="5995" spans="15:15" x14ac:dyDescent="0.2">
      <c r="O5995" s="62"/>
    </row>
    <row r="5996" spans="15:15" x14ac:dyDescent="0.2">
      <c r="O5996" s="62"/>
    </row>
    <row r="5997" spans="15:15" x14ac:dyDescent="0.2">
      <c r="O5997" s="62"/>
    </row>
    <row r="5998" spans="15:15" x14ac:dyDescent="0.2">
      <c r="O5998" s="62"/>
    </row>
    <row r="5999" spans="15:15" x14ac:dyDescent="0.2">
      <c r="O5999" s="62"/>
    </row>
    <row r="6000" spans="15:15" x14ac:dyDescent="0.2">
      <c r="O6000" s="62"/>
    </row>
    <row r="6001" spans="15:15" x14ac:dyDescent="0.2">
      <c r="O6001" s="62"/>
    </row>
    <row r="6002" spans="15:15" x14ac:dyDescent="0.2">
      <c r="O6002" s="62"/>
    </row>
    <row r="6003" spans="15:15" x14ac:dyDescent="0.2">
      <c r="O6003" s="62"/>
    </row>
    <row r="6004" spans="15:15" x14ac:dyDescent="0.2">
      <c r="O6004" s="62"/>
    </row>
    <row r="6005" spans="15:15" x14ac:dyDescent="0.2">
      <c r="O6005" s="62"/>
    </row>
    <row r="6006" spans="15:15" x14ac:dyDescent="0.2">
      <c r="O6006" s="62"/>
    </row>
    <row r="6007" spans="15:15" x14ac:dyDescent="0.2">
      <c r="O6007" s="62"/>
    </row>
    <row r="6008" spans="15:15" x14ac:dyDescent="0.2">
      <c r="O6008" s="62"/>
    </row>
    <row r="6009" spans="15:15" x14ac:dyDescent="0.2">
      <c r="O6009" s="62"/>
    </row>
    <row r="6010" spans="15:15" x14ac:dyDescent="0.2">
      <c r="O6010" s="62"/>
    </row>
    <row r="6011" spans="15:15" x14ac:dyDescent="0.2">
      <c r="O6011" s="62"/>
    </row>
    <row r="6012" spans="15:15" x14ac:dyDescent="0.2">
      <c r="O6012" s="62"/>
    </row>
    <row r="6013" spans="15:15" x14ac:dyDescent="0.2">
      <c r="O6013" s="62"/>
    </row>
    <row r="6014" spans="15:15" x14ac:dyDescent="0.2">
      <c r="O6014" s="62"/>
    </row>
    <row r="6015" spans="15:15" x14ac:dyDescent="0.2">
      <c r="O6015" s="62"/>
    </row>
    <row r="6016" spans="15:15" x14ac:dyDescent="0.2">
      <c r="O6016" s="62"/>
    </row>
    <row r="6017" spans="15:15" x14ac:dyDescent="0.2">
      <c r="O6017" s="62"/>
    </row>
    <row r="6018" spans="15:15" x14ac:dyDescent="0.2">
      <c r="O6018" s="62"/>
    </row>
    <row r="6019" spans="15:15" x14ac:dyDescent="0.2">
      <c r="O6019" s="62"/>
    </row>
    <row r="6020" spans="15:15" x14ac:dyDescent="0.2">
      <c r="O6020" s="62"/>
    </row>
    <row r="6021" spans="15:15" x14ac:dyDescent="0.2">
      <c r="O6021" s="62"/>
    </row>
    <row r="6022" spans="15:15" x14ac:dyDescent="0.2">
      <c r="O6022" s="62"/>
    </row>
    <row r="6023" spans="15:15" x14ac:dyDescent="0.2">
      <c r="O6023" s="62"/>
    </row>
    <row r="6024" spans="15:15" x14ac:dyDescent="0.2">
      <c r="O6024" s="62"/>
    </row>
    <row r="6025" spans="15:15" x14ac:dyDescent="0.2">
      <c r="O6025" s="62"/>
    </row>
    <row r="6026" spans="15:15" x14ac:dyDescent="0.2">
      <c r="O6026" s="62"/>
    </row>
    <row r="6027" spans="15:15" x14ac:dyDescent="0.2">
      <c r="O6027" s="62"/>
    </row>
    <row r="6028" spans="15:15" x14ac:dyDescent="0.2">
      <c r="O6028" s="62"/>
    </row>
    <row r="6029" spans="15:15" x14ac:dyDescent="0.2">
      <c r="O6029" s="62"/>
    </row>
    <row r="6030" spans="15:15" x14ac:dyDescent="0.2">
      <c r="O6030" s="62"/>
    </row>
    <row r="6031" spans="15:15" x14ac:dyDescent="0.2">
      <c r="O6031" s="62"/>
    </row>
    <row r="6032" spans="15:15" x14ac:dyDescent="0.2">
      <c r="O6032" s="62"/>
    </row>
    <row r="6033" spans="15:15" x14ac:dyDescent="0.2">
      <c r="O6033" s="62"/>
    </row>
    <row r="6034" spans="15:15" x14ac:dyDescent="0.2">
      <c r="O6034" s="62"/>
    </row>
    <row r="6035" spans="15:15" x14ac:dyDescent="0.2">
      <c r="O6035" s="62"/>
    </row>
    <row r="6036" spans="15:15" x14ac:dyDescent="0.2">
      <c r="O6036" s="62"/>
    </row>
    <row r="6037" spans="15:15" x14ac:dyDescent="0.2">
      <c r="O6037" s="62"/>
    </row>
    <row r="6038" spans="15:15" x14ac:dyDescent="0.2">
      <c r="O6038" s="62"/>
    </row>
    <row r="6039" spans="15:15" x14ac:dyDescent="0.2">
      <c r="O6039" s="62"/>
    </row>
    <row r="6040" spans="15:15" x14ac:dyDescent="0.2">
      <c r="O6040" s="62"/>
    </row>
    <row r="6041" spans="15:15" x14ac:dyDescent="0.2">
      <c r="O6041" s="62"/>
    </row>
    <row r="6042" spans="15:15" x14ac:dyDescent="0.2">
      <c r="O6042" s="62"/>
    </row>
    <row r="6043" spans="15:15" x14ac:dyDescent="0.2">
      <c r="O6043" s="62"/>
    </row>
    <row r="6044" spans="15:15" x14ac:dyDescent="0.2">
      <c r="O6044" s="62"/>
    </row>
    <row r="6045" spans="15:15" x14ac:dyDescent="0.2">
      <c r="O6045" s="62"/>
    </row>
    <row r="6046" spans="15:15" x14ac:dyDescent="0.2">
      <c r="O6046" s="62"/>
    </row>
    <row r="6047" spans="15:15" x14ac:dyDescent="0.2">
      <c r="O6047" s="62"/>
    </row>
    <row r="6048" spans="15:15" x14ac:dyDescent="0.2">
      <c r="O6048" s="62"/>
    </row>
    <row r="6049" spans="15:15" x14ac:dyDescent="0.2">
      <c r="O6049" s="62"/>
    </row>
    <row r="6050" spans="15:15" x14ac:dyDescent="0.2">
      <c r="O6050" s="62"/>
    </row>
    <row r="6051" spans="15:15" x14ac:dyDescent="0.2">
      <c r="O6051" s="62"/>
    </row>
    <row r="6052" spans="15:15" x14ac:dyDescent="0.2">
      <c r="O6052" s="62"/>
    </row>
    <row r="6053" spans="15:15" x14ac:dyDescent="0.2">
      <c r="O6053" s="62"/>
    </row>
    <row r="6054" spans="15:15" x14ac:dyDescent="0.2">
      <c r="O6054" s="62"/>
    </row>
    <row r="6055" spans="15:15" x14ac:dyDescent="0.2">
      <c r="O6055" s="62"/>
    </row>
    <row r="6056" spans="15:15" x14ac:dyDescent="0.2">
      <c r="O6056" s="62"/>
    </row>
    <row r="6057" spans="15:15" x14ac:dyDescent="0.2">
      <c r="O6057" s="62"/>
    </row>
    <row r="6058" spans="15:15" x14ac:dyDescent="0.2">
      <c r="O6058" s="62"/>
    </row>
    <row r="6059" spans="15:15" x14ac:dyDescent="0.2">
      <c r="O6059" s="62"/>
    </row>
    <row r="6060" spans="15:15" x14ac:dyDescent="0.2">
      <c r="O6060" s="62"/>
    </row>
    <row r="6061" spans="15:15" x14ac:dyDescent="0.2">
      <c r="O6061" s="62"/>
    </row>
    <row r="6062" spans="15:15" x14ac:dyDescent="0.2">
      <c r="O6062" s="62"/>
    </row>
    <row r="6063" spans="15:15" x14ac:dyDescent="0.2">
      <c r="O6063" s="62"/>
    </row>
    <row r="6064" spans="15:15" x14ac:dyDescent="0.2">
      <c r="O6064" s="62"/>
    </row>
    <row r="6065" spans="15:15" x14ac:dyDescent="0.2">
      <c r="O6065" s="62"/>
    </row>
    <row r="6066" spans="15:15" x14ac:dyDescent="0.2">
      <c r="O6066" s="62"/>
    </row>
    <row r="6067" spans="15:15" x14ac:dyDescent="0.2">
      <c r="O6067" s="62"/>
    </row>
    <row r="6068" spans="15:15" x14ac:dyDescent="0.2">
      <c r="O6068" s="62"/>
    </row>
    <row r="6069" spans="15:15" x14ac:dyDescent="0.2">
      <c r="O6069" s="62"/>
    </row>
    <row r="6070" spans="15:15" x14ac:dyDescent="0.2">
      <c r="O6070" s="62"/>
    </row>
    <row r="6071" spans="15:15" x14ac:dyDescent="0.2">
      <c r="O6071" s="62"/>
    </row>
    <row r="6072" spans="15:15" x14ac:dyDescent="0.2">
      <c r="O6072" s="62"/>
    </row>
    <row r="6073" spans="15:15" x14ac:dyDescent="0.2">
      <c r="O6073" s="62"/>
    </row>
    <row r="6074" spans="15:15" x14ac:dyDescent="0.2">
      <c r="O6074" s="62"/>
    </row>
    <row r="6075" spans="15:15" x14ac:dyDescent="0.2">
      <c r="O6075" s="62"/>
    </row>
    <row r="6076" spans="15:15" x14ac:dyDescent="0.2">
      <c r="O6076" s="62"/>
    </row>
    <row r="6077" spans="15:15" x14ac:dyDescent="0.2">
      <c r="O6077" s="62"/>
    </row>
    <row r="6078" spans="15:15" x14ac:dyDescent="0.2">
      <c r="O6078" s="62"/>
    </row>
    <row r="6079" spans="15:15" x14ac:dyDescent="0.2">
      <c r="O6079" s="62"/>
    </row>
    <row r="6080" spans="15:15" x14ac:dyDescent="0.2">
      <c r="O6080" s="62"/>
    </row>
    <row r="6081" spans="15:15" x14ac:dyDescent="0.2">
      <c r="O6081" s="62"/>
    </row>
    <row r="6082" spans="15:15" x14ac:dyDescent="0.2">
      <c r="O6082" s="62"/>
    </row>
    <row r="6083" spans="15:15" x14ac:dyDescent="0.2">
      <c r="O6083" s="62"/>
    </row>
    <row r="6084" spans="15:15" x14ac:dyDescent="0.2">
      <c r="O6084" s="62"/>
    </row>
    <row r="6085" spans="15:15" x14ac:dyDescent="0.2">
      <c r="O6085" s="62"/>
    </row>
    <row r="6086" spans="15:15" x14ac:dyDescent="0.2">
      <c r="O6086" s="62"/>
    </row>
    <row r="6087" spans="15:15" x14ac:dyDescent="0.2">
      <c r="O6087" s="62"/>
    </row>
    <row r="6088" spans="15:15" x14ac:dyDescent="0.2">
      <c r="O6088" s="62"/>
    </row>
    <row r="6089" spans="15:15" x14ac:dyDescent="0.2">
      <c r="O6089" s="62"/>
    </row>
    <row r="6090" spans="15:15" x14ac:dyDescent="0.2">
      <c r="O6090" s="62"/>
    </row>
    <row r="6091" spans="15:15" x14ac:dyDescent="0.2">
      <c r="O6091" s="62"/>
    </row>
    <row r="6092" spans="15:15" x14ac:dyDescent="0.2">
      <c r="O6092" s="62"/>
    </row>
    <row r="6093" spans="15:15" x14ac:dyDescent="0.2">
      <c r="O6093" s="62"/>
    </row>
    <row r="6094" spans="15:15" x14ac:dyDescent="0.2">
      <c r="O6094" s="62"/>
    </row>
    <row r="6095" spans="15:15" x14ac:dyDescent="0.2">
      <c r="O6095" s="62"/>
    </row>
    <row r="6096" spans="15:15" x14ac:dyDescent="0.2">
      <c r="O6096" s="62"/>
    </row>
    <row r="6097" spans="15:15" x14ac:dyDescent="0.2">
      <c r="O6097" s="62"/>
    </row>
    <row r="6098" spans="15:15" x14ac:dyDescent="0.2">
      <c r="O6098" s="62"/>
    </row>
    <row r="6099" spans="15:15" x14ac:dyDescent="0.2">
      <c r="O6099" s="62"/>
    </row>
    <row r="6100" spans="15:15" x14ac:dyDescent="0.2">
      <c r="O6100" s="62"/>
    </row>
    <row r="6101" spans="15:15" x14ac:dyDescent="0.2">
      <c r="O6101" s="62"/>
    </row>
    <row r="6102" spans="15:15" x14ac:dyDescent="0.2">
      <c r="O6102" s="62"/>
    </row>
    <row r="6103" spans="15:15" x14ac:dyDescent="0.2">
      <c r="O6103" s="62"/>
    </row>
    <row r="6104" spans="15:15" x14ac:dyDescent="0.2">
      <c r="O6104" s="62"/>
    </row>
    <row r="6105" spans="15:15" x14ac:dyDescent="0.2">
      <c r="O6105" s="62"/>
    </row>
    <row r="6106" spans="15:15" x14ac:dyDescent="0.2">
      <c r="O6106" s="62"/>
    </row>
    <row r="6107" spans="15:15" x14ac:dyDescent="0.2">
      <c r="O6107" s="62"/>
    </row>
    <row r="6108" spans="15:15" x14ac:dyDescent="0.2">
      <c r="O6108" s="62"/>
    </row>
    <row r="6109" spans="15:15" x14ac:dyDescent="0.2">
      <c r="O6109" s="62"/>
    </row>
    <row r="6110" spans="15:15" x14ac:dyDescent="0.2">
      <c r="O6110" s="62"/>
    </row>
    <row r="6111" spans="15:15" x14ac:dyDescent="0.2">
      <c r="O6111" s="62"/>
    </row>
    <row r="6112" spans="15:15" x14ac:dyDescent="0.2">
      <c r="O6112" s="62"/>
    </row>
    <row r="6113" spans="15:15" x14ac:dyDescent="0.2">
      <c r="O6113" s="62"/>
    </row>
    <row r="6114" spans="15:15" x14ac:dyDescent="0.2">
      <c r="O6114" s="62"/>
    </row>
    <row r="6115" spans="15:15" x14ac:dyDescent="0.2">
      <c r="O6115" s="62"/>
    </row>
    <row r="6116" spans="15:15" x14ac:dyDescent="0.2">
      <c r="O6116" s="62"/>
    </row>
    <row r="6117" spans="15:15" x14ac:dyDescent="0.2">
      <c r="O6117" s="62"/>
    </row>
    <row r="6118" spans="15:15" x14ac:dyDescent="0.2">
      <c r="O6118" s="62"/>
    </row>
    <row r="6119" spans="15:15" x14ac:dyDescent="0.2">
      <c r="O6119" s="62"/>
    </row>
    <row r="6120" spans="15:15" x14ac:dyDescent="0.2">
      <c r="O6120" s="62"/>
    </row>
    <row r="6121" spans="15:15" x14ac:dyDescent="0.2">
      <c r="O6121" s="62"/>
    </row>
    <row r="6122" spans="15:15" x14ac:dyDescent="0.2">
      <c r="O6122" s="62"/>
    </row>
    <row r="6123" spans="15:15" x14ac:dyDescent="0.2">
      <c r="O6123" s="62"/>
    </row>
    <row r="6124" spans="15:15" x14ac:dyDescent="0.2">
      <c r="O6124" s="62"/>
    </row>
    <row r="6125" spans="15:15" x14ac:dyDescent="0.2">
      <c r="O6125" s="62"/>
    </row>
    <row r="6126" spans="15:15" x14ac:dyDescent="0.2">
      <c r="O6126" s="62"/>
    </row>
    <row r="6127" spans="15:15" x14ac:dyDescent="0.2">
      <c r="O6127" s="62"/>
    </row>
    <row r="6128" spans="15:15" x14ac:dyDescent="0.2">
      <c r="O6128" s="62"/>
    </row>
    <row r="6129" spans="15:15" x14ac:dyDescent="0.2">
      <c r="O6129" s="62"/>
    </row>
    <row r="6130" spans="15:15" x14ac:dyDescent="0.2">
      <c r="O6130" s="62"/>
    </row>
    <row r="6131" spans="15:15" x14ac:dyDescent="0.2">
      <c r="O6131" s="62"/>
    </row>
    <row r="6132" spans="15:15" x14ac:dyDescent="0.2">
      <c r="O6132" s="62"/>
    </row>
    <row r="6133" spans="15:15" x14ac:dyDescent="0.2">
      <c r="O6133" s="62"/>
    </row>
    <row r="6134" spans="15:15" x14ac:dyDescent="0.2">
      <c r="O6134" s="62"/>
    </row>
    <row r="6135" spans="15:15" x14ac:dyDescent="0.2">
      <c r="O6135" s="62"/>
    </row>
    <row r="6136" spans="15:15" x14ac:dyDescent="0.2">
      <c r="O6136" s="62"/>
    </row>
    <row r="6137" spans="15:15" x14ac:dyDescent="0.2">
      <c r="O6137" s="62"/>
    </row>
    <row r="6138" spans="15:15" x14ac:dyDescent="0.2">
      <c r="O6138" s="62"/>
    </row>
    <row r="6139" spans="15:15" x14ac:dyDescent="0.2">
      <c r="O6139" s="62"/>
    </row>
    <row r="6140" spans="15:15" x14ac:dyDescent="0.2">
      <c r="O6140" s="62"/>
    </row>
    <row r="6141" spans="15:15" x14ac:dyDescent="0.2">
      <c r="O6141" s="62"/>
    </row>
    <row r="6142" spans="15:15" x14ac:dyDescent="0.2">
      <c r="O6142" s="62"/>
    </row>
    <row r="6143" spans="15:15" x14ac:dyDescent="0.2">
      <c r="O6143" s="62"/>
    </row>
    <row r="6144" spans="15:15" x14ac:dyDescent="0.2">
      <c r="O6144" s="62"/>
    </row>
    <row r="6145" spans="15:15" x14ac:dyDescent="0.2">
      <c r="O6145" s="62"/>
    </row>
    <row r="6146" spans="15:15" x14ac:dyDescent="0.2">
      <c r="O6146" s="62"/>
    </row>
    <row r="6147" spans="15:15" x14ac:dyDescent="0.2">
      <c r="O6147" s="62"/>
    </row>
    <row r="6148" spans="15:15" x14ac:dyDescent="0.2">
      <c r="O6148" s="62"/>
    </row>
    <row r="6149" spans="15:15" x14ac:dyDescent="0.2">
      <c r="O6149" s="62"/>
    </row>
    <row r="6150" spans="15:15" x14ac:dyDescent="0.2">
      <c r="O6150" s="62"/>
    </row>
    <row r="6151" spans="15:15" x14ac:dyDescent="0.2">
      <c r="O6151" s="62"/>
    </row>
    <row r="6152" spans="15:15" x14ac:dyDescent="0.2">
      <c r="O6152" s="62"/>
    </row>
    <row r="6153" spans="15:15" x14ac:dyDescent="0.2">
      <c r="O6153" s="62"/>
    </row>
    <row r="6154" spans="15:15" x14ac:dyDescent="0.2">
      <c r="O6154" s="62"/>
    </row>
    <row r="6155" spans="15:15" x14ac:dyDescent="0.2">
      <c r="O6155" s="62"/>
    </row>
    <row r="6156" spans="15:15" x14ac:dyDescent="0.2">
      <c r="O6156" s="62"/>
    </row>
    <row r="6157" spans="15:15" x14ac:dyDescent="0.2">
      <c r="O6157" s="62"/>
    </row>
    <row r="6158" spans="15:15" x14ac:dyDescent="0.2">
      <c r="O6158" s="62"/>
    </row>
    <row r="6159" spans="15:15" x14ac:dyDescent="0.2">
      <c r="O6159" s="62"/>
    </row>
    <row r="6160" spans="15:15" x14ac:dyDescent="0.2">
      <c r="O6160" s="62"/>
    </row>
    <row r="6161" spans="15:15" x14ac:dyDescent="0.2">
      <c r="O6161" s="62"/>
    </row>
    <row r="6162" spans="15:15" x14ac:dyDescent="0.2">
      <c r="O6162" s="62"/>
    </row>
    <row r="6163" spans="15:15" x14ac:dyDescent="0.2">
      <c r="O6163" s="62"/>
    </row>
    <row r="6164" spans="15:15" x14ac:dyDescent="0.2">
      <c r="O6164" s="62"/>
    </row>
    <row r="6165" spans="15:15" x14ac:dyDescent="0.2">
      <c r="O6165" s="62"/>
    </row>
    <row r="6166" spans="15:15" x14ac:dyDescent="0.2">
      <c r="O6166" s="62"/>
    </row>
    <row r="6167" spans="15:15" x14ac:dyDescent="0.2">
      <c r="O6167" s="62"/>
    </row>
    <row r="6168" spans="15:15" x14ac:dyDescent="0.2">
      <c r="O6168" s="62"/>
    </row>
    <row r="6169" spans="15:15" x14ac:dyDescent="0.2">
      <c r="O6169" s="62"/>
    </row>
    <row r="6170" spans="15:15" x14ac:dyDescent="0.2">
      <c r="O6170" s="62"/>
    </row>
    <row r="6171" spans="15:15" x14ac:dyDescent="0.2">
      <c r="O6171" s="62"/>
    </row>
    <row r="6172" spans="15:15" x14ac:dyDescent="0.2">
      <c r="O6172" s="62"/>
    </row>
    <row r="6173" spans="15:15" x14ac:dyDescent="0.2">
      <c r="O6173" s="62"/>
    </row>
    <row r="6174" spans="15:15" x14ac:dyDescent="0.2">
      <c r="O6174" s="62"/>
    </row>
    <row r="6175" spans="15:15" x14ac:dyDescent="0.2">
      <c r="O6175" s="62"/>
    </row>
    <row r="6176" spans="15:15" x14ac:dyDescent="0.2">
      <c r="O6176" s="62"/>
    </row>
    <row r="6177" spans="15:15" x14ac:dyDescent="0.2">
      <c r="O6177" s="62"/>
    </row>
    <row r="6178" spans="15:15" x14ac:dyDescent="0.2">
      <c r="O6178" s="62"/>
    </row>
    <row r="6179" spans="15:15" x14ac:dyDescent="0.2">
      <c r="O6179" s="62"/>
    </row>
    <row r="6180" spans="15:15" x14ac:dyDescent="0.2">
      <c r="O6180" s="62"/>
    </row>
    <row r="6181" spans="15:15" x14ac:dyDescent="0.2">
      <c r="O6181" s="62"/>
    </row>
    <row r="6182" spans="15:15" x14ac:dyDescent="0.2">
      <c r="O6182" s="62"/>
    </row>
    <row r="6183" spans="15:15" x14ac:dyDescent="0.2">
      <c r="O6183" s="62"/>
    </row>
    <row r="6184" spans="15:15" x14ac:dyDescent="0.2">
      <c r="O6184" s="62"/>
    </row>
    <row r="6185" spans="15:15" x14ac:dyDescent="0.2">
      <c r="O6185" s="62"/>
    </row>
    <row r="6186" spans="15:15" x14ac:dyDescent="0.2">
      <c r="O6186" s="62"/>
    </row>
    <row r="6187" spans="15:15" x14ac:dyDescent="0.2">
      <c r="O6187" s="62"/>
    </row>
    <row r="6188" spans="15:15" x14ac:dyDescent="0.2">
      <c r="O6188" s="62"/>
    </row>
    <row r="6189" spans="15:15" x14ac:dyDescent="0.2">
      <c r="O6189" s="62"/>
    </row>
    <row r="6190" spans="15:15" x14ac:dyDescent="0.2">
      <c r="O6190" s="62"/>
    </row>
    <row r="6191" spans="15:15" x14ac:dyDescent="0.2">
      <c r="O6191" s="62"/>
    </row>
    <row r="6192" spans="15:15" x14ac:dyDescent="0.2">
      <c r="O6192" s="62"/>
    </row>
    <row r="6193" spans="15:15" x14ac:dyDescent="0.2">
      <c r="O6193" s="62"/>
    </row>
    <row r="6194" spans="15:15" x14ac:dyDescent="0.2">
      <c r="O6194" s="62"/>
    </row>
    <row r="6195" spans="15:15" x14ac:dyDescent="0.2">
      <c r="O6195" s="62"/>
    </row>
    <row r="6196" spans="15:15" x14ac:dyDescent="0.2">
      <c r="O6196" s="62"/>
    </row>
    <row r="6197" spans="15:15" x14ac:dyDescent="0.2">
      <c r="O6197" s="62"/>
    </row>
    <row r="6198" spans="15:15" x14ac:dyDescent="0.2">
      <c r="O6198" s="62"/>
    </row>
    <row r="6199" spans="15:15" x14ac:dyDescent="0.2">
      <c r="O6199" s="62"/>
    </row>
    <row r="6200" spans="15:15" x14ac:dyDescent="0.2">
      <c r="O6200" s="62"/>
    </row>
    <row r="6201" spans="15:15" x14ac:dyDescent="0.2">
      <c r="O6201" s="62"/>
    </row>
    <row r="6202" spans="15:15" x14ac:dyDescent="0.2">
      <c r="O6202" s="62"/>
    </row>
    <row r="6203" spans="15:15" x14ac:dyDescent="0.2">
      <c r="O6203" s="62"/>
    </row>
    <row r="6204" spans="15:15" x14ac:dyDescent="0.2">
      <c r="O6204" s="62"/>
    </row>
    <row r="6205" spans="15:15" x14ac:dyDescent="0.2">
      <c r="O6205" s="62"/>
    </row>
    <row r="6206" spans="15:15" x14ac:dyDescent="0.2">
      <c r="O6206" s="62"/>
    </row>
    <row r="6207" spans="15:15" x14ac:dyDescent="0.2">
      <c r="O6207" s="62"/>
    </row>
    <row r="6208" spans="15:15" x14ac:dyDescent="0.2">
      <c r="O6208" s="62"/>
    </row>
    <row r="6209" spans="15:15" x14ac:dyDescent="0.2">
      <c r="O6209" s="62"/>
    </row>
    <row r="6210" spans="15:15" x14ac:dyDescent="0.2">
      <c r="O6210" s="62"/>
    </row>
    <row r="6211" spans="15:15" x14ac:dyDescent="0.2">
      <c r="O6211" s="62"/>
    </row>
    <row r="6212" spans="15:15" x14ac:dyDescent="0.2">
      <c r="O6212" s="62"/>
    </row>
    <row r="6213" spans="15:15" x14ac:dyDescent="0.2">
      <c r="O6213" s="62"/>
    </row>
    <row r="6214" spans="15:15" x14ac:dyDescent="0.2">
      <c r="O6214" s="62"/>
    </row>
    <row r="6215" spans="15:15" x14ac:dyDescent="0.2">
      <c r="O6215" s="62"/>
    </row>
    <row r="6216" spans="15:15" x14ac:dyDescent="0.2">
      <c r="O6216" s="62"/>
    </row>
    <row r="6217" spans="15:15" x14ac:dyDescent="0.2">
      <c r="O6217" s="62"/>
    </row>
    <row r="6218" spans="15:15" x14ac:dyDescent="0.2">
      <c r="O6218" s="62"/>
    </row>
    <row r="6219" spans="15:15" x14ac:dyDescent="0.2">
      <c r="O6219" s="62"/>
    </row>
    <row r="6220" spans="15:15" x14ac:dyDescent="0.2">
      <c r="O6220" s="62"/>
    </row>
    <row r="6221" spans="15:15" x14ac:dyDescent="0.2">
      <c r="O6221" s="62"/>
    </row>
    <row r="6222" spans="15:15" x14ac:dyDescent="0.2">
      <c r="O6222" s="62"/>
    </row>
    <row r="6223" spans="15:15" x14ac:dyDescent="0.2">
      <c r="O6223" s="62"/>
    </row>
    <row r="6224" spans="15:15" x14ac:dyDescent="0.2">
      <c r="O6224" s="62"/>
    </row>
    <row r="6225" spans="15:15" x14ac:dyDescent="0.2">
      <c r="O6225" s="62"/>
    </row>
    <row r="6226" spans="15:15" x14ac:dyDescent="0.2">
      <c r="O6226" s="62"/>
    </row>
    <row r="6227" spans="15:15" x14ac:dyDescent="0.2">
      <c r="O6227" s="62"/>
    </row>
    <row r="6228" spans="15:15" x14ac:dyDescent="0.2">
      <c r="O6228" s="62"/>
    </row>
    <row r="6229" spans="15:15" x14ac:dyDescent="0.2">
      <c r="O6229" s="62"/>
    </row>
    <row r="6230" spans="15:15" x14ac:dyDescent="0.2">
      <c r="O6230" s="62"/>
    </row>
    <row r="6231" spans="15:15" x14ac:dyDescent="0.2">
      <c r="O6231" s="62"/>
    </row>
    <row r="6232" spans="15:15" x14ac:dyDescent="0.2">
      <c r="O6232" s="62"/>
    </row>
    <row r="6233" spans="15:15" x14ac:dyDescent="0.2">
      <c r="O6233" s="62"/>
    </row>
    <row r="6234" spans="15:15" x14ac:dyDescent="0.2">
      <c r="O6234" s="62"/>
    </row>
    <row r="6235" spans="15:15" x14ac:dyDescent="0.2">
      <c r="O6235" s="62"/>
    </row>
    <row r="6236" spans="15:15" x14ac:dyDescent="0.2">
      <c r="O6236" s="62"/>
    </row>
    <row r="6237" spans="15:15" x14ac:dyDescent="0.2">
      <c r="O6237" s="62"/>
    </row>
    <row r="6238" spans="15:15" x14ac:dyDescent="0.2">
      <c r="O6238" s="62"/>
    </row>
    <row r="6239" spans="15:15" x14ac:dyDescent="0.2">
      <c r="O6239" s="62"/>
    </row>
    <row r="6240" spans="15:15" x14ac:dyDescent="0.2">
      <c r="O6240" s="62"/>
    </row>
    <row r="6241" spans="15:15" x14ac:dyDescent="0.2">
      <c r="O6241" s="62"/>
    </row>
    <row r="6242" spans="15:15" x14ac:dyDescent="0.2">
      <c r="O6242" s="62"/>
    </row>
    <row r="6243" spans="15:15" x14ac:dyDescent="0.2">
      <c r="O6243" s="62"/>
    </row>
    <row r="6244" spans="15:15" x14ac:dyDescent="0.2">
      <c r="O6244" s="62"/>
    </row>
    <row r="6245" spans="15:15" x14ac:dyDescent="0.2">
      <c r="O6245" s="62"/>
    </row>
    <row r="6246" spans="15:15" x14ac:dyDescent="0.2">
      <c r="O6246" s="62"/>
    </row>
    <row r="6247" spans="15:15" x14ac:dyDescent="0.2">
      <c r="O6247" s="62"/>
    </row>
    <row r="6248" spans="15:15" x14ac:dyDescent="0.2">
      <c r="O6248" s="62"/>
    </row>
    <row r="6249" spans="15:15" x14ac:dyDescent="0.2">
      <c r="O6249" s="62"/>
    </row>
    <row r="6250" spans="15:15" x14ac:dyDescent="0.2">
      <c r="O6250" s="62"/>
    </row>
    <row r="6251" spans="15:15" x14ac:dyDescent="0.2">
      <c r="O6251" s="62"/>
    </row>
    <row r="6252" spans="15:15" x14ac:dyDescent="0.2">
      <c r="O6252" s="62"/>
    </row>
    <row r="6253" spans="15:15" x14ac:dyDescent="0.2">
      <c r="O6253" s="62"/>
    </row>
    <row r="6254" spans="15:15" x14ac:dyDescent="0.2">
      <c r="O6254" s="62"/>
    </row>
    <row r="6255" spans="15:15" x14ac:dyDescent="0.2">
      <c r="O6255" s="62"/>
    </row>
    <row r="6256" spans="15:15" x14ac:dyDescent="0.2">
      <c r="O6256" s="62"/>
    </row>
    <row r="6257" spans="15:15" x14ac:dyDescent="0.2">
      <c r="O6257" s="62"/>
    </row>
    <row r="6258" spans="15:15" x14ac:dyDescent="0.2">
      <c r="O6258" s="62"/>
    </row>
    <row r="6259" spans="15:15" x14ac:dyDescent="0.2">
      <c r="O6259" s="62"/>
    </row>
    <row r="6260" spans="15:15" x14ac:dyDescent="0.2">
      <c r="O6260" s="62"/>
    </row>
    <row r="6261" spans="15:15" x14ac:dyDescent="0.2">
      <c r="O6261" s="62"/>
    </row>
    <row r="6262" spans="15:15" x14ac:dyDescent="0.2">
      <c r="O6262" s="62"/>
    </row>
    <row r="6263" spans="15:15" x14ac:dyDescent="0.2">
      <c r="O6263" s="62"/>
    </row>
    <row r="6264" spans="15:15" x14ac:dyDescent="0.2">
      <c r="O6264" s="62"/>
    </row>
    <row r="6265" spans="15:15" x14ac:dyDescent="0.2">
      <c r="O6265" s="62"/>
    </row>
    <row r="6266" spans="15:15" x14ac:dyDescent="0.2">
      <c r="O6266" s="62"/>
    </row>
    <row r="6267" spans="15:15" x14ac:dyDescent="0.2">
      <c r="O6267" s="62"/>
    </row>
    <row r="6268" spans="15:15" x14ac:dyDescent="0.2">
      <c r="O6268" s="62"/>
    </row>
    <row r="6269" spans="15:15" x14ac:dyDescent="0.2">
      <c r="O6269" s="62"/>
    </row>
    <row r="6270" spans="15:15" x14ac:dyDescent="0.2">
      <c r="O6270" s="62"/>
    </row>
    <row r="6271" spans="15:15" x14ac:dyDescent="0.2">
      <c r="O6271" s="62"/>
    </row>
    <row r="6272" spans="15:15" x14ac:dyDescent="0.2">
      <c r="O6272" s="62"/>
    </row>
    <row r="6273" spans="15:15" x14ac:dyDescent="0.2">
      <c r="O6273" s="62"/>
    </row>
    <row r="6274" spans="15:15" x14ac:dyDescent="0.2">
      <c r="O6274" s="62"/>
    </row>
    <row r="6275" spans="15:15" x14ac:dyDescent="0.2">
      <c r="O6275" s="62"/>
    </row>
    <row r="6276" spans="15:15" x14ac:dyDescent="0.2">
      <c r="O6276" s="62"/>
    </row>
    <row r="6277" spans="15:15" x14ac:dyDescent="0.2">
      <c r="O6277" s="62"/>
    </row>
    <row r="6278" spans="15:15" x14ac:dyDescent="0.2">
      <c r="O6278" s="62"/>
    </row>
    <row r="6279" spans="15:15" x14ac:dyDescent="0.2">
      <c r="O6279" s="62"/>
    </row>
    <row r="6280" spans="15:15" x14ac:dyDescent="0.2">
      <c r="O6280" s="62"/>
    </row>
    <row r="6281" spans="15:15" x14ac:dyDescent="0.2">
      <c r="O6281" s="62"/>
    </row>
    <row r="6282" spans="15:15" x14ac:dyDescent="0.2">
      <c r="O6282" s="62"/>
    </row>
    <row r="6283" spans="15:15" x14ac:dyDescent="0.2">
      <c r="O6283" s="62"/>
    </row>
    <row r="6284" spans="15:15" x14ac:dyDescent="0.2">
      <c r="O6284" s="62"/>
    </row>
    <row r="6285" spans="15:15" x14ac:dyDescent="0.2">
      <c r="O6285" s="62"/>
    </row>
    <row r="6286" spans="15:15" x14ac:dyDescent="0.2">
      <c r="O6286" s="62"/>
    </row>
    <row r="6287" spans="15:15" x14ac:dyDescent="0.2">
      <c r="O6287" s="62"/>
    </row>
    <row r="6288" spans="15:15" x14ac:dyDescent="0.2">
      <c r="O6288" s="62"/>
    </row>
    <row r="6289" spans="15:15" x14ac:dyDescent="0.2">
      <c r="O6289" s="62"/>
    </row>
    <row r="6290" spans="15:15" x14ac:dyDescent="0.2">
      <c r="O6290" s="62"/>
    </row>
    <row r="6291" spans="15:15" x14ac:dyDescent="0.2">
      <c r="O6291" s="62"/>
    </row>
    <row r="6292" spans="15:15" x14ac:dyDescent="0.2">
      <c r="O6292" s="62"/>
    </row>
    <row r="6293" spans="15:15" x14ac:dyDescent="0.2">
      <c r="O6293" s="62"/>
    </row>
    <row r="6294" spans="15:15" x14ac:dyDescent="0.2">
      <c r="O6294" s="62"/>
    </row>
    <row r="6295" spans="15:15" x14ac:dyDescent="0.2">
      <c r="O6295" s="62"/>
    </row>
    <row r="6296" spans="15:15" x14ac:dyDescent="0.2">
      <c r="O6296" s="62"/>
    </row>
    <row r="6297" spans="15:15" x14ac:dyDescent="0.2">
      <c r="O6297" s="62"/>
    </row>
    <row r="6298" spans="15:15" x14ac:dyDescent="0.2">
      <c r="O6298" s="62"/>
    </row>
    <row r="6299" spans="15:15" x14ac:dyDescent="0.2">
      <c r="O6299" s="62"/>
    </row>
    <row r="6300" spans="15:15" x14ac:dyDescent="0.2">
      <c r="O6300" s="62"/>
    </row>
    <row r="6301" spans="15:15" x14ac:dyDescent="0.2">
      <c r="O6301" s="62"/>
    </row>
    <row r="6302" spans="15:15" x14ac:dyDescent="0.2">
      <c r="O6302" s="62"/>
    </row>
    <row r="6303" spans="15:15" x14ac:dyDescent="0.2">
      <c r="O6303" s="62"/>
    </row>
    <row r="6304" spans="15:15" x14ac:dyDescent="0.2">
      <c r="O6304" s="62"/>
    </row>
    <row r="6305" spans="15:15" x14ac:dyDescent="0.2">
      <c r="O6305" s="62"/>
    </row>
    <row r="6306" spans="15:15" x14ac:dyDescent="0.2">
      <c r="O6306" s="62"/>
    </row>
    <row r="6307" spans="15:15" x14ac:dyDescent="0.2">
      <c r="O6307" s="62"/>
    </row>
    <row r="6308" spans="15:15" x14ac:dyDescent="0.2">
      <c r="O6308" s="62"/>
    </row>
    <row r="6309" spans="15:15" x14ac:dyDescent="0.2">
      <c r="O6309" s="62"/>
    </row>
    <row r="6310" spans="15:15" x14ac:dyDescent="0.2">
      <c r="O6310" s="62"/>
    </row>
    <row r="6311" spans="15:15" x14ac:dyDescent="0.2">
      <c r="O6311" s="62"/>
    </row>
    <row r="6312" spans="15:15" x14ac:dyDescent="0.2">
      <c r="O6312" s="62"/>
    </row>
    <row r="6313" spans="15:15" x14ac:dyDescent="0.2">
      <c r="O6313" s="62"/>
    </row>
    <row r="6314" spans="15:15" x14ac:dyDescent="0.2">
      <c r="O6314" s="62"/>
    </row>
    <row r="6315" spans="15:15" x14ac:dyDescent="0.2">
      <c r="O6315" s="62"/>
    </row>
    <row r="6316" spans="15:15" x14ac:dyDescent="0.2">
      <c r="O6316" s="62"/>
    </row>
    <row r="6317" spans="15:15" x14ac:dyDescent="0.2">
      <c r="O6317" s="62"/>
    </row>
    <row r="6318" spans="15:15" x14ac:dyDescent="0.2">
      <c r="O6318" s="62"/>
    </row>
    <row r="6319" spans="15:15" x14ac:dyDescent="0.2">
      <c r="O6319" s="62"/>
    </row>
    <row r="6320" spans="15:15" x14ac:dyDescent="0.2">
      <c r="O6320" s="62"/>
    </row>
    <row r="6321" spans="15:15" x14ac:dyDescent="0.2">
      <c r="O6321" s="62"/>
    </row>
    <row r="6322" spans="15:15" x14ac:dyDescent="0.2">
      <c r="O6322" s="62"/>
    </row>
    <row r="6323" spans="15:15" x14ac:dyDescent="0.2">
      <c r="O6323" s="62"/>
    </row>
    <row r="6324" spans="15:15" x14ac:dyDescent="0.2">
      <c r="O6324" s="62"/>
    </row>
    <row r="6325" spans="15:15" x14ac:dyDescent="0.2">
      <c r="O6325" s="62"/>
    </row>
    <row r="6326" spans="15:15" x14ac:dyDescent="0.2">
      <c r="O6326" s="62"/>
    </row>
    <row r="6327" spans="15:15" x14ac:dyDescent="0.2">
      <c r="O6327" s="62"/>
    </row>
    <row r="6328" spans="15:15" x14ac:dyDescent="0.2">
      <c r="O6328" s="62"/>
    </row>
    <row r="6329" spans="15:15" x14ac:dyDescent="0.2">
      <c r="O6329" s="62"/>
    </row>
    <row r="6330" spans="15:15" x14ac:dyDescent="0.2">
      <c r="O6330" s="62"/>
    </row>
    <row r="6331" spans="15:15" x14ac:dyDescent="0.2">
      <c r="O6331" s="62"/>
    </row>
    <row r="6332" spans="15:15" x14ac:dyDescent="0.2">
      <c r="O6332" s="62"/>
    </row>
    <row r="6333" spans="15:15" x14ac:dyDescent="0.2">
      <c r="O6333" s="62"/>
    </row>
    <row r="6334" spans="15:15" x14ac:dyDescent="0.2">
      <c r="O6334" s="62"/>
    </row>
    <row r="6335" spans="15:15" x14ac:dyDescent="0.2">
      <c r="O6335" s="62"/>
    </row>
    <row r="6336" spans="15:15" x14ac:dyDescent="0.2">
      <c r="O6336" s="62"/>
    </row>
    <row r="6337" spans="15:15" x14ac:dyDescent="0.2">
      <c r="O6337" s="62"/>
    </row>
    <row r="6338" spans="15:15" x14ac:dyDescent="0.2">
      <c r="O6338" s="62"/>
    </row>
    <row r="6339" spans="15:15" x14ac:dyDescent="0.2">
      <c r="O6339" s="62"/>
    </row>
    <row r="6340" spans="15:15" x14ac:dyDescent="0.2">
      <c r="O6340" s="62"/>
    </row>
    <row r="6341" spans="15:15" x14ac:dyDescent="0.2">
      <c r="O6341" s="62"/>
    </row>
    <row r="6342" spans="15:15" x14ac:dyDescent="0.2">
      <c r="O6342" s="62"/>
    </row>
    <row r="6343" spans="15:15" x14ac:dyDescent="0.2">
      <c r="O6343" s="62"/>
    </row>
    <row r="6344" spans="15:15" x14ac:dyDescent="0.2">
      <c r="O6344" s="62"/>
    </row>
    <row r="6345" spans="15:15" x14ac:dyDescent="0.2">
      <c r="O6345" s="62"/>
    </row>
    <row r="6346" spans="15:15" x14ac:dyDescent="0.2">
      <c r="O6346" s="62"/>
    </row>
    <row r="6347" spans="15:15" x14ac:dyDescent="0.2">
      <c r="O6347" s="62"/>
    </row>
    <row r="6348" spans="15:15" x14ac:dyDescent="0.2">
      <c r="O6348" s="62"/>
    </row>
    <row r="6349" spans="15:15" x14ac:dyDescent="0.2">
      <c r="O6349" s="62"/>
    </row>
    <row r="6350" spans="15:15" x14ac:dyDescent="0.2">
      <c r="O6350" s="62"/>
    </row>
    <row r="6351" spans="15:15" x14ac:dyDescent="0.2">
      <c r="O6351" s="62"/>
    </row>
    <row r="6352" spans="15:15" x14ac:dyDescent="0.2">
      <c r="O6352" s="62"/>
    </row>
    <row r="6353" spans="15:15" x14ac:dyDescent="0.2">
      <c r="O6353" s="62"/>
    </row>
    <row r="6354" spans="15:15" x14ac:dyDescent="0.2">
      <c r="O6354" s="62"/>
    </row>
    <row r="6355" spans="15:15" x14ac:dyDescent="0.2">
      <c r="O6355" s="62"/>
    </row>
    <row r="6356" spans="15:15" x14ac:dyDescent="0.2">
      <c r="O6356" s="62"/>
    </row>
    <row r="6357" spans="15:15" x14ac:dyDescent="0.2">
      <c r="O6357" s="62"/>
    </row>
    <row r="6358" spans="15:15" x14ac:dyDescent="0.2">
      <c r="O6358" s="62"/>
    </row>
    <row r="6359" spans="15:15" x14ac:dyDescent="0.2">
      <c r="O6359" s="62"/>
    </row>
    <row r="6360" spans="15:15" x14ac:dyDescent="0.2">
      <c r="O6360" s="62"/>
    </row>
    <row r="6361" spans="15:15" x14ac:dyDescent="0.2">
      <c r="O6361" s="62"/>
    </row>
    <row r="6362" spans="15:15" x14ac:dyDescent="0.2">
      <c r="O6362" s="62"/>
    </row>
    <row r="6363" spans="15:15" x14ac:dyDescent="0.2">
      <c r="O6363" s="62"/>
    </row>
    <row r="6364" spans="15:15" x14ac:dyDescent="0.2">
      <c r="O6364" s="62"/>
    </row>
    <row r="6365" spans="15:15" x14ac:dyDescent="0.2">
      <c r="O6365" s="62"/>
    </row>
    <row r="6366" spans="15:15" x14ac:dyDescent="0.2">
      <c r="O6366" s="62"/>
    </row>
    <row r="6367" spans="15:15" x14ac:dyDescent="0.2">
      <c r="O6367" s="62"/>
    </row>
    <row r="6368" spans="15:15" x14ac:dyDescent="0.2">
      <c r="O6368" s="62"/>
    </row>
    <row r="6369" spans="15:15" x14ac:dyDescent="0.2">
      <c r="O6369" s="62"/>
    </row>
    <row r="6370" spans="15:15" x14ac:dyDescent="0.2">
      <c r="O6370" s="62"/>
    </row>
    <row r="6371" spans="15:15" x14ac:dyDescent="0.2">
      <c r="O6371" s="62"/>
    </row>
    <row r="6372" spans="15:15" x14ac:dyDescent="0.2">
      <c r="O6372" s="62"/>
    </row>
    <row r="6373" spans="15:15" x14ac:dyDescent="0.2">
      <c r="O6373" s="62"/>
    </row>
    <row r="6374" spans="15:15" x14ac:dyDescent="0.2">
      <c r="O6374" s="62"/>
    </row>
    <row r="6375" spans="15:15" x14ac:dyDescent="0.2">
      <c r="O6375" s="62"/>
    </row>
    <row r="6376" spans="15:15" x14ac:dyDescent="0.2">
      <c r="O6376" s="62"/>
    </row>
    <row r="6377" spans="15:15" x14ac:dyDescent="0.2">
      <c r="O6377" s="62"/>
    </row>
    <row r="6378" spans="15:15" x14ac:dyDescent="0.2">
      <c r="O6378" s="62"/>
    </row>
    <row r="6379" spans="15:15" x14ac:dyDescent="0.2">
      <c r="O6379" s="62"/>
    </row>
    <row r="6380" spans="15:15" x14ac:dyDescent="0.2">
      <c r="O6380" s="62"/>
    </row>
    <row r="6381" spans="15:15" x14ac:dyDescent="0.2">
      <c r="O6381" s="62"/>
    </row>
    <row r="6382" spans="15:15" x14ac:dyDescent="0.2">
      <c r="O6382" s="62"/>
    </row>
    <row r="6383" spans="15:15" x14ac:dyDescent="0.2">
      <c r="O6383" s="62"/>
    </row>
    <row r="6384" spans="15:15" x14ac:dyDescent="0.2">
      <c r="O6384" s="62"/>
    </row>
    <row r="6385" spans="15:15" x14ac:dyDescent="0.2">
      <c r="O6385" s="62"/>
    </row>
    <row r="6386" spans="15:15" x14ac:dyDescent="0.2">
      <c r="O6386" s="62"/>
    </row>
    <row r="6387" spans="15:15" x14ac:dyDescent="0.2">
      <c r="O6387" s="62"/>
    </row>
    <row r="6388" spans="15:15" x14ac:dyDescent="0.2">
      <c r="O6388" s="62"/>
    </row>
    <row r="6389" spans="15:15" x14ac:dyDescent="0.2">
      <c r="O6389" s="62"/>
    </row>
    <row r="6390" spans="15:15" x14ac:dyDescent="0.2">
      <c r="O6390" s="62"/>
    </row>
    <row r="6391" spans="15:15" x14ac:dyDescent="0.2">
      <c r="O6391" s="62"/>
    </row>
    <row r="6392" spans="15:15" x14ac:dyDescent="0.2">
      <c r="O6392" s="62"/>
    </row>
    <row r="6393" spans="15:15" x14ac:dyDescent="0.2">
      <c r="O6393" s="62"/>
    </row>
    <row r="6394" spans="15:15" x14ac:dyDescent="0.2">
      <c r="O6394" s="62"/>
    </row>
    <row r="6395" spans="15:15" x14ac:dyDescent="0.2">
      <c r="O6395" s="62"/>
    </row>
    <row r="6396" spans="15:15" x14ac:dyDescent="0.2">
      <c r="O6396" s="62"/>
    </row>
    <row r="6397" spans="15:15" x14ac:dyDescent="0.2">
      <c r="O6397" s="62"/>
    </row>
    <row r="6398" spans="15:15" x14ac:dyDescent="0.2">
      <c r="O6398" s="62"/>
    </row>
    <row r="6399" spans="15:15" x14ac:dyDescent="0.2">
      <c r="O6399" s="62"/>
    </row>
    <row r="6400" spans="15:15" x14ac:dyDescent="0.2">
      <c r="O6400" s="62"/>
    </row>
    <row r="6401" spans="15:15" x14ac:dyDescent="0.2">
      <c r="O6401" s="62"/>
    </row>
    <row r="6402" spans="15:15" x14ac:dyDescent="0.2">
      <c r="O6402" s="62"/>
    </row>
    <row r="6403" spans="15:15" x14ac:dyDescent="0.2">
      <c r="O6403" s="62"/>
    </row>
    <row r="6404" spans="15:15" x14ac:dyDescent="0.2">
      <c r="O6404" s="62"/>
    </row>
    <row r="6405" spans="15:15" x14ac:dyDescent="0.2">
      <c r="O6405" s="62"/>
    </row>
    <row r="6406" spans="15:15" x14ac:dyDescent="0.2">
      <c r="O6406" s="62"/>
    </row>
    <row r="6407" spans="15:15" x14ac:dyDescent="0.2">
      <c r="O6407" s="62"/>
    </row>
    <row r="6408" spans="15:15" x14ac:dyDescent="0.2">
      <c r="O6408" s="62"/>
    </row>
    <row r="6409" spans="15:15" x14ac:dyDescent="0.2">
      <c r="O6409" s="62"/>
    </row>
    <row r="6410" spans="15:15" x14ac:dyDescent="0.2">
      <c r="O6410" s="62"/>
    </row>
    <row r="6411" spans="15:15" x14ac:dyDescent="0.2">
      <c r="O6411" s="62"/>
    </row>
    <row r="6412" spans="15:15" x14ac:dyDescent="0.2">
      <c r="O6412" s="62"/>
    </row>
    <row r="6413" spans="15:15" x14ac:dyDescent="0.2">
      <c r="O6413" s="62"/>
    </row>
    <row r="6414" spans="15:15" x14ac:dyDescent="0.2">
      <c r="O6414" s="62"/>
    </row>
    <row r="6415" spans="15:15" x14ac:dyDescent="0.2">
      <c r="O6415" s="62"/>
    </row>
    <row r="6416" spans="15:15" x14ac:dyDescent="0.2">
      <c r="O6416" s="62"/>
    </row>
    <row r="6417" spans="15:15" x14ac:dyDescent="0.2">
      <c r="O6417" s="62"/>
    </row>
    <row r="6418" spans="15:15" x14ac:dyDescent="0.2">
      <c r="O6418" s="62"/>
    </row>
    <row r="6419" spans="15:15" x14ac:dyDescent="0.2">
      <c r="O6419" s="62"/>
    </row>
    <row r="6420" spans="15:15" x14ac:dyDescent="0.2">
      <c r="O6420" s="62"/>
    </row>
    <row r="6421" spans="15:15" x14ac:dyDescent="0.2">
      <c r="O6421" s="62"/>
    </row>
    <row r="6422" spans="15:15" x14ac:dyDescent="0.2">
      <c r="O6422" s="62"/>
    </row>
    <row r="6423" spans="15:15" x14ac:dyDescent="0.2">
      <c r="O6423" s="62"/>
    </row>
    <row r="6424" spans="15:15" x14ac:dyDescent="0.2">
      <c r="O6424" s="62"/>
    </row>
    <row r="6425" spans="15:15" x14ac:dyDescent="0.2">
      <c r="O6425" s="62"/>
    </row>
    <row r="6426" spans="15:15" x14ac:dyDescent="0.2">
      <c r="O6426" s="62"/>
    </row>
    <row r="6427" spans="15:15" x14ac:dyDescent="0.2">
      <c r="O6427" s="62"/>
    </row>
    <row r="6428" spans="15:15" x14ac:dyDescent="0.2">
      <c r="O6428" s="62"/>
    </row>
    <row r="6429" spans="15:15" x14ac:dyDescent="0.2">
      <c r="O6429" s="62"/>
    </row>
    <row r="6430" spans="15:15" x14ac:dyDescent="0.2">
      <c r="O6430" s="62"/>
    </row>
    <row r="6431" spans="15:15" x14ac:dyDescent="0.2">
      <c r="O6431" s="62"/>
    </row>
    <row r="6432" spans="15:15" x14ac:dyDescent="0.2">
      <c r="O6432" s="62"/>
    </row>
    <row r="6433" spans="15:15" x14ac:dyDescent="0.2">
      <c r="O6433" s="62"/>
    </row>
    <row r="6434" spans="15:15" x14ac:dyDescent="0.2">
      <c r="O6434" s="62"/>
    </row>
    <row r="6435" spans="15:15" x14ac:dyDescent="0.2">
      <c r="O6435" s="62"/>
    </row>
    <row r="6436" spans="15:15" x14ac:dyDescent="0.2">
      <c r="O6436" s="62"/>
    </row>
    <row r="6437" spans="15:15" x14ac:dyDescent="0.2">
      <c r="O6437" s="62"/>
    </row>
    <row r="6438" spans="15:15" x14ac:dyDescent="0.2">
      <c r="O6438" s="62"/>
    </row>
    <row r="6439" spans="15:15" x14ac:dyDescent="0.2">
      <c r="O6439" s="62"/>
    </row>
    <row r="6440" spans="15:15" x14ac:dyDescent="0.2">
      <c r="O6440" s="62"/>
    </row>
    <row r="6441" spans="15:15" x14ac:dyDescent="0.2">
      <c r="O6441" s="62"/>
    </row>
    <row r="6442" spans="15:15" x14ac:dyDescent="0.2">
      <c r="O6442" s="62"/>
    </row>
    <row r="6443" spans="15:15" x14ac:dyDescent="0.2">
      <c r="O6443" s="62"/>
    </row>
    <row r="6444" spans="15:15" x14ac:dyDescent="0.2">
      <c r="O6444" s="62"/>
    </row>
    <row r="6445" spans="15:15" x14ac:dyDescent="0.2">
      <c r="O6445" s="62"/>
    </row>
    <row r="6446" spans="15:15" x14ac:dyDescent="0.2">
      <c r="O6446" s="62"/>
    </row>
    <row r="6447" spans="15:15" x14ac:dyDescent="0.2">
      <c r="O6447" s="62"/>
    </row>
    <row r="6448" spans="15:15" x14ac:dyDescent="0.2">
      <c r="O6448" s="62"/>
    </row>
    <row r="6449" spans="15:15" x14ac:dyDescent="0.2">
      <c r="O6449" s="62"/>
    </row>
    <row r="6450" spans="15:15" x14ac:dyDescent="0.2">
      <c r="O6450" s="62"/>
    </row>
    <row r="6451" spans="15:15" x14ac:dyDescent="0.2">
      <c r="O6451" s="62"/>
    </row>
    <row r="6452" spans="15:15" x14ac:dyDescent="0.2">
      <c r="O6452" s="62"/>
    </row>
    <row r="6453" spans="15:15" x14ac:dyDescent="0.2">
      <c r="O6453" s="62"/>
    </row>
    <row r="6454" spans="15:15" x14ac:dyDescent="0.2">
      <c r="O6454" s="62"/>
    </row>
    <row r="6455" spans="15:15" x14ac:dyDescent="0.2">
      <c r="O6455" s="62"/>
    </row>
    <row r="6456" spans="15:15" x14ac:dyDescent="0.2">
      <c r="O6456" s="62"/>
    </row>
    <row r="6457" spans="15:15" x14ac:dyDescent="0.2">
      <c r="O6457" s="62"/>
    </row>
    <row r="6458" spans="15:15" x14ac:dyDescent="0.2">
      <c r="O6458" s="62"/>
    </row>
    <row r="6459" spans="15:15" x14ac:dyDescent="0.2">
      <c r="O6459" s="62"/>
    </row>
    <row r="6460" spans="15:15" x14ac:dyDescent="0.2">
      <c r="O6460" s="62"/>
    </row>
    <row r="6461" spans="15:15" x14ac:dyDescent="0.2">
      <c r="O6461" s="62"/>
    </row>
    <row r="6462" spans="15:15" x14ac:dyDescent="0.2">
      <c r="O6462" s="62"/>
    </row>
    <row r="6463" spans="15:15" x14ac:dyDescent="0.2">
      <c r="O6463" s="62"/>
    </row>
    <row r="6464" spans="15:15" x14ac:dyDescent="0.2">
      <c r="O6464" s="62"/>
    </row>
    <row r="6465" spans="15:15" x14ac:dyDescent="0.2">
      <c r="O6465" s="62"/>
    </row>
    <row r="6466" spans="15:15" x14ac:dyDescent="0.2">
      <c r="O6466" s="62"/>
    </row>
    <row r="6467" spans="15:15" x14ac:dyDescent="0.2">
      <c r="O6467" s="62"/>
    </row>
    <row r="6468" spans="15:15" x14ac:dyDescent="0.2">
      <c r="O6468" s="62"/>
    </row>
    <row r="6469" spans="15:15" x14ac:dyDescent="0.2">
      <c r="O6469" s="62"/>
    </row>
    <row r="6470" spans="15:15" x14ac:dyDescent="0.2">
      <c r="O6470" s="62"/>
    </row>
    <row r="6471" spans="15:15" x14ac:dyDescent="0.2">
      <c r="O6471" s="62"/>
    </row>
    <row r="6472" spans="15:15" x14ac:dyDescent="0.2">
      <c r="O6472" s="62"/>
    </row>
    <row r="6473" spans="15:15" x14ac:dyDescent="0.2">
      <c r="O6473" s="62"/>
    </row>
    <row r="6474" spans="15:15" x14ac:dyDescent="0.2">
      <c r="O6474" s="62"/>
    </row>
    <row r="6475" spans="15:15" x14ac:dyDescent="0.2">
      <c r="O6475" s="62"/>
    </row>
    <row r="6476" spans="15:15" x14ac:dyDescent="0.2">
      <c r="O6476" s="62"/>
    </row>
    <row r="6477" spans="15:15" x14ac:dyDescent="0.2">
      <c r="O6477" s="62"/>
    </row>
    <row r="6478" spans="15:15" x14ac:dyDescent="0.2">
      <c r="O6478" s="62"/>
    </row>
    <row r="6479" spans="15:15" x14ac:dyDescent="0.2">
      <c r="O6479" s="62"/>
    </row>
    <row r="6480" spans="15:15" x14ac:dyDescent="0.2">
      <c r="O6480" s="62"/>
    </row>
    <row r="6481" spans="15:15" x14ac:dyDescent="0.2">
      <c r="O6481" s="62"/>
    </row>
    <row r="6482" spans="15:15" x14ac:dyDescent="0.2">
      <c r="O6482" s="62"/>
    </row>
    <row r="6483" spans="15:15" x14ac:dyDescent="0.2">
      <c r="O6483" s="62"/>
    </row>
    <row r="6484" spans="15:15" x14ac:dyDescent="0.2">
      <c r="O6484" s="62"/>
    </row>
    <row r="6485" spans="15:15" x14ac:dyDescent="0.2">
      <c r="O6485" s="62"/>
    </row>
    <row r="6486" spans="15:15" x14ac:dyDescent="0.2">
      <c r="O6486" s="62"/>
    </row>
    <row r="6487" spans="15:15" x14ac:dyDescent="0.2">
      <c r="O6487" s="62"/>
    </row>
    <row r="6488" spans="15:15" x14ac:dyDescent="0.2">
      <c r="O6488" s="62"/>
    </row>
    <row r="6489" spans="15:15" x14ac:dyDescent="0.2">
      <c r="O6489" s="62"/>
    </row>
    <row r="6490" spans="15:15" x14ac:dyDescent="0.2">
      <c r="O6490" s="62"/>
    </row>
    <row r="6491" spans="15:15" x14ac:dyDescent="0.2">
      <c r="O6491" s="62"/>
    </row>
    <row r="6492" spans="15:15" x14ac:dyDescent="0.2">
      <c r="O6492" s="62"/>
    </row>
    <row r="6493" spans="15:15" x14ac:dyDescent="0.2">
      <c r="O6493" s="62"/>
    </row>
    <row r="6494" spans="15:15" x14ac:dyDescent="0.2">
      <c r="O6494" s="62"/>
    </row>
    <row r="6495" spans="15:15" x14ac:dyDescent="0.2">
      <c r="O6495" s="62"/>
    </row>
    <row r="6496" spans="15:15" x14ac:dyDescent="0.2">
      <c r="O6496" s="62"/>
    </row>
    <row r="6497" spans="15:15" x14ac:dyDescent="0.2">
      <c r="O6497" s="62"/>
    </row>
    <row r="6498" spans="15:15" x14ac:dyDescent="0.2">
      <c r="O6498" s="62"/>
    </row>
    <row r="6499" spans="15:15" x14ac:dyDescent="0.2">
      <c r="O6499" s="62"/>
    </row>
    <row r="6500" spans="15:15" x14ac:dyDescent="0.2">
      <c r="O6500" s="62"/>
    </row>
    <row r="6501" spans="15:15" x14ac:dyDescent="0.2">
      <c r="O6501" s="62"/>
    </row>
    <row r="6502" spans="15:15" x14ac:dyDescent="0.2">
      <c r="O6502" s="62"/>
    </row>
    <row r="6503" spans="15:15" x14ac:dyDescent="0.2">
      <c r="O6503" s="62"/>
    </row>
    <row r="6504" spans="15:15" x14ac:dyDescent="0.2">
      <c r="O6504" s="62"/>
    </row>
    <row r="6505" spans="15:15" x14ac:dyDescent="0.2">
      <c r="O6505" s="62"/>
    </row>
    <row r="6506" spans="15:15" x14ac:dyDescent="0.2">
      <c r="O6506" s="62"/>
    </row>
    <row r="6507" spans="15:15" x14ac:dyDescent="0.2">
      <c r="O6507" s="62"/>
    </row>
    <row r="6508" spans="15:15" x14ac:dyDescent="0.2">
      <c r="O6508" s="62"/>
    </row>
    <row r="6509" spans="15:15" x14ac:dyDescent="0.2">
      <c r="O6509" s="62"/>
    </row>
    <row r="6510" spans="15:15" x14ac:dyDescent="0.2">
      <c r="O6510" s="62"/>
    </row>
    <row r="6511" spans="15:15" x14ac:dyDescent="0.2">
      <c r="O6511" s="62"/>
    </row>
    <row r="6512" spans="15:15" x14ac:dyDescent="0.2">
      <c r="O6512" s="62"/>
    </row>
    <row r="6513" spans="15:15" x14ac:dyDescent="0.2">
      <c r="O6513" s="62"/>
    </row>
    <row r="6514" spans="15:15" x14ac:dyDescent="0.2">
      <c r="O6514" s="62"/>
    </row>
    <row r="6515" spans="15:15" x14ac:dyDescent="0.2">
      <c r="O6515" s="62"/>
    </row>
    <row r="6516" spans="15:15" x14ac:dyDescent="0.2">
      <c r="O6516" s="62"/>
    </row>
    <row r="6517" spans="15:15" x14ac:dyDescent="0.2">
      <c r="O6517" s="62"/>
    </row>
    <row r="6518" spans="15:15" x14ac:dyDescent="0.2">
      <c r="O6518" s="62"/>
    </row>
    <row r="6519" spans="15:15" x14ac:dyDescent="0.2">
      <c r="O6519" s="62"/>
    </row>
    <row r="6520" spans="15:15" x14ac:dyDescent="0.2">
      <c r="O6520" s="62"/>
    </row>
    <row r="6521" spans="15:15" x14ac:dyDescent="0.2">
      <c r="O6521" s="62"/>
    </row>
    <row r="6522" spans="15:15" x14ac:dyDescent="0.2">
      <c r="O6522" s="62"/>
    </row>
    <row r="6523" spans="15:15" x14ac:dyDescent="0.2">
      <c r="O6523" s="62"/>
    </row>
    <row r="6524" spans="15:15" x14ac:dyDescent="0.2">
      <c r="O6524" s="62"/>
    </row>
    <row r="6525" spans="15:15" x14ac:dyDescent="0.2">
      <c r="O6525" s="62"/>
    </row>
    <row r="6526" spans="15:15" x14ac:dyDescent="0.2">
      <c r="O6526" s="62"/>
    </row>
    <row r="6527" spans="15:15" x14ac:dyDescent="0.2">
      <c r="O6527" s="62"/>
    </row>
    <row r="6528" spans="15:15" x14ac:dyDescent="0.2">
      <c r="O6528" s="62"/>
    </row>
    <row r="6529" spans="15:15" x14ac:dyDescent="0.2">
      <c r="O6529" s="62"/>
    </row>
    <row r="6530" spans="15:15" x14ac:dyDescent="0.2">
      <c r="O6530" s="62"/>
    </row>
    <row r="6531" spans="15:15" x14ac:dyDescent="0.2">
      <c r="O6531" s="62"/>
    </row>
    <row r="6532" spans="15:15" x14ac:dyDescent="0.2">
      <c r="O6532" s="62"/>
    </row>
    <row r="6533" spans="15:15" x14ac:dyDescent="0.2">
      <c r="O6533" s="62"/>
    </row>
    <row r="6534" spans="15:15" x14ac:dyDescent="0.2">
      <c r="O6534" s="62"/>
    </row>
    <row r="6535" spans="15:15" x14ac:dyDescent="0.2">
      <c r="O6535" s="62"/>
    </row>
    <row r="6536" spans="15:15" x14ac:dyDescent="0.2">
      <c r="O6536" s="62"/>
    </row>
    <row r="6537" spans="15:15" x14ac:dyDescent="0.2">
      <c r="O6537" s="62"/>
    </row>
    <row r="6538" spans="15:15" x14ac:dyDescent="0.2">
      <c r="O6538" s="62"/>
    </row>
    <row r="6539" spans="15:15" x14ac:dyDescent="0.2">
      <c r="O6539" s="62"/>
    </row>
    <row r="6540" spans="15:15" x14ac:dyDescent="0.2">
      <c r="O6540" s="62"/>
    </row>
    <row r="6541" spans="15:15" x14ac:dyDescent="0.2">
      <c r="O6541" s="62"/>
    </row>
    <row r="6542" spans="15:15" x14ac:dyDescent="0.2">
      <c r="O6542" s="62"/>
    </row>
    <row r="6543" spans="15:15" x14ac:dyDescent="0.2">
      <c r="O6543" s="62"/>
    </row>
    <row r="6544" spans="15:15" x14ac:dyDescent="0.2">
      <c r="O6544" s="62"/>
    </row>
    <row r="6545" spans="15:15" x14ac:dyDescent="0.2">
      <c r="O6545" s="62"/>
    </row>
    <row r="6546" spans="15:15" x14ac:dyDescent="0.2">
      <c r="O6546" s="62"/>
    </row>
    <row r="6547" spans="15:15" x14ac:dyDescent="0.2">
      <c r="O6547" s="62"/>
    </row>
    <row r="6548" spans="15:15" x14ac:dyDescent="0.2">
      <c r="O6548" s="62"/>
    </row>
    <row r="6549" spans="15:15" x14ac:dyDescent="0.2">
      <c r="O6549" s="62"/>
    </row>
    <row r="6550" spans="15:15" x14ac:dyDescent="0.2">
      <c r="O6550" s="62"/>
    </row>
    <row r="6551" spans="15:15" x14ac:dyDescent="0.2">
      <c r="O6551" s="62"/>
    </row>
    <row r="6552" spans="15:15" x14ac:dyDescent="0.2">
      <c r="O6552" s="62"/>
    </row>
    <row r="6553" spans="15:15" x14ac:dyDescent="0.2">
      <c r="O6553" s="62"/>
    </row>
    <row r="6554" spans="15:15" x14ac:dyDescent="0.2">
      <c r="O6554" s="62"/>
    </row>
    <row r="6555" spans="15:15" x14ac:dyDescent="0.2">
      <c r="O6555" s="62"/>
    </row>
    <row r="6556" spans="15:15" x14ac:dyDescent="0.2">
      <c r="O6556" s="62"/>
    </row>
    <row r="6557" spans="15:15" x14ac:dyDescent="0.2">
      <c r="O6557" s="62"/>
    </row>
    <row r="6558" spans="15:15" x14ac:dyDescent="0.2">
      <c r="O6558" s="62"/>
    </row>
    <row r="6559" spans="15:15" x14ac:dyDescent="0.2">
      <c r="O6559" s="62"/>
    </row>
    <row r="6560" spans="15:15" x14ac:dyDescent="0.2">
      <c r="O6560" s="62"/>
    </row>
    <row r="6561" spans="15:15" x14ac:dyDescent="0.2">
      <c r="O6561" s="62"/>
    </row>
    <row r="6562" spans="15:15" x14ac:dyDescent="0.2">
      <c r="O6562" s="62"/>
    </row>
    <row r="6563" spans="15:15" x14ac:dyDescent="0.2">
      <c r="O6563" s="62"/>
    </row>
    <row r="6564" spans="15:15" x14ac:dyDescent="0.2">
      <c r="O6564" s="62"/>
    </row>
    <row r="6565" spans="15:15" x14ac:dyDescent="0.2">
      <c r="O6565" s="62"/>
    </row>
    <row r="6566" spans="15:15" x14ac:dyDescent="0.2">
      <c r="O6566" s="62"/>
    </row>
    <row r="6567" spans="15:15" x14ac:dyDescent="0.2">
      <c r="O6567" s="62"/>
    </row>
    <row r="6568" spans="15:15" x14ac:dyDescent="0.2">
      <c r="O6568" s="62"/>
    </row>
    <row r="6569" spans="15:15" x14ac:dyDescent="0.2">
      <c r="O6569" s="62"/>
    </row>
    <row r="6570" spans="15:15" x14ac:dyDescent="0.2">
      <c r="O6570" s="62"/>
    </row>
    <row r="6571" spans="15:15" x14ac:dyDescent="0.2">
      <c r="O6571" s="62"/>
    </row>
    <row r="6572" spans="15:15" x14ac:dyDescent="0.2">
      <c r="O6572" s="62"/>
    </row>
    <row r="6573" spans="15:15" x14ac:dyDescent="0.2">
      <c r="O6573" s="62"/>
    </row>
    <row r="6574" spans="15:15" x14ac:dyDescent="0.2">
      <c r="O6574" s="62"/>
    </row>
    <row r="6575" spans="15:15" x14ac:dyDescent="0.2">
      <c r="O6575" s="62"/>
    </row>
    <row r="6576" spans="15:15" x14ac:dyDescent="0.2">
      <c r="O6576" s="62"/>
    </row>
    <row r="6577" spans="15:15" x14ac:dyDescent="0.2">
      <c r="O6577" s="62"/>
    </row>
    <row r="6578" spans="15:15" x14ac:dyDescent="0.2">
      <c r="O6578" s="62"/>
    </row>
    <row r="6579" spans="15:15" x14ac:dyDescent="0.2">
      <c r="O6579" s="62"/>
    </row>
    <row r="6580" spans="15:15" x14ac:dyDescent="0.2">
      <c r="O6580" s="62"/>
    </row>
    <row r="6581" spans="15:15" x14ac:dyDescent="0.2">
      <c r="O6581" s="62"/>
    </row>
    <row r="6582" spans="15:15" x14ac:dyDescent="0.2">
      <c r="O6582" s="62"/>
    </row>
    <row r="6583" spans="15:15" x14ac:dyDescent="0.2">
      <c r="O6583" s="62"/>
    </row>
    <row r="6584" spans="15:15" x14ac:dyDescent="0.2">
      <c r="O6584" s="62"/>
    </row>
    <row r="6585" spans="15:15" x14ac:dyDescent="0.2">
      <c r="O6585" s="62"/>
    </row>
    <row r="6586" spans="15:15" x14ac:dyDescent="0.2">
      <c r="O6586" s="62"/>
    </row>
    <row r="6587" spans="15:15" x14ac:dyDescent="0.2">
      <c r="O6587" s="62"/>
    </row>
    <row r="6588" spans="15:15" x14ac:dyDescent="0.2">
      <c r="O6588" s="62"/>
    </row>
    <row r="6589" spans="15:15" x14ac:dyDescent="0.2">
      <c r="O6589" s="62"/>
    </row>
    <row r="6590" spans="15:15" x14ac:dyDescent="0.2">
      <c r="O6590" s="62"/>
    </row>
    <row r="6591" spans="15:15" x14ac:dyDescent="0.2">
      <c r="O6591" s="62"/>
    </row>
    <row r="6592" spans="15:15" x14ac:dyDescent="0.2">
      <c r="O6592" s="62"/>
    </row>
    <row r="6593" spans="15:15" x14ac:dyDescent="0.2">
      <c r="O6593" s="62"/>
    </row>
    <row r="6594" spans="15:15" x14ac:dyDescent="0.2">
      <c r="O6594" s="62"/>
    </row>
    <row r="6595" spans="15:15" x14ac:dyDescent="0.2">
      <c r="O6595" s="62"/>
    </row>
    <row r="6596" spans="15:15" x14ac:dyDescent="0.2">
      <c r="O6596" s="62"/>
    </row>
    <row r="6597" spans="15:15" x14ac:dyDescent="0.2">
      <c r="O6597" s="62"/>
    </row>
    <row r="6598" spans="15:15" x14ac:dyDescent="0.2">
      <c r="O6598" s="62"/>
    </row>
    <row r="6599" spans="15:15" x14ac:dyDescent="0.2">
      <c r="O6599" s="62"/>
    </row>
    <row r="6600" spans="15:15" x14ac:dyDescent="0.2">
      <c r="O6600" s="62"/>
    </row>
    <row r="6601" spans="15:15" x14ac:dyDescent="0.2">
      <c r="O6601" s="62"/>
    </row>
    <row r="6602" spans="15:15" x14ac:dyDescent="0.2">
      <c r="O6602" s="62"/>
    </row>
    <row r="6603" spans="15:15" x14ac:dyDescent="0.2">
      <c r="O6603" s="62"/>
    </row>
    <row r="6604" spans="15:15" x14ac:dyDescent="0.2">
      <c r="O6604" s="62"/>
    </row>
    <row r="6605" spans="15:15" x14ac:dyDescent="0.2">
      <c r="O6605" s="62"/>
    </row>
    <row r="6606" spans="15:15" x14ac:dyDescent="0.2">
      <c r="O6606" s="62"/>
    </row>
    <row r="6607" spans="15:15" x14ac:dyDescent="0.2">
      <c r="O6607" s="62"/>
    </row>
    <row r="6608" spans="15:15" x14ac:dyDescent="0.2">
      <c r="O6608" s="62"/>
    </row>
    <row r="6609" spans="15:15" x14ac:dyDescent="0.2">
      <c r="O6609" s="62"/>
    </row>
    <row r="6610" spans="15:15" x14ac:dyDescent="0.2">
      <c r="O6610" s="62"/>
    </row>
    <row r="6611" spans="15:15" x14ac:dyDescent="0.2">
      <c r="O6611" s="62"/>
    </row>
    <row r="6612" spans="15:15" x14ac:dyDescent="0.2">
      <c r="O6612" s="62"/>
    </row>
    <row r="6613" spans="15:15" x14ac:dyDescent="0.2">
      <c r="O6613" s="62"/>
    </row>
    <row r="6614" spans="15:15" x14ac:dyDescent="0.2">
      <c r="O6614" s="62"/>
    </row>
    <row r="6615" spans="15:15" x14ac:dyDescent="0.2">
      <c r="O6615" s="62"/>
    </row>
    <row r="6616" spans="15:15" x14ac:dyDescent="0.2">
      <c r="O6616" s="62"/>
    </row>
    <row r="6617" spans="15:15" x14ac:dyDescent="0.2">
      <c r="O6617" s="62"/>
    </row>
    <row r="6618" spans="15:15" x14ac:dyDescent="0.2">
      <c r="O6618" s="62"/>
    </row>
    <row r="6619" spans="15:15" x14ac:dyDescent="0.2">
      <c r="O6619" s="62"/>
    </row>
    <row r="6620" spans="15:15" x14ac:dyDescent="0.2">
      <c r="O6620" s="62"/>
    </row>
    <row r="6621" spans="15:15" x14ac:dyDescent="0.2">
      <c r="O6621" s="62"/>
    </row>
    <row r="6622" spans="15:15" x14ac:dyDescent="0.2">
      <c r="O6622" s="62"/>
    </row>
    <row r="6623" spans="15:15" x14ac:dyDescent="0.2">
      <c r="O6623" s="62"/>
    </row>
    <row r="6624" spans="15:15" x14ac:dyDescent="0.2">
      <c r="O6624" s="62"/>
    </row>
    <row r="6625" spans="15:15" x14ac:dyDescent="0.2">
      <c r="O6625" s="62"/>
    </row>
    <row r="6626" spans="15:15" x14ac:dyDescent="0.2">
      <c r="O6626" s="62"/>
    </row>
    <row r="6627" spans="15:15" x14ac:dyDescent="0.2">
      <c r="O6627" s="62"/>
    </row>
    <row r="6628" spans="15:15" x14ac:dyDescent="0.2">
      <c r="O6628" s="62"/>
    </row>
    <row r="6629" spans="15:15" x14ac:dyDescent="0.2">
      <c r="O6629" s="62"/>
    </row>
    <row r="6630" spans="15:15" x14ac:dyDescent="0.2">
      <c r="O6630" s="62"/>
    </row>
    <row r="6631" spans="15:15" x14ac:dyDescent="0.2">
      <c r="O6631" s="62"/>
    </row>
    <row r="6632" spans="15:15" x14ac:dyDescent="0.2">
      <c r="O6632" s="62"/>
    </row>
    <row r="6633" spans="15:15" x14ac:dyDescent="0.2">
      <c r="O6633" s="62"/>
    </row>
    <row r="6634" spans="15:15" x14ac:dyDescent="0.2">
      <c r="O6634" s="62"/>
    </row>
    <row r="6635" spans="15:15" x14ac:dyDescent="0.2">
      <c r="O6635" s="62"/>
    </row>
    <row r="6636" spans="15:15" x14ac:dyDescent="0.2">
      <c r="O6636" s="62"/>
    </row>
    <row r="6637" spans="15:15" x14ac:dyDescent="0.2">
      <c r="O6637" s="62"/>
    </row>
    <row r="6638" spans="15:15" x14ac:dyDescent="0.2">
      <c r="O6638" s="62"/>
    </row>
    <row r="6639" spans="15:15" x14ac:dyDescent="0.2">
      <c r="O6639" s="62"/>
    </row>
    <row r="6640" spans="15:15" x14ac:dyDescent="0.2">
      <c r="O6640" s="62"/>
    </row>
    <row r="6641" spans="15:15" x14ac:dyDescent="0.2">
      <c r="O6641" s="62"/>
    </row>
    <row r="6642" spans="15:15" x14ac:dyDescent="0.2">
      <c r="O6642" s="62"/>
    </row>
    <row r="6643" spans="15:15" x14ac:dyDescent="0.2">
      <c r="O6643" s="62"/>
    </row>
    <row r="6644" spans="15:15" x14ac:dyDescent="0.2">
      <c r="O6644" s="62"/>
    </row>
    <row r="6645" spans="15:15" x14ac:dyDescent="0.2">
      <c r="O6645" s="62"/>
    </row>
    <row r="6646" spans="15:15" x14ac:dyDescent="0.2">
      <c r="O6646" s="62"/>
    </row>
    <row r="6647" spans="15:15" x14ac:dyDescent="0.2">
      <c r="O6647" s="62"/>
    </row>
    <row r="6648" spans="15:15" x14ac:dyDescent="0.2">
      <c r="O6648" s="62"/>
    </row>
    <row r="6649" spans="15:15" x14ac:dyDescent="0.2">
      <c r="O6649" s="62"/>
    </row>
    <row r="6650" spans="15:15" x14ac:dyDescent="0.2">
      <c r="O6650" s="62"/>
    </row>
    <row r="6651" spans="15:15" x14ac:dyDescent="0.2">
      <c r="O6651" s="62"/>
    </row>
    <row r="6652" spans="15:15" x14ac:dyDescent="0.2">
      <c r="O6652" s="62"/>
    </row>
    <row r="6653" spans="15:15" x14ac:dyDescent="0.2">
      <c r="O6653" s="62"/>
    </row>
    <row r="6654" spans="15:15" x14ac:dyDescent="0.2">
      <c r="O6654" s="62"/>
    </row>
    <row r="6655" spans="15:15" x14ac:dyDescent="0.2">
      <c r="O6655" s="62"/>
    </row>
    <row r="6656" spans="15:15" x14ac:dyDescent="0.2">
      <c r="O6656" s="62"/>
    </row>
    <row r="6657" spans="15:15" x14ac:dyDescent="0.2">
      <c r="O6657" s="62"/>
    </row>
    <row r="6658" spans="15:15" x14ac:dyDescent="0.2">
      <c r="O6658" s="62"/>
    </row>
    <row r="6659" spans="15:15" x14ac:dyDescent="0.2">
      <c r="O6659" s="62"/>
    </row>
    <row r="6660" spans="15:15" x14ac:dyDescent="0.2">
      <c r="O6660" s="62"/>
    </row>
    <row r="6661" spans="15:15" x14ac:dyDescent="0.2">
      <c r="O6661" s="62"/>
    </row>
    <row r="6662" spans="15:15" x14ac:dyDescent="0.2">
      <c r="O6662" s="62"/>
    </row>
    <row r="6663" spans="15:15" x14ac:dyDescent="0.2">
      <c r="O6663" s="62"/>
    </row>
    <row r="6664" spans="15:15" x14ac:dyDescent="0.2">
      <c r="O6664" s="62"/>
    </row>
    <row r="6665" spans="15:15" x14ac:dyDescent="0.2">
      <c r="O6665" s="62"/>
    </row>
    <row r="6666" spans="15:15" x14ac:dyDescent="0.2">
      <c r="O6666" s="62"/>
    </row>
    <row r="6667" spans="15:15" x14ac:dyDescent="0.2">
      <c r="O6667" s="62"/>
    </row>
    <row r="6668" spans="15:15" x14ac:dyDescent="0.2">
      <c r="O6668" s="62"/>
    </row>
    <row r="6669" spans="15:15" x14ac:dyDescent="0.2">
      <c r="O6669" s="62"/>
    </row>
    <row r="6670" spans="15:15" x14ac:dyDescent="0.2">
      <c r="O6670" s="62"/>
    </row>
    <row r="6671" spans="15:15" x14ac:dyDescent="0.2">
      <c r="O6671" s="62"/>
    </row>
    <row r="6672" spans="15:15" x14ac:dyDescent="0.2">
      <c r="O6672" s="62"/>
    </row>
    <row r="6673" spans="15:15" x14ac:dyDescent="0.2">
      <c r="O6673" s="62"/>
    </row>
    <row r="6674" spans="15:15" x14ac:dyDescent="0.2">
      <c r="O6674" s="62"/>
    </row>
    <row r="6675" spans="15:15" x14ac:dyDescent="0.2">
      <c r="O6675" s="62"/>
    </row>
    <row r="6676" spans="15:15" x14ac:dyDescent="0.2">
      <c r="O6676" s="62"/>
    </row>
    <row r="6677" spans="15:15" x14ac:dyDescent="0.2">
      <c r="O6677" s="62"/>
    </row>
    <row r="6678" spans="15:15" x14ac:dyDescent="0.2">
      <c r="O6678" s="62"/>
    </row>
    <row r="6679" spans="15:15" x14ac:dyDescent="0.2">
      <c r="O6679" s="62"/>
    </row>
    <row r="6680" spans="15:15" x14ac:dyDescent="0.2">
      <c r="O6680" s="62"/>
    </row>
    <row r="6681" spans="15:15" x14ac:dyDescent="0.2">
      <c r="O6681" s="62"/>
    </row>
    <row r="6682" spans="15:15" x14ac:dyDescent="0.2">
      <c r="O6682" s="62"/>
    </row>
    <row r="6683" spans="15:15" x14ac:dyDescent="0.2">
      <c r="O6683" s="62"/>
    </row>
    <row r="6684" spans="15:15" x14ac:dyDescent="0.2">
      <c r="O6684" s="62"/>
    </row>
    <row r="6685" spans="15:15" x14ac:dyDescent="0.2">
      <c r="O6685" s="62"/>
    </row>
    <row r="6686" spans="15:15" x14ac:dyDescent="0.2">
      <c r="O6686" s="62"/>
    </row>
    <row r="6687" spans="15:15" x14ac:dyDescent="0.2">
      <c r="O6687" s="62"/>
    </row>
    <row r="6688" spans="15:15" x14ac:dyDescent="0.2">
      <c r="O6688" s="62"/>
    </row>
    <row r="6689" spans="15:15" x14ac:dyDescent="0.2">
      <c r="O6689" s="62"/>
    </row>
    <row r="6690" spans="15:15" x14ac:dyDescent="0.2">
      <c r="O6690" s="62"/>
    </row>
    <row r="6691" spans="15:15" x14ac:dyDescent="0.2">
      <c r="O6691" s="62"/>
    </row>
    <row r="6692" spans="15:15" x14ac:dyDescent="0.2">
      <c r="O6692" s="62"/>
    </row>
    <row r="6693" spans="15:15" x14ac:dyDescent="0.2">
      <c r="O6693" s="62"/>
    </row>
    <row r="6694" spans="15:15" x14ac:dyDescent="0.2">
      <c r="O6694" s="62"/>
    </row>
    <row r="6695" spans="15:15" x14ac:dyDescent="0.2">
      <c r="O6695" s="62"/>
    </row>
    <row r="6696" spans="15:15" x14ac:dyDescent="0.2">
      <c r="O6696" s="62"/>
    </row>
    <row r="6697" spans="15:15" x14ac:dyDescent="0.2">
      <c r="O6697" s="62"/>
    </row>
    <row r="6698" spans="15:15" x14ac:dyDescent="0.2">
      <c r="O6698" s="62"/>
    </row>
    <row r="6699" spans="15:15" x14ac:dyDescent="0.2">
      <c r="O6699" s="62"/>
    </row>
    <row r="6700" spans="15:15" x14ac:dyDescent="0.2">
      <c r="O6700" s="62"/>
    </row>
    <row r="6701" spans="15:15" x14ac:dyDescent="0.2">
      <c r="O6701" s="62"/>
    </row>
    <row r="6702" spans="15:15" x14ac:dyDescent="0.2">
      <c r="O6702" s="62"/>
    </row>
    <row r="6703" spans="15:15" x14ac:dyDescent="0.2">
      <c r="O6703" s="62"/>
    </row>
    <row r="6704" spans="15:15" x14ac:dyDescent="0.2">
      <c r="O6704" s="62"/>
    </row>
    <row r="6705" spans="15:15" x14ac:dyDescent="0.2">
      <c r="O6705" s="62"/>
    </row>
    <row r="6706" spans="15:15" x14ac:dyDescent="0.2">
      <c r="O6706" s="62"/>
    </row>
    <row r="6707" spans="15:15" x14ac:dyDescent="0.2">
      <c r="O6707" s="62"/>
    </row>
    <row r="6708" spans="15:15" x14ac:dyDescent="0.2">
      <c r="O6708" s="62"/>
    </row>
    <row r="6709" spans="15:15" x14ac:dyDescent="0.2">
      <c r="O6709" s="62"/>
    </row>
    <row r="6710" spans="15:15" x14ac:dyDescent="0.2">
      <c r="O6710" s="62"/>
    </row>
    <row r="6711" spans="15:15" x14ac:dyDescent="0.2">
      <c r="O6711" s="62"/>
    </row>
    <row r="6712" spans="15:15" x14ac:dyDescent="0.2">
      <c r="O6712" s="62"/>
    </row>
    <row r="6713" spans="15:15" x14ac:dyDescent="0.2">
      <c r="O6713" s="62"/>
    </row>
    <row r="6714" spans="15:15" x14ac:dyDescent="0.2">
      <c r="O6714" s="62"/>
    </row>
    <row r="6715" spans="15:15" x14ac:dyDescent="0.2">
      <c r="O6715" s="62"/>
    </row>
    <row r="6716" spans="15:15" x14ac:dyDescent="0.2">
      <c r="O6716" s="62"/>
    </row>
    <row r="6717" spans="15:15" x14ac:dyDescent="0.2">
      <c r="O6717" s="62"/>
    </row>
    <row r="6718" spans="15:15" x14ac:dyDescent="0.2">
      <c r="O6718" s="62"/>
    </row>
    <row r="6719" spans="15:15" x14ac:dyDescent="0.2">
      <c r="O6719" s="62"/>
    </row>
    <row r="6720" spans="15:15" x14ac:dyDescent="0.2">
      <c r="O6720" s="62"/>
    </row>
    <row r="6721" spans="15:15" x14ac:dyDescent="0.2">
      <c r="O6721" s="62"/>
    </row>
    <row r="6722" spans="15:15" x14ac:dyDescent="0.2">
      <c r="O6722" s="62"/>
    </row>
    <row r="6723" spans="15:15" x14ac:dyDescent="0.2">
      <c r="O6723" s="62"/>
    </row>
    <row r="6724" spans="15:15" x14ac:dyDescent="0.2">
      <c r="O6724" s="62"/>
    </row>
    <row r="6725" spans="15:15" x14ac:dyDescent="0.2">
      <c r="O6725" s="62"/>
    </row>
    <row r="6726" spans="15:15" x14ac:dyDescent="0.2">
      <c r="O6726" s="62"/>
    </row>
    <row r="6727" spans="15:15" x14ac:dyDescent="0.2">
      <c r="O6727" s="62"/>
    </row>
    <row r="6728" spans="15:15" x14ac:dyDescent="0.2">
      <c r="O6728" s="62"/>
    </row>
    <row r="6729" spans="15:15" x14ac:dyDescent="0.2">
      <c r="O6729" s="62"/>
    </row>
    <row r="6730" spans="15:15" x14ac:dyDescent="0.2">
      <c r="O6730" s="62"/>
    </row>
    <row r="6731" spans="15:15" x14ac:dyDescent="0.2">
      <c r="O6731" s="62"/>
    </row>
    <row r="6732" spans="15:15" x14ac:dyDescent="0.2">
      <c r="O6732" s="62"/>
    </row>
    <row r="6733" spans="15:15" x14ac:dyDescent="0.2">
      <c r="O6733" s="62"/>
    </row>
    <row r="6734" spans="15:15" x14ac:dyDescent="0.2">
      <c r="O6734" s="62"/>
    </row>
    <row r="6735" spans="15:15" x14ac:dyDescent="0.2">
      <c r="O6735" s="62"/>
    </row>
    <row r="6736" spans="15:15" x14ac:dyDescent="0.2">
      <c r="O6736" s="62"/>
    </row>
    <row r="6737" spans="15:15" x14ac:dyDescent="0.2">
      <c r="O6737" s="62"/>
    </row>
    <row r="6738" spans="15:15" x14ac:dyDescent="0.2">
      <c r="O6738" s="62"/>
    </row>
    <row r="6739" spans="15:15" x14ac:dyDescent="0.2">
      <c r="O6739" s="62"/>
    </row>
    <row r="6740" spans="15:15" x14ac:dyDescent="0.2">
      <c r="O6740" s="62"/>
    </row>
    <row r="6741" spans="15:15" x14ac:dyDescent="0.2">
      <c r="O6741" s="62"/>
    </row>
    <row r="6742" spans="15:15" x14ac:dyDescent="0.2">
      <c r="O6742" s="62"/>
    </row>
    <row r="6743" spans="15:15" x14ac:dyDescent="0.2">
      <c r="O6743" s="62"/>
    </row>
    <row r="6744" spans="15:15" x14ac:dyDescent="0.2">
      <c r="O6744" s="62"/>
    </row>
    <row r="6745" spans="15:15" x14ac:dyDescent="0.2">
      <c r="O6745" s="62"/>
    </row>
    <row r="6746" spans="15:15" x14ac:dyDescent="0.2">
      <c r="O6746" s="62"/>
    </row>
    <row r="6747" spans="15:15" x14ac:dyDescent="0.2">
      <c r="O6747" s="62"/>
    </row>
    <row r="6748" spans="15:15" x14ac:dyDescent="0.2">
      <c r="O6748" s="62"/>
    </row>
    <row r="6749" spans="15:15" x14ac:dyDescent="0.2">
      <c r="O6749" s="62"/>
    </row>
    <row r="6750" spans="15:15" x14ac:dyDescent="0.2">
      <c r="O6750" s="62"/>
    </row>
    <row r="6751" spans="15:15" x14ac:dyDescent="0.2">
      <c r="O6751" s="62"/>
    </row>
    <row r="6752" spans="15:15" x14ac:dyDescent="0.2">
      <c r="O6752" s="62"/>
    </row>
    <row r="6753" spans="15:15" x14ac:dyDescent="0.2">
      <c r="O6753" s="62"/>
    </row>
    <row r="6754" spans="15:15" x14ac:dyDescent="0.2">
      <c r="O6754" s="62"/>
    </row>
    <row r="6755" spans="15:15" x14ac:dyDescent="0.2">
      <c r="O6755" s="62"/>
    </row>
    <row r="6756" spans="15:15" x14ac:dyDescent="0.2">
      <c r="O6756" s="62"/>
    </row>
    <row r="6757" spans="15:15" x14ac:dyDescent="0.2">
      <c r="O6757" s="62"/>
    </row>
    <row r="6758" spans="15:15" x14ac:dyDescent="0.2">
      <c r="O6758" s="62"/>
    </row>
    <row r="6759" spans="15:15" x14ac:dyDescent="0.2">
      <c r="O6759" s="62"/>
    </row>
    <row r="6760" spans="15:15" x14ac:dyDescent="0.2">
      <c r="O6760" s="62"/>
    </row>
    <row r="6761" spans="15:15" x14ac:dyDescent="0.2">
      <c r="O6761" s="62"/>
    </row>
    <row r="6762" spans="15:15" x14ac:dyDescent="0.2">
      <c r="O6762" s="62"/>
    </row>
    <row r="6763" spans="15:15" x14ac:dyDescent="0.2">
      <c r="O6763" s="62"/>
    </row>
    <row r="6764" spans="15:15" x14ac:dyDescent="0.2">
      <c r="O6764" s="62"/>
    </row>
    <row r="6765" spans="15:15" x14ac:dyDescent="0.2">
      <c r="O6765" s="62"/>
    </row>
    <row r="6766" spans="15:15" x14ac:dyDescent="0.2">
      <c r="O6766" s="62"/>
    </row>
    <row r="6767" spans="15:15" x14ac:dyDescent="0.2">
      <c r="O6767" s="62"/>
    </row>
    <row r="6768" spans="15:15" x14ac:dyDescent="0.2">
      <c r="O6768" s="62"/>
    </row>
    <row r="6769" spans="15:15" x14ac:dyDescent="0.2">
      <c r="O6769" s="62"/>
    </row>
    <row r="6770" spans="15:15" x14ac:dyDescent="0.2">
      <c r="O6770" s="62"/>
    </row>
    <row r="6771" spans="15:15" x14ac:dyDescent="0.2">
      <c r="O6771" s="62"/>
    </row>
    <row r="6772" spans="15:15" x14ac:dyDescent="0.2">
      <c r="O6772" s="62"/>
    </row>
    <row r="6773" spans="15:15" x14ac:dyDescent="0.2">
      <c r="O6773" s="62"/>
    </row>
    <row r="6774" spans="15:15" x14ac:dyDescent="0.2">
      <c r="O6774" s="62"/>
    </row>
    <row r="6775" spans="15:15" x14ac:dyDescent="0.2">
      <c r="O6775" s="62"/>
    </row>
    <row r="6776" spans="15:15" x14ac:dyDescent="0.2">
      <c r="O6776" s="62"/>
    </row>
    <row r="6777" spans="15:15" x14ac:dyDescent="0.2">
      <c r="O6777" s="62"/>
    </row>
    <row r="6778" spans="15:15" x14ac:dyDescent="0.2">
      <c r="O6778" s="62"/>
    </row>
    <row r="6779" spans="15:15" x14ac:dyDescent="0.2">
      <c r="O6779" s="62"/>
    </row>
    <row r="6780" spans="15:15" x14ac:dyDescent="0.2">
      <c r="O6780" s="62"/>
    </row>
    <row r="6781" spans="15:15" x14ac:dyDescent="0.2">
      <c r="O6781" s="62"/>
    </row>
    <row r="6782" spans="15:15" x14ac:dyDescent="0.2">
      <c r="O6782" s="62"/>
    </row>
    <row r="6783" spans="15:15" x14ac:dyDescent="0.2">
      <c r="O6783" s="62"/>
    </row>
    <row r="6784" spans="15:15" x14ac:dyDescent="0.2">
      <c r="O6784" s="62"/>
    </row>
    <row r="6785" spans="15:15" x14ac:dyDescent="0.2">
      <c r="O6785" s="62"/>
    </row>
    <row r="6786" spans="15:15" x14ac:dyDescent="0.2">
      <c r="O6786" s="62"/>
    </row>
    <row r="6787" spans="15:15" x14ac:dyDescent="0.2">
      <c r="O6787" s="62"/>
    </row>
    <row r="6788" spans="15:15" x14ac:dyDescent="0.2">
      <c r="O6788" s="62"/>
    </row>
    <row r="6789" spans="15:15" x14ac:dyDescent="0.2">
      <c r="O6789" s="62"/>
    </row>
    <row r="6790" spans="15:15" x14ac:dyDescent="0.2">
      <c r="O6790" s="62"/>
    </row>
    <row r="6791" spans="15:15" x14ac:dyDescent="0.2">
      <c r="O6791" s="62"/>
    </row>
    <row r="6792" spans="15:15" x14ac:dyDescent="0.2">
      <c r="O6792" s="62"/>
    </row>
    <row r="6793" spans="15:15" x14ac:dyDescent="0.2">
      <c r="O6793" s="62"/>
    </row>
    <row r="6794" spans="15:15" x14ac:dyDescent="0.2">
      <c r="O6794" s="62"/>
    </row>
    <row r="6795" spans="15:15" x14ac:dyDescent="0.2">
      <c r="O6795" s="62"/>
    </row>
    <row r="6796" spans="15:15" x14ac:dyDescent="0.2">
      <c r="O6796" s="62"/>
    </row>
    <row r="6797" spans="15:15" x14ac:dyDescent="0.2">
      <c r="O6797" s="62"/>
    </row>
    <row r="6798" spans="15:15" x14ac:dyDescent="0.2">
      <c r="O6798" s="62"/>
    </row>
    <row r="6799" spans="15:15" x14ac:dyDescent="0.2">
      <c r="O6799" s="62"/>
    </row>
    <row r="6800" spans="15:15" x14ac:dyDescent="0.2">
      <c r="O6800" s="62"/>
    </row>
    <row r="6801" spans="15:15" x14ac:dyDescent="0.2">
      <c r="O6801" s="62"/>
    </row>
    <row r="6802" spans="15:15" x14ac:dyDescent="0.2">
      <c r="O6802" s="62"/>
    </row>
    <row r="6803" spans="15:15" x14ac:dyDescent="0.2">
      <c r="O6803" s="62"/>
    </row>
    <row r="6804" spans="15:15" x14ac:dyDescent="0.2">
      <c r="O6804" s="62"/>
    </row>
    <row r="6805" spans="15:15" x14ac:dyDescent="0.2">
      <c r="O6805" s="62"/>
    </row>
    <row r="6806" spans="15:15" x14ac:dyDescent="0.2">
      <c r="O6806" s="62"/>
    </row>
    <row r="6807" spans="15:15" x14ac:dyDescent="0.2">
      <c r="O6807" s="62"/>
    </row>
    <row r="6808" spans="15:15" x14ac:dyDescent="0.2">
      <c r="O6808" s="62"/>
    </row>
    <row r="6809" spans="15:15" x14ac:dyDescent="0.2">
      <c r="O6809" s="62"/>
    </row>
    <row r="6810" spans="15:15" x14ac:dyDescent="0.2">
      <c r="O6810" s="62"/>
    </row>
    <row r="6811" spans="15:15" x14ac:dyDescent="0.2">
      <c r="O6811" s="62"/>
    </row>
    <row r="6812" spans="15:15" x14ac:dyDescent="0.2">
      <c r="O6812" s="62"/>
    </row>
    <row r="6813" spans="15:15" x14ac:dyDescent="0.2">
      <c r="O6813" s="62"/>
    </row>
    <row r="6814" spans="15:15" x14ac:dyDescent="0.2">
      <c r="O6814" s="62"/>
    </row>
    <row r="6815" spans="15:15" x14ac:dyDescent="0.2">
      <c r="O6815" s="62"/>
    </row>
    <row r="6816" spans="15:15" x14ac:dyDescent="0.2">
      <c r="O6816" s="62"/>
    </row>
    <row r="6817" spans="15:15" x14ac:dyDescent="0.2">
      <c r="O6817" s="62"/>
    </row>
    <row r="6818" spans="15:15" x14ac:dyDescent="0.2">
      <c r="O6818" s="62"/>
    </row>
    <row r="6819" spans="15:15" x14ac:dyDescent="0.2">
      <c r="O6819" s="62"/>
    </row>
    <row r="6820" spans="15:15" x14ac:dyDescent="0.2">
      <c r="O6820" s="62"/>
    </row>
    <row r="6821" spans="15:15" x14ac:dyDescent="0.2">
      <c r="O6821" s="62"/>
    </row>
    <row r="6822" spans="15:15" x14ac:dyDescent="0.2">
      <c r="O6822" s="62"/>
    </row>
    <row r="6823" spans="15:15" x14ac:dyDescent="0.2">
      <c r="O6823" s="62"/>
    </row>
    <row r="6824" spans="15:15" x14ac:dyDescent="0.2">
      <c r="O6824" s="62"/>
    </row>
    <row r="6825" spans="15:15" x14ac:dyDescent="0.2">
      <c r="O6825" s="62"/>
    </row>
    <row r="6826" spans="15:15" x14ac:dyDescent="0.2">
      <c r="O6826" s="62"/>
    </row>
    <row r="6827" spans="15:15" x14ac:dyDescent="0.2">
      <c r="O6827" s="62"/>
    </row>
    <row r="6828" spans="15:15" x14ac:dyDescent="0.2">
      <c r="O6828" s="62"/>
    </row>
    <row r="6829" spans="15:15" x14ac:dyDescent="0.2">
      <c r="O6829" s="62"/>
    </row>
    <row r="6830" spans="15:15" x14ac:dyDescent="0.2">
      <c r="O6830" s="62"/>
    </row>
    <row r="6831" spans="15:15" x14ac:dyDescent="0.2">
      <c r="O6831" s="62"/>
    </row>
    <row r="6832" spans="15:15" x14ac:dyDescent="0.2">
      <c r="O6832" s="62"/>
    </row>
    <row r="6833" spans="15:15" x14ac:dyDescent="0.2">
      <c r="O6833" s="62"/>
    </row>
    <row r="6834" spans="15:15" x14ac:dyDescent="0.2">
      <c r="O6834" s="62"/>
    </row>
    <row r="6835" spans="15:15" x14ac:dyDescent="0.2">
      <c r="O6835" s="62"/>
    </row>
    <row r="6836" spans="15:15" x14ac:dyDescent="0.2">
      <c r="O6836" s="62"/>
    </row>
    <row r="6837" spans="15:15" x14ac:dyDescent="0.2">
      <c r="O6837" s="62"/>
    </row>
    <row r="6838" spans="15:15" x14ac:dyDescent="0.2">
      <c r="O6838" s="62"/>
    </row>
    <row r="6839" spans="15:15" x14ac:dyDescent="0.2">
      <c r="O6839" s="62"/>
    </row>
    <row r="6840" spans="15:15" x14ac:dyDescent="0.2">
      <c r="O6840" s="62"/>
    </row>
    <row r="6841" spans="15:15" x14ac:dyDescent="0.2">
      <c r="O6841" s="62"/>
    </row>
    <row r="6842" spans="15:15" x14ac:dyDescent="0.2">
      <c r="O6842" s="62"/>
    </row>
    <row r="6843" spans="15:15" x14ac:dyDescent="0.2">
      <c r="O6843" s="62"/>
    </row>
    <row r="6844" spans="15:15" x14ac:dyDescent="0.2">
      <c r="O6844" s="62"/>
    </row>
    <row r="6845" spans="15:15" x14ac:dyDescent="0.2">
      <c r="O6845" s="62"/>
    </row>
    <row r="6846" spans="15:15" x14ac:dyDescent="0.2">
      <c r="O6846" s="62"/>
    </row>
    <row r="6847" spans="15:15" x14ac:dyDescent="0.2">
      <c r="O6847" s="62"/>
    </row>
    <row r="6848" spans="15:15" x14ac:dyDescent="0.2">
      <c r="O6848" s="62"/>
    </row>
    <row r="6849" spans="15:15" x14ac:dyDescent="0.2">
      <c r="O6849" s="62"/>
    </row>
    <row r="6850" spans="15:15" x14ac:dyDescent="0.2">
      <c r="O6850" s="62"/>
    </row>
    <row r="6851" spans="15:15" x14ac:dyDescent="0.2">
      <c r="O6851" s="62"/>
    </row>
    <row r="6852" spans="15:15" x14ac:dyDescent="0.2">
      <c r="O6852" s="62"/>
    </row>
    <row r="6853" spans="15:15" x14ac:dyDescent="0.2">
      <c r="O6853" s="62"/>
    </row>
    <row r="6854" spans="15:15" x14ac:dyDescent="0.2">
      <c r="O6854" s="62"/>
    </row>
    <row r="6855" spans="15:15" x14ac:dyDescent="0.2">
      <c r="O6855" s="62"/>
    </row>
    <row r="6856" spans="15:15" x14ac:dyDescent="0.2">
      <c r="O6856" s="62"/>
    </row>
    <row r="6857" spans="15:15" x14ac:dyDescent="0.2">
      <c r="O6857" s="62"/>
    </row>
    <row r="6858" spans="15:15" x14ac:dyDescent="0.2">
      <c r="O6858" s="62"/>
    </row>
    <row r="6859" spans="15:15" x14ac:dyDescent="0.2">
      <c r="O6859" s="62"/>
    </row>
    <row r="6860" spans="15:15" x14ac:dyDescent="0.2">
      <c r="O6860" s="62"/>
    </row>
    <row r="6861" spans="15:15" x14ac:dyDescent="0.2">
      <c r="O6861" s="62"/>
    </row>
    <row r="6862" spans="15:15" x14ac:dyDescent="0.2">
      <c r="O6862" s="62"/>
    </row>
    <row r="6863" spans="15:15" x14ac:dyDescent="0.2">
      <c r="O6863" s="62"/>
    </row>
    <row r="6864" spans="15:15" x14ac:dyDescent="0.2">
      <c r="O6864" s="62"/>
    </row>
    <row r="6865" spans="15:15" x14ac:dyDescent="0.2">
      <c r="O6865" s="62"/>
    </row>
    <row r="6866" spans="15:15" x14ac:dyDescent="0.2">
      <c r="O6866" s="62"/>
    </row>
    <row r="6867" spans="15:15" x14ac:dyDescent="0.2">
      <c r="O6867" s="62"/>
    </row>
    <row r="6868" spans="15:15" x14ac:dyDescent="0.2">
      <c r="O6868" s="62"/>
    </row>
    <row r="6869" spans="15:15" x14ac:dyDescent="0.2">
      <c r="O6869" s="62"/>
    </row>
    <row r="6870" spans="15:15" x14ac:dyDescent="0.2">
      <c r="O6870" s="62"/>
    </row>
    <row r="6871" spans="15:15" x14ac:dyDescent="0.2">
      <c r="O6871" s="62"/>
    </row>
    <row r="6872" spans="15:15" x14ac:dyDescent="0.2">
      <c r="O6872" s="62"/>
    </row>
    <row r="6873" spans="15:15" x14ac:dyDescent="0.2">
      <c r="O6873" s="62"/>
    </row>
    <row r="6874" spans="15:15" x14ac:dyDescent="0.2">
      <c r="O6874" s="62"/>
    </row>
    <row r="6875" spans="15:15" x14ac:dyDescent="0.2">
      <c r="O6875" s="62"/>
    </row>
    <row r="6876" spans="15:15" x14ac:dyDescent="0.2">
      <c r="O6876" s="62"/>
    </row>
    <row r="6877" spans="15:15" x14ac:dyDescent="0.2">
      <c r="O6877" s="62"/>
    </row>
    <row r="6878" spans="15:15" x14ac:dyDescent="0.2">
      <c r="O6878" s="62"/>
    </row>
    <row r="6879" spans="15:15" x14ac:dyDescent="0.2">
      <c r="O6879" s="62"/>
    </row>
    <row r="6880" spans="15:15" x14ac:dyDescent="0.2">
      <c r="O6880" s="62"/>
    </row>
    <row r="6881" spans="15:15" x14ac:dyDescent="0.2">
      <c r="O6881" s="62"/>
    </row>
    <row r="6882" spans="15:15" x14ac:dyDescent="0.2">
      <c r="O6882" s="62"/>
    </row>
    <row r="6883" spans="15:15" x14ac:dyDescent="0.2">
      <c r="O6883" s="62"/>
    </row>
    <row r="6884" spans="15:15" x14ac:dyDescent="0.2">
      <c r="O6884" s="62"/>
    </row>
    <row r="6885" spans="15:15" x14ac:dyDescent="0.2">
      <c r="O6885" s="62"/>
    </row>
    <row r="6886" spans="15:15" x14ac:dyDescent="0.2">
      <c r="O6886" s="62"/>
    </row>
    <row r="6887" spans="15:15" x14ac:dyDescent="0.2">
      <c r="O6887" s="62"/>
    </row>
    <row r="6888" spans="15:15" x14ac:dyDescent="0.2">
      <c r="O6888" s="62"/>
    </row>
    <row r="6889" spans="15:15" x14ac:dyDescent="0.2">
      <c r="O6889" s="62"/>
    </row>
    <row r="6890" spans="15:15" x14ac:dyDescent="0.2">
      <c r="O6890" s="62"/>
    </row>
    <row r="6891" spans="15:15" x14ac:dyDescent="0.2">
      <c r="O6891" s="62"/>
    </row>
    <row r="6892" spans="15:15" x14ac:dyDescent="0.2">
      <c r="O6892" s="62"/>
    </row>
    <row r="6893" spans="15:15" x14ac:dyDescent="0.2">
      <c r="O6893" s="62"/>
    </row>
    <row r="6894" spans="15:15" x14ac:dyDescent="0.2">
      <c r="O6894" s="62"/>
    </row>
    <row r="6895" spans="15:15" x14ac:dyDescent="0.2">
      <c r="O6895" s="62"/>
    </row>
    <row r="6896" spans="15:15" x14ac:dyDescent="0.2">
      <c r="O6896" s="62"/>
    </row>
    <row r="6897" spans="15:15" x14ac:dyDescent="0.2">
      <c r="O6897" s="62"/>
    </row>
    <row r="6898" spans="15:15" x14ac:dyDescent="0.2">
      <c r="O6898" s="62"/>
    </row>
    <row r="6899" spans="15:15" x14ac:dyDescent="0.2">
      <c r="O6899" s="62"/>
    </row>
    <row r="6900" spans="15:15" x14ac:dyDescent="0.2">
      <c r="O6900" s="62"/>
    </row>
    <row r="6901" spans="15:15" x14ac:dyDescent="0.2">
      <c r="O6901" s="62"/>
    </row>
    <row r="6902" spans="15:15" x14ac:dyDescent="0.2">
      <c r="O6902" s="62"/>
    </row>
    <row r="6903" spans="15:15" x14ac:dyDescent="0.2">
      <c r="O6903" s="62"/>
    </row>
    <row r="6904" spans="15:15" x14ac:dyDescent="0.2">
      <c r="O6904" s="62"/>
    </row>
    <row r="6905" spans="15:15" x14ac:dyDescent="0.2">
      <c r="O6905" s="62"/>
    </row>
    <row r="6906" spans="15:15" x14ac:dyDescent="0.2">
      <c r="O6906" s="62"/>
    </row>
    <row r="6907" spans="15:15" x14ac:dyDescent="0.2">
      <c r="O6907" s="62"/>
    </row>
    <row r="6908" spans="15:15" x14ac:dyDescent="0.2">
      <c r="O6908" s="62"/>
    </row>
    <row r="6909" spans="15:15" x14ac:dyDescent="0.2">
      <c r="O6909" s="62"/>
    </row>
    <row r="6910" spans="15:15" x14ac:dyDescent="0.2">
      <c r="O6910" s="62"/>
    </row>
    <row r="6911" spans="15:15" x14ac:dyDescent="0.2">
      <c r="O6911" s="62"/>
    </row>
    <row r="6912" spans="15:15" x14ac:dyDescent="0.2">
      <c r="O6912" s="62"/>
    </row>
    <row r="6913" spans="15:15" x14ac:dyDescent="0.2">
      <c r="O6913" s="62"/>
    </row>
    <row r="6914" spans="15:15" x14ac:dyDescent="0.2">
      <c r="O6914" s="62"/>
    </row>
    <row r="6915" spans="15:15" x14ac:dyDescent="0.2">
      <c r="O6915" s="62"/>
    </row>
    <row r="6916" spans="15:15" x14ac:dyDescent="0.2">
      <c r="O6916" s="62"/>
    </row>
    <row r="6917" spans="15:15" x14ac:dyDescent="0.2">
      <c r="O6917" s="62"/>
    </row>
    <row r="6918" spans="15:15" x14ac:dyDescent="0.2">
      <c r="O6918" s="62"/>
    </row>
    <row r="6919" spans="15:15" x14ac:dyDescent="0.2">
      <c r="O6919" s="62"/>
    </row>
    <row r="6920" spans="15:15" x14ac:dyDescent="0.2">
      <c r="O6920" s="62"/>
    </row>
    <row r="6921" spans="15:15" x14ac:dyDescent="0.2">
      <c r="O6921" s="62"/>
    </row>
    <row r="6922" spans="15:15" x14ac:dyDescent="0.2">
      <c r="O6922" s="62"/>
    </row>
    <row r="6923" spans="15:15" x14ac:dyDescent="0.2">
      <c r="O6923" s="62"/>
    </row>
    <row r="6924" spans="15:15" x14ac:dyDescent="0.2">
      <c r="O6924" s="62"/>
    </row>
    <row r="6925" spans="15:15" x14ac:dyDescent="0.2">
      <c r="O6925" s="62"/>
    </row>
    <row r="6926" spans="15:15" x14ac:dyDescent="0.2">
      <c r="O6926" s="62"/>
    </row>
    <row r="6927" spans="15:15" x14ac:dyDescent="0.2">
      <c r="O6927" s="62"/>
    </row>
    <row r="6928" spans="15:15" x14ac:dyDescent="0.2">
      <c r="O6928" s="62"/>
    </row>
    <row r="6929" spans="15:15" x14ac:dyDescent="0.2">
      <c r="O6929" s="62"/>
    </row>
    <row r="6930" spans="15:15" x14ac:dyDescent="0.2">
      <c r="O6930" s="62"/>
    </row>
    <row r="6931" spans="15:15" x14ac:dyDescent="0.2">
      <c r="O6931" s="62"/>
    </row>
    <row r="6932" spans="15:15" x14ac:dyDescent="0.2">
      <c r="O6932" s="62"/>
    </row>
    <row r="6933" spans="15:15" x14ac:dyDescent="0.2">
      <c r="O6933" s="62"/>
    </row>
    <row r="6934" spans="15:15" x14ac:dyDescent="0.2">
      <c r="O6934" s="62"/>
    </row>
    <row r="6935" spans="15:15" x14ac:dyDescent="0.2">
      <c r="O6935" s="62"/>
    </row>
    <row r="6936" spans="15:15" x14ac:dyDescent="0.2">
      <c r="O6936" s="62"/>
    </row>
    <row r="6937" spans="15:15" x14ac:dyDescent="0.2">
      <c r="O6937" s="62"/>
    </row>
    <row r="6938" spans="15:15" x14ac:dyDescent="0.2">
      <c r="O6938" s="62"/>
    </row>
    <row r="6939" spans="15:15" x14ac:dyDescent="0.2">
      <c r="O6939" s="62"/>
    </row>
    <row r="6940" spans="15:15" x14ac:dyDescent="0.2">
      <c r="O6940" s="62"/>
    </row>
    <row r="6941" spans="15:15" x14ac:dyDescent="0.2">
      <c r="O6941" s="62"/>
    </row>
    <row r="6942" spans="15:15" x14ac:dyDescent="0.2">
      <c r="O6942" s="62"/>
    </row>
    <row r="6943" spans="15:15" x14ac:dyDescent="0.2">
      <c r="O6943" s="62"/>
    </row>
    <row r="6944" spans="15:15" x14ac:dyDescent="0.2">
      <c r="O6944" s="62"/>
    </row>
    <row r="6945" spans="15:15" x14ac:dyDescent="0.2">
      <c r="O6945" s="62"/>
    </row>
    <row r="6946" spans="15:15" x14ac:dyDescent="0.2">
      <c r="O6946" s="62"/>
    </row>
    <row r="6947" spans="15:15" x14ac:dyDescent="0.2">
      <c r="O6947" s="62"/>
    </row>
    <row r="6948" spans="15:15" x14ac:dyDescent="0.2">
      <c r="O6948" s="62"/>
    </row>
    <row r="6949" spans="15:15" x14ac:dyDescent="0.2">
      <c r="O6949" s="62"/>
    </row>
    <row r="6950" spans="15:15" x14ac:dyDescent="0.2">
      <c r="O6950" s="62"/>
    </row>
    <row r="6951" spans="15:15" x14ac:dyDescent="0.2">
      <c r="O6951" s="62"/>
    </row>
    <row r="6952" spans="15:15" x14ac:dyDescent="0.2">
      <c r="O6952" s="62"/>
    </row>
    <row r="6953" spans="15:15" x14ac:dyDescent="0.2">
      <c r="O6953" s="62"/>
    </row>
    <row r="6954" spans="15:15" x14ac:dyDescent="0.2">
      <c r="O6954" s="62"/>
    </row>
    <row r="6955" spans="15:15" x14ac:dyDescent="0.2">
      <c r="O6955" s="62"/>
    </row>
    <row r="6956" spans="15:15" x14ac:dyDescent="0.2">
      <c r="O6956" s="62"/>
    </row>
    <row r="6957" spans="15:15" x14ac:dyDescent="0.2">
      <c r="O6957" s="62"/>
    </row>
    <row r="6958" spans="15:15" x14ac:dyDescent="0.2">
      <c r="O6958" s="62"/>
    </row>
    <row r="6959" spans="15:15" x14ac:dyDescent="0.2">
      <c r="O6959" s="62"/>
    </row>
    <row r="6960" spans="15:15" x14ac:dyDescent="0.2">
      <c r="O6960" s="62"/>
    </row>
    <row r="6961" spans="15:15" x14ac:dyDescent="0.2">
      <c r="O6961" s="62"/>
    </row>
    <row r="6962" spans="15:15" x14ac:dyDescent="0.2">
      <c r="O6962" s="62"/>
    </row>
    <row r="6963" spans="15:15" x14ac:dyDescent="0.2">
      <c r="O6963" s="62"/>
    </row>
    <row r="6964" spans="15:15" x14ac:dyDescent="0.2">
      <c r="O6964" s="62"/>
    </row>
    <row r="6965" spans="15:15" x14ac:dyDescent="0.2">
      <c r="O6965" s="62"/>
    </row>
    <row r="6966" spans="15:15" x14ac:dyDescent="0.2">
      <c r="O6966" s="62"/>
    </row>
    <row r="6967" spans="15:15" x14ac:dyDescent="0.2">
      <c r="O6967" s="62"/>
    </row>
    <row r="6968" spans="15:15" x14ac:dyDescent="0.2">
      <c r="O6968" s="62"/>
    </row>
    <row r="6969" spans="15:15" x14ac:dyDescent="0.2">
      <c r="O6969" s="62"/>
    </row>
    <row r="6970" spans="15:15" x14ac:dyDescent="0.2">
      <c r="O6970" s="62"/>
    </row>
    <row r="6971" spans="15:15" x14ac:dyDescent="0.2">
      <c r="O6971" s="62"/>
    </row>
    <row r="6972" spans="15:15" x14ac:dyDescent="0.2">
      <c r="O6972" s="62"/>
    </row>
    <row r="6973" spans="15:15" x14ac:dyDescent="0.2">
      <c r="O6973" s="62"/>
    </row>
    <row r="6974" spans="15:15" x14ac:dyDescent="0.2">
      <c r="O6974" s="62"/>
    </row>
    <row r="6975" spans="15:15" x14ac:dyDescent="0.2">
      <c r="O6975" s="62"/>
    </row>
    <row r="6976" spans="15:15" x14ac:dyDescent="0.2">
      <c r="O6976" s="62"/>
    </row>
    <row r="6977" spans="15:15" x14ac:dyDescent="0.2">
      <c r="O6977" s="62"/>
    </row>
    <row r="6978" spans="15:15" x14ac:dyDescent="0.2">
      <c r="O6978" s="62"/>
    </row>
    <row r="6979" spans="15:15" x14ac:dyDescent="0.2">
      <c r="O6979" s="62"/>
    </row>
    <row r="6980" spans="15:15" x14ac:dyDescent="0.2">
      <c r="O6980" s="62"/>
    </row>
    <row r="6981" spans="15:15" x14ac:dyDescent="0.2">
      <c r="O6981" s="62"/>
    </row>
    <row r="6982" spans="15:15" x14ac:dyDescent="0.2">
      <c r="O6982" s="62"/>
    </row>
    <row r="6983" spans="15:15" x14ac:dyDescent="0.2">
      <c r="O6983" s="62"/>
    </row>
    <row r="6984" spans="15:15" x14ac:dyDescent="0.2">
      <c r="O6984" s="62"/>
    </row>
    <row r="6985" spans="15:15" x14ac:dyDescent="0.2">
      <c r="O6985" s="62"/>
    </row>
    <row r="6986" spans="15:15" x14ac:dyDescent="0.2">
      <c r="O6986" s="62"/>
    </row>
    <row r="6987" spans="15:15" x14ac:dyDescent="0.2">
      <c r="O6987" s="62"/>
    </row>
    <row r="6988" spans="15:15" x14ac:dyDescent="0.2">
      <c r="O6988" s="62"/>
    </row>
    <row r="6989" spans="15:15" x14ac:dyDescent="0.2">
      <c r="O6989" s="62"/>
    </row>
    <row r="6990" spans="15:15" x14ac:dyDescent="0.2">
      <c r="O6990" s="62"/>
    </row>
    <row r="6991" spans="15:15" x14ac:dyDescent="0.2">
      <c r="O6991" s="62"/>
    </row>
    <row r="6992" spans="15:15" x14ac:dyDescent="0.2">
      <c r="O6992" s="62"/>
    </row>
    <row r="6993" spans="15:15" x14ac:dyDescent="0.2">
      <c r="O6993" s="62"/>
    </row>
    <row r="6994" spans="15:15" x14ac:dyDescent="0.2">
      <c r="O6994" s="62"/>
    </row>
    <row r="6995" spans="15:15" x14ac:dyDescent="0.2">
      <c r="O6995" s="62"/>
    </row>
    <row r="6996" spans="15:15" x14ac:dyDescent="0.2">
      <c r="O6996" s="62"/>
    </row>
    <row r="6997" spans="15:15" x14ac:dyDescent="0.2">
      <c r="O6997" s="62"/>
    </row>
    <row r="6998" spans="15:15" x14ac:dyDescent="0.2">
      <c r="O6998" s="62"/>
    </row>
    <row r="6999" spans="15:15" x14ac:dyDescent="0.2">
      <c r="O6999" s="62"/>
    </row>
    <row r="7000" spans="15:15" x14ac:dyDescent="0.2">
      <c r="O7000" s="62"/>
    </row>
    <row r="7001" spans="15:15" x14ac:dyDescent="0.2">
      <c r="O7001" s="62"/>
    </row>
    <row r="7002" spans="15:15" x14ac:dyDescent="0.2">
      <c r="O7002" s="62"/>
    </row>
    <row r="7003" spans="15:15" x14ac:dyDescent="0.2">
      <c r="O7003" s="62"/>
    </row>
    <row r="7004" spans="15:15" x14ac:dyDescent="0.2">
      <c r="O7004" s="62"/>
    </row>
    <row r="7005" spans="15:15" x14ac:dyDescent="0.2">
      <c r="O7005" s="62"/>
    </row>
    <row r="7006" spans="15:15" x14ac:dyDescent="0.2">
      <c r="O7006" s="62"/>
    </row>
    <row r="7007" spans="15:15" x14ac:dyDescent="0.2">
      <c r="O7007" s="62"/>
    </row>
    <row r="7008" spans="15:15" x14ac:dyDescent="0.2">
      <c r="O7008" s="62"/>
    </row>
    <row r="7009" spans="15:15" x14ac:dyDescent="0.2">
      <c r="O7009" s="62"/>
    </row>
    <row r="7010" spans="15:15" x14ac:dyDescent="0.2">
      <c r="O7010" s="62"/>
    </row>
    <row r="7011" spans="15:15" x14ac:dyDescent="0.2">
      <c r="O7011" s="62"/>
    </row>
    <row r="7012" spans="15:15" x14ac:dyDescent="0.2">
      <c r="O7012" s="62"/>
    </row>
    <row r="7013" spans="15:15" x14ac:dyDescent="0.2">
      <c r="O7013" s="62"/>
    </row>
    <row r="7014" spans="15:15" x14ac:dyDescent="0.2">
      <c r="O7014" s="62"/>
    </row>
    <row r="7015" spans="15:15" x14ac:dyDescent="0.2">
      <c r="O7015" s="62"/>
    </row>
    <row r="7016" spans="15:15" x14ac:dyDescent="0.2">
      <c r="O7016" s="62"/>
    </row>
    <row r="7017" spans="15:15" x14ac:dyDescent="0.2">
      <c r="O7017" s="62"/>
    </row>
    <row r="7018" spans="15:15" x14ac:dyDescent="0.2">
      <c r="O7018" s="62"/>
    </row>
    <row r="7019" spans="15:15" x14ac:dyDescent="0.2">
      <c r="O7019" s="62"/>
    </row>
    <row r="7020" spans="15:15" x14ac:dyDescent="0.2">
      <c r="O7020" s="62"/>
    </row>
    <row r="7021" spans="15:15" x14ac:dyDescent="0.2">
      <c r="O7021" s="62"/>
    </row>
    <row r="7022" spans="15:15" x14ac:dyDescent="0.2">
      <c r="O7022" s="62"/>
    </row>
    <row r="7023" spans="15:15" x14ac:dyDescent="0.2">
      <c r="O7023" s="62"/>
    </row>
    <row r="7024" spans="15:15" x14ac:dyDescent="0.2">
      <c r="O7024" s="62"/>
    </row>
    <row r="7025" spans="15:15" x14ac:dyDescent="0.2">
      <c r="O7025" s="62"/>
    </row>
    <row r="7026" spans="15:15" x14ac:dyDescent="0.2">
      <c r="O7026" s="62"/>
    </row>
    <row r="7027" spans="15:15" x14ac:dyDescent="0.2">
      <c r="O7027" s="62"/>
    </row>
    <row r="7028" spans="15:15" x14ac:dyDescent="0.2">
      <c r="O7028" s="62"/>
    </row>
    <row r="7029" spans="15:15" x14ac:dyDescent="0.2">
      <c r="O7029" s="62"/>
    </row>
    <row r="7030" spans="15:15" x14ac:dyDescent="0.2">
      <c r="O7030" s="62"/>
    </row>
    <row r="7031" spans="15:15" x14ac:dyDescent="0.2">
      <c r="O7031" s="62"/>
    </row>
    <row r="7032" spans="15:15" x14ac:dyDescent="0.2">
      <c r="O7032" s="62"/>
    </row>
    <row r="7033" spans="15:15" x14ac:dyDescent="0.2">
      <c r="O7033" s="62"/>
    </row>
    <row r="7034" spans="15:15" x14ac:dyDescent="0.2">
      <c r="O7034" s="62"/>
    </row>
    <row r="7035" spans="15:15" x14ac:dyDescent="0.2">
      <c r="O7035" s="62"/>
    </row>
    <row r="7036" spans="15:15" x14ac:dyDescent="0.2">
      <c r="O7036" s="62"/>
    </row>
    <row r="7037" spans="15:15" x14ac:dyDescent="0.2">
      <c r="O7037" s="62"/>
    </row>
    <row r="7038" spans="15:15" x14ac:dyDescent="0.2">
      <c r="O7038" s="62"/>
    </row>
    <row r="7039" spans="15:15" x14ac:dyDescent="0.2">
      <c r="O7039" s="62"/>
    </row>
    <row r="7040" spans="15:15" x14ac:dyDescent="0.2">
      <c r="O7040" s="62"/>
    </row>
    <row r="7041" spans="15:15" x14ac:dyDescent="0.2">
      <c r="O7041" s="62"/>
    </row>
    <row r="7042" spans="15:15" x14ac:dyDescent="0.2">
      <c r="O7042" s="62"/>
    </row>
    <row r="7043" spans="15:15" x14ac:dyDescent="0.2">
      <c r="O7043" s="62"/>
    </row>
    <row r="7044" spans="15:15" x14ac:dyDescent="0.2">
      <c r="O7044" s="62"/>
    </row>
    <row r="7045" spans="15:15" x14ac:dyDescent="0.2">
      <c r="O7045" s="62"/>
    </row>
    <row r="7046" spans="15:15" x14ac:dyDescent="0.2">
      <c r="O7046" s="62"/>
    </row>
    <row r="7047" spans="15:15" x14ac:dyDescent="0.2">
      <c r="O7047" s="62"/>
    </row>
    <row r="7048" spans="15:15" x14ac:dyDescent="0.2">
      <c r="O7048" s="62"/>
    </row>
    <row r="7049" spans="15:15" x14ac:dyDescent="0.2">
      <c r="O7049" s="62"/>
    </row>
    <row r="7050" spans="15:15" x14ac:dyDescent="0.2">
      <c r="O7050" s="62"/>
    </row>
    <row r="7051" spans="15:15" x14ac:dyDescent="0.2">
      <c r="O7051" s="62"/>
    </row>
    <row r="7052" spans="15:15" x14ac:dyDescent="0.2">
      <c r="O7052" s="62"/>
    </row>
    <row r="7053" spans="15:15" x14ac:dyDescent="0.2">
      <c r="O7053" s="62"/>
    </row>
    <row r="7054" spans="15:15" x14ac:dyDescent="0.2">
      <c r="O7054" s="62"/>
    </row>
    <row r="7055" spans="15:15" x14ac:dyDescent="0.2">
      <c r="O7055" s="62"/>
    </row>
    <row r="7056" spans="15:15" x14ac:dyDescent="0.2">
      <c r="O7056" s="62"/>
    </row>
    <row r="7057" spans="15:15" x14ac:dyDescent="0.2">
      <c r="O7057" s="62"/>
    </row>
    <row r="7058" spans="15:15" x14ac:dyDescent="0.2">
      <c r="O7058" s="62"/>
    </row>
    <row r="7059" spans="15:15" x14ac:dyDescent="0.2">
      <c r="O7059" s="62"/>
    </row>
    <row r="7060" spans="15:15" x14ac:dyDescent="0.2">
      <c r="O7060" s="62"/>
    </row>
    <row r="7061" spans="15:15" x14ac:dyDescent="0.2">
      <c r="O7061" s="62"/>
    </row>
    <row r="7062" spans="15:15" x14ac:dyDescent="0.2">
      <c r="O7062" s="62"/>
    </row>
    <row r="7063" spans="15:15" x14ac:dyDescent="0.2">
      <c r="O7063" s="62"/>
    </row>
    <row r="7064" spans="15:15" x14ac:dyDescent="0.2">
      <c r="O7064" s="62"/>
    </row>
    <row r="7065" spans="15:15" x14ac:dyDescent="0.2">
      <c r="O7065" s="62"/>
    </row>
    <row r="7066" spans="15:15" x14ac:dyDescent="0.2">
      <c r="O7066" s="62"/>
    </row>
    <row r="7067" spans="15:15" x14ac:dyDescent="0.2">
      <c r="O7067" s="62"/>
    </row>
    <row r="7068" spans="15:15" x14ac:dyDescent="0.2">
      <c r="O7068" s="62"/>
    </row>
    <row r="7069" spans="15:15" x14ac:dyDescent="0.2">
      <c r="O7069" s="62"/>
    </row>
    <row r="7070" spans="15:15" x14ac:dyDescent="0.2">
      <c r="O7070" s="62"/>
    </row>
    <row r="7071" spans="15:15" x14ac:dyDescent="0.2">
      <c r="O7071" s="62"/>
    </row>
    <row r="7072" spans="15:15" x14ac:dyDescent="0.2">
      <c r="O7072" s="62"/>
    </row>
    <row r="7073" spans="15:15" x14ac:dyDescent="0.2">
      <c r="O7073" s="62"/>
    </row>
    <row r="7074" spans="15:15" x14ac:dyDescent="0.2">
      <c r="O7074" s="62"/>
    </row>
    <row r="7075" spans="15:15" x14ac:dyDescent="0.2">
      <c r="O7075" s="62"/>
    </row>
    <row r="7076" spans="15:15" x14ac:dyDescent="0.2">
      <c r="O7076" s="62"/>
    </row>
    <row r="7077" spans="15:15" x14ac:dyDescent="0.2">
      <c r="O7077" s="62"/>
    </row>
    <row r="7078" spans="15:15" x14ac:dyDescent="0.2">
      <c r="O7078" s="62"/>
    </row>
    <row r="7079" spans="15:15" x14ac:dyDescent="0.2">
      <c r="O7079" s="62"/>
    </row>
    <row r="7080" spans="15:15" x14ac:dyDescent="0.2">
      <c r="O7080" s="62"/>
    </row>
    <row r="7081" spans="15:15" x14ac:dyDescent="0.2">
      <c r="O7081" s="62"/>
    </row>
    <row r="7082" spans="15:15" x14ac:dyDescent="0.2">
      <c r="O7082" s="62"/>
    </row>
    <row r="7083" spans="15:15" x14ac:dyDescent="0.2">
      <c r="O7083" s="62"/>
    </row>
    <row r="7084" spans="15:15" x14ac:dyDescent="0.2">
      <c r="O7084" s="62"/>
    </row>
    <row r="7085" spans="15:15" x14ac:dyDescent="0.2">
      <c r="O7085" s="62"/>
    </row>
    <row r="7086" spans="15:15" x14ac:dyDescent="0.2">
      <c r="O7086" s="62"/>
    </row>
    <row r="7087" spans="15:15" x14ac:dyDescent="0.2">
      <c r="O7087" s="62"/>
    </row>
    <row r="7088" spans="15:15" x14ac:dyDescent="0.2">
      <c r="O7088" s="62"/>
    </row>
    <row r="7089" spans="15:15" x14ac:dyDescent="0.2">
      <c r="O7089" s="62"/>
    </row>
    <row r="7090" spans="15:15" x14ac:dyDescent="0.2">
      <c r="O7090" s="62"/>
    </row>
    <row r="7091" spans="15:15" x14ac:dyDescent="0.2">
      <c r="O7091" s="62"/>
    </row>
    <row r="7092" spans="15:15" x14ac:dyDescent="0.2">
      <c r="O7092" s="62"/>
    </row>
    <row r="7093" spans="15:15" x14ac:dyDescent="0.2">
      <c r="O7093" s="62"/>
    </row>
    <row r="7094" spans="15:15" x14ac:dyDescent="0.2">
      <c r="O7094" s="62"/>
    </row>
    <row r="7095" spans="15:15" x14ac:dyDescent="0.2">
      <c r="O7095" s="62"/>
    </row>
    <row r="7096" spans="15:15" x14ac:dyDescent="0.2">
      <c r="O7096" s="62"/>
    </row>
    <row r="7097" spans="15:15" x14ac:dyDescent="0.2">
      <c r="O7097" s="62"/>
    </row>
    <row r="7098" spans="15:15" x14ac:dyDescent="0.2">
      <c r="O7098" s="62"/>
    </row>
    <row r="7099" spans="15:15" x14ac:dyDescent="0.2">
      <c r="O7099" s="62"/>
    </row>
    <row r="7100" spans="15:15" x14ac:dyDescent="0.2">
      <c r="O7100" s="62"/>
    </row>
    <row r="7101" spans="15:15" x14ac:dyDescent="0.2">
      <c r="O7101" s="62"/>
    </row>
    <row r="7102" spans="15:15" x14ac:dyDescent="0.2">
      <c r="O7102" s="62"/>
    </row>
    <row r="7103" spans="15:15" x14ac:dyDescent="0.2">
      <c r="O7103" s="62"/>
    </row>
    <row r="7104" spans="15:15" x14ac:dyDescent="0.2">
      <c r="O7104" s="62"/>
    </row>
    <row r="7105" spans="15:15" x14ac:dyDescent="0.2">
      <c r="O7105" s="62"/>
    </row>
    <row r="7106" spans="15:15" x14ac:dyDescent="0.2">
      <c r="O7106" s="62"/>
    </row>
    <row r="7107" spans="15:15" x14ac:dyDescent="0.2">
      <c r="O7107" s="62"/>
    </row>
    <row r="7108" spans="15:15" x14ac:dyDescent="0.2">
      <c r="O7108" s="62"/>
    </row>
    <row r="7109" spans="15:15" x14ac:dyDescent="0.2">
      <c r="O7109" s="62"/>
    </row>
    <row r="7110" spans="15:15" x14ac:dyDescent="0.2">
      <c r="O7110" s="62"/>
    </row>
    <row r="7111" spans="15:15" x14ac:dyDescent="0.2">
      <c r="O7111" s="62"/>
    </row>
    <row r="7112" spans="15:15" x14ac:dyDescent="0.2">
      <c r="O7112" s="62"/>
    </row>
    <row r="7113" spans="15:15" x14ac:dyDescent="0.2">
      <c r="O7113" s="62"/>
    </row>
    <row r="7114" spans="15:15" x14ac:dyDescent="0.2">
      <c r="O7114" s="62"/>
    </row>
    <row r="7115" spans="15:15" x14ac:dyDescent="0.2">
      <c r="O7115" s="62"/>
    </row>
    <row r="7116" spans="15:15" x14ac:dyDescent="0.2">
      <c r="O7116" s="62"/>
    </row>
    <row r="7117" spans="15:15" x14ac:dyDescent="0.2">
      <c r="O7117" s="62"/>
    </row>
    <row r="7118" spans="15:15" x14ac:dyDescent="0.2">
      <c r="O7118" s="62"/>
    </row>
    <row r="7119" spans="15:15" x14ac:dyDescent="0.2">
      <c r="O7119" s="62"/>
    </row>
    <row r="7120" spans="15:15" x14ac:dyDescent="0.2">
      <c r="O7120" s="62"/>
    </row>
    <row r="7121" spans="15:15" x14ac:dyDescent="0.2">
      <c r="O7121" s="62"/>
    </row>
    <row r="7122" spans="15:15" x14ac:dyDescent="0.2">
      <c r="O7122" s="62"/>
    </row>
    <row r="7123" spans="15:15" x14ac:dyDescent="0.2">
      <c r="O7123" s="62"/>
    </row>
    <row r="7124" spans="15:15" x14ac:dyDescent="0.2">
      <c r="O7124" s="62"/>
    </row>
    <row r="7125" spans="15:15" x14ac:dyDescent="0.2">
      <c r="O7125" s="62"/>
    </row>
    <row r="7126" spans="15:15" x14ac:dyDescent="0.2">
      <c r="O7126" s="62"/>
    </row>
    <row r="7127" spans="15:15" x14ac:dyDescent="0.2">
      <c r="O7127" s="62"/>
    </row>
    <row r="7128" spans="15:15" x14ac:dyDescent="0.2">
      <c r="O7128" s="62"/>
    </row>
    <row r="7129" spans="15:15" x14ac:dyDescent="0.2">
      <c r="O7129" s="62"/>
    </row>
    <row r="7130" spans="15:15" x14ac:dyDescent="0.2">
      <c r="O7130" s="62"/>
    </row>
    <row r="7131" spans="15:15" x14ac:dyDescent="0.2">
      <c r="O7131" s="62"/>
    </row>
    <row r="7132" spans="15:15" x14ac:dyDescent="0.2">
      <c r="O7132" s="62"/>
    </row>
    <row r="7133" spans="15:15" x14ac:dyDescent="0.2">
      <c r="O7133" s="62"/>
    </row>
    <row r="7134" spans="15:15" x14ac:dyDescent="0.2">
      <c r="O7134" s="62"/>
    </row>
    <row r="7135" spans="15:15" x14ac:dyDescent="0.2">
      <c r="O7135" s="62"/>
    </row>
    <row r="7136" spans="15:15" x14ac:dyDescent="0.2">
      <c r="O7136" s="62"/>
    </row>
    <row r="7137" spans="15:15" x14ac:dyDescent="0.2">
      <c r="O7137" s="62"/>
    </row>
    <row r="7138" spans="15:15" x14ac:dyDescent="0.2">
      <c r="O7138" s="62"/>
    </row>
    <row r="7139" spans="15:15" x14ac:dyDescent="0.2">
      <c r="O7139" s="62"/>
    </row>
    <row r="7140" spans="15:15" x14ac:dyDescent="0.2">
      <c r="O7140" s="62"/>
    </row>
    <row r="7141" spans="15:15" x14ac:dyDescent="0.2">
      <c r="O7141" s="62"/>
    </row>
    <row r="7142" spans="15:15" x14ac:dyDescent="0.2">
      <c r="O7142" s="62"/>
    </row>
    <row r="7143" spans="15:15" x14ac:dyDescent="0.2">
      <c r="O7143" s="62"/>
    </row>
    <row r="7144" spans="15:15" x14ac:dyDescent="0.2">
      <c r="O7144" s="62"/>
    </row>
    <row r="7145" spans="15:15" x14ac:dyDescent="0.2">
      <c r="O7145" s="62"/>
    </row>
    <row r="7146" spans="15:15" x14ac:dyDescent="0.2">
      <c r="O7146" s="62"/>
    </row>
    <row r="7147" spans="15:15" x14ac:dyDescent="0.2">
      <c r="O7147" s="62"/>
    </row>
    <row r="7148" spans="15:15" x14ac:dyDescent="0.2">
      <c r="O7148" s="62"/>
    </row>
    <row r="7149" spans="15:15" x14ac:dyDescent="0.2">
      <c r="O7149" s="62"/>
    </row>
    <row r="7150" spans="15:15" x14ac:dyDescent="0.2">
      <c r="O7150" s="62"/>
    </row>
    <row r="7151" spans="15:15" x14ac:dyDescent="0.2">
      <c r="O7151" s="62"/>
    </row>
    <row r="7152" spans="15:15" x14ac:dyDescent="0.2">
      <c r="O7152" s="62"/>
    </row>
    <row r="7153" spans="15:15" x14ac:dyDescent="0.2">
      <c r="O7153" s="62"/>
    </row>
    <row r="7154" spans="15:15" x14ac:dyDescent="0.2">
      <c r="O7154" s="62"/>
    </row>
    <row r="7155" spans="15:15" x14ac:dyDescent="0.2">
      <c r="O7155" s="62"/>
    </row>
    <row r="7156" spans="15:15" x14ac:dyDescent="0.2">
      <c r="O7156" s="62"/>
    </row>
    <row r="7157" spans="15:15" x14ac:dyDescent="0.2">
      <c r="O7157" s="62"/>
    </row>
    <row r="7158" spans="15:15" x14ac:dyDescent="0.2">
      <c r="O7158" s="62"/>
    </row>
    <row r="7159" spans="15:15" x14ac:dyDescent="0.2">
      <c r="O7159" s="62"/>
    </row>
    <row r="7160" spans="15:15" x14ac:dyDescent="0.2">
      <c r="O7160" s="62"/>
    </row>
    <row r="7161" spans="15:15" x14ac:dyDescent="0.2">
      <c r="O7161" s="62"/>
    </row>
    <row r="7162" spans="15:15" x14ac:dyDescent="0.2">
      <c r="O7162" s="62"/>
    </row>
    <row r="7163" spans="15:15" x14ac:dyDescent="0.2">
      <c r="O7163" s="62"/>
    </row>
    <row r="7164" spans="15:15" x14ac:dyDescent="0.2">
      <c r="O7164" s="62"/>
    </row>
    <row r="7165" spans="15:15" x14ac:dyDescent="0.2">
      <c r="O7165" s="62"/>
    </row>
    <row r="7166" spans="15:15" x14ac:dyDescent="0.2">
      <c r="O7166" s="62"/>
    </row>
    <row r="7167" spans="15:15" x14ac:dyDescent="0.2">
      <c r="O7167" s="62"/>
    </row>
    <row r="7168" spans="15:15" x14ac:dyDescent="0.2">
      <c r="O7168" s="62"/>
    </row>
    <row r="7169" spans="15:15" x14ac:dyDescent="0.2">
      <c r="O7169" s="62"/>
    </row>
    <row r="7170" spans="15:15" x14ac:dyDescent="0.2">
      <c r="O7170" s="62"/>
    </row>
    <row r="7171" spans="15:15" x14ac:dyDescent="0.2">
      <c r="O7171" s="62"/>
    </row>
    <row r="7172" spans="15:15" x14ac:dyDescent="0.2">
      <c r="O7172" s="62"/>
    </row>
    <row r="7173" spans="15:15" x14ac:dyDescent="0.2">
      <c r="O7173" s="62"/>
    </row>
    <row r="7174" spans="15:15" x14ac:dyDescent="0.2">
      <c r="O7174" s="62"/>
    </row>
    <row r="7175" spans="15:15" x14ac:dyDescent="0.2">
      <c r="O7175" s="62"/>
    </row>
    <row r="7176" spans="15:15" x14ac:dyDescent="0.2">
      <c r="O7176" s="62"/>
    </row>
    <row r="7177" spans="15:15" x14ac:dyDescent="0.2">
      <c r="O7177" s="62"/>
    </row>
    <row r="7178" spans="15:15" x14ac:dyDescent="0.2">
      <c r="O7178" s="62"/>
    </row>
    <row r="7179" spans="15:15" x14ac:dyDescent="0.2">
      <c r="O7179" s="62"/>
    </row>
    <row r="7180" spans="15:15" x14ac:dyDescent="0.2">
      <c r="O7180" s="62"/>
    </row>
    <row r="7181" spans="15:15" x14ac:dyDescent="0.2">
      <c r="O7181" s="62"/>
    </row>
    <row r="7182" spans="15:15" x14ac:dyDescent="0.2">
      <c r="O7182" s="62"/>
    </row>
    <row r="7183" spans="15:15" x14ac:dyDescent="0.2">
      <c r="O7183" s="62"/>
    </row>
    <row r="7184" spans="15:15" x14ac:dyDescent="0.2">
      <c r="O7184" s="62"/>
    </row>
    <row r="7185" spans="15:15" x14ac:dyDescent="0.2">
      <c r="O7185" s="62"/>
    </row>
    <row r="7186" spans="15:15" x14ac:dyDescent="0.2">
      <c r="O7186" s="62"/>
    </row>
    <row r="7187" spans="15:15" x14ac:dyDescent="0.2">
      <c r="O7187" s="62"/>
    </row>
    <row r="7188" spans="15:15" x14ac:dyDescent="0.2">
      <c r="O7188" s="62"/>
    </row>
    <row r="7189" spans="15:15" x14ac:dyDescent="0.2">
      <c r="O7189" s="62"/>
    </row>
    <row r="7190" spans="15:15" x14ac:dyDescent="0.2">
      <c r="O7190" s="62"/>
    </row>
    <row r="7191" spans="15:15" x14ac:dyDescent="0.2">
      <c r="O7191" s="62"/>
    </row>
    <row r="7192" spans="15:15" x14ac:dyDescent="0.2">
      <c r="O7192" s="62"/>
    </row>
    <row r="7193" spans="15:15" x14ac:dyDescent="0.2">
      <c r="O7193" s="62"/>
    </row>
    <row r="7194" spans="15:15" x14ac:dyDescent="0.2">
      <c r="O7194" s="62"/>
    </row>
    <row r="7195" spans="15:15" x14ac:dyDescent="0.2">
      <c r="O7195" s="62"/>
    </row>
    <row r="7196" spans="15:15" x14ac:dyDescent="0.2">
      <c r="O7196" s="62"/>
    </row>
    <row r="7197" spans="15:15" x14ac:dyDescent="0.2">
      <c r="O7197" s="62"/>
    </row>
    <row r="7198" spans="15:15" x14ac:dyDescent="0.2">
      <c r="O7198" s="62"/>
    </row>
    <row r="7199" spans="15:15" x14ac:dyDescent="0.2">
      <c r="O7199" s="62"/>
    </row>
    <row r="7200" spans="15:15" x14ac:dyDescent="0.2">
      <c r="O7200" s="62"/>
    </row>
    <row r="7201" spans="15:15" x14ac:dyDescent="0.2">
      <c r="O7201" s="62"/>
    </row>
    <row r="7202" spans="15:15" x14ac:dyDescent="0.2">
      <c r="O7202" s="62"/>
    </row>
    <row r="7203" spans="15:15" x14ac:dyDescent="0.2">
      <c r="O7203" s="62"/>
    </row>
    <row r="7204" spans="15:15" x14ac:dyDescent="0.2">
      <c r="O7204" s="62"/>
    </row>
    <row r="7205" spans="15:15" x14ac:dyDescent="0.2">
      <c r="O7205" s="62"/>
    </row>
    <row r="7206" spans="15:15" x14ac:dyDescent="0.2">
      <c r="O7206" s="62"/>
    </row>
    <row r="7207" spans="15:15" x14ac:dyDescent="0.2">
      <c r="O7207" s="62"/>
    </row>
    <row r="7208" spans="15:15" x14ac:dyDescent="0.2">
      <c r="O7208" s="62"/>
    </row>
    <row r="7209" spans="15:15" x14ac:dyDescent="0.2">
      <c r="O7209" s="62"/>
    </row>
    <row r="7210" spans="15:15" x14ac:dyDescent="0.2">
      <c r="O7210" s="62"/>
    </row>
    <row r="7211" spans="15:15" x14ac:dyDescent="0.2">
      <c r="O7211" s="62"/>
    </row>
    <row r="7212" spans="15:15" x14ac:dyDescent="0.2">
      <c r="O7212" s="62"/>
    </row>
    <row r="7213" spans="15:15" x14ac:dyDescent="0.2">
      <c r="O7213" s="62"/>
    </row>
    <row r="7214" spans="15:15" x14ac:dyDescent="0.2">
      <c r="O7214" s="62"/>
    </row>
    <row r="7215" spans="15:15" x14ac:dyDescent="0.2">
      <c r="O7215" s="62"/>
    </row>
    <row r="7216" spans="15:15" x14ac:dyDescent="0.2">
      <c r="O7216" s="62"/>
    </row>
    <row r="7217" spans="15:15" x14ac:dyDescent="0.2">
      <c r="O7217" s="62"/>
    </row>
    <row r="7218" spans="15:15" x14ac:dyDescent="0.2">
      <c r="O7218" s="62"/>
    </row>
    <row r="7219" spans="15:15" x14ac:dyDescent="0.2">
      <c r="O7219" s="62"/>
    </row>
    <row r="7220" spans="15:15" x14ac:dyDescent="0.2">
      <c r="O7220" s="62"/>
    </row>
    <row r="7221" spans="15:15" x14ac:dyDescent="0.2">
      <c r="O7221" s="62"/>
    </row>
    <row r="7222" spans="15:15" x14ac:dyDescent="0.2">
      <c r="O7222" s="62"/>
    </row>
    <row r="7223" spans="15:15" x14ac:dyDescent="0.2">
      <c r="O7223" s="62"/>
    </row>
    <row r="7224" spans="15:15" x14ac:dyDescent="0.2">
      <c r="O7224" s="62"/>
    </row>
    <row r="7225" spans="15:15" x14ac:dyDescent="0.2">
      <c r="O7225" s="62"/>
    </row>
    <row r="7226" spans="15:15" x14ac:dyDescent="0.2">
      <c r="O7226" s="62"/>
    </row>
    <row r="7227" spans="15:15" x14ac:dyDescent="0.2">
      <c r="O7227" s="62"/>
    </row>
    <row r="7228" spans="15:15" x14ac:dyDescent="0.2">
      <c r="O7228" s="62"/>
    </row>
    <row r="7229" spans="15:15" x14ac:dyDescent="0.2">
      <c r="O7229" s="62"/>
    </row>
    <row r="7230" spans="15:15" x14ac:dyDescent="0.2">
      <c r="O7230" s="62"/>
    </row>
    <row r="7231" spans="15:15" x14ac:dyDescent="0.2">
      <c r="O7231" s="62"/>
    </row>
    <row r="7232" spans="15:15" x14ac:dyDescent="0.2">
      <c r="O7232" s="62"/>
    </row>
    <row r="7233" spans="15:15" x14ac:dyDescent="0.2">
      <c r="O7233" s="62"/>
    </row>
    <row r="7234" spans="15:15" x14ac:dyDescent="0.2">
      <c r="O7234" s="62"/>
    </row>
    <row r="7235" spans="15:15" x14ac:dyDescent="0.2">
      <c r="O7235" s="62"/>
    </row>
    <row r="7236" spans="15:15" x14ac:dyDescent="0.2">
      <c r="O7236" s="62"/>
    </row>
    <row r="7237" spans="15:15" x14ac:dyDescent="0.2">
      <c r="O7237" s="62"/>
    </row>
    <row r="7238" spans="15:15" x14ac:dyDescent="0.2">
      <c r="O7238" s="62"/>
    </row>
    <row r="7239" spans="15:15" x14ac:dyDescent="0.2">
      <c r="O7239" s="62"/>
    </row>
    <row r="7240" spans="15:15" x14ac:dyDescent="0.2">
      <c r="O7240" s="62"/>
    </row>
    <row r="7241" spans="15:15" x14ac:dyDescent="0.2">
      <c r="O7241" s="62"/>
    </row>
    <row r="7242" spans="15:15" x14ac:dyDescent="0.2">
      <c r="O7242" s="62"/>
    </row>
    <row r="7243" spans="15:15" x14ac:dyDescent="0.2">
      <c r="O7243" s="62"/>
    </row>
    <row r="7244" spans="15:15" x14ac:dyDescent="0.2">
      <c r="O7244" s="62"/>
    </row>
    <row r="7245" spans="15:15" x14ac:dyDescent="0.2">
      <c r="O7245" s="62"/>
    </row>
    <row r="7246" spans="15:15" x14ac:dyDescent="0.2">
      <c r="O7246" s="62"/>
    </row>
    <row r="7247" spans="15:15" x14ac:dyDescent="0.2">
      <c r="O7247" s="62"/>
    </row>
    <row r="7248" spans="15:15" x14ac:dyDescent="0.2">
      <c r="O7248" s="62"/>
    </row>
    <row r="7249" spans="15:15" x14ac:dyDescent="0.2">
      <c r="O7249" s="62"/>
    </row>
    <row r="7250" spans="15:15" x14ac:dyDescent="0.2">
      <c r="O7250" s="62"/>
    </row>
    <row r="7251" spans="15:15" x14ac:dyDescent="0.2">
      <c r="O7251" s="62"/>
    </row>
    <row r="7252" spans="15:15" x14ac:dyDescent="0.2">
      <c r="O7252" s="62"/>
    </row>
    <row r="7253" spans="15:15" x14ac:dyDescent="0.2">
      <c r="O7253" s="62"/>
    </row>
    <row r="7254" spans="15:15" x14ac:dyDescent="0.2">
      <c r="O7254" s="62"/>
    </row>
    <row r="7255" spans="15:15" x14ac:dyDescent="0.2">
      <c r="O7255" s="62"/>
    </row>
    <row r="7256" spans="15:15" x14ac:dyDescent="0.2">
      <c r="O7256" s="62"/>
    </row>
    <row r="7257" spans="15:15" x14ac:dyDescent="0.2">
      <c r="O7257" s="62"/>
    </row>
    <row r="7258" spans="15:15" x14ac:dyDescent="0.2">
      <c r="O7258" s="62"/>
    </row>
    <row r="7259" spans="15:15" x14ac:dyDescent="0.2">
      <c r="O7259" s="62"/>
    </row>
    <row r="7260" spans="15:15" x14ac:dyDescent="0.2">
      <c r="O7260" s="62"/>
    </row>
    <row r="7261" spans="15:15" x14ac:dyDescent="0.2">
      <c r="O7261" s="62"/>
    </row>
    <row r="7262" spans="15:15" x14ac:dyDescent="0.2">
      <c r="O7262" s="62"/>
    </row>
    <row r="7263" spans="15:15" x14ac:dyDescent="0.2">
      <c r="O7263" s="62"/>
    </row>
    <row r="7264" spans="15:15" x14ac:dyDescent="0.2">
      <c r="O7264" s="62"/>
    </row>
    <row r="7265" spans="15:15" x14ac:dyDescent="0.2">
      <c r="O7265" s="62"/>
    </row>
    <row r="7266" spans="15:15" x14ac:dyDescent="0.2">
      <c r="O7266" s="62"/>
    </row>
    <row r="7267" spans="15:15" x14ac:dyDescent="0.2">
      <c r="O7267" s="62"/>
    </row>
    <row r="7268" spans="15:15" x14ac:dyDescent="0.2">
      <c r="O7268" s="62"/>
    </row>
    <row r="7269" spans="15:15" x14ac:dyDescent="0.2">
      <c r="O7269" s="62"/>
    </row>
    <row r="7270" spans="15:15" x14ac:dyDescent="0.2">
      <c r="O7270" s="62"/>
    </row>
    <row r="7271" spans="15:15" x14ac:dyDescent="0.2">
      <c r="O7271" s="62"/>
    </row>
    <row r="7272" spans="15:15" x14ac:dyDescent="0.2">
      <c r="O7272" s="62"/>
    </row>
    <row r="7273" spans="15:15" x14ac:dyDescent="0.2">
      <c r="O7273" s="62"/>
    </row>
    <row r="7274" spans="15:15" x14ac:dyDescent="0.2">
      <c r="O7274" s="62"/>
    </row>
    <row r="7275" spans="15:15" x14ac:dyDescent="0.2">
      <c r="O7275" s="62"/>
    </row>
    <row r="7276" spans="15:15" x14ac:dyDescent="0.2">
      <c r="O7276" s="62"/>
    </row>
    <row r="7277" spans="15:15" x14ac:dyDescent="0.2">
      <c r="O7277" s="62"/>
    </row>
    <row r="7278" spans="15:15" x14ac:dyDescent="0.2">
      <c r="O7278" s="62"/>
    </row>
    <row r="7279" spans="15:15" x14ac:dyDescent="0.2">
      <c r="O7279" s="62"/>
    </row>
    <row r="7280" spans="15:15" x14ac:dyDescent="0.2">
      <c r="O7280" s="62"/>
    </row>
    <row r="7281" spans="15:15" x14ac:dyDescent="0.2">
      <c r="O7281" s="62"/>
    </row>
    <row r="7282" spans="15:15" x14ac:dyDescent="0.2">
      <c r="O7282" s="62"/>
    </row>
    <row r="7283" spans="15:15" x14ac:dyDescent="0.2">
      <c r="O7283" s="62"/>
    </row>
    <row r="7284" spans="15:15" x14ac:dyDescent="0.2">
      <c r="O7284" s="62"/>
    </row>
    <row r="7285" spans="15:15" x14ac:dyDescent="0.2">
      <c r="O7285" s="62"/>
    </row>
    <row r="7286" spans="15:15" x14ac:dyDescent="0.2">
      <c r="O7286" s="62"/>
    </row>
    <row r="7287" spans="15:15" x14ac:dyDescent="0.2">
      <c r="O7287" s="62"/>
    </row>
    <row r="7288" spans="15:15" x14ac:dyDescent="0.2">
      <c r="O7288" s="62"/>
    </row>
    <row r="7289" spans="15:15" x14ac:dyDescent="0.2">
      <c r="O7289" s="62"/>
    </row>
    <row r="7290" spans="15:15" x14ac:dyDescent="0.2">
      <c r="O7290" s="62"/>
    </row>
    <row r="7291" spans="15:15" x14ac:dyDescent="0.2">
      <c r="O7291" s="62"/>
    </row>
    <row r="7292" spans="15:15" x14ac:dyDescent="0.2">
      <c r="O7292" s="62"/>
    </row>
    <row r="7293" spans="15:15" x14ac:dyDescent="0.2">
      <c r="O7293" s="62"/>
    </row>
    <row r="7294" spans="15:15" x14ac:dyDescent="0.2">
      <c r="O7294" s="62"/>
    </row>
    <row r="7295" spans="15:15" x14ac:dyDescent="0.2">
      <c r="O7295" s="62"/>
    </row>
    <row r="7296" spans="15:15" x14ac:dyDescent="0.2">
      <c r="O7296" s="62"/>
    </row>
    <row r="7297" spans="15:15" x14ac:dyDescent="0.2">
      <c r="O7297" s="62"/>
    </row>
    <row r="7298" spans="15:15" x14ac:dyDescent="0.2">
      <c r="O7298" s="62"/>
    </row>
    <row r="7299" spans="15:15" x14ac:dyDescent="0.2">
      <c r="O7299" s="62"/>
    </row>
    <row r="7300" spans="15:15" x14ac:dyDescent="0.2">
      <c r="O7300" s="62"/>
    </row>
    <row r="7301" spans="15:15" x14ac:dyDescent="0.2">
      <c r="O7301" s="62"/>
    </row>
    <row r="7302" spans="15:15" x14ac:dyDescent="0.2">
      <c r="O7302" s="62"/>
    </row>
    <row r="7303" spans="15:15" x14ac:dyDescent="0.2">
      <c r="O7303" s="62"/>
    </row>
    <row r="7304" spans="15:15" x14ac:dyDescent="0.2">
      <c r="O7304" s="62"/>
    </row>
    <row r="7305" spans="15:15" x14ac:dyDescent="0.2">
      <c r="O7305" s="62"/>
    </row>
    <row r="7306" spans="15:15" x14ac:dyDescent="0.2">
      <c r="O7306" s="62"/>
    </row>
    <row r="7307" spans="15:15" x14ac:dyDescent="0.2">
      <c r="O7307" s="62"/>
    </row>
    <row r="7308" spans="15:15" x14ac:dyDescent="0.2">
      <c r="O7308" s="62"/>
    </row>
    <row r="7309" spans="15:15" x14ac:dyDescent="0.2">
      <c r="O7309" s="62"/>
    </row>
    <row r="7310" spans="15:15" x14ac:dyDescent="0.2">
      <c r="O7310" s="62"/>
    </row>
    <row r="7311" spans="15:15" x14ac:dyDescent="0.2">
      <c r="O7311" s="62"/>
    </row>
    <row r="7312" spans="15:15" x14ac:dyDescent="0.2">
      <c r="O7312" s="62"/>
    </row>
    <row r="7313" spans="15:15" x14ac:dyDescent="0.2">
      <c r="O7313" s="62"/>
    </row>
    <row r="7314" spans="15:15" x14ac:dyDescent="0.2">
      <c r="O7314" s="62"/>
    </row>
    <row r="7315" spans="15:15" x14ac:dyDescent="0.2">
      <c r="O7315" s="62"/>
    </row>
    <row r="7316" spans="15:15" x14ac:dyDescent="0.2">
      <c r="O7316" s="62"/>
    </row>
    <row r="7317" spans="15:15" x14ac:dyDescent="0.2">
      <c r="O7317" s="62"/>
    </row>
    <row r="7318" spans="15:15" x14ac:dyDescent="0.2">
      <c r="O7318" s="62"/>
    </row>
    <row r="7319" spans="15:15" x14ac:dyDescent="0.2">
      <c r="O7319" s="62"/>
    </row>
    <row r="7320" spans="15:15" x14ac:dyDescent="0.2">
      <c r="O7320" s="62"/>
    </row>
    <row r="7321" spans="15:15" x14ac:dyDescent="0.2">
      <c r="O7321" s="62"/>
    </row>
    <row r="7322" spans="15:15" x14ac:dyDescent="0.2">
      <c r="O7322" s="62"/>
    </row>
    <row r="7323" spans="15:15" x14ac:dyDescent="0.2">
      <c r="O7323" s="62"/>
    </row>
    <row r="7324" spans="15:15" x14ac:dyDescent="0.2">
      <c r="O7324" s="62"/>
    </row>
    <row r="7325" spans="15:15" x14ac:dyDescent="0.2">
      <c r="O7325" s="62"/>
    </row>
    <row r="7326" spans="15:15" x14ac:dyDescent="0.2">
      <c r="O7326" s="62"/>
    </row>
    <row r="7327" spans="15:15" x14ac:dyDescent="0.2">
      <c r="O7327" s="62"/>
    </row>
    <row r="7328" spans="15:15" x14ac:dyDescent="0.2">
      <c r="O7328" s="62"/>
    </row>
    <row r="7329" spans="15:15" x14ac:dyDescent="0.2">
      <c r="O7329" s="62"/>
    </row>
    <row r="7330" spans="15:15" x14ac:dyDescent="0.2">
      <c r="O7330" s="62"/>
    </row>
    <row r="7331" spans="15:15" x14ac:dyDescent="0.2">
      <c r="O7331" s="62"/>
    </row>
    <row r="7332" spans="15:15" x14ac:dyDescent="0.2">
      <c r="O7332" s="62"/>
    </row>
    <row r="7333" spans="15:15" x14ac:dyDescent="0.2">
      <c r="O7333" s="62"/>
    </row>
    <row r="7334" spans="15:15" x14ac:dyDescent="0.2">
      <c r="O7334" s="62"/>
    </row>
    <row r="7335" spans="15:15" x14ac:dyDescent="0.2">
      <c r="O7335" s="62"/>
    </row>
    <row r="7336" spans="15:15" x14ac:dyDescent="0.2">
      <c r="O7336" s="62"/>
    </row>
    <row r="7337" spans="15:15" x14ac:dyDescent="0.2">
      <c r="O7337" s="62"/>
    </row>
    <row r="7338" spans="15:15" x14ac:dyDescent="0.2">
      <c r="O7338" s="62"/>
    </row>
    <row r="7339" spans="15:15" x14ac:dyDescent="0.2">
      <c r="O7339" s="62"/>
    </row>
    <row r="7340" spans="15:15" x14ac:dyDescent="0.2">
      <c r="O7340" s="62"/>
    </row>
    <row r="7341" spans="15:15" x14ac:dyDescent="0.2">
      <c r="O7341" s="62"/>
    </row>
    <row r="7342" spans="15:15" x14ac:dyDescent="0.2">
      <c r="O7342" s="62"/>
    </row>
    <row r="7343" spans="15:15" x14ac:dyDescent="0.2">
      <c r="O7343" s="62"/>
    </row>
    <row r="7344" spans="15:15" x14ac:dyDescent="0.2">
      <c r="O7344" s="62"/>
    </row>
    <row r="7345" spans="15:15" x14ac:dyDescent="0.2">
      <c r="O7345" s="62"/>
    </row>
    <row r="7346" spans="15:15" x14ac:dyDescent="0.2">
      <c r="O7346" s="62"/>
    </row>
    <row r="7347" spans="15:15" x14ac:dyDescent="0.2">
      <c r="O7347" s="62"/>
    </row>
    <row r="7348" spans="15:15" x14ac:dyDescent="0.2">
      <c r="O7348" s="62"/>
    </row>
    <row r="7349" spans="15:15" x14ac:dyDescent="0.2">
      <c r="O7349" s="62"/>
    </row>
    <row r="7350" spans="15:15" x14ac:dyDescent="0.2">
      <c r="O7350" s="62"/>
    </row>
    <row r="7351" spans="15:15" x14ac:dyDescent="0.2">
      <c r="O7351" s="62"/>
    </row>
    <row r="7352" spans="15:15" x14ac:dyDescent="0.2">
      <c r="O7352" s="62"/>
    </row>
    <row r="7353" spans="15:15" x14ac:dyDescent="0.2">
      <c r="O7353" s="62"/>
    </row>
    <row r="7354" spans="15:15" x14ac:dyDescent="0.2">
      <c r="O7354" s="62"/>
    </row>
    <row r="7355" spans="15:15" x14ac:dyDescent="0.2">
      <c r="O7355" s="62"/>
    </row>
    <row r="7356" spans="15:15" x14ac:dyDescent="0.2">
      <c r="O7356" s="62"/>
    </row>
    <row r="7357" spans="15:15" x14ac:dyDescent="0.2">
      <c r="O7357" s="62"/>
    </row>
    <row r="7358" spans="15:15" x14ac:dyDescent="0.2">
      <c r="O7358" s="62"/>
    </row>
    <row r="7359" spans="15:15" x14ac:dyDescent="0.2">
      <c r="O7359" s="62"/>
    </row>
    <row r="7360" spans="15:15" x14ac:dyDescent="0.2">
      <c r="O7360" s="62"/>
    </row>
    <row r="7361" spans="15:15" x14ac:dyDescent="0.2">
      <c r="O7361" s="62"/>
    </row>
    <row r="7362" spans="15:15" x14ac:dyDescent="0.2">
      <c r="O7362" s="62"/>
    </row>
    <row r="7363" spans="15:15" x14ac:dyDescent="0.2">
      <c r="O7363" s="62"/>
    </row>
    <row r="7364" spans="15:15" x14ac:dyDescent="0.2">
      <c r="O7364" s="62"/>
    </row>
    <row r="7365" spans="15:15" x14ac:dyDescent="0.2">
      <c r="O7365" s="62"/>
    </row>
    <row r="7366" spans="15:15" x14ac:dyDescent="0.2">
      <c r="O7366" s="62"/>
    </row>
    <row r="7367" spans="15:15" x14ac:dyDescent="0.2">
      <c r="O7367" s="62"/>
    </row>
    <row r="7368" spans="15:15" x14ac:dyDescent="0.2">
      <c r="O7368" s="62"/>
    </row>
    <row r="7369" spans="15:15" x14ac:dyDescent="0.2">
      <c r="O7369" s="62"/>
    </row>
    <row r="7370" spans="15:15" x14ac:dyDescent="0.2">
      <c r="O7370" s="62"/>
    </row>
    <row r="7371" spans="15:15" x14ac:dyDescent="0.2">
      <c r="O7371" s="62"/>
    </row>
    <row r="7372" spans="15:15" x14ac:dyDescent="0.2">
      <c r="O7372" s="62"/>
    </row>
    <row r="7373" spans="15:15" x14ac:dyDescent="0.2">
      <c r="O7373" s="62"/>
    </row>
    <row r="7374" spans="15:15" x14ac:dyDescent="0.2">
      <c r="O7374" s="62"/>
    </row>
    <row r="7375" spans="15:15" x14ac:dyDescent="0.2">
      <c r="O7375" s="62"/>
    </row>
    <row r="7376" spans="15:15" x14ac:dyDescent="0.2">
      <c r="O7376" s="62"/>
    </row>
    <row r="7377" spans="15:15" x14ac:dyDescent="0.2">
      <c r="O7377" s="62"/>
    </row>
    <row r="7378" spans="15:15" x14ac:dyDescent="0.2">
      <c r="O7378" s="62"/>
    </row>
    <row r="7379" spans="15:15" x14ac:dyDescent="0.2">
      <c r="O7379" s="62"/>
    </row>
    <row r="7380" spans="15:15" x14ac:dyDescent="0.2">
      <c r="O7380" s="62"/>
    </row>
    <row r="7381" spans="15:15" x14ac:dyDescent="0.2">
      <c r="O7381" s="62"/>
    </row>
    <row r="7382" spans="15:15" x14ac:dyDescent="0.2">
      <c r="O7382" s="62"/>
    </row>
    <row r="7383" spans="15:15" x14ac:dyDescent="0.2">
      <c r="O7383" s="62"/>
    </row>
    <row r="7384" spans="15:15" x14ac:dyDescent="0.2">
      <c r="O7384" s="62"/>
    </row>
    <row r="7385" spans="15:15" x14ac:dyDescent="0.2">
      <c r="O7385" s="62"/>
    </row>
    <row r="7386" spans="15:15" x14ac:dyDescent="0.2">
      <c r="O7386" s="62"/>
    </row>
    <row r="7387" spans="15:15" x14ac:dyDescent="0.2">
      <c r="O7387" s="62"/>
    </row>
    <row r="7388" spans="15:15" x14ac:dyDescent="0.2">
      <c r="O7388" s="62"/>
    </row>
    <row r="7389" spans="15:15" x14ac:dyDescent="0.2">
      <c r="O7389" s="62"/>
    </row>
    <row r="7390" spans="15:15" x14ac:dyDescent="0.2">
      <c r="O7390" s="62"/>
    </row>
    <row r="7391" spans="15:15" x14ac:dyDescent="0.2">
      <c r="O7391" s="62"/>
    </row>
    <row r="7392" spans="15:15" x14ac:dyDescent="0.2">
      <c r="O7392" s="62"/>
    </row>
    <row r="7393" spans="15:15" x14ac:dyDescent="0.2">
      <c r="O7393" s="62"/>
    </row>
    <row r="7394" spans="15:15" x14ac:dyDescent="0.2">
      <c r="O7394" s="62"/>
    </row>
    <row r="7395" spans="15:15" x14ac:dyDescent="0.2">
      <c r="O7395" s="62"/>
    </row>
    <row r="7396" spans="15:15" x14ac:dyDescent="0.2">
      <c r="O7396" s="62"/>
    </row>
    <row r="7397" spans="15:15" x14ac:dyDescent="0.2">
      <c r="O7397" s="62"/>
    </row>
    <row r="7398" spans="15:15" x14ac:dyDescent="0.2">
      <c r="O7398" s="62"/>
    </row>
    <row r="7399" spans="15:15" x14ac:dyDescent="0.2">
      <c r="O7399" s="62"/>
    </row>
    <row r="7400" spans="15:15" x14ac:dyDescent="0.2">
      <c r="O7400" s="62"/>
    </row>
    <row r="7401" spans="15:15" x14ac:dyDescent="0.2">
      <c r="O7401" s="62"/>
    </row>
    <row r="7402" spans="15:15" x14ac:dyDescent="0.2">
      <c r="O7402" s="62"/>
    </row>
    <row r="7403" spans="15:15" x14ac:dyDescent="0.2">
      <c r="O7403" s="62"/>
    </row>
    <row r="7404" spans="15:15" x14ac:dyDescent="0.2">
      <c r="O7404" s="62"/>
    </row>
    <row r="7405" spans="15:15" x14ac:dyDescent="0.2">
      <c r="O7405" s="62"/>
    </row>
    <row r="7406" spans="15:15" x14ac:dyDescent="0.2">
      <c r="O7406" s="62"/>
    </row>
    <row r="7407" spans="15:15" x14ac:dyDescent="0.2">
      <c r="O7407" s="62"/>
    </row>
    <row r="7408" spans="15:15" x14ac:dyDescent="0.2">
      <c r="O7408" s="62"/>
    </row>
    <row r="7409" spans="15:15" x14ac:dyDescent="0.2">
      <c r="O7409" s="62"/>
    </row>
    <row r="7410" spans="15:15" x14ac:dyDescent="0.2">
      <c r="O7410" s="62"/>
    </row>
    <row r="7411" spans="15:15" x14ac:dyDescent="0.2">
      <c r="O7411" s="62"/>
    </row>
    <row r="7412" spans="15:15" x14ac:dyDescent="0.2">
      <c r="O7412" s="62"/>
    </row>
    <row r="7413" spans="15:15" x14ac:dyDescent="0.2">
      <c r="O7413" s="62"/>
    </row>
    <row r="7414" spans="15:15" x14ac:dyDescent="0.2">
      <c r="O7414" s="62"/>
    </row>
    <row r="7415" spans="15:15" x14ac:dyDescent="0.2">
      <c r="O7415" s="62"/>
    </row>
    <row r="7416" spans="15:15" x14ac:dyDescent="0.2">
      <c r="O7416" s="62"/>
    </row>
    <row r="7417" spans="15:15" x14ac:dyDescent="0.2">
      <c r="O7417" s="62"/>
    </row>
    <row r="7418" spans="15:15" x14ac:dyDescent="0.2">
      <c r="O7418" s="62"/>
    </row>
    <row r="7419" spans="15:15" x14ac:dyDescent="0.2">
      <c r="O7419" s="62"/>
    </row>
    <row r="7420" spans="15:15" x14ac:dyDescent="0.2">
      <c r="O7420" s="62"/>
    </row>
    <row r="7421" spans="15:15" x14ac:dyDescent="0.2">
      <c r="O7421" s="62"/>
    </row>
    <row r="7422" spans="15:15" x14ac:dyDescent="0.2">
      <c r="O7422" s="62"/>
    </row>
    <row r="7423" spans="15:15" x14ac:dyDescent="0.2">
      <c r="O7423" s="62"/>
    </row>
    <row r="7424" spans="15:15" x14ac:dyDescent="0.2">
      <c r="O7424" s="62"/>
    </row>
    <row r="7425" spans="15:15" x14ac:dyDescent="0.2">
      <c r="O7425" s="62"/>
    </row>
    <row r="7426" spans="15:15" x14ac:dyDescent="0.2">
      <c r="O7426" s="62"/>
    </row>
    <row r="7427" spans="15:15" x14ac:dyDescent="0.2">
      <c r="O7427" s="62"/>
    </row>
    <row r="7428" spans="15:15" x14ac:dyDescent="0.2">
      <c r="O7428" s="62"/>
    </row>
    <row r="7429" spans="15:15" x14ac:dyDescent="0.2">
      <c r="O7429" s="62"/>
    </row>
    <row r="7430" spans="15:15" x14ac:dyDescent="0.2">
      <c r="O7430" s="62"/>
    </row>
    <row r="7431" spans="15:15" x14ac:dyDescent="0.2">
      <c r="O7431" s="62"/>
    </row>
    <row r="7432" spans="15:15" x14ac:dyDescent="0.2">
      <c r="O7432" s="62"/>
    </row>
    <row r="7433" spans="15:15" x14ac:dyDescent="0.2">
      <c r="O7433" s="62"/>
    </row>
    <row r="7434" spans="15:15" x14ac:dyDescent="0.2">
      <c r="O7434" s="62"/>
    </row>
    <row r="7435" spans="15:15" x14ac:dyDescent="0.2">
      <c r="O7435" s="62"/>
    </row>
    <row r="7436" spans="15:15" x14ac:dyDescent="0.2">
      <c r="O7436" s="62"/>
    </row>
    <row r="7437" spans="15:15" x14ac:dyDescent="0.2">
      <c r="O7437" s="62"/>
    </row>
    <row r="7438" spans="15:15" x14ac:dyDescent="0.2">
      <c r="O7438" s="62"/>
    </row>
    <row r="7439" spans="15:15" x14ac:dyDescent="0.2">
      <c r="O7439" s="62"/>
    </row>
    <row r="7440" spans="15:15" x14ac:dyDescent="0.2">
      <c r="O7440" s="62"/>
    </row>
    <row r="7441" spans="15:15" x14ac:dyDescent="0.2">
      <c r="O7441" s="62"/>
    </row>
    <row r="7442" spans="15:15" x14ac:dyDescent="0.2">
      <c r="O7442" s="62"/>
    </row>
    <row r="7443" spans="15:15" x14ac:dyDescent="0.2">
      <c r="O7443" s="62"/>
    </row>
    <row r="7444" spans="15:15" x14ac:dyDescent="0.2">
      <c r="O7444" s="62"/>
    </row>
    <row r="7445" spans="15:15" x14ac:dyDescent="0.2">
      <c r="O7445" s="62"/>
    </row>
    <row r="7446" spans="15:15" x14ac:dyDescent="0.2">
      <c r="O7446" s="62"/>
    </row>
    <row r="7447" spans="15:15" x14ac:dyDescent="0.2">
      <c r="O7447" s="62"/>
    </row>
    <row r="7448" spans="15:15" x14ac:dyDescent="0.2">
      <c r="O7448" s="62"/>
    </row>
    <row r="7449" spans="15:15" x14ac:dyDescent="0.2">
      <c r="O7449" s="62"/>
    </row>
    <row r="7450" spans="15:15" x14ac:dyDescent="0.2">
      <c r="O7450" s="62"/>
    </row>
    <row r="7451" spans="15:15" x14ac:dyDescent="0.2">
      <c r="O7451" s="62"/>
    </row>
    <row r="7452" spans="15:15" x14ac:dyDescent="0.2">
      <c r="O7452" s="62"/>
    </row>
    <row r="7453" spans="15:15" x14ac:dyDescent="0.2">
      <c r="O7453" s="62"/>
    </row>
    <row r="7454" spans="15:15" x14ac:dyDescent="0.2">
      <c r="O7454" s="62"/>
    </row>
    <row r="7455" spans="15:15" x14ac:dyDescent="0.2">
      <c r="O7455" s="62"/>
    </row>
    <row r="7456" spans="15:15" x14ac:dyDescent="0.2">
      <c r="O7456" s="62"/>
    </row>
    <row r="7457" spans="15:15" x14ac:dyDescent="0.2">
      <c r="O7457" s="62"/>
    </row>
    <row r="7458" spans="15:15" x14ac:dyDescent="0.2">
      <c r="O7458" s="62"/>
    </row>
    <row r="7459" spans="15:15" x14ac:dyDescent="0.2">
      <c r="O7459" s="62"/>
    </row>
    <row r="7460" spans="15:15" x14ac:dyDescent="0.2">
      <c r="O7460" s="62"/>
    </row>
    <row r="7461" spans="15:15" x14ac:dyDescent="0.2">
      <c r="O7461" s="62"/>
    </row>
    <row r="7462" spans="15:15" x14ac:dyDescent="0.2">
      <c r="O7462" s="62"/>
    </row>
    <row r="7463" spans="15:15" x14ac:dyDescent="0.2">
      <c r="O7463" s="62"/>
    </row>
    <row r="7464" spans="15:15" x14ac:dyDescent="0.2">
      <c r="O7464" s="62"/>
    </row>
    <row r="7465" spans="15:15" x14ac:dyDescent="0.2">
      <c r="O7465" s="62"/>
    </row>
    <row r="7466" spans="15:15" x14ac:dyDescent="0.2">
      <c r="O7466" s="62"/>
    </row>
    <row r="7467" spans="15:15" x14ac:dyDescent="0.2">
      <c r="O7467" s="62"/>
    </row>
    <row r="7468" spans="15:15" x14ac:dyDescent="0.2">
      <c r="O7468" s="62"/>
    </row>
    <row r="7469" spans="15:15" x14ac:dyDescent="0.2">
      <c r="O7469" s="62"/>
    </row>
    <row r="7470" spans="15:15" x14ac:dyDescent="0.2">
      <c r="O7470" s="62"/>
    </row>
    <row r="7471" spans="15:15" x14ac:dyDescent="0.2">
      <c r="O7471" s="62"/>
    </row>
    <row r="7472" spans="15:15" x14ac:dyDescent="0.2">
      <c r="O7472" s="62"/>
    </row>
    <row r="7473" spans="15:15" x14ac:dyDescent="0.2">
      <c r="O7473" s="62"/>
    </row>
    <row r="7474" spans="15:15" x14ac:dyDescent="0.2">
      <c r="O7474" s="62"/>
    </row>
    <row r="7475" spans="15:15" x14ac:dyDescent="0.2">
      <c r="O7475" s="62"/>
    </row>
    <row r="7476" spans="15:15" x14ac:dyDescent="0.2">
      <c r="O7476" s="62"/>
    </row>
    <row r="7477" spans="15:15" x14ac:dyDescent="0.2">
      <c r="O7477" s="62"/>
    </row>
    <row r="7478" spans="15:15" x14ac:dyDescent="0.2">
      <c r="O7478" s="62"/>
    </row>
    <row r="7479" spans="15:15" x14ac:dyDescent="0.2">
      <c r="O7479" s="62"/>
    </row>
    <row r="7480" spans="15:15" x14ac:dyDescent="0.2">
      <c r="O7480" s="62"/>
    </row>
    <row r="7481" spans="15:15" x14ac:dyDescent="0.2">
      <c r="O7481" s="62"/>
    </row>
    <row r="7482" spans="15:15" x14ac:dyDescent="0.2">
      <c r="O7482" s="62"/>
    </row>
    <row r="7483" spans="15:15" x14ac:dyDescent="0.2">
      <c r="O7483" s="62"/>
    </row>
    <row r="7484" spans="15:15" x14ac:dyDescent="0.2">
      <c r="O7484" s="62"/>
    </row>
    <row r="7485" spans="15:15" x14ac:dyDescent="0.2">
      <c r="O7485" s="62"/>
    </row>
    <row r="7486" spans="15:15" x14ac:dyDescent="0.2">
      <c r="O7486" s="62"/>
    </row>
    <row r="7487" spans="15:15" x14ac:dyDescent="0.2">
      <c r="O7487" s="62"/>
    </row>
    <row r="7488" spans="15:15" x14ac:dyDescent="0.2">
      <c r="O7488" s="62"/>
    </row>
    <row r="7489" spans="15:15" x14ac:dyDescent="0.2">
      <c r="O7489" s="62"/>
    </row>
    <row r="7490" spans="15:15" x14ac:dyDescent="0.2">
      <c r="O7490" s="62"/>
    </row>
    <row r="7491" spans="15:15" x14ac:dyDescent="0.2">
      <c r="O7491" s="62"/>
    </row>
    <row r="7492" spans="15:15" x14ac:dyDescent="0.2">
      <c r="O7492" s="62"/>
    </row>
    <row r="7493" spans="15:15" x14ac:dyDescent="0.2">
      <c r="O7493" s="62"/>
    </row>
    <row r="7494" spans="15:15" x14ac:dyDescent="0.2">
      <c r="O7494" s="62"/>
    </row>
    <row r="7495" spans="15:15" x14ac:dyDescent="0.2">
      <c r="O7495" s="62"/>
    </row>
    <row r="7496" spans="15:15" x14ac:dyDescent="0.2">
      <c r="O7496" s="62"/>
    </row>
    <row r="7497" spans="15:15" x14ac:dyDescent="0.2">
      <c r="O7497" s="62"/>
    </row>
    <row r="7498" spans="15:15" x14ac:dyDescent="0.2">
      <c r="O7498" s="62"/>
    </row>
    <row r="7499" spans="15:15" x14ac:dyDescent="0.2">
      <c r="O7499" s="62"/>
    </row>
    <row r="7500" spans="15:15" x14ac:dyDescent="0.2">
      <c r="O7500" s="62"/>
    </row>
    <row r="7501" spans="15:15" x14ac:dyDescent="0.2">
      <c r="O7501" s="62"/>
    </row>
    <row r="7502" spans="15:15" x14ac:dyDescent="0.2">
      <c r="O7502" s="62"/>
    </row>
    <row r="7503" spans="15:15" x14ac:dyDescent="0.2">
      <c r="O7503" s="62"/>
    </row>
    <row r="7504" spans="15:15" x14ac:dyDescent="0.2">
      <c r="O7504" s="62"/>
    </row>
    <row r="7505" spans="15:15" x14ac:dyDescent="0.2">
      <c r="O7505" s="62"/>
    </row>
    <row r="7506" spans="15:15" x14ac:dyDescent="0.2">
      <c r="O7506" s="62"/>
    </row>
    <row r="7507" spans="15:15" x14ac:dyDescent="0.2">
      <c r="O7507" s="62"/>
    </row>
    <row r="7508" spans="15:15" x14ac:dyDescent="0.2">
      <c r="O7508" s="62"/>
    </row>
    <row r="7509" spans="15:15" x14ac:dyDescent="0.2">
      <c r="O7509" s="62"/>
    </row>
    <row r="7510" spans="15:15" x14ac:dyDescent="0.2">
      <c r="O7510" s="62"/>
    </row>
    <row r="7511" spans="15:15" x14ac:dyDescent="0.2">
      <c r="O7511" s="62"/>
    </row>
    <row r="7512" spans="15:15" x14ac:dyDescent="0.2">
      <c r="O7512" s="62"/>
    </row>
    <row r="7513" spans="15:15" x14ac:dyDescent="0.2">
      <c r="O7513" s="62"/>
    </row>
    <row r="7514" spans="15:15" x14ac:dyDescent="0.2">
      <c r="O7514" s="62"/>
    </row>
    <row r="7515" spans="15:15" x14ac:dyDescent="0.2">
      <c r="O7515" s="62"/>
    </row>
    <row r="7516" spans="15:15" x14ac:dyDescent="0.2">
      <c r="O7516" s="62"/>
    </row>
    <row r="7517" spans="15:15" x14ac:dyDescent="0.2">
      <c r="O7517" s="62"/>
    </row>
    <row r="7518" spans="15:15" x14ac:dyDescent="0.2">
      <c r="O7518" s="62"/>
    </row>
    <row r="7519" spans="15:15" x14ac:dyDescent="0.2">
      <c r="O7519" s="62"/>
    </row>
    <row r="7520" spans="15:15" x14ac:dyDescent="0.2">
      <c r="O7520" s="62"/>
    </row>
    <row r="7521" spans="15:15" x14ac:dyDescent="0.2">
      <c r="O7521" s="62"/>
    </row>
    <row r="7522" spans="15:15" x14ac:dyDescent="0.2">
      <c r="O7522" s="62"/>
    </row>
    <row r="7523" spans="15:15" x14ac:dyDescent="0.2">
      <c r="O7523" s="62"/>
    </row>
    <row r="7524" spans="15:15" x14ac:dyDescent="0.2">
      <c r="O7524" s="62"/>
    </row>
    <row r="7525" spans="15:15" x14ac:dyDescent="0.2">
      <c r="O7525" s="62"/>
    </row>
    <row r="7526" spans="15:15" x14ac:dyDescent="0.2">
      <c r="O7526" s="62"/>
    </row>
    <row r="7527" spans="15:15" x14ac:dyDescent="0.2">
      <c r="O7527" s="62"/>
    </row>
    <row r="7528" spans="15:15" x14ac:dyDescent="0.2">
      <c r="O7528" s="62"/>
    </row>
    <row r="7529" spans="15:15" x14ac:dyDescent="0.2">
      <c r="O7529" s="62"/>
    </row>
    <row r="7530" spans="15:15" x14ac:dyDescent="0.2">
      <c r="O7530" s="62"/>
    </row>
    <row r="7531" spans="15:15" x14ac:dyDescent="0.2">
      <c r="O7531" s="62"/>
    </row>
    <row r="7532" spans="15:15" x14ac:dyDescent="0.2">
      <c r="O7532" s="62"/>
    </row>
    <row r="7533" spans="15:15" x14ac:dyDescent="0.2">
      <c r="O7533" s="62"/>
    </row>
    <row r="7534" spans="15:15" x14ac:dyDescent="0.2">
      <c r="O7534" s="62"/>
    </row>
    <row r="7535" spans="15:15" x14ac:dyDescent="0.2">
      <c r="O7535" s="62"/>
    </row>
    <row r="7536" spans="15:15" x14ac:dyDescent="0.2">
      <c r="O7536" s="62"/>
    </row>
    <row r="7537" spans="15:15" x14ac:dyDescent="0.2">
      <c r="O7537" s="62"/>
    </row>
    <row r="7538" spans="15:15" x14ac:dyDescent="0.2">
      <c r="O7538" s="62"/>
    </row>
    <row r="7539" spans="15:15" x14ac:dyDescent="0.2">
      <c r="O7539" s="62"/>
    </row>
    <row r="7540" spans="15:15" x14ac:dyDescent="0.2">
      <c r="O7540" s="62"/>
    </row>
    <row r="7541" spans="15:15" x14ac:dyDescent="0.2">
      <c r="O7541" s="62"/>
    </row>
    <row r="7542" spans="15:15" x14ac:dyDescent="0.2">
      <c r="O7542" s="62"/>
    </row>
    <row r="7543" spans="15:15" x14ac:dyDescent="0.2">
      <c r="O7543" s="62"/>
    </row>
    <row r="7544" spans="15:15" x14ac:dyDescent="0.2">
      <c r="O7544" s="62"/>
    </row>
    <row r="7545" spans="15:15" x14ac:dyDescent="0.2">
      <c r="O7545" s="62"/>
    </row>
    <row r="7546" spans="15:15" x14ac:dyDescent="0.2">
      <c r="O7546" s="62"/>
    </row>
    <row r="7547" spans="15:15" x14ac:dyDescent="0.2">
      <c r="O7547" s="62"/>
    </row>
    <row r="7548" spans="15:15" x14ac:dyDescent="0.2">
      <c r="O7548" s="62"/>
    </row>
    <row r="7549" spans="15:15" x14ac:dyDescent="0.2">
      <c r="O7549" s="62"/>
    </row>
    <row r="7550" spans="15:15" x14ac:dyDescent="0.2">
      <c r="O7550" s="62"/>
    </row>
    <row r="7551" spans="15:15" x14ac:dyDescent="0.2">
      <c r="O7551" s="62"/>
    </row>
    <row r="7552" spans="15:15" x14ac:dyDescent="0.2">
      <c r="O7552" s="62"/>
    </row>
    <row r="7553" spans="15:15" x14ac:dyDescent="0.2">
      <c r="O7553" s="62"/>
    </row>
    <row r="7554" spans="15:15" x14ac:dyDescent="0.2">
      <c r="O7554" s="62"/>
    </row>
    <row r="7555" spans="15:15" x14ac:dyDescent="0.2">
      <c r="O7555" s="62"/>
    </row>
    <row r="7556" spans="15:15" x14ac:dyDescent="0.2">
      <c r="O7556" s="62"/>
    </row>
    <row r="7557" spans="15:15" x14ac:dyDescent="0.2">
      <c r="O7557" s="62"/>
    </row>
    <row r="7558" spans="15:15" x14ac:dyDescent="0.2">
      <c r="O7558" s="62"/>
    </row>
    <row r="7559" spans="15:15" x14ac:dyDescent="0.2">
      <c r="O7559" s="62"/>
    </row>
    <row r="7560" spans="15:15" x14ac:dyDescent="0.2">
      <c r="O7560" s="62"/>
    </row>
    <row r="7561" spans="15:15" x14ac:dyDescent="0.2">
      <c r="O7561" s="62"/>
    </row>
    <row r="7562" spans="15:15" x14ac:dyDescent="0.2">
      <c r="O7562" s="62"/>
    </row>
    <row r="7563" spans="15:15" x14ac:dyDescent="0.2">
      <c r="O7563" s="62"/>
    </row>
    <row r="7564" spans="15:15" x14ac:dyDescent="0.2">
      <c r="O7564" s="62"/>
    </row>
    <row r="7565" spans="15:15" x14ac:dyDescent="0.2">
      <c r="O7565" s="62"/>
    </row>
    <row r="7566" spans="15:15" x14ac:dyDescent="0.2">
      <c r="O7566" s="62"/>
    </row>
    <row r="7567" spans="15:15" x14ac:dyDescent="0.2">
      <c r="O7567" s="62"/>
    </row>
    <row r="7568" spans="15:15" x14ac:dyDescent="0.2">
      <c r="O7568" s="62"/>
    </row>
    <row r="7569" spans="15:15" x14ac:dyDescent="0.2">
      <c r="O7569" s="62"/>
    </row>
    <row r="7570" spans="15:15" x14ac:dyDescent="0.2">
      <c r="O7570" s="62"/>
    </row>
    <row r="7571" spans="15:15" x14ac:dyDescent="0.2">
      <c r="O7571" s="62"/>
    </row>
    <row r="7572" spans="15:15" x14ac:dyDescent="0.2">
      <c r="O7572" s="62"/>
    </row>
    <row r="7573" spans="15:15" x14ac:dyDescent="0.2">
      <c r="O7573" s="62"/>
    </row>
    <row r="7574" spans="15:15" x14ac:dyDescent="0.2">
      <c r="O7574" s="62"/>
    </row>
    <row r="7575" spans="15:15" x14ac:dyDescent="0.2">
      <c r="O7575" s="62"/>
    </row>
    <row r="7576" spans="15:15" x14ac:dyDescent="0.2">
      <c r="O7576" s="62"/>
    </row>
    <row r="7577" spans="15:15" x14ac:dyDescent="0.2">
      <c r="O7577" s="62"/>
    </row>
    <row r="7578" spans="15:15" x14ac:dyDescent="0.2">
      <c r="O7578" s="62"/>
    </row>
    <row r="7579" spans="15:15" x14ac:dyDescent="0.2">
      <c r="O7579" s="62"/>
    </row>
    <row r="7580" spans="15:15" x14ac:dyDescent="0.2">
      <c r="O7580" s="62"/>
    </row>
    <row r="7581" spans="15:15" x14ac:dyDescent="0.2">
      <c r="O7581" s="62"/>
    </row>
    <row r="7582" spans="15:15" x14ac:dyDescent="0.2">
      <c r="O7582" s="62"/>
    </row>
    <row r="7583" spans="15:15" x14ac:dyDescent="0.2">
      <c r="O7583" s="62"/>
    </row>
    <row r="7584" spans="15:15" x14ac:dyDescent="0.2">
      <c r="O7584" s="62"/>
    </row>
    <row r="7585" spans="15:15" x14ac:dyDescent="0.2">
      <c r="O7585" s="62"/>
    </row>
    <row r="7586" spans="15:15" x14ac:dyDescent="0.2">
      <c r="O7586" s="62"/>
    </row>
    <row r="7587" spans="15:15" x14ac:dyDescent="0.2">
      <c r="O7587" s="62"/>
    </row>
    <row r="7588" spans="15:15" x14ac:dyDescent="0.2">
      <c r="O7588" s="62"/>
    </row>
    <row r="7589" spans="15:15" x14ac:dyDescent="0.2">
      <c r="O7589" s="62"/>
    </row>
    <row r="7590" spans="15:15" x14ac:dyDescent="0.2">
      <c r="O7590" s="62"/>
    </row>
    <row r="7591" spans="15:15" x14ac:dyDescent="0.2">
      <c r="O7591" s="62"/>
    </row>
    <row r="7592" spans="15:15" x14ac:dyDescent="0.2">
      <c r="O7592" s="62"/>
    </row>
    <row r="7593" spans="15:15" x14ac:dyDescent="0.2">
      <c r="O7593" s="62"/>
    </row>
    <row r="7594" spans="15:15" x14ac:dyDescent="0.2">
      <c r="O7594" s="62"/>
    </row>
    <row r="7595" spans="15:15" x14ac:dyDescent="0.2">
      <c r="O7595" s="62"/>
    </row>
    <row r="7596" spans="15:15" x14ac:dyDescent="0.2">
      <c r="O7596" s="62"/>
    </row>
    <row r="7597" spans="15:15" x14ac:dyDescent="0.2">
      <c r="O7597" s="62"/>
    </row>
    <row r="7598" spans="15:15" x14ac:dyDescent="0.2">
      <c r="O7598" s="62"/>
    </row>
    <row r="7599" spans="15:15" x14ac:dyDescent="0.2">
      <c r="O7599" s="62"/>
    </row>
    <row r="7600" spans="15:15" x14ac:dyDescent="0.2">
      <c r="O7600" s="62"/>
    </row>
    <row r="7601" spans="15:15" x14ac:dyDescent="0.2">
      <c r="O7601" s="62"/>
    </row>
    <row r="7602" spans="15:15" x14ac:dyDescent="0.2">
      <c r="O7602" s="62"/>
    </row>
    <row r="7603" spans="15:15" x14ac:dyDescent="0.2">
      <c r="O7603" s="62"/>
    </row>
    <row r="7604" spans="15:15" x14ac:dyDescent="0.2">
      <c r="O7604" s="62"/>
    </row>
    <row r="7605" spans="15:15" x14ac:dyDescent="0.2">
      <c r="O7605" s="62"/>
    </row>
    <row r="7606" spans="15:15" x14ac:dyDescent="0.2">
      <c r="O7606" s="62"/>
    </row>
    <row r="7607" spans="15:15" x14ac:dyDescent="0.2">
      <c r="O7607" s="62"/>
    </row>
    <row r="7608" spans="15:15" x14ac:dyDescent="0.2">
      <c r="O7608" s="62"/>
    </row>
    <row r="7609" spans="15:15" x14ac:dyDescent="0.2">
      <c r="O7609" s="62"/>
    </row>
    <row r="7610" spans="15:15" x14ac:dyDescent="0.2">
      <c r="O7610" s="62"/>
    </row>
    <row r="7611" spans="15:15" x14ac:dyDescent="0.2">
      <c r="O7611" s="62"/>
    </row>
    <row r="7612" spans="15:15" x14ac:dyDescent="0.2">
      <c r="O7612" s="62"/>
    </row>
    <row r="7613" spans="15:15" x14ac:dyDescent="0.2">
      <c r="O7613" s="62"/>
    </row>
    <row r="7614" spans="15:15" x14ac:dyDescent="0.2">
      <c r="O7614" s="62"/>
    </row>
    <row r="7615" spans="15:15" x14ac:dyDescent="0.2">
      <c r="O7615" s="62"/>
    </row>
    <row r="7616" spans="15:15" x14ac:dyDescent="0.2">
      <c r="O7616" s="62"/>
    </row>
    <row r="7617" spans="15:15" x14ac:dyDescent="0.2">
      <c r="O7617" s="62"/>
    </row>
    <row r="7618" spans="15:15" x14ac:dyDescent="0.2">
      <c r="O7618" s="62"/>
    </row>
    <row r="7619" spans="15:15" x14ac:dyDescent="0.2">
      <c r="O7619" s="62"/>
    </row>
    <row r="7620" spans="15:15" x14ac:dyDescent="0.2">
      <c r="O7620" s="62"/>
    </row>
    <row r="7621" spans="15:15" x14ac:dyDescent="0.2">
      <c r="O7621" s="62"/>
    </row>
    <row r="7622" spans="15:15" x14ac:dyDescent="0.2">
      <c r="O7622" s="62"/>
    </row>
    <row r="7623" spans="15:15" x14ac:dyDescent="0.2">
      <c r="O7623" s="62"/>
    </row>
    <row r="7624" spans="15:15" x14ac:dyDescent="0.2">
      <c r="O7624" s="62"/>
    </row>
    <row r="7625" spans="15:15" x14ac:dyDescent="0.2">
      <c r="O7625" s="62"/>
    </row>
    <row r="7626" spans="15:15" x14ac:dyDescent="0.2">
      <c r="O7626" s="62"/>
    </row>
    <row r="7627" spans="15:15" x14ac:dyDescent="0.2">
      <c r="O7627" s="62"/>
    </row>
    <row r="7628" spans="15:15" x14ac:dyDescent="0.2">
      <c r="O7628" s="62"/>
    </row>
    <row r="7629" spans="15:15" x14ac:dyDescent="0.2">
      <c r="O7629" s="62"/>
    </row>
    <row r="7630" spans="15:15" x14ac:dyDescent="0.2">
      <c r="O7630" s="62"/>
    </row>
    <row r="7631" spans="15:15" x14ac:dyDescent="0.2">
      <c r="O7631" s="62"/>
    </row>
    <row r="7632" spans="15:15" x14ac:dyDescent="0.2">
      <c r="O7632" s="62"/>
    </row>
    <row r="7633" spans="15:15" x14ac:dyDescent="0.2">
      <c r="O7633" s="62"/>
    </row>
    <row r="7634" spans="15:15" x14ac:dyDescent="0.2">
      <c r="O7634" s="62"/>
    </row>
    <row r="7635" spans="15:15" x14ac:dyDescent="0.2">
      <c r="O7635" s="62"/>
    </row>
    <row r="7636" spans="15:15" x14ac:dyDescent="0.2">
      <c r="O7636" s="62"/>
    </row>
    <row r="7637" spans="15:15" x14ac:dyDescent="0.2">
      <c r="O7637" s="62"/>
    </row>
    <row r="7638" spans="15:15" x14ac:dyDescent="0.2">
      <c r="O7638" s="62"/>
    </row>
    <row r="7639" spans="15:15" x14ac:dyDescent="0.2">
      <c r="O7639" s="62"/>
    </row>
    <row r="7640" spans="15:15" x14ac:dyDescent="0.2">
      <c r="O7640" s="62"/>
    </row>
    <row r="7641" spans="15:15" x14ac:dyDescent="0.2">
      <c r="O7641" s="62"/>
    </row>
    <row r="7642" spans="15:15" x14ac:dyDescent="0.2">
      <c r="O7642" s="62"/>
    </row>
    <row r="7643" spans="15:15" x14ac:dyDescent="0.2">
      <c r="O7643" s="62"/>
    </row>
    <row r="7644" spans="15:15" x14ac:dyDescent="0.2">
      <c r="O7644" s="62"/>
    </row>
    <row r="7645" spans="15:15" x14ac:dyDescent="0.2">
      <c r="O7645" s="62"/>
    </row>
    <row r="7646" spans="15:15" x14ac:dyDescent="0.2">
      <c r="O7646" s="62"/>
    </row>
    <row r="7647" spans="15:15" x14ac:dyDescent="0.2">
      <c r="O7647" s="62"/>
    </row>
    <row r="7648" spans="15:15" x14ac:dyDescent="0.2">
      <c r="O7648" s="62"/>
    </row>
    <row r="7649" spans="15:15" x14ac:dyDescent="0.2">
      <c r="O7649" s="62"/>
    </row>
    <row r="7650" spans="15:15" x14ac:dyDescent="0.2">
      <c r="O7650" s="62"/>
    </row>
    <row r="7651" spans="15:15" x14ac:dyDescent="0.2">
      <c r="O7651" s="62"/>
    </row>
    <row r="7652" spans="15:15" x14ac:dyDescent="0.2">
      <c r="O7652" s="62"/>
    </row>
    <row r="7653" spans="15:15" x14ac:dyDescent="0.2">
      <c r="O7653" s="62"/>
    </row>
    <row r="7654" spans="15:15" x14ac:dyDescent="0.2">
      <c r="O7654" s="62"/>
    </row>
    <row r="7655" spans="15:15" x14ac:dyDescent="0.2">
      <c r="O7655" s="62"/>
    </row>
    <row r="7656" spans="15:15" x14ac:dyDescent="0.2">
      <c r="O7656" s="62"/>
    </row>
    <row r="7657" spans="15:15" x14ac:dyDescent="0.2">
      <c r="O7657" s="62"/>
    </row>
    <row r="7658" spans="15:15" x14ac:dyDescent="0.2">
      <c r="O7658" s="62"/>
    </row>
    <row r="7659" spans="15:15" x14ac:dyDescent="0.2">
      <c r="O7659" s="62"/>
    </row>
    <row r="7660" spans="15:15" x14ac:dyDescent="0.2">
      <c r="O7660" s="62"/>
    </row>
    <row r="7661" spans="15:15" x14ac:dyDescent="0.2">
      <c r="O7661" s="62"/>
    </row>
    <row r="7662" spans="15:15" x14ac:dyDescent="0.2">
      <c r="O7662" s="62"/>
    </row>
    <row r="7663" spans="15:15" x14ac:dyDescent="0.2">
      <c r="O7663" s="62"/>
    </row>
    <row r="7664" spans="15:15" x14ac:dyDescent="0.2">
      <c r="O7664" s="62"/>
    </row>
    <row r="7665" spans="15:15" x14ac:dyDescent="0.2">
      <c r="O7665" s="62"/>
    </row>
    <row r="7666" spans="15:15" x14ac:dyDescent="0.2">
      <c r="O7666" s="62"/>
    </row>
    <row r="7667" spans="15:15" x14ac:dyDescent="0.2">
      <c r="O7667" s="62"/>
    </row>
    <row r="7668" spans="15:15" x14ac:dyDescent="0.2">
      <c r="O7668" s="62"/>
    </row>
    <row r="7669" spans="15:15" x14ac:dyDescent="0.2">
      <c r="O7669" s="62"/>
    </row>
    <row r="7670" spans="15:15" x14ac:dyDescent="0.2">
      <c r="O7670" s="62"/>
    </row>
    <row r="7671" spans="15:15" x14ac:dyDescent="0.2">
      <c r="O7671" s="62"/>
    </row>
    <row r="7672" spans="15:15" x14ac:dyDescent="0.2">
      <c r="O7672" s="62"/>
    </row>
    <row r="7673" spans="15:15" x14ac:dyDescent="0.2">
      <c r="O7673" s="62"/>
    </row>
    <row r="7674" spans="15:15" x14ac:dyDescent="0.2">
      <c r="O7674" s="62"/>
    </row>
    <row r="7675" spans="15:15" x14ac:dyDescent="0.2">
      <c r="O7675" s="62"/>
    </row>
    <row r="7676" spans="15:15" x14ac:dyDescent="0.2">
      <c r="O7676" s="62"/>
    </row>
    <row r="7677" spans="15:15" x14ac:dyDescent="0.2">
      <c r="O7677" s="62"/>
    </row>
    <row r="7678" spans="15:15" x14ac:dyDescent="0.2">
      <c r="O7678" s="62"/>
    </row>
    <row r="7679" spans="15:15" x14ac:dyDescent="0.2">
      <c r="O7679" s="62"/>
    </row>
    <row r="7680" spans="15:15" x14ac:dyDescent="0.2">
      <c r="O7680" s="62"/>
    </row>
    <row r="7681" spans="15:15" x14ac:dyDescent="0.2">
      <c r="O7681" s="62"/>
    </row>
    <row r="7682" spans="15:15" x14ac:dyDescent="0.2">
      <c r="O7682" s="62"/>
    </row>
    <row r="7683" spans="15:15" x14ac:dyDescent="0.2">
      <c r="O7683" s="62"/>
    </row>
    <row r="7684" spans="15:15" x14ac:dyDescent="0.2">
      <c r="O7684" s="62"/>
    </row>
    <row r="7685" spans="15:15" x14ac:dyDescent="0.2">
      <c r="O7685" s="62"/>
    </row>
    <row r="7686" spans="15:15" x14ac:dyDescent="0.2">
      <c r="O7686" s="62"/>
    </row>
    <row r="7687" spans="15:15" x14ac:dyDescent="0.2">
      <c r="O7687" s="62"/>
    </row>
    <row r="7688" spans="15:15" x14ac:dyDescent="0.2">
      <c r="O7688" s="62"/>
    </row>
    <row r="7689" spans="15:15" x14ac:dyDescent="0.2">
      <c r="O7689" s="62"/>
    </row>
    <row r="7690" spans="15:15" x14ac:dyDescent="0.2">
      <c r="O7690" s="62"/>
    </row>
    <row r="7691" spans="15:15" x14ac:dyDescent="0.2">
      <c r="O7691" s="62"/>
    </row>
    <row r="7692" spans="15:15" x14ac:dyDescent="0.2">
      <c r="O7692" s="62"/>
    </row>
    <row r="7693" spans="15:15" x14ac:dyDescent="0.2">
      <c r="O7693" s="62"/>
    </row>
    <row r="7694" spans="15:15" x14ac:dyDescent="0.2">
      <c r="O7694" s="62"/>
    </row>
    <row r="7695" spans="15:15" x14ac:dyDescent="0.2">
      <c r="O7695" s="62"/>
    </row>
    <row r="7696" spans="15:15" x14ac:dyDescent="0.2">
      <c r="O7696" s="62"/>
    </row>
    <row r="7697" spans="15:15" x14ac:dyDescent="0.2">
      <c r="O7697" s="62"/>
    </row>
    <row r="7698" spans="15:15" x14ac:dyDescent="0.2">
      <c r="O7698" s="62"/>
    </row>
    <row r="7699" spans="15:15" x14ac:dyDescent="0.2">
      <c r="O7699" s="62"/>
    </row>
    <row r="7700" spans="15:15" x14ac:dyDescent="0.2">
      <c r="O7700" s="62"/>
    </row>
    <row r="7701" spans="15:15" x14ac:dyDescent="0.2">
      <c r="O7701" s="62"/>
    </row>
    <row r="7702" spans="15:15" x14ac:dyDescent="0.2">
      <c r="O7702" s="62"/>
    </row>
    <row r="7703" spans="15:15" x14ac:dyDescent="0.2">
      <c r="O7703" s="62"/>
    </row>
    <row r="7704" spans="15:15" x14ac:dyDescent="0.2">
      <c r="O7704" s="62"/>
    </row>
    <row r="7705" spans="15:15" x14ac:dyDescent="0.2">
      <c r="O7705" s="62"/>
    </row>
    <row r="7706" spans="15:15" x14ac:dyDescent="0.2">
      <c r="O7706" s="62"/>
    </row>
    <row r="7707" spans="15:15" x14ac:dyDescent="0.2">
      <c r="O7707" s="62"/>
    </row>
    <row r="7708" spans="15:15" x14ac:dyDescent="0.2">
      <c r="O7708" s="62"/>
    </row>
    <row r="7709" spans="15:15" x14ac:dyDescent="0.2">
      <c r="O7709" s="62"/>
    </row>
    <row r="7710" spans="15:15" x14ac:dyDescent="0.2">
      <c r="O7710" s="62"/>
    </row>
    <row r="7711" spans="15:15" x14ac:dyDescent="0.2">
      <c r="O7711" s="62"/>
    </row>
    <row r="7712" spans="15:15" x14ac:dyDescent="0.2">
      <c r="O7712" s="62"/>
    </row>
    <row r="7713" spans="15:15" x14ac:dyDescent="0.2">
      <c r="O7713" s="62"/>
    </row>
    <row r="7714" spans="15:15" x14ac:dyDescent="0.2">
      <c r="O7714" s="62"/>
    </row>
    <row r="7715" spans="15:15" x14ac:dyDescent="0.2">
      <c r="O7715" s="62"/>
    </row>
    <row r="7716" spans="15:15" x14ac:dyDescent="0.2">
      <c r="O7716" s="62"/>
    </row>
    <row r="7717" spans="15:15" x14ac:dyDescent="0.2">
      <c r="O7717" s="62"/>
    </row>
    <row r="7718" spans="15:15" x14ac:dyDescent="0.2">
      <c r="O7718" s="62"/>
    </row>
    <row r="7719" spans="15:15" x14ac:dyDescent="0.2">
      <c r="O7719" s="62"/>
    </row>
    <row r="7720" spans="15:15" x14ac:dyDescent="0.2">
      <c r="O7720" s="62"/>
    </row>
    <row r="7721" spans="15:15" x14ac:dyDescent="0.2">
      <c r="O7721" s="62"/>
    </row>
    <row r="7722" spans="15:15" x14ac:dyDescent="0.2">
      <c r="O7722" s="62"/>
    </row>
    <row r="7723" spans="15:15" x14ac:dyDescent="0.2">
      <c r="O7723" s="62"/>
    </row>
    <row r="7724" spans="15:15" x14ac:dyDescent="0.2">
      <c r="O7724" s="62"/>
    </row>
    <row r="7725" spans="15:15" x14ac:dyDescent="0.2">
      <c r="O7725" s="62"/>
    </row>
    <row r="7726" spans="15:15" x14ac:dyDescent="0.2">
      <c r="O7726" s="62"/>
    </row>
    <row r="7727" spans="15:15" x14ac:dyDescent="0.2">
      <c r="O7727" s="62"/>
    </row>
    <row r="7728" spans="15:15" x14ac:dyDescent="0.2">
      <c r="O7728" s="62"/>
    </row>
    <row r="7729" spans="15:15" x14ac:dyDescent="0.2">
      <c r="O7729" s="62"/>
    </row>
    <row r="7730" spans="15:15" x14ac:dyDescent="0.2">
      <c r="O7730" s="62"/>
    </row>
    <row r="7731" spans="15:15" x14ac:dyDescent="0.2">
      <c r="O7731" s="62"/>
    </row>
    <row r="7732" spans="15:15" x14ac:dyDescent="0.2">
      <c r="O7732" s="62"/>
    </row>
    <row r="7733" spans="15:15" x14ac:dyDescent="0.2">
      <c r="O7733" s="62"/>
    </row>
    <row r="7734" spans="15:15" x14ac:dyDescent="0.2">
      <c r="O7734" s="62"/>
    </row>
    <row r="7735" spans="15:15" x14ac:dyDescent="0.2">
      <c r="O7735" s="62"/>
    </row>
    <row r="7736" spans="15:15" x14ac:dyDescent="0.2">
      <c r="O7736" s="62"/>
    </row>
    <row r="7737" spans="15:15" x14ac:dyDescent="0.2">
      <c r="O7737" s="62"/>
    </row>
    <row r="7738" spans="15:15" x14ac:dyDescent="0.2">
      <c r="O7738" s="62"/>
    </row>
    <row r="7739" spans="15:15" x14ac:dyDescent="0.2">
      <c r="O7739" s="62"/>
    </row>
    <row r="7740" spans="15:15" x14ac:dyDescent="0.2">
      <c r="O7740" s="62"/>
    </row>
    <row r="7741" spans="15:15" x14ac:dyDescent="0.2">
      <c r="O7741" s="62"/>
    </row>
    <row r="7742" spans="15:15" x14ac:dyDescent="0.2">
      <c r="O7742" s="62"/>
    </row>
    <row r="7743" spans="15:15" x14ac:dyDescent="0.2">
      <c r="O7743" s="62"/>
    </row>
    <row r="7744" spans="15:15" x14ac:dyDescent="0.2">
      <c r="O7744" s="62"/>
    </row>
    <row r="7745" spans="15:15" x14ac:dyDescent="0.2">
      <c r="O7745" s="62"/>
    </row>
    <row r="7746" spans="15:15" x14ac:dyDescent="0.2">
      <c r="O7746" s="62"/>
    </row>
    <row r="7747" spans="15:15" x14ac:dyDescent="0.2">
      <c r="O7747" s="62"/>
    </row>
    <row r="7748" spans="15:15" x14ac:dyDescent="0.2">
      <c r="O7748" s="62"/>
    </row>
    <row r="7749" spans="15:15" x14ac:dyDescent="0.2">
      <c r="O7749" s="62"/>
    </row>
    <row r="7750" spans="15:15" x14ac:dyDescent="0.2">
      <c r="O7750" s="62"/>
    </row>
    <row r="7751" spans="15:15" x14ac:dyDescent="0.2">
      <c r="O7751" s="62"/>
    </row>
    <row r="7752" spans="15:15" x14ac:dyDescent="0.2">
      <c r="O7752" s="62"/>
    </row>
    <row r="7753" spans="15:15" x14ac:dyDescent="0.2">
      <c r="O7753" s="62"/>
    </row>
    <row r="7754" spans="15:15" x14ac:dyDescent="0.2">
      <c r="O7754" s="62"/>
    </row>
    <row r="7755" spans="15:15" x14ac:dyDescent="0.2">
      <c r="O7755" s="62"/>
    </row>
    <row r="7756" spans="15:15" x14ac:dyDescent="0.2">
      <c r="O7756" s="62"/>
    </row>
    <row r="7757" spans="15:15" x14ac:dyDescent="0.2">
      <c r="O7757" s="62"/>
    </row>
    <row r="7758" spans="15:15" x14ac:dyDescent="0.2">
      <c r="O7758" s="62"/>
    </row>
    <row r="7759" spans="15:15" x14ac:dyDescent="0.2">
      <c r="O7759" s="62"/>
    </row>
    <row r="7760" spans="15:15" x14ac:dyDescent="0.2">
      <c r="O7760" s="62"/>
    </row>
    <row r="7761" spans="15:15" x14ac:dyDescent="0.2">
      <c r="O7761" s="62"/>
    </row>
    <row r="7762" spans="15:15" x14ac:dyDescent="0.2">
      <c r="O7762" s="62"/>
    </row>
    <row r="7763" spans="15:15" x14ac:dyDescent="0.2">
      <c r="O7763" s="62"/>
    </row>
    <row r="7764" spans="15:15" x14ac:dyDescent="0.2">
      <c r="O7764" s="62"/>
    </row>
    <row r="7765" spans="15:15" x14ac:dyDescent="0.2">
      <c r="O7765" s="62"/>
    </row>
    <row r="7766" spans="15:15" x14ac:dyDescent="0.2">
      <c r="O7766" s="62"/>
    </row>
    <row r="7767" spans="15:15" x14ac:dyDescent="0.2">
      <c r="O7767" s="62"/>
    </row>
    <row r="7768" spans="15:15" x14ac:dyDescent="0.2">
      <c r="O7768" s="62"/>
    </row>
    <row r="7769" spans="15:15" x14ac:dyDescent="0.2">
      <c r="O7769" s="62"/>
    </row>
    <row r="7770" spans="15:15" x14ac:dyDescent="0.2">
      <c r="O7770" s="62"/>
    </row>
    <row r="7771" spans="15:15" x14ac:dyDescent="0.2">
      <c r="O7771" s="62"/>
    </row>
    <row r="7772" spans="15:15" x14ac:dyDescent="0.2">
      <c r="O7772" s="62"/>
    </row>
    <row r="7773" spans="15:15" x14ac:dyDescent="0.2">
      <c r="O7773" s="62"/>
    </row>
    <row r="7774" spans="15:15" x14ac:dyDescent="0.2">
      <c r="O7774" s="62"/>
    </row>
    <row r="7775" spans="15:15" x14ac:dyDescent="0.2">
      <c r="O7775" s="62"/>
    </row>
    <row r="7776" spans="15:15" x14ac:dyDescent="0.2">
      <c r="O7776" s="62"/>
    </row>
    <row r="7777" spans="15:15" x14ac:dyDescent="0.2">
      <c r="O7777" s="62"/>
    </row>
    <row r="7778" spans="15:15" x14ac:dyDescent="0.2">
      <c r="O7778" s="62"/>
    </row>
    <row r="7779" spans="15:15" x14ac:dyDescent="0.2">
      <c r="O7779" s="62"/>
    </row>
    <row r="7780" spans="15:15" x14ac:dyDescent="0.2">
      <c r="O7780" s="62"/>
    </row>
    <row r="7781" spans="15:15" x14ac:dyDescent="0.2">
      <c r="O7781" s="62"/>
    </row>
    <row r="7782" spans="15:15" x14ac:dyDescent="0.2">
      <c r="O7782" s="62"/>
    </row>
    <row r="7783" spans="15:15" x14ac:dyDescent="0.2">
      <c r="O7783" s="62"/>
    </row>
    <row r="7784" spans="15:15" x14ac:dyDescent="0.2">
      <c r="O7784" s="62"/>
    </row>
    <row r="7785" spans="15:15" x14ac:dyDescent="0.2">
      <c r="O7785" s="62"/>
    </row>
    <row r="7786" spans="15:15" x14ac:dyDescent="0.2">
      <c r="O7786" s="62"/>
    </row>
    <row r="7787" spans="15:15" x14ac:dyDescent="0.2">
      <c r="O7787" s="62"/>
    </row>
    <row r="7788" spans="15:15" x14ac:dyDescent="0.2">
      <c r="O7788" s="62"/>
    </row>
    <row r="7789" spans="15:15" x14ac:dyDescent="0.2">
      <c r="O7789" s="62"/>
    </row>
    <row r="7790" spans="15:15" x14ac:dyDescent="0.2">
      <c r="O7790" s="62"/>
    </row>
    <row r="7791" spans="15:15" x14ac:dyDescent="0.2">
      <c r="O7791" s="62"/>
    </row>
    <row r="7792" spans="15:15" x14ac:dyDescent="0.2">
      <c r="O7792" s="62"/>
    </row>
    <row r="7793" spans="15:15" x14ac:dyDescent="0.2">
      <c r="O7793" s="62"/>
    </row>
    <row r="7794" spans="15:15" x14ac:dyDescent="0.2">
      <c r="O7794" s="62"/>
    </row>
    <row r="7795" spans="15:15" x14ac:dyDescent="0.2">
      <c r="O7795" s="62"/>
    </row>
    <row r="7796" spans="15:15" x14ac:dyDescent="0.2">
      <c r="O7796" s="62"/>
    </row>
    <row r="7797" spans="15:15" x14ac:dyDescent="0.2">
      <c r="O7797" s="62"/>
    </row>
    <row r="7798" spans="15:15" x14ac:dyDescent="0.2">
      <c r="O7798" s="62"/>
    </row>
    <row r="7799" spans="15:15" x14ac:dyDescent="0.2">
      <c r="O7799" s="62"/>
    </row>
    <row r="7800" spans="15:15" x14ac:dyDescent="0.2">
      <c r="O7800" s="62"/>
    </row>
    <row r="7801" spans="15:15" x14ac:dyDescent="0.2">
      <c r="O7801" s="62"/>
    </row>
    <row r="7802" spans="15:15" x14ac:dyDescent="0.2">
      <c r="O7802" s="62"/>
    </row>
    <row r="7803" spans="15:15" x14ac:dyDescent="0.2">
      <c r="O7803" s="62"/>
    </row>
    <row r="7804" spans="15:15" x14ac:dyDescent="0.2">
      <c r="O7804" s="62"/>
    </row>
    <row r="7805" spans="15:15" x14ac:dyDescent="0.2">
      <c r="O7805" s="62"/>
    </row>
    <row r="7806" spans="15:15" x14ac:dyDescent="0.2">
      <c r="O7806" s="62"/>
    </row>
    <row r="7807" spans="15:15" x14ac:dyDescent="0.2">
      <c r="O7807" s="62"/>
    </row>
    <row r="7808" spans="15:15" x14ac:dyDescent="0.2">
      <c r="O7808" s="62"/>
    </row>
    <row r="7809" spans="15:15" x14ac:dyDescent="0.2">
      <c r="O7809" s="62"/>
    </row>
    <row r="7810" spans="15:15" x14ac:dyDescent="0.2">
      <c r="O7810" s="62"/>
    </row>
    <row r="7811" spans="15:15" x14ac:dyDescent="0.2">
      <c r="O7811" s="62"/>
    </row>
    <row r="7812" spans="15:15" x14ac:dyDescent="0.2">
      <c r="O7812" s="62"/>
    </row>
    <row r="7813" spans="15:15" x14ac:dyDescent="0.2">
      <c r="O7813" s="62"/>
    </row>
    <row r="7814" spans="15:15" x14ac:dyDescent="0.2">
      <c r="O7814" s="62"/>
    </row>
    <row r="7815" spans="15:15" x14ac:dyDescent="0.2">
      <c r="O7815" s="62"/>
    </row>
    <row r="7816" spans="15:15" x14ac:dyDescent="0.2">
      <c r="O7816" s="62"/>
    </row>
    <row r="7817" spans="15:15" x14ac:dyDescent="0.2">
      <c r="O7817" s="62"/>
    </row>
    <row r="7818" spans="15:15" x14ac:dyDescent="0.2">
      <c r="O7818" s="62"/>
    </row>
    <row r="7819" spans="15:15" x14ac:dyDescent="0.2">
      <c r="O7819" s="62"/>
    </row>
    <row r="7820" spans="15:15" x14ac:dyDescent="0.2">
      <c r="O7820" s="62"/>
    </row>
    <row r="7821" spans="15:15" x14ac:dyDescent="0.2">
      <c r="O7821" s="62"/>
    </row>
    <row r="7822" spans="15:15" x14ac:dyDescent="0.2">
      <c r="O7822" s="62"/>
    </row>
    <row r="7823" spans="15:15" x14ac:dyDescent="0.2">
      <c r="O7823" s="62"/>
    </row>
    <row r="7824" spans="15:15" x14ac:dyDescent="0.2">
      <c r="O7824" s="62"/>
    </row>
    <row r="7825" spans="15:15" x14ac:dyDescent="0.2">
      <c r="O7825" s="62"/>
    </row>
    <row r="7826" spans="15:15" x14ac:dyDescent="0.2">
      <c r="O7826" s="62"/>
    </row>
    <row r="7827" spans="15:15" x14ac:dyDescent="0.2">
      <c r="O7827" s="62"/>
    </row>
    <row r="7828" spans="15:15" x14ac:dyDescent="0.2">
      <c r="O7828" s="62"/>
    </row>
    <row r="7829" spans="15:15" x14ac:dyDescent="0.2">
      <c r="O7829" s="62"/>
    </row>
    <row r="7830" spans="15:15" x14ac:dyDescent="0.2">
      <c r="O7830" s="62"/>
    </row>
    <row r="7831" spans="15:15" x14ac:dyDescent="0.2">
      <c r="O7831" s="62"/>
    </row>
    <row r="7832" spans="15:15" x14ac:dyDescent="0.2">
      <c r="O7832" s="62"/>
    </row>
    <row r="7833" spans="15:15" x14ac:dyDescent="0.2">
      <c r="O7833" s="62"/>
    </row>
    <row r="7834" spans="15:15" x14ac:dyDescent="0.2">
      <c r="O7834" s="62"/>
    </row>
    <row r="7835" spans="15:15" x14ac:dyDescent="0.2">
      <c r="O7835" s="62"/>
    </row>
    <row r="7836" spans="15:15" x14ac:dyDescent="0.2">
      <c r="O7836" s="62"/>
    </row>
    <row r="7837" spans="15:15" x14ac:dyDescent="0.2">
      <c r="O7837" s="62"/>
    </row>
    <row r="7838" spans="15:15" x14ac:dyDescent="0.2">
      <c r="O7838" s="62"/>
    </row>
    <row r="7839" spans="15:15" x14ac:dyDescent="0.2">
      <c r="O7839" s="62"/>
    </row>
    <row r="7840" spans="15:15" x14ac:dyDescent="0.2">
      <c r="O7840" s="62"/>
    </row>
    <row r="7841" spans="15:15" x14ac:dyDescent="0.2">
      <c r="O7841" s="62"/>
    </row>
    <row r="7842" spans="15:15" x14ac:dyDescent="0.2">
      <c r="O7842" s="62"/>
    </row>
    <row r="7843" spans="15:15" x14ac:dyDescent="0.2">
      <c r="O7843" s="62"/>
    </row>
    <row r="7844" spans="15:15" x14ac:dyDescent="0.2">
      <c r="O7844" s="62"/>
    </row>
    <row r="7845" spans="15:15" x14ac:dyDescent="0.2">
      <c r="O7845" s="62"/>
    </row>
    <row r="7846" spans="15:15" x14ac:dyDescent="0.2">
      <c r="O7846" s="62"/>
    </row>
    <row r="7847" spans="15:15" x14ac:dyDescent="0.2">
      <c r="O7847" s="62"/>
    </row>
    <row r="7848" spans="15:15" x14ac:dyDescent="0.2">
      <c r="O7848" s="62"/>
    </row>
    <row r="7849" spans="15:15" x14ac:dyDescent="0.2">
      <c r="O7849" s="62"/>
    </row>
    <row r="7850" spans="15:15" x14ac:dyDescent="0.2">
      <c r="O7850" s="62"/>
    </row>
    <row r="7851" spans="15:15" x14ac:dyDescent="0.2">
      <c r="O7851" s="62"/>
    </row>
    <row r="7852" spans="15:15" x14ac:dyDescent="0.2">
      <c r="O7852" s="62"/>
    </row>
    <row r="7853" spans="15:15" x14ac:dyDescent="0.2">
      <c r="O7853" s="62"/>
    </row>
    <row r="7854" spans="15:15" x14ac:dyDescent="0.2">
      <c r="O7854" s="62"/>
    </row>
    <row r="7855" spans="15:15" x14ac:dyDescent="0.2">
      <c r="O7855" s="62"/>
    </row>
    <row r="7856" spans="15:15" x14ac:dyDescent="0.2">
      <c r="O7856" s="62"/>
    </row>
    <row r="7857" spans="15:15" x14ac:dyDescent="0.2">
      <c r="O7857" s="62"/>
    </row>
    <row r="7858" spans="15:15" x14ac:dyDescent="0.2">
      <c r="O7858" s="62"/>
    </row>
    <row r="7859" spans="15:15" x14ac:dyDescent="0.2">
      <c r="O7859" s="62"/>
    </row>
    <row r="7860" spans="15:15" x14ac:dyDescent="0.2">
      <c r="O7860" s="62"/>
    </row>
    <row r="7861" spans="15:15" x14ac:dyDescent="0.2">
      <c r="O7861" s="62"/>
    </row>
    <row r="7862" spans="15:15" x14ac:dyDescent="0.2">
      <c r="O7862" s="62"/>
    </row>
    <row r="7863" spans="15:15" x14ac:dyDescent="0.2">
      <c r="O7863" s="62"/>
    </row>
    <row r="7864" spans="15:15" x14ac:dyDescent="0.2">
      <c r="O7864" s="62"/>
    </row>
    <row r="7865" spans="15:15" x14ac:dyDescent="0.2">
      <c r="O7865" s="62"/>
    </row>
    <row r="7866" spans="15:15" x14ac:dyDescent="0.2">
      <c r="O7866" s="62"/>
    </row>
    <row r="7867" spans="15:15" x14ac:dyDescent="0.2">
      <c r="O7867" s="62"/>
    </row>
    <row r="7868" spans="15:15" x14ac:dyDescent="0.2">
      <c r="O7868" s="62"/>
    </row>
    <row r="7869" spans="15:15" x14ac:dyDescent="0.2">
      <c r="O7869" s="62"/>
    </row>
    <row r="7870" spans="15:15" x14ac:dyDescent="0.2">
      <c r="O7870" s="62"/>
    </row>
    <row r="7871" spans="15:15" x14ac:dyDescent="0.2">
      <c r="O7871" s="62"/>
    </row>
    <row r="7872" spans="15:15" x14ac:dyDescent="0.2">
      <c r="O7872" s="62"/>
    </row>
    <row r="7873" spans="15:15" x14ac:dyDescent="0.2">
      <c r="O7873" s="62"/>
    </row>
    <row r="7874" spans="15:15" x14ac:dyDescent="0.2">
      <c r="O7874" s="62"/>
    </row>
    <row r="7875" spans="15:15" x14ac:dyDescent="0.2">
      <c r="O7875" s="62"/>
    </row>
    <row r="7876" spans="15:15" x14ac:dyDescent="0.2">
      <c r="O7876" s="62"/>
    </row>
    <row r="7877" spans="15:15" x14ac:dyDescent="0.2">
      <c r="O7877" s="62"/>
    </row>
    <row r="7878" spans="15:15" x14ac:dyDescent="0.2">
      <c r="O7878" s="62"/>
    </row>
    <row r="7879" spans="15:15" x14ac:dyDescent="0.2">
      <c r="O7879" s="62"/>
    </row>
    <row r="7880" spans="15:15" x14ac:dyDescent="0.2">
      <c r="O7880" s="62"/>
    </row>
    <row r="7881" spans="15:15" x14ac:dyDescent="0.2">
      <c r="O7881" s="62"/>
    </row>
    <row r="7882" spans="15:15" x14ac:dyDescent="0.2">
      <c r="O7882" s="62"/>
    </row>
    <row r="7883" spans="15:15" x14ac:dyDescent="0.2">
      <c r="O7883" s="62"/>
    </row>
    <row r="7884" spans="15:15" x14ac:dyDescent="0.2">
      <c r="O7884" s="62"/>
    </row>
    <row r="7885" spans="15:15" x14ac:dyDescent="0.2">
      <c r="O7885" s="62"/>
    </row>
    <row r="7886" spans="15:15" x14ac:dyDescent="0.2">
      <c r="O7886" s="62"/>
    </row>
    <row r="7887" spans="15:15" x14ac:dyDescent="0.2">
      <c r="O7887" s="62"/>
    </row>
    <row r="7888" spans="15:15" x14ac:dyDescent="0.2">
      <c r="O7888" s="62"/>
    </row>
    <row r="7889" spans="15:15" x14ac:dyDescent="0.2">
      <c r="O7889" s="62"/>
    </row>
    <row r="7890" spans="15:15" x14ac:dyDescent="0.2">
      <c r="O7890" s="62"/>
    </row>
    <row r="7891" spans="15:15" x14ac:dyDescent="0.2">
      <c r="O7891" s="62"/>
    </row>
    <row r="7892" spans="15:15" x14ac:dyDescent="0.2">
      <c r="O7892" s="62"/>
    </row>
    <row r="7893" spans="15:15" x14ac:dyDescent="0.2">
      <c r="O7893" s="62"/>
    </row>
    <row r="7894" spans="15:15" x14ac:dyDescent="0.2">
      <c r="O7894" s="62"/>
    </row>
    <row r="7895" spans="15:15" x14ac:dyDescent="0.2">
      <c r="O7895" s="62"/>
    </row>
    <row r="7896" spans="15:15" x14ac:dyDescent="0.2">
      <c r="O7896" s="62"/>
    </row>
    <row r="7897" spans="15:15" x14ac:dyDescent="0.2">
      <c r="O7897" s="62"/>
    </row>
    <row r="7898" spans="15:15" x14ac:dyDescent="0.2">
      <c r="O7898" s="62"/>
    </row>
    <row r="7899" spans="15:15" x14ac:dyDescent="0.2">
      <c r="O7899" s="62"/>
    </row>
    <row r="7900" spans="15:15" x14ac:dyDescent="0.2">
      <c r="O7900" s="62"/>
    </row>
    <row r="7901" spans="15:15" x14ac:dyDescent="0.2">
      <c r="O7901" s="62"/>
    </row>
    <row r="7902" spans="15:15" x14ac:dyDescent="0.2">
      <c r="O7902" s="62"/>
    </row>
    <row r="7903" spans="15:15" x14ac:dyDescent="0.2">
      <c r="O7903" s="62"/>
    </row>
    <row r="7904" spans="15:15" x14ac:dyDescent="0.2">
      <c r="O7904" s="62"/>
    </row>
    <row r="7905" spans="15:15" x14ac:dyDescent="0.2">
      <c r="O7905" s="62"/>
    </row>
    <row r="7906" spans="15:15" x14ac:dyDescent="0.2">
      <c r="O7906" s="62"/>
    </row>
    <row r="7907" spans="15:15" x14ac:dyDescent="0.2">
      <c r="O7907" s="62"/>
    </row>
    <row r="7908" spans="15:15" x14ac:dyDescent="0.2">
      <c r="O7908" s="62"/>
    </row>
    <row r="7909" spans="15:15" x14ac:dyDescent="0.2">
      <c r="O7909" s="62"/>
    </row>
    <row r="7910" spans="15:15" x14ac:dyDescent="0.2">
      <c r="O7910" s="62"/>
    </row>
    <row r="7911" spans="15:15" x14ac:dyDescent="0.2">
      <c r="O7911" s="62"/>
    </row>
    <row r="7912" spans="15:15" x14ac:dyDescent="0.2">
      <c r="O7912" s="62"/>
    </row>
    <row r="7913" spans="15:15" x14ac:dyDescent="0.2">
      <c r="O7913" s="62"/>
    </row>
    <row r="7914" spans="15:15" x14ac:dyDescent="0.2">
      <c r="O7914" s="62"/>
    </row>
    <row r="7915" spans="15:15" x14ac:dyDescent="0.2">
      <c r="O7915" s="62"/>
    </row>
    <row r="7916" spans="15:15" x14ac:dyDescent="0.2">
      <c r="O7916" s="62"/>
    </row>
    <row r="7917" spans="15:15" x14ac:dyDescent="0.2">
      <c r="O7917" s="62"/>
    </row>
    <row r="7918" spans="15:15" x14ac:dyDescent="0.2">
      <c r="O7918" s="62"/>
    </row>
    <row r="7919" spans="15:15" x14ac:dyDescent="0.2">
      <c r="O7919" s="62"/>
    </row>
    <row r="7920" spans="15:15" x14ac:dyDescent="0.2">
      <c r="O7920" s="62"/>
    </row>
    <row r="7921" spans="15:15" x14ac:dyDescent="0.2">
      <c r="O7921" s="62"/>
    </row>
    <row r="7922" spans="15:15" x14ac:dyDescent="0.2">
      <c r="O7922" s="62"/>
    </row>
    <row r="7923" spans="15:15" x14ac:dyDescent="0.2">
      <c r="O7923" s="62"/>
    </row>
    <row r="7924" spans="15:15" x14ac:dyDescent="0.2">
      <c r="O7924" s="62"/>
    </row>
    <row r="7925" spans="15:15" x14ac:dyDescent="0.2">
      <c r="O7925" s="62"/>
    </row>
    <row r="7926" spans="15:15" x14ac:dyDescent="0.2">
      <c r="O7926" s="62"/>
    </row>
    <row r="7927" spans="15:15" x14ac:dyDescent="0.2">
      <c r="O7927" s="62"/>
    </row>
    <row r="7928" spans="15:15" x14ac:dyDescent="0.2">
      <c r="O7928" s="62"/>
    </row>
    <row r="7929" spans="15:15" x14ac:dyDescent="0.2">
      <c r="O7929" s="62"/>
    </row>
    <row r="7930" spans="15:15" x14ac:dyDescent="0.2">
      <c r="O7930" s="62"/>
    </row>
    <row r="7931" spans="15:15" x14ac:dyDescent="0.2">
      <c r="O7931" s="62"/>
    </row>
    <row r="7932" spans="15:15" x14ac:dyDescent="0.2">
      <c r="O7932" s="62"/>
    </row>
    <row r="7933" spans="15:15" x14ac:dyDescent="0.2">
      <c r="O7933" s="62"/>
    </row>
    <row r="7934" spans="15:15" x14ac:dyDescent="0.2">
      <c r="O7934" s="62"/>
    </row>
    <row r="7935" spans="15:15" x14ac:dyDescent="0.2">
      <c r="O7935" s="62"/>
    </row>
    <row r="7936" spans="15:15" x14ac:dyDescent="0.2">
      <c r="O7936" s="62"/>
    </row>
    <row r="7937" spans="15:15" x14ac:dyDescent="0.2">
      <c r="O7937" s="62"/>
    </row>
    <row r="7938" spans="15:15" x14ac:dyDescent="0.2">
      <c r="O7938" s="62"/>
    </row>
    <row r="7939" spans="15:15" x14ac:dyDescent="0.2">
      <c r="O7939" s="62"/>
    </row>
    <row r="7940" spans="15:15" x14ac:dyDescent="0.2">
      <c r="O7940" s="62"/>
    </row>
    <row r="7941" spans="15:15" x14ac:dyDescent="0.2">
      <c r="O7941" s="62"/>
    </row>
    <row r="7942" spans="15:15" x14ac:dyDescent="0.2">
      <c r="O7942" s="62"/>
    </row>
    <row r="7943" spans="15:15" x14ac:dyDescent="0.2">
      <c r="O7943" s="62"/>
    </row>
    <row r="7944" spans="15:15" x14ac:dyDescent="0.2">
      <c r="O7944" s="62"/>
    </row>
    <row r="7945" spans="15:15" x14ac:dyDescent="0.2">
      <c r="O7945" s="62"/>
    </row>
    <row r="7946" spans="15:15" x14ac:dyDescent="0.2">
      <c r="O7946" s="62"/>
    </row>
    <row r="7947" spans="15:15" x14ac:dyDescent="0.2">
      <c r="O7947" s="62"/>
    </row>
    <row r="7948" spans="15:15" x14ac:dyDescent="0.2">
      <c r="O7948" s="62"/>
    </row>
    <row r="7949" spans="15:15" x14ac:dyDescent="0.2">
      <c r="O7949" s="62"/>
    </row>
    <row r="7950" spans="15:15" x14ac:dyDescent="0.2">
      <c r="O7950" s="62"/>
    </row>
    <row r="7951" spans="15:15" x14ac:dyDescent="0.2">
      <c r="O7951" s="62"/>
    </row>
    <row r="7952" spans="15:15" x14ac:dyDescent="0.2">
      <c r="O7952" s="62"/>
    </row>
    <row r="7953" spans="15:15" x14ac:dyDescent="0.2">
      <c r="O7953" s="62"/>
    </row>
    <row r="7954" spans="15:15" x14ac:dyDescent="0.2">
      <c r="O7954" s="62"/>
    </row>
    <row r="7955" spans="15:15" x14ac:dyDescent="0.2">
      <c r="O7955" s="62"/>
    </row>
    <row r="7956" spans="15:15" x14ac:dyDescent="0.2">
      <c r="O7956" s="62"/>
    </row>
    <row r="7957" spans="15:15" x14ac:dyDescent="0.2">
      <c r="O7957" s="62"/>
    </row>
    <row r="7958" spans="15:15" x14ac:dyDescent="0.2">
      <c r="O7958" s="62"/>
    </row>
    <row r="7959" spans="15:15" x14ac:dyDescent="0.2">
      <c r="O7959" s="62"/>
    </row>
    <row r="7960" spans="15:15" x14ac:dyDescent="0.2">
      <c r="O7960" s="62"/>
    </row>
    <row r="7961" spans="15:15" x14ac:dyDescent="0.2">
      <c r="O7961" s="62"/>
    </row>
    <row r="7962" spans="15:15" x14ac:dyDescent="0.2">
      <c r="O7962" s="62"/>
    </row>
    <row r="7963" spans="15:15" x14ac:dyDescent="0.2">
      <c r="O7963" s="62"/>
    </row>
    <row r="7964" spans="15:15" x14ac:dyDescent="0.2">
      <c r="O7964" s="62"/>
    </row>
    <row r="7965" spans="15:15" x14ac:dyDescent="0.2">
      <c r="O7965" s="62"/>
    </row>
    <row r="7966" spans="15:15" x14ac:dyDescent="0.2">
      <c r="O7966" s="62"/>
    </row>
    <row r="7967" spans="15:15" x14ac:dyDescent="0.2">
      <c r="O7967" s="62"/>
    </row>
    <row r="7968" spans="15:15" x14ac:dyDescent="0.2">
      <c r="O7968" s="62"/>
    </row>
    <row r="7969" spans="15:15" x14ac:dyDescent="0.2">
      <c r="O7969" s="62"/>
    </row>
    <row r="7970" spans="15:15" x14ac:dyDescent="0.2">
      <c r="O7970" s="62"/>
    </row>
    <row r="7971" spans="15:15" x14ac:dyDescent="0.2">
      <c r="O7971" s="62"/>
    </row>
    <row r="7972" spans="15:15" x14ac:dyDescent="0.2">
      <c r="O7972" s="62"/>
    </row>
    <row r="7973" spans="15:15" x14ac:dyDescent="0.2">
      <c r="O7973" s="62"/>
    </row>
    <row r="7974" spans="15:15" x14ac:dyDescent="0.2">
      <c r="O7974" s="62"/>
    </row>
    <row r="7975" spans="15:15" x14ac:dyDescent="0.2">
      <c r="O7975" s="62"/>
    </row>
    <row r="7976" spans="15:15" x14ac:dyDescent="0.2">
      <c r="O7976" s="62"/>
    </row>
    <row r="7977" spans="15:15" x14ac:dyDescent="0.2">
      <c r="O7977" s="62"/>
    </row>
    <row r="7978" spans="15:15" x14ac:dyDescent="0.2">
      <c r="O7978" s="62"/>
    </row>
    <row r="7979" spans="15:15" x14ac:dyDescent="0.2">
      <c r="O7979" s="62"/>
    </row>
    <row r="7980" spans="15:15" x14ac:dyDescent="0.2">
      <c r="O7980" s="62"/>
    </row>
    <row r="7981" spans="15:15" x14ac:dyDescent="0.2">
      <c r="O7981" s="62"/>
    </row>
    <row r="7982" spans="15:15" x14ac:dyDescent="0.2">
      <c r="O7982" s="62"/>
    </row>
    <row r="7983" spans="15:15" x14ac:dyDescent="0.2">
      <c r="O7983" s="62"/>
    </row>
    <row r="7984" spans="15:15" x14ac:dyDescent="0.2">
      <c r="O7984" s="62"/>
    </row>
    <row r="7985" spans="15:15" x14ac:dyDescent="0.2">
      <c r="O7985" s="62"/>
    </row>
    <row r="7986" spans="15:15" x14ac:dyDescent="0.2">
      <c r="O7986" s="62"/>
    </row>
    <row r="7987" spans="15:15" x14ac:dyDescent="0.2">
      <c r="O7987" s="62"/>
    </row>
    <row r="7988" spans="15:15" x14ac:dyDescent="0.2">
      <c r="O7988" s="62"/>
    </row>
    <row r="7989" spans="15:15" x14ac:dyDescent="0.2">
      <c r="O7989" s="62"/>
    </row>
    <row r="7990" spans="15:15" x14ac:dyDescent="0.2">
      <c r="O7990" s="62"/>
    </row>
    <row r="7991" spans="15:15" x14ac:dyDescent="0.2">
      <c r="O7991" s="62"/>
    </row>
    <row r="7992" spans="15:15" x14ac:dyDescent="0.2">
      <c r="O7992" s="62"/>
    </row>
    <row r="7993" spans="15:15" x14ac:dyDescent="0.2">
      <c r="O7993" s="62"/>
    </row>
    <row r="7994" spans="15:15" x14ac:dyDescent="0.2">
      <c r="O7994" s="62"/>
    </row>
    <row r="7995" spans="15:15" x14ac:dyDescent="0.2">
      <c r="O7995" s="62"/>
    </row>
    <row r="7996" spans="15:15" x14ac:dyDescent="0.2">
      <c r="O7996" s="62"/>
    </row>
    <row r="7997" spans="15:15" x14ac:dyDescent="0.2">
      <c r="O7997" s="62"/>
    </row>
    <row r="7998" spans="15:15" x14ac:dyDescent="0.2">
      <c r="O7998" s="62"/>
    </row>
    <row r="7999" spans="15:15" x14ac:dyDescent="0.2">
      <c r="O7999" s="62"/>
    </row>
    <row r="8000" spans="15:15" x14ac:dyDescent="0.2">
      <c r="O8000" s="62"/>
    </row>
    <row r="8001" spans="15:15" x14ac:dyDescent="0.2">
      <c r="O8001" s="62"/>
    </row>
    <row r="8002" spans="15:15" x14ac:dyDescent="0.2">
      <c r="O8002" s="62"/>
    </row>
    <row r="8003" spans="15:15" x14ac:dyDescent="0.2">
      <c r="O8003" s="62"/>
    </row>
    <row r="8004" spans="15:15" x14ac:dyDescent="0.2">
      <c r="O8004" s="62"/>
    </row>
    <row r="8005" spans="15:15" x14ac:dyDescent="0.2">
      <c r="O8005" s="62"/>
    </row>
    <row r="8006" spans="15:15" x14ac:dyDescent="0.2">
      <c r="O8006" s="62"/>
    </row>
    <row r="8007" spans="15:15" x14ac:dyDescent="0.2">
      <c r="O8007" s="62"/>
    </row>
    <row r="8008" spans="15:15" x14ac:dyDescent="0.2">
      <c r="O8008" s="62"/>
    </row>
    <row r="8009" spans="15:15" x14ac:dyDescent="0.2">
      <c r="O8009" s="62"/>
    </row>
    <row r="8010" spans="15:15" x14ac:dyDescent="0.2">
      <c r="O8010" s="62"/>
    </row>
    <row r="8011" spans="15:15" x14ac:dyDescent="0.2">
      <c r="O8011" s="62"/>
    </row>
    <row r="8012" spans="15:15" x14ac:dyDescent="0.2">
      <c r="O8012" s="62"/>
    </row>
    <row r="8013" spans="15:15" x14ac:dyDescent="0.2">
      <c r="O8013" s="62"/>
    </row>
    <row r="8014" spans="15:15" x14ac:dyDescent="0.2">
      <c r="O8014" s="62"/>
    </row>
    <row r="8015" spans="15:15" x14ac:dyDescent="0.2">
      <c r="O8015" s="62"/>
    </row>
    <row r="8016" spans="15:15" x14ac:dyDescent="0.2">
      <c r="O8016" s="62"/>
    </row>
    <row r="8017" spans="15:15" x14ac:dyDescent="0.2">
      <c r="O8017" s="62"/>
    </row>
    <row r="8018" spans="15:15" x14ac:dyDescent="0.2">
      <c r="O8018" s="62"/>
    </row>
    <row r="8019" spans="15:15" x14ac:dyDescent="0.2">
      <c r="O8019" s="62"/>
    </row>
    <row r="8020" spans="15:15" x14ac:dyDescent="0.2">
      <c r="O8020" s="62"/>
    </row>
    <row r="8021" spans="15:15" x14ac:dyDescent="0.2">
      <c r="O8021" s="62"/>
    </row>
    <row r="8022" spans="15:15" x14ac:dyDescent="0.2">
      <c r="O8022" s="62"/>
    </row>
    <row r="8023" spans="15:15" x14ac:dyDescent="0.2">
      <c r="O8023" s="62"/>
    </row>
    <row r="8024" spans="15:15" x14ac:dyDescent="0.2">
      <c r="O8024" s="62"/>
    </row>
    <row r="8025" spans="15:15" x14ac:dyDescent="0.2">
      <c r="O8025" s="62"/>
    </row>
    <row r="8026" spans="15:15" x14ac:dyDescent="0.2">
      <c r="O8026" s="62"/>
    </row>
    <row r="8027" spans="15:15" x14ac:dyDescent="0.2">
      <c r="O8027" s="62"/>
    </row>
    <row r="8028" spans="15:15" x14ac:dyDescent="0.2">
      <c r="O8028" s="62"/>
    </row>
    <row r="8029" spans="15:15" x14ac:dyDescent="0.2">
      <c r="O8029" s="62"/>
    </row>
    <row r="8030" spans="15:15" x14ac:dyDescent="0.2">
      <c r="O8030" s="62"/>
    </row>
    <row r="8031" spans="15:15" x14ac:dyDescent="0.2">
      <c r="O8031" s="62"/>
    </row>
    <row r="8032" spans="15:15" x14ac:dyDescent="0.2">
      <c r="O8032" s="62"/>
    </row>
    <row r="8033" spans="15:15" x14ac:dyDescent="0.2">
      <c r="O8033" s="62"/>
    </row>
    <row r="8034" spans="15:15" x14ac:dyDescent="0.2">
      <c r="O8034" s="62"/>
    </row>
    <row r="8035" spans="15:15" x14ac:dyDescent="0.2">
      <c r="O8035" s="62"/>
    </row>
    <row r="8036" spans="15:15" x14ac:dyDescent="0.2">
      <c r="O8036" s="62"/>
    </row>
    <row r="8037" spans="15:15" x14ac:dyDescent="0.2">
      <c r="O8037" s="62"/>
    </row>
    <row r="8038" spans="15:15" x14ac:dyDescent="0.2">
      <c r="O8038" s="62"/>
    </row>
    <row r="8039" spans="15:15" x14ac:dyDescent="0.2">
      <c r="O8039" s="62"/>
    </row>
    <row r="8040" spans="15:15" x14ac:dyDescent="0.2">
      <c r="O8040" s="62"/>
    </row>
    <row r="8041" spans="15:15" x14ac:dyDescent="0.2">
      <c r="O8041" s="62"/>
    </row>
    <row r="8042" spans="15:15" x14ac:dyDescent="0.2">
      <c r="O8042" s="62"/>
    </row>
    <row r="8043" spans="15:15" x14ac:dyDescent="0.2">
      <c r="O8043" s="62"/>
    </row>
    <row r="8044" spans="15:15" x14ac:dyDescent="0.2">
      <c r="O8044" s="62"/>
    </row>
    <row r="8045" spans="15:15" x14ac:dyDescent="0.2">
      <c r="O8045" s="62"/>
    </row>
    <row r="8046" spans="15:15" x14ac:dyDescent="0.2">
      <c r="O8046" s="62"/>
    </row>
    <row r="8047" spans="15:15" x14ac:dyDescent="0.2">
      <c r="O8047" s="62"/>
    </row>
    <row r="8048" spans="15:15" x14ac:dyDescent="0.2">
      <c r="O8048" s="62"/>
    </row>
    <row r="8049" spans="15:15" x14ac:dyDescent="0.2">
      <c r="O8049" s="62"/>
    </row>
    <row r="8050" spans="15:15" x14ac:dyDescent="0.2">
      <c r="O8050" s="62"/>
    </row>
    <row r="8051" spans="15:15" x14ac:dyDescent="0.2">
      <c r="O8051" s="62"/>
    </row>
    <row r="8052" spans="15:15" x14ac:dyDescent="0.2">
      <c r="O8052" s="62"/>
    </row>
    <row r="8053" spans="15:15" x14ac:dyDescent="0.2">
      <c r="O8053" s="62"/>
    </row>
    <row r="8054" spans="15:15" x14ac:dyDescent="0.2">
      <c r="O8054" s="62"/>
    </row>
    <row r="8055" spans="15:15" x14ac:dyDescent="0.2">
      <c r="O8055" s="62"/>
    </row>
    <row r="8056" spans="15:15" x14ac:dyDescent="0.2">
      <c r="O8056" s="62"/>
    </row>
    <row r="8057" spans="15:15" x14ac:dyDescent="0.2">
      <c r="O8057" s="62"/>
    </row>
    <row r="8058" spans="15:15" x14ac:dyDescent="0.2">
      <c r="O8058" s="62"/>
    </row>
    <row r="8059" spans="15:15" x14ac:dyDescent="0.2">
      <c r="O8059" s="62"/>
    </row>
    <row r="8060" spans="15:15" x14ac:dyDescent="0.2">
      <c r="O8060" s="62"/>
    </row>
    <row r="8061" spans="15:15" x14ac:dyDescent="0.2">
      <c r="O8061" s="62"/>
    </row>
    <row r="8062" spans="15:15" x14ac:dyDescent="0.2">
      <c r="O8062" s="62"/>
    </row>
    <row r="8063" spans="15:15" x14ac:dyDescent="0.2">
      <c r="O8063" s="62"/>
    </row>
    <row r="8064" spans="15:15" x14ac:dyDescent="0.2">
      <c r="O8064" s="62"/>
    </row>
    <row r="8065" spans="15:15" x14ac:dyDescent="0.2">
      <c r="O8065" s="62"/>
    </row>
    <row r="8066" spans="15:15" x14ac:dyDescent="0.2">
      <c r="O8066" s="62"/>
    </row>
    <row r="8067" spans="15:15" x14ac:dyDescent="0.2">
      <c r="O8067" s="62"/>
    </row>
    <row r="8068" spans="15:15" x14ac:dyDescent="0.2">
      <c r="O8068" s="62"/>
    </row>
    <row r="8069" spans="15:15" x14ac:dyDescent="0.2">
      <c r="O8069" s="62"/>
    </row>
    <row r="8070" spans="15:15" x14ac:dyDescent="0.2">
      <c r="O8070" s="62"/>
    </row>
    <row r="8071" spans="15:15" x14ac:dyDescent="0.2">
      <c r="O8071" s="62"/>
    </row>
    <row r="8072" spans="15:15" x14ac:dyDescent="0.2">
      <c r="O8072" s="62"/>
    </row>
    <row r="8073" spans="15:15" x14ac:dyDescent="0.2">
      <c r="O8073" s="62"/>
    </row>
    <row r="8074" spans="15:15" x14ac:dyDescent="0.2">
      <c r="O8074" s="62"/>
    </row>
    <row r="8075" spans="15:15" x14ac:dyDescent="0.2">
      <c r="O8075" s="62"/>
    </row>
    <row r="8076" spans="15:15" x14ac:dyDescent="0.2">
      <c r="O8076" s="62"/>
    </row>
    <row r="8077" spans="15:15" x14ac:dyDescent="0.2">
      <c r="O8077" s="62"/>
    </row>
    <row r="8078" spans="15:15" x14ac:dyDescent="0.2">
      <c r="O8078" s="62"/>
    </row>
    <row r="8079" spans="15:15" x14ac:dyDescent="0.2">
      <c r="O8079" s="62"/>
    </row>
    <row r="8080" spans="15:15" x14ac:dyDescent="0.2">
      <c r="O8080" s="62"/>
    </row>
    <row r="8081" spans="15:15" x14ac:dyDescent="0.2">
      <c r="O8081" s="62"/>
    </row>
    <row r="8082" spans="15:15" x14ac:dyDescent="0.2">
      <c r="O8082" s="62"/>
    </row>
    <row r="8083" spans="15:15" x14ac:dyDescent="0.2">
      <c r="O8083" s="62"/>
    </row>
    <row r="8084" spans="15:15" x14ac:dyDescent="0.2">
      <c r="O8084" s="62"/>
    </row>
    <row r="8085" spans="15:15" x14ac:dyDescent="0.2">
      <c r="O8085" s="62"/>
    </row>
    <row r="8086" spans="15:15" x14ac:dyDescent="0.2">
      <c r="O8086" s="62"/>
    </row>
    <row r="8087" spans="15:15" x14ac:dyDescent="0.2">
      <c r="O8087" s="62"/>
    </row>
    <row r="8088" spans="15:15" x14ac:dyDescent="0.2">
      <c r="O8088" s="62"/>
    </row>
    <row r="8089" spans="15:15" x14ac:dyDescent="0.2">
      <c r="O8089" s="62"/>
    </row>
    <row r="8090" spans="15:15" x14ac:dyDescent="0.2">
      <c r="O8090" s="62"/>
    </row>
    <row r="8091" spans="15:15" x14ac:dyDescent="0.2">
      <c r="O8091" s="62"/>
    </row>
    <row r="8092" spans="15:15" x14ac:dyDescent="0.2">
      <c r="O8092" s="62"/>
    </row>
    <row r="8093" spans="15:15" x14ac:dyDescent="0.2">
      <c r="O8093" s="62"/>
    </row>
    <row r="8094" spans="15:15" x14ac:dyDescent="0.2">
      <c r="O8094" s="62"/>
    </row>
    <row r="8095" spans="15:15" x14ac:dyDescent="0.2">
      <c r="O8095" s="62"/>
    </row>
    <row r="8096" spans="15:15" x14ac:dyDescent="0.2">
      <c r="O8096" s="62"/>
    </row>
    <row r="8097" spans="15:15" x14ac:dyDescent="0.2">
      <c r="O8097" s="62"/>
    </row>
    <row r="8098" spans="15:15" x14ac:dyDescent="0.2">
      <c r="O8098" s="62"/>
    </row>
    <row r="8099" spans="15:15" x14ac:dyDescent="0.2">
      <c r="O8099" s="62"/>
    </row>
    <row r="8100" spans="15:15" x14ac:dyDescent="0.2">
      <c r="O8100" s="62"/>
    </row>
    <row r="8101" spans="15:15" x14ac:dyDescent="0.2">
      <c r="O8101" s="62"/>
    </row>
    <row r="8102" spans="15:15" x14ac:dyDescent="0.2">
      <c r="O8102" s="62"/>
    </row>
    <row r="8103" spans="15:15" x14ac:dyDescent="0.2">
      <c r="O8103" s="62"/>
    </row>
    <row r="8104" spans="15:15" x14ac:dyDescent="0.2">
      <c r="O8104" s="62"/>
    </row>
    <row r="8105" spans="15:15" x14ac:dyDescent="0.2">
      <c r="O8105" s="62"/>
    </row>
    <row r="8106" spans="15:15" x14ac:dyDescent="0.2">
      <c r="O8106" s="62"/>
    </row>
    <row r="8107" spans="15:15" x14ac:dyDescent="0.2">
      <c r="O8107" s="62"/>
    </row>
    <row r="8108" spans="15:15" x14ac:dyDescent="0.2">
      <c r="O8108" s="62"/>
    </row>
    <row r="8109" spans="15:15" x14ac:dyDescent="0.2">
      <c r="O8109" s="62"/>
    </row>
    <row r="8110" spans="15:15" x14ac:dyDescent="0.2">
      <c r="O8110" s="62"/>
    </row>
    <row r="8111" spans="15:15" x14ac:dyDescent="0.2">
      <c r="O8111" s="62"/>
    </row>
    <row r="8112" spans="15:15" x14ac:dyDescent="0.2">
      <c r="O8112" s="62"/>
    </row>
    <row r="8113" spans="15:15" x14ac:dyDescent="0.2">
      <c r="O8113" s="62"/>
    </row>
    <row r="8114" spans="15:15" x14ac:dyDescent="0.2">
      <c r="O8114" s="62"/>
    </row>
    <row r="8115" spans="15:15" x14ac:dyDescent="0.2">
      <c r="O8115" s="62"/>
    </row>
    <row r="8116" spans="15:15" x14ac:dyDescent="0.2">
      <c r="O8116" s="62"/>
    </row>
    <row r="8117" spans="15:15" x14ac:dyDescent="0.2">
      <c r="O8117" s="62"/>
    </row>
    <row r="8118" spans="15:15" x14ac:dyDescent="0.2">
      <c r="O8118" s="62"/>
    </row>
    <row r="8119" spans="15:15" x14ac:dyDescent="0.2">
      <c r="O8119" s="62"/>
    </row>
    <row r="8120" spans="15:15" x14ac:dyDescent="0.2">
      <c r="O8120" s="62"/>
    </row>
    <row r="8121" spans="15:15" x14ac:dyDescent="0.2">
      <c r="O8121" s="62"/>
    </row>
    <row r="8122" spans="15:15" x14ac:dyDescent="0.2">
      <c r="O8122" s="62"/>
    </row>
    <row r="8123" spans="15:15" x14ac:dyDescent="0.2">
      <c r="O8123" s="62"/>
    </row>
    <row r="8124" spans="15:15" x14ac:dyDescent="0.2">
      <c r="O8124" s="62"/>
    </row>
    <row r="8125" spans="15:15" x14ac:dyDescent="0.2">
      <c r="O8125" s="62"/>
    </row>
    <row r="8126" spans="15:15" x14ac:dyDescent="0.2">
      <c r="O8126" s="62"/>
    </row>
    <row r="8127" spans="15:15" x14ac:dyDescent="0.2">
      <c r="O8127" s="62"/>
    </row>
    <row r="8128" spans="15:15" x14ac:dyDescent="0.2">
      <c r="O8128" s="62"/>
    </row>
    <row r="8129" spans="15:15" x14ac:dyDescent="0.2">
      <c r="O8129" s="62"/>
    </row>
    <row r="8130" spans="15:15" x14ac:dyDescent="0.2">
      <c r="O8130" s="62"/>
    </row>
    <row r="8131" spans="15:15" x14ac:dyDescent="0.2">
      <c r="O8131" s="62"/>
    </row>
    <row r="8132" spans="15:15" x14ac:dyDescent="0.2">
      <c r="O8132" s="62"/>
    </row>
    <row r="8133" spans="15:15" x14ac:dyDescent="0.2">
      <c r="O8133" s="62"/>
    </row>
    <row r="8134" spans="15:15" x14ac:dyDescent="0.2">
      <c r="O8134" s="62"/>
    </row>
    <row r="8135" spans="15:15" x14ac:dyDescent="0.2">
      <c r="O8135" s="62"/>
    </row>
    <row r="8136" spans="15:15" x14ac:dyDescent="0.2">
      <c r="O8136" s="62"/>
    </row>
    <row r="8137" spans="15:15" x14ac:dyDescent="0.2">
      <c r="O8137" s="62"/>
    </row>
    <row r="8138" spans="15:15" x14ac:dyDescent="0.2">
      <c r="O8138" s="62"/>
    </row>
    <row r="8139" spans="15:15" x14ac:dyDescent="0.2">
      <c r="O8139" s="62"/>
    </row>
    <row r="8140" spans="15:15" x14ac:dyDescent="0.2">
      <c r="O8140" s="62"/>
    </row>
    <row r="8141" spans="15:15" x14ac:dyDescent="0.2">
      <c r="O8141" s="62"/>
    </row>
    <row r="8142" spans="15:15" x14ac:dyDescent="0.2">
      <c r="O8142" s="62"/>
    </row>
    <row r="8143" spans="15:15" x14ac:dyDescent="0.2">
      <c r="O8143" s="62"/>
    </row>
    <row r="8144" spans="15:15" x14ac:dyDescent="0.2">
      <c r="O8144" s="62"/>
    </row>
    <row r="8145" spans="15:15" x14ac:dyDescent="0.2">
      <c r="O8145" s="62"/>
    </row>
    <row r="8146" spans="15:15" x14ac:dyDescent="0.2">
      <c r="O8146" s="62"/>
    </row>
    <row r="8147" spans="15:15" x14ac:dyDescent="0.2">
      <c r="O8147" s="62"/>
    </row>
    <row r="8148" spans="15:15" x14ac:dyDescent="0.2">
      <c r="O8148" s="62"/>
    </row>
    <row r="8149" spans="15:15" x14ac:dyDescent="0.2">
      <c r="O8149" s="62"/>
    </row>
    <row r="8150" spans="15:15" x14ac:dyDescent="0.2">
      <c r="O8150" s="62"/>
    </row>
    <row r="8151" spans="15:15" x14ac:dyDescent="0.2">
      <c r="O8151" s="62"/>
    </row>
    <row r="8152" spans="15:15" x14ac:dyDescent="0.2">
      <c r="O8152" s="62"/>
    </row>
    <row r="8153" spans="15:15" x14ac:dyDescent="0.2">
      <c r="O8153" s="62"/>
    </row>
    <row r="8154" spans="15:15" x14ac:dyDescent="0.2">
      <c r="O8154" s="62"/>
    </row>
    <row r="8155" spans="15:15" x14ac:dyDescent="0.2">
      <c r="O8155" s="62"/>
    </row>
    <row r="8156" spans="15:15" x14ac:dyDescent="0.2">
      <c r="O8156" s="62"/>
    </row>
    <row r="8157" spans="15:15" x14ac:dyDescent="0.2">
      <c r="O8157" s="62"/>
    </row>
    <row r="8158" spans="15:15" x14ac:dyDescent="0.2">
      <c r="O8158" s="62"/>
    </row>
    <row r="8159" spans="15:15" x14ac:dyDescent="0.2">
      <c r="O8159" s="62"/>
    </row>
    <row r="8160" spans="15:15" x14ac:dyDescent="0.2">
      <c r="O8160" s="62"/>
    </row>
    <row r="8161" spans="15:15" x14ac:dyDescent="0.2">
      <c r="O8161" s="62"/>
    </row>
    <row r="8162" spans="15:15" x14ac:dyDescent="0.2">
      <c r="O8162" s="62"/>
    </row>
    <row r="8163" spans="15:15" x14ac:dyDescent="0.2">
      <c r="O8163" s="62"/>
    </row>
    <row r="8164" spans="15:15" x14ac:dyDescent="0.2">
      <c r="O8164" s="62"/>
    </row>
    <row r="8165" spans="15:15" x14ac:dyDescent="0.2">
      <c r="O8165" s="62"/>
    </row>
    <row r="8166" spans="15:15" x14ac:dyDescent="0.2">
      <c r="O8166" s="62"/>
    </row>
    <row r="8167" spans="15:15" x14ac:dyDescent="0.2">
      <c r="O8167" s="62"/>
    </row>
    <row r="8168" spans="15:15" x14ac:dyDescent="0.2">
      <c r="O8168" s="62"/>
    </row>
    <row r="8169" spans="15:15" x14ac:dyDescent="0.2">
      <c r="O8169" s="62"/>
    </row>
    <row r="8170" spans="15:15" x14ac:dyDescent="0.2">
      <c r="O8170" s="62"/>
    </row>
    <row r="8171" spans="15:15" x14ac:dyDescent="0.2">
      <c r="O8171" s="62"/>
    </row>
    <row r="8172" spans="15:15" x14ac:dyDescent="0.2">
      <c r="O8172" s="62"/>
    </row>
    <row r="8173" spans="15:15" x14ac:dyDescent="0.2">
      <c r="O8173" s="62"/>
    </row>
    <row r="8174" spans="15:15" x14ac:dyDescent="0.2">
      <c r="O8174" s="62"/>
    </row>
    <row r="8175" spans="15:15" x14ac:dyDescent="0.2">
      <c r="O8175" s="62"/>
    </row>
    <row r="8176" spans="15:15" x14ac:dyDescent="0.2">
      <c r="O8176" s="62"/>
    </row>
    <row r="8177" spans="15:15" x14ac:dyDescent="0.2">
      <c r="O8177" s="62"/>
    </row>
    <row r="8178" spans="15:15" x14ac:dyDescent="0.2">
      <c r="O8178" s="62"/>
    </row>
    <row r="8179" spans="15:15" x14ac:dyDescent="0.2">
      <c r="O8179" s="62"/>
    </row>
    <row r="8180" spans="15:15" x14ac:dyDescent="0.2">
      <c r="O8180" s="62"/>
    </row>
    <row r="8181" spans="15:15" x14ac:dyDescent="0.2">
      <c r="O8181" s="62"/>
    </row>
    <row r="8182" spans="15:15" x14ac:dyDescent="0.2">
      <c r="O8182" s="62"/>
    </row>
    <row r="8183" spans="15:15" x14ac:dyDescent="0.2">
      <c r="O8183" s="62"/>
    </row>
    <row r="8184" spans="15:15" x14ac:dyDescent="0.2">
      <c r="O8184" s="62"/>
    </row>
    <row r="8185" spans="15:15" x14ac:dyDescent="0.2">
      <c r="O8185" s="62"/>
    </row>
    <row r="8186" spans="15:15" x14ac:dyDescent="0.2">
      <c r="O8186" s="62"/>
    </row>
    <row r="8187" spans="15:15" x14ac:dyDescent="0.2">
      <c r="O8187" s="62"/>
    </row>
    <row r="8188" spans="15:15" x14ac:dyDescent="0.2">
      <c r="O8188" s="62"/>
    </row>
    <row r="8189" spans="15:15" x14ac:dyDescent="0.2">
      <c r="O8189" s="62"/>
    </row>
    <row r="8190" spans="15:15" x14ac:dyDescent="0.2">
      <c r="O8190" s="62"/>
    </row>
    <row r="8191" spans="15:15" x14ac:dyDescent="0.2">
      <c r="O8191" s="62"/>
    </row>
    <row r="8192" spans="15:15" x14ac:dyDescent="0.2">
      <c r="O8192" s="62"/>
    </row>
    <row r="8193" spans="15:15" x14ac:dyDescent="0.2">
      <c r="O8193" s="62"/>
    </row>
    <row r="8194" spans="15:15" x14ac:dyDescent="0.2">
      <c r="O8194" s="62"/>
    </row>
    <row r="8195" spans="15:15" x14ac:dyDescent="0.2">
      <c r="O8195" s="62"/>
    </row>
    <row r="8196" spans="15:15" x14ac:dyDescent="0.2">
      <c r="O8196" s="62"/>
    </row>
    <row r="8197" spans="15:15" x14ac:dyDescent="0.2">
      <c r="O8197" s="62"/>
    </row>
    <row r="8198" spans="15:15" x14ac:dyDescent="0.2">
      <c r="O8198" s="62"/>
    </row>
    <row r="8199" spans="15:15" x14ac:dyDescent="0.2">
      <c r="O8199" s="62"/>
    </row>
    <row r="8200" spans="15:15" x14ac:dyDescent="0.2">
      <c r="O8200" s="62"/>
    </row>
    <row r="8201" spans="15:15" x14ac:dyDescent="0.2">
      <c r="O8201" s="62"/>
    </row>
    <row r="8202" spans="15:15" x14ac:dyDescent="0.2">
      <c r="O8202" s="62"/>
    </row>
    <row r="8203" spans="15:15" x14ac:dyDescent="0.2">
      <c r="O8203" s="62"/>
    </row>
    <row r="8204" spans="15:15" x14ac:dyDescent="0.2">
      <c r="O8204" s="62"/>
    </row>
    <row r="8205" spans="15:15" x14ac:dyDescent="0.2">
      <c r="O8205" s="62"/>
    </row>
    <row r="8206" spans="15:15" x14ac:dyDescent="0.2">
      <c r="O8206" s="62"/>
    </row>
    <row r="8207" spans="15:15" x14ac:dyDescent="0.2">
      <c r="O8207" s="62"/>
    </row>
    <row r="8208" spans="15:15" x14ac:dyDescent="0.2">
      <c r="O8208" s="62"/>
    </row>
    <row r="8209" spans="15:15" x14ac:dyDescent="0.2">
      <c r="O8209" s="62"/>
    </row>
    <row r="8210" spans="15:15" x14ac:dyDescent="0.2">
      <c r="O8210" s="62"/>
    </row>
    <row r="8211" spans="15:15" x14ac:dyDescent="0.2">
      <c r="O8211" s="62"/>
    </row>
    <row r="8212" spans="15:15" x14ac:dyDescent="0.2">
      <c r="O8212" s="62"/>
    </row>
    <row r="8213" spans="15:15" x14ac:dyDescent="0.2">
      <c r="O8213" s="62"/>
    </row>
    <row r="8214" spans="15:15" x14ac:dyDescent="0.2">
      <c r="O8214" s="62"/>
    </row>
    <row r="8215" spans="15:15" x14ac:dyDescent="0.2">
      <c r="O8215" s="62"/>
    </row>
    <row r="8216" spans="15:15" x14ac:dyDescent="0.2">
      <c r="O8216" s="62"/>
    </row>
    <row r="8217" spans="15:15" x14ac:dyDescent="0.2">
      <c r="O8217" s="62"/>
    </row>
    <row r="8218" spans="15:15" x14ac:dyDescent="0.2">
      <c r="O8218" s="62"/>
    </row>
    <row r="8219" spans="15:15" x14ac:dyDescent="0.2">
      <c r="O8219" s="62"/>
    </row>
    <row r="8220" spans="15:15" x14ac:dyDescent="0.2">
      <c r="O8220" s="62"/>
    </row>
    <row r="8221" spans="15:15" x14ac:dyDescent="0.2">
      <c r="O8221" s="62"/>
    </row>
    <row r="8222" spans="15:15" x14ac:dyDescent="0.2">
      <c r="O8222" s="62"/>
    </row>
    <row r="8223" spans="15:15" x14ac:dyDescent="0.2">
      <c r="O8223" s="62"/>
    </row>
    <row r="8224" spans="15:15" x14ac:dyDescent="0.2">
      <c r="O8224" s="62"/>
    </row>
    <row r="8225" spans="15:15" x14ac:dyDescent="0.2">
      <c r="O8225" s="62"/>
    </row>
    <row r="8226" spans="15:15" x14ac:dyDescent="0.2">
      <c r="O8226" s="62"/>
    </row>
    <row r="8227" spans="15:15" x14ac:dyDescent="0.2">
      <c r="O8227" s="62"/>
    </row>
    <row r="8228" spans="15:15" x14ac:dyDescent="0.2">
      <c r="O8228" s="62"/>
    </row>
    <row r="8229" spans="15:15" x14ac:dyDescent="0.2">
      <c r="O8229" s="62"/>
    </row>
    <row r="8230" spans="15:15" x14ac:dyDescent="0.2">
      <c r="O8230" s="62"/>
    </row>
    <row r="8231" spans="15:15" x14ac:dyDescent="0.2">
      <c r="O8231" s="62"/>
    </row>
    <row r="8232" spans="15:15" x14ac:dyDescent="0.2">
      <c r="O8232" s="62"/>
    </row>
    <row r="8233" spans="15:15" x14ac:dyDescent="0.2">
      <c r="O8233" s="62"/>
    </row>
    <row r="8234" spans="15:15" x14ac:dyDescent="0.2">
      <c r="O8234" s="62"/>
    </row>
    <row r="8235" spans="15:15" x14ac:dyDescent="0.2">
      <c r="O8235" s="62"/>
    </row>
    <row r="8236" spans="15:15" x14ac:dyDescent="0.2">
      <c r="O8236" s="62"/>
    </row>
    <row r="8237" spans="15:15" x14ac:dyDescent="0.2">
      <c r="O8237" s="62"/>
    </row>
    <row r="8238" spans="15:15" x14ac:dyDescent="0.2">
      <c r="O8238" s="62"/>
    </row>
    <row r="8239" spans="15:15" x14ac:dyDescent="0.2">
      <c r="O8239" s="62"/>
    </row>
    <row r="8240" spans="15:15" x14ac:dyDescent="0.2">
      <c r="O8240" s="62"/>
    </row>
    <row r="8241" spans="15:15" x14ac:dyDescent="0.2">
      <c r="O8241" s="62"/>
    </row>
    <row r="8242" spans="15:15" x14ac:dyDescent="0.2">
      <c r="O8242" s="62"/>
    </row>
    <row r="8243" spans="15:15" x14ac:dyDescent="0.2">
      <c r="O8243" s="62"/>
    </row>
    <row r="8244" spans="15:15" x14ac:dyDescent="0.2">
      <c r="O8244" s="62"/>
    </row>
    <row r="8245" spans="15:15" x14ac:dyDescent="0.2">
      <c r="O8245" s="62"/>
    </row>
    <row r="8246" spans="15:15" x14ac:dyDescent="0.2">
      <c r="O8246" s="62"/>
    </row>
    <row r="8247" spans="15:15" x14ac:dyDescent="0.2">
      <c r="O8247" s="62"/>
    </row>
    <row r="8248" spans="15:15" x14ac:dyDescent="0.2">
      <c r="O8248" s="62"/>
    </row>
    <row r="8249" spans="15:15" x14ac:dyDescent="0.2">
      <c r="O8249" s="62"/>
    </row>
    <row r="8250" spans="15:15" x14ac:dyDescent="0.2">
      <c r="O8250" s="62"/>
    </row>
    <row r="8251" spans="15:15" x14ac:dyDescent="0.2">
      <c r="O8251" s="62"/>
    </row>
    <row r="8252" spans="15:15" x14ac:dyDescent="0.2">
      <c r="O8252" s="62"/>
    </row>
    <row r="8253" spans="15:15" x14ac:dyDescent="0.2">
      <c r="O8253" s="62"/>
    </row>
    <row r="8254" spans="15:15" x14ac:dyDescent="0.2">
      <c r="O8254" s="62"/>
    </row>
    <row r="8255" spans="15:15" x14ac:dyDescent="0.2">
      <c r="O8255" s="62"/>
    </row>
    <row r="8256" spans="15:15" x14ac:dyDescent="0.2">
      <c r="O8256" s="62"/>
    </row>
    <row r="8257" spans="15:15" x14ac:dyDescent="0.2">
      <c r="O8257" s="62"/>
    </row>
    <row r="8258" spans="15:15" x14ac:dyDescent="0.2">
      <c r="O8258" s="62"/>
    </row>
    <row r="8259" spans="15:15" x14ac:dyDescent="0.2">
      <c r="O8259" s="62"/>
    </row>
    <row r="8260" spans="15:15" x14ac:dyDescent="0.2">
      <c r="O8260" s="62"/>
    </row>
    <row r="8261" spans="15:15" x14ac:dyDescent="0.2">
      <c r="O8261" s="62"/>
    </row>
    <row r="8262" spans="15:15" x14ac:dyDescent="0.2">
      <c r="O8262" s="62"/>
    </row>
    <row r="8263" spans="15:15" x14ac:dyDescent="0.2">
      <c r="O8263" s="62"/>
    </row>
    <row r="8264" spans="15:15" x14ac:dyDescent="0.2">
      <c r="O8264" s="62"/>
    </row>
    <row r="8265" spans="15:15" x14ac:dyDescent="0.2">
      <c r="O8265" s="62"/>
    </row>
    <row r="8266" spans="15:15" x14ac:dyDescent="0.2">
      <c r="O8266" s="62"/>
    </row>
    <row r="8267" spans="15:15" x14ac:dyDescent="0.2">
      <c r="O8267" s="62"/>
    </row>
    <row r="8268" spans="15:15" x14ac:dyDescent="0.2">
      <c r="O8268" s="62"/>
    </row>
    <row r="8269" spans="15:15" x14ac:dyDescent="0.2">
      <c r="O8269" s="62"/>
    </row>
    <row r="8270" spans="15:15" x14ac:dyDescent="0.2">
      <c r="O8270" s="62"/>
    </row>
    <row r="8271" spans="15:15" x14ac:dyDescent="0.2">
      <c r="O8271" s="62"/>
    </row>
    <row r="8272" spans="15:15" x14ac:dyDescent="0.2">
      <c r="O8272" s="62"/>
    </row>
    <row r="8273" spans="15:15" x14ac:dyDescent="0.2">
      <c r="O8273" s="62"/>
    </row>
    <row r="8274" spans="15:15" x14ac:dyDescent="0.2">
      <c r="O8274" s="62"/>
    </row>
    <row r="8275" spans="15:15" x14ac:dyDescent="0.2">
      <c r="O8275" s="62"/>
    </row>
    <row r="8276" spans="15:15" x14ac:dyDescent="0.2">
      <c r="O8276" s="62"/>
    </row>
    <row r="8277" spans="15:15" x14ac:dyDescent="0.2">
      <c r="O8277" s="62"/>
    </row>
    <row r="8278" spans="15:15" x14ac:dyDescent="0.2">
      <c r="O8278" s="62"/>
    </row>
    <row r="8279" spans="15:15" x14ac:dyDescent="0.2">
      <c r="O8279" s="62"/>
    </row>
    <row r="8280" spans="15:15" x14ac:dyDescent="0.2">
      <c r="O8280" s="62"/>
    </row>
    <row r="8281" spans="15:15" x14ac:dyDescent="0.2">
      <c r="O8281" s="62"/>
    </row>
    <row r="8282" spans="15:15" x14ac:dyDescent="0.2">
      <c r="O8282" s="62"/>
    </row>
    <row r="8283" spans="15:15" x14ac:dyDescent="0.2">
      <c r="O8283" s="62"/>
    </row>
    <row r="8284" spans="15:15" x14ac:dyDescent="0.2">
      <c r="O8284" s="62"/>
    </row>
    <row r="8285" spans="15:15" x14ac:dyDescent="0.2">
      <c r="O8285" s="62"/>
    </row>
    <row r="8286" spans="15:15" x14ac:dyDescent="0.2">
      <c r="O8286" s="62"/>
    </row>
    <row r="8287" spans="15:15" x14ac:dyDescent="0.2">
      <c r="O8287" s="62"/>
    </row>
    <row r="8288" spans="15:15" x14ac:dyDescent="0.2">
      <c r="O8288" s="62"/>
    </row>
    <row r="8289" spans="15:15" x14ac:dyDescent="0.2">
      <c r="O8289" s="62"/>
    </row>
    <row r="8290" spans="15:15" x14ac:dyDescent="0.2">
      <c r="O8290" s="62"/>
    </row>
    <row r="8291" spans="15:15" x14ac:dyDescent="0.2">
      <c r="O8291" s="62"/>
    </row>
    <row r="8292" spans="15:15" x14ac:dyDescent="0.2">
      <c r="O8292" s="62"/>
    </row>
    <row r="8293" spans="15:15" x14ac:dyDescent="0.2">
      <c r="O8293" s="62"/>
    </row>
    <row r="8294" spans="15:15" x14ac:dyDescent="0.2">
      <c r="O8294" s="62"/>
    </row>
    <row r="8295" spans="15:15" x14ac:dyDescent="0.2">
      <c r="O8295" s="62"/>
    </row>
    <row r="8296" spans="15:15" x14ac:dyDescent="0.2">
      <c r="O8296" s="62"/>
    </row>
    <row r="8297" spans="15:15" x14ac:dyDescent="0.2">
      <c r="O8297" s="62"/>
    </row>
    <row r="8298" spans="15:15" x14ac:dyDescent="0.2">
      <c r="O8298" s="62"/>
    </row>
    <row r="8299" spans="15:15" x14ac:dyDescent="0.2">
      <c r="O8299" s="62"/>
    </row>
    <row r="8300" spans="15:15" x14ac:dyDescent="0.2">
      <c r="O8300" s="62"/>
    </row>
    <row r="8301" spans="15:15" x14ac:dyDescent="0.2">
      <c r="O8301" s="62"/>
    </row>
    <row r="8302" spans="15:15" x14ac:dyDescent="0.2">
      <c r="O8302" s="62"/>
    </row>
    <row r="8303" spans="15:15" x14ac:dyDescent="0.2">
      <c r="O8303" s="62"/>
    </row>
    <row r="8304" spans="15:15" x14ac:dyDescent="0.2">
      <c r="O8304" s="62"/>
    </row>
    <row r="8305" spans="15:15" x14ac:dyDescent="0.2">
      <c r="O8305" s="62"/>
    </row>
    <row r="8306" spans="15:15" x14ac:dyDescent="0.2">
      <c r="O8306" s="62"/>
    </row>
    <row r="8307" spans="15:15" x14ac:dyDescent="0.2">
      <c r="O8307" s="62"/>
    </row>
    <row r="8308" spans="15:15" x14ac:dyDescent="0.2">
      <c r="O8308" s="62"/>
    </row>
    <row r="8309" spans="15:15" x14ac:dyDescent="0.2">
      <c r="O8309" s="62"/>
    </row>
    <row r="8310" spans="15:15" x14ac:dyDescent="0.2">
      <c r="O8310" s="62"/>
    </row>
    <row r="8311" spans="15:15" x14ac:dyDescent="0.2">
      <c r="O8311" s="62"/>
    </row>
    <row r="8312" spans="15:15" x14ac:dyDescent="0.2">
      <c r="O8312" s="62"/>
    </row>
    <row r="8313" spans="15:15" x14ac:dyDescent="0.2">
      <c r="O8313" s="62"/>
    </row>
    <row r="8314" spans="15:15" x14ac:dyDescent="0.2">
      <c r="O8314" s="62"/>
    </row>
    <row r="8315" spans="15:15" x14ac:dyDescent="0.2">
      <c r="O8315" s="62"/>
    </row>
    <row r="8316" spans="15:15" x14ac:dyDescent="0.2">
      <c r="O8316" s="62"/>
    </row>
    <row r="8317" spans="15:15" x14ac:dyDescent="0.2">
      <c r="O8317" s="62"/>
    </row>
    <row r="8318" spans="15:15" x14ac:dyDescent="0.2">
      <c r="O8318" s="62"/>
    </row>
    <row r="8319" spans="15:15" x14ac:dyDescent="0.2">
      <c r="O8319" s="62"/>
    </row>
    <row r="8320" spans="15:15" x14ac:dyDescent="0.2">
      <c r="O8320" s="62"/>
    </row>
    <row r="8321" spans="15:15" x14ac:dyDescent="0.2">
      <c r="O8321" s="62"/>
    </row>
    <row r="8322" spans="15:15" x14ac:dyDescent="0.2">
      <c r="O8322" s="62"/>
    </row>
    <row r="8323" spans="15:15" x14ac:dyDescent="0.2">
      <c r="O8323" s="62"/>
    </row>
    <row r="8324" spans="15:15" x14ac:dyDescent="0.2">
      <c r="O8324" s="62"/>
    </row>
    <row r="8325" spans="15:15" x14ac:dyDescent="0.2">
      <c r="O8325" s="62"/>
    </row>
    <row r="8326" spans="15:15" x14ac:dyDescent="0.2">
      <c r="O8326" s="62"/>
    </row>
    <row r="8327" spans="15:15" x14ac:dyDescent="0.2">
      <c r="O8327" s="62"/>
    </row>
    <row r="8328" spans="15:15" x14ac:dyDescent="0.2">
      <c r="O8328" s="62"/>
    </row>
    <row r="8329" spans="15:15" x14ac:dyDescent="0.2">
      <c r="O8329" s="62"/>
    </row>
    <row r="8330" spans="15:15" x14ac:dyDescent="0.2">
      <c r="O8330" s="62"/>
    </row>
    <row r="8331" spans="15:15" x14ac:dyDescent="0.2">
      <c r="O8331" s="62"/>
    </row>
    <row r="8332" spans="15:15" x14ac:dyDescent="0.2">
      <c r="O8332" s="62"/>
    </row>
    <row r="8333" spans="15:15" x14ac:dyDescent="0.2">
      <c r="O8333" s="62"/>
    </row>
    <row r="8334" spans="15:15" x14ac:dyDescent="0.2">
      <c r="O8334" s="62"/>
    </row>
    <row r="8335" spans="15:15" x14ac:dyDescent="0.2">
      <c r="O8335" s="62"/>
    </row>
    <row r="8336" spans="15:15" x14ac:dyDescent="0.2">
      <c r="O8336" s="62"/>
    </row>
    <row r="8337" spans="15:15" x14ac:dyDescent="0.2">
      <c r="O8337" s="62"/>
    </row>
    <row r="8338" spans="15:15" x14ac:dyDescent="0.2">
      <c r="O8338" s="62"/>
    </row>
    <row r="8339" spans="15:15" x14ac:dyDescent="0.2">
      <c r="O8339" s="62"/>
    </row>
    <row r="8340" spans="15:15" x14ac:dyDescent="0.2">
      <c r="O8340" s="62"/>
    </row>
    <row r="8341" spans="15:15" x14ac:dyDescent="0.2">
      <c r="O8341" s="62"/>
    </row>
    <row r="8342" spans="15:15" x14ac:dyDescent="0.2">
      <c r="O8342" s="62"/>
    </row>
    <row r="8343" spans="15:15" x14ac:dyDescent="0.2">
      <c r="O8343" s="62"/>
    </row>
    <row r="8344" spans="15:15" x14ac:dyDescent="0.2">
      <c r="O8344" s="62"/>
    </row>
    <row r="8345" spans="15:15" x14ac:dyDescent="0.2">
      <c r="O8345" s="62"/>
    </row>
    <row r="8346" spans="15:15" x14ac:dyDescent="0.2">
      <c r="O8346" s="62"/>
    </row>
    <row r="8347" spans="15:15" x14ac:dyDescent="0.2">
      <c r="O8347" s="62"/>
    </row>
    <row r="8348" spans="15:15" x14ac:dyDescent="0.2">
      <c r="O8348" s="62"/>
    </row>
    <row r="8349" spans="15:15" x14ac:dyDescent="0.2">
      <c r="O8349" s="62"/>
    </row>
    <row r="8350" spans="15:15" x14ac:dyDescent="0.2">
      <c r="O8350" s="62"/>
    </row>
    <row r="8351" spans="15:15" x14ac:dyDescent="0.2">
      <c r="O8351" s="62"/>
    </row>
    <row r="8352" spans="15:15" x14ac:dyDescent="0.2">
      <c r="O8352" s="62"/>
    </row>
    <row r="8353" spans="15:15" x14ac:dyDescent="0.2">
      <c r="O8353" s="62"/>
    </row>
    <row r="8354" spans="15:15" x14ac:dyDescent="0.2">
      <c r="O8354" s="62"/>
    </row>
    <row r="8355" spans="15:15" x14ac:dyDescent="0.2">
      <c r="O8355" s="62"/>
    </row>
    <row r="8356" spans="15:15" x14ac:dyDescent="0.2">
      <c r="O8356" s="62"/>
    </row>
    <row r="8357" spans="15:15" x14ac:dyDescent="0.2">
      <c r="O8357" s="62"/>
    </row>
    <row r="8358" spans="15:15" x14ac:dyDescent="0.2">
      <c r="O8358" s="62"/>
    </row>
    <row r="8359" spans="15:15" x14ac:dyDescent="0.2">
      <c r="O8359" s="62"/>
    </row>
    <row r="8360" spans="15:15" x14ac:dyDescent="0.2">
      <c r="O8360" s="62"/>
    </row>
    <row r="8361" spans="15:15" x14ac:dyDescent="0.2">
      <c r="O8361" s="62"/>
    </row>
    <row r="8362" spans="15:15" x14ac:dyDescent="0.2">
      <c r="O8362" s="62"/>
    </row>
    <row r="8363" spans="15:15" x14ac:dyDescent="0.2">
      <c r="O8363" s="62"/>
    </row>
    <row r="8364" spans="15:15" x14ac:dyDescent="0.2">
      <c r="O8364" s="62"/>
    </row>
    <row r="8365" spans="15:15" x14ac:dyDescent="0.2">
      <c r="O8365" s="62"/>
    </row>
    <row r="8366" spans="15:15" x14ac:dyDescent="0.2">
      <c r="O8366" s="62"/>
    </row>
    <row r="8367" spans="15:15" x14ac:dyDescent="0.2">
      <c r="O8367" s="62"/>
    </row>
    <row r="8368" spans="15:15" x14ac:dyDescent="0.2">
      <c r="O8368" s="62"/>
    </row>
    <row r="8369" spans="15:15" x14ac:dyDescent="0.2">
      <c r="O8369" s="62"/>
    </row>
    <row r="8370" spans="15:15" x14ac:dyDescent="0.2">
      <c r="O8370" s="62"/>
    </row>
    <row r="8371" spans="15:15" x14ac:dyDescent="0.2">
      <c r="O8371" s="62"/>
    </row>
    <row r="8372" spans="15:15" x14ac:dyDescent="0.2">
      <c r="O8372" s="62"/>
    </row>
    <row r="8373" spans="15:15" x14ac:dyDescent="0.2">
      <c r="O8373" s="62"/>
    </row>
    <row r="8374" spans="15:15" x14ac:dyDescent="0.2">
      <c r="O8374" s="62"/>
    </row>
    <row r="8375" spans="15:15" x14ac:dyDescent="0.2">
      <c r="O8375" s="62"/>
    </row>
    <row r="8376" spans="15:15" x14ac:dyDescent="0.2">
      <c r="O8376" s="62"/>
    </row>
    <row r="8377" spans="15:15" x14ac:dyDescent="0.2">
      <c r="O8377" s="62"/>
    </row>
    <row r="8378" spans="15:15" x14ac:dyDescent="0.2">
      <c r="O8378" s="62"/>
    </row>
    <row r="8379" spans="15:15" x14ac:dyDescent="0.2">
      <c r="O8379" s="62"/>
    </row>
    <row r="8380" spans="15:15" x14ac:dyDescent="0.2">
      <c r="O8380" s="62"/>
    </row>
    <row r="8381" spans="15:15" x14ac:dyDescent="0.2">
      <c r="O8381" s="62"/>
    </row>
    <row r="8382" spans="15:15" x14ac:dyDescent="0.2">
      <c r="O8382" s="62"/>
    </row>
    <row r="8383" spans="15:15" x14ac:dyDescent="0.2">
      <c r="O8383" s="62"/>
    </row>
    <row r="8384" spans="15:15" x14ac:dyDescent="0.2">
      <c r="O8384" s="62"/>
    </row>
    <row r="8385" spans="15:15" x14ac:dyDescent="0.2">
      <c r="O8385" s="62"/>
    </row>
    <row r="8386" spans="15:15" x14ac:dyDescent="0.2">
      <c r="O8386" s="62"/>
    </row>
    <row r="8387" spans="15:15" x14ac:dyDescent="0.2">
      <c r="O8387" s="62"/>
    </row>
    <row r="8388" spans="15:15" x14ac:dyDescent="0.2">
      <c r="O8388" s="62"/>
    </row>
    <row r="8389" spans="15:15" x14ac:dyDescent="0.2">
      <c r="O8389" s="62"/>
    </row>
    <row r="8390" spans="15:15" x14ac:dyDescent="0.2">
      <c r="O8390" s="62"/>
    </row>
    <row r="8391" spans="15:15" x14ac:dyDescent="0.2">
      <c r="O8391" s="62"/>
    </row>
    <row r="8392" spans="15:15" x14ac:dyDescent="0.2">
      <c r="O8392" s="62"/>
    </row>
    <row r="8393" spans="15:15" x14ac:dyDescent="0.2">
      <c r="O8393" s="62"/>
    </row>
    <row r="8394" spans="15:15" x14ac:dyDescent="0.2">
      <c r="O8394" s="62"/>
    </row>
    <row r="8395" spans="15:15" x14ac:dyDescent="0.2">
      <c r="O8395" s="62"/>
    </row>
    <row r="8396" spans="15:15" x14ac:dyDescent="0.2">
      <c r="O8396" s="62"/>
    </row>
    <row r="8397" spans="15:15" x14ac:dyDescent="0.2">
      <c r="O8397" s="62"/>
    </row>
    <row r="8398" spans="15:15" x14ac:dyDescent="0.2">
      <c r="O8398" s="62"/>
    </row>
    <row r="8399" spans="15:15" x14ac:dyDescent="0.2">
      <c r="O8399" s="62"/>
    </row>
    <row r="8400" spans="15:15" x14ac:dyDescent="0.2">
      <c r="O8400" s="62"/>
    </row>
    <row r="8401" spans="15:15" x14ac:dyDescent="0.2">
      <c r="O8401" s="62"/>
    </row>
    <row r="8402" spans="15:15" x14ac:dyDescent="0.2">
      <c r="O8402" s="62"/>
    </row>
    <row r="8403" spans="15:15" x14ac:dyDescent="0.2">
      <c r="O8403" s="62"/>
    </row>
    <row r="8404" spans="15:15" x14ac:dyDescent="0.2">
      <c r="O8404" s="62"/>
    </row>
    <row r="8405" spans="15:15" x14ac:dyDescent="0.2">
      <c r="O8405" s="62"/>
    </row>
    <row r="8406" spans="15:15" x14ac:dyDescent="0.2">
      <c r="O8406" s="62"/>
    </row>
    <row r="8407" spans="15:15" x14ac:dyDescent="0.2">
      <c r="O8407" s="62"/>
    </row>
    <row r="8408" spans="15:15" x14ac:dyDescent="0.2">
      <c r="O8408" s="62"/>
    </row>
    <row r="8409" spans="15:15" x14ac:dyDescent="0.2">
      <c r="O8409" s="62"/>
    </row>
    <row r="8410" spans="15:15" x14ac:dyDescent="0.2">
      <c r="O8410" s="62"/>
    </row>
    <row r="8411" spans="15:15" x14ac:dyDescent="0.2">
      <c r="O8411" s="62"/>
    </row>
    <row r="8412" spans="15:15" x14ac:dyDescent="0.2">
      <c r="O8412" s="62"/>
    </row>
    <row r="8413" spans="15:15" x14ac:dyDescent="0.2">
      <c r="O8413" s="62"/>
    </row>
    <row r="8414" spans="15:15" x14ac:dyDescent="0.2">
      <c r="O8414" s="62"/>
    </row>
    <row r="8415" spans="15:15" x14ac:dyDescent="0.2">
      <c r="O8415" s="62"/>
    </row>
    <row r="8416" spans="15:15" x14ac:dyDescent="0.2">
      <c r="O8416" s="62"/>
    </row>
    <row r="8417" spans="15:15" x14ac:dyDescent="0.2">
      <c r="O8417" s="62"/>
    </row>
    <row r="8418" spans="15:15" x14ac:dyDescent="0.2">
      <c r="O8418" s="62"/>
    </row>
    <row r="8419" spans="15:15" x14ac:dyDescent="0.2">
      <c r="O8419" s="62"/>
    </row>
    <row r="8420" spans="15:15" x14ac:dyDescent="0.2">
      <c r="O8420" s="62"/>
    </row>
    <row r="8421" spans="15:15" x14ac:dyDescent="0.2">
      <c r="O8421" s="62"/>
    </row>
    <row r="8422" spans="15:15" x14ac:dyDescent="0.2">
      <c r="O8422" s="62"/>
    </row>
    <row r="8423" spans="15:15" x14ac:dyDescent="0.2">
      <c r="O8423" s="62"/>
    </row>
    <row r="8424" spans="15:15" x14ac:dyDescent="0.2">
      <c r="O8424" s="62"/>
    </row>
    <row r="8425" spans="15:15" x14ac:dyDescent="0.2">
      <c r="O8425" s="62"/>
    </row>
    <row r="8426" spans="15:15" x14ac:dyDescent="0.2">
      <c r="O8426" s="62"/>
    </row>
    <row r="8427" spans="15:15" x14ac:dyDescent="0.2">
      <c r="O8427" s="62"/>
    </row>
    <row r="8428" spans="15:15" x14ac:dyDescent="0.2">
      <c r="O8428" s="62"/>
    </row>
    <row r="8429" spans="15:15" x14ac:dyDescent="0.2">
      <c r="O8429" s="62"/>
    </row>
    <row r="8430" spans="15:15" x14ac:dyDescent="0.2">
      <c r="O8430" s="62"/>
    </row>
    <row r="8431" spans="15:15" x14ac:dyDescent="0.2">
      <c r="O8431" s="62"/>
    </row>
    <row r="8432" spans="15:15" x14ac:dyDescent="0.2">
      <c r="O8432" s="62"/>
    </row>
    <row r="8433" spans="15:15" x14ac:dyDescent="0.2">
      <c r="O8433" s="62"/>
    </row>
    <row r="8434" spans="15:15" x14ac:dyDescent="0.2">
      <c r="O8434" s="62"/>
    </row>
    <row r="8435" spans="15:15" x14ac:dyDescent="0.2">
      <c r="O8435" s="62"/>
    </row>
    <row r="8436" spans="15:15" x14ac:dyDescent="0.2">
      <c r="O8436" s="62"/>
    </row>
    <row r="8437" spans="15:15" x14ac:dyDescent="0.2">
      <c r="O8437" s="62"/>
    </row>
    <row r="8438" spans="15:15" x14ac:dyDescent="0.2">
      <c r="O8438" s="62"/>
    </row>
    <row r="8439" spans="15:15" x14ac:dyDescent="0.2">
      <c r="O8439" s="62"/>
    </row>
    <row r="8440" spans="15:15" x14ac:dyDescent="0.2">
      <c r="O8440" s="62"/>
    </row>
    <row r="8441" spans="15:15" x14ac:dyDescent="0.2">
      <c r="O8441" s="62"/>
    </row>
    <row r="8442" spans="15:15" x14ac:dyDescent="0.2">
      <c r="O8442" s="62"/>
    </row>
    <row r="8443" spans="15:15" x14ac:dyDescent="0.2">
      <c r="O8443" s="62"/>
    </row>
    <row r="8444" spans="15:15" x14ac:dyDescent="0.2">
      <c r="O8444" s="62"/>
    </row>
    <row r="8445" spans="15:15" x14ac:dyDescent="0.2">
      <c r="O8445" s="62"/>
    </row>
    <row r="8446" spans="15:15" x14ac:dyDescent="0.2">
      <c r="O8446" s="62"/>
    </row>
    <row r="8447" spans="15:15" x14ac:dyDescent="0.2">
      <c r="O8447" s="62"/>
    </row>
    <row r="8448" spans="15:15" x14ac:dyDescent="0.2">
      <c r="O8448" s="62"/>
    </row>
    <row r="8449" spans="15:15" x14ac:dyDescent="0.2">
      <c r="O8449" s="62"/>
    </row>
    <row r="8450" spans="15:15" x14ac:dyDescent="0.2">
      <c r="O8450" s="62"/>
    </row>
    <row r="8451" spans="15:15" x14ac:dyDescent="0.2">
      <c r="O8451" s="62"/>
    </row>
    <row r="8452" spans="15:15" x14ac:dyDescent="0.2">
      <c r="O8452" s="62"/>
    </row>
    <row r="8453" spans="15:15" x14ac:dyDescent="0.2">
      <c r="O8453" s="62"/>
    </row>
    <row r="8454" spans="15:15" x14ac:dyDescent="0.2">
      <c r="O8454" s="62"/>
    </row>
    <row r="8455" spans="15:15" x14ac:dyDescent="0.2">
      <c r="O8455" s="62"/>
    </row>
    <row r="8456" spans="15:15" x14ac:dyDescent="0.2">
      <c r="O8456" s="62"/>
    </row>
    <row r="8457" spans="15:15" x14ac:dyDescent="0.2">
      <c r="O8457" s="62"/>
    </row>
    <row r="8458" spans="15:15" x14ac:dyDescent="0.2">
      <c r="O8458" s="62"/>
    </row>
    <row r="8459" spans="15:15" x14ac:dyDescent="0.2">
      <c r="O8459" s="62"/>
    </row>
    <row r="8460" spans="15:15" x14ac:dyDescent="0.2">
      <c r="O8460" s="62"/>
    </row>
    <row r="8461" spans="15:15" x14ac:dyDescent="0.2">
      <c r="O8461" s="62"/>
    </row>
    <row r="8462" spans="15:15" x14ac:dyDescent="0.2">
      <c r="O8462" s="62"/>
    </row>
    <row r="8463" spans="15:15" x14ac:dyDescent="0.2">
      <c r="O8463" s="62"/>
    </row>
    <row r="8464" spans="15:15" x14ac:dyDescent="0.2">
      <c r="O8464" s="62"/>
    </row>
    <row r="8465" spans="15:15" x14ac:dyDescent="0.2">
      <c r="O8465" s="62"/>
    </row>
    <row r="8466" spans="15:15" x14ac:dyDescent="0.2">
      <c r="O8466" s="62"/>
    </row>
    <row r="8467" spans="15:15" x14ac:dyDescent="0.2">
      <c r="O8467" s="62"/>
    </row>
    <row r="8468" spans="15:15" x14ac:dyDescent="0.2">
      <c r="O8468" s="62"/>
    </row>
    <row r="8469" spans="15:15" x14ac:dyDescent="0.2">
      <c r="O8469" s="62"/>
    </row>
    <row r="8470" spans="15:15" x14ac:dyDescent="0.2">
      <c r="O8470" s="62"/>
    </row>
    <row r="8471" spans="15:15" x14ac:dyDescent="0.2">
      <c r="O8471" s="62"/>
    </row>
    <row r="8472" spans="15:15" x14ac:dyDescent="0.2">
      <c r="O8472" s="62"/>
    </row>
    <row r="8473" spans="15:15" x14ac:dyDescent="0.2">
      <c r="O8473" s="62"/>
    </row>
    <row r="8474" spans="15:15" x14ac:dyDescent="0.2">
      <c r="O8474" s="62"/>
    </row>
    <row r="8475" spans="15:15" x14ac:dyDescent="0.2">
      <c r="O8475" s="62"/>
    </row>
    <row r="8476" spans="15:15" x14ac:dyDescent="0.2">
      <c r="O8476" s="62"/>
    </row>
    <row r="8477" spans="15:15" x14ac:dyDescent="0.2">
      <c r="O8477" s="62"/>
    </row>
    <row r="8478" spans="15:15" x14ac:dyDescent="0.2">
      <c r="O8478" s="62"/>
    </row>
    <row r="8479" spans="15:15" x14ac:dyDescent="0.2">
      <c r="O8479" s="62"/>
    </row>
    <row r="8480" spans="15:15" x14ac:dyDescent="0.2">
      <c r="O8480" s="62"/>
    </row>
    <row r="8481" spans="15:15" x14ac:dyDescent="0.2">
      <c r="O8481" s="62"/>
    </row>
    <row r="8482" spans="15:15" x14ac:dyDescent="0.2">
      <c r="O8482" s="62"/>
    </row>
    <row r="8483" spans="15:15" x14ac:dyDescent="0.2">
      <c r="O8483" s="62"/>
    </row>
    <row r="8484" spans="15:15" x14ac:dyDescent="0.2">
      <c r="O8484" s="62"/>
    </row>
    <row r="8485" spans="15:15" x14ac:dyDescent="0.2">
      <c r="O8485" s="62"/>
    </row>
    <row r="8486" spans="15:15" x14ac:dyDescent="0.2">
      <c r="O8486" s="62"/>
    </row>
    <row r="8487" spans="15:15" x14ac:dyDescent="0.2">
      <c r="O8487" s="62"/>
    </row>
    <row r="8488" spans="15:15" x14ac:dyDescent="0.2">
      <c r="O8488" s="62"/>
    </row>
    <row r="8489" spans="15:15" x14ac:dyDescent="0.2">
      <c r="O8489" s="62"/>
    </row>
    <row r="8490" spans="15:15" x14ac:dyDescent="0.2">
      <c r="O8490" s="62"/>
    </row>
    <row r="8491" spans="15:15" x14ac:dyDescent="0.2">
      <c r="O8491" s="62"/>
    </row>
    <row r="8492" spans="15:15" x14ac:dyDescent="0.2">
      <c r="O8492" s="62"/>
    </row>
    <row r="8493" spans="15:15" x14ac:dyDescent="0.2">
      <c r="O8493" s="62"/>
    </row>
    <row r="8494" spans="15:15" x14ac:dyDescent="0.2">
      <c r="O8494" s="62"/>
    </row>
    <row r="8495" spans="15:15" x14ac:dyDescent="0.2">
      <c r="O8495" s="62"/>
    </row>
    <row r="8496" spans="15:15" x14ac:dyDescent="0.2">
      <c r="O8496" s="62"/>
    </row>
    <row r="8497" spans="15:15" x14ac:dyDescent="0.2">
      <c r="O8497" s="62"/>
    </row>
    <row r="8498" spans="15:15" x14ac:dyDescent="0.2">
      <c r="O8498" s="62"/>
    </row>
    <row r="8499" spans="15:15" x14ac:dyDescent="0.2">
      <c r="O8499" s="62"/>
    </row>
    <row r="8500" spans="15:15" x14ac:dyDescent="0.2">
      <c r="O8500" s="62"/>
    </row>
    <row r="8501" spans="15:15" x14ac:dyDescent="0.2">
      <c r="O8501" s="62"/>
    </row>
    <row r="8502" spans="15:15" x14ac:dyDescent="0.2">
      <c r="O8502" s="62"/>
    </row>
    <row r="8503" spans="15:15" x14ac:dyDescent="0.2">
      <c r="O8503" s="62"/>
    </row>
    <row r="8504" spans="15:15" x14ac:dyDescent="0.2">
      <c r="O8504" s="62"/>
    </row>
    <row r="8505" spans="15:15" x14ac:dyDescent="0.2">
      <c r="O8505" s="62"/>
    </row>
    <row r="8506" spans="15:15" x14ac:dyDescent="0.2">
      <c r="O8506" s="62"/>
    </row>
    <row r="8507" spans="15:15" x14ac:dyDescent="0.2">
      <c r="O8507" s="62"/>
    </row>
    <row r="8508" spans="15:15" x14ac:dyDescent="0.2">
      <c r="O8508" s="62"/>
    </row>
    <row r="8509" spans="15:15" x14ac:dyDescent="0.2">
      <c r="O8509" s="62"/>
    </row>
    <row r="8510" spans="15:15" x14ac:dyDescent="0.2">
      <c r="O8510" s="62"/>
    </row>
    <row r="8511" spans="15:15" x14ac:dyDescent="0.2">
      <c r="O8511" s="62"/>
    </row>
    <row r="8512" spans="15:15" x14ac:dyDescent="0.2">
      <c r="O8512" s="62"/>
    </row>
    <row r="8513" spans="15:15" x14ac:dyDescent="0.2">
      <c r="O8513" s="62"/>
    </row>
    <row r="8514" spans="15:15" x14ac:dyDescent="0.2">
      <c r="O8514" s="62"/>
    </row>
    <row r="8515" spans="15:15" x14ac:dyDescent="0.2">
      <c r="O8515" s="62"/>
    </row>
    <row r="8516" spans="15:15" x14ac:dyDescent="0.2">
      <c r="O8516" s="62"/>
    </row>
    <row r="8517" spans="15:15" x14ac:dyDescent="0.2">
      <c r="O8517" s="62"/>
    </row>
    <row r="8518" spans="15:15" x14ac:dyDescent="0.2">
      <c r="O8518" s="62"/>
    </row>
    <row r="8519" spans="15:15" x14ac:dyDescent="0.2">
      <c r="O8519" s="62"/>
    </row>
    <row r="8520" spans="15:15" x14ac:dyDescent="0.2">
      <c r="O8520" s="62"/>
    </row>
    <row r="8521" spans="15:15" x14ac:dyDescent="0.2">
      <c r="O8521" s="62"/>
    </row>
    <row r="8522" spans="15:15" x14ac:dyDescent="0.2">
      <c r="O8522" s="62"/>
    </row>
    <row r="8523" spans="15:15" x14ac:dyDescent="0.2">
      <c r="O8523" s="62"/>
    </row>
    <row r="8524" spans="15:15" x14ac:dyDescent="0.2">
      <c r="O8524" s="62"/>
    </row>
    <row r="8525" spans="15:15" x14ac:dyDescent="0.2">
      <c r="O8525" s="62"/>
    </row>
    <row r="8526" spans="15:15" x14ac:dyDescent="0.2">
      <c r="O8526" s="62"/>
    </row>
    <row r="8527" spans="15:15" x14ac:dyDescent="0.2">
      <c r="O8527" s="62"/>
    </row>
    <row r="8528" spans="15:15" x14ac:dyDescent="0.2">
      <c r="O8528" s="62"/>
    </row>
    <row r="8529" spans="15:15" x14ac:dyDescent="0.2">
      <c r="O8529" s="62"/>
    </row>
    <row r="8530" spans="15:15" x14ac:dyDescent="0.2">
      <c r="O8530" s="62"/>
    </row>
    <row r="8531" spans="15:15" x14ac:dyDescent="0.2">
      <c r="O8531" s="62"/>
    </row>
    <row r="8532" spans="15:15" x14ac:dyDescent="0.2">
      <c r="O8532" s="62"/>
    </row>
    <row r="8533" spans="15:15" x14ac:dyDescent="0.2">
      <c r="O8533" s="62"/>
    </row>
    <row r="8534" spans="15:15" x14ac:dyDescent="0.2">
      <c r="O8534" s="62"/>
    </row>
    <row r="8535" spans="15:15" x14ac:dyDescent="0.2">
      <c r="O8535" s="62"/>
    </row>
    <row r="8536" spans="15:15" x14ac:dyDescent="0.2">
      <c r="O8536" s="62"/>
    </row>
    <row r="8537" spans="15:15" x14ac:dyDescent="0.2">
      <c r="O8537" s="62"/>
    </row>
    <row r="8538" spans="15:15" x14ac:dyDescent="0.2">
      <c r="O8538" s="62"/>
    </row>
    <row r="8539" spans="15:15" x14ac:dyDescent="0.2">
      <c r="O8539" s="62"/>
    </row>
    <row r="8540" spans="15:15" x14ac:dyDescent="0.2">
      <c r="O8540" s="62"/>
    </row>
    <row r="8541" spans="15:15" x14ac:dyDescent="0.2">
      <c r="O8541" s="62"/>
    </row>
    <row r="8542" spans="15:15" x14ac:dyDescent="0.2">
      <c r="O8542" s="62"/>
    </row>
    <row r="8543" spans="15:15" x14ac:dyDescent="0.2">
      <c r="O8543" s="62"/>
    </row>
    <row r="8544" spans="15:15" x14ac:dyDescent="0.2">
      <c r="O8544" s="62"/>
    </row>
    <row r="8545" spans="15:15" x14ac:dyDescent="0.2">
      <c r="O8545" s="62"/>
    </row>
    <row r="8546" spans="15:15" x14ac:dyDescent="0.2">
      <c r="O8546" s="62"/>
    </row>
    <row r="8547" spans="15:15" x14ac:dyDescent="0.2">
      <c r="O8547" s="62"/>
    </row>
    <row r="8548" spans="15:15" x14ac:dyDescent="0.2">
      <c r="O8548" s="62"/>
    </row>
    <row r="8549" spans="15:15" x14ac:dyDescent="0.2">
      <c r="O8549" s="62"/>
    </row>
    <row r="8550" spans="15:15" x14ac:dyDescent="0.2">
      <c r="O8550" s="62"/>
    </row>
    <row r="8551" spans="15:15" x14ac:dyDescent="0.2">
      <c r="O8551" s="62"/>
    </row>
    <row r="8552" spans="15:15" x14ac:dyDescent="0.2">
      <c r="O8552" s="62"/>
    </row>
    <row r="8553" spans="15:15" x14ac:dyDescent="0.2">
      <c r="O8553" s="62"/>
    </row>
    <row r="8554" spans="15:15" x14ac:dyDescent="0.2">
      <c r="O8554" s="62"/>
    </row>
    <row r="8555" spans="15:15" x14ac:dyDescent="0.2">
      <c r="O8555" s="62"/>
    </row>
    <row r="8556" spans="15:15" x14ac:dyDescent="0.2">
      <c r="O8556" s="62"/>
    </row>
    <row r="8557" spans="15:15" x14ac:dyDescent="0.2">
      <c r="O8557" s="62"/>
    </row>
    <row r="8558" spans="15:15" x14ac:dyDescent="0.2">
      <c r="O8558" s="62"/>
    </row>
    <row r="8559" spans="15:15" x14ac:dyDescent="0.2">
      <c r="O8559" s="62"/>
    </row>
    <row r="8560" spans="15:15" x14ac:dyDescent="0.2">
      <c r="O8560" s="62"/>
    </row>
    <row r="8561" spans="15:15" x14ac:dyDescent="0.2">
      <c r="O8561" s="62"/>
    </row>
    <row r="8562" spans="15:15" x14ac:dyDescent="0.2">
      <c r="O8562" s="62"/>
    </row>
    <row r="8563" spans="15:15" x14ac:dyDescent="0.2">
      <c r="O8563" s="62"/>
    </row>
    <row r="8564" spans="15:15" x14ac:dyDescent="0.2">
      <c r="O8564" s="62"/>
    </row>
    <row r="8565" spans="15:15" x14ac:dyDescent="0.2">
      <c r="O8565" s="62"/>
    </row>
    <row r="8566" spans="15:15" x14ac:dyDescent="0.2">
      <c r="O8566" s="62"/>
    </row>
    <row r="8567" spans="15:15" x14ac:dyDescent="0.2">
      <c r="O8567" s="62"/>
    </row>
    <row r="8568" spans="15:15" x14ac:dyDescent="0.2">
      <c r="O8568" s="62"/>
    </row>
    <row r="8569" spans="15:15" x14ac:dyDescent="0.2">
      <c r="O8569" s="62"/>
    </row>
    <row r="8570" spans="15:15" x14ac:dyDescent="0.2">
      <c r="O8570" s="62"/>
    </row>
    <row r="8571" spans="15:15" x14ac:dyDescent="0.2">
      <c r="O8571" s="62"/>
    </row>
    <row r="8572" spans="15:15" x14ac:dyDescent="0.2">
      <c r="O8572" s="62"/>
    </row>
    <row r="8573" spans="15:15" x14ac:dyDescent="0.2">
      <c r="O8573" s="62"/>
    </row>
    <row r="8574" spans="15:15" x14ac:dyDescent="0.2">
      <c r="O8574" s="62"/>
    </row>
    <row r="8575" spans="15:15" x14ac:dyDescent="0.2">
      <c r="O8575" s="62"/>
    </row>
    <row r="8576" spans="15:15" x14ac:dyDescent="0.2">
      <c r="O8576" s="62"/>
    </row>
    <row r="8577" spans="15:15" x14ac:dyDescent="0.2">
      <c r="O8577" s="62"/>
    </row>
    <row r="8578" spans="15:15" x14ac:dyDescent="0.2">
      <c r="O8578" s="62"/>
    </row>
    <row r="8579" spans="15:15" x14ac:dyDescent="0.2">
      <c r="O8579" s="62"/>
    </row>
    <row r="8580" spans="15:15" x14ac:dyDescent="0.2">
      <c r="O8580" s="62"/>
    </row>
    <row r="8581" spans="15:15" x14ac:dyDescent="0.2">
      <c r="O8581" s="62"/>
    </row>
    <row r="8582" spans="15:15" x14ac:dyDescent="0.2">
      <c r="O8582" s="62"/>
    </row>
    <row r="8583" spans="15:15" x14ac:dyDescent="0.2">
      <c r="O8583" s="62"/>
    </row>
    <row r="8584" spans="15:15" x14ac:dyDescent="0.2">
      <c r="O8584" s="62"/>
    </row>
    <row r="8585" spans="15:15" x14ac:dyDescent="0.2">
      <c r="O8585" s="62"/>
    </row>
    <row r="8586" spans="15:15" x14ac:dyDescent="0.2">
      <c r="O8586" s="62"/>
    </row>
    <row r="8587" spans="15:15" x14ac:dyDescent="0.2">
      <c r="O8587" s="62"/>
    </row>
    <row r="8588" spans="15:15" x14ac:dyDescent="0.2">
      <c r="O8588" s="62"/>
    </row>
    <row r="8589" spans="15:15" x14ac:dyDescent="0.2">
      <c r="O8589" s="62"/>
    </row>
    <row r="8590" spans="15:15" x14ac:dyDescent="0.2">
      <c r="O8590" s="62"/>
    </row>
    <row r="8591" spans="15:15" x14ac:dyDescent="0.2">
      <c r="O8591" s="62"/>
    </row>
    <row r="8592" spans="15:15" x14ac:dyDescent="0.2">
      <c r="O8592" s="62"/>
    </row>
    <row r="8593" spans="15:15" x14ac:dyDescent="0.2">
      <c r="O8593" s="62"/>
    </row>
    <row r="8594" spans="15:15" x14ac:dyDescent="0.2">
      <c r="O8594" s="62"/>
    </row>
    <row r="8595" spans="15:15" x14ac:dyDescent="0.2">
      <c r="O8595" s="62"/>
    </row>
    <row r="8596" spans="15:15" x14ac:dyDescent="0.2">
      <c r="O8596" s="62"/>
    </row>
    <row r="8597" spans="15:15" x14ac:dyDescent="0.2">
      <c r="O8597" s="62"/>
    </row>
    <row r="8598" spans="15:15" x14ac:dyDescent="0.2">
      <c r="O8598" s="62"/>
    </row>
    <row r="8599" spans="15:15" x14ac:dyDescent="0.2">
      <c r="O8599" s="62"/>
    </row>
    <row r="8600" spans="15:15" x14ac:dyDescent="0.2">
      <c r="O8600" s="62"/>
    </row>
    <row r="8601" spans="15:15" x14ac:dyDescent="0.2">
      <c r="O8601" s="62"/>
    </row>
    <row r="8602" spans="15:15" x14ac:dyDescent="0.2">
      <c r="O8602" s="62"/>
    </row>
    <row r="8603" spans="15:15" x14ac:dyDescent="0.2">
      <c r="O8603" s="62"/>
    </row>
    <row r="8604" spans="15:15" x14ac:dyDescent="0.2">
      <c r="O8604" s="62"/>
    </row>
    <row r="8605" spans="15:15" x14ac:dyDescent="0.2">
      <c r="O8605" s="62"/>
    </row>
    <row r="8606" spans="15:15" x14ac:dyDescent="0.2">
      <c r="O8606" s="62"/>
    </row>
    <row r="8607" spans="15:15" x14ac:dyDescent="0.2">
      <c r="O8607" s="62"/>
    </row>
    <row r="8608" spans="15:15" x14ac:dyDescent="0.2">
      <c r="O8608" s="62"/>
    </row>
    <row r="8609" spans="15:15" x14ac:dyDescent="0.2">
      <c r="O8609" s="62"/>
    </row>
    <row r="8610" spans="15:15" x14ac:dyDescent="0.2">
      <c r="O8610" s="62"/>
    </row>
    <row r="8611" spans="15:15" x14ac:dyDescent="0.2">
      <c r="O8611" s="62"/>
    </row>
    <row r="8612" spans="15:15" x14ac:dyDescent="0.2">
      <c r="O8612" s="62"/>
    </row>
    <row r="8613" spans="15:15" x14ac:dyDescent="0.2">
      <c r="O8613" s="62"/>
    </row>
    <row r="8614" spans="15:15" x14ac:dyDescent="0.2">
      <c r="O8614" s="62"/>
    </row>
    <row r="8615" spans="15:15" x14ac:dyDescent="0.2">
      <c r="O8615" s="62"/>
    </row>
    <row r="8616" spans="15:15" x14ac:dyDescent="0.2">
      <c r="O8616" s="62"/>
    </row>
    <row r="8617" spans="15:15" x14ac:dyDescent="0.2">
      <c r="O8617" s="62"/>
    </row>
    <row r="8618" spans="15:15" x14ac:dyDescent="0.2">
      <c r="O8618" s="62"/>
    </row>
    <row r="8619" spans="15:15" x14ac:dyDescent="0.2">
      <c r="O8619" s="62"/>
    </row>
    <row r="8620" spans="15:15" x14ac:dyDescent="0.2">
      <c r="O8620" s="62"/>
    </row>
    <row r="8621" spans="15:15" x14ac:dyDescent="0.2">
      <c r="O8621" s="62"/>
    </row>
    <row r="8622" spans="15:15" x14ac:dyDescent="0.2">
      <c r="O8622" s="62"/>
    </row>
    <row r="8623" spans="15:15" x14ac:dyDescent="0.2">
      <c r="O8623" s="62"/>
    </row>
    <row r="8624" spans="15:15" x14ac:dyDescent="0.2">
      <c r="O8624" s="62"/>
    </row>
    <row r="8625" spans="15:15" x14ac:dyDescent="0.2">
      <c r="O8625" s="62"/>
    </row>
    <row r="8626" spans="15:15" x14ac:dyDescent="0.2">
      <c r="O8626" s="62"/>
    </row>
    <row r="8627" spans="15:15" x14ac:dyDescent="0.2">
      <c r="O8627" s="62"/>
    </row>
    <row r="8628" spans="15:15" x14ac:dyDescent="0.2">
      <c r="O8628" s="62"/>
    </row>
    <row r="8629" spans="15:15" x14ac:dyDescent="0.2">
      <c r="O8629" s="62"/>
    </row>
    <row r="8630" spans="15:15" x14ac:dyDescent="0.2">
      <c r="O8630" s="62"/>
    </row>
    <row r="8631" spans="15:15" x14ac:dyDescent="0.2">
      <c r="O8631" s="62"/>
    </row>
    <row r="8632" spans="15:15" x14ac:dyDescent="0.2">
      <c r="O8632" s="62"/>
    </row>
    <row r="8633" spans="15:15" x14ac:dyDescent="0.2">
      <c r="O8633" s="62"/>
    </row>
    <row r="8634" spans="15:15" x14ac:dyDescent="0.2">
      <c r="O8634" s="62"/>
    </row>
    <row r="8635" spans="15:15" x14ac:dyDescent="0.2">
      <c r="O8635" s="62"/>
    </row>
    <row r="8636" spans="15:15" x14ac:dyDescent="0.2">
      <c r="O8636" s="62"/>
    </row>
    <row r="8637" spans="15:15" x14ac:dyDescent="0.2">
      <c r="O8637" s="62"/>
    </row>
    <row r="8638" spans="15:15" x14ac:dyDescent="0.2">
      <c r="O8638" s="62"/>
    </row>
    <row r="8639" spans="15:15" x14ac:dyDescent="0.2">
      <c r="O8639" s="62"/>
    </row>
    <row r="8640" spans="15:15" x14ac:dyDescent="0.2">
      <c r="O8640" s="62"/>
    </row>
    <row r="8641" spans="15:15" x14ac:dyDescent="0.2">
      <c r="O8641" s="62"/>
    </row>
    <row r="8642" spans="15:15" x14ac:dyDescent="0.2">
      <c r="O8642" s="62"/>
    </row>
    <row r="8643" spans="15:15" x14ac:dyDescent="0.2">
      <c r="O8643" s="62"/>
    </row>
    <row r="8644" spans="15:15" x14ac:dyDescent="0.2">
      <c r="O8644" s="62"/>
    </row>
    <row r="8645" spans="15:15" x14ac:dyDescent="0.2">
      <c r="O8645" s="62"/>
    </row>
    <row r="8646" spans="15:15" x14ac:dyDescent="0.2">
      <c r="O8646" s="62"/>
    </row>
    <row r="8647" spans="15:15" x14ac:dyDescent="0.2">
      <c r="O8647" s="62"/>
    </row>
    <row r="8648" spans="15:15" x14ac:dyDescent="0.2">
      <c r="O8648" s="62"/>
    </row>
    <row r="8649" spans="15:15" x14ac:dyDescent="0.2">
      <c r="O8649" s="62"/>
    </row>
    <row r="8650" spans="15:15" x14ac:dyDescent="0.2">
      <c r="O8650" s="62"/>
    </row>
    <row r="8651" spans="15:15" x14ac:dyDescent="0.2">
      <c r="O8651" s="62"/>
    </row>
    <row r="8652" spans="15:15" x14ac:dyDescent="0.2">
      <c r="O8652" s="62"/>
    </row>
    <row r="8653" spans="15:15" x14ac:dyDescent="0.2">
      <c r="O8653" s="62"/>
    </row>
    <row r="8654" spans="15:15" x14ac:dyDescent="0.2">
      <c r="O8654" s="62"/>
    </row>
    <row r="8655" spans="15:15" x14ac:dyDescent="0.2">
      <c r="O8655" s="62"/>
    </row>
    <row r="8656" spans="15:15" x14ac:dyDescent="0.2">
      <c r="O8656" s="62"/>
    </row>
    <row r="8657" spans="15:15" x14ac:dyDescent="0.2">
      <c r="O8657" s="62"/>
    </row>
    <row r="8658" spans="15:15" x14ac:dyDescent="0.2">
      <c r="O8658" s="62"/>
    </row>
    <row r="8659" spans="15:15" x14ac:dyDescent="0.2">
      <c r="O8659" s="62"/>
    </row>
    <row r="8660" spans="15:15" x14ac:dyDescent="0.2">
      <c r="O8660" s="62"/>
    </row>
    <row r="8661" spans="15:15" x14ac:dyDescent="0.2">
      <c r="O8661" s="62"/>
    </row>
    <row r="8662" spans="15:15" x14ac:dyDescent="0.2">
      <c r="O8662" s="62"/>
    </row>
    <row r="8663" spans="15:15" x14ac:dyDescent="0.2">
      <c r="O8663" s="62"/>
    </row>
    <row r="8664" spans="15:15" x14ac:dyDescent="0.2">
      <c r="O8664" s="62"/>
    </row>
    <row r="8665" spans="15:15" x14ac:dyDescent="0.2">
      <c r="O8665" s="62"/>
    </row>
    <row r="8666" spans="15:15" x14ac:dyDescent="0.2">
      <c r="O8666" s="62"/>
    </row>
    <row r="8667" spans="15:15" x14ac:dyDescent="0.2">
      <c r="O8667" s="62"/>
    </row>
    <row r="8668" spans="15:15" x14ac:dyDescent="0.2">
      <c r="O8668" s="62"/>
    </row>
    <row r="8669" spans="15:15" x14ac:dyDescent="0.2">
      <c r="O8669" s="62"/>
    </row>
    <row r="8670" spans="15:15" x14ac:dyDescent="0.2">
      <c r="O8670" s="62"/>
    </row>
    <row r="8671" spans="15:15" x14ac:dyDescent="0.2">
      <c r="O8671" s="62"/>
    </row>
    <row r="8672" spans="15:15" x14ac:dyDescent="0.2">
      <c r="O8672" s="62"/>
    </row>
    <row r="8673" spans="15:15" x14ac:dyDescent="0.2">
      <c r="O8673" s="62"/>
    </row>
    <row r="8674" spans="15:15" x14ac:dyDescent="0.2">
      <c r="O8674" s="62"/>
    </row>
    <row r="8675" spans="15:15" x14ac:dyDescent="0.2">
      <c r="O8675" s="62"/>
    </row>
    <row r="8676" spans="15:15" x14ac:dyDescent="0.2">
      <c r="O8676" s="62"/>
    </row>
    <row r="8677" spans="15:15" x14ac:dyDescent="0.2">
      <c r="O8677" s="62"/>
    </row>
    <row r="8678" spans="15:15" x14ac:dyDescent="0.2">
      <c r="O8678" s="62"/>
    </row>
    <row r="8679" spans="15:15" x14ac:dyDescent="0.2">
      <c r="O8679" s="62"/>
    </row>
    <row r="8680" spans="15:15" x14ac:dyDescent="0.2">
      <c r="O8680" s="62"/>
    </row>
    <row r="8681" spans="15:15" x14ac:dyDescent="0.2">
      <c r="O8681" s="62"/>
    </row>
    <row r="8682" spans="15:15" x14ac:dyDescent="0.2">
      <c r="O8682" s="62"/>
    </row>
    <row r="8683" spans="15:15" x14ac:dyDescent="0.2">
      <c r="O8683" s="62"/>
    </row>
    <row r="8684" spans="15:15" x14ac:dyDescent="0.2">
      <c r="O8684" s="62"/>
    </row>
    <row r="8685" spans="15:15" x14ac:dyDescent="0.2">
      <c r="O8685" s="62"/>
    </row>
    <row r="8686" spans="15:15" x14ac:dyDescent="0.2">
      <c r="O8686" s="62"/>
    </row>
    <row r="8687" spans="15:15" x14ac:dyDescent="0.2">
      <c r="O8687" s="62"/>
    </row>
    <row r="8688" spans="15:15" x14ac:dyDescent="0.2">
      <c r="O8688" s="62"/>
    </row>
    <row r="8689" spans="15:15" x14ac:dyDescent="0.2">
      <c r="O8689" s="62"/>
    </row>
    <row r="8690" spans="15:15" x14ac:dyDescent="0.2">
      <c r="O8690" s="62"/>
    </row>
    <row r="8691" spans="15:15" x14ac:dyDescent="0.2">
      <c r="O8691" s="62"/>
    </row>
    <row r="8692" spans="15:15" x14ac:dyDescent="0.2">
      <c r="O8692" s="62"/>
    </row>
    <row r="8693" spans="15:15" x14ac:dyDescent="0.2">
      <c r="O8693" s="62"/>
    </row>
    <row r="8694" spans="15:15" x14ac:dyDescent="0.2">
      <c r="O8694" s="62"/>
    </row>
    <row r="8695" spans="15:15" x14ac:dyDescent="0.2">
      <c r="O8695" s="62"/>
    </row>
    <row r="8696" spans="15:15" x14ac:dyDescent="0.2">
      <c r="O8696" s="62"/>
    </row>
    <row r="8697" spans="15:15" x14ac:dyDescent="0.2">
      <c r="O8697" s="62"/>
    </row>
    <row r="8698" spans="15:15" x14ac:dyDescent="0.2">
      <c r="O8698" s="62"/>
    </row>
    <row r="8699" spans="15:15" x14ac:dyDescent="0.2">
      <c r="O8699" s="62"/>
    </row>
    <row r="8700" spans="15:15" x14ac:dyDescent="0.2">
      <c r="O8700" s="62"/>
    </row>
    <row r="8701" spans="15:15" x14ac:dyDescent="0.2">
      <c r="O8701" s="62"/>
    </row>
    <row r="8702" spans="15:15" x14ac:dyDescent="0.2">
      <c r="O8702" s="62"/>
    </row>
    <row r="8703" spans="15:15" x14ac:dyDescent="0.2">
      <c r="O8703" s="62"/>
    </row>
    <row r="8704" spans="15:15" x14ac:dyDescent="0.2">
      <c r="O8704" s="62"/>
    </row>
    <row r="8705" spans="15:15" x14ac:dyDescent="0.2">
      <c r="O8705" s="62"/>
    </row>
    <row r="8706" spans="15:15" x14ac:dyDescent="0.2">
      <c r="O8706" s="62"/>
    </row>
    <row r="8707" spans="15:15" x14ac:dyDescent="0.2">
      <c r="O8707" s="62"/>
    </row>
    <row r="8708" spans="15:15" x14ac:dyDescent="0.2">
      <c r="O8708" s="62"/>
    </row>
    <row r="8709" spans="15:15" x14ac:dyDescent="0.2">
      <c r="O8709" s="62"/>
    </row>
    <row r="8710" spans="15:15" x14ac:dyDescent="0.2">
      <c r="O8710" s="62"/>
    </row>
    <row r="8711" spans="15:15" x14ac:dyDescent="0.2">
      <c r="O8711" s="62"/>
    </row>
    <row r="8712" spans="15:15" x14ac:dyDescent="0.2">
      <c r="O8712" s="62"/>
    </row>
    <row r="8713" spans="15:15" x14ac:dyDescent="0.2">
      <c r="O8713" s="62"/>
    </row>
    <row r="8714" spans="15:15" x14ac:dyDescent="0.2">
      <c r="O8714" s="62"/>
    </row>
    <row r="8715" spans="15:15" x14ac:dyDescent="0.2">
      <c r="O8715" s="62"/>
    </row>
    <row r="8716" spans="15:15" x14ac:dyDescent="0.2">
      <c r="O8716" s="62"/>
    </row>
    <row r="8717" spans="15:15" x14ac:dyDescent="0.2">
      <c r="O8717" s="62"/>
    </row>
    <row r="8718" spans="15:15" x14ac:dyDescent="0.2">
      <c r="O8718" s="62"/>
    </row>
    <row r="8719" spans="15:15" x14ac:dyDescent="0.2">
      <c r="O8719" s="62"/>
    </row>
    <row r="8720" spans="15:15" x14ac:dyDescent="0.2">
      <c r="O8720" s="62"/>
    </row>
    <row r="8721" spans="15:15" x14ac:dyDescent="0.2">
      <c r="O8721" s="62"/>
    </row>
    <row r="8722" spans="15:15" x14ac:dyDescent="0.2">
      <c r="O8722" s="62"/>
    </row>
    <row r="8723" spans="15:15" x14ac:dyDescent="0.2">
      <c r="O8723" s="62"/>
    </row>
    <row r="8724" spans="15:15" x14ac:dyDescent="0.2">
      <c r="O8724" s="62"/>
    </row>
    <row r="8725" spans="15:15" x14ac:dyDescent="0.2">
      <c r="O8725" s="62"/>
    </row>
    <row r="8726" spans="15:15" x14ac:dyDescent="0.2">
      <c r="O8726" s="62"/>
    </row>
    <row r="8727" spans="15:15" x14ac:dyDescent="0.2">
      <c r="O8727" s="62"/>
    </row>
    <row r="8728" spans="15:15" x14ac:dyDescent="0.2">
      <c r="O8728" s="62"/>
    </row>
    <row r="8729" spans="15:15" x14ac:dyDescent="0.2">
      <c r="O8729" s="62"/>
    </row>
    <row r="8730" spans="15:15" x14ac:dyDescent="0.2">
      <c r="O8730" s="62"/>
    </row>
    <row r="8731" spans="15:15" x14ac:dyDescent="0.2">
      <c r="O8731" s="62"/>
    </row>
    <row r="8732" spans="15:15" x14ac:dyDescent="0.2">
      <c r="O8732" s="62"/>
    </row>
    <row r="8733" spans="15:15" x14ac:dyDescent="0.2">
      <c r="O8733" s="62"/>
    </row>
    <row r="8734" spans="15:15" x14ac:dyDescent="0.2">
      <c r="O8734" s="62"/>
    </row>
    <row r="8735" spans="15:15" x14ac:dyDescent="0.2">
      <c r="O8735" s="62"/>
    </row>
    <row r="8736" spans="15:15" x14ac:dyDescent="0.2">
      <c r="O8736" s="62"/>
    </row>
    <row r="8737" spans="15:15" x14ac:dyDescent="0.2">
      <c r="O8737" s="62"/>
    </row>
    <row r="8738" spans="15:15" x14ac:dyDescent="0.2">
      <c r="O8738" s="62"/>
    </row>
    <row r="8739" spans="15:15" x14ac:dyDescent="0.2">
      <c r="O8739" s="62"/>
    </row>
    <row r="8740" spans="15:15" x14ac:dyDescent="0.2">
      <c r="O8740" s="62"/>
    </row>
    <row r="8741" spans="15:15" x14ac:dyDescent="0.2">
      <c r="O8741" s="62"/>
    </row>
    <row r="8742" spans="15:15" x14ac:dyDescent="0.2">
      <c r="O8742" s="62"/>
    </row>
    <row r="8743" spans="15:15" x14ac:dyDescent="0.2">
      <c r="O8743" s="62"/>
    </row>
    <row r="8744" spans="15:15" x14ac:dyDescent="0.2">
      <c r="O8744" s="62"/>
    </row>
    <row r="8745" spans="15:15" x14ac:dyDescent="0.2">
      <c r="O8745" s="62"/>
    </row>
    <row r="8746" spans="15:15" x14ac:dyDescent="0.2">
      <c r="O8746" s="62"/>
    </row>
    <row r="8747" spans="15:15" x14ac:dyDescent="0.2">
      <c r="O8747" s="62"/>
    </row>
    <row r="8748" spans="15:15" x14ac:dyDescent="0.2">
      <c r="O8748" s="62"/>
    </row>
    <row r="8749" spans="15:15" x14ac:dyDescent="0.2">
      <c r="O8749" s="62"/>
    </row>
    <row r="8750" spans="15:15" x14ac:dyDescent="0.2">
      <c r="O8750" s="62"/>
    </row>
    <row r="8751" spans="15:15" x14ac:dyDescent="0.2">
      <c r="O8751" s="62"/>
    </row>
    <row r="8752" spans="15:15" x14ac:dyDescent="0.2">
      <c r="O8752" s="62"/>
    </row>
    <row r="8753" spans="15:15" x14ac:dyDescent="0.2">
      <c r="O8753" s="62"/>
    </row>
    <row r="8754" spans="15:15" x14ac:dyDescent="0.2">
      <c r="O8754" s="62"/>
    </row>
    <row r="8755" spans="15:15" x14ac:dyDescent="0.2">
      <c r="O8755" s="62"/>
    </row>
    <row r="8756" spans="15:15" x14ac:dyDescent="0.2">
      <c r="O8756" s="62"/>
    </row>
    <row r="8757" spans="15:15" x14ac:dyDescent="0.2">
      <c r="O8757" s="62"/>
    </row>
    <row r="8758" spans="15:15" x14ac:dyDescent="0.2">
      <c r="O8758" s="62"/>
    </row>
    <row r="8759" spans="15:15" x14ac:dyDescent="0.2">
      <c r="O8759" s="62"/>
    </row>
    <row r="8760" spans="15:15" x14ac:dyDescent="0.2">
      <c r="O8760" s="62"/>
    </row>
    <row r="8761" spans="15:15" x14ac:dyDescent="0.2">
      <c r="O8761" s="62"/>
    </row>
    <row r="8762" spans="15:15" x14ac:dyDescent="0.2">
      <c r="O8762" s="62"/>
    </row>
    <row r="8763" spans="15:15" x14ac:dyDescent="0.2">
      <c r="O8763" s="62"/>
    </row>
    <row r="8764" spans="15:15" x14ac:dyDescent="0.2">
      <c r="O8764" s="62"/>
    </row>
    <row r="8765" spans="15:15" x14ac:dyDescent="0.2">
      <c r="O8765" s="62"/>
    </row>
    <row r="8766" spans="15:15" x14ac:dyDescent="0.2">
      <c r="O8766" s="62"/>
    </row>
    <row r="8767" spans="15:15" x14ac:dyDescent="0.2">
      <c r="O8767" s="62"/>
    </row>
    <row r="8768" spans="15:15" x14ac:dyDescent="0.2">
      <c r="O8768" s="62"/>
    </row>
    <row r="8769" spans="15:15" x14ac:dyDescent="0.2">
      <c r="O8769" s="62"/>
    </row>
    <row r="8770" spans="15:15" x14ac:dyDescent="0.2">
      <c r="O8770" s="62"/>
    </row>
    <row r="8771" spans="15:15" x14ac:dyDescent="0.2">
      <c r="O8771" s="62"/>
    </row>
    <row r="8772" spans="15:15" x14ac:dyDescent="0.2">
      <c r="O8772" s="62"/>
    </row>
    <row r="8773" spans="15:15" x14ac:dyDescent="0.2">
      <c r="O8773" s="62"/>
    </row>
    <row r="8774" spans="15:15" x14ac:dyDescent="0.2">
      <c r="O8774" s="62"/>
    </row>
    <row r="8775" spans="15:15" x14ac:dyDescent="0.2">
      <c r="O8775" s="62"/>
    </row>
    <row r="8776" spans="15:15" x14ac:dyDescent="0.2">
      <c r="O8776" s="62"/>
    </row>
    <row r="8777" spans="15:15" x14ac:dyDescent="0.2">
      <c r="O8777" s="62"/>
    </row>
    <row r="8778" spans="15:15" x14ac:dyDescent="0.2">
      <c r="O8778" s="62"/>
    </row>
    <row r="8779" spans="15:15" x14ac:dyDescent="0.2">
      <c r="O8779" s="62"/>
    </row>
    <row r="8780" spans="15:15" x14ac:dyDescent="0.2">
      <c r="O8780" s="62"/>
    </row>
    <row r="8781" spans="15:15" x14ac:dyDescent="0.2">
      <c r="O8781" s="62"/>
    </row>
    <row r="8782" spans="15:15" x14ac:dyDescent="0.2">
      <c r="O8782" s="62"/>
    </row>
    <row r="8783" spans="15:15" x14ac:dyDescent="0.2">
      <c r="O8783" s="62"/>
    </row>
    <row r="8784" spans="15:15" x14ac:dyDescent="0.2">
      <c r="O8784" s="62"/>
    </row>
    <row r="8785" spans="15:15" x14ac:dyDescent="0.2">
      <c r="O8785" s="62"/>
    </row>
    <row r="8786" spans="15:15" x14ac:dyDescent="0.2">
      <c r="O8786" s="62"/>
    </row>
    <row r="8787" spans="15:15" x14ac:dyDescent="0.2">
      <c r="O8787" s="62"/>
    </row>
    <row r="8788" spans="15:15" x14ac:dyDescent="0.2">
      <c r="O8788" s="62"/>
    </row>
    <row r="8789" spans="15:15" x14ac:dyDescent="0.2">
      <c r="O8789" s="62"/>
    </row>
    <row r="8790" spans="15:15" x14ac:dyDescent="0.2">
      <c r="O8790" s="62"/>
    </row>
    <row r="8791" spans="15:15" x14ac:dyDescent="0.2">
      <c r="O8791" s="62"/>
    </row>
    <row r="8792" spans="15:15" x14ac:dyDescent="0.2">
      <c r="O8792" s="62"/>
    </row>
    <row r="8793" spans="15:15" x14ac:dyDescent="0.2">
      <c r="O8793" s="62"/>
    </row>
    <row r="8794" spans="15:15" x14ac:dyDescent="0.2">
      <c r="O8794" s="62"/>
    </row>
    <row r="8795" spans="15:15" x14ac:dyDescent="0.2">
      <c r="O8795" s="62"/>
    </row>
    <row r="8796" spans="15:15" x14ac:dyDescent="0.2">
      <c r="O8796" s="62"/>
    </row>
    <row r="8797" spans="15:15" x14ac:dyDescent="0.2">
      <c r="O8797" s="62"/>
    </row>
    <row r="8798" spans="15:15" x14ac:dyDescent="0.2">
      <c r="O8798" s="62"/>
    </row>
    <row r="8799" spans="15:15" x14ac:dyDescent="0.2">
      <c r="O8799" s="62"/>
    </row>
    <row r="8800" spans="15:15" x14ac:dyDescent="0.2">
      <c r="O8800" s="62"/>
    </row>
    <row r="8801" spans="15:15" x14ac:dyDescent="0.2">
      <c r="O8801" s="62"/>
    </row>
    <row r="8802" spans="15:15" x14ac:dyDescent="0.2">
      <c r="O8802" s="62"/>
    </row>
    <row r="8803" spans="15:15" x14ac:dyDescent="0.2">
      <c r="O8803" s="62"/>
    </row>
    <row r="8804" spans="15:15" x14ac:dyDescent="0.2">
      <c r="O8804" s="62"/>
    </row>
    <row r="8805" spans="15:15" x14ac:dyDescent="0.2">
      <c r="O8805" s="62"/>
    </row>
    <row r="8806" spans="15:15" x14ac:dyDescent="0.2">
      <c r="O8806" s="62"/>
    </row>
    <row r="8807" spans="15:15" x14ac:dyDescent="0.2">
      <c r="O8807" s="62"/>
    </row>
    <row r="8808" spans="15:15" x14ac:dyDescent="0.2">
      <c r="O8808" s="62"/>
    </row>
    <row r="8809" spans="15:15" x14ac:dyDescent="0.2">
      <c r="O8809" s="62"/>
    </row>
    <row r="8810" spans="15:15" x14ac:dyDescent="0.2">
      <c r="O8810" s="62"/>
    </row>
    <row r="8811" spans="15:15" x14ac:dyDescent="0.2">
      <c r="O8811" s="62"/>
    </row>
    <row r="8812" spans="15:15" x14ac:dyDescent="0.2">
      <c r="O8812" s="62"/>
    </row>
    <row r="8813" spans="15:15" x14ac:dyDescent="0.2">
      <c r="O8813" s="62"/>
    </row>
    <row r="8814" spans="15:15" x14ac:dyDescent="0.2">
      <c r="O8814" s="62"/>
    </row>
    <row r="8815" spans="15:15" x14ac:dyDescent="0.2">
      <c r="O8815" s="62"/>
    </row>
    <row r="8816" spans="15:15" x14ac:dyDescent="0.2">
      <c r="O8816" s="62"/>
    </row>
    <row r="8817" spans="15:15" x14ac:dyDescent="0.2">
      <c r="O8817" s="62"/>
    </row>
    <row r="8818" spans="15:15" x14ac:dyDescent="0.2">
      <c r="O8818" s="62"/>
    </row>
    <row r="8819" spans="15:15" x14ac:dyDescent="0.2">
      <c r="O8819" s="62"/>
    </row>
    <row r="8820" spans="15:15" x14ac:dyDescent="0.2">
      <c r="O8820" s="62"/>
    </row>
    <row r="8821" spans="15:15" x14ac:dyDescent="0.2">
      <c r="O8821" s="62"/>
    </row>
    <row r="8822" spans="15:15" x14ac:dyDescent="0.2">
      <c r="O8822" s="62"/>
    </row>
    <row r="8823" spans="15:15" x14ac:dyDescent="0.2">
      <c r="O8823" s="62"/>
    </row>
    <row r="8824" spans="15:15" x14ac:dyDescent="0.2">
      <c r="O8824" s="62"/>
    </row>
    <row r="8825" spans="15:15" x14ac:dyDescent="0.2">
      <c r="O8825" s="62"/>
    </row>
    <row r="8826" spans="15:15" x14ac:dyDescent="0.2">
      <c r="O8826" s="62"/>
    </row>
    <row r="8827" spans="15:15" x14ac:dyDescent="0.2">
      <c r="O8827" s="62"/>
    </row>
    <row r="8828" spans="15:15" x14ac:dyDescent="0.2">
      <c r="O8828" s="62"/>
    </row>
    <row r="8829" spans="15:15" x14ac:dyDescent="0.2">
      <c r="O8829" s="62"/>
    </row>
    <row r="8830" spans="15:15" x14ac:dyDescent="0.2">
      <c r="O8830" s="62"/>
    </row>
    <row r="8831" spans="15:15" x14ac:dyDescent="0.2">
      <c r="O8831" s="62"/>
    </row>
    <row r="8832" spans="15:15" x14ac:dyDescent="0.2">
      <c r="O8832" s="62"/>
    </row>
    <row r="8833" spans="15:15" x14ac:dyDescent="0.2">
      <c r="O8833" s="62"/>
    </row>
    <row r="8834" spans="15:15" x14ac:dyDescent="0.2">
      <c r="O8834" s="62"/>
    </row>
    <row r="8835" spans="15:15" x14ac:dyDescent="0.2">
      <c r="O8835" s="62"/>
    </row>
    <row r="8836" spans="15:15" x14ac:dyDescent="0.2">
      <c r="O8836" s="62"/>
    </row>
    <row r="8837" spans="15:15" x14ac:dyDescent="0.2">
      <c r="O8837" s="62"/>
    </row>
    <row r="8838" spans="15:15" x14ac:dyDescent="0.2">
      <c r="O8838" s="62"/>
    </row>
    <row r="8839" spans="15:15" x14ac:dyDescent="0.2">
      <c r="O8839" s="62"/>
    </row>
    <row r="8840" spans="15:15" x14ac:dyDescent="0.2">
      <c r="O8840" s="62"/>
    </row>
    <row r="8841" spans="15:15" x14ac:dyDescent="0.2">
      <c r="O8841" s="62"/>
    </row>
    <row r="8842" spans="15:15" x14ac:dyDescent="0.2">
      <c r="O8842" s="62"/>
    </row>
    <row r="8843" spans="15:15" x14ac:dyDescent="0.2">
      <c r="O8843" s="62"/>
    </row>
    <row r="8844" spans="15:15" x14ac:dyDescent="0.2">
      <c r="O8844" s="62"/>
    </row>
    <row r="8845" spans="15:15" x14ac:dyDescent="0.2">
      <c r="O8845" s="62"/>
    </row>
    <row r="8846" spans="15:15" x14ac:dyDescent="0.2">
      <c r="O8846" s="62"/>
    </row>
    <row r="8847" spans="15:15" x14ac:dyDescent="0.2">
      <c r="O8847" s="62"/>
    </row>
    <row r="8848" spans="15:15" x14ac:dyDescent="0.2">
      <c r="O8848" s="62"/>
    </row>
    <row r="8849" spans="15:15" x14ac:dyDescent="0.2">
      <c r="O8849" s="62"/>
    </row>
    <row r="8850" spans="15:15" x14ac:dyDescent="0.2">
      <c r="O8850" s="62"/>
    </row>
    <row r="8851" spans="15:15" x14ac:dyDescent="0.2">
      <c r="O8851" s="62"/>
    </row>
    <row r="8852" spans="15:15" x14ac:dyDescent="0.2">
      <c r="O8852" s="62"/>
    </row>
    <row r="8853" spans="15:15" x14ac:dyDescent="0.2">
      <c r="O8853" s="62"/>
    </row>
    <row r="8854" spans="15:15" x14ac:dyDescent="0.2">
      <c r="O8854" s="62"/>
    </row>
    <row r="8855" spans="15:15" x14ac:dyDescent="0.2">
      <c r="O8855" s="62"/>
    </row>
    <row r="8856" spans="15:15" x14ac:dyDescent="0.2">
      <c r="O8856" s="62"/>
    </row>
    <row r="8857" spans="15:15" x14ac:dyDescent="0.2">
      <c r="O8857" s="62"/>
    </row>
    <row r="8858" spans="15:15" x14ac:dyDescent="0.2">
      <c r="O8858" s="62"/>
    </row>
    <row r="8859" spans="15:15" x14ac:dyDescent="0.2">
      <c r="O8859" s="62"/>
    </row>
    <row r="8860" spans="15:15" x14ac:dyDescent="0.2">
      <c r="O8860" s="62"/>
    </row>
    <row r="8861" spans="15:15" x14ac:dyDescent="0.2">
      <c r="O8861" s="62"/>
    </row>
    <row r="8862" spans="15:15" x14ac:dyDescent="0.2">
      <c r="O8862" s="62"/>
    </row>
    <row r="8863" spans="15:15" x14ac:dyDescent="0.2">
      <c r="O8863" s="62"/>
    </row>
    <row r="8864" spans="15:15" x14ac:dyDescent="0.2">
      <c r="O8864" s="62"/>
    </row>
    <row r="8865" spans="15:15" x14ac:dyDescent="0.2">
      <c r="O8865" s="62"/>
    </row>
    <row r="8866" spans="15:15" x14ac:dyDescent="0.2">
      <c r="O8866" s="62"/>
    </row>
    <row r="8867" spans="15:15" x14ac:dyDescent="0.2">
      <c r="O8867" s="62"/>
    </row>
    <row r="8868" spans="15:15" x14ac:dyDescent="0.2">
      <c r="O8868" s="62"/>
    </row>
    <row r="8869" spans="15:15" x14ac:dyDescent="0.2">
      <c r="O8869" s="62"/>
    </row>
    <row r="8870" spans="15:15" x14ac:dyDescent="0.2">
      <c r="O8870" s="62"/>
    </row>
    <row r="8871" spans="15:15" x14ac:dyDescent="0.2">
      <c r="O8871" s="62"/>
    </row>
    <row r="8872" spans="15:15" x14ac:dyDescent="0.2">
      <c r="O8872" s="62"/>
    </row>
    <row r="8873" spans="15:15" x14ac:dyDescent="0.2">
      <c r="O8873" s="62"/>
    </row>
    <row r="8874" spans="15:15" x14ac:dyDescent="0.2">
      <c r="O8874" s="62"/>
    </row>
    <row r="8875" spans="15:15" x14ac:dyDescent="0.2">
      <c r="O8875" s="62"/>
    </row>
    <row r="8876" spans="15:15" x14ac:dyDescent="0.2">
      <c r="O8876" s="62"/>
    </row>
    <row r="8877" spans="15:15" x14ac:dyDescent="0.2">
      <c r="O8877" s="62"/>
    </row>
    <row r="8878" spans="15:15" x14ac:dyDescent="0.2">
      <c r="O8878" s="62"/>
    </row>
    <row r="8879" spans="15:15" x14ac:dyDescent="0.2">
      <c r="O8879" s="62"/>
    </row>
    <row r="8880" spans="15:15" x14ac:dyDescent="0.2">
      <c r="O8880" s="62"/>
    </row>
    <row r="8881" spans="15:15" x14ac:dyDescent="0.2">
      <c r="O8881" s="62"/>
    </row>
    <row r="8882" spans="15:15" x14ac:dyDescent="0.2">
      <c r="O8882" s="62"/>
    </row>
    <row r="8883" spans="15:15" x14ac:dyDescent="0.2">
      <c r="O8883" s="62"/>
    </row>
    <row r="8884" spans="15:15" x14ac:dyDescent="0.2">
      <c r="O8884" s="62"/>
    </row>
    <row r="8885" spans="15:15" x14ac:dyDescent="0.2">
      <c r="O8885" s="62"/>
    </row>
    <row r="8886" spans="15:15" x14ac:dyDescent="0.2">
      <c r="O8886" s="62"/>
    </row>
    <row r="8887" spans="15:15" x14ac:dyDescent="0.2">
      <c r="O8887" s="62"/>
    </row>
    <row r="8888" spans="15:15" x14ac:dyDescent="0.2">
      <c r="O8888" s="62"/>
    </row>
    <row r="8889" spans="15:15" x14ac:dyDescent="0.2">
      <c r="O8889" s="62"/>
    </row>
    <row r="8890" spans="15:15" x14ac:dyDescent="0.2">
      <c r="O8890" s="62"/>
    </row>
    <row r="8891" spans="15:15" x14ac:dyDescent="0.2">
      <c r="O8891" s="62"/>
    </row>
    <row r="8892" spans="15:15" x14ac:dyDescent="0.2">
      <c r="O8892" s="62"/>
    </row>
    <row r="8893" spans="15:15" x14ac:dyDescent="0.2">
      <c r="O8893" s="62"/>
    </row>
    <row r="8894" spans="15:15" x14ac:dyDescent="0.2">
      <c r="O8894" s="62"/>
    </row>
    <row r="8895" spans="15:15" x14ac:dyDescent="0.2">
      <c r="O8895" s="62"/>
    </row>
    <row r="8896" spans="15:15" x14ac:dyDescent="0.2">
      <c r="O8896" s="62"/>
    </row>
    <row r="8897" spans="15:15" x14ac:dyDescent="0.2">
      <c r="O8897" s="62"/>
    </row>
    <row r="8898" spans="15:15" x14ac:dyDescent="0.2">
      <c r="O8898" s="62"/>
    </row>
    <row r="8899" spans="15:15" x14ac:dyDescent="0.2">
      <c r="O8899" s="62"/>
    </row>
    <row r="8900" spans="15:15" x14ac:dyDescent="0.2">
      <c r="O8900" s="62"/>
    </row>
    <row r="8901" spans="15:15" x14ac:dyDescent="0.2">
      <c r="O8901" s="62"/>
    </row>
    <row r="8902" spans="15:15" x14ac:dyDescent="0.2">
      <c r="O8902" s="62"/>
    </row>
    <row r="8903" spans="15:15" x14ac:dyDescent="0.2">
      <c r="O8903" s="62"/>
    </row>
    <row r="8904" spans="15:15" x14ac:dyDescent="0.2">
      <c r="O8904" s="62"/>
    </row>
    <row r="8905" spans="15:15" x14ac:dyDescent="0.2">
      <c r="O8905" s="62"/>
    </row>
    <row r="8906" spans="15:15" x14ac:dyDescent="0.2">
      <c r="O8906" s="62"/>
    </row>
    <row r="8907" spans="15:15" x14ac:dyDescent="0.2">
      <c r="O8907" s="62"/>
    </row>
    <row r="8908" spans="15:15" x14ac:dyDescent="0.2">
      <c r="O8908" s="62"/>
    </row>
    <row r="8909" spans="15:15" x14ac:dyDescent="0.2">
      <c r="O8909" s="62"/>
    </row>
    <row r="8910" spans="15:15" x14ac:dyDescent="0.2">
      <c r="O8910" s="62"/>
    </row>
    <row r="8911" spans="15:15" x14ac:dyDescent="0.2">
      <c r="O8911" s="62"/>
    </row>
    <row r="8912" spans="15:15" x14ac:dyDescent="0.2">
      <c r="O8912" s="62"/>
    </row>
    <row r="8913" spans="15:15" x14ac:dyDescent="0.2">
      <c r="O8913" s="62"/>
    </row>
    <row r="8914" spans="15:15" x14ac:dyDescent="0.2">
      <c r="O8914" s="62"/>
    </row>
    <row r="8915" spans="15:15" x14ac:dyDescent="0.2">
      <c r="O8915" s="62"/>
    </row>
    <row r="8916" spans="15:15" x14ac:dyDescent="0.2">
      <c r="O8916" s="62"/>
    </row>
    <row r="8917" spans="15:15" x14ac:dyDescent="0.2">
      <c r="O8917" s="62"/>
    </row>
    <row r="8918" spans="15:15" x14ac:dyDescent="0.2">
      <c r="O8918" s="62"/>
    </row>
    <row r="8919" spans="15:15" x14ac:dyDescent="0.2">
      <c r="O8919" s="62"/>
    </row>
    <row r="8920" spans="15:15" x14ac:dyDescent="0.2">
      <c r="O8920" s="62"/>
    </row>
    <row r="8921" spans="15:15" x14ac:dyDescent="0.2">
      <c r="O8921" s="62"/>
    </row>
    <row r="8922" spans="15:15" x14ac:dyDescent="0.2">
      <c r="O8922" s="62"/>
    </row>
    <row r="8923" spans="15:15" x14ac:dyDescent="0.2">
      <c r="O8923" s="62"/>
    </row>
    <row r="8924" spans="15:15" x14ac:dyDescent="0.2">
      <c r="O8924" s="62"/>
    </row>
    <row r="8925" spans="15:15" x14ac:dyDescent="0.2">
      <c r="O8925" s="62"/>
    </row>
    <row r="8926" spans="15:15" x14ac:dyDescent="0.2">
      <c r="O8926" s="62"/>
    </row>
    <row r="8927" spans="15:15" x14ac:dyDescent="0.2">
      <c r="O8927" s="62"/>
    </row>
    <row r="8928" spans="15:15" x14ac:dyDescent="0.2">
      <c r="O8928" s="62"/>
    </row>
    <row r="8929" spans="15:15" x14ac:dyDescent="0.2">
      <c r="O8929" s="62"/>
    </row>
    <row r="8930" spans="15:15" x14ac:dyDescent="0.2">
      <c r="O8930" s="62"/>
    </row>
    <row r="8931" spans="15:15" x14ac:dyDescent="0.2">
      <c r="O8931" s="62"/>
    </row>
    <row r="8932" spans="15:15" x14ac:dyDescent="0.2">
      <c r="O8932" s="62"/>
    </row>
    <row r="8933" spans="15:15" x14ac:dyDescent="0.2">
      <c r="O8933" s="62"/>
    </row>
    <row r="8934" spans="15:15" x14ac:dyDescent="0.2">
      <c r="O8934" s="62"/>
    </row>
    <row r="8935" spans="15:15" x14ac:dyDescent="0.2">
      <c r="O8935" s="62"/>
    </row>
    <row r="8936" spans="15:15" x14ac:dyDescent="0.2">
      <c r="O8936" s="62"/>
    </row>
    <row r="8937" spans="15:15" x14ac:dyDescent="0.2">
      <c r="O8937" s="62"/>
    </row>
    <row r="8938" spans="15:15" x14ac:dyDescent="0.2">
      <c r="O8938" s="62"/>
    </row>
    <row r="8939" spans="15:15" x14ac:dyDescent="0.2">
      <c r="O8939" s="62"/>
    </row>
    <row r="8940" spans="15:15" x14ac:dyDescent="0.2">
      <c r="O8940" s="62"/>
    </row>
    <row r="8941" spans="15:15" x14ac:dyDescent="0.2">
      <c r="O8941" s="62"/>
    </row>
    <row r="8942" spans="15:15" x14ac:dyDescent="0.2">
      <c r="O8942" s="62"/>
    </row>
    <row r="8943" spans="15:15" x14ac:dyDescent="0.2">
      <c r="O8943" s="62"/>
    </row>
    <row r="8944" spans="15:15" x14ac:dyDescent="0.2">
      <c r="O8944" s="62"/>
    </row>
    <row r="8945" spans="15:15" x14ac:dyDescent="0.2">
      <c r="O8945" s="62"/>
    </row>
    <row r="8946" spans="15:15" x14ac:dyDescent="0.2">
      <c r="O8946" s="62"/>
    </row>
    <row r="8947" spans="15:15" x14ac:dyDescent="0.2">
      <c r="O8947" s="62"/>
    </row>
    <row r="8948" spans="15:15" x14ac:dyDescent="0.2">
      <c r="O8948" s="62"/>
    </row>
    <row r="8949" spans="15:15" x14ac:dyDescent="0.2">
      <c r="O8949" s="62"/>
    </row>
    <row r="8950" spans="15:15" x14ac:dyDescent="0.2">
      <c r="O8950" s="62"/>
    </row>
    <row r="8951" spans="15:15" x14ac:dyDescent="0.2">
      <c r="O8951" s="62"/>
    </row>
    <row r="8952" spans="15:15" x14ac:dyDescent="0.2">
      <c r="O8952" s="62"/>
    </row>
    <row r="8953" spans="15:15" x14ac:dyDescent="0.2">
      <c r="O8953" s="62"/>
    </row>
    <row r="8954" spans="15:15" x14ac:dyDescent="0.2">
      <c r="O8954" s="62"/>
    </row>
    <row r="8955" spans="15:15" x14ac:dyDescent="0.2">
      <c r="O8955" s="62"/>
    </row>
    <row r="8956" spans="15:15" x14ac:dyDescent="0.2">
      <c r="O8956" s="62"/>
    </row>
    <row r="8957" spans="15:15" x14ac:dyDescent="0.2">
      <c r="O8957" s="62"/>
    </row>
    <row r="8958" spans="15:15" x14ac:dyDescent="0.2">
      <c r="O8958" s="62"/>
    </row>
    <row r="8959" spans="15:15" x14ac:dyDescent="0.2">
      <c r="O8959" s="62"/>
    </row>
    <row r="8960" spans="15:15" x14ac:dyDescent="0.2">
      <c r="O8960" s="62"/>
    </row>
    <row r="8961" spans="15:15" x14ac:dyDescent="0.2">
      <c r="O8961" s="62"/>
    </row>
    <row r="8962" spans="15:15" x14ac:dyDescent="0.2">
      <c r="O8962" s="62"/>
    </row>
    <row r="8963" spans="15:15" x14ac:dyDescent="0.2">
      <c r="O8963" s="62"/>
    </row>
    <row r="8964" spans="15:15" x14ac:dyDescent="0.2">
      <c r="O8964" s="62"/>
    </row>
    <row r="8965" spans="15:15" x14ac:dyDescent="0.2">
      <c r="O8965" s="62"/>
    </row>
    <row r="8966" spans="15:15" x14ac:dyDescent="0.2">
      <c r="O8966" s="62"/>
    </row>
    <row r="8967" spans="15:15" x14ac:dyDescent="0.2">
      <c r="O8967" s="62"/>
    </row>
    <row r="8968" spans="15:15" x14ac:dyDescent="0.2">
      <c r="O8968" s="62"/>
    </row>
    <row r="8969" spans="15:15" x14ac:dyDescent="0.2">
      <c r="O8969" s="62"/>
    </row>
    <row r="8970" spans="15:15" x14ac:dyDescent="0.2">
      <c r="O8970" s="62"/>
    </row>
    <row r="8971" spans="15:15" x14ac:dyDescent="0.2">
      <c r="O8971" s="62"/>
    </row>
    <row r="8972" spans="15:15" x14ac:dyDescent="0.2">
      <c r="O8972" s="62"/>
    </row>
    <row r="8973" spans="15:15" x14ac:dyDescent="0.2">
      <c r="O8973" s="62"/>
    </row>
    <row r="8974" spans="15:15" x14ac:dyDescent="0.2">
      <c r="O8974" s="62"/>
    </row>
    <row r="8975" spans="15:15" x14ac:dyDescent="0.2">
      <c r="O8975" s="62"/>
    </row>
    <row r="8976" spans="15:15" x14ac:dyDescent="0.2">
      <c r="O8976" s="62"/>
    </row>
    <row r="8977" spans="15:15" x14ac:dyDescent="0.2">
      <c r="O8977" s="62"/>
    </row>
    <row r="8978" spans="15:15" x14ac:dyDescent="0.2">
      <c r="O8978" s="62"/>
    </row>
    <row r="8979" spans="15:15" x14ac:dyDescent="0.2">
      <c r="O8979" s="62"/>
    </row>
    <row r="8980" spans="15:15" x14ac:dyDescent="0.2">
      <c r="O8980" s="62"/>
    </row>
    <row r="8981" spans="15:15" x14ac:dyDescent="0.2">
      <c r="O8981" s="62"/>
    </row>
    <row r="8982" spans="15:15" x14ac:dyDescent="0.2">
      <c r="O8982" s="62"/>
    </row>
    <row r="8983" spans="15:15" x14ac:dyDescent="0.2">
      <c r="O8983" s="62"/>
    </row>
    <row r="8984" spans="15:15" x14ac:dyDescent="0.2">
      <c r="O8984" s="62"/>
    </row>
    <row r="8985" spans="15:15" x14ac:dyDescent="0.2">
      <c r="O8985" s="62"/>
    </row>
    <row r="8986" spans="15:15" x14ac:dyDescent="0.2">
      <c r="O8986" s="62"/>
    </row>
    <row r="8987" spans="15:15" x14ac:dyDescent="0.2">
      <c r="O8987" s="62"/>
    </row>
    <row r="8988" spans="15:15" x14ac:dyDescent="0.2">
      <c r="O8988" s="62"/>
    </row>
    <row r="8989" spans="15:15" x14ac:dyDescent="0.2">
      <c r="O8989" s="62"/>
    </row>
    <row r="8990" spans="15:15" x14ac:dyDescent="0.2">
      <c r="O8990" s="62"/>
    </row>
    <row r="8991" spans="15:15" x14ac:dyDescent="0.2">
      <c r="O8991" s="62"/>
    </row>
    <row r="8992" spans="15:15" x14ac:dyDescent="0.2">
      <c r="O8992" s="62"/>
    </row>
    <row r="8993" spans="15:15" x14ac:dyDescent="0.2">
      <c r="O8993" s="62"/>
    </row>
    <row r="8994" spans="15:15" x14ac:dyDescent="0.2">
      <c r="O8994" s="62"/>
    </row>
    <row r="8995" spans="15:15" x14ac:dyDescent="0.2">
      <c r="O8995" s="62"/>
    </row>
    <row r="8996" spans="15:15" x14ac:dyDescent="0.2">
      <c r="O8996" s="62"/>
    </row>
    <row r="8997" spans="15:15" x14ac:dyDescent="0.2">
      <c r="O8997" s="62"/>
    </row>
    <row r="8998" spans="15:15" x14ac:dyDescent="0.2">
      <c r="O8998" s="62"/>
    </row>
    <row r="8999" spans="15:15" x14ac:dyDescent="0.2">
      <c r="O8999" s="62"/>
    </row>
    <row r="9000" spans="15:15" x14ac:dyDescent="0.2">
      <c r="O9000" s="62"/>
    </row>
    <row r="9001" spans="15:15" x14ac:dyDescent="0.2">
      <c r="O9001" s="62"/>
    </row>
    <row r="9002" spans="15:15" x14ac:dyDescent="0.2">
      <c r="O9002" s="62"/>
    </row>
    <row r="9003" spans="15:15" x14ac:dyDescent="0.2">
      <c r="O9003" s="62"/>
    </row>
    <row r="9004" spans="15:15" x14ac:dyDescent="0.2">
      <c r="O9004" s="62"/>
    </row>
    <row r="9005" spans="15:15" x14ac:dyDescent="0.2">
      <c r="O9005" s="62"/>
    </row>
    <row r="9006" spans="15:15" x14ac:dyDescent="0.2">
      <c r="O9006" s="62"/>
    </row>
    <row r="9007" spans="15:15" x14ac:dyDescent="0.2">
      <c r="O9007" s="62"/>
    </row>
    <row r="9008" spans="15:15" x14ac:dyDescent="0.2">
      <c r="O9008" s="62"/>
    </row>
    <row r="9009" spans="15:15" x14ac:dyDescent="0.2">
      <c r="O9009" s="62"/>
    </row>
    <row r="9010" spans="15:15" x14ac:dyDescent="0.2">
      <c r="O9010" s="62"/>
    </row>
    <row r="9011" spans="15:15" x14ac:dyDescent="0.2">
      <c r="O9011" s="62"/>
    </row>
    <row r="9012" spans="15:15" x14ac:dyDescent="0.2">
      <c r="O9012" s="62"/>
    </row>
    <row r="9013" spans="15:15" x14ac:dyDescent="0.2">
      <c r="O9013" s="62"/>
    </row>
    <row r="9014" spans="15:15" x14ac:dyDescent="0.2">
      <c r="O9014" s="62"/>
    </row>
    <row r="9015" spans="15:15" x14ac:dyDescent="0.2">
      <c r="O9015" s="62"/>
    </row>
    <row r="9016" spans="15:15" x14ac:dyDescent="0.2">
      <c r="O9016" s="62"/>
    </row>
    <row r="9017" spans="15:15" x14ac:dyDescent="0.2">
      <c r="O9017" s="62"/>
    </row>
    <row r="9018" spans="15:15" x14ac:dyDescent="0.2">
      <c r="O9018" s="62"/>
    </row>
    <row r="9019" spans="15:15" x14ac:dyDescent="0.2">
      <c r="O9019" s="62"/>
    </row>
    <row r="9020" spans="15:15" x14ac:dyDescent="0.2">
      <c r="O9020" s="62"/>
    </row>
    <row r="9021" spans="15:15" x14ac:dyDescent="0.2">
      <c r="O9021" s="62"/>
    </row>
    <row r="9022" spans="15:15" x14ac:dyDescent="0.2">
      <c r="O9022" s="62"/>
    </row>
    <row r="9023" spans="15:15" x14ac:dyDescent="0.2">
      <c r="O9023" s="62"/>
    </row>
    <row r="9024" spans="15:15" x14ac:dyDescent="0.2">
      <c r="O9024" s="62"/>
    </row>
    <row r="9025" spans="15:15" x14ac:dyDescent="0.2">
      <c r="O9025" s="62"/>
    </row>
    <row r="9026" spans="15:15" x14ac:dyDescent="0.2">
      <c r="O9026" s="62"/>
    </row>
    <row r="9027" spans="15:15" x14ac:dyDescent="0.2">
      <c r="O9027" s="62"/>
    </row>
    <row r="9028" spans="15:15" x14ac:dyDescent="0.2">
      <c r="O9028" s="62"/>
    </row>
    <row r="9029" spans="15:15" x14ac:dyDescent="0.2">
      <c r="O9029" s="62"/>
    </row>
    <row r="9030" spans="15:15" x14ac:dyDescent="0.2">
      <c r="O9030" s="62"/>
    </row>
    <row r="9031" spans="15:15" x14ac:dyDescent="0.2">
      <c r="O9031" s="62"/>
    </row>
    <row r="9032" spans="15:15" x14ac:dyDescent="0.2">
      <c r="O9032" s="62"/>
    </row>
    <row r="9033" spans="15:15" x14ac:dyDescent="0.2">
      <c r="O9033" s="62"/>
    </row>
    <row r="9034" spans="15:15" x14ac:dyDescent="0.2">
      <c r="O9034" s="62"/>
    </row>
    <row r="9035" spans="15:15" x14ac:dyDescent="0.2">
      <c r="O9035" s="62"/>
    </row>
    <row r="9036" spans="15:15" x14ac:dyDescent="0.2">
      <c r="O9036" s="62"/>
    </row>
    <row r="9037" spans="15:15" x14ac:dyDescent="0.2">
      <c r="O9037" s="62"/>
    </row>
    <row r="9038" spans="15:15" x14ac:dyDescent="0.2">
      <c r="O9038" s="62"/>
    </row>
    <row r="9039" spans="15:15" x14ac:dyDescent="0.2">
      <c r="O9039" s="62"/>
    </row>
    <row r="9040" spans="15:15" x14ac:dyDescent="0.2">
      <c r="O9040" s="62"/>
    </row>
    <row r="9041" spans="15:15" x14ac:dyDescent="0.2">
      <c r="O9041" s="62"/>
    </row>
    <row r="9042" spans="15:15" x14ac:dyDescent="0.2">
      <c r="O9042" s="62"/>
    </row>
    <row r="9043" spans="15:15" x14ac:dyDescent="0.2">
      <c r="O9043" s="62"/>
    </row>
    <row r="9044" spans="15:15" x14ac:dyDescent="0.2">
      <c r="O9044" s="62"/>
    </row>
    <row r="9045" spans="15:15" x14ac:dyDescent="0.2">
      <c r="O9045" s="62"/>
    </row>
    <row r="9046" spans="15:15" x14ac:dyDescent="0.2">
      <c r="O9046" s="62"/>
    </row>
    <row r="9047" spans="15:15" x14ac:dyDescent="0.2">
      <c r="O9047" s="62"/>
    </row>
    <row r="9048" spans="15:15" x14ac:dyDescent="0.2">
      <c r="O9048" s="62"/>
    </row>
    <row r="9049" spans="15:15" x14ac:dyDescent="0.2">
      <c r="O9049" s="62"/>
    </row>
    <row r="9050" spans="15:15" x14ac:dyDescent="0.2">
      <c r="O9050" s="62"/>
    </row>
    <row r="9051" spans="15:15" x14ac:dyDescent="0.2">
      <c r="O9051" s="62"/>
    </row>
    <row r="9052" spans="15:15" x14ac:dyDescent="0.2">
      <c r="O9052" s="62"/>
    </row>
    <row r="9053" spans="15:15" x14ac:dyDescent="0.2">
      <c r="O9053" s="62"/>
    </row>
    <row r="9054" spans="15:15" x14ac:dyDescent="0.2">
      <c r="O9054" s="62"/>
    </row>
    <row r="9055" spans="15:15" x14ac:dyDescent="0.2">
      <c r="O9055" s="62"/>
    </row>
    <row r="9056" spans="15:15" x14ac:dyDescent="0.2">
      <c r="O9056" s="62"/>
    </row>
    <row r="9057" spans="15:15" x14ac:dyDescent="0.2">
      <c r="O9057" s="62"/>
    </row>
    <row r="9058" spans="15:15" x14ac:dyDescent="0.2">
      <c r="O9058" s="62"/>
    </row>
    <row r="9059" spans="15:15" x14ac:dyDescent="0.2">
      <c r="O9059" s="62"/>
    </row>
    <row r="9060" spans="15:15" x14ac:dyDescent="0.2">
      <c r="O9060" s="62"/>
    </row>
    <row r="9061" spans="15:15" x14ac:dyDescent="0.2">
      <c r="O9061" s="62"/>
    </row>
    <row r="9062" spans="15:15" x14ac:dyDescent="0.2">
      <c r="O9062" s="62"/>
    </row>
    <row r="9063" spans="15:15" x14ac:dyDescent="0.2">
      <c r="O9063" s="62"/>
    </row>
    <row r="9064" spans="15:15" x14ac:dyDescent="0.2">
      <c r="O9064" s="62"/>
    </row>
    <row r="9065" spans="15:15" x14ac:dyDescent="0.2">
      <c r="O9065" s="62"/>
    </row>
    <row r="9066" spans="15:15" x14ac:dyDescent="0.2">
      <c r="O9066" s="62"/>
    </row>
    <row r="9067" spans="15:15" x14ac:dyDescent="0.2">
      <c r="O9067" s="62"/>
    </row>
    <row r="9068" spans="15:15" x14ac:dyDescent="0.2">
      <c r="O9068" s="62"/>
    </row>
    <row r="9069" spans="15:15" x14ac:dyDescent="0.2">
      <c r="O9069" s="62"/>
    </row>
    <row r="9070" spans="15:15" x14ac:dyDescent="0.2">
      <c r="O9070" s="62"/>
    </row>
    <row r="9071" spans="15:15" x14ac:dyDescent="0.2">
      <c r="O9071" s="62"/>
    </row>
    <row r="9072" spans="15:15" x14ac:dyDescent="0.2">
      <c r="O9072" s="62"/>
    </row>
    <row r="9073" spans="15:15" x14ac:dyDescent="0.2">
      <c r="O9073" s="62"/>
    </row>
    <row r="9074" spans="15:15" x14ac:dyDescent="0.2">
      <c r="O9074" s="62"/>
    </row>
    <row r="9075" spans="15:15" x14ac:dyDescent="0.2">
      <c r="O9075" s="62"/>
    </row>
    <row r="9076" spans="15:15" x14ac:dyDescent="0.2">
      <c r="O9076" s="62"/>
    </row>
    <row r="9077" spans="15:15" x14ac:dyDescent="0.2">
      <c r="O9077" s="62"/>
    </row>
    <row r="9078" spans="15:15" x14ac:dyDescent="0.2">
      <c r="O9078" s="62"/>
    </row>
    <row r="9079" spans="15:15" x14ac:dyDescent="0.2">
      <c r="O9079" s="62"/>
    </row>
    <row r="9080" spans="15:15" x14ac:dyDescent="0.2">
      <c r="O9080" s="62"/>
    </row>
    <row r="9081" spans="15:15" x14ac:dyDescent="0.2">
      <c r="O9081" s="62"/>
    </row>
    <row r="9082" spans="15:15" x14ac:dyDescent="0.2">
      <c r="O9082" s="62"/>
    </row>
    <row r="9083" spans="15:15" x14ac:dyDescent="0.2">
      <c r="O9083" s="62"/>
    </row>
    <row r="9084" spans="15:15" x14ac:dyDescent="0.2">
      <c r="O9084" s="62"/>
    </row>
    <row r="9085" spans="15:15" x14ac:dyDescent="0.2">
      <c r="O9085" s="62"/>
    </row>
    <row r="9086" spans="15:15" x14ac:dyDescent="0.2">
      <c r="O9086" s="62"/>
    </row>
    <row r="9087" spans="15:15" x14ac:dyDescent="0.2">
      <c r="O9087" s="62"/>
    </row>
    <row r="9088" spans="15:15" x14ac:dyDescent="0.2">
      <c r="O9088" s="62"/>
    </row>
    <row r="9089" spans="15:15" x14ac:dyDescent="0.2">
      <c r="O9089" s="62"/>
    </row>
    <row r="9090" spans="15:15" x14ac:dyDescent="0.2">
      <c r="O9090" s="62"/>
    </row>
    <row r="9091" spans="15:15" x14ac:dyDescent="0.2">
      <c r="O9091" s="62"/>
    </row>
    <row r="9092" spans="15:15" x14ac:dyDescent="0.2">
      <c r="O9092" s="62"/>
    </row>
    <row r="9093" spans="15:15" x14ac:dyDescent="0.2">
      <c r="O9093" s="62"/>
    </row>
    <row r="9094" spans="15:15" x14ac:dyDescent="0.2">
      <c r="O9094" s="62"/>
    </row>
    <row r="9095" spans="15:15" x14ac:dyDescent="0.2">
      <c r="O9095" s="62"/>
    </row>
    <row r="9096" spans="15:15" x14ac:dyDescent="0.2">
      <c r="O9096" s="62"/>
    </row>
    <row r="9097" spans="15:15" x14ac:dyDescent="0.2">
      <c r="O9097" s="62"/>
    </row>
    <row r="9098" spans="15:15" x14ac:dyDescent="0.2">
      <c r="O9098" s="62"/>
    </row>
    <row r="9099" spans="15:15" x14ac:dyDescent="0.2">
      <c r="O9099" s="62"/>
    </row>
    <row r="9100" spans="15:15" x14ac:dyDescent="0.2">
      <c r="O9100" s="62"/>
    </row>
    <row r="9101" spans="15:15" x14ac:dyDescent="0.2">
      <c r="O9101" s="62"/>
    </row>
    <row r="9102" spans="15:15" x14ac:dyDescent="0.2">
      <c r="O9102" s="62"/>
    </row>
    <row r="9103" spans="15:15" x14ac:dyDescent="0.2">
      <c r="O9103" s="62"/>
    </row>
    <row r="9104" spans="15:15" x14ac:dyDescent="0.2">
      <c r="O9104" s="62"/>
    </row>
    <row r="9105" spans="15:15" x14ac:dyDescent="0.2">
      <c r="O9105" s="62"/>
    </row>
    <row r="9106" spans="15:15" x14ac:dyDescent="0.2">
      <c r="O9106" s="62"/>
    </row>
    <row r="9107" spans="15:15" x14ac:dyDescent="0.2">
      <c r="O9107" s="62"/>
    </row>
    <row r="9108" spans="15:15" x14ac:dyDescent="0.2">
      <c r="O9108" s="62"/>
    </row>
    <row r="9109" spans="15:15" x14ac:dyDescent="0.2">
      <c r="O9109" s="62"/>
    </row>
    <row r="9110" spans="15:15" x14ac:dyDescent="0.2">
      <c r="O9110" s="62"/>
    </row>
    <row r="9111" spans="15:15" x14ac:dyDescent="0.2">
      <c r="O9111" s="62"/>
    </row>
    <row r="9112" spans="15:15" x14ac:dyDescent="0.2">
      <c r="O9112" s="62"/>
    </row>
    <row r="9113" spans="15:15" x14ac:dyDescent="0.2">
      <c r="O9113" s="62"/>
    </row>
    <row r="9114" spans="15:15" x14ac:dyDescent="0.2">
      <c r="O9114" s="62"/>
    </row>
    <row r="9115" spans="15:15" x14ac:dyDescent="0.2">
      <c r="O9115" s="62"/>
    </row>
    <row r="9116" spans="15:15" x14ac:dyDescent="0.2">
      <c r="O9116" s="62"/>
    </row>
    <row r="9117" spans="15:15" x14ac:dyDescent="0.2">
      <c r="O9117" s="62"/>
    </row>
    <row r="9118" spans="15:15" x14ac:dyDescent="0.2">
      <c r="O9118" s="62"/>
    </row>
    <row r="9119" spans="15:15" x14ac:dyDescent="0.2">
      <c r="O9119" s="62"/>
    </row>
    <row r="9120" spans="15:15" x14ac:dyDescent="0.2">
      <c r="O9120" s="62"/>
    </row>
    <row r="9121" spans="15:15" x14ac:dyDescent="0.2">
      <c r="O9121" s="62"/>
    </row>
    <row r="9122" spans="15:15" x14ac:dyDescent="0.2">
      <c r="O9122" s="62"/>
    </row>
    <row r="9123" spans="15:15" x14ac:dyDescent="0.2">
      <c r="O9123" s="62"/>
    </row>
    <row r="9124" spans="15:15" x14ac:dyDescent="0.2">
      <c r="O9124" s="62"/>
    </row>
    <row r="9125" spans="15:15" x14ac:dyDescent="0.2">
      <c r="O9125" s="62"/>
    </row>
    <row r="9126" spans="15:15" x14ac:dyDescent="0.2">
      <c r="O9126" s="62"/>
    </row>
    <row r="9127" spans="15:15" x14ac:dyDescent="0.2">
      <c r="O9127" s="62"/>
    </row>
    <row r="9128" spans="15:15" x14ac:dyDescent="0.2">
      <c r="O9128" s="62"/>
    </row>
    <row r="9129" spans="15:15" x14ac:dyDescent="0.2">
      <c r="O9129" s="62"/>
    </row>
    <row r="9130" spans="15:15" x14ac:dyDescent="0.2">
      <c r="O9130" s="62"/>
    </row>
    <row r="9131" spans="15:15" x14ac:dyDescent="0.2">
      <c r="O9131" s="62"/>
    </row>
    <row r="9132" spans="15:15" x14ac:dyDescent="0.2">
      <c r="O9132" s="62"/>
    </row>
    <row r="9133" spans="15:15" x14ac:dyDescent="0.2">
      <c r="O9133" s="62"/>
    </row>
    <row r="9134" spans="15:15" x14ac:dyDescent="0.2">
      <c r="O9134" s="62"/>
    </row>
    <row r="9135" spans="15:15" x14ac:dyDescent="0.2">
      <c r="O9135" s="62"/>
    </row>
    <row r="9136" spans="15:15" x14ac:dyDescent="0.2">
      <c r="O9136" s="62"/>
    </row>
    <row r="9137" spans="15:15" x14ac:dyDescent="0.2">
      <c r="O9137" s="62"/>
    </row>
    <row r="9138" spans="15:15" x14ac:dyDescent="0.2">
      <c r="O9138" s="62"/>
    </row>
    <row r="9139" spans="15:15" x14ac:dyDescent="0.2">
      <c r="O9139" s="62"/>
    </row>
    <row r="9140" spans="15:15" x14ac:dyDescent="0.2">
      <c r="O9140" s="62"/>
    </row>
    <row r="9141" spans="15:15" x14ac:dyDescent="0.2">
      <c r="O9141" s="62"/>
    </row>
    <row r="9142" spans="15:15" x14ac:dyDescent="0.2">
      <c r="O9142" s="62"/>
    </row>
    <row r="9143" spans="15:15" x14ac:dyDescent="0.2">
      <c r="O9143" s="62"/>
    </row>
    <row r="9144" spans="15:15" x14ac:dyDescent="0.2">
      <c r="O9144" s="62"/>
    </row>
    <row r="9145" spans="15:15" x14ac:dyDescent="0.2">
      <c r="O9145" s="62"/>
    </row>
    <row r="9146" spans="15:15" x14ac:dyDescent="0.2">
      <c r="O9146" s="62"/>
    </row>
    <row r="9147" spans="15:15" x14ac:dyDescent="0.2">
      <c r="O9147" s="62"/>
    </row>
    <row r="9148" spans="15:15" x14ac:dyDescent="0.2">
      <c r="O9148" s="62"/>
    </row>
    <row r="9149" spans="15:15" x14ac:dyDescent="0.2">
      <c r="O9149" s="62"/>
    </row>
    <row r="9150" spans="15:15" x14ac:dyDescent="0.2">
      <c r="O9150" s="62"/>
    </row>
    <row r="9151" spans="15:15" x14ac:dyDescent="0.2">
      <c r="O9151" s="62"/>
    </row>
    <row r="9152" spans="15:15" x14ac:dyDescent="0.2">
      <c r="O9152" s="62"/>
    </row>
    <row r="9153" spans="15:15" x14ac:dyDescent="0.2">
      <c r="O9153" s="62"/>
    </row>
    <row r="9154" spans="15:15" x14ac:dyDescent="0.2">
      <c r="O9154" s="62"/>
    </row>
    <row r="9155" spans="15:15" x14ac:dyDescent="0.2">
      <c r="O9155" s="62"/>
    </row>
    <row r="9156" spans="15:15" x14ac:dyDescent="0.2">
      <c r="O9156" s="62"/>
    </row>
    <row r="9157" spans="15:15" x14ac:dyDescent="0.2">
      <c r="O9157" s="62"/>
    </row>
    <row r="9158" spans="15:15" x14ac:dyDescent="0.2">
      <c r="O9158" s="62"/>
    </row>
    <row r="9159" spans="15:15" x14ac:dyDescent="0.2">
      <c r="O9159" s="62"/>
    </row>
    <row r="9160" spans="15:15" x14ac:dyDescent="0.2">
      <c r="O9160" s="62"/>
    </row>
    <row r="9161" spans="15:15" x14ac:dyDescent="0.2">
      <c r="O9161" s="62"/>
    </row>
    <row r="9162" spans="15:15" x14ac:dyDescent="0.2">
      <c r="O9162" s="62"/>
    </row>
    <row r="9163" spans="15:15" x14ac:dyDescent="0.2">
      <c r="O9163" s="62"/>
    </row>
    <row r="9164" spans="15:15" x14ac:dyDescent="0.2">
      <c r="O9164" s="62"/>
    </row>
    <row r="9165" spans="15:15" x14ac:dyDescent="0.2">
      <c r="O9165" s="62"/>
    </row>
    <row r="9166" spans="15:15" x14ac:dyDescent="0.2">
      <c r="O9166" s="62"/>
    </row>
    <row r="9167" spans="15:15" x14ac:dyDescent="0.2">
      <c r="O9167" s="62"/>
    </row>
    <row r="9168" spans="15:15" x14ac:dyDescent="0.2">
      <c r="O9168" s="62"/>
    </row>
    <row r="9169" spans="15:15" x14ac:dyDescent="0.2">
      <c r="O9169" s="62"/>
    </row>
    <row r="9170" spans="15:15" x14ac:dyDescent="0.2">
      <c r="O9170" s="62"/>
    </row>
    <row r="9171" spans="15:15" x14ac:dyDescent="0.2">
      <c r="O9171" s="62"/>
    </row>
    <row r="9172" spans="15:15" x14ac:dyDescent="0.2">
      <c r="O9172" s="62"/>
    </row>
    <row r="9173" spans="15:15" x14ac:dyDescent="0.2">
      <c r="O9173" s="62"/>
    </row>
    <row r="9174" spans="15:15" x14ac:dyDescent="0.2">
      <c r="O9174" s="62"/>
    </row>
    <row r="9175" spans="15:15" x14ac:dyDescent="0.2">
      <c r="O9175" s="62"/>
    </row>
    <row r="9176" spans="15:15" x14ac:dyDescent="0.2">
      <c r="O9176" s="62"/>
    </row>
    <row r="9177" spans="15:15" x14ac:dyDescent="0.2">
      <c r="O9177" s="62"/>
    </row>
    <row r="9178" spans="15:15" x14ac:dyDescent="0.2">
      <c r="O9178" s="62"/>
    </row>
    <row r="9179" spans="15:15" x14ac:dyDescent="0.2">
      <c r="O9179" s="62"/>
    </row>
    <row r="9180" spans="15:15" x14ac:dyDescent="0.2">
      <c r="O9180" s="62"/>
    </row>
    <row r="9181" spans="15:15" x14ac:dyDescent="0.2">
      <c r="O9181" s="62"/>
    </row>
    <row r="9182" spans="15:15" x14ac:dyDescent="0.2">
      <c r="O9182" s="62"/>
    </row>
    <row r="9183" spans="15:15" x14ac:dyDescent="0.2">
      <c r="O9183" s="62"/>
    </row>
    <row r="9184" spans="15:15" x14ac:dyDescent="0.2">
      <c r="O9184" s="62"/>
    </row>
    <row r="9185" spans="15:15" x14ac:dyDescent="0.2">
      <c r="O9185" s="62"/>
    </row>
    <row r="9186" spans="15:15" x14ac:dyDescent="0.2">
      <c r="O9186" s="62"/>
    </row>
    <row r="9187" spans="15:15" x14ac:dyDescent="0.2">
      <c r="O9187" s="62"/>
    </row>
    <row r="9188" spans="15:15" x14ac:dyDescent="0.2">
      <c r="O9188" s="62"/>
    </row>
    <row r="9189" spans="15:15" x14ac:dyDescent="0.2">
      <c r="O9189" s="62"/>
    </row>
    <row r="9190" spans="15:15" x14ac:dyDescent="0.2">
      <c r="O9190" s="62"/>
    </row>
    <row r="9191" spans="15:15" x14ac:dyDescent="0.2">
      <c r="O9191" s="62"/>
    </row>
    <row r="9192" spans="15:15" x14ac:dyDescent="0.2">
      <c r="O9192" s="62"/>
    </row>
    <row r="9193" spans="15:15" x14ac:dyDescent="0.2">
      <c r="O9193" s="62"/>
    </row>
    <row r="9194" spans="15:15" x14ac:dyDescent="0.2">
      <c r="O9194" s="62"/>
    </row>
    <row r="9195" spans="15:15" x14ac:dyDescent="0.2">
      <c r="O9195" s="62"/>
    </row>
    <row r="9196" spans="15:15" x14ac:dyDescent="0.2">
      <c r="O9196" s="62"/>
    </row>
    <row r="9197" spans="15:15" x14ac:dyDescent="0.2">
      <c r="O9197" s="62"/>
    </row>
    <row r="9198" spans="15:15" x14ac:dyDescent="0.2">
      <c r="O9198" s="62"/>
    </row>
    <row r="9199" spans="15:15" x14ac:dyDescent="0.2">
      <c r="O9199" s="62"/>
    </row>
    <row r="9200" spans="15:15" x14ac:dyDescent="0.2">
      <c r="O9200" s="62"/>
    </row>
    <row r="9201" spans="15:15" x14ac:dyDescent="0.2">
      <c r="O9201" s="62"/>
    </row>
    <row r="9202" spans="15:15" x14ac:dyDescent="0.2">
      <c r="O9202" s="62"/>
    </row>
    <row r="9203" spans="15:15" x14ac:dyDescent="0.2">
      <c r="O9203" s="62"/>
    </row>
    <row r="9204" spans="15:15" x14ac:dyDescent="0.2">
      <c r="O9204" s="62"/>
    </row>
    <row r="9205" spans="15:15" x14ac:dyDescent="0.2">
      <c r="O9205" s="62"/>
    </row>
    <row r="9206" spans="15:15" x14ac:dyDescent="0.2">
      <c r="O9206" s="62"/>
    </row>
    <row r="9207" spans="15:15" x14ac:dyDescent="0.2">
      <c r="O9207" s="62"/>
    </row>
    <row r="9208" spans="15:15" x14ac:dyDescent="0.2">
      <c r="O9208" s="62"/>
    </row>
    <row r="9209" spans="15:15" x14ac:dyDescent="0.2">
      <c r="O9209" s="62"/>
    </row>
    <row r="9210" spans="15:15" x14ac:dyDescent="0.2">
      <c r="O9210" s="62"/>
    </row>
    <row r="9211" spans="15:15" x14ac:dyDescent="0.2">
      <c r="O9211" s="62"/>
    </row>
    <row r="9212" spans="15:15" x14ac:dyDescent="0.2">
      <c r="O9212" s="62"/>
    </row>
    <row r="9213" spans="15:15" x14ac:dyDescent="0.2">
      <c r="O9213" s="62"/>
    </row>
    <row r="9214" spans="15:15" x14ac:dyDescent="0.2">
      <c r="O9214" s="62"/>
    </row>
    <row r="9215" spans="15:15" x14ac:dyDescent="0.2">
      <c r="O9215" s="62"/>
    </row>
    <row r="9216" spans="15:15" x14ac:dyDescent="0.2">
      <c r="O9216" s="62"/>
    </row>
    <row r="9217" spans="15:15" x14ac:dyDescent="0.2">
      <c r="O9217" s="62"/>
    </row>
    <row r="9218" spans="15:15" x14ac:dyDescent="0.2">
      <c r="O9218" s="62"/>
    </row>
    <row r="9219" spans="15:15" x14ac:dyDescent="0.2">
      <c r="O9219" s="62"/>
    </row>
    <row r="9220" spans="15:15" x14ac:dyDescent="0.2">
      <c r="O9220" s="62"/>
    </row>
    <row r="9221" spans="15:15" x14ac:dyDescent="0.2">
      <c r="O9221" s="62"/>
    </row>
    <row r="9222" spans="15:15" x14ac:dyDescent="0.2">
      <c r="O9222" s="62"/>
    </row>
    <row r="9223" spans="15:15" x14ac:dyDescent="0.2">
      <c r="O9223" s="62"/>
    </row>
    <row r="9224" spans="15:15" x14ac:dyDescent="0.2">
      <c r="O9224" s="62"/>
    </row>
    <row r="9225" spans="15:15" x14ac:dyDescent="0.2">
      <c r="O9225" s="62"/>
    </row>
    <row r="9226" spans="15:15" x14ac:dyDescent="0.2">
      <c r="O9226" s="62"/>
    </row>
    <row r="9227" spans="15:15" x14ac:dyDescent="0.2">
      <c r="O9227" s="62"/>
    </row>
    <row r="9228" spans="15:15" x14ac:dyDescent="0.2">
      <c r="O9228" s="62"/>
    </row>
    <row r="9229" spans="15:15" x14ac:dyDescent="0.2">
      <c r="O9229" s="62"/>
    </row>
    <row r="9230" spans="15:15" x14ac:dyDescent="0.2">
      <c r="O9230" s="62"/>
    </row>
    <row r="9231" spans="15:15" x14ac:dyDescent="0.2">
      <c r="O9231" s="62"/>
    </row>
    <row r="9232" spans="15:15" x14ac:dyDescent="0.2">
      <c r="O9232" s="62"/>
    </row>
    <row r="9233" spans="15:15" x14ac:dyDescent="0.2">
      <c r="O9233" s="62"/>
    </row>
    <row r="9234" spans="15:15" x14ac:dyDescent="0.2">
      <c r="O9234" s="62"/>
    </row>
    <row r="9235" spans="15:15" x14ac:dyDescent="0.2">
      <c r="O9235" s="62"/>
    </row>
    <row r="9236" spans="15:15" x14ac:dyDescent="0.2">
      <c r="O9236" s="62"/>
    </row>
    <row r="9237" spans="15:15" x14ac:dyDescent="0.2">
      <c r="O9237" s="62"/>
    </row>
    <row r="9238" spans="15:15" x14ac:dyDescent="0.2">
      <c r="O9238" s="62"/>
    </row>
    <row r="9239" spans="15:15" x14ac:dyDescent="0.2">
      <c r="O9239" s="62"/>
    </row>
    <row r="9240" spans="15:15" x14ac:dyDescent="0.2">
      <c r="O9240" s="62"/>
    </row>
    <row r="9241" spans="15:15" x14ac:dyDescent="0.2">
      <c r="O9241" s="62"/>
    </row>
    <row r="9242" spans="15:15" x14ac:dyDescent="0.2">
      <c r="O9242" s="62"/>
    </row>
    <row r="9243" spans="15:15" x14ac:dyDescent="0.2">
      <c r="O9243" s="62"/>
    </row>
    <row r="9244" spans="15:15" x14ac:dyDescent="0.2">
      <c r="O9244" s="62"/>
    </row>
    <row r="9245" spans="15:15" x14ac:dyDescent="0.2">
      <c r="O9245" s="62"/>
    </row>
    <row r="9246" spans="15:15" x14ac:dyDescent="0.2">
      <c r="O9246" s="62"/>
    </row>
    <row r="9247" spans="15:15" x14ac:dyDescent="0.2">
      <c r="O9247" s="62"/>
    </row>
    <row r="9248" spans="15:15" x14ac:dyDescent="0.2">
      <c r="O9248" s="62"/>
    </row>
    <row r="9249" spans="15:15" x14ac:dyDescent="0.2">
      <c r="O9249" s="62"/>
    </row>
    <row r="9250" spans="15:15" x14ac:dyDescent="0.2">
      <c r="O9250" s="62"/>
    </row>
    <row r="9251" spans="15:15" x14ac:dyDescent="0.2">
      <c r="O9251" s="62"/>
    </row>
    <row r="9252" spans="15:15" x14ac:dyDescent="0.2">
      <c r="O9252" s="62"/>
    </row>
    <row r="9253" spans="15:15" x14ac:dyDescent="0.2">
      <c r="O9253" s="62"/>
    </row>
    <row r="9254" spans="15:15" x14ac:dyDescent="0.2">
      <c r="O9254" s="62"/>
    </row>
    <row r="9255" spans="15:15" x14ac:dyDescent="0.2">
      <c r="O9255" s="62"/>
    </row>
    <row r="9256" spans="15:15" x14ac:dyDescent="0.2">
      <c r="O9256" s="62"/>
    </row>
    <row r="9257" spans="15:15" x14ac:dyDescent="0.2">
      <c r="O9257" s="62"/>
    </row>
    <row r="9258" spans="15:15" x14ac:dyDescent="0.2">
      <c r="O9258" s="62"/>
    </row>
    <row r="9259" spans="15:15" x14ac:dyDescent="0.2">
      <c r="O9259" s="62"/>
    </row>
    <row r="9260" spans="15:15" x14ac:dyDescent="0.2">
      <c r="O9260" s="62"/>
    </row>
    <row r="9261" spans="15:15" x14ac:dyDescent="0.2">
      <c r="O9261" s="62"/>
    </row>
    <row r="9262" spans="15:15" x14ac:dyDescent="0.2">
      <c r="O9262" s="62"/>
    </row>
    <row r="9263" spans="15:15" x14ac:dyDescent="0.2">
      <c r="O9263" s="62"/>
    </row>
    <row r="9264" spans="15:15" x14ac:dyDescent="0.2">
      <c r="O9264" s="62"/>
    </row>
    <row r="9265" spans="15:15" x14ac:dyDescent="0.2">
      <c r="O9265" s="62"/>
    </row>
    <row r="9266" spans="15:15" x14ac:dyDescent="0.2">
      <c r="O9266" s="62"/>
    </row>
    <row r="9267" spans="15:15" x14ac:dyDescent="0.2">
      <c r="O9267" s="62"/>
    </row>
    <row r="9268" spans="15:15" x14ac:dyDescent="0.2">
      <c r="O9268" s="62"/>
    </row>
    <row r="9269" spans="15:15" x14ac:dyDescent="0.2">
      <c r="O9269" s="62"/>
    </row>
    <row r="9270" spans="15:15" x14ac:dyDescent="0.2">
      <c r="O9270" s="62"/>
    </row>
    <row r="9271" spans="15:15" x14ac:dyDescent="0.2">
      <c r="O9271" s="62"/>
    </row>
    <row r="9272" spans="15:15" x14ac:dyDescent="0.2">
      <c r="O9272" s="62"/>
    </row>
    <row r="9273" spans="15:15" x14ac:dyDescent="0.2">
      <c r="O9273" s="62"/>
    </row>
    <row r="9274" spans="15:15" x14ac:dyDescent="0.2">
      <c r="O9274" s="62"/>
    </row>
    <row r="9275" spans="15:15" x14ac:dyDescent="0.2">
      <c r="O9275" s="62"/>
    </row>
    <row r="9276" spans="15:15" x14ac:dyDescent="0.2">
      <c r="O9276" s="62"/>
    </row>
    <row r="9277" spans="15:15" x14ac:dyDescent="0.2">
      <c r="O9277" s="62"/>
    </row>
    <row r="9278" spans="15:15" x14ac:dyDescent="0.2">
      <c r="O9278" s="62"/>
    </row>
    <row r="9279" spans="15:15" x14ac:dyDescent="0.2">
      <c r="O9279" s="62"/>
    </row>
    <row r="9280" spans="15:15" x14ac:dyDescent="0.2">
      <c r="O9280" s="62"/>
    </row>
    <row r="9281" spans="15:15" x14ac:dyDescent="0.2">
      <c r="O9281" s="62"/>
    </row>
    <row r="9282" spans="15:15" x14ac:dyDescent="0.2">
      <c r="O9282" s="62"/>
    </row>
    <row r="9283" spans="15:15" x14ac:dyDescent="0.2">
      <c r="O9283" s="62"/>
    </row>
    <row r="9284" spans="15:15" x14ac:dyDescent="0.2">
      <c r="O9284" s="62"/>
    </row>
    <row r="9285" spans="15:15" x14ac:dyDescent="0.2">
      <c r="O9285" s="62"/>
    </row>
    <row r="9286" spans="15:15" x14ac:dyDescent="0.2">
      <c r="O9286" s="62"/>
    </row>
    <row r="9287" spans="15:15" x14ac:dyDescent="0.2">
      <c r="O9287" s="62"/>
    </row>
    <row r="9288" spans="15:15" x14ac:dyDescent="0.2">
      <c r="O9288" s="62"/>
    </row>
    <row r="9289" spans="15:15" x14ac:dyDescent="0.2">
      <c r="O9289" s="62"/>
    </row>
    <row r="9290" spans="15:15" x14ac:dyDescent="0.2">
      <c r="O9290" s="62"/>
    </row>
    <row r="9291" spans="15:15" x14ac:dyDescent="0.2">
      <c r="O9291" s="62"/>
    </row>
    <row r="9292" spans="15:15" x14ac:dyDescent="0.2">
      <c r="O9292" s="62"/>
    </row>
    <row r="9293" spans="15:15" x14ac:dyDescent="0.2">
      <c r="O9293" s="62"/>
    </row>
    <row r="9294" spans="15:15" x14ac:dyDescent="0.2">
      <c r="O9294" s="62"/>
    </row>
    <row r="9295" spans="15:15" x14ac:dyDescent="0.2">
      <c r="O9295" s="62"/>
    </row>
    <row r="9296" spans="15:15" x14ac:dyDescent="0.2">
      <c r="O9296" s="62"/>
    </row>
    <row r="9297" spans="15:15" x14ac:dyDescent="0.2">
      <c r="O9297" s="62"/>
    </row>
    <row r="9298" spans="15:15" x14ac:dyDescent="0.2">
      <c r="O9298" s="62"/>
    </row>
    <row r="9299" spans="15:15" x14ac:dyDescent="0.2">
      <c r="O9299" s="62"/>
    </row>
    <row r="9300" spans="15:15" x14ac:dyDescent="0.2">
      <c r="O9300" s="62"/>
    </row>
    <row r="9301" spans="15:15" x14ac:dyDescent="0.2">
      <c r="O9301" s="62"/>
    </row>
    <row r="9302" spans="15:15" x14ac:dyDescent="0.2">
      <c r="O9302" s="62"/>
    </row>
    <row r="9303" spans="15:15" x14ac:dyDescent="0.2">
      <c r="O9303" s="62"/>
    </row>
    <row r="9304" spans="15:15" x14ac:dyDescent="0.2">
      <c r="O9304" s="62"/>
    </row>
    <row r="9305" spans="15:15" x14ac:dyDescent="0.2">
      <c r="O9305" s="62"/>
    </row>
    <row r="9306" spans="15:15" x14ac:dyDescent="0.2">
      <c r="O9306" s="62"/>
    </row>
    <row r="9307" spans="15:15" x14ac:dyDescent="0.2">
      <c r="O9307" s="62"/>
    </row>
    <row r="9308" spans="15:15" x14ac:dyDescent="0.2">
      <c r="O9308" s="62"/>
    </row>
    <row r="9309" spans="15:15" x14ac:dyDescent="0.2">
      <c r="O9309" s="62"/>
    </row>
    <row r="9310" spans="15:15" x14ac:dyDescent="0.2">
      <c r="O9310" s="62"/>
    </row>
    <row r="9311" spans="15:15" x14ac:dyDescent="0.2">
      <c r="O9311" s="62"/>
    </row>
    <row r="9312" spans="15:15" x14ac:dyDescent="0.2">
      <c r="O9312" s="62"/>
    </row>
    <row r="9313" spans="15:15" x14ac:dyDescent="0.2">
      <c r="O9313" s="62"/>
    </row>
    <row r="9314" spans="15:15" x14ac:dyDescent="0.2">
      <c r="O9314" s="62"/>
    </row>
    <row r="9315" spans="15:15" x14ac:dyDescent="0.2">
      <c r="O9315" s="62"/>
    </row>
    <row r="9316" spans="15:15" x14ac:dyDescent="0.2">
      <c r="O9316" s="62"/>
    </row>
    <row r="9317" spans="15:15" x14ac:dyDescent="0.2">
      <c r="O9317" s="62"/>
    </row>
    <row r="9318" spans="15:15" x14ac:dyDescent="0.2">
      <c r="O9318" s="62"/>
    </row>
    <row r="9319" spans="15:15" x14ac:dyDescent="0.2">
      <c r="O9319" s="62"/>
    </row>
    <row r="9320" spans="15:15" x14ac:dyDescent="0.2">
      <c r="O9320" s="62"/>
    </row>
    <row r="9321" spans="15:15" x14ac:dyDescent="0.2">
      <c r="O9321" s="62"/>
    </row>
    <row r="9322" spans="15:15" x14ac:dyDescent="0.2">
      <c r="O9322" s="62"/>
    </row>
    <row r="9323" spans="15:15" x14ac:dyDescent="0.2">
      <c r="O9323" s="62"/>
    </row>
    <row r="9324" spans="15:15" x14ac:dyDescent="0.2">
      <c r="O9324" s="62"/>
    </row>
    <row r="9325" spans="15:15" x14ac:dyDescent="0.2">
      <c r="O9325" s="62"/>
    </row>
    <row r="9326" spans="15:15" x14ac:dyDescent="0.2">
      <c r="O9326" s="62"/>
    </row>
    <row r="9327" spans="15:15" x14ac:dyDescent="0.2">
      <c r="O9327" s="62"/>
    </row>
    <row r="9328" spans="15:15" x14ac:dyDescent="0.2">
      <c r="O9328" s="62"/>
    </row>
    <row r="9329" spans="15:15" x14ac:dyDescent="0.2">
      <c r="O9329" s="62"/>
    </row>
    <row r="9330" spans="15:15" x14ac:dyDescent="0.2">
      <c r="O9330" s="62"/>
    </row>
    <row r="9331" spans="15:15" x14ac:dyDescent="0.2">
      <c r="O9331" s="62"/>
    </row>
    <row r="9332" spans="15:15" x14ac:dyDescent="0.2">
      <c r="O9332" s="62"/>
    </row>
    <row r="9333" spans="15:15" x14ac:dyDescent="0.2">
      <c r="O9333" s="62"/>
    </row>
    <row r="9334" spans="15:15" x14ac:dyDescent="0.2">
      <c r="O9334" s="62"/>
    </row>
    <row r="9335" spans="15:15" x14ac:dyDescent="0.2">
      <c r="O9335" s="62"/>
    </row>
    <row r="9336" spans="15:15" x14ac:dyDescent="0.2">
      <c r="O9336" s="62"/>
    </row>
    <row r="9337" spans="15:15" x14ac:dyDescent="0.2">
      <c r="O9337" s="62"/>
    </row>
    <row r="9338" spans="15:15" x14ac:dyDescent="0.2">
      <c r="O9338" s="62"/>
    </row>
    <row r="9339" spans="15:15" x14ac:dyDescent="0.2">
      <c r="O9339" s="62"/>
    </row>
    <row r="9340" spans="15:15" x14ac:dyDescent="0.2">
      <c r="O9340" s="62"/>
    </row>
    <row r="9341" spans="15:15" x14ac:dyDescent="0.2">
      <c r="O9341" s="62"/>
    </row>
    <row r="9342" spans="15:15" x14ac:dyDescent="0.2">
      <c r="O9342" s="62"/>
    </row>
    <row r="9343" spans="15:15" x14ac:dyDescent="0.2">
      <c r="O9343" s="62"/>
    </row>
    <row r="9344" spans="15:15" x14ac:dyDescent="0.2">
      <c r="O9344" s="62"/>
    </row>
    <row r="9345" spans="15:15" x14ac:dyDescent="0.2">
      <c r="O9345" s="62"/>
    </row>
    <row r="9346" spans="15:15" x14ac:dyDescent="0.2">
      <c r="O9346" s="62"/>
    </row>
    <row r="9347" spans="15:15" x14ac:dyDescent="0.2">
      <c r="O9347" s="62"/>
    </row>
    <row r="9348" spans="15:15" x14ac:dyDescent="0.2">
      <c r="O9348" s="62"/>
    </row>
    <row r="9349" spans="15:15" x14ac:dyDescent="0.2">
      <c r="O9349" s="62"/>
    </row>
    <row r="9350" spans="15:15" x14ac:dyDescent="0.2">
      <c r="O9350" s="62"/>
    </row>
    <row r="9351" spans="15:15" x14ac:dyDescent="0.2">
      <c r="O9351" s="62"/>
    </row>
    <row r="9352" spans="15:15" x14ac:dyDescent="0.2">
      <c r="O9352" s="62"/>
    </row>
    <row r="9353" spans="15:15" x14ac:dyDescent="0.2">
      <c r="O9353" s="62"/>
    </row>
    <row r="9354" spans="15:15" x14ac:dyDescent="0.2">
      <c r="O9354" s="62"/>
    </row>
    <row r="9355" spans="15:15" x14ac:dyDescent="0.2">
      <c r="O9355" s="62"/>
    </row>
    <row r="9356" spans="15:15" x14ac:dyDescent="0.2">
      <c r="O9356" s="62"/>
    </row>
    <row r="9357" spans="15:15" x14ac:dyDescent="0.2">
      <c r="O9357" s="62"/>
    </row>
    <row r="9358" spans="15:15" x14ac:dyDescent="0.2">
      <c r="O9358" s="62"/>
    </row>
    <row r="9359" spans="15:15" x14ac:dyDescent="0.2">
      <c r="O9359" s="62"/>
    </row>
    <row r="9360" spans="15:15" x14ac:dyDescent="0.2">
      <c r="O9360" s="62"/>
    </row>
    <row r="9361" spans="15:15" x14ac:dyDescent="0.2">
      <c r="O9361" s="62"/>
    </row>
    <row r="9362" spans="15:15" x14ac:dyDescent="0.2">
      <c r="O9362" s="62"/>
    </row>
    <row r="9363" spans="15:15" x14ac:dyDescent="0.2">
      <c r="O9363" s="62"/>
    </row>
    <row r="9364" spans="15:15" x14ac:dyDescent="0.2">
      <c r="O9364" s="62"/>
    </row>
    <row r="9365" spans="15:15" x14ac:dyDescent="0.2">
      <c r="O9365" s="62"/>
    </row>
    <row r="9366" spans="15:15" x14ac:dyDescent="0.2">
      <c r="O9366" s="62"/>
    </row>
    <row r="9367" spans="15:15" x14ac:dyDescent="0.2">
      <c r="O9367" s="62"/>
    </row>
    <row r="9368" spans="15:15" x14ac:dyDescent="0.2">
      <c r="O9368" s="62"/>
    </row>
    <row r="9369" spans="15:15" x14ac:dyDescent="0.2">
      <c r="O9369" s="62"/>
    </row>
    <row r="9370" spans="15:15" x14ac:dyDescent="0.2">
      <c r="O9370" s="62"/>
    </row>
    <row r="9371" spans="15:15" x14ac:dyDescent="0.2">
      <c r="O9371" s="62"/>
    </row>
    <row r="9372" spans="15:15" x14ac:dyDescent="0.2">
      <c r="O9372" s="62"/>
    </row>
    <row r="9373" spans="15:15" x14ac:dyDescent="0.2">
      <c r="O9373" s="62"/>
    </row>
    <row r="9374" spans="15:15" x14ac:dyDescent="0.2">
      <c r="O9374" s="62"/>
    </row>
    <row r="9375" spans="15:15" x14ac:dyDescent="0.2">
      <c r="O9375" s="62"/>
    </row>
    <row r="9376" spans="15:15" x14ac:dyDescent="0.2">
      <c r="O9376" s="62"/>
    </row>
    <row r="9377" spans="15:15" x14ac:dyDescent="0.2">
      <c r="O9377" s="62"/>
    </row>
    <row r="9378" spans="15:15" x14ac:dyDescent="0.2">
      <c r="O9378" s="62"/>
    </row>
    <row r="9379" spans="15:15" x14ac:dyDescent="0.2">
      <c r="O9379" s="62"/>
    </row>
    <row r="9380" spans="15:15" x14ac:dyDescent="0.2">
      <c r="O9380" s="62"/>
    </row>
    <row r="9381" spans="15:15" x14ac:dyDescent="0.2">
      <c r="O9381" s="62"/>
    </row>
    <row r="9382" spans="15:15" x14ac:dyDescent="0.2">
      <c r="O9382" s="62"/>
    </row>
    <row r="9383" spans="15:15" x14ac:dyDescent="0.2">
      <c r="O9383" s="62"/>
    </row>
    <row r="9384" spans="15:15" x14ac:dyDescent="0.2">
      <c r="O9384" s="62"/>
    </row>
    <row r="9385" spans="15:15" x14ac:dyDescent="0.2">
      <c r="O9385" s="62"/>
    </row>
    <row r="9386" spans="15:15" x14ac:dyDescent="0.2">
      <c r="O9386" s="62"/>
    </row>
    <row r="9387" spans="15:15" x14ac:dyDescent="0.2">
      <c r="O9387" s="62"/>
    </row>
    <row r="9388" spans="15:15" x14ac:dyDescent="0.2">
      <c r="O9388" s="62"/>
    </row>
    <row r="9389" spans="15:15" x14ac:dyDescent="0.2">
      <c r="O9389" s="62"/>
    </row>
    <row r="9390" spans="15:15" x14ac:dyDescent="0.2">
      <c r="O9390" s="62"/>
    </row>
    <row r="9391" spans="15:15" x14ac:dyDescent="0.2">
      <c r="O9391" s="62"/>
    </row>
    <row r="9392" spans="15:15" x14ac:dyDescent="0.2">
      <c r="O9392" s="62"/>
    </row>
    <row r="9393" spans="15:15" x14ac:dyDescent="0.2">
      <c r="O9393" s="62"/>
    </row>
    <row r="9394" spans="15:15" x14ac:dyDescent="0.2">
      <c r="O9394" s="62"/>
    </row>
    <row r="9395" spans="15:15" x14ac:dyDescent="0.2">
      <c r="O9395" s="62"/>
    </row>
    <row r="9396" spans="15:15" x14ac:dyDescent="0.2">
      <c r="O9396" s="62"/>
    </row>
    <row r="9397" spans="15:15" x14ac:dyDescent="0.2">
      <c r="O9397" s="62"/>
    </row>
    <row r="9398" spans="15:15" x14ac:dyDescent="0.2">
      <c r="O9398" s="62"/>
    </row>
    <row r="9399" spans="15:15" x14ac:dyDescent="0.2">
      <c r="O9399" s="62"/>
    </row>
    <row r="9400" spans="15:15" x14ac:dyDescent="0.2">
      <c r="O9400" s="62"/>
    </row>
    <row r="9401" spans="15:15" x14ac:dyDescent="0.2">
      <c r="O9401" s="62"/>
    </row>
    <row r="9402" spans="15:15" x14ac:dyDescent="0.2">
      <c r="O9402" s="62"/>
    </row>
    <row r="9403" spans="15:15" x14ac:dyDescent="0.2">
      <c r="O9403" s="62"/>
    </row>
    <row r="9404" spans="15:15" x14ac:dyDescent="0.2">
      <c r="O9404" s="62"/>
    </row>
    <row r="9405" spans="15:15" x14ac:dyDescent="0.2">
      <c r="O9405" s="62"/>
    </row>
    <row r="9406" spans="15:15" x14ac:dyDescent="0.2">
      <c r="O9406" s="62"/>
    </row>
    <row r="9407" spans="15:15" x14ac:dyDescent="0.2">
      <c r="O9407" s="62"/>
    </row>
    <row r="9408" spans="15:15" x14ac:dyDescent="0.2">
      <c r="O9408" s="62"/>
    </row>
    <row r="9409" spans="15:15" x14ac:dyDescent="0.2">
      <c r="O9409" s="62"/>
    </row>
    <row r="9410" spans="15:15" x14ac:dyDescent="0.2">
      <c r="O9410" s="62"/>
    </row>
    <row r="9411" spans="15:15" x14ac:dyDescent="0.2">
      <c r="O9411" s="62"/>
    </row>
    <row r="9412" spans="15:15" x14ac:dyDescent="0.2">
      <c r="O9412" s="62"/>
    </row>
    <row r="9413" spans="15:15" x14ac:dyDescent="0.2">
      <c r="O9413" s="62"/>
    </row>
    <row r="9414" spans="15:15" x14ac:dyDescent="0.2">
      <c r="O9414" s="62"/>
    </row>
    <row r="9415" spans="15:15" x14ac:dyDescent="0.2">
      <c r="O9415" s="62"/>
    </row>
    <row r="9416" spans="15:15" x14ac:dyDescent="0.2">
      <c r="O9416" s="62"/>
    </row>
    <row r="9417" spans="15:15" x14ac:dyDescent="0.2">
      <c r="O9417" s="62"/>
    </row>
    <row r="9418" spans="15:15" x14ac:dyDescent="0.2">
      <c r="O9418" s="62"/>
    </row>
    <row r="9419" spans="15:15" x14ac:dyDescent="0.2">
      <c r="O9419" s="62"/>
    </row>
    <row r="9420" spans="15:15" x14ac:dyDescent="0.2">
      <c r="O9420" s="62"/>
    </row>
    <row r="9421" spans="15:15" x14ac:dyDescent="0.2">
      <c r="O9421" s="62"/>
    </row>
    <row r="9422" spans="15:15" x14ac:dyDescent="0.2">
      <c r="O9422" s="62"/>
    </row>
    <row r="9423" spans="15:15" x14ac:dyDescent="0.2">
      <c r="O9423" s="62"/>
    </row>
    <row r="9424" spans="15:15" x14ac:dyDescent="0.2">
      <c r="O9424" s="62"/>
    </row>
    <row r="9425" spans="15:15" x14ac:dyDescent="0.2">
      <c r="O9425" s="62"/>
    </row>
    <row r="9426" spans="15:15" x14ac:dyDescent="0.2">
      <c r="O9426" s="62"/>
    </row>
    <row r="9427" spans="15:15" x14ac:dyDescent="0.2">
      <c r="O9427" s="62"/>
    </row>
    <row r="9428" spans="15:15" x14ac:dyDescent="0.2">
      <c r="O9428" s="62"/>
    </row>
    <row r="9429" spans="15:15" x14ac:dyDescent="0.2">
      <c r="O9429" s="62"/>
    </row>
    <row r="9430" spans="15:15" x14ac:dyDescent="0.2">
      <c r="O9430" s="62"/>
    </row>
    <row r="9431" spans="15:15" x14ac:dyDescent="0.2">
      <c r="O9431" s="62"/>
    </row>
    <row r="9432" spans="15:15" x14ac:dyDescent="0.2">
      <c r="O9432" s="62"/>
    </row>
    <row r="9433" spans="15:15" x14ac:dyDescent="0.2">
      <c r="O9433" s="62"/>
    </row>
    <row r="9434" spans="15:15" x14ac:dyDescent="0.2">
      <c r="O9434" s="62"/>
    </row>
    <row r="9435" spans="15:15" x14ac:dyDescent="0.2">
      <c r="O9435" s="62"/>
    </row>
    <row r="9436" spans="15:15" x14ac:dyDescent="0.2">
      <c r="O9436" s="62"/>
    </row>
    <row r="9437" spans="15:15" x14ac:dyDescent="0.2">
      <c r="O9437" s="62"/>
    </row>
    <row r="9438" spans="15:15" x14ac:dyDescent="0.2">
      <c r="O9438" s="62"/>
    </row>
    <row r="9439" spans="15:15" x14ac:dyDescent="0.2">
      <c r="O9439" s="62"/>
    </row>
    <row r="9440" spans="15:15" x14ac:dyDescent="0.2">
      <c r="O9440" s="62"/>
    </row>
    <row r="9441" spans="15:15" x14ac:dyDescent="0.2">
      <c r="O9441" s="62"/>
    </row>
    <row r="9442" spans="15:15" x14ac:dyDescent="0.2">
      <c r="O9442" s="62"/>
    </row>
    <row r="9443" spans="15:15" x14ac:dyDescent="0.2">
      <c r="O9443" s="62"/>
    </row>
    <row r="9444" spans="15:15" x14ac:dyDescent="0.2">
      <c r="O9444" s="62"/>
    </row>
    <row r="9445" spans="15:15" x14ac:dyDescent="0.2">
      <c r="O9445" s="62"/>
    </row>
    <row r="9446" spans="15:15" x14ac:dyDescent="0.2">
      <c r="O9446" s="62"/>
    </row>
    <row r="9447" spans="15:15" x14ac:dyDescent="0.2">
      <c r="O9447" s="62"/>
    </row>
    <row r="9448" spans="15:15" x14ac:dyDescent="0.2">
      <c r="O9448" s="62"/>
    </row>
    <row r="9449" spans="15:15" x14ac:dyDescent="0.2">
      <c r="O9449" s="62"/>
    </row>
    <row r="9450" spans="15:15" x14ac:dyDescent="0.2">
      <c r="O9450" s="62"/>
    </row>
    <row r="9451" spans="15:15" x14ac:dyDescent="0.2">
      <c r="O9451" s="62"/>
    </row>
    <row r="9452" spans="15:15" x14ac:dyDescent="0.2">
      <c r="O9452" s="62"/>
    </row>
    <row r="9453" spans="15:15" x14ac:dyDescent="0.2">
      <c r="O9453" s="62"/>
    </row>
    <row r="9454" spans="15:15" x14ac:dyDescent="0.2">
      <c r="O9454" s="62"/>
    </row>
    <row r="9455" spans="15:15" x14ac:dyDescent="0.2">
      <c r="O9455" s="62"/>
    </row>
    <row r="9456" spans="15:15" x14ac:dyDescent="0.2">
      <c r="O9456" s="62"/>
    </row>
    <row r="9457" spans="15:15" x14ac:dyDescent="0.2">
      <c r="O9457" s="62"/>
    </row>
    <row r="9458" spans="15:15" x14ac:dyDescent="0.2">
      <c r="O9458" s="62"/>
    </row>
    <row r="9459" spans="15:15" x14ac:dyDescent="0.2">
      <c r="O9459" s="62"/>
    </row>
    <row r="9460" spans="15:15" x14ac:dyDescent="0.2">
      <c r="O9460" s="62"/>
    </row>
    <row r="9461" spans="15:15" x14ac:dyDescent="0.2">
      <c r="O9461" s="62"/>
    </row>
    <row r="9462" spans="15:15" x14ac:dyDescent="0.2">
      <c r="O9462" s="62"/>
    </row>
    <row r="9463" spans="15:15" x14ac:dyDescent="0.2">
      <c r="O9463" s="62"/>
    </row>
    <row r="9464" spans="15:15" x14ac:dyDescent="0.2">
      <c r="O9464" s="62"/>
    </row>
    <row r="9465" spans="15:15" x14ac:dyDescent="0.2">
      <c r="O9465" s="62"/>
    </row>
    <row r="9466" spans="15:15" x14ac:dyDescent="0.2">
      <c r="O9466" s="62"/>
    </row>
    <row r="9467" spans="15:15" x14ac:dyDescent="0.2">
      <c r="O9467" s="62"/>
    </row>
    <row r="9468" spans="15:15" x14ac:dyDescent="0.2">
      <c r="O9468" s="62"/>
    </row>
    <row r="9469" spans="15:15" x14ac:dyDescent="0.2">
      <c r="O9469" s="62"/>
    </row>
    <row r="9470" spans="15:15" x14ac:dyDescent="0.2">
      <c r="O9470" s="62"/>
    </row>
    <row r="9471" spans="15:15" x14ac:dyDescent="0.2">
      <c r="O9471" s="62"/>
    </row>
    <row r="9472" spans="15:15" x14ac:dyDescent="0.2">
      <c r="O9472" s="62"/>
    </row>
    <row r="9473" spans="15:15" x14ac:dyDescent="0.2">
      <c r="O9473" s="62"/>
    </row>
    <row r="9474" spans="15:15" x14ac:dyDescent="0.2">
      <c r="O9474" s="62"/>
    </row>
    <row r="9475" spans="15:15" x14ac:dyDescent="0.2">
      <c r="O9475" s="62"/>
    </row>
    <row r="9476" spans="15:15" x14ac:dyDescent="0.2">
      <c r="O9476" s="62"/>
    </row>
    <row r="9477" spans="15:15" x14ac:dyDescent="0.2">
      <c r="O9477" s="62"/>
    </row>
    <row r="9478" spans="15:15" x14ac:dyDescent="0.2">
      <c r="O9478" s="62"/>
    </row>
    <row r="9479" spans="15:15" x14ac:dyDescent="0.2">
      <c r="O9479" s="62"/>
    </row>
    <row r="9480" spans="15:15" x14ac:dyDescent="0.2">
      <c r="O9480" s="62"/>
    </row>
    <row r="9481" spans="15:15" x14ac:dyDescent="0.2">
      <c r="O9481" s="62"/>
    </row>
    <row r="9482" spans="15:15" x14ac:dyDescent="0.2">
      <c r="O9482" s="62"/>
    </row>
    <row r="9483" spans="15:15" x14ac:dyDescent="0.2">
      <c r="O9483" s="62"/>
    </row>
    <row r="9484" spans="15:15" x14ac:dyDescent="0.2">
      <c r="O9484" s="62"/>
    </row>
    <row r="9485" spans="15:15" x14ac:dyDescent="0.2">
      <c r="O9485" s="62"/>
    </row>
    <row r="9486" spans="15:15" x14ac:dyDescent="0.2">
      <c r="O9486" s="62"/>
    </row>
    <row r="9487" spans="15:15" x14ac:dyDescent="0.2">
      <c r="O9487" s="62"/>
    </row>
    <row r="9488" spans="15:15" x14ac:dyDescent="0.2">
      <c r="O9488" s="62"/>
    </row>
    <row r="9489" spans="15:15" x14ac:dyDescent="0.2">
      <c r="O9489" s="62"/>
    </row>
    <row r="9490" spans="15:15" x14ac:dyDescent="0.2">
      <c r="O9490" s="62"/>
    </row>
    <row r="9491" spans="15:15" x14ac:dyDescent="0.2">
      <c r="O9491" s="62"/>
    </row>
    <row r="9492" spans="15:15" x14ac:dyDescent="0.2">
      <c r="O9492" s="62"/>
    </row>
    <row r="9493" spans="15:15" x14ac:dyDescent="0.2">
      <c r="O9493" s="62"/>
    </row>
    <row r="9494" spans="15:15" x14ac:dyDescent="0.2">
      <c r="O9494" s="62"/>
    </row>
    <row r="9495" spans="15:15" x14ac:dyDescent="0.2">
      <c r="O9495" s="62"/>
    </row>
    <row r="9496" spans="15:15" x14ac:dyDescent="0.2">
      <c r="O9496" s="62"/>
    </row>
    <row r="9497" spans="15:15" x14ac:dyDescent="0.2">
      <c r="O9497" s="62"/>
    </row>
    <row r="9498" spans="15:15" x14ac:dyDescent="0.2">
      <c r="O9498" s="62"/>
    </row>
    <row r="9499" spans="15:15" x14ac:dyDescent="0.2">
      <c r="O9499" s="62"/>
    </row>
    <row r="9500" spans="15:15" x14ac:dyDescent="0.2">
      <c r="O9500" s="62"/>
    </row>
    <row r="9501" spans="15:15" x14ac:dyDescent="0.2">
      <c r="O9501" s="62"/>
    </row>
    <row r="9502" spans="15:15" x14ac:dyDescent="0.2">
      <c r="O9502" s="62"/>
    </row>
    <row r="9503" spans="15:15" x14ac:dyDescent="0.2">
      <c r="O9503" s="62"/>
    </row>
    <row r="9504" spans="15:15" x14ac:dyDescent="0.2">
      <c r="O9504" s="62"/>
    </row>
    <row r="9505" spans="15:15" x14ac:dyDescent="0.2">
      <c r="O9505" s="62"/>
    </row>
    <row r="9506" spans="15:15" x14ac:dyDescent="0.2">
      <c r="O9506" s="62"/>
    </row>
    <row r="9507" spans="15:15" x14ac:dyDescent="0.2">
      <c r="O9507" s="62"/>
    </row>
    <row r="9508" spans="15:15" x14ac:dyDescent="0.2">
      <c r="O9508" s="62"/>
    </row>
    <row r="9509" spans="15:15" x14ac:dyDescent="0.2">
      <c r="O9509" s="62"/>
    </row>
    <row r="9510" spans="15:15" x14ac:dyDescent="0.2">
      <c r="O9510" s="62"/>
    </row>
    <row r="9511" spans="15:15" x14ac:dyDescent="0.2">
      <c r="O9511" s="62"/>
    </row>
    <row r="9512" spans="15:15" x14ac:dyDescent="0.2">
      <c r="O9512" s="62"/>
    </row>
    <row r="9513" spans="15:15" x14ac:dyDescent="0.2">
      <c r="O9513" s="62"/>
    </row>
    <row r="9514" spans="15:15" x14ac:dyDescent="0.2">
      <c r="O9514" s="62"/>
    </row>
    <row r="9515" spans="15:15" x14ac:dyDescent="0.2">
      <c r="O9515" s="62"/>
    </row>
    <row r="9516" spans="15:15" x14ac:dyDescent="0.2">
      <c r="O9516" s="62"/>
    </row>
    <row r="9517" spans="15:15" x14ac:dyDescent="0.2">
      <c r="O9517" s="62"/>
    </row>
    <row r="9518" spans="15:15" x14ac:dyDescent="0.2">
      <c r="O9518" s="62"/>
    </row>
    <row r="9519" spans="15:15" x14ac:dyDescent="0.2">
      <c r="O9519" s="62"/>
    </row>
    <row r="9520" spans="15:15" x14ac:dyDescent="0.2">
      <c r="O9520" s="62"/>
    </row>
    <row r="9521" spans="15:15" x14ac:dyDescent="0.2">
      <c r="O9521" s="62"/>
    </row>
    <row r="9522" spans="15:15" x14ac:dyDescent="0.2">
      <c r="O9522" s="62"/>
    </row>
    <row r="9523" spans="15:15" x14ac:dyDescent="0.2">
      <c r="O9523" s="62"/>
    </row>
    <row r="9524" spans="15:15" x14ac:dyDescent="0.2">
      <c r="O9524" s="62"/>
    </row>
    <row r="9525" spans="15:15" x14ac:dyDescent="0.2">
      <c r="O9525" s="62"/>
    </row>
    <row r="9526" spans="15:15" x14ac:dyDescent="0.2">
      <c r="O9526" s="62"/>
    </row>
    <row r="9527" spans="15:15" x14ac:dyDescent="0.2">
      <c r="O9527" s="62"/>
    </row>
    <row r="9528" spans="15:15" x14ac:dyDescent="0.2">
      <c r="O9528" s="62"/>
    </row>
    <row r="9529" spans="15:15" x14ac:dyDescent="0.2">
      <c r="O9529" s="62"/>
    </row>
    <row r="9530" spans="15:15" x14ac:dyDescent="0.2">
      <c r="O9530" s="62"/>
    </row>
    <row r="9531" spans="15:15" x14ac:dyDescent="0.2">
      <c r="O9531" s="62"/>
    </row>
    <row r="9532" spans="15:15" x14ac:dyDescent="0.2">
      <c r="O9532" s="62"/>
    </row>
    <row r="9533" spans="15:15" x14ac:dyDescent="0.2">
      <c r="O9533" s="62"/>
    </row>
    <row r="9534" spans="15:15" x14ac:dyDescent="0.2">
      <c r="O9534" s="62"/>
    </row>
    <row r="9535" spans="15:15" x14ac:dyDescent="0.2">
      <c r="O9535" s="62"/>
    </row>
    <row r="9536" spans="15:15" x14ac:dyDescent="0.2">
      <c r="O9536" s="62"/>
    </row>
    <row r="9537" spans="15:15" x14ac:dyDescent="0.2">
      <c r="O9537" s="62"/>
    </row>
    <row r="9538" spans="15:15" x14ac:dyDescent="0.2">
      <c r="O9538" s="62"/>
    </row>
    <row r="9539" spans="15:15" x14ac:dyDescent="0.2">
      <c r="O9539" s="62"/>
    </row>
    <row r="9540" spans="15:15" x14ac:dyDescent="0.2">
      <c r="O9540" s="62"/>
    </row>
    <row r="9541" spans="15:15" x14ac:dyDescent="0.2">
      <c r="O9541" s="62"/>
    </row>
    <row r="9542" spans="15:15" x14ac:dyDescent="0.2">
      <c r="O9542" s="62"/>
    </row>
    <row r="9543" spans="15:15" x14ac:dyDescent="0.2">
      <c r="O9543" s="62"/>
    </row>
    <row r="9544" spans="15:15" x14ac:dyDescent="0.2">
      <c r="O9544" s="62"/>
    </row>
    <row r="9545" spans="15:15" x14ac:dyDescent="0.2">
      <c r="O9545" s="62"/>
    </row>
    <row r="9546" spans="15:15" x14ac:dyDescent="0.2">
      <c r="O9546" s="62"/>
    </row>
    <row r="9547" spans="15:15" x14ac:dyDescent="0.2">
      <c r="O9547" s="62"/>
    </row>
    <row r="9548" spans="15:15" x14ac:dyDescent="0.2">
      <c r="O9548" s="62"/>
    </row>
    <row r="9549" spans="15:15" x14ac:dyDescent="0.2">
      <c r="O9549" s="62"/>
    </row>
    <row r="9550" spans="15:15" x14ac:dyDescent="0.2">
      <c r="O9550" s="62"/>
    </row>
    <row r="9551" spans="15:15" x14ac:dyDescent="0.2">
      <c r="O9551" s="62"/>
    </row>
    <row r="9552" spans="15:15" x14ac:dyDescent="0.2">
      <c r="O9552" s="62"/>
    </row>
    <row r="9553" spans="15:15" x14ac:dyDescent="0.2">
      <c r="O9553" s="62"/>
    </row>
    <row r="9554" spans="15:15" x14ac:dyDescent="0.2">
      <c r="O9554" s="62"/>
    </row>
    <row r="9555" spans="15:15" x14ac:dyDescent="0.2">
      <c r="O9555" s="62"/>
    </row>
    <row r="9556" spans="15:15" x14ac:dyDescent="0.2">
      <c r="O9556" s="62"/>
    </row>
    <row r="9557" spans="15:15" x14ac:dyDescent="0.2">
      <c r="O9557" s="62"/>
    </row>
    <row r="9558" spans="15:15" x14ac:dyDescent="0.2">
      <c r="O9558" s="62"/>
    </row>
    <row r="9559" spans="15:15" x14ac:dyDescent="0.2">
      <c r="O9559" s="62"/>
    </row>
    <row r="9560" spans="15:15" x14ac:dyDescent="0.2">
      <c r="O9560" s="62"/>
    </row>
    <row r="9561" spans="15:15" x14ac:dyDescent="0.2">
      <c r="O9561" s="62"/>
    </row>
    <row r="9562" spans="15:15" x14ac:dyDescent="0.2">
      <c r="O9562" s="62"/>
    </row>
    <row r="9563" spans="15:15" x14ac:dyDescent="0.2">
      <c r="O9563" s="62"/>
    </row>
    <row r="9564" spans="15:15" x14ac:dyDescent="0.2">
      <c r="O9564" s="62"/>
    </row>
    <row r="9565" spans="15:15" x14ac:dyDescent="0.2">
      <c r="O9565" s="62"/>
    </row>
    <row r="9566" spans="15:15" x14ac:dyDescent="0.2">
      <c r="O9566" s="62"/>
    </row>
    <row r="9567" spans="15:15" x14ac:dyDescent="0.2">
      <c r="O9567" s="62"/>
    </row>
    <row r="9568" spans="15:15" x14ac:dyDescent="0.2">
      <c r="O9568" s="62"/>
    </row>
    <row r="9569" spans="15:15" x14ac:dyDescent="0.2">
      <c r="O9569" s="62"/>
    </row>
    <row r="9570" spans="15:15" x14ac:dyDescent="0.2">
      <c r="O9570" s="62"/>
    </row>
    <row r="9571" spans="15:15" x14ac:dyDescent="0.2">
      <c r="O9571" s="62"/>
    </row>
    <row r="9572" spans="15:15" x14ac:dyDescent="0.2">
      <c r="O9572" s="62"/>
    </row>
    <row r="9573" spans="15:15" x14ac:dyDescent="0.2">
      <c r="O9573" s="62"/>
    </row>
    <row r="9574" spans="15:15" x14ac:dyDescent="0.2">
      <c r="O9574" s="62"/>
    </row>
    <row r="9575" spans="15:15" x14ac:dyDescent="0.2">
      <c r="O9575" s="62"/>
    </row>
    <row r="9576" spans="15:15" x14ac:dyDescent="0.2">
      <c r="O9576" s="62"/>
    </row>
    <row r="9577" spans="15:15" x14ac:dyDescent="0.2">
      <c r="O9577" s="62"/>
    </row>
    <row r="9578" spans="15:15" x14ac:dyDescent="0.2">
      <c r="O9578" s="62"/>
    </row>
    <row r="9579" spans="15:15" x14ac:dyDescent="0.2">
      <c r="O9579" s="62"/>
    </row>
    <row r="9580" spans="15:15" x14ac:dyDescent="0.2">
      <c r="O9580" s="62"/>
    </row>
    <row r="9581" spans="15:15" x14ac:dyDescent="0.2">
      <c r="O9581" s="62"/>
    </row>
    <row r="9582" spans="15:15" x14ac:dyDescent="0.2">
      <c r="O9582" s="62"/>
    </row>
    <row r="9583" spans="15:15" x14ac:dyDescent="0.2">
      <c r="O9583" s="62"/>
    </row>
    <row r="9584" spans="15:15" x14ac:dyDescent="0.2">
      <c r="O9584" s="62"/>
    </row>
    <row r="9585" spans="15:15" x14ac:dyDescent="0.2">
      <c r="O9585" s="62"/>
    </row>
    <row r="9586" spans="15:15" x14ac:dyDescent="0.2">
      <c r="O9586" s="62"/>
    </row>
    <row r="9587" spans="15:15" x14ac:dyDescent="0.2">
      <c r="O9587" s="62"/>
    </row>
    <row r="9588" spans="15:15" x14ac:dyDescent="0.2">
      <c r="O9588" s="62"/>
    </row>
    <row r="9589" spans="15:15" x14ac:dyDescent="0.2">
      <c r="O9589" s="62"/>
    </row>
    <row r="9590" spans="15:15" x14ac:dyDescent="0.2">
      <c r="O9590" s="62"/>
    </row>
    <row r="9591" spans="15:15" x14ac:dyDescent="0.2">
      <c r="O9591" s="62"/>
    </row>
    <row r="9592" spans="15:15" x14ac:dyDescent="0.2">
      <c r="O9592" s="62"/>
    </row>
    <row r="9593" spans="15:15" x14ac:dyDescent="0.2">
      <c r="O9593" s="62"/>
    </row>
    <row r="9594" spans="15:15" x14ac:dyDescent="0.2">
      <c r="O9594" s="62"/>
    </row>
    <row r="9595" spans="15:15" x14ac:dyDescent="0.2">
      <c r="O9595" s="62"/>
    </row>
    <row r="9596" spans="15:15" x14ac:dyDescent="0.2">
      <c r="O9596" s="62"/>
    </row>
    <row r="9597" spans="15:15" x14ac:dyDescent="0.2">
      <c r="O9597" s="62"/>
    </row>
    <row r="9598" spans="15:15" x14ac:dyDescent="0.2">
      <c r="O9598" s="62"/>
    </row>
    <row r="9599" spans="15:15" x14ac:dyDescent="0.2">
      <c r="O9599" s="62"/>
    </row>
    <row r="9600" spans="15:15" x14ac:dyDescent="0.2">
      <c r="O9600" s="62"/>
    </row>
    <row r="9601" spans="15:15" x14ac:dyDescent="0.2">
      <c r="O9601" s="62"/>
    </row>
    <row r="9602" spans="15:15" x14ac:dyDescent="0.2">
      <c r="O9602" s="62"/>
    </row>
    <row r="9603" spans="15:15" x14ac:dyDescent="0.2">
      <c r="O9603" s="62"/>
    </row>
    <row r="9604" spans="15:15" x14ac:dyDescent="0.2">
      <c r="O9604" s="62"/>
    </row>
    <row r="9605" spans="15:15" x14ac:dyDescent="0.2">
      <c r="O9605" s="62"/>
    </row>
    <row r="9606" spans="15:15" x14ac:dyDescent="0.2">
      <c r="O9606" s="62"/>
    </row>
    <row r="9607" spans="15:15" x14ac:dyDescent="0.2">
      <c r="O9607" s="62"/>
    </row>
    <row r="9608" spans="15:15" x14ac:dyDescent="0.2">
      <c r="O9608" s="62"/>
    </row>
    <row r="9609" spans="15:15" x14ac:dyDescent="0.2">
      <c r="O9609" s="62"/>
    </row>
    <row r="9610" spans="15:15" x14ac:dyDescent="0.2">
      <c r="O9610" s="62"/>
    </row>
    <row r="9611" spans="15:15" x14ac:dyDescent="0.2">
      <c r="O9611" s="62"/>
    </row>
    <row r="9612" spans="15:15" x14ac:dyDescent="0.2">
      <c r="O9612" s="62"/>
    </row>
    <row r="9613" spans="15:15" x14ac:dyDescent="0.2">
      <c r="O9613" s="62"/>
    </row>
    <row r="9614" spans="15:15" x14ac:dyDescent="0.2">
      <c r="O9614" s="62"/>
    </row>
    <row r="9615" spans="15:15" x14ac:dyDescent="0.2">
      <c r="O9615" s="62"/>
    </row>
    <row r="9616" spans="15:15" x14ac:dyDescent="0.2">
      <c r="O9616" s="62"/>
    </row>
    <row r="9617" spans="15:15" x14ac:dyDescent="0.2">
      <c r="O9617" s="62"/>
    </row>
    <row r="9618" spans="15:15" x14ac:dyDescent="0.2">
      <c r="O9618" s="62"/>
    </row>
    <row r="9619" spans="15:15" x14ac:dyDescent="0.2">
      <c r="O9619" s="62"/>
    </row>
    <row r="9620" spans="15:15" x14ac:dyDescent="0.2">
      <c r="O9620" s="62"/>
    </row>
    <row r="9621" spans="15:15" x14ac:dyDescent="0.2">
      <c r="O9621" s="62"/>
    </row>
    <row r="9622" spans="15:15" x14ac:dyDescent="0.2">
      <c r="O9622" s="62"/>
    </row>
    <row r="9623" spans="15:15" x14ac:dyDescent="0.2">
      <c r="O9623" s="62"/>
    </row>
    <row r="9624" spans="15:15" x14ac:dyDescent="0.2">
      <c r="O9624" s="62"/>
    </row>
    <row r="9625" spans="15:15" x14ac:dyDescent="0.2">
      <c r="O9625" s="62"/>
    </row>
    <row r="9626" spans="15:15" x14ac:dyDescent="0.2">
      <c r="O9626" s="62"/>
    </row>
    <row r="9627" spans="15:15" x14ac:dyDescent="0.2">
      <c r="O9627" s="62"/>
    </row>
    <row r="9628" spans="15:15" x14ac:dyDescent="0.2">
      <c r="O9628" s="62"/>
    </row>
    <row r="9629" spans="15:15" x14ac:dyDescent="0.2">
      <c r="O9629" s="62"/>
    </row>
    <row r="9630" spans="15:15" x14ac:dyDescent="0.2">
      <c r="O9630" s="62"/>
    </row>
    <row r="9631" spans="15:15" x14ac:dyDescent="0.2">
      <c r="O9631" s="62"/>
    </row>
    <row r="9632" spans="15:15" x14ac:dyDescent="0.2">
      <c r="O9632" s="62"/>
    </row>
    <row r="9633" spans="15:15" x14ac:dyDescent="0.2">
      <c r="O9633" s="62"/>
    </row>
    <row r="9634" spans="15:15" x14ac:dyDescent="0.2">
      <c r="O9634" s="62"/>
    </row>
    <row r="9635" spans="15:15" x14ac:dyDescent="0.2">
      <c r="O9635" s="62"/>
    </row>
    <row r="9636" spans="15:15" x14ac:dyDescent="0.2">
      <c r="O9636" s="62"/>
    </row>
    <row r="9637" spans="15:15" x14ac:dyDescent="0.2">
      <c r="O9637" s="62"/>
    </row>
    <row r="9638" spans="15:15" x14ac:dyDescent="0.2">
      <c r="O9638" s="62"/>
    </row>
    <row r="9639" spans="15:15" x14ac:dyDescent="0.2">
      <c r="O9639" s="62"/>
    </row>
    <row r="9640" spans="15:15" x14ac:dyDescent="0.2">
      <c r="O9640" s="62"/>
    </row>
    <row r="9641" spans="15:15" x14ac:dyDescent="0.2">
      <c r="O9641" s="62"/>
    </row>
    <row r="9642" spans="15:15" x14ac:dyDescent="0.2">
      <c r="O9642" s="62"/>
    </row>
    <row r="9643" spans="15:15" x14ac:dyDescent="0.2">
      <c r="O9643" s="62"/>
    </row>
    <row r="9644" spans="15:15" x14ac:dyDescent="0.2">
      <c r="O9644" s="62"/>
    </row>
    <row r="9645" spans="15:15" x14ac:dyDescent="0.2">
      <c r="O9645" s="62"/>
    </row>
    <row r="9646" spans="15:15" x14ac:dyDescent="0.2">
      <c r="O9646" s="62"/>
    </row>
    <row r="9647" spans="15:15" x14ac:dyDescent="0.2">
      <c r="O9647" s="62"/>
    </row>
    <row r="9648" spans="15:15" x14ac:dyDescent="0.2">
      <c r="O9648" s="62"/>
    </row>
    <row r="9649" spans="15:15" x14ac:dyDescent="0.2">
      <c r="O9649" s="62"/>
    </row>
    <row r="9650" spans="15:15" x14ac:dyDescent="0.2">
      <c r="O9650" s="62"/>
    </row>
    <row r="9651" spans="15:15" x14ac:dyDescent="0.2">
      <c r="O9651" s="62"/>
    </row>
    <row r="9652" spans="15:15" x14ac:dyDescent="0.2">
      <c r="O9652" s="62"/>
    </row>
    <row r="9653" spans="15:15" x14ac:dyDescent="0.2">
      <c r="O9653" s="62"/>
    </row>
    <row r="9654" spans="15:15" x14ac:dyDescent="0.2">
      <c r="O9654" s="62"/>
    </row>
    <row r="9655" spans="15:15" x14ac:dyDescent="0.2">
      <c r="O9655" s="62"/>
    </row>
    <row r="9656" spans="15:15" x14ac:dyDescent="0.2">
      <c r="O9656" s="62"/>
    </row>
    <row r="9657" spans="15:15" x14ac:dyDescent="0.2">
      <c r="O9657" s="62"/>
    </row>
    <row r="9658" spans="15:15" x14ac:dyDescent="0.2">
      <c r="O9658" s="62"/>
    </row>
    <row r="9659" spans="15:15" x14ac:dyDescent="0.2">
      <c r="O9659" s="62"/>
    </row>
    <row r="9660" spans="15:15" x14ac:dyDescent="0.2">
      <c r="O9660" s="62"/>
    </row>
    <row r="9661" spans="15:15" x14ac:dyDescent="0.2">
      <c r="O9661" s="62"/>
    </row>
    <row r="9662" spans="15:15" x14ac:dyDescent="0.2">
      <c r="O9662" s="62"/>
    </row>
    <row r="9663" spans="15:15" x14ac:dyDescent="0.2">
      <c r="O9663" s="62"/>
    </row>
    <row r="9664" spans="15:15" x14ac:dyDescent="0.2">
      <c r="O9664" s="62"/>
    </row>
    <row r="9665" spans="15:15" x14ac:dyDescent="0.2">
      <c r="O9665" s="62"/>
    </row>
    <row r="9666" spans="15:15" x14ac:dyDescent="0.2">
      <c r="O9666" s="62"/>
    </row>
    <row r="9667" spans="15:15" x14ac:dyDescent="0.2">
      <c r="O9667" s="62"/>
    </row>
    <row r="9668" spans="15:15" x14ac:dyDescent="0.2">
      <c r="O9668" s="62"/>
    </row>
    <row r="9669" spans="15:15" x14ac:dyDescent="0.2">
      <c r="O9669" s="62"/>
    </row>
    <row r="9670" spans="15:15" x14ac:dyDescent="0.2">
      <c r="O9670" s="62"/>
    </row>
    <row r="9671" spans="15:15" x14ac:dyDescent="0.2">
      <c r="O9671" s="62"/>
    </row>
    <row r="9672" spans="15:15" x14ac:dyDescent="0.2">
      <c r="O9672" s="62"/>
    </row>
    <row r="9673" spans="15:15" x14ac:dyDescent="0.2">
      <c r="O9673" s="62"/>
    </row>
    <row r="9674" spans="15:15" x14ac:dyDescent="0.2">
      <c r="O9674" s="62"/>
    </row>
    <row r="9675" spans="15:15" x14ac:dyDescent="0.2">
      <c r="O9675" s="62"/>
    </row>
    <row r="9676" spans="15:15" x14ac:dyDescent="0.2">
      <c r="O9676" s="62"/>
    </row>
    <row r="9677" spans="15:15" x14ac:dyDescent="0.2">
      <c r="O9677" s="62"/>
    </row>
    <row r="9678" spans="15:15" x14ac:dyDescent="0.2">
      <c r="O9678" s="62"/>
    </row>
    <row r="9679" spans="15:15" x14ac:dyDescent="0.2">
      <c r="O9679" s="62"/>
    </row>
    <row r="9680" spans="15:15" x14ac:dyDescent="0.2">
      <c r="O9680" s="62"/>
    </row>
    <row r="9681" spans="15:15" x14ac:dyDescent="0.2">
      <c r="O9681" s="62"/>
    </row>
    <row r="9682" spans="15:15" x14ac:dyDescent="0.2">
      <c r="O9682" s="62"/>
    </row>
    <row r="9683" spans="15:15" x14ac:dyDescent="0.2">
      <c r="O9683" s="62"/>
    </row>
    <row r="9684" spans="15:15" x14ac:dyDescent="0.2">
      <c r="O9684" s="62"/>
    </row>
    <row r="9685" spans="15:15" x14ac:dyDescent="0.2">
      <c r="O9685" s="62"/>
    </row>
    <row r="9686" spans="15:15" x14ac:dyDescent="0.2">
      <c r="O9686" s="62"/>
    </row>
    <row r="9687" spans="15:15" x14ac:dyDescent="0.2">
      <c r="O9687" s="62"/>
    </row>
    <row r="9688" spans="15:15" x14ac:dyDescent="0.2">
      <c r="O9688" s="62"/>
    </row>
    <row r="9689" spans="15:15" x14ac:dyDescent="0.2">
      <c r="O9689" s="62"/>
    </row>
    <row r="9690" spans="15:15" x14ac:dyDescent="0.2">
      <c r="O9690" s="62"/>
    </row>
    <row r="9691" spans="15:15" x14ac:dyDescent="0.2">
      <c r="O9691" s="62"/>
    </row>
    <row r="9692" spans="15:15" x14ac:dyDescent="0.2">
      <c r="O9692" s="62"/>
    </row>
    <row r="9693" spans="15:15" x14ac:dyDescent="0.2">
      <c r="O9693" s="62"/>
    </row>
    <row r="9694" spans="15:15" x14ac:dyDescent="0.2">
      <c r="O9694" s="62"/>
    </row>
    <row r="9695" spans="15:15" x14ac:dyDescent="0.2">
      <c r="O9695" s="62"/>
    </row>
    <row r="9696" spans="15:15" x14ac:dyDescent="0.2">
      <c r="O9696" s="62"/>
    </row>
    <row r="9697" spans="15:15" x14ac:dyDescent="0.2">
      <c r="O9697" s="62"/>
    </row>
    <row r="9698" spans="15:15" x14ac:dyDescent="0.2">
      <c r="O9698" s="62"/>
    </row>
    <row r="9699" spans="15:15" x14ac:dyDescent="0.2">
      <c r="O9699" s="62"/>
    </row>
    <row r="9700" spans="15:15" x14ac:dyDescent="0.2">
      <c r="O9700" s="62"/>
    </row>
    <row r="9701" spans="15:15" x14ac:dyDescent="0.2">
      <c r="O9701" s="62"/>
    </row>
    <row r="9702" spans="15:15" x14ac:dyDescent="0.2">
      <c r="O9702" s="62"/>
    </row>
    <row r="9703" spans="15:15" x14ac:dyDescent="0.2">
      <c r="O9703" s="62"/>
    </row>
    <row r="9704" spans="15:15" x14ac:dyDescent="0.2">
      <c r="O9704" s="62"/>
    </row>
    <row r="9705" spans="15:15" x14ac:dyDescent="0.2">
      <c r="O9705" s="62"/>
    </row>
    <row r="9706" spans="15:15" x14ac:dyDescent="0.2">
      <c r="O9706" s="62"/>
    </row>
    <row r="9707" spans="15:15" x14ac:dyDescent="0.2">
      <c r="O9707" s="62"/>
    </row>
    <row r="9708" spans="15:15" x14ac:dyDescent="0.2">
      <c r="O9708" s="62"/>
    </row>
    <row r="9709" spans="15:15" x14ac:dyDescent="0.2">
      <c r="O9709" s="62"/>
    </row>
    <row r="9710" spans="15:15" x14ac:dyDescent="0.2">
      <c r="O9710" s="62"/>
    </row>
    <row r="9711" spans="15:15" x14ac:dyDescent="0.2">
      <c r="O9711" s="62"/>
    </row>
    <row r="9712" spans="15:15" x14ac:dyDescent="0.2">
      <c r="O9712" s="62"/>
    </row>
    <row r="9713" spans="15:15" x14ac:dyDescent="0.2">
      <c r="O9713" s="62"/>
    </row>
    <row r="9714" spans="15:15" x14ac:dyDescent="0.2">
      <c r="O9714" s="62"/>
    </row>
    <row r="9715" spans="15:15" x14ac:dyDescent="0.2">
      <c r="O9715" s="62"/>
    </row>
    <row r="9716" spans="15:15" x14ac:dyDescent="0.2">
      <c r="O9716" s="62"/>
    </row>
    <row r="9717" spans="15:15" x14ac:dyDescent="0.2">
      <c r="O9717" s="62"/>
    </row>
    <row r="9718" spans="15:15" x14ac:dyDescent="0.2">
      <c r="O9718" s="62"/>
    </row>
    <row r="9719" spans="15:15" x14ac:dyDescent="0.2">
      <c r="O9719" s="62"/>
    </row>
    <row r="9720" spans="15:15" x14ac:dyDescent="0.2">
      <c r="O9720" s="62"/>
    </row>
    <row r="9721" spans="15:15" x14ac:dyDescent="0.2">
      <c r="O9721" s="62"/>
    </row>
    <row r="9722" spans="15:15" x14ac:dyDescent="0.2">
      <c r="O9722" s="62"/>
    </row>
    <row r="9723" spans="15:15" x14ac:dyDescent="0.2">
      <c r="O9723" s="62"/>
    </row>
    <row r="9724" spans="15:15" x14ac:dyDescent="0.2">
      <c r="O9724" s="62"/>
    </row>
    <row r="9725" spans="15:15" x14ac:dyDescent="0.2">
      <c r="O9725" s="62"/>
    </row>
    <row r="9726" spans="15:15" x14ac:dyDescent="0.2">
      <c r="O9726" s="62"/>
    </row>
    <row r="9727" spans="15:15" x14ac:dyDescent="0.2">
      <c r="O9727" s="62"/>
    </row>
    <row r="9728" spans="15:15" x14ac:dyDescent="0.2">
      <c r="O9728" s="62"/>
    </row>
    <row r="9729" spans="15:15" x14ac:dyDescent="0.2">
      <c r="O9729" s="62"/>
    </row>
    <row r="9730" spans="15:15" x14ac:dyDescent="0.2">
      <c r="O9730" s="62"/>
    </row>
    <row r="9731" spans="15:15" x14ac:dyDescent="0.2">
      <c r="O9731" s="62"/>
    </row>
    <row r="9732" spans="15:15" x14ac:dyDescent="0.2">
      <c r="O9732" s="62"/>
    </row>
    <row r="9733" spans="15:15" x14ac:dyDescent="0.2">
      <c r="O9733" s="62"/>
    </row>
    <row r="9734" spans="15:15" x14ac:dyDescent="0.2">
      <c r="O9734" s="62"/>
    </row>
    <row r="9735" spans="15:15" x14ac:dyDescent="0.2">
      <c r="O9735" s="62"/>
    </row>
    <row r="9736" spans="15:15" x14ac:dyDescent="0.2">
      <c r="O9736" s="62"/>
    </row>
    <row r="9737" spans="15:15" x14ac:dyDescent="0.2">
      <c r="O9737" s="62"/>
    </row>
    <row r="9738" spans="15:15" x14ac:dyDescent="0.2">
      <c r="O9738" s="62"/>
    </row>
    <row r="9739" spans="15:15" x14ac:dyDescent="0.2">
      <c r="O9739" s="62"/>
    </row>
    <row r="9740" spans="15:15" x14ac:dyDescent="0.2">
      <c r="O9740" s="62"/>
    </row>
    <row r="9741" spans="15:15" x14ac:dyDescent="0.2">
      <c r="O9741" s="62"/>
    </row>
    <row r="9742" spans="15:15" x14ac:dyDescent="0.2">
      <c r="O9742" s="62"/>
    </row>
    <row r="9743" spans="15:15" x14ac:dyDescent="0.2">
      <c r="O9743" s="62"/>
    </row>
    <row r="9744" spans="15:15" x14ac:dyDescent="0.2">
      <c r="O9744" s="62"/>
    </row>
    <row r="9745" spans="15:15" x14ac:dyDescent="0.2">
      <c r="O9745" s="62"/>
    </row>
    <row r="9746" spans="15:15" x14ac:dyDescent="0.2">
      <c r="O9746" s="62"/>
    </row>
    <row r="9747" spans="15:15" x14ac:dyDescent="0.2">
      <c r="O9747" s="62"/>
    </row>
    <row r="9748" spans="15:15" x14ac:dyDescent="0.2">
      <c r="O9748" s="62"/>
    </row>
    <row r="9749" spans="15:15" x14ac:dyDescent="0.2">
      <c r="O9749" s="62"/>
    </row>
    <row r="9750" spans="15:15" x14ac:dyDescent="0.2">
      <c r="O9750" s="62"/>
    </row>
    <row r="9751" spans="15:15" x14ac:dyDescent="0.2">
      <c r="O9751" s="62"/>
    </row>
    <row r="9752" spans="15:15" x14ac:dyDescent="0.2">
      <c r="O9752" s="62"/>
    </row>
    <row r="9753" spans="15:15" x14ac:dyDescent="0.2">
      <c r="O9753" s="62"/>
    </row>
    <row r="9754" spans="15:15" x14ac:dyDescent="0.2">
      <c r="O9754" s="62"/>
    </row>
    <row r="9755" spans="15:15" x14ac:dyDescent="0.2">
      <c r="O9755" s="62"/>
    </row>
    <row r="9756" spans="15:15" x14ac:dyDescent="0.2">
      <c r="O9756" s="62"/>
    </row>
    <row r="9757" spans="15:15" x14ac:dyDescent="0.2">
      <c r="O9757" s="62"/>
    </row>
    <row r="9758" spans="15:15" x14ac:dyDescent="0.2">
      <c r="O9758" s="62"/>
    </row>
    <row r="9759" spans="15:15" x14ac:dyDescent="0.2">
      <c r="O9759" s="62"/>
    </row>
    <row r="9760" spans="15:15" x14ac:dyDescent="0.2">
      <c r="O9760" s="62"/>
    </row>
    <row r="9761" spans="15:15" x14ac:dyDescent="0.2">
      <c r="O9761" s="62"/>
    </row>
    <row r="9762" spans="15:15" x14ac:dyDescent="0.2">
      <c r="O9762" s="62"/>
    </row>
    <row r="9763" spans="15:15" x14ac:dyDescent="0.2">
      <c r="O9763" s="62"/>
    </row>
    <row r="9764" spans="15:15" x14ac:dyDescent="0.2">
      <c r="O9764" s="62"/>
    </row>
    <row r="9765" spans="15:15" x14ac:dyDescent="0.2">
      <c r="O9765" s="62"/>
    </row>
    <row r="9766" spans="15:15" x14ac:dyDescent="0.2">
      <c r="O9766" s="62"/>
    </row>
    <row r="9767" spans="15:15" x14ac:dyDescent="0.2">
      <c r="O9767" s="62"/>
    </row>
    <row r="9768" spans="15:15" x14ac:dyDescent="0.2">
      <c r="O9768" s="62"/>
    </row>
    <row r="9769" spans="15:15" x14ac:dyDescent="0.2">
      <c r="O9769" s="62"/>
    </row>
    <row r="9770" spans="15:15" x14ac:dyDescent="0.2">
      <c r="O9770" s="62"/>
    </row>
    <row r="9771" spans="15:15" x14ac:dyDescent="0.2">
      <c r="O9771" s="62"/>
    </row>
    <row r="9772" spans="15:15" x14ac:dyDescent="0.2">
      <c r="O9772" s="62"/>
    </row>
    <row r="9773" spans="15:15" x14ac:dyDescent="0.2">
      <c r="O9773" s="62"/>
    </row>
    <row r="9774" spans="15:15" x14ac:dyDescent="0.2">
      <c r="O9774" s="62"/>
    </row>
    <row r="9775" spans="15:15" x14ac:dyDescent="0.2">
      <c r="O9775" s="62"/>
    </row>
    <row r="9776" spans="15:15" x14ac:dyDescent="0.2">
      <c r="O9776" s="62"/>
    </row>
    <row r="9777" spans="15:15" x14ac:dyDescent="0.2">
      <c r="O9777" s="62"/>
    </row>
    <row r="9778" spans="15:15" x14ac:dyDescent="0.2">
      <c r="O9778" s="62"/>
    </row>
    <row r="9779" spans="15:15" x14ac:dyDescent="0.2">
      <c r="O9779" s="62"/>
    </row>
    <row r="9780" spans="15:15" x14ac:dyDescent="0.2">
      <c r="O9780" s="62"/>
    </row>
    <row r="9781" spans="15:15" x14ac:dyDescent="0.2">
      <c r="O9781" s="62"/>
    </row>
    <row r="9782" spans="15:15" x14ac:dyDescent="0.2">
      <c r="O9782" s="62"/>
    </row>
    <row r="9783" spans="15:15" x14ac:dyDescent="0.2">
      <c r="O9783" s="62"/>
    </row>
    <row r="9784" spans="15:15" x14ac:dyDescent="0.2">
      <c r="O9784" s="62"/>
    </row>
    <row r="9785" spans="15:15" x14ac:dyDescent="0.2">
      <c r="O9785" s="62"/>
    </row>
    <row r="9786" spans="15:15" x14ac:dyDescent="0.2">
      <c r="O9786" s="62"/>
    </row>
    <row r="9787" spans="15:15" x14ac:dyDescent="0.2">
      <c r="O9787" s="62"/>
    </row>
    <row r="9788" spans="15:15" x14ac:dyDescent="0.2">
      <c r="O9788" s="62"/>
    </row>
    <row r="9789" spans="15:15" x14ac:dyDescent="0.2">
      <c r="O9789" s="62"/>
    </row>
    <row r="9790" spans="15:15" x14ac:dyDescent="0.2">
      <c r="O9790" s="62"/>
    </row>
    <row r="9791" spans="15:15" x14ac:dyDescent="0.2">
      <c r="O9791" s="62"/>
    </row>
    <row r="9792" spans="15:15" x14ac:dyDescent="0.2">
      <c r="O9792" s="62"/>
    </row>
    <row r="9793" spans="15:15" x14ac:dyDescent="0.2">
      <c r="O9793" s="62"/>
    </row>
    <row r="9794" spans="15:15" x14ac:dyDescent="0.2">
      <c r="O9794" s="62"/>
    </row>
    <row r="9795" spans="15:15" x14ac:dyDescent="0.2">
      <c r="O9795" s="62"/>
    </row>
    <row r="9796" spans="15:15" x14ac:dyDescent="0.2">
      <c r="O9796" s="62"/>
    </row>
    <row r="9797" spans="15:15" x14ac:dyDescent="0.2">
      <c r="O9797" s="62"/>
    </row>
    <row r="9798" spans="15:15" x14ac:dyDescent="0.2">
      <c r="O9798" s="62"/>
    </row>
    <row r="9799" spans="15:15" x14ac:dyDescent="0.2">
      <c r="O9799" s="62"/>
    </row>
    <row r="9800" spans="15:15" x14ac:dyDescent="0.2">
      <c r="O9800" s="62"/>
    </row>
    <row r="9801" spans="15:15" x14ac:dyDescent="0.2">
      <c r="O9801" s="62"/>
    </row>
    <row r="9802" spans="15:15" x14ac:dyDescent="0.2">
      <c r="O9802" s="62"/>
    </row>
    <row r="9803" spans="15:15" x14ac:dyDescent="0.2">
      <c r="O9803" s="62"/>
    </row>
    <row r="9804" spans="15:15" x14ac:dyDescent="0.2">
      <c r="O9804" s="62"/>
    </row>
    <row r="9805" spans="15:15" x14ac:dyDescent="0.2">
      <c r="O9805" s="62"/>
    </row>
    <row r="9806" spans="15:15" x14ac:dyDescent="0.2">
      <c r="O9806" s="62"/>
    </row>
    <row r="9807" spans="15:15" x14ac:dyDescent="0.2">
      <c r="O9807" s="62"/>
    </row>
    <row r="9808" spans="15:15" x14ac:dyDescent="0.2">
      <c r="O9808" s="62"/>
    </row>
    <row r="9809" spans="15:15" x14ac:dyDescent="0.2">
      <c r="O9809" s="62"/>
    </row>
    <row r="9810" spans="15:15" x14ac:dyDescent="0.2">
      <c r="O9810" s="62"/>
    </row>
    <row r="9811" spans="15:15" x14ac:dyDescent="0.2">
      <c r="O9811" s="62"/>
    </row>
    <row r="9812" spans="15:15" x14ac:dyDescent="0.2">
      <c r="O9812" s="62"/>
    </row>
    <row r="9813" spans="15:15" x14ac:dyDescent="0.2">
      <c r="O9813" s="62"/>
    </row>
    <row r="9814" spans="15:15" x14ac:dyDescent="0.2">
      <c r="O9814" s="62"/>
    </row>
    <row r="9815" spans="15:15" x14ac:dyDescent="0.2">
      <c r="O9815" s="62"/>
    </row>
    <row r="9816" spans="15:15" x14ac:dyDescent="0.2">
      <c r="O9816" s="62"/>
    </row>
    <row r="9817" spans="15:15" x14ac:dyDescent="0.2">
      <c r="O9817" s="62"/>
    </row>
    <row r="9818" spans="15:15" x14ac:dyDescent="0.2">
      <c r="O9818" s="62"/>
    </row>
    <row r="9819" spans="15:15" x14ac:dyDescent="0.2">
      <c r="O9819" s="62"/>
    </row>
    <row r="9820" spans="15:15" x14ac:dyDescent="0.2">
      <c r="O9820" s="62"/>
    </row>
    <row r="9821" spans="15:15" x14ac:dyDescent="0.2">
      <c r="O9821" s="62"/>
    </row>
    <row r="9822" spans="15:15" x14ac:dyDescent="0.2">
      <c r="O9822" s="62"/>
    </row>
    <row r="9823" spans="15:15" x14ac:dyDescent="0.2">
      <c r="O9823" s="62"/>
    </row>
    <row r="9824" spans="15:15" x14ac:dyDescent="0.2">
      <c r="O9824" s="62"/>
    </row>
    <row r="9825" spans="15:15" x14ac:dyDescent="0.2">
      <c r="O9825" s="62"/>
    </row>
    <row r="9826" spans="15:15" x14ac:dyDescent="0.2">
      <c r="O9826" s="62"/>
    </row>
    <row r="9827" spans="15:15" x14ac:dyDescent="0.2">
      <c r="O9827" s="62"/>
    </row>
    <row r="9828" spans="15:15" x14ac:dyDescent="0.2">
      <c r="O9828" s="62"/>
    </row>
    <row r="9829" spans="15:15" x14ac:dyDescent="0.2">
      <c r="O9829" s="62"/>
    </row>
    <row r="9830" spans="15:15" x14ac:dyDescent="0.2">
      <c r="O9830" s="62"/>
    </row>
    <row r="9831" spans="15:15" x14ac:dyDescent="0.2">
      <c r="O9831" s="62"/>
    </row>
    <row r="9832" spans="15:15" x14ac:dyDescent="0.2">
      <c r="O9832" s="62"/>
    </row>
    <row r="9833" spans="15:15" x14ac:dyDescent="0.2">
      <c r="O9833" s="62"/>
    </row>
    <row r="9834" spans="15:15" x14ac:dyDescent="0.2">
      <c r="O9834" s="62"/>
    </row>
    <row r="9835" spans="15:15" x14ac:dyDescent="0.2">
      <c r="O9835" s="62"/>
    </row>
    <row r="9836" spans="15:15" x14ac:dyDescent="0.2">
      <c r="O9836" s="62"/>
    </row>
    <row r="9837" spans="15:15" x14ac:dyDescent="0.2">
      <c r="O9837" s="62"/>
    </row>
    <row r="9838" spans="15:15" x14ac:dyDescent="0.2">
      <c r="O9838" s="62"/>
    </row>
    <row r="9839" spans="15:15" x14ac:dyDescent="0.2">
      <c r="O9839" s="62"/>
    </row>
    <row r="9840" spans="15:15" x14ac:dyDescent="0.2">
      <c r="O9840" s="62"/>
    </row>
    <row r="9841" spans="15:15" x14ac:dyDescent="0.2">
      <c r="O9841" s="62"/>
    </row>
    <row r="9842" spans="15:15" x14ac:dyDescent="0.2">
      <c r="O9842" s="62"/>
    </row>
    <row r="9843" spans="15:15" x14ac:dyDescent="0.2">
      <c r="O9843" s="62"/>
    </row>
    <row r="9844" spans="15:15" x14ac:dyDescent="0.2">
      <c r="O9844" s="62"/>
    </row>
    <row r="9845" spans="15:15" x14ac:dyDescent="0.2">
      <c r="O9845" s="62"/>
    </row>
    <row r="9846" spans="15:15" x14ac:dyDescent="0.2">
      <c r="O9846" s="62"/>
    </row>
    <row r="9847" spans="15:15" x14ac:dyDescent="0.2">
      <c r="O9847" s="62"/>
    </row>
    <row r="9848" spans="15:15" x14ac:dyDescent="0.2">
      <c r="O9848" s="62"/>
    </row>
    <row r="9849" spans="15:15" x14ac:dyDescent="0.2">
      <c r="O9849" s="62"/>
    </row>
    <row r="9850" spans="15:15" x14ac:dyDescent="0.2">
      <c r="O9850" s="62"/>
    </row>
    <row r="9851" spans="15:15" x14ac:dyDescent="0.2">
      <c r="O9851" s="62"/>
    </row>
    <row r="9852" spans="15:15" x14ac:dyDescent="0.2">
      <c r="O9852" s="62"/>
    </row>
    <row r="9853" spans="15:15" x14ac:dyDescent="0.2">
      <c r="O9853" s="62"/>
    </row>
    <row r="9854" spans="15:15" x14ac:dyDescent="0.2">
      <c r="O9854" s="62"/>
    </row>
    <row r="9855" spans="15:15" x14ac:dyDescent="0.2">
      <c r="O9855" s="62"/>
    </row>
    <row r="9856" spans="15:15" x14ac:dyDescent="0.2">
      <c r="O9856" s="62"/>
    </row>
    <row r="9857" spans="15:15" x14ac:dyDescent="0.2">
      <c r="O9857" s="62"/>
    </row>
    <row r="9858" spans="15:15" x14ac:dyDescent="0.2">
      <c r="O9858" s="62"/>
    </row>
    <row r="9859" spans="15:15" x14ac:dyDescent="0.2">
      <c r="O9859" s="62"/>
    </row>
    <row r="9860" spans="15:15" x14ac:dyDescent="0.2">
      <c r="O9860" s="62"/>
    </row>
    <row r="9861" spans="15:15" x14ac:dyDescent="0.2">
      <c r="O9861" s="62"/>
    </row>
    <row r="9862" spans="15:15" x14ac:dyDescent="0.2">
      <c r="O9862" s="62"/>
    </row>
    <row r="9863" spans="15:15" x14ac:dyDescent="0.2">
      <c r="O9863" s="62"/>
    </row>
    <row r="9864" spans="15:15" x14ac:dyDescent="0.2">
      <c r="O9864" s="62"/>
    </row>
    <row r="9865" spans="15:15" x14ac:dyDescent="0.2">
      <c r="O9865" s="62"/>
    </row>
    <row r="9866" spans="15:15" x14ac:dyDescent="0.2">
      <c r="O9866" s="62"/>
    </row>
    <row r="9867" spans="15:15" x14ac:dyDescent="0.2">
      <c r="O9867" s="62"/>
    </row>
    <row r="9868" spans="15:15" x14ac:dyDescent="0.2">
      <c r="O9868" s="62"/>
    </row>
    <row r="9869" spans="15:15" x14ac:dyDescent="0.2">
      <c r="O9869" s="62"/>
    </row>
    <row r="9870" spans="15:15" x14ac:dyDescent="0.2">
      <c r="O9870" s="62"/>
    </row>
    <row r="9871" spans="15:15" x14ac:dyDescent="0.2">
      <c r="O9871" s="62"/>
    </row>
    <row r="9872" spans="15:15" x14ac:dyDescent="0.2">
      <c r="O9872" s="62"/>
    </row>
    <row r="9873" spans="15:15" x14ac:dyDescent="0.2">
      <c r="O9873" s="62"/>
    </row>
    <row r="9874" spans="15:15" x14ac:dyDescent="0.2">
      <c r="O9874" s="62"/>
    </row>
    <row r="9875" spans="15:15" x14ac:dyDescent="0.2">
      <c r="O9875" s="62"/>
    </row>
    <row r="9876" spans="15:15" x14ac:dyDescent="0.2">
      <c r="O9876" s="62"/>
    </row>
    <row r="9877" spans="15:15" x14ac:dyDescent="0.2">
      <c r="O9877" s="62"/>
    </row>
    <row r="9878" spans="15:15" x14ac:dyDescent="0.2">
      <c r="O9878" s="62"/>
    </row>
    <row r="9879" spans="15:15" x14ac:dyDescent="0.2">
      <c r="O9879" s="62"/>
    </row>
    <row r="9880" spans="15:15" x14ac:dyDescent="0.2">
      <c r="O9880" s="62"/>
    </row>
    <row r="9881" spans="15:15" x14ac:dyDescent="0.2">
      <c r="O9881" s="62"/>
    </row>
    <row r="9882" spans="15:15" x14ac:dyDescent="0.2">
      <c r="O9882" s="62"/>
    </row>
    <row r="9883" spans="15:15" x14ac:dyDescent="0.2">
      <c r="O9883" s="62"/>
    </row>
    <row r="9884" spans="15:15" x14ac:dyDescent="0.2">
      <c r="O9884" s="62"/>
    </row>
    <row r="9885" spans="15:15" x14ac:dyDescent="0.2">
      <c r="O9885" s="62"/>
    </row>
    <row r="9886" spans="15:15" x14ac:dyDescent="0.2">
      <c r="O9886" s="62"/>
    </row>
    <row r="9887" spans="15:15" x14ac:dyDescent="0.2">
      <c r="O9887" s="62"/>
    </row>
    <row r="9888" spans="15:15" x14ac:dyDescent="0.2">
      <c r="O9888" s="62"/>
    </row>
    <row r="9889" spans="15:15" x14ac:dyDescent="0.2">
      <c r="O9889" s="62"/>
    </row>
    <row r="9890" spans="15:15" x14ac:dyDescent="0.2">
      <c r="O9890" s="62"/>
    </row>
    <row r="9891" spans="15:15" x14ac:dyDescent="0.2">
      <c r="O9891" s="62"/>
    </row>
    <row r="9892" spans="15:15" x14ac:dyDescent="0.2">
      <c r="O9892" s="62"/>
    </row>
    <row r="9893" spans="15:15" x14ac:dyDescent="0.2">
      <c r="O9893" s="62"/>
    </row>
    <row r="9894" spans="15:15" x14ac:dyDescent="0.2">
      <c r="O9894" s="62"/>
    </row>
    <row r="9895" spans="15:15" x14ac:dyDescent="0.2">
      <c r="O9895" s="62"/>
    </row>
    <row r="9896" spans="15:15" x14ac:dyDescent="0.2">
      <c r="O9896" s="62"/>
    </row>
    <row r="9897" spans="15:15" x14ac:dyDescent="0.2">
      <c r="O9897" s="62"/>
    </row>
    <row r="9898" spans="15:15" x14ac:dyDescent="0.2">
      <c r="O9898" s="62"/>
    </row>
    <row r="9899" spans="15:15" x14ac:dyDescent="0.2">
      <c r="O9899" s="62"/>
    </row>
    <row r="9900" spans="15:15" x14ac:dyDescent="0.2">
      <c r="O9900" s="62"/>
    </row>
    <row r="9901" spans="15:15" x14ac:dyDescent="0.2">
      <c r="O9901" s="62"/>
    </row>
    <row r="9902" spans="15:15" x14ac:dyDescent="0.2">
      <c r="O9902" s="62"/>
    </row>
    <row r="9903" spans="15:15" x14ac:dyDescent="0.2">
      <c r="O9903" s="62"/>
    </row>
    <row r="9904" spans="15:15" x14ac:dyDescent="0.2">
      <c r="O9904" s="62"/>
    </row>
    <row r="9905" spans="15:15" x14ac:dyDescent="0.2">
      <c r="O9905" s="62"/>
    </row>
    <row r="9906" spans="15:15" x14ac:dyDescent="0.2">
      <c r="O9906" s="62"/>
    </row>
    <row r="9907" spans="15:15" x14ac:dyDescent="0.2">
      <c r="O9907" s="62"/>
    </row>
    <row r="9908" spans="15:15" x14ac:dyDescent="0.2">
      <c r="O9908" s="62"/>
    </row>
    <row r="9909" spans="15:15" x14ac:dyDescent="0.2">
      <c r="O9909" s="62"/>
    </row>
    <row r="9910" spans="15:15" x14ac:dyDescent="0.2">
      <c r="O9910" s="62"/>
    </row>
    <row r="9911" spans="15:15" x14ac:dyDescent="0.2">
      <c r="O9911" s="62"/>
    </row>
    <row r="9912" spans="15:15" x14ac:dyDescent="0.2">
      <c r="O9912" s="62"/>
    </row>
    <row r="9913" spans="15:15" x14ac:dyDescent="0.2">
      <c r="O9913" s="62"/>
    </row>
    <row r="9914" spans="15:15" x14ac:dyDescent="0.2">
      <c r="O9914" s="62"/>
    </row>
    <row r="9915" spans="15:15" x14ac:dyDescent="0.2">
      <c r="O9915" s="62"/>
    </row>
    <row r="9916" spans="15:15" x14ac:dyDescent="0.2">
      <c r="O9916" s="62"/>
    </row>
    <row r="9917" spans="15:15" x14ac:dyDescent="0.2">
      <c r="O9917" s="62"/>
    </row>
    <row r="9918" spans="15:15" x14ac:dyDescent="0.2">
      <c r="O9918" s="62"/>
    </row>
    <row r="9919" spans="15:15" x14ac:dyDescent="0.2">
      <c r="O9919" s="62"/>
    </row>
    <row r="9920" spans="15:15" x14ac:dyDescent="0.2">
      <c r="O9920" s="62"/>
    </row>
    <row r="9921" spans="15:15" x14ac:dyDescent="0.2">
      <c r="O9921" s="62"/>
    </row>
    <row r="9922" spans="15:15" x14ac:dyDescent="0.2">
      <c r="O9922" s="62"/>
    </row>
    <row r="9923" spans="15:15" x14ac:dyDescent="0.2">
      <c r="O9923" s="62"/>
    </row>
    <row r="9924" spans="15:15" x14ac:dyDescent="0.2">
      <c r="O9924" s="62"/>
    </row>
    <row r="9925" spans="15:15" x14ac:dyDescent="0.2">
      <c r="O9925" s="62"/>
    </row>
    <row r="9926" spans="15:15" x14ac:dyDescent="0.2">
      <c r="O9926" s="62"/>
    </row>
    <row r="9927" spans="15:15" x14ac:dyDescent="0.2">
      <c r="O9927" s="62"/>
    </row>
    <row r="9928" spans="15:15" x14ac:dyDescent="0.2">
      <c r="O9928" s="62"/>
    </row>
    <row r="9929" spans="15:15" x14ac:dyDescent="0.2">
      <c r="O9929" s="62"/>
    </row>
    <row r="9930" spans="15:15" x14ac:dyDescent="0.2">
      <c r="O9930" s="62"/>
    </row>
    <row r="9931" spans="15:15" x14ac:dyDescent="0.2">
      <c r="O9931" s="62"/>
    </row>
    <row r="9932" spans="15:15" x14ac:dyDescent="0.2">
      <c r="O9932" s="62"/>
    </row>
    <row r="9933" spans="15:15" x14ac:dyDescent="0.2">
      <c r="O9933" s="62"/>
    </row>
    <row r="9934" spans="15:15" x14ac:dyDescent="0.2">
      <c r="O9934" s="62"/>
    </row>
    <row r="9935" spans="15:15" x14ac:dyDescent="0.2">
      <c r="O9935" s="62"/>
    </row>
    <row r="9936" spans="15:15" x14ac:dyDescent="0.2">
      <c r="O9936" s="62"/>
    </row>
    <row r="9937" spans="15:15" x14ac:dyDescent="0.2">
      <c r="O9937" s="62"/>
    </row>
    <row r="9938" spans="15:15" x14ac:dyDescent="0.2">
      <c r="O9938" s="62"/>
    </row>
    <row r="9939" spans="15:15" x14ac:dyDescent="0.2">
      <c r="O9939" s="62"/>
    </row>
    <row r="9940" spans="15:15" x14ac:dyDescent="0.2">
      <c r="O9940" s="62"/>
    </row>
    <row r="9941" spans="15:15" x14ac:dyDescent="0.2">
      <c r="O9941" s="62"/>
    </row>
    <row r="9942" spans="15:15" x14ac:dyDescent="0.2">
      <c r="O9942" s="62"/>
    </row>
    <row r="9943" spans="15:15" x14ac:dyDescent="0.2">
      <c r="O9943" s="62"/>
    </row>
    <row r="9944" spans="15:15" x14ac:dyDescent="0.2">
      <c r="O9944" s="62"/>
    </row>
    <row r="9945" spans="15:15" x14ac:dyDescent="0.2">
      <c r="O9945" s="62"/>
    </row>
    <row r="9946" spans="15:15" x14ac:dyDescent="0.2">
      <c r="O9946" s="62"/>
    </row>
    <row r="9947" spans="15:15" x14ac:dyDescent="0.2">
      <c r="O9947" s="62"/>
    </row>
    <row r="9948" spans="15:15" x14ac:dyDescent="0.2">
      <c r="O9948" s="62"/>
    </row>
    <row r="9949" spans="15:15" x14ac:dyDescent="0.2">
      <c r="O9949" s="62"/>
    </row>
    <row r="9950" spans="15:15" x14ac:dyDescent="0.2">
      <c r="O9950" s="62"/>
    </row>
    <row r="9951" spans="15:15" x14ac:dyDescent="0.2">
      <c r="O9951" s="62"/>
    </row>
    <row r="9952" spans="15:15" x14ac:dyDescent="0.2">
      <c r="O9952" s="62"/>
    </row>
    <row r="9953" spans="15:15" x14ac:dyDescent="0.2">
      <c r="O9953" s="62"/>
    </row>
    <row r="9954" spans="15:15" x14ac:dyDescent="0.2">
      <c r="O9954" s="62"/>
    </row>
    <row r="9955" spans="15:15" x14ac:dyDescent="0.2">
      <c r="O9955" s="62"/>
    </row>
    <row r="9956" spans="15:15" x14ac:dyDescent="0.2">
      <c r="O9956" s="62"/>
    </row>
    <row r="9957" spans="15:15" x14ac:dyDescent="0.2">
      <c r="O9957" s="62"/>
    </row>
    <row r="9958" spans="15:15" x14ac:dyDescent="0.2">
      <c r="O9958" s="62"/>
    </row>
    <row r="9959" spans="15:15" x14ac:dyDescent="0.2">
      <c r="O9959" s="62"/>
    </row>
    <row r="9960" spans="15:15" x14ac:dyDescent="0.2">
      <c r="O9960" s="62"/>
    </row>
    <row r="9961" spans="15:15" x14ac:dyDescent="0.2">
      <c r="O9961" s="62"/>
    </row>
    <row r="9962" spans="15:15" x14ac:dyDescent="0.2">
      <c r="O9962" s="62"/>
    </row>
    <row r="9963" spans="15:15" x14ac:dyDescent="0.2">
      <c r="O9963" s="62"/>
    </row>
    <row r="9964" spans="15:15" x14ac:dyDescent="0.2">
      <c r="O9964" s="62"/>
    </row>
    <row r="9965" spans="15:15" x14ac:dyDescent="0.2">
      <c r="O9965" s="62"/>
    </row>
    <row r="9966" spans="15:15" x14ac:dyDescent="0.2">
      <c r="O9966" s="62"/>
    </row>
    <row r="9967" spans="15:15" x14ac:dyDescent="0.2">
      <c r="O9967" s="62"/>
    </row>
    <row r="9968" spans="15:15" x14ac:dyDescent="0.2">
      <c r="O9968" s="62"/>
    </row>
    <row r="9969" spans="15:15" x14ac:dyDescent="0.2">
      <c r="O9969" s="62"/>
    </row>
    <row r="9970" spans="15:15" x14ac:dyDescent="0.2">
      <c r="O9970" s="62"/>
    </row>
    <row r="9971" spans="15:15" x14ac:dyDescent="0.2">
      <c r="O9971" s="62"/>
    </row>
    <row r="9972" spans="15:15" x14ac:dyDescent="0.2">
      <c r="O9972" s="62"/>
    </row>
    <row r="9973" spans="15:15" x14ac:dyDescent="0.2">
      <c r="O9973" s="62"/>
    </row>
    <row r="9974" spans="15:15" x14ac:dyDescent="0.2">
      <c r="O9974" s="62"/>
    </row>
    <row r="9975" spans="15:15" x14ac:dyDescent="0.2">
      <c r="O9975" s="62"/>
    </row>
    <row r="9976" spans="15:15" x14ac:dyDescent="0.2">
      <c r="O9976" s="62"/>
    </row>
    <row r="9977" spans="15:15" x14ac:dyDescent="0.2">
      <c r="O9977" s="62"/>
    </row>
    <row r="9978" spans="15:15" x14ac:dyDescent="0.2">
      <c r="O9978" s="62"/>
    </row>
    <row r="9979" spans="15:15" x14ac:dyDescent="0.2">
      <c r="O9979" s="62"/>
    </row>
    <row r="9980" spans="15:15" x14ac:dyDescent="0.2">
      <c r="O9980" s="62"/>
    </row>
    <row r="9981" spans="15:15" x14ac:dyDescent="0.2">
      <c r="O9981" s="62"/>
    </row>
    <row r="9982" spans="15:15" x14ac:dyDescent="0.2">
      <c r="O9982" s="62"/>
    </row>
    <row r="9983" spans="15:15" x14ac:dyDescent="0.2">
      <c r="O9983" s="62"/>
    </row>
    <row r="9984" spans="15:15" x14ac:dyDescent="0.2">
      <c r="O9984" s="62"/>
    </row>
    <row r="9985" spans="15:15" x14ac:dyDescent="0.2">
      <c r="O9985" s="62"/>
    </row>
    <row r="9986" spans="15:15" x14ac:dyDescent="0.2">
      <c r="O9986" s="62"/>
    </row>
    <row r="9987" spans="15:15" x14ac:dyDescent="0.2">
      <c r="O9987" s="62"/>
    </row>
    <row r="9988" spans="15:15" x14ac:dyDescent="0.2">
      <c r="O9988" s="62"/>
    </row>
    <row r="9989" spans="15:15" x14ac:dyDescent="0.2">
      <c r="O9989" s="62"/>
    </row>
    <row r="9990" spans="15:15" x14ac:dyDescent="0.2">
      <c r="O9990" s="62"/>
    </row>
    <row r="9991" spans="15:15" x14ac:dyDescent="0.2">
      <c r="O9991" s="62"/>
    </row>
    <row r="9992" spans="15:15" x14ac:dyDescent="0.2">
      <c r="O9992" s="62"/>
    </row>
    <row r="9993" spans="15:15" x14ac:dyDescent="0.2">
      <c r="O9993" s="62"/>
    </row>
    <row r="9994" spans="15:15" x14ac:dyDescent="0.2">
      <c r="O9994" s="62"/>
    </row>
    <row r="9995" spans="15:15" x14ac:dyDescent="0.2">
      <c r="O9995" s="62"/>
    </row>
    <row r="9996" spans="15:15" x14ac:dyDescent="0.2">
      <c r="O9996" s="62"/>
    </row>
    <row r="9997" spans="15:15" x14ac:dyDescent="0.2">
      <c r="O9997" s="62"/>
    </row>
    <row r="9998" spans="15:15" x14ac:dyDescent="0.2">
      <c r="O9998" s="62"/>
    </row>
    <row r="9999" spans="15:15" x14ac:dyDescent="0.2">
      <c r="O9999" s="62"/>
    </row>
    <row r="10000" spans="15:15" x14ac:dyDescent="0.2">
      <c r="O10000" s="62"/>
    </row>
    <row r="10001" spans="15:15" x14ac:dyDescent="0.2">
      <c r="O10001" s="62"/>
    </row>
    <row r="10002" spans="15:15" x14ac:dyDescent="0.2">
      <c r="O10002" s="62"/>
    </row>
    <row r="10003" spans="15:15" x14ac:dyDescent="0.2">
      <c r="O10003" s="62"/>
    </row>
    <row r="10004" spans="15:15" x14ac:dyDescent="0.2">
      <c r="O10004" s="62"/>
    </row>
    <row r="10005" spans="15:15" x14ac:dyDescent="0.2">
      <c r="O10005" s="62"/>
    </row>
    <row r="10006" spans="15:15" x14ac:dyDescent="0.2">
      <c r="O10006" s="62"/>
    </row>
    <row r="10007" spans="15:15" x14ac:dyDescent="0.2">
      <c r="O10007" s="62"/>
    </row>
    <row r="10008" spans="15:15" x14ac:dyDescent="0.2">
      <c r="O10008" s="62"/>
    </row>
    <row r="10009" spans="15:15" x14ac:dyDescent="0.2">
      <c r="O10009" s="62"/>
    </row>
    <row r="10010" spans="15:15" x14ac:dyDescent="0.2">
      <c r="O10010" s="62"/>
    </row>
    <row r="10011" spans="15:15" x14ac:dyDescent="0.2">
      <c r="O10011" s="62"/>
    </row>
    <row r="10012" spans="15:15" x14ac:dyDescent="0.2">
      <c r="O10012" s="62"/>
    </row>
    <row r="10013" spans="15:15" x14ac:dyDescent="0.2">
      <c r="O10013" s="62"/>
    </row>
    <row r="10014" spans="15:15" x14ac:dyDescent="0.2">
      <c r="O10014" s="62"/>
    </row>
    <row r="10015" spans="15:15" x14ac:dyDescent="0.2">
      <c r="O10015" s="62"/>
    </row>
    <row r="10016" spans="15:15" x14ac:dyDescent="0.2">
      <c r="O10016" s="62"/>
    </row>
    <row r="10017" spans="15:15" x14ac:dyDescent="0.2">
      <c r="O10017" s="62"/>
    </row>
    <row r="10018" spans="15:15" x14ac:dyDescent="0.2">
      <c r="O10018" s="62"/>
    </row>
    <row r="10019" spans="15:15" x14ac:dyDescent="0.2">
      <c r="O10019" s="62"/>
    </row>
    <row r="10020" spans="15:15" x14ac:dyDescent="0.2">
      <c r="O10020" s="62"/>
    </row>
    <row r="10021" spans="15:15" x14ac:dyDescent="0.2">
      <c r="O10021" s="62"/>
    </row>
    <row r="10022" spans="15:15" x14ac:dyDescent="0.2">
      <c r="O10022" s="62"/>
    </row>
    <row r="10023" spans="15:15" x14ac:dyDescent="0.2">
      <c r="O10023" s="62"/>
    </row>
    <row r="10024" spans="15:15" x14ac:dyDescent="0.2">
      <c r="O10024" s="62"/>
    </row>
    <row r="10025" spans="15:15" x14ac:dyDescent="0.2">
      <c r="O10025" s="62"/>
    </row>
    <row r="10026" spans="15:15" x14ac:dyDescent="0.2">
      <c r="O10026" s="62"/>
    </row>
    <row r="10027" spans="15:15" x14ac:dyDescent="0.2">
      <c r="O10027" s="62"/>
    </row>
    <row r="10028" spans="15:15" x14ac:dyDescent="0.2">
      <c r="O10028" s="62"/>
    </row>
    <row r="10029" spans="15:15" x14ac:dyDescent="0.2">
      <c r="O10029" s="62"/>
    </row>
    <row r="10030" spans="15:15" x14ac:dyDescent="0.2">
      <c r="O10030" s="62"/>
    </row>
    <row r="10031" spans="15:15" x14ac:dyDescent="0.2">
      <c r="O10031" s="62"/>
    </row>
    <row r="10032" spans="15:15" x14ac:dyDescent="0.2">
      <c r="O10032" s="62"/>
    </row>
    <row r="10033" spans="15:15" x14ac:dyDescent="0.2">
      <c r="O10033" s="62"/>
    </row>
    <row r="10034" spans="15:15" x14ac:dyDescent="0.2">
      <c r="O10034" s="62"/>
    </row>
    <row r="10035" spans="15:15" x14ac:dyDescent="0.2">
      <c r="O10035" s="62"/>
    </row>
    <row r="10036" spans="15:15" x14ac:dyDescent="0.2">
      <c r="O10036" s="62"/>
    </row>
    <row r="10037" spans="15:15" x14ac:dyDescent="0.2">
      <c r="O10037" s="62"/>
    </row>
    <row r="10038" spans="15:15" x14ac:dyDescent="0.2">
      <c r="O10038" s="62"/>
    </row>
    <row r="10039" spans="15:15" x14ac:dyDescent="0.2">
      <c r="O10039" s="62"/>
    </row>
    <row r="10040" spans="15:15" x14ac:dyDescent="0.2">
      <c r="O10040" s="62"/>
    </row>
    <row r="10041" spans="15:15" x14ac:dyDescent="0.2">
      <c r="O10041" s="62"/>
    </row>
    <row r="10042" spans="15:15" x14ac:dyDescent="0.2">
      <c r="O10042" s="62"/>
    </row>
    <row r="10043" spans="15:15" x14ac:dyDescent="0.2">
      <c r="O10043" s="62"/>
    </row>
    <row r="10044" spans="15:15" x14ac:dyDescent="0.2">
      <c r="O10044" s="62"/>
    </row>
    <row r="10045" spans="15:15" x14ac:dyDescent="0.2">
      <c r="O10045" s="62"/>
    </row>
    <row r="10046" spans="15:15" x14ac:dyDescent="0.2">
      <c r="O10046" s="62"/>
    </row>
    <row r="10047" spans="15:15" x14ac:dyDescent="0.2">
      <c r="O10047" s="62"/>
    </row>
    <row r="10048" spans="15:15" x14ac:dyDescent="0.2">
      <c r="O10048" s="62"/>
    </row>
    <row r="10049" spans="15:15" x14ac:dyDescent="0.2">
      <c r="O10049" s="62"/>
    </row>
    <row r="10050" spans="15:15" x14ac:dyDescent="0.2">
      <c r="O10050" s="62"/>
    </row>
    <row r="10051" spans="15:15" x14ac:dyDescent="0.2">
      <c r="O10051" s="62"/>
    </row>
    <row r="10052" spans="15:15" x14ac:dyDescent="0.2">
      <c r="O10052" s="62"/>
    </row>
    <row r="10053" spans="15:15" x14ac:dyDescent="0.2">
      <c r="O10053" s="62"/>
    </row>
    <row r="10054" spans="15:15" x14ac:dyDescent="0.2">
      <c r="O10054" s="62"/>
    </row>
    <row r="10055" spans="15:15" x14ac:dyDescent="0.2">
      <c r="O10055" s="62"/>
    </row>
    <row r="10056" spans="15:15" x14ac:dyDescent="0.2">
      <c r="O10056" s="62"/>
    </row>
    <row r="10057" spans="15:15" x14ac:dyDescent="0.2">
      <c r="O10057" s="62"/>
    </row>
    <row r="10058" spans="15:15" x14ac:dyDescent="0.2">
      <c r="O10058" s="62"/>
    </row>
    <row r="10059" spans="15:15" x14ac:dyDescent="0.2">
      <c r="O10059" s="62"/>
    </row>
    <row r="10060" spans="15:15" x14ac:dyDescent="0.2">
      <c r="O10060" s="62"/>
    </row>
    <row r="10061" spans="15:15" x14ac:dyDescent="0.2">
      <c r="O10061" s="62"/>
    </row>
    <row r="10062" spans="15:15" x14ac:dyDescent="0.2">
      <c r="O10062" s="62"/>
    </row>
    <row r="10063" spans="15:15" x14ac:dyDescent="0.2">
      <c r="O10063" s="62"/>
    </row>
    <row r="10064" spans="15:15" x14ac:dyDescent="0.2">
      <c r="O10064" s="62"/>
    </row>
    <row r="10065" spans="15:15" x14ac:dyDescent="0.2">
      <c r="O10065" s="62"/>
    </row>
    <row r="10066" spans="15:15" x14ac:dyDescent="0.2">
      <c r="O10066" s="62"/>
    </row>
    <row r="10067" spans="15:15" x14ac:dyDescent="0.2">
      <c r="O10067" s="62"/>
    </row>
    <row r="10068" spans="15:15" x14ac:dyDescent="0.2">
      <c r="O10068" s="62"/>
    </row>
    <row r="10069" spans="15:15" x14ac:dyDescent="0.2">
      <c r="O10069" s="62"/>
    </row>
    <row r="10070" spans="15:15" x14ac:dyDescent="0.2">
      <c r="O10070" s="62"/>
    </row>
    <row r="10071" spans="15:15" x14ac:dyDescent="0.2">
      <c r="O10071" s="62"/>
    </row>
    <row r="10072" spans="15:15" x14ac:dyDescent="0.2">
      <c r="O10072" s="62"/>
    </row>
    <row r="10073" spans="15:15" x14ac:dyDescent="0.2">
      <c r="O10073" s="62"/>
    </row>
    <row r="10074" spans="15:15" x14ac:dyDescent="0.2">
      <c r="O10074" s="62"/>
    </row>
    <row r="10075" spans="15:15" x14ac:dyDescent="0.2">
      <c r="O10075" s="62"/>
    </row>
    <row r="10076" spans="15:15" x14ac:dyDescent="0.2">
      <c r="O10076" s="62"/>
    </row>
    <row r="10077" spans="15:15" x14ac:dyDescent="0.2">
      <c r="O10077" s="62"/>
    </row>
    <row r="10078" spans="15:15" x14ac:dyDescent="0.2">
      <c r="O10078" s="62"/>
    </row>
    <row r="10079" spans="15:15" x14ac:dyDescent="0.2">
      <c r="O10079" s="62"/>
    </row>
    <row r="10080" spans="15:15" x14ac:dyDescent="0.2">
      <c r="O10080" s="62"/>
    </row>
    <row r="10081" spans="15:15" x14ac:dyDescent="0.2">
      <c r="O10081" s="62"/>
    </row>
    <row r="10082" spans="15:15" x14ac:dyDescent="0.2">
      <c r="O10082" s="62"/>
    </row>
    <row r="10083" spans="15:15" x14ac:dyDescent="0.2">
      <c r="O10083" s="62"/>
    </row>
    <row r="10084" spans="15:15" x14ac:dyDescent="0.2">
      <c r="O10084" s="62"/>
    </row>
    <row r="10085" spans="15:15" x14ac:dyDescent="0.2">
      <c r="O10085" s="62"/>
    </row>
    <row r="10086" spans="15:15" x14ac:dyDescent="0.2">
      <c r="O10086" s="62"/>
    </row>
    <row r="10087" spans="15:15" x14ac:dyDescent="0.2">
      <c r="O10087" s="62"/>
    </row>
    <row r="10088" spans="15:15" x14ac:dyDescent="0.2">
      <c r="O10088" s="62"/>
    </row>
    <row r="10089" spans="15:15" x14ac:dyDescent="0.2">
      <c r="O10089" s="62"/>
    </row>
    <row r="10090" spans="15:15" x14ac:dyDescent="0.2">
      <c r="O10090" s="62"/>
    </row>
    <row r="10091" spans="15:15" x14ac:dyDescent="0.2">
      <c r="O10091" s="62"/>
    </row>
    <row r="10092" spans="15:15" x14ac:dyDescent="0.2">
      <c r="O10092" s="62"/>
    </row>
    <row r="10093" spans="15:15" x14ac:dyDescent="0.2">
      <c r="O10093" s="62"/>
    </row>
    <row r="10094" spans="15:15" x14ac:dyDescent="0.2">
      <c r="O10094" s="62"/>
    </row>
    <row r="10095" spans="15:15" x14ac:dyDescent="0.2">
      <c r="O10095" s="62"/>
    </row>
    <row r="10096" spans="15:15" x14ac:dyDescent="0.2">
      <c r="O10096" s="62"/>
    </row>
    <row r="10097" spans="15:15" x14ac:dyDescent="0.2">
      <c r="O10097" s="62"/>
    </row>
    <row r="10098" spans="15:15" x14ac:dyDescent="0.2">
      <c r="O10098" s="62"/>
    </row>
    <row r="10099" spans="15:15" x14ac:dyDescent="0.2">
      <c r="O10099" s="62"/>
    </row>
    <row r="10100" spans="15:15" x14ac:dyDescent="0.2">
      <c r="O10100" s="62"/>
    </row>
    <row r="10101" spans="15:15" x14ac:dyDescent="0.2">
      <c r="O10101" s="62"/>
    </row>
    <row r="10102" spans="15:15" x14ac:dyDescent="0.2">
      <c r="O10102" s="62"/>
    </row>
    <row r="10103" spans="15:15" x14ac:dyDescent="0.2">
      <c r="O10103" s="62"/>
    </row>
    <row r="10104" spans="15:15" x14ac:dyDescent="0.2">
      <c r="O10104" s="62"/>
    </row>
    <row r="10105" spans="15:15" x14ac:dyDescent="0.2">
      <c r="O10105" s="62"/>
    </row>
    <row r="10106" spans="15:15" x14ac:dyDescent="0.2">
      <c r="O10106" s="62"/>
    </row>
    <row r="10107" spans="15:15" x14ac:dyDescent="0.2">
      <c r="O10107" s="62"/>
    </row>
    <row r="10108" spans="15:15" x14ac:dyDescent="0.2">
      <c r="O10108" s="62"/>
    </row>
    <row r="10109" spans="15:15" x14ac:dyDescent="0.2">
      <c r="O10109" s="62"/>
    </row>
    <row r="10110" spans="15:15" x14ac:dyDescent="0.2">
      <c r="O10110" s="62"/>
    </row>
    <row r="10111" spans="15:15" x14ac:dyDescent="0.2">
      <c r="O10111" s="62"/>
    </row>
    <row r="10112" spans="15:15" x14ac:dyDescent="0.2">
      <c r="O10112" s="62"/>
    </row>
    <row r="10113" spans="15:15" x14ac:dyDescent="0.2">
      <c r="O10113" s="62"/>
    </row>
    <row r="10114" spans="15:15" x14ac:dyDescent="0.2">
      <c r="O10114" s="62"/>
    </row>
    <row r="10115" spans="15:15" x14ac:dyDescent="0.2">
      <c r="O10115" s="62"/>
    </row>
    <row r="10116" spans="15:15" x14ac:dyDescent="0.2">
      <c r="O10116" s="62"/>
    </row>
    <row r="10117" spans="15:15" x14ac:dyDescent="0.2">
      <c r="O10117" s="62"/>
    </row>
    <row r="10118" spans="15:15" x14ac:dyDescent="0.2">
      <c r="O10118" s="62"/>
    </row>
    <row r="10119" spans="15:15" x14ac:dyDescent="0.2">
      <c r="O10119" s="62"/>
    </row>
    <row r="10120" spans="15:15" x14ac:dyDescent="0.2">
      <c r="O10120" s="62"/>
    </row>
    <row r="10121" spans="15:15" x14ac:dyDescent="0.2">
      <c r="O10121" s="62"/>
    </row>
    <row r="10122" spans="15:15" x14ac:dyDescent="0.2">
      <c r="O10122" s="62"/>
    </row>
    <row r="10123" spans="15:15" x14ac:dyDescent="0.2">
      <c r="O10123" s="62"/>
    </row>
    <row r="10124" spans="15:15" x14ac:dyDescent="0.2">
      <c r="O10124" s="62"/>
    </row>
    <row r="10125" spans="15:15" x14ac:dyDescent="0.2">
      <c r="O10125" s="62"/>
    </row>
    <row r="10126" spans="15:15" x14ac:dyDescent="0.2">
      <c r="O10126" s="62"/>
    </row>
    <row r="10127" spans="15:15" x14ac:dyDescent="0.2">
      <c r="O10127" s="62"/>
    </row>
    <row r="10128" spans="15:15" x14ac:dyDescent="0.2">
      <c r="O10128" s="62"/>
    </row>
    <row r="10129" spans="15:15" x14ac:dyDescent="0.2">
      <c r="O10129" s="62"/>
    </row>
    <row r="10130" spans="15:15" x14ac:dyDescent="0.2">
      <c r="O10130" s="62"/>
    </row>
    <row r="10131" spans="15:15" x14ac:dyDescent="0.2">
      <c r="O10131" s="62"/>
    </row>
    <row r="10132" spans="15:15" x14ac:dyDescent="0.2">
      <c r="O10132" s="62"/>
    </row>
    <row r="10133" spans="15:15" x14ac:dyDescent="0.2">
      <c r="O10133" s="62"/>
    </row>
    <row r="10134" spans="15:15" x14ac:dyDescent="0.2">
      <c r="O10134" s="62"/>
    </row>
    <row r="10135" spans="15:15" x14ac:dyDescent="0.2">
      <c r="O10135" s="62"/>
    </row>
    <row r="10136" spans="15:15" x14ac:dyDescent="0.2">
      <c r="O10136" s="62"/>
    </row>
    <row r="10137" spans="15:15" x14ac:dyDescent="0.2">
      <c r="O10137" s="62"/>
    </row>
    <row r="10138" spans="15:15" x14ac:dyDescent="0.2">
      <c r="O10138" s="62"/>
    </row>
    <row r="10139" spans="15:15" x14ac:dyDescent="0.2">
      <c r="O10139" s="62"/>
    </row>
    <row r="10140" spans="15:15" x14ac:dyDescent="0.2">
      <c r="O10140" s="62"/>
    </row>
    <row r="10141" spans="15:15" x14ac:dyDescent="0.2">
      <c r="O10141" s="62"/>
    </row>
    <row r="10142" spans="15:15" x14ac:dyDescent="0.2">
      <c r="O10142" s="62"/>
    </row>
    <row r="10143" spans="15:15" x14ac:dyDescent="0.2">
      <c r="O10143" s="62"/>
    </row>
    <row r="10144" spans="15:15" x14ac:dyDescent="0.2">
      <c r="O10144" s="62"/>
    </row>
    <row r="10145" spans="15:15" x14ac:dyDescent="0.2">
      <c r="O10145" s="62"/>
    </row>
    <row r="10146" spans="15:15" x14ac:dyDescent="0.2">
      <c r="O10146" s="62"/>
    </row>
    <row r="10147" spans="15:15" x14ac:dyDescent="0.2">
      <c r="O10147" s="62"/>
    </row>
    <row r="10148" spans="15:15" x14ac:dyDescent="0.2">
      <c r="O10148" s="62"/>
    </row>
    <row r="10149" spans="15:15" x14ac:dyDescent="0.2">
      <c r="O10149" s="62"/>
    </row>
    <row r="10150" spans="15:15" x14ac:dyDescent="0.2">
      <c r="O10150" s="62"/>
    </row>
    <row r="10151" spans="15:15" x14ac:dyDescent="0.2">
      <c r="O10151" s="62"/>
    </row>
    <row r="10152" spans="15:15" x14ac:dyDescent="0.2">
      <c r="O10152" s="62"/>
    </row>
    <row r="10153" spans="15:15" x14ac:dyDescent="0.2">
      <c r="O10153" s="62"/>
    </row>
    <row r="10154" spans="15:15" x14ac:dyDescent="0.2">
      <c r="O10154" s="62"/>
    </row>
    <row r="10155" spans="15:15" x14ac:dyDescent="0.2">
      <c r="O10155" s="62"/>
    </row>
    <row r="10156" spans="15:15" x14ac:dyDescent="0.2">
      <c r="O10156" s="62"/>
    </row>
    <row r="10157" spans="15:15" x14ac:dyDescent="0.2">
      <c r="O10157" s="62"/>
    </row>
    <row r="10158" spans="15:15" x14ac:dyDescent="0.2">
      <c r="O10158" s="62"/>
    </row>
    <row r="10159" spans="15:15" x14ac:dyDescent="0.2">
      <c r="O10159" s="62"/>
    </row>
    <row r="10160" spans="15:15" x14ac:dyDescent="0.2">
      <c r="O10160" s="62"/>
    </row>
    <row r="10161" spans="15:15" x14ac:dyDescent="0.2">
      <c r="O10161" s="62"/>
    </row>
    <row r="10162" spans="15:15" x14ac:dyDescent="0.2">
      <c r="O10162" s="62"/>
    </row>
    <row r="10163" spans="15:15" x14ac:dyDescent="0.2">
      <c r="O10163" s="62"/>
    </row>
    <row r="10164" spans="15:15" x14ac:dyDescent="0.2">
      <c r="O10164" s="62"/>
    </row>
    <row r="10165" spans="15:15" x14ac:dyDescent="0.2">
      <c r="O10165" s="62"/>
    </row>
    <row r="10166" spans="15:15" x14ac:dyDescent="0.2">
      <c r="O10166" s="62"/>
    </row>
    <row r="10167" spans="15:15" x14ac:dyDescent="0.2">
      <c r="O10167" s="62"/>
    </row>
    <row r="10168" spans="15:15" x14ac:dyDescent="0.2">
      <c r="O10168" s="62"/>
    </row>
    <row r="10169" spans="15:15" x14ac:dyDescent="0.2">
      <c r="O10169" s="62"/>
    </row>
    <row r="10170" spans="15:15" x14ac:dyDescent="0.2">
      <c r="O10170" s="62"/>
    </row>
    <row r="10171" spans="15:15" x14ac:dyDescent="0.2">
      <c r="O10171" s="62"/>
    </row>
    <row r="10172" spans="15:15" x14ac:dyDescent="0.2">
      <c r="O10172" s="62"/>
    </row>
    <row r="10173" spans="15:15" x14ac:dyDescent="0.2">
      <c r="O10173" s="62"/>
    </row>
    <row r="10174" spans="15:15" x14ac:dyDescent="0.2">
      <c r="O10174" s="62"/>
    </row>
    <row r="10175" spans="15:15" x14ac:dyDescent="0.2">
      <c r="O10175" s="62"/>
    </row>
    <row r="10176" spans="15:15" x14ac:dyDescent="0.2">
      <c r="O10176" s="62"/>
    </row>
    <row r="10177" spans="15:15" x14ac:dyDescent="0.2">
      <c r="O10177" s="62"/>
    </row>
    <row r="10178" spans="15:15" x14ac:dyDescent="0.2">
      <c r="O10178" s="62"/>
    </row>
    <row r="10179" spans="15:15" x14ac:dyDescent="0.2">
      <c r="O10179" s="62"/>
    </row>
    <row r="10180" spans="15:15" x14ac:dyDescent="0.2">
      <c r="O10180" s="62"/>
    </row>
    <row r="10181" spans="15:15" x14ac:dyDescent="0.2">
      <c r="O10181" s="62"/>
    </row>
    <row r="10182" spans="15:15" x14ac:dyDescent="0.2">
      <c r="O10182" s="62"/>
    </row>
    <row r="10183" spans="15:15" x14ac:dyDescent="0.2">
      <c r="O10183" s="62"/>
    </row>
    <row r="10184" spans="15:15" x14ac:dyDescent="0.2">
      <c r="O10184" s="62"/>
    </row>
    <row r="10185" spans="15:15" x14ac:dyDescent="0.2">
      <c r="O10185" s="62"/>
    </row>
    <row r="10186" spans="15:15" x14ac:dyDescent="0.2">
      <c r="O10186" s="62"/>
    </row>
    <row r="10187" spans="15:15" x14ac:dyDescent="0.2">
      <c r="O10187" s="62"/>
    </row>
    <row r="10188" spans="15:15" x14ac:dyDescent="0.2">
      <c r="O10188" s="62"/>
    </row>
    <row r="10189" spans="15:15" x14ac:dyDescent="0.2">
      <c r="O10189" s="62"/>
    </row>
    <row r="10190" spans="15:15" x14ac:dyDescent="0.2">
      <c r="O10190" s="62"/>
    </row>
    <row r="10191" spans="15:15" x14ac:dyDescent="0.2">
      <c r="O10191" s="62"/>
    </row>
    <row r="10192" spans="15:15" x14ac:dyDescent="0.2">
      <c r="O10192" s="62"/>
    </row>
    <row r="10193" spans="15:15" x14ac:dyDescent="0.2">
      <c r="O10193" s="62"/>
    </row>
    <row r="10194" spans="15:15" x14ac:dyDescent="0.2">
      <c r="O10194" s="62"/>
    </row>
    <row r="10195" spans="15:15" x14ac:dyDescent="0.2">
      <c r="O10195" s="62"/>
    </row>
    <row r="10196" spans="15:15" x14ac:dyDescent="0.2">
      <c r="O10196" s="62"/>
    </row>
    <row r="10197" spans="15:15" x14ac:dyDescent="0.2">
      <c r="O10197" s="62"/>
    </row>
    <row r="10198" spans="15:15" x14ac:dyDescent="0.2">
      <c r="O10198" s="62"/>
    </row>
    <row r="10199" spans="15:15" x14ac:dyDescent="0.2">
      <c r="O10199" s="62"/>
    </row>
    <row r="10200" spans="15:15" x14ac:dyDescent="0.2">
      <c r="O10200" s="62"/>
    </row>
    <row r="10201" spans="15:15" x14ac:dyDescent="0.2">
      <c r="O10201" s="62"/>
    </row>
    <row r="10202" spans="15:15" x14ac:dyDescent="0.2">
      <c r="O10202" s="62"/>
    </row>
    <row r="10203" spans="15:15" x14ac:dyDescent="0.2">
      <c r="O10203" s="62"/>
    </row>
    <row r="10204" spans="15:15" x14ac:dyDescent="0.2">
      <c r="O10204" s="62"/>
    </row>
    <row r="10205" spans="15:15" x14ac:dyDescent="0.2">
      <c r="O10205" s="62"/>
    </row>
    <row r="10206" spans="15:15" x14ac:dyDescent="0.2">
      <c r="O10206" s="62"/>
    </row>
    <row r="10207" spans="15:15" x14ac:dyDescent="0.2">
      <c r="O10207" s="62"/>
    </row>
    <row r="10208" spans="15:15" x14ac:dyDescent="0.2">
      <c r="O10208" s="62"/>
    </row>
    <row r="10209" spans="15:15" x14ac:dyDescent="0.2">
      <c r="O10209" s="62"/>
    </row>
    <row r="10210" spans="15:15" x14ac:dyDescent="0.2">
      <c r="O10210" s="62"/>
    </row>
    <row r="10211" spans="15:15" x14ac:dyDescent="0.2">
      <c r="O10211" s="62"/>
    </row>
    <row r="10212" spans="15:15" x14ac:dyDescent="0.2">
      <c r="O10212" s="62"/>
    </row>
    <row r="10213" spans="15:15" x14ac:dyDescent="0.2">
      <c r="O10213" s="62"/>
    </row>
    <row r="10214" spans="15:15" x14ac:dyDescent="0.2">
      <c r="O10214" s="62"/>
    </row>
    <row r="10215" spans="15:15" x14ac:dyDescent="0.2">
      <c r="O10215" s="62"/>
    </row>
    <row r="10216" spans="15:15" x14ac:dyDescent="0.2">
      <c r="O10216" s="62"/>
    </row>
    <row r="10217" spans="15:15" x14ac:dyDescent="0.2">
      <c r="O10217" s="62"/>
    </row>
    <row r="10218" spans="15:15" x14ac:dyDescent="0.2">
      <c r="O10218" s="62"/>
    </row>
    <row r="10219" spans="15:15" x14ac:dyDescent="0.2">
      <c r="O10219" s="62"/>
    </row>
    <row r="10220" spans="15:15" x14ac:dyDescent="0.2">
      <c r="O10220" s="62"/>
    </row>
    <row r="10221" spans="15:15" x14ac:dyDescent="0.2">
      <c r="O10221" s="62"/>
    </row>
    <row r="10222" spans="15:15" x14ac:dyDescent="0.2">
      <c r="O10222" s="62"/>
    </row>
    <row r="10223" spans="15:15" x14ac:dyDescent="0.2">
      <c r="O10223" s="62"/>
    </row>
    <row r="10224" spans="15:15" x14ac:dyDescent="0.2">
      <c r="O10224" s="62"/>
    </row>
    <row r="10225" spans="15:15" x14ac:dyDescent="0.2">
      <c r="O10225" s="62"/>
    </row>
    <row r="10226" spans="15:15" x14ac:dyDescent="0.2">
      <c r="O10226" s="62"/>
    </row>
    <row r="10227" spans="15:15" x14ac:dyDescent="0.2">
      <c r="O10227" s="62"/>
    </row>
    <row r="10228" spans="15:15" x14ac:dyDescent="0.2">
      <c r="O10228" s="62"/>
    </row>
    <row r="10229" spans="15:15" x14ac:dyDescent="0.2">
      <c r="O10229" s="62"/>
    </row>
    <row r="10230" spans="15:15" x14ac:dyDescent="0.2">
      <c r="O10230" s="62"/>
    </row>
    <row r="10231" spans="15:15" x14ac:dyDescent="0.2">
      <c r="O10231" s="62"/>
    </row>
    <row r="10232" spans="15:15" x14ac:dyDescent="0.2">
      <c r="O10232" s="62"/>
    </row>
    <row r="10233" spans="15:15" x14ac:dyDescent="0.2">
      <c r="O10233" s="62"/>
    </row>
    <row r="10234" spans="15:15" x14ac:dyDescent="0.2">
      <c r="O10234" s="62"/>
    </row>
    <row r="10235" spans="15:15" x14ac:dyDescent="0.2">
      <c r="O10235" s="62"/>
    </row>
    <row r="10236" spans="15:15" x14ac:dyDescent="0.2">
      <c r="O10236" s="62"/>
    </row>
    <row r="10237" spans="15:15" x14ac:dyDescent="0.2">
      <c r="O10237" s="62"/>
    </row>
    <row r="10238" spans="15:15" x14ac:dyDescent="0.2">
      <c r="O10238" s="62"/>
    </row>
    <row r="10239" spans="15:15" x14ac:dyDescent="0.2">
      <c r="O10239" s="62"/>
    </row>
    <row r="10240" spans="15:15" x14ac:dyDescent="0.2">
      <c r="O10240" s="62"/>
    </row>
    <row r="10241" spans="15:15" x14ac:dyDescent="0.2">
      <c r="O10241" s="62"/>
    </row>
    <row r="10242" spans="15:15" x14ac:dyDescent="0.2">
      <c r="O10242" s="62"/>
    </row>
    <row r="10243" spans="15:15" x14ac:dyDescent="0.2">
      <c r="O10243" s="62"/>
    </row>
    <row r="10244" spans="15:15" x14ac:dyDescent="0.2">
      <c r="O10244" s="62"/>
    </row>
    <row r="10245" spans="15:15" x14ac:dyDescent="0.2">
      <c r="O10245" s="62"/>
    </row>
    <row r="10246" spans="15:15" x14ac:dyDescent="0.2">
      <c r="O10246" s="62"/>
    </row>
    <row r="10247" spans="15:15" x14ac:dyDescent="0.2">
      <c r="O10247" s="62"/>
    </row>
    <row r="10248" spans="15:15" x14ac:dyDescent="0.2">
      <c r="O10248" s="62"/>
    </row>
    <row r="10249" spans="15:15" x14ac:dyDescent="0.2">
      <c r="O10249" s="62"/>
    </row>
    <row r="10250" spans="15:15" x14ac:dyDescent="0.2">
      <c r="O10250" s="62"/>
    </row>
    <row r="10251" spans="15:15" x14ac:dyDescent="0.2">
      <c r="O10251" s="62"/>
    </row>
    <row r="10252" spans="15:15" x14ac:dyDescent="0.2">
      <c r="O10252" s="62"/>
    </row>
    <row r="10253" spans="15:15" x14ac:dyDescent="0.2">
      <c r="O10253" s="62"/>
    </row>
    <row r="10254" spans="15:15" x14ac:dyDescent="0.2">
      <c r="O10254" s="62"/>
    </row>
    <row r="10255" spans="15:15" x14ac:dyDescent="0.2">
      <c r="O10255" s="62"/>
    </row>
    <row r="10256" spans="15:15" x14ac:dyDescent="0.2">
      <c r="O10256" s="62"/>
    </row>
    <row r="10257" spans="15:15" x14ac:dyDescent="0.2">
      <c r="O10257" s="62"/>
    </row>
    <row r="10258" spans="15:15" x14ac:dyDescent="0.2">
      <c r="O10258" s="62"/>
    </row>
    <row r="10259" spans="15:15" x14ac:dyDescent="0.2">
      <c r="O10259" s="62"/>
    </row>
    <row r="10260" spans="15:15" x14ac:dyDescent="0.2">
      <c r="O10260" s="62"/>
    </row>
    <row r="10261" spans="15:15" x14ac:dyDescent="0.2">
      <c r="O10261" s="62"/>
    </row>
    <row r="10262" spans="15:15" x14ac:dyDescent="0.2">
      <c r="O10262" s="62"/>
    </row>
    <row r="10263" spans="15:15" x14ac:dyDescent="0.2">
      <c r="O10263" s="62"/>
    </row>
    <row r="10264" spans="15:15" x14ac:dyDescent="0.2">
      <c r="O10264" s="62"/>
    </row>
    <row r="10265" spans="15:15" x14ac:dyDescent="0.2">
      <c r="O10265" s="62"/>
    </row>
    <row r="10266" spans="15:15" x14ac:dyDescent="0.2">
      <c r="O10266" s="62"/>
    </row>
    <row r="10267" spans="15:15" x14ac:dyDescent="0.2">
      <c r="O10267" s="62"/>
    </row>
    <row r="10268" spans="15:15" x14ac:dyDescent="0.2">
      <c r="O10268" s="62"/>
    </row>
    <row r="10269" spans="15:15" x14ac:dyDescent="0.2">
      <c r="O10269" s="62"/>
    </row>
    <row r="10270" spans="15:15" x14ac:dyDescent="0.2">
      <c r="O10270" s="62"/>
    </row>
    <row r="10271" spans="15:15" x14ac:dyDescent="0.2">
      <c r="O10271" s="62"/>
    </row>
    <row r="10272" spans="15:15" x14ac:dyDescent="0.2">
      <c r="O10272" s="62"/>
    </row>
    <row r="10273" spans="15:15" x14ac:dyDescent="0.2">
      <c r="O10273" s="62"/>
    </row>
    <row r="10274" spans="15:15" x14ac:dyDescent="0.2">
      <c r="O10274" s="62"/>
    </row>
    <row r="10275" spans="15:15" x14ac:dyDescent="0.2">
      <c r="O10275" s="62"/>
    </row>
    <row r="10276" spans="15:15" x14ac:dyDescent="0.2">
      <c r="O10276" s="62"/>
    </row>
    <row r="10277" spans="15:15" x14ac:dyDescent="0.2">
      <c r="O10277" s="62"/>
    </row>
    <row r="10278" spans="15:15" x14ac:dyDescent="0.2">
      <c r="O10278" s="62"/>
    </row>
    <row r="10279" spans="15:15" x14ac:dyDescent="0.2">
      <c r="O10279" s="62"/>
    </row>
    <row r="10280" spans="15:15" x14ac:dyDescent="0.2">
      <c r="O10280" s="62"/>
    </row>
    <row r="10281" spans="15:15" x14ac:dyDescent="0.2">
      <c r="O10281" s="62"/>
    </row>
    <row r="10282" spans="15:15" x14ac:dyDescent="0.2">
      <c r="O10282" s="62"/>
    </row>
    <row r="10283" spans="15:15" x14ac:dyDescent="0.2">
      <c r="O10283" s="62"/>
    </row>
    <row r="10284" spans="15:15" x14ac:dyDescent="0.2">
      <c r="O10284" s="62"/>
    </row>
    <row r="10285" spans="15:15" x14ac:dyDescent="0.2">
      <c r="O10285" s="62"/>
    </row>
    <row r="10286" spans="15:15" x14ac:dyDescent="0.2">
      <c r="O10286" s="62"/>
    </row>
    <row r="10287" spans="15:15" x14ac:dyDescent="0.2">
      <c r="O10287" s="62"/>
    </row>
    <row r="10288" spans="15:15" x14ac:dyDescent="0.2">
      <c r="O10288" s="62"/>
    </row>
    <row r="10289" spans="15:15" x14ac:dyDescent="0.2">
      <c r="O10289" s="62"/>
    </row>
    <row r="10290" spans="15:15" x14ac:dyDescent="0.2">
      <c r="O10290" s="62"/>
    </row>
    <row r="10291" spans="15:15" x14ac:dyDescent="0.2">
      <c r="O10291" s="62"/>
    </row>
    <row r="10292" spans="15:15" x14ac:dyDescent="0.2">
      <c r="O10292" s="62"/>
    </row>
    <row r="10293" spans="15:15" x14ac:dyDescent="0.2">
      <c r="O10293" s="62"/>
    </row>
    <row r="10294" spans="15:15" x14ac:dyDescent="0.2">
      <c r="O10294" s="62"/>
    </row>
    <row r="10295" spans="15:15" x14ac:dyDescent="0.2">
      <c r="O10295" s="62"/>
    </row>
    <row r="10296" spans="15:15" x14ac:dyDescent="0.2">
      <c r="O10296" s="62"/>
    </row>
    <row r="10297" spans="15:15" x14ac:dyDescent="0.2">
      <c r="O10297" s="62"/>
    </row>
    <row r="10298" spans="15:15" x14ac:dyDescent="0.2">
      <c r="O10298" s="62"/>
    </row>
    <row r="10299" spans="15:15" x14ac:dyDescent="0.2">
      <c r="O10299" s="62"/>
    </row>
    <row r="10300" spans="15:15" x14ac:dyDescent="0.2">
      <c r="O10300" s="62"/>
    </row>
    <row r="10301" spans="15:15" x14ac:dyDescent="0.2">
      <c r="O10301" s="62"/>
    </row>
    <row r="10302" spans="15:15" x14ac:dyDescent="0.2">
      <c r="O10302" s="62"/>
    </row>
    <row r="10303" spans="15:15" x14ac:dyDescent="0.2">
      <c r="O10303" s="62"/>
    </row>
    <row r="10304" spans="15:15" x14ac:dyDescent="0.2">
      <c r="O10304" s="62"/>
    </row>
    <row r="10305" spans="15:15" x14ac:dyDescent="0.2">
      <c r="O10305" s="62"/>
    </row>
    <row r="10306" spans="15:15" x14ac:dyDescent="0.2">
      <c r="O10306" s="62"/>
    </row>
    <row r="10307" spans="15:15" x14ac:dyDescent="0.2">
      <c r="O10307" s="62"/>
    </row>
    <row r="10308" spans="15:15" x14ac:dyDescent="0.2">
      <c r="O10308" s="62"/>
    </row>
    <row r="10309" spans="15:15" x14ac:dyDescent="0.2">
      <c r="O10309" s="62"/>
    </row>
    <row r="10310" spans="15:15" x14ac:dyDescent="0.2">
      <c r="O10310" s="62"/>
    </row>
    <row r="10311" spans="15:15" x14ac:dyDescent="0.2">
      <c r="O10311" s="62"/>
    </row>
    <row r="10312" spans="15:15" x14ac:dyDescent="0.2">
      <c r="O10312" s="62"/>
    </row>
    <row r="10313" spans="15:15" x14ac:dyDescent="0.2">
      <c r="O10313" s="62"/>
    </row>
    <row r="10314" spans="15:15" x14ac:dyDescent="0.2">
      <c r="O10314" s="62"/>
    </row>
    <row r="10315" spans="15:15" x14ac:dyDescent="0.2">
      <c r="O10315" s="62"/>
    </row>
    <row r="10316" spans="15:15" x14ac:dyDescent="0.2">
      <c r="O10316" s="62"/>
    </row>
    <row r="10317" spans="15:15" x14ac:dyDescent="0.2">
      <c r="O10317" s="62"/>
    </row>
    <row r="10318" spans="15:15" x14ac:dyDescent="0.2">
      <c r="O10318" s="62"/>
    </row>
    <row r="10319" spans="15:15" x14ac:dyDescent="0.2">
      <c r="O10319" s="62"/>
    </row>
    <row r="10320" spans="15:15" x14ac:dyDescent="0.2">
      <c r="O10320" s="62"/>
    </row>
    <row r="10321" spans="15:15" x14ac:dyDescent="0.2">
      <c r="O10321" s="62"/>
    </row>
    <row r="10322" spans="15:15" x14ac:dyDescent="0.2">
      <c r="O10322" s="62"/>
    </row>
    <row r="10323" spans="15:15" x14ac:dyDescent="0.2">
      <c r="O10323" s="62"/>
    </row>
    <row r="10324" spans="15:15" x14ac:dyDescent="0.2">
      <c r="O10324" s="62"/>
    </row>
    <row r="10325" spans="15:15" x14ac:dyDescent="0.2">
      <c r="O10325" s="62"/>
    </row>
    <row r="10326" spans="15:15" x14ac:dyDescent="0.2">
      <c r="O10326" s="62"/>
    </row>
    <row r="10327" spans="15:15" x14ac:dyDescent="0.2">
      <c r="O10327" s="62"/>
    </row>
    <row r="10328" spans="15:15" x14ac:dyDescent="0.2">
      <c r="O10328" s="62"/>
    </row>
    <row r="10329" spans="15:15" x14ac:dyDescent="0.2">
      <c r="O10329" s="62"/>
    </row>
    <row r="10330" spans="15:15" x14ac:dyDescent="0.2">
      <c r="O10330" s="62"/>
    </row>
    <row r="10331" spans="15:15" x14ac:dyDescent="0.2">
      <c r="O10331" s="62"/>
    </row>
    <row r="10332" spans="15:15" x14ac:dyDescent="0.2">
      <c r="O10332" s="62"/>
    </row>
    <row r="10333" spans="15:15" x14ac:dyDescent="0.2">
      <c r="O10333" s="62"/>
    </row>
    <row r="10334" spans="15:15" x14ac:dyDescent="0.2">
      <c r="O10334" s="62"/>
    </row>
    <row r="10335" spans="15:15" x14ac:dyDescent="0.2">
      <c r="O10335" s="62"/>
    </row>
    <row r="10336" spans="15:15" x14ac:dyDescent="0.2">
      <c r="O10336" s="62"/>
    </row>
    <row r="10337" spans="15:15" x14ac:dyDescent="0.2">
      <c r="O10337" s="62"/>
    </row>
    <row r="10338" spans="15:15" x14ac:dyDescent="0.2">
      <c r="O10338" s="62"/>
    </row>
    <row r="10339" spans="15:15" x14ac:dyDescent="0.2">
      <c r="O10339" s="62"/>
    </row>
    <row r="10340" spans="15:15" x14ac:dyDescent="0.2">
      <c r="O10340" s="62"/>
    </row>
    <row r="10341" spans="15:15" x14ac:dyDescent="0.2">
      <c r="O10341" s="62"/>
    </row>
    <row r="10342" spans="15:15" x14ac:dyDescent="0.2">
      <c r="O10342" s="62"/>
    </row>
    <row r="10343" spans="15:15" x14ac:dyDescent="0.2">
      <c r="O10343" s="62"/>
    </row>
    <row r="10344" spans="15:15" x14ac:dyDescent="0.2">
      <c r="O10344" s="62"/>
    </row>
    <row r="10345" spans="15:15" x14ac:dyDescent="0.2">
      <c r="O10345" s="62"/>
    </row>
    <row r="10346" spans="15:15" x14ac:dyDescent="0.2">
      <c r="O10346" s="62"/>
    </row>
    <row r="10347" spans="15:15" x14ac:dyDescent="0.2">
      <c r="O10347" s="62"/>
    </row>
    <row r="10348" spans="15:15" x14ac:dyDescent="0.2">
      <c r="O10348" s="62"/>
    </row>
    <row r="10349" spans="15:15" x14ac:dyDescent="0.2">
      <c r="O10349" s="62"/>
    </row>
    <row r="10350" spans="15:15" x14ac:dyDescent="0.2">
      <c r="O10350" s="62"/>
    </row>
    <row r="10351" spans="15:15" x14ac:dyDescent="0.2">
      <c r="O10351" s="62"/>
    </row>
    <row r="10352" spans="15:15" x14ac:dyDescent="0.2">
      <c r="O10352" s="62"/>
    </row>
    <row r="10353" spans="15:15" x14ac:dyDescent="0.2">
      <c r="O10353" s="62"/>
    </row>
    <row r="10354" spans="15:15" x14ac:dyDescent="0.2">
      <c r="O10354" s="62"/>
    </row>
    <row r="10355" spans="15:15" x14ac:dyDescent="0.2">
      <c r="O10355" s="62"/>
    </row>
    <row r="10356" spans="15:15" x14ac:dyDescent="0.2">
      <c r="O10356" s="62"/>
    </row>
    <row r="10357" spans="15:15" x14ac:dyDescent="0.2">
      <c r="O10357" s="62"/>
    </row>
    <row r="10358" spans="15:15" x14ac:dyDescent="0.2">
      <c r="O10358" s="62"/>
    </row>
    <row r="10359" spans="15:15" x14ac:dyDescent="0.2">
      <c r="O10359" s="62"/>
    </row>
    <row r="10360" spans="15:15" x14ac:dyDescent="0.2">
      <c r="O10360" s="62"/>
    </row>
    <row r="10361" spans="15:15" x14ac:dyDescent="0.2">
      <c r="O10361" s="62"/>
    </row>
    <row r="10362" spans="15:15" x14ac:dyDescent="0.2">
      <c r="O10362" s="62"/>
    </row>
    <row r="10363" spans="15:15" x14ac:dyDescent="0.2">
      <c r="O10363" s="62"/>
    </row>
    <row r="10364" spans="15:15" x14ac:dyDescent="0.2">
      <c r="O10364" s="62"/>
    </row>
    <row r="10365" spans="15:15" x14ac:dyDescent="0.2">
      <c r="O10365" s="62"/>
    </row>
    <row r="10366" spans="15:15" x14ac:dyDescent="0.2">
      <c r="O10366" s="62"/>
    </row>
    <row r="10367" spans="15:15" x14ac:dyDescent="0.2">
      <c r="O10367" s="62"/>
    </row>
    <row r="10368" spans="15:15" x14ac:dyDescent="0.2">
      <c r="O10368" s="62"/>
    </row>
    <row r="10369" spans="15:15" x14ac:dyDescent="0.2">
      <c r="O10369" s="62"/>
    </row>
    <row r="10370" spans="15:15" x14ac:dyDescent="0.2">
      <c r="O10370" s="62"/>
    </row>
    <row r="10371" spans="15:15" x14ac:dyDescent="0.2">
      <c r="O10371" s="62"/>
    </row>
    <row r="10372" spans="15:15" x14ac:dyDescent="0.2">
      <c r="O10372" s="62"/>
    </row>
    <row r="10373" spans="15:15" x14ac:dyDescent="0.2">
      <c r="O10373" s="62"/>
    </row>
    <row r="10374" spans="15:15" x14ac:dyDescent="0.2">
      <c r="O10374" s="62"/>
    </row>
    <row r="10375" spans="15:15" x14ac:dyDescent="0.2">
      <c r="O10375" s="62"/>
    </row>
    <row r="10376" spans="15:15" x14ac:dyDescent="0.2">
      <c r="O10376" s="62"/>
    </row>
    <row r="10377" spans="15:15" x14ac:dyDescent="0.2">
      <c r="O10377" s="62"/>
    </row>
    <row r="10378" spans="15:15" x14ac:dyDescent="0.2">
      <c r="O10378" s="62"/>
    </row>
    <row r="10379" spans="15:15" x14ac:dyDescent="0.2">
      <c r="O10379" s="62"/>
    </row>
    <row r="10380" spans="15:15" x14ac:dyDescent="0.2">
      <c r="O10380" s="62"/>
    </row>
    <row r="10381" spans="15:15" x14ac:dyDescent="0.2">
      <c r="O10381" s="62"/>
    </row>
    <row r="10382" spans="15:15" x14ac:dyDescent="0.2">
      <c r="O10382" s="62"/>
    </row>
    <row r="10383" spans="15:15" x14ac:dyDescent="0.2">
      <c r="O10383" s="62"/>
    </row>
    <row r="10384" spans="15:15" x14ac:dyDescent="0.2">
      <c r="O10384" s="62"/>
    </row>
    <row r="10385" spans="15:15" x14ac:dyDescent="0.2">
      <c r="O10385" s="62"/>
    </row>
    <row r="10386" spans="15:15" x14ac:dyDescent="0.2">
      <c r="O10386" s="62"/>
    </row>
    <row r="10387" spans="15:15" x14ac:dyDescent="0.2">
      <c r="O10387" s="62"/>
    </row>
    <row r="10388" spans="15:15" x14ac:dyDescent="0.2">
      <c r="O10388" s="62"/>
    </row>
    <row r="10389" spans="15:15" x14ac:dyDescent="0.2">
      <c r="O10389" s="62"/>
    </row>
    <row r="10390" spans="15:15" x14ac:dyDescent="0.2">
      <c r="O10390" s="62"/>
    </row>
    <row r="10391" spans="15:15" x14ac:dyDescent="0.2">
      <c r="O10391" s="62"/>
    </row>
    <row r="10392" spans="15:15" x14ac:dyDescent="0.2">
      <c r="O10392" s="62"/>
    </row>
    <row r="10393" spans="15:15" x14ac:dyDescent="0.2">
      <c r="O10393" s="62"/>
    </row>
    <row r="10394" spans="15:15" x14ac:dyDescent="0.2">
      <c r="O10394" s="62"/>
    </row>
    <row r="10395" spans="15:15" x14ac:dyDescent="0.2">
      <c r="O10395" s="62"/>
    </row>
    <row r="10396" spans="15:15" x14ac:dyDescent="0.2">
      <c r="O10396" s="62"/>
    </row>
    <row r="10397" spans="15:15" x14ac:dyDescent="0.2">
      <c r="O10397" s="62"/>
    </row>
    <row r="10398" spans="15:15" x14ac:dyDescent="0.2">
      <c r="O10398" s="62"/>
    </row>
    <row r="10399" spans="15:15" x14ac:dyDescent="0.2">
      <c r="O10399" s="62"/>
    </row>
    <row r="10400" spans="15:15" x14ac:dyDescent="0.2">
      <c r="O10400" s="62"/>
    </row>
    <row r="10401" spans="15:15" x14ac:dyDescent="0.2">
      <c r="O10401" s="62"/>
    </row>
    <row r="10402" spans="15:15" x14ac:dyDescent="0.2">
      <c r="O10402" s="62"/>
    </row>
    <row r="10403" spans="15:15" x14ac:dyDescent="0.2">
      <c r="O10403" s="62"/>
    </row>
    <row r="10404" spans="15:15" x14ac:dyDescent="0.2">
      <c r="O10404" s="62"/>
    </row>
    <row r="10405" spans="15:15" x14ac:dyDescent="0.2">
      <c r="O10405" s="62"/>
    </row>
    <row r="10406" spans="15:15" x14ac:dyDescent="0.2">
      <c r="O10406" s="62"/>
    </row>
    <row r="10407" spans="15:15" x14ac:dyDescent="0.2">
      <c r="O10407" s="62"/>
    </row>
    <row r="10408" spans="15:15" x14ac:dyDescent="0.2">
      <c r="O10408" s="62"/>
    </row>
    <row r="10409" spans="15:15" x14ac:dyDescent="0.2">
      <c r="O10409" s="62"/>
    </row>
    <row r="10410" spans="15:15" x14ac:dyDescent="0.2">
      <c r="O10410" s="62"/>
    </row>
    <row r="10411" spans="15:15" x14ac:dyDescent="0.2">
      <c r="O10411" s="62"/>
    </row>
    <row r="10412" spans="15:15" x14ac:dyDescent="0.2">
      <c r="O10412" s="62"/>
    </row>
    <row r="10413" spans="15:15" x14ac:dyDescent="0.2">
      <c r="O10413" s="62"/>
    </row>
    <row r="10414" spans="15:15" x14ac:dyDescent="0.2">
      <c r="O10414" s="62"/>
    </row>
    <row r="10415" spans="15:15" x14ac:dyDescent="0.2">
      <c r="O10415" s="62"/>
    </row>
    <row r="10416" spans="15:15" x14ac:dyDescent="0.2">
      <c r="O10416" s="62"/>
    </row>
    <row r="10417" spans="15:15" x14ac:dyDescent="0.2">
      <c r="O10417" s="62"/>
    </row>
    <row r="10418" spans="15:15" x14ac:dyDescent="0.2">
      <c r="O10418" s="62"/>
    </row>
    <row r="10419" spans="15:15" x14ac:dyDescent="0.2">
      <c r="O10419" s="62"/>
    </row>
    <row r="10420" spans="15:15" x14ac:dyDescent="0.2">
      <c r="O10420" s="62"/>
    </row>
    <row r="10421" spans="15:15" x14ac:dyDescent="0.2">
      <c r="O10421" s="62"/>
    </row>
    <row r="10422" spans="15:15" x14ac:dyDescent="0.2">
      <c r="O10422" s="62"/>
    </row>
    <row r="10423" spans="15:15" x14ac:dyDescent="0.2">
      <c r="O10423" s="62"/>
    </row>
    <row r="10424" spans="15:15" x14ac:dyDescent="0.2">
      <c r="O10424" s="62"/>
    </row>
    <row r="10425" spans="15:15" x14ac:dyDescent="0.2">
      <c r="O10425" s="62"/>
    </row>
    <row r="10426" spans="15:15" x14ac:dyDescent="0.2">
      <c r="O10426" s="62"/>
    </row>
    <row r="10427" spans="15:15" x14ac:dyDescent="0.2">
      <c r="O10427" s="62"/>
    </row>
    <row r="10428" spans="15:15" x14ac:dyDescent="0.2">
      <c r="O10428" s="62"/>
    </row>
    <row r="10429" spans="15:15" x14ac:dyDescent="0.2">
      <c r="O10429" s="62"/>
    </row>
    <row r="10430" spans="15:15" x14ac:dyDescent="0.2">
      <c r="O10430" s="62"/>
    </row>
    <row r="10431" spans="15:15" x14ac:dyDescent="0.2">
      <c r="O10431" s="62"/>
    </row>
    <row r="10432" spans="15:15" x14ac:dyDescent="0.2">
      <c r="O10432" s="62"/>
    </row>
    <row r="10433" spans="15:15" x14ac:dyDescent="0.2">
      <c r="O10433" s="62"/>
    </row>
    <row r="10434" spans="15:15" x14ac:dyDescent="0.2">
      <c r="O10434" s="62"/>
    </row>
    <row r="10435" spans="15:15" x14ac:dyDescent="0.2">
      <c r="O10435" s="62"/>
    </row>
    <row r="10436" spans="15:15" x14ac:dyDescent="0.2">
      <c r="O10436" s="62"/>
    </row>
    <row r="10437" spans="15:15" x14ac:dyDescent="0.2">
      <c r="O10437" s="62"/>
    </row>
    <row r="10438" spans="15:15" x14ac:dyDescent="0.2">
      <c r="O10438" s="62"/>
    </row>
    <row r="10439" spans="15:15" x14ac:dyDescent="0.2">
      <c r="O10439" s="62"/>
    </row>
    <row r="10440" spans="15:15" x14ac:dyDescent="0.2">
      <c r="O10440" s="62"/>
    </row>
    <row r="10441" spans="15:15" x14ac:dyDescent="0.2">
      <c r="O10441" s="62"/>
    </row>
    <row r="10442" spans="15:15" x14ac:dyDescent="0.2">
      <c r="O10442" s="62"/>
    </row>
    <row r="10443" spans="15:15" x14ac:dyDescent="0.2">
      <c r="O10443" s="62"/>
    </row>
    <row r="10444" spans="15:15" x14ac:dyDescent="0.2">
      <c r="O10444" s="62"/>
    </row>
    <row r="10445" spans="15:15" x14ac:dyDescent="0.2">
      <c r="O10445" s="62"/>
    </row>
    <row r="10446" spans="15:15" x14ac:dyDescent="0.2">
      <c r="O10446" s="62"/>
    </row>
    <row r="10447" spans="15:15" x14ac:dyDescent="0.2">
      <c r="O10447" s="62"/>
    </row>
    <row r="10448" spans="15:15" x14ac:dyDescent="0.2">
      <c r="O10448" s="62"/>
    </row>
    <row r="10449" spans="15:15" x14ac:dyDescent="0.2">
      <c r="O10449" s="62"/>
    </row>
    <row r="10450" spans="15:15" x14ac:dyDescent="0.2">
      <c r="O10450" s="62"/>
    </row>
    <row r="10451" spans="15:15" x14ac:dyDescent="0.2">
      <c r="O10451" s="62"/>
    </row>
    <row r="10452" spans="15:15" x14ac:dyDescent="0.2">
      <c r="O10452" s="62"/>
    </row>
    <row r="10453" spans="15:15" x14ac:dyDescent="0.2">
      <c r="O10453" s="62"/>
    </row>
    <row r="10454" spans="15:15" x14ac:dyDescent="0.2">
      <c r="O10454" s="62"/>
    </row>
    <row r="10455" spans="15:15" x14ac:dyDescent="0.2">
      <c r="O10455" s="62"/>
    </row>
    <row r="10456" spans="15:15" x14ac:dyDescent="0.2">
      <c r="O10456" s="62"/>
    </row>
    <row r="10457" spans="15:15" x14ac:dyDescent="0.2">
      <c r="O10457" s="62"/>
    </row>
    <row r="10458" spans="15:15" x14ac:dyDescent="0.2">
      <c r="O10458" s="62"/>
    </row>
    <row r="10459" spans="15:15" x14ac:dyDescent="0.2">
      <c r="O10459" s="62"/>
    </row>
    <row r="10460" spans="15:15" x14ac:dyDescent="0.2">
      <c r="O10460" s="62"/>
    </row>
    <row r="10461" spans="15:15" x14ac:dyDescent="0.2">
      <c r="O10461" s="62"/>
    </row>
    <row r="10462" spans="15:15" x14ac:dyDescent="0.2">
      <c r="O10462" s="62"/>
    </row>
    <row r="10463" spans="15:15" x14ac:dyDescent="0.2">
      <c r="O10463" s="62"/>
    </row>
    <row r="10464" spans="15:15" x14ac:dyDescent="0.2">
      <c r="O10464" s="62"/>
    </row>
    <row r="10465" spans="15:15" x14ac:dyDescent="0.2">
      <c r="O10465" s="62"/>
    </row>
    <row r="10466" spans="15:15" x14ac:dyDescent="0.2">
      <c r="O10466" s="62"/>
    </row>
    <row r="10467" spans="15:15" x14ac:dyDescent="0.2">
      <c r="O10467" s="62"/>
    </row>
    <row r="10468" spans="15:15" x14ac:dyDescent="0.2">
      <c r="O10468" s="62"/>
    </row>
    <row r="10469" spans="15:15" x14ac:dyDescent="0.2">
      <c r="O10469" s="62"/>
    </row>
    <row r="10470" spans="15:15" x14ac:dyDescent="0.2">
      <c r="O10470" s="62"/>
    </row>
    <row r="10471" spans="15:15" x14ac:dyDescent="0.2">
      <c r="O10471" s="62"/>
    </row>
    <row r="10472" spans="15:15" x14ac:dyDescent="0.2">
      <c r="O10472" s="62"/>
    </row>
    <row r="10473" spans="15:15" x14ac:dyDescent="0.2">
      <c r="O10473" s="62"/>
    </row>
    <row r="10474" spans="15:15" x14ac:dyDescent="0.2">
      <c r="O10474" s="62"/>
    </row>
    <row r="10475" spans="15:15" x14ac:dyDescent="0.2">
      <c r="O10475" s="62"/>
    </row>
    <row r="10476" spans="15:15" x14ac:dyDescent="0.2">
      <c r="O10476" s="62"/>
    </row>
    <row r="10477" spans="15:15" x14ac:dyDescent="0.2">
      <c r="O10477" s="62"/>
    </row>
    <row r="10478" spans="15:15" x14ac:dyDescent="0.2">
      <c r="O10478" s="62"/>
    </row>
    <row r="10479" spans="15:15" x14ac:dyDescent="0.2">
      <c r="O10479" s="62"/>
    </row>
    <row r="10480" spans="15:15" x14ac:dyDescent="0.2">
      <c r="O10480" s="62"/>
    </row>
    <row r="10481" spans="15:15" x14ac:dyDescent="0.2">
      <c r="O10481" s="62"/>
    </row>
    <row r="10482" spans="15:15" x14ac:dyDescent="0.2">
      <c r="O10482" s="62"/>
    </row>
    <row r="10483" spans="15:15" x14ac:dyDescent="0.2">
      <c r="O10483" s="62"/>
    </row>
    <row r="10484" spans="15:15" x14ac:dyDescent="0.2">
      <c r="O10484" s="62"/>
    </row>
    <row r="10485" spans="15:15" x14ac:dyDescent="0.2">
      <c r="O10485" s="62"/>
    </row>
    <row r="10486" spans="15:15" x14ac:dyDescent="0.2">
      <c r="O10486" s="62"/>
    </row>
    <row r="10487" spans="15:15" x14ac:dyDescent="0.2">
      <c r="O10487" s="62"/>
    </row>
    <row r="10488" spans="15:15" x14ac:dyDescent="0.2">
      <c r="O10488" s="62"/>
    </row>
    <row r="10489" spans="15:15" x14ac:dyDescent="0.2">
      <c r="O10489" s="62"/>
    </row>
    <row r="10490" spans="15:15" x14ac:dyDescent="0.2">
      <c r="O10490" s="62"/>
    </row>
    <row r="10491" spans="15:15" x14ac:dyDescent="0.2">
      <c r="O10491" s="62"/>
    </row>
    <row r="10492" spans="15:15" x14ac:dyDescent="0.2">
      <c r="O10492" s="62"/>
    </row>
    <row r="10493" spans="15:15" x14ac:dyDescent="0.2">
      <c r="O10493" s="62"/>
    </row>
    <row r="10494" spans="15:15" x14ac:dyDescent="0.2">
      <c r="O10494" s="62"/>
    </row>
    <row r="10495" spans="15:15" x14ac:dyDescent="0.2">
      <c r="O10495" s="62"/>
    </row>
    <row r="10496" spans="15:15" x14ac:dyDescent="0.2">
      <c r="O10496" s="62"/>
    </row>
    <row r="10497" spans="15:15" x14ac:dyDescent="0.2">
      <c r="O10497" s="62"/>
    </row>
    <row r="10498" spans="15:15" x14ac:dyDescent="0.2">
      <c r="O10498" s="62"/>
    </row>
    <row r="10499" spans="15:15" x14ac:dyDescent="0.2">
      <c r="O10499" s="62"/>
    </row>
    <row r="10500" spans="15:15" x14ac:dyDescent="0.2">
      <c r="O10500" s="62"/>
    </row>
    <row r="10501" spans="15:15" x14ac:dyDescent="0.2">
      <c r="O10501" s="62"/>
    </row>
    <row r="10502" spans="15:15" x14ac:dyDescent="0.2">
      <c r="O10502" s="62"/>
    </row>
    <row r="10503" spans="15:15" x14ac:dyDescent="0.2">
      <c r="O10503" s="62"/>
    </row>
    <row r="10504" spans="15:15" x14ac:dyDescent="0.2">
      <c r="O10504" s="62"/>
    </row>
    <row r="10505" spans="15:15" x14ac:dyDescent="0.2">
      <c r="O10505" s="62"/>
    </row>
    <row r="10506" spans="15:15" x14ac:dyDescent="0.2">
      <c r="O10506" s="62"/>
    </row>
    <row r="10507" spans="15:15" x14ac:dyDescent="0.2">
      <c r="O10507" s="62"/>
    </row>
    <row r="10508" spans="15:15" x14ac:dyDescent="0.2">
      <c r="O10508" s="62"/>
    </row>
    <row r="10509" spans="15:15" x14ac:dyDescent="0.2">
      <c r="O10509" s="62"/>
    </row>
    <row r="10510" spans="15:15" x14ac:dyDescent="0.2">
      <c r="O10510" s="62"/>
    </row>
    <row r="10511" spans="15:15" x14ac:dyDescent="0.2">
      <c r="O10511" s="62"/>
    </row>
    <row r="10512" spans="15:15" x14ac:dyDescent="0.2">
      <c r="O10512" s="62"/>
    </row>
    <row r="10513" spans="15:15" x14ac:dyDescent="0.2">
      <c r="O10513" s="62"/>
    </row>
    <row r="10514" spans="15:15" x14ac:dyDescent="0.2">
      <c r="O10514" s="62"/>
    </row>
    <row r="10515" spans="15:15" x14ac:dyDescent="0.2">
      <c r="O10515" s="62"/>
    </row>
    <row r="10516" spans="15:15" x14ac:dyDescent="0.2">
      <c r="O10516" s="62"/>
    </row>
    <row r="10517" spans="15:15" x14ac:dyDescent="0.2">
      <c r="O10517" s="62"/>
    </row>
    <row r="10518" spans="15:15" x14ac:dyDescent="0.2">
      <c r="O10518" s="62"/>
    </row>
    <row r="10519" spans="15:15" x14ac:dyDescent="0.2">
      <c r="O10519" s="62"/>
    </row>
    <row r="10520" spans="15:15" x14ac:dyDescent="0.2">
      <c r="O10520" s="62"/>
    </row>
    <row r="10521" spans="15:15" x14ac:dyDescent="0.2">
      <c r="O10521" s="62"/>
    </row>
    <row r="10522" spans="15:15" x14ac:dyDescent="0.2">
      <c r="O10522" s="62"/>
    </row>
    <row r="10523" spans="15:15" x14ac:dyDescent="0.2">
      <c r="O10523" s="62"/>
    </row>
    <row r="10524" spans="15:15" x14ac:dyDescent="0.2">
      <c r="O10524" s="62"/>
    </row>
    <row r="10525" spans="15:15" x14ac:dyDescent="0.2">
      <c r="O10525" s="62"/>
    </row>
    <row r="10526" spans="15:15" x14ac:dyDescent="0.2">
      <c r="O10526" s="62"/>
    </row>
    <row r="10527" spans="15:15" x14ac:dyDescent="0.2">
      <c r="O10527" s="62"/>
    </row>
    <row r="10528" spans="15:15" x14ac:dyDescent="0.2">
      <c r="O10528" s="62"/>
    </row>
    <row r="10529" spans="15:15" x14ac:dyDescent="0.2">
      <c r="O10529" s="62"/>
    </row>
    <row r="10530" spans="15:15" x14ac:dyDescent="0.2">
      <c r="O10530" s="62"/>
    </row>
    <row r="10531" spans="15:15" x14ac:dyDescent="0.2">
      <c r="O10531" s="62"/>
    </row>
    <row r="10532" spans="15:15" x14ac:dyDescent="0.2">
      <c r="O10532" s="62"/>
    </row>
    <row r="10533" spans="15:15" x14ac:dyDescent="0.2">
      <c r="O10533" s="62"/>
    </row>
    <row r="10534" spans="15:15" x14ac:dyDescent="0.2">
      <c r="O10534" s="62"/>
    </row>
    <row r="10535" spans="15:15" x14ac:dyDescent="0.2">
      <c r="O10535" s="62"/>
    </row>
    <row r="10536" spans="15:15" x14ac:dyDescent="0.2">
      <c r="O10536" s="62"/>
    </row>
    <row r="10537" spans="15:15" x14ac:dyDescent="0.2">
      <c r="O10537" s="62"/>
    </row>
    <row r="10538" spans="15:15" x14ac:dyDescent="0.2">
      <c r="O10538" s="62"/>
    </row>
    <row r="10539" spans="15:15" x14ac:dyDescent="0.2">
      <c r="O10539" s="62"/>
    </row>
    <row r="10540" spans="15:15" x14ac:dyDescent="0.2">
      <c r="O10540" s="62"/>
    </row>
    <row r="10541" spans="15:15" x14ac:dyDescent="0.2">
      <c r="O10541" s="62"/>
    </row>
    <row r="10542" spans="15:15" x14ac:dyDescent="0.2">
      <c r="O10542" s="62"/>
    </row>
    <row r="10543" spans="15:15" x14ac:dyDescent="0.2">
      <c r="O10543" s="62"/>
    </row>
    <row r="10544" spans="15:15" x14ac:dyDescent="0.2">
      <c r="O10544" s="62"/>
    </row>
    <row r="10545" spans="15:15" x14ac:dyDescent="0.2">
      <c r="O10545" s="62"/>
    </row>
    <row r="10546" spans="15:15" x14ac:dyDescent="0.2">
      <c r="O10546" s="62"/>
    </row>
    <row r="10547" spans="15:15" x14ac:dyDescent="0.2">
      <c r="O10547" s="62"/>
    </row>
    <row r="10548" spans="15:15" x14ac:dyDescent="0.2">
      <c r="O10548" s="62"/>
    </row>
    <row r="10549" spans="15:15" x14ac:dyDescent="0.2">
      <c r="O10549" s="62"/>
    </row>
    <row r="10550" spans="15:15" x14ac:dyDescent="0.2">
      <c r="O10550" s="62"/>
    </row>
    <row r="10551" spans="15:15" x14ac:dyDescent="0.2">
      <c r="O10551" s="62"/>
    </row>
    <row r="10552" spans="15:15" x14ac:dyDescent="0.2">
      <c r="O10552" s="62"/>
    </row>
    <row r="10553" spans="15:15" x14ac:dyDescent="0.2">
      <c r="O10553" s="62"/>
    </row>
    <row r="10554" spans="15:15" x14ac:dyDescent="0.2">
      <c r="O10554" s="62"/>
    </row>
    <row r="10555" spans="15:15" x14ac:dyDescent="0.2">
      <c r="O10555" s="62"/>
    </row>
    <row r="10556" spans="15:15" x14ac:dyDescent="0.2">
      <c r="O10556" s="62"/>
    </row>
    <row r="10557" spans="15:15" x14ac:dyDescent="0.2">
      <c r="O10557" s="62"/>
    </row>
    <row r="10558" spans="15:15" x14ac:dyDescent="0.2">
      <c r="O10558" s="62"/>
    </row>
    <row r="10559" spans="15:15" x14ac:dyDescent="0.2">
      <c r="O10559" s="62"/>
    </row>
    <row r="10560" spans="15:15" x14ac:dyDescent="0.2">
      <c r="O10560" s="62"/>
    </row>
    <row r="10561" spans="15:15" x14ac:dyDescent="0.2">
      <c r="O10561" s="62"/>
    </row>
    <row r="10562" spans="15:15" x14ac:dyDescent="0.2">
      <c r="O10562" s="62"/>
    </row>
    <row r="10563" spans="15:15" x14ac:dyDescent="0.2">
      <c r="O10563" s="62"/>
    </row>
    <row r="10564" spans="15:15" x14ac:dyDescent="0.2">
      <c r="O10564" s="62"/>
    </row>
    <row r="10565" spans="15:15" x14ac:dyDescent="0.2">
      <c r="O10565" s="62"/>
    </row>
    <row r="10566" spans="15:15" x14ac:dyDescent="0.2">
      <c r="O10566" s="62"/>
    </row>
    <row r="10567" spans="15:15" x14ac:dyDescent="0.2">
      <c r="O10567" s="62"/>
    </row>
    <row r="10568" spans="15:15" x14ac:dyDescent="0.2">
      <c r="O10568" s="62"/>
    </row>
    <row r="10569" spans="15:15" x14ac:dyDescent="0.2">
      <c r="O10569" s="62"/>
    </row>
    <row r="10570" spans="15:15" x14ac:dyDescent="0.2">
      <c r="O10570" s="62"/>
    </row>
    <row r="10571" spans="15:15" x14ac:dyDescent="0.2">
      <c r="O10571" s="62"/>
    </row>
    <row r="10572" spans="15:15" x14ac:dyDescent="0.2">
      <c r="O10572" s="62"/>
    </row>
    <row r="10573" spans="15:15" x14ac:dyDescent="0.2">
      <c r="O10573" s="62"/>
    </row>
    <row r="10574" spans="15:15" x14ac:dyDescent="0.2">
      <c r="O10574" s="62"/>
    </row>
    <row r="10575" spans="15:15" x14ac:dyDescent="0.2">
      <c r="O10575" s="62"/>
    </row>
    <row r="10576" spans="15:15" x14ac:dyDescent="0.2">
      <c r="O10576" s="62"/>
    </row>
    <row r="10577" spans="15:15" x14ac:dyDescent="0.2">
      <c r="O10577" s="62"/>
    </row>
    <row r="10578" spans="15:15" x14ac:dyDescent="0.2">
      <c r="O10578" s="62"/>
    </row>
    <row r="10579" spans="15:15" x14ac:dyDescent="0.2">
      <c r="O10579" s="62"/>
    </row>
    <row r="10580" spans="15:15" x14ac:dyDescent="0.2">
      <c r="O10580" s="62"/>
    </row>
    <row r="10581" spans="15:15" x14ac:dyDescent="0.2">
      <c r="O10581" s="62"/>
    </row>
    <row r="10582" spans="15:15" x14ac:dyDescent="0.2">
      <c r="O10582" s="62"/>
    </row>
    <row r="10583" spans="15:15" x14ac:dyDescent="0.2">
      <c r="O10583" s="62"/>
    </row>
    <row r="10584" spans="15:15" x14ac:dyDescent="0.2">
      <c r="O10584" s="62"/>
    </row>
    <row r="10585" spans="15:15" x14ac:dyDescent="0.2">
      <c r="O10585" s="62"/>
    </row>
    <row r="10586" spans="15:15" x14ac:dyDescent="0.2">
      <c r="O10586" s="62"/>
    </row>
    <row r="10587" spans="15:15" x14ac:dyDescent="0.2">
      <c r="O10587" s="62"/>
    </row>
    <row r="10588" spans="15:15" x14ac:dyDescent="0.2">
      <c r="O10588" s="62"/>
    </row>
    <row r="10589" spans="15:15" x14ac:dyDescent="0.2">
      <c r="O10589" s="62"/>
    </row>
    <row r="10590" spans="15:15" x14ac:dyDescent="0.2">
      <c r="O10590" s="62"/>
    </row>
    <row r="10591" spans="15:15" x14ac:dyDescent="0.2">
      <c r="O10591" s="62"/>
    </row>
    <row r="10592" spans="15:15" x14ac:dyDescent="0.2">
      <c r="O10592" s="62"/>
    </row>
    <row r="10593" spans="15:15" x14ac:dyDescent="0.2">
      <c r="O10593" s="62"/>
    </row>
    <row r="10594" spans="15:15" x14ac:dyDescent="0.2">
      <c r="O10594" s="62"/>
    </row>
    <row r="10595" spans="15:15" x14ac:dyDescent="0.2">
      <c r="O10595" s="62"/>
    </row>
    <row r="10596" spans="15:15" x14ac:dyDescent="0.2">
      <c r="O10596" s="62"/>
    </row>
    <row r="10597" spans="15:15" x14ac:dyDescent="0.2">
      <c r="O10597" s="62"/>
    </row>
    <row r="10598" spans="15:15" x14ac:dyDescent="0.2">
      <c r="O10598" s="62"/>
    </row>
    <row r="10599" spans="15:15" x14ac:dyDescent="0.2">
      <c r="O10599" s="62"/>
    </row>
    <row r="10600" spans="15:15" x14ac:dyDescent="0.2">
      <c r="O10600" s="62"/>
    </row>
    <row r="10601" spans="15:15" x14ac:dyDescent="0.2">
      <c r="O10601" s="62"/>
    </row>
    <row r="10602" spans="15:15" x14ac:dyDescent="0.2">
      <c r="O10602" s="62"/>
    </row>
    <row r="10603" spans="15:15" x14ac:dyDescent="0.2">
      <c r="O10603" s="62"/>
    </row>
    <row r="10604" spans="15:15" x14ac:dyDescent="0.2">
      <c r="O10604" s="62"/>
    </row>
    <row r="10605" spans="15:15" x14ac:dyDescent="0.2">
      <c r="O10605" s="62"/>
    </row>
    <row r="10606" spans="15:15" x14ac:dyDescent="0.2">
      <c r="O10606" s="62"/>
    </row>
    <row r="10607" spans="15:15" x14ac:dyDescent="0.2">
      <c r="O10607" s="62"/>
    </row>
    <row r="10608" spans="15:15" x14ac:dyDescent="0.2">
      <c r="O10608" s="62"/>
    </row>
    <row r="10609" spans="15:15" x14ac:dyDescent="0.2">
      <c r="O10609" s="62"/>
    </row>
    <row r="10610" spans="15:15" x14ac:dyDescent="0.2">
      <c r="O10610" s="62"/>
    </row>
    <row r="10611" spans="15:15" x14ac:dyDescent="0.2">
      <c r="O10611" s="62"/>
    </row>
    <row r="10612" spans="15:15" x14ac:dyDescent="0.2">
      <c r="O10612" s="62"/>
    </row>
    <row r="10613" spans="15:15" x14ac:dyDescent="0.2">
      <c r="O10613" s="62"/>
    </row>
    <row r="10614" spans="15:15" x14ac:dyDescent="0.2">
      <c r="O10614" s="62"/>
    </row>
    <row r="10615" spans="15:15" x14ac:dyDescent="0.2">
      <c r="O10615" s="62"/>
    </row>
    <row r="10616" spans="15:15" x14ac:dyDescent="0.2">
      <c r="O10616" s="62"/>
    </row>
    <row r="10617" spans="15:15" x14ac:dyDescent="0.2">
      <c r="O10617" s="62"/>
    </row>
    <row r="10618" spans="15:15" x14ac:dyDescent="0.2">
      <c r="O10618" s="62"/>
    </row>
    <row r="10619" spans="15:15" x14ac:dyDescent="0.2">
      <c r="O10619" s="62"/>
    </row>
    <row r="10620" spans="15:15" x14ac:dyDescent="0.2">
      <c r="O10620" s="62"/>
    </row>
    <row r="10621" spans="15:15" x14ac:dyDescent="0.2">
      <c r="O10621" s="62"/>
    </row>
    <row r="10622" spans="15:15" x14ac:dyDescent="0.2">
      <c r="O10622" s="62"/>
    </row>
    <row r="10623" spans="15:15" x14ac:dyDescent="0.2">
      <c r="O10623" s="62"/>
    </row>
    <row r="10624" spans="15:15" x14ac:dyDescent="0.2">
      <c r="O10624" s="62"/>
    </row>
    <row r="10625" spans="15:15" x14ac:dyDescent="0.2">
      <c r="O10625" s="62"/>
    </row>
    <row r="10626" spans="15:15" x14ac:dyDescent="0.2">
      <c r="O10626" s="62"/>
    </row>
    <row r="10627" spans="15:15" x14ac:dyDescent="0.2">
      <c r="O10627" s="62"/>
    </row>
    <row r="10628" spans="15:15" x14ac:dyDescent="0.2">
      <c r="O10628" s="62"/>
    </row>
    <row r="10629" spans="15:15" x14ac:dyDescent="0.2">
      <c r="O10629" s="62"/>
    </row>
    <row r="10630" spans="15:15" x14ac:dyDescent="0.2">
      <c r="O10630" s="62"/>
    </row>
    <row r="10631" spans="15:15" x14ac:dyDescent="0.2">
      <c r="O10631" s="62"/>
    </row>
    <row r="10632" spans="15:15" x14ac:dyDescent="0.2">
      <c r="O10632" s="62"/>
    </row>
    <row r="10633" spans="15:15" x14ac:dyDescent="0.2">
      <c r="O10633" s="62"/>
    </row>
    <row r="10634" spans="15:15" x14ac:dyDescent="0.2">
      <c r="O10634" s="62"/>
    </row>
    <row r="10635" spans="15:15" x14ac:dyDescent="0.2">
      <c r="O10635" s="62"/>
    </row>
    <row r="10636" spans="15:15" x14ac:dyDescent="0.2">
      <c r="O10636" s="62"/>
    </row>
    <row r="10637" spans="15:15" x14ac:dyDescent="0.2">
      <c r="O10637" s="62"/>
    </row>
    <row r="10638" spans="15:15" x14ac:dyDescent="0.2">
      <c r="O10638" s="62"/>
    </row>
    <row r="10639" spans="15:15" x14ac:dyDescent="0.2">
      <c r="O10639" s="62"/>
    </row>
    <row r="10640" spans="15:15" x14ac:dyDescent="0.2">
      <c r="O10640" s="62"/>
    </row>
    <row r="10641" spans="15:15" x14ac:dyDescent="0.2">
      <c r="O10641" s="62"/>
    </row>
    <row r="10642" spans="15:15" x14ac:dyDescent="0.2">
      <c r="O10642" s="62"/>
    </row>
    <row r="10643" spans="15:15" x14ac:dyDescent="0.2">
      <c r="O10643" s="62"/>
    </row>
    <row r="10644" spans="15:15" x14ac:dyDescent="0.2">
      <c r="O10644" s="62"/>
    </row>
    <row r="10645" spans="15:15" x14ac:dyDescent="0.2">
      <c r="O10645" s="62"/>
    </row>
    <row r="10646" spans="15:15" x14ac:dyDescent="0.2">
      <c r="O10646" s="62"/>
    </row>
    <row r="10647" spans="15:15" x14ac:dyDescent="0.2">
      <c r="O10647" s="62"/>
    </row>
    <row r="10648" spans="15:15" x14ac:dyDescent="0.2">
      <c r="O10648" s="62"/>
    </row>
    <row r="10649" spans="15:15" x14ac:dyDescent="0.2">
      <c r="O10649" s="62"/>
    </row>
    <row r="10650" spans="15:15" x14ac:dyDescent="0.2">
      <c r="O10650" s="62"/>
    </row>
    <row r="10651" spans="15:15" x14ac:dyDescent="0.2">
      <c r="O10651" s="62"/>
    </row>
    <row r="10652" spans="15:15" x14ac:dyDescent="0.2">
      <c r="O10652" s="62"/>
    </row>
    <row r="10653" spans="15:15" x14ac:dyDescent="0.2">
      <c r="O10653" s="62"/>
    </row>
    <row r="10654" spans="15:15" x14ac:dyDescent="0.2">
      <c r="O10654" s="62"/>
    </row>
    <row r="10655" spans="15:15" x14ac:dyDescent="0.2">
      <c r="O10655" s="62"/>
    </row>
    <row r="10656" spans="15:15" x14ac:dyDescent="0.2">
      <c r="O10656" s="62"/>
    </row>
    <row r="10657" spans="15:15" x14ac:dyDescent="0.2">
      <c r="O10657" s="62"/>
    </row>
    <row r="10658" spans="15:15" x14ac:dyDescent="0.2">
      <c r="O10658" s="62"/>
    </row>
    <row r="10659" spans="15:15" x14ac:dyDescent="0.2">
      <c r="O10659" s="62"/>
    </row>
    <row r="10660" spans="15:15" x14ac:dyDescent="0.2">
      <c r="O10660" s="62"/>
    </row>
    <row r="10661" spans="15:15" x14ac:dyDescent="0.2">
      <c r="O10661" s="62"/>
    </row>
    <row r="10662" spans="15:15" x14ac:dyDescent="0.2">
      <c r="O10662" s="62"/>
    </row>
    <row r="10663" spans="15:15" x14ac:dyDescent="0.2">
      <c r="O10663" s="62"/>
    </row>
    <row r="10664" spans="15:15" x14ac:dyDescent="0.2">
      <c r="O10664" s="62"/>
    </row>
    <row r="10665" spans="15:15" x14ac:dyDescent="0.2">
      <c r="O10665" s="62"/>
    </row>
    <row r="10666" spans="15:15" x14ac:dyDescent="0.2">
      <c r="O10666" s="62"/>
    </row>
    <row r="10667" spans="15:15" x14ac:dyDescent="0.2">
      <c r="O10667" s="62"/>
    </row>
    <row r="10668" spans="15:15" x14ac:dyDescent="0.2">
      <c r="O10668" s="62"/>
    </row>
    <row r="10669" spans="15:15" x14ac:dyDescent="0.2">
      <c r="O10669" s="62"/>
    </row>
    <row r="10670" spans="15:15" x14ac:dyDescent="0.2">
      <c r="O10670" s="62"/>
    </row>
    <row r="10671" spans="15:15" x14ac:dyDescent="0.2">
      <c r="O10671" s="62"/>
    </row>
    <row r="10672" spans="15:15" x14ac:dyDescent="0.2">
      <c r="O10672" s="62"/>
    </row>
    <row r="10673" spans="15:15" x14ac:dyDescent="0.2">
      <c r="O10673" s="62"/>
    </row>
    <row r="10674" spans="15:15" x14ac:dyDescent="0.2">
      <c r="O10674" s="62"/>
    </row>
    <row r="10675" spans="15:15" x14ac:dyDescent="0.2">
      <c r="O10675" s="62"/>
    </row>
    <row r="10676" spans="15:15" x14ac:dyDescent="0.2">
      <c r="O10676" s="62"/>
    </row>
    <row r="10677" spans="15:15" x14ac:dyDescent="0.2">
      <c r="O10677" s="62"/>
    </row>
    <row r="10678" spans="15:15" x14ac:dyDescent="0.2">
      <c r="O10678" s="62"/>
    </row>
    <row r="10679" spans="15:15" x14ac:dyDescent="0.2">
      <c r="O10679" s="62"/>
    </row>
    <row r="10680" spans="15:15" x14ac:dyDescent="0.2">
      <c r="O10680" s="62"/>
    </row>
    <row r="10681" spans="15:15" x14ac:dyDescent="0.2">
      <c r="O10681" s="62"/>
    </row>
    <row r="10682" spans="15:15" x14ac:dyDescent="0.2">
      <c r="O10682" s="62"/>
    </row>
    <row r="10683" spans="15:15" x14ac:dyDescent="0.2">
      <c r="O10683" s="62"/>
    </row>
    <row r="10684" spans="15:15" x14ac:dyDescent="0.2">
      <c r="O10684" s="62"/>
    </row>
    <row r="10685" spans="15:15" x14ac:dyDescent="0.2">
      <c r="O10685" s="62"/>
    </row>
    <row r="10686" spans="15:15" x14ac:dyDescent="0.2">
      <c r="O10686" s="62"/>
    </row>
    <row r="10687" spans="15:15" x14ac:dyDescent="0.2">
      <c r="O10687" s="62"/>
    </row>
    <row r="10688" spans="15:15" x14ac:dyDescent="0.2">
      <c r="O10688" s="62"/>
    </row>
    <row r="10689" spans="15:15" x14ac:dyDescent="0.2">
      <c r="O10689" s="62"/>
    </row>
    <row r="10690" spans="15:15" x14ac:dyDescent="0.2">
      <c r="O10690" s="62"/>
    </row>
    <row r="10691" spans="15:15" x14ac:dyDescent="0.2">
      <c r="O10691" s="62"/>
    </row>
    <row r="10692" spans="15:15" x14ac:dyDescent="0.2">
      <c r="O10692" s="62"/>
    </row>
    <row r="10693" spans="15:15" x14ac:dyDescent="0.2">
      <c r="O10693" s="62"/>
    </row>
    <row r="10694" spans="15:15" x14ac:dyDescent="0.2">
      <c r="O10694" s="62"/>
    </row>
    <row r="10695" spans="15:15" x14ac:dyDescent="0.2">
      <c r="O10695" s="62"/>
    </row>
    <row r="10696" spans="15:15" x14ac:dyDescent="0.2">
      <c r="O10696" s="62"/>
    </row>
    <row r="10697" spans="15:15" x14ac:dyDescent="0.2">
      <c r="O10697" s="62"/>
    </row>
    <row r="10698" spans="15:15" x14ac:dyDescent="0.2">
      <c r="O10698" s="62"/>
    </row>
    <row r="10699" spans="15:15" x14ac:dyDescent="0.2">
      <c r="O10699" s="62"/>
    </row>
    <row r="10700" spans="15:15" x14ac:dyDescent="0.2">
      <c r="O10700" s="62"/>
    </row>
    <row r="10701" spans="15:15" x14ac:dyDescent="0.2">
      <c r="O10701" s="62"/>
    </row>
    <row r="10702" spans="15:15" x14ac:dyDescent="0.2">
      <c r="O10702" s="62"/>
    </row>
    <row r="10703" spans="15:15" x14ac:dyDescent="0.2">
      <c r="O10703" s="62"/>
    </row>
    <row r="10704" spans="15:15" x14ac:dyDescent="0.2">
      <c r="O10704" s="62"/>
    </row>
    <row r="10705" spans="15:15" x14ac:dyDescent="0.2">
      <c r="O10705" s="62"/>
    </row>
    <row r="10706" spans="15:15" x14ac:dyDescent="0.2">
      <c r="O10706" s="62"/>
    </row>
    <row r="10707" spans="15:15" x14ac:dyDescent="0.2">
      <c r="O10707" s="62"/>
    </row>
    <row r="10708" spans="15:15" x14ac:dyDescent="0.2">
      <c r="O10708" s="62"/>
    </row>
    <row r="10709" spans="15:15" x14ac:dyDescent="0.2">
      <c r="O10709" s="62"/>
    </row>
    <row r="10710" spans="15:15" x14ac:dyDescent="0.2">
      <c r="O10710" s="62"/>
    </row>
    <row r="10711" spans="15:15" x14ac:dyDescent="0.2">
      <c r="O10711" s="62"/>
    </row>
    <row r="10712" spans="15:15" x14ac:dyDescent="0.2">
      <c r="O10712" s="62"/>
    </row>
    <row r="10713" spans="15:15" x14ac:dyDescent="0.2">
      <c r="O10713" s="62"/>
    </row>
    <row r="10714" spans="15:15" x14ac:dyDescent="0.2">
      <c r="O10714" s="62"/>
    </row>
    <row r="10715" spans="15:15" x14ac:dyDescent="0.2">
      <c r="O10715" s="62"/>
    </row>
    <row r="10716" spans="15:15" x14ac:dyDescent="0.2">
      <c r="O10716" s="62"/>
    </row>
    <row r="10717" spans="15:15" x14ac:dyDescent="0.2">
      <c r="O10717" s="62"/>
    </row>
    <row r="10718" spans="15:15" x14ac:dyDescent="0.2">
      <c r="O10718" s="62"/>
    </row>
    <row r="10719" spans="15:15" x14ac:dyDescent="0.2">
      <c r="O10719" s="62"/>
    </row>
    <row r="10720" spans="15:15" x14ac:dyDescent="0.2">
      <c r="O10720" s="62"/>
    </row>
    <row r="10721" spans="15:15" x14ac:dyDescent="0.2">
      <c r="O10721" s="62"/>
    </row>
    <row r="10722" spans="15:15" x14ac:dyDescent="0.2">
      <c r="O10722" s="62"/>
    </row>
    <row r="10723" spans="15:15" x14ac:dyDescent="0.2">
      <c r="O10723" s="62"/>
    </row>
    <row r="10724" spans="15:15" x14ac:dyDescent="0.2">
      <c r="O10724" s="62"/>
    </row>
    <row r="10725" spans="15:15" x14ac:dyDescent="0.2">
      <c r="O10725" s="62"/>
    </row>
    <row r="10726" spans="15:15" x14ac:dyDescent="0.2">
      <c r="O10726" s="62"/>
    </row>
    <row r="10727" spans="15:15" x14ac:dyDescent="0.2">
      <c r="O10727" s="62"/>
    </row>
    <row r="10728" spans="15:15" x14ac:dyDescent="0.2">
      <c r="O10728" s="62"/>
    </row>
    <row r="10729" spans="15:15" x14ac:dyDescent="0.2">
      <c r="O10729" s="62"/>
    </row>
    <row r="10730" spans="15:15" x14ac:dyDescent="0.2">
      <c r="O10730" s="62"/>
    </row>
    <row r="10731" spans="15:15" x14ac:dyDescent="0.2">
      <c r="O10731" s="62"/>
    </row>
    <row r="10732" spans="15:15" x14ac:dyDescent="0.2">
      <c r="O10732" s="62"/>
    </row>
    <row r="10733" spans="15:15" x14ac:dyDescent="0.2">
      <c r="O10733" s="62"/>
    </row>
    <row r="10734" spans="15:15" x14ac:dyDescent="0.2">
      <c r="O10734" s="62"/>
    </row>
    <row r="10735" spans="15:15" x14ac:dyDescent="0.2">
      <c r="O10735" s="62"/>
    </row>
    <row r="10736" spans="15:15" x14ac:dyDescent="0.2">
      <c r="O10736" s="62"/>
    </row>
    <row r="10737" spans="15:15" x14ac:dyDescent="0.2">
      <c r="O10737" s="62"/>
    </row>
    <row r="10738" spans="15:15" x14ac:dyDescent="0.2">
      <c r="O10738" s="62"/>
    </row>
    <row r="10739" spans="15:15" x14ac:dyDescent="0.2">
      <c r="O10739" s="62"/>
    </row>
    <row r="10740" spans="15:15" x14ac:dyDescent="0.2">
      <c r="O10740" s="62"/>
    </row>
    <row r="10741" spans="15:15" x14ac:dyDescent="0.2">
      <c r="O10741" s="62"/>
    </row>
    <row r="10742" spans="15:15" x14ac:dyDescent="0.2">
      <c r="O10742" s="62"/>
    </row>
    <row r="10743" spans="15:15" x14ac:dyDescent="0.2">
      <c r="O10743" s="62"/>
    </row>
    <row r="10744" spans="15:15" x14ac:dyDescent="0.2">
      <c r="O10744" s="62"/>
    </row>
    <row r="10745" spans="15:15" x14ac:dyDescent="0.2">
      <c r="O10745" s="62"/>
    </row>
    <row r="10746" spans="15:15" x14ac:dyDescent="0.2">
      <c r="O10746" s="62"/>
    </row>
    <row r="10747" spans="15:15" x14ac:dyDescent="0.2">
      <c r="O10747" s="62"/>
    </row>
    <row r="10748" spans="15:15" x14ac:dyDescent="0.2">
      <c r="O10748" s="62"/>
    </row>
    <row r="10749" spans="15:15" x14ac:dyDescent="0.2">
      <c r="O10749" s="62"/>
    </row>
    <row r="10750" spans="15:15" x14ac:dyDescent="0.2">
      <c r="O10750" s="62"/>
    </row>
    <row r="10751" spans="15:15" x14ac:dyDescent="0.2">
      <c r="O10751" s="62"/>
    </row>
    <row r="10752" spans="15:15" x14ac:dyDescent="0.2">
      <c r="O10752" s="62"/>
    </row>
    <row r="10753" spans="15:15" x14ac:dyDescent="0.2">
      <c r="O10753" s="62"/>
    </row>
    <row r="10754" spans="15:15" x14ac:dyDescent="0.2">
      <c r="O10754" s="62"/>
    </row>
    <row r="10755" spans="15:15" x14ac:dyDescent="0.2">
      <c r="O10755" s="62"/>
    </row>
    <row r="10756" spans="15:15" x14ac:dyDescent="0.2">
      <c r="O10756" s="62"/>
    </row>
    <row r="10757" spans="15:15" x14ac:dyDescent="0.2">
      <c r="O10757" s="62"/>
    </row>
    <row r="10758" spans="15:15" x14ac:dyDescent="0.2">
      <c r="O10758" s="62"/>
    </row>
    <row r="10759" spans="15:15" x14ac:dyDescent="0.2">
      <c r="O10759" s="62"/>
    </row>
    <row r="10760" spans="15:15" x14ac:dyDescent="0.2">
      <c r="O10760" s="62"/>
    </row>
    <row r="10761" spans="15:15" x14ac:dyDescent="0.2">
      <c r="O10761" s="62"/>
    </row>
    <row r="10762" spans="15:15" x14ac:dyDescent="0.2">
      <c r="O10762" s="62"/>
    </row>
    <row r="10763" spans="15:15" x14ac:dyDescent="0.2">
      <c r="O10763" s="62"/>
    </row>
    <row r="10764" spans="15:15" x14ac:dyDescent="0.2">
      <c r="O10764" s="62"/>
    </row>
    <row r="10765" spans="15:15" x14ac:dyDescent="0.2">
      <c r="O10765" s="62"/>
    </row>
    <row r="10766" spans="15:15" x14ac:dyDescent="0.2">
      <c r="O10766" s="62"/>
    </row>
    <row r="10767" spans="15:15" x14ac:dyDescent="0.2">
      <c r="O10767" s="62"/>
    </row>
    <row r="10768" spans="15:15" x14ac:dyDescent="0.2">
      <c r="O10768" s="62"/>
    </row>
    <row r="10769" spans="15:15" x14ac:dyDescent="0.2">
      <c r="O10769" s="62"/>
    </row>
    <row r="10770" spans="15:15" x14ac:dyDescent="0.2">
      <c r="O10770" s="62"/>
    </row>
    <row r="10771" spans="15:15" x14ac:dyDescent="0.2">
      <c r="O10771" s="62"/>
    </row>
    <row r="10772" spans="15:15" x14ac:dyDescent="0.2">
      <c r="O10772" s="62"/>
    </row>
    <row r="10773" spans="15:15" x14ac:dyDescent="0.2">
      <c r="O10773" s="62"/>
    </row>
    <row r="10774" spans="15:15" x14ac:dyDescent="0.2">
      <c r="O10774" s="62"/>
    </row>
    <row r="10775" spans="15:15" x14ac:dyDescent="0.2">
      <c r="O10775" s="62"/>
    </row>
    <row r="10776" spans="15:15" x14ac:dyDescent="0.2">
      <c r="O10776" s="62"/>
    </row>
    <row r="10777" spans="15:15" x14ac:dyDescent="0.2">
      <c r="O10777" s="62"/>
    </row>
    <row r="10778" spans="15:15" x14ac:dyDescent="0.2">
      <c r="O10778" s="62"/>
    </row>
    <row r="10779" spans="15:15" x14ac:dyDescent="0.2">
      <c r="O10779" s="62"/>
    </row>
    <row r="10780" spans="15:15" x14ac:dyDescent="0.2">
      <c r="O10780" s="62"/>
    </row>
    <row r="10781" spans="15:15" x14ac:dyDescent="0.2">
      <c r="O10781" s="62"/>
    </row>
    <row r="10782" spans="15:15" x14ac:dyDescent="0.2">
      <c r="O10782" s="62"/>
    </row>
    <row r="10783" spans="15:15" x14ac:dyDescent="0.2">
      <c r="O10783" s="62"/>
    </row>
    <row r="10784" spans="15:15" x14ac:dyDescent="0.2">
      <c r="O10784" s="62"/>
    </row>
    <row r="10785" spans="15:15" x14ac:dyDescent="0.2">
      <c r="O10785" s="62"/>
    </row>
    <row r="10786" spans="15:15" x14ac:dyDescent="0.2">
      <c r="O10786" s="62"/>
    </row>
    <row r="10787" spans="15:15" x14ac:dyDescent="0.2">
      <c r="O10787" s="62"/>
    </row>
    <row r="10788" spans="15:15" x14ac:dyDescent="0.2">
      <c r="O10788" s="62"/>
    </row>
    <row r="10789" spans="15:15" x14ac:dyDescent="0.2">
      <c r="O10789" s="62"/>
    </row>
    <row r="10790" spans="15:15" x14ac:dyDescent="0.2">
      <c r="O10790" s="62"/>
    </row>
    <row r="10791" spans="15:15" x14ac:dyDescent="0.2">
      <c r="O10791" s="62"/>
    </row>
    <row r="10792" spans="15:15" x14ac:dyDescent="0.2">
      <c r="O10792" s="62"/>
    </row>
    <row r="10793" spans="15:15" x14ac:dyDescent="0.2">
      <c r="O10793" s="62"/>
    </row>
    <row r="10794" spans="15:15" x14ac:dyDescent="0.2">
      <c r="O10794" s="62"/>
    </row>
    <row r="10795" spans="15:15" x14ac:dyDescent="0.2">
      <c r="O10795" s="62"/>
    </row>
    <row r="10796" spans="15:15" x14ac:dyDescent="0.2">
      <c r="O10796" s="62"/>
    </row>
    <row r="10797" spans="15:15" x14ac:dyDescent="0.2">
      <c r="O10797" s="62"/>
    </row>
    <row r="10798" spans="15:15" x14ac:dyDescent="0.2">
      <c r="O10798" s="62"/>
    </row>
    <row r="10799" spans="15:15" x14ac:dyDescent="0.2">
      <c r="O10799" s="62"/>
    </row>
    <row r="10800" spans="15:15" x14ac:dyDescent="0.2">
      <c r="O10800" s="62"/>
    </row>
    <row r="10801" spans="15:15" x14ac:dyDescent="0.2">
      <c r="O10801" s="62"/>
    </row>
    <row r="10802" spans="15:15" x14ac:dyDescent="0.2">
      <c r="O10802" s="62"/>
    </row>
    <row r="10803" spans="15:15" x14ac:dyDescent="0.2">
      <c r="O10803" s="62"/>
    </row>
    <row r="10804" spans="15:15" x14ac:dyDescent="0.2">
      <c r="O10804" s="62"/>
    </row>
    <row r="10805" spans="15:15" x14ac:dyDescent="0.2">
      <c r="O10805" s="62"/>
    </row>
    <row r="10806" spans="15:15" x14ac:dyDescent="0.2">
      <c r="O10806" s="62"/>
    </row>
    <row r="10807" spans="15:15" x14ac:dyDescent="0.2">
      <c r="O10807" s="62"/>
    </row>
    <row r="10808" spans="15:15" x14ac:dyDescent="0.2">
      <c r="O10808" s="62"/>
    </row>
    <row r="10809" spans="15:15" x14ac:dyDescent="0.2">
      <c r="O10809" s="62"/>
    </row>
    <row r="10810" spans="15:15" x14ac:dyDescent="0.2">
      <c r="O10810" s="62"/>
    </row>
    <row r="10811" spans="15:15" x14ac:dyDescent="0.2">
      <c r="O10811" s="62"/>
    </row>
    <row r="10812" spans="15:15" x14ac:dyDescent="0.2">
      <c r="O10812" s="62"/>
    </row>
    <row r="10813" spans="15:15" x14ac:dyDescent="0.2">
      <c r="O10813" s="62"/>
    </row>
    <row r="10814" spans="15:15" x14ac:dyDescent="0.2">
      <c r="O10814" s="62"/>
    </row>
    <row r="10815" spans="15:15" x14ac:dyDescent="0.2">
      <c r="O10815" s="62"/>
    </row>
    <row r="10816" spans="15:15" x14ac:dyDescent="0.2">
      <c r="O10816" s="62"/>
    </row>
    <row r="10817" spans="15:15" x14ac:dyDescent="0.2">
      <c r="O10817" s="62"/>
    </row>
    <row r="10818" spans="15:15" x14ac:dyDescent="0.2">
      <c r="O10818" s="62"/>
    </row>
    <row r="10819" spans="15:15" x14ac:dyDescent="0.2">
      <c r="O10819" s="62"/>
    </row>
    <row r="10820" spans="15:15" x14ac:dyDescent="0.2">
      <c r="O10820" s="62"/>
    </row>
    <row r="10821" spans="15:15" x14ac:dyDescent="0.2">
      <c r="O10821" s="62"/>
    </row>
    <row r="10822" spans="15:15" x14ac:dyDescent="0.2">
      <c r="O10822" s="62"/>
    </row>
    <row r="10823" spans="15:15" x14ac:dyDescent="0.2">
      <c r="O10823" s="62"/>
    </row>
    <row r="10824" spans="15:15" x14ac:dyDescent="0.2">
      <c r="O10824" s="62"/>
    </row>
    <row r="10825" spans="15:15" x14ac:dyDescent="0.2">
      <c r="O10825" s="62"/>
    </row>
    <row r="10826" spans="15:15" x14ac:dyDescent="0.2">
      <c r="O10826" s="62"/>
    </row>
    <row r="10827" spans="15:15" x14ac:dyDescent="0.2">
      <c r="O10827" s="62"/>
    </row>
    <row r="10828" spans="15:15" x14ac:dyDescent="0.2">
      <c r="O10828" s="62"/>
    </row>
    <row r="10829" spans="15:15" x14ac:dyDescent="0.2">
      <c r="O10829" s="62"/>
    </row>
    <row r="10830" spans="15:15" x14ac:dyDescent="0.2">
      <c r="O10830" s="62"/>
    </row>
    <row r="10831" spans="15:15" x14ac:dyDescent="0.2">
      <c r="O10831" s="62"/>
    </row>
    <row r="10832" spans="15:15" x14ac:dyDescent="0.2">
      <c r="O10832" s="62"/>
    </row>
    <row r="10833" spans="15:15" x14ac:dyDescent="0.2">
      <c r="O10833" s="62"/>
    </row>
    <row r="10834" spans="15:15" x14ac:dyDescent="0.2">
      <c r="O10834" s="62"/>
    </row>
    <row r="10835" spans="15:15" x14ac:dyDescent="0.2">
      <c r="O10835" s="62"/>
    </row>
    <row r="10836" spans="15:15" x14ac:dyDescent="0.2">
      <c r="O10836" s="62"/>
    </row>
    <row r="10837" spans="15:15" x14ac:dyDescent="0.2">
      <c r="O10837" s="62"/>
    </row>
    <row r="10838" spans="15:15" x14ac:dyDescent="0.2">
      <c r="O10838" s="62"/>
    </row>
    <row r="10839" spans="15:15" x14ac:dyDescent="0.2">
      <c r="O10839" s="62"/>
    </row>
    <row r="10840" spans="15:15" x14ac:dyDescent="0.2">
      <c r="O10840" s="62"/>
    </row>
    <row r="10841" spans="15:15" x14ac:dyDescent="0.2">
      <c r="O10841" s="62"/>
    </row>
    <row r="10842" spans="15:15" x14ac:dyDescent="0.2">
      <c r="O10842" s="62"/>
    </row>
    <row r="10843" spans="15:15" x14ac:dyDescent="0.2">
      <c r="O10843" s="62"/>
    </row>
    <row r="10844" spans="15:15" x14ac:dyDescent="0.2">
      <c r="O10844" s="62"/>
    </row>
    <row r="10845" spans="15:15" x14ac:dyDescent="0.2">
      <c r="O10845" s="62"/>
    </row>
    <row r="10846" spans="15:15" x14ac:dyDescent="0.2">
      <c r="O10846" s="62"/>
    </row>
    <row r="10847" spans="15:15" x14ac:dyDescent="0.2">
      <c r="O10847" s="62"/>
    </row>
    <row r="10848" spans="15:15" x14ac:dyDescent="0.2">
      <c r="O10848" s="62"/>
    </row>
    <row r="10849" spans="15:15" x14ac:dyDescent="0.2">
      <c r="O10849" s="62"/>
    </row>
    <row r="10850" spans="15:15" x14ac:dyDescent="0.2">
      <c r="O10850" s="62"/>
    </row>
    <row r="10851" spans="15:15" x14ac:dyDescent="0.2">
      <c r="O10851" s="62"/>
    </row>
    <row r="10852" spans="15:15" x14ac:dyDescent="0.2">
      <c r="O10852" s="62"/>
    </row>
    <row r="10853" spans="15:15" x14ac:dyDescent="0.2">
      <c r="O10853" s="62"/>
    </row>
    <row r="10854" spans="15:15" x14ac:dyDescent="0.2">
      <c r="O10854" s="62"/>
    </row>
    <row r="10855" spans="15:15" x14ac:dyDescent="0.2">
      <c r="O10855" s="62"/>
    </row>
    <row r="10856" spans="15:15" x14ac:dyDescent="0.2">
      <c r="O10856" s="62"/>
    </row>
    <row r="10857" spans="15:15" x14ac:dyDescent="0.2">
      <c r="O10857" s="62"/>
    </row>
    <row r="10858" spans="15:15" x14ac:dyDescent="0.2">
      <c r="O10858" s="62"/>
    </row>
    <row r="10859" spans="15:15" x14ac:dyDescent="0.2">
      <c r="O10859" s="62"/>
    </row>
    <row r="10860" spans="15:15" x14ac:dyDescent="0.2">
      <c r="O10860" s="62"/>
    </row>
    <row r="10861" spans="15:15" x14ac:dyDescent="0.2">
      <c r="O10861" s="62"/>
    </row>
    <row r="10862" spans="15:15" x14ac:dyDescent="0.2">
      <c r="O10862" s="62"/>
    </row>
    <row r="10863" spans="15:15" x14ac:dyDescent="0.2">
      <c r="O10863" s="62"/>
    </row>
    <row r="10864" spans="15:15" x14ac:dyDescent="0.2">
      <c r="O10864" s="62"/>
    </row>
    <row r="10865" spans="15:15" x14ac:dyDescent="0.2">
      <c r="O10865" s="62"/>
    </row>
    <row r="10866" spans="15:15" x14ac:dyDescent="0.2">
      <c r="O10866" s="62"/>
    </row>
    <row r="10867" spans="15:15" x14ac:dyDescent="0.2">
      <c r="O10867" s="62"/>
    </row>
    <row r="10868" spans="15:15" x14ac:dyDescent="0.2">
      <c r="O10868" s="62"/>
    </row>
    <row r="10869" spans="15:15" x14ac:dyDescent="0.2">
      <c r="O10869" s="62"/>
    </row>
    <row r="10870" spans="15:15" x14ac:dyDescent="0.2">
      <c r="O10870" s="62"/>
    </row>
    <row r="10871" spans="15:15" x14ac:dyDescent="0.2">
      <c r="O10871" s="62"/>
    </row>
    <row r="10872" spans="15:15" x14ac:dyDescent="0.2">
      <c r="O10872" s="62"/>
    </row>
    <row r="10873" spans="15:15" x14ac:dyDescent="0.2">
      <c r="O10873" s="62"/>
    </row>
    <row r="10874" spans="15:15" x14ac:dyDescent="0.2">
      <c r="O10874" s="62"/>
    </row>
    <row r="10875" spans="15:15" x14ac:dyDescent="0.2">
      <c r="O10875" s="62"/>
    </row>
    <row r="10876" spans="15:15" x14ac:dyDescent="0.2">
      <c r="O10876" s="62"/>
    </row>
    <row r="10877" spans="15:15" x14ac:dyDescent="0.2">
      <c r="O10877" s="62"/>
    </row>
    <row r="10878" spans="15:15" x14ac:dyDescent="0.2">
      <c r="O10878" s="62"/>
    </row>
    <row r="10879" spans="15:15" x14ac:dyDescent="0.2">
      <c r="O10879" s="62"/>
    </row>
    <row r="10880" spans="15:15" x14ac:dyDescent="0.2">
      <c r="O10880" s="62"/>
    </row>
    <row r="10881" spans="15:15" x14ac:dyDescent="0.2">
      <c r="O10881" s="62"/>
    </row>
    <row r="10882" spans="15:15" x14ac:dyDescent="0.2">
      <c r="O10882" s="62"/>
    </row>
    <row r="10883" spans="15:15" x14ac:dyDescent="0.2">
      <c r="O10883" s="62"/>
    </row>
    <row r="10884" spans="15:15" x14ac:dyDescent="0.2">
      <c r="O10884" s="62"/>
    </row>
    <row r="10885" spans="15:15" x14ac:dyDescent="0.2">
      <c r="O10885" s="62"/>
    </row>
    <row r="10886" spans="15:15" x14ac:dyDescent="0.2">
      <c r="O10886" s="62"/>
    </row>
    <row r="10887" spans="15:15" x14ac:dyDescent="0.2">
      <c r="O10887" s="62"/>
    </row>
    <row r="10888" spans="15:15" x14ac:dyDescent="0.2">
      <c r="O10888" s="62"/>
    </row>
    <row r="10889" spans="15:15" x14ac:dyDescent="0.2">
      <c r="O10889" s="62"/>
    </row>
    <row r="10890" spans="15:15" x14ac:dyDescent="0.2">
      <c r="O10890" s="62"/>
    </row>
    <row r="10891" spans="15:15" x14ac:dyDescent="0.2">
      <c r="O10891" s="62"/>
    </row>
    <row r="10892" spans="15:15" x14ac:dyDescent="0.2">
      <c r="O10892" s="62"/>
    </row>
    <row r="10893" spans="15:15" x14ac:dyDescent="0.2">
      <c r="O10893" s="62"/>
    </row>
    <row r="10894" spans="15:15" x14ac:dyDescent="0.2">
      <c r="O10894" s="62"/>
    </row>
    <row r="10895" spans="15:15" x14ac:dyDescent="0.2">
      <c r="O10895" s="62"/>
    </row>
    <row r="10896" spans="15:15" x14ac:dyDescent="0.2">
      <c r="O10896" s="62"/>
    </row>
    <row r="10897" spans="15:15" x14ac:dyDescent="0.2">
      <c r="O10897" s="62"/>
    </row>
    <row r="10898" spans="15:15" x14ac:dyDescent="0.2">
      <c r="O10898" s="62"/>
    </row>
    <row r="10899" spans="15:15" x14ac:dyDescent="0.2">
      <c r="O10899" s="62"/>
    </row>
    <row r="10900" spans="15:15" x14ac:dyDescent="0.2">
      <c r="O10900" s="62"/>
    </row>
    <row r="10901" spans="15:15" x14ac:dyDescent="0.2">
      <c r="O10901" s="62"/>
    </row>
    <row r="10902" spans="15:15" x14ac:dyDescent="0.2">
      <c r="O10902" s="62"/>
    </row>
    <row r="10903" spans="15:15" x14ac:dyDescent="0.2">
      <c r="O10903" s="62"/>
    </row>
    <row r="10904" spans="15:15" x14ac:dyDescent="0.2">
      <c r="O10904" s="62"/>
    </row>
    <row r="10905" spans="15:15" x14ac:dyDescent="0.2">
      <c r="O10905" s="62"/>
    </row>
    <row r="10906" spans="15:15" x14ac:dyDescent="0.2">
      <c r="O10906" s="62"/>
    </row>
    <row r="10907" spans="15:15" x14ac:dyDescent="0.2">
      <c r="O10907" s="62"/>
    </row>
    <row r="10908" spans="15:15" x14ac:dyDescent="0.2">
      <c r="O10908" s="62"/>
    </row>
    <row r="10909" spans="15:15" x14ac:dyDescent="0.2">
      <c r="O10909" s="62"/>
    </row>
    <row r="10910" spans="15:15" x14ac:dyDescent="0.2">
      <c r="O10910" s="62"/>
    </row>
    <row r="10911" spans="15:15" x14ac:dyDescent="0.2">
      <c r="O10911" s="62"/>
    </row>
    <row r="10912" spans="15:15" x14ac:dyDescent="0.2">
      <c r="O10912" s="62"/>
    </row>
    <row r="10913" spans="15:15" x14ac:dyDescent="0.2">
      <c r="O10913" s="62"/>
    </row>
    <row r="10914" spans="15:15" x14ac:dyDescent="0.2">
      <c r="O10914" s="62"/>
    </row>
    <row r="10915" spans="15:15" x14ac:dyDescent="0.2">
      <c r="O10915" s="62"/>
    </row>
    <row r="10916" spans="15:15" x14ac:dyDescent="0.2">
      <c r="O10916" s="62"/>
    </row>
    <row r="10917" spans="15:15" x14ac:dyDescent="0.2">
      <c r="O10917" s="62"/>
    </row>
    <row r="10918" spans="15:15" x14ac:dyDescent="0.2">
      <c r="O10918" s="62"/>
    </row>
    <row r="10919" spans="15:15" x14ac:dyDescent="0.2">
      <c r="O10919" s="62"/>
    </row>
    <row r="10920" spans="15:15" x14ac:dyDescent="0.2">
      <c r="O10920" s="62"/>
    </row>
    <row r="10921" spans="15:15" x14ac:dyDescent="0.2">
      <c r="O10921" s="62"/>
    </row>
    <row r="10922" spans="15:15" x14ac:dyDescent="0.2">
      <c r="O10922" s="62"/>
    </row>
    <row r="10923" spans="15:15" x14ac:dyDescent="0.2">
      <c r="O10923" s="62"/>
    </row>
    <row r="10924" spans="15:15" x14ac:dyDescent="0.2">
      <c r="O10924" s="62"/>
    </row>
    <row r="10925" spans="15:15" x14ac:dyDescent="0.2">
      <c r="O10925" s="62"/>
    </row>
    <row r="10926" spans="15:15" x14ac:dyDescent="0.2">
      <c r="O10926" s="62"/>
    </row>
    <row r="10927" spans="15:15" x14ac:dyDescent="0.2">
      <c r="O10927" s="62"/>
    </row>
    <row r="10928" spans="15:15" x14ac:dyDescent="0.2">
      <c r="O10928" s="62"/>
    </row>
    <row r="10929" spans="15:15" x14ac:dyDescent="0.2">
      <c r="O10929" s="62"/>
    </row>
    <row r="10930" spans="15:15" x14ac:dyDescent="0.2">
      <c r="O10930" s="62"/>
    </row>
    <row r="10931" spans="15:15" x14ac:dyDescent="0.2">
      <c r="O10931" s="62"/>
    </row>
    <row r="10932" spans="15:15" x14ac:dyDescent="0.2">
      <c r="O10932" s="62"/>
    </row>
    <row r="10933" spans="15:15" x14ac:dyDescent="0.2">
      <c r="O10933" s="62"/>
    </row>
    <row r="10934" spans="15:15" x14ac:dyDescent="0.2">
      <c r="O10934" s="62"/>
    </row>
    <row r="10935" spans="15:15" x14ac:dyDescent="0.2">
      <c r="O10935" s="62"/>
    </row>
    <row r="10936" spans="15:15" x14ac:dyDescent="0.2">
      <c r="O10936" s="62"/>
    </row>
    <row r="10937" spans="15:15" x14ac:dyDescent="0.2">
      <c r="O10937" s="62"/>
    </row>
    <row r="10938" spans="15:15" x14ac:dyDescent="0.2">
      <c r="O10938" s="62"/>
    </row>
    <row r="10939" spans="15:15" x14ac:dyDescent="0.2">
      <c r="O10939" s="62"/>
    </row>
    <row r="10940" spans="15:15" x14ac:dyDescent="0.2">
      <c r="O10940" s="62"/>
    </row>
    <row r="10941" spans="15:15" x14ac:dyDescent="0.2">
      <c r="O10941" s="62"/>
    </row>
    <row r="10942" spans="15:15" x14ac:dyDescent="0.2">
      <c r="O10942" s="62"/>
    </row>
    <row r="10943" spans="15:15" x14ac:dyDescent="0.2">
      <c r="O10943" s="62"/>
    </row>
    <row r="10944" spans="15:15" x14ac:dyDescent="0.2">
      <c r="O10944" s="62"/>
    </row>
    <row r="10945" spans="15:15" x14ac:dyDescent="0.2">
      <c r="O10945" s="62"/>
    </row>
    <row r="10946" spans="15:15" x14ac:dyDescent="0.2">
      <c r="O10946" s="62"/>
    </row>
    <row r="10947" spans="15:15" x14ac:dyDescent="0.2">
      <c r="O10947" s="62"/>
    </row>
    <row r="10948" spans="15:15" x14ac:dyDescent="0.2">
      <c r="O10948" s="62"/>
    </row>
    <row r="10949" spans="15:15" x14ac:dyDescent="0.2">
      <c r="O10949" s="62"/>
    </row>
    <row r="10950" spans="15:15" x14ac:dyDescent="0.2">
      <c r="O10950" s="62"/>
    </row>
    <row r="10951" spans="15:15" x14ac:dyDescent="0.2">
      <c r="O10951" s="62"/>
    </row>
    <row r="10952" spans="15:15" x14ac:dyDescent="0.2">
      <c r="O10952" s="62"/>
    </row>
    <row r="10953" spans="15:15" x14ac:dyDescent="0.2">
      <c r="O10953" s="62"/>
    </row>
    <row r="10954" spans="15:15" x14ac:dyDescent="0.2">
      <c r="O10954" s="62"/>
    </row>
    <row r="10955" spans="15:15" x14ac:dyDescent="0.2">
      <c r="O10955" s="62"/>
    </row>
    <row r="10956" spans="15:15" x14ac:dyDescent="0.2">
      <c r="O10956" s="62"/>
    </row>
    <row r="10957" spans="15:15" x14ac:dyDescent="0.2">
      <c r="O10957" s="62"/>
    </row>
    <row r="10958" spans="15:15" x14ac:dyDescent="0.2">
      <c r="O10958" s="62"/>
    </row>
    <row r="10959" spans="15:15" x14ac:dyDescent="0.2">
      <c r="O10959" s="62"/>
    </row>
    <row r="10960" spans="15:15" x14ac:dyDescent="0.2">
      <c r="O10960" s="62"/>
    </row>
    <row r="10961" spans="15:15" x14ac:dyDescent="0.2">
      <c r="O10961" s="62"/>
    </row>
    <row r="10962" spans="15:15" x14ac:dyDescent="0.2">
      <c r="O10962" s="62"/>
    </row>
    <row r="10963" spans="15:15" x14ac:dyDescent="0.2">
      <c r="O10963" s="62"/>
    </row>
    <row r="10964" spans="15:15" x14ac:dyDescent="0.2">
      <c r="O10964" s="62"/>
    </row>
    <row r="10965" spans="15:15" x14ac:dyDescent="0.2">
      <c r="O10965" s="62"/>
    </row>
    <row r="10966" spans="15:15" x14ac:dyDescent="0.2">
      <c r="O10966" s="62"/>
    </row>
    <row r="10967" spans="15:15" x14ac:dyDescent="0.2">
      <c r="O10967" s="62"/>
    </row>
    <row r="10968" spans="15:15" x14ac:dyDescent="0.2">
      <c r="O10968" s="62"/>
    </row>
    <row r="10969" spans="15:15" x14ac:dyDescent="0.2">
      <c r="O10969" s="62"/>
    </row>
    <row r="10970" spans="15:15" x14ac:dyDescent="0.2">
      <c r="O10970" s="62"/>
    </row>
    <row r="10971" spans="15:15" x14ac:dyDescent="0.2">
      <c r="O10971" s="62"/>
    </row>
    <row r="10972" spans="15:15" x14ac:dyDescent="0.2">
      <c r="O10972" s="62"/>
    </row>
    <row r="10973" spans="15:15" x14ac:dyDescent="0.2">
      <c r="O10973" s="62"/>
    </row>
    <row r="10974" spans="15:15" x14ac:dyDescent="0.2">
      <c r="O10974" s="62"/>
    </row>
    <row r="10975" spans="15:15" x14ac:dyDescent="0.2">
      <c r="O10975" s="62"/>
    </row>
    <row r="10976" spans="15:15" x14ac:dyDescent="0.2">
      <c r="O10976" s="62"/>
    </row>
    <row r="10977" spans="15:15" x14ac:dyDescent="0.2">
      <c r="O10977" s="62"/>
    </row>
    <row r="10978" spans="15:15" x14ac:dyDescent="0.2">
      <c r="O10978" s="62"/>
    </row>
    <row r="10979" spans="15:15" x14ac:dyDescent="0.2">
      <c r="O10979" s="62"/>
    </row>
    <row r="10980" spans="15:15" x14ac:dyDescent="0.2">
      <c r="O10980" s="62"/>
    </row>
    <row r="10981" spans="15:15" x14ac:dyDescent="0.2">
      <c r="O10981" s="62"/>
    </row>
    <row r="10982" spans="15:15" x14ac:dyDescent="0.2">
      <c r="O10982" s="62"/>
    </row>
    <row r="10983" spans="15:15" x14ac:dyDescent="0.2">
      <c r="O10983" s="62"/>
    </row>
    <row r="10984" spans="15:15" x14ac:dyDescent="0.2">
      <c r="O10984" s="62"/>
    </row>
    <row r="10985" spans="15:15" x14ac:dyDescent="0.2">
      <c r="O10985" s="62"/>
    </row>
    <row r="10986" spans="15:15" x14ac:dyDescent="0.2">
      <c r="O10986" s="62"/>
    </row>
    <row r="10987" spans="15:15" x14ac:dyDescent="0.2">
      <c r="O10987" s="62"/>
    </row>
    <row r="10988" spans="15:15" x14ac:dyDescent="0.2">
      <c r="O10988" s="62"/>
    </row>
    <row r="10989" spans="15:15" x14ac:dyDescent="0.2">
      <c r="O10989" s="62"/>
    </row>
    <row r="10990" spans="15:15" x14ac:dyDescent="0.2">
      <c r="O10990" s="62"/>
    </row>
    <row r="10991" spans="15:15" x14ac:dyDescent="0.2">
      <c r="O10991" s="62"/>
    </row>
    <row r="10992" spans="15:15" x14ac:dyDescent="0.2">
      <c r="O10992" s="62"/>
    </row>
    <row r="10993" spans="15:15" x14ac:dyDescent="0.2">
      <c r="O10993" s="62"/>
    </row>
    <row r="10994" spans="15:15" x14ac:dyDescent="0.2">
      <c r="O10994" s="62"/>
    </row>
    <row r="10995" spans="15:15" x14ac:dyDescent="0.2">
      <c r="O10995" s="62"/>
    </row>
    <row r="10996" spans="15:15" x14ac:dyDescent="0.2">
      <c r="O10996" s="62"/>
    </row>
    <row r="10997" spans="15:15" x14ac:dyDescent="0.2">
      <c r="O10997" s="62"/>
    </row>
    <row r="10998" spans="15:15" x14ac:dyDescent="0.2">
      <c r="O10998" s="62"/>
    </row>
    <row r="10999" spans="15:15" x14ac:dyDescent="0.2">
      <c r="O10999" s="62"/>
    </row>
    <row r="11000" spans="15:15" x14ac:dyDescent="0.2">
      <c r="O11000" s="62"/>
    </row>
    <row r="11001" spans="15:15" x14ac:dyDescent="0.2">
      <c r="O11001" s="62"/>
    </row>
    <row r="11002" spans="15:15" x14ac:dyDescent="0.2">
      <c r="O11002" s="62"/>
    </row>
    <row r="11003" spans="15:15" x14ac:dyDescent="0.2">
      <c r="O11003" s="62"/>
    </row>
    <row r="11004" spans="15:15" x14ac:dyDescent="0.2">
      <c r="O11004" s="62"/>
    </row>
    <row r="11005" spans="15:15" x14ac:dyDescent="0.2">
      <c r="O11005" s="62"/>
    </row>
    <row r="11006" spans="15:15" x14ac:dyDescent="0.2">
      <c r="O11006" s="62"/>
    </row>
    <row r="11007" spans="15:15" x14ac:dyDescent="0.2">
      <c r="O11007" s="62"/>
    </row>
    <row r="11008" spans="15:15" x14ac:dyDescent="0.2">
      <c r="O11008" s="62"/>
    </row>
    <row r="11009" spans="15:15" x14ac:dyDescent="0.2">
      <c r="O11009" s="62"/>
    </row>
    <row r="11010" spans="15:15" x14ac:dyDescent="0.2">
      <c r="O11010" s="62"/>
    </row>
    <row r="11011" spans="15:15" x14ac:dyDescent="0.2">
      <c r="O11011" s="62"/>
    </row>
    <row r="11012" spans="15:15" x14ac:dyDescent="0.2">
      <c r="O11012" s="62"/>
    </row>
    <row r="11013" spans="15:15" x14ac:dyDescent="0.2">
      <c r="O11013" s="62"/>
    </row>
    <row r="11014" spans="15:15" x14ac:dyDescent="0.2">
      <c r="O11014" s="62"/>
    </row>
    <row r="11015" spans="15:15" x14ac:dyDescent="0.2">
      <c r="O11015" s="62"/>
    </row>
    <row r="11016" spans="15:15" x14ac:dyDescent="0.2">
      <c r="O11016" s="62"/>
    </row>
    <row r="11017" spans="15:15" x14ac:dyDescent="0.2">
      <c r="O11017" s="62"/>
    </row>
    <row r="11018" spans="15:15" x14ac:dyDescent="0.2">
      <c r="O11018" s="62"/>
    </row>
    <row r="11019" spans="15:15" x14ac:dyDescent="0.2">
      <c r="O11019" s="62"/>
    </row>
    <row r="11020" spans="15:15" x14ac:dyDescent="0.2">
      <c r="O11020" s="62"/>
    </row>
    <row r="11021" spans="15:15" x14ac:dyDescent="0.2">
      <c r="O11021" s="62"/>
    </row>
    <row r="11022" spans="15:15" x14ac:dyDescent="0.2">
      <c r="O11022" s="62"/>
    </row>
    <row r="11023" spans="15:15" x14ac:dyDescent="0.2">
      <c r="O11023" s="62"/>
    </row>
    <row r="11024" spans="15:15" x14ac:dyDescent="0.2">
      <c r="O11024" s="62"/>
    </row>
    <row r="11025" spans="15:15" x14ac:dyDescent="0.2">
      <c r="O11025" s="62"/>
    </row>
    <row r="11026" spans="15:15" x14ac:dyDescent="0.2">
      <c r="O11026" s="62"/>
    </row>
    <row r="11027" spans="15:15" x14ac:dyDescent="0.2">
      <c r="O11027" s="62"/>
    </row>
    <row r="11028" spans="15:15" x14ac:dyDescent="0.2">
      <c r="O11028" s="62"/>
    </row>
    <row r="11029" spans="15:15" x14ac:dyDescent="0.2">
      <c r="O11029" s="62"/>
    </row>
    <row r="11030" spans="15:15" x14ac:dyDescent="0.2">
      <c r="O11030" s="62"/>
    </row>
    <row r="11031" spans="15:15" x14ac:dyDescent="0.2">
      <c r="O11031" s="62"/>
    </row>
    <row r="11032" spans="15:15" x14ac:dyDescent="0.2">
      <c r="O11032" s="62"/>
    </row>
    <row r="11033" spans="15:15" x14ac:dyDescent="0.2">
      <c r="O11033" s="62"/>
    </row>
    <row r="11034" spans="15:15" x14ac:dyDescent="0.2">
      <c r="O11034" s="62"/>
    </row>
    <row r="11035" spans="15:15" x14ac:dyDescent="0.2">
      <c r="O11035" s="62"/>
    </row>
    <row r="11036" spans="15:15" x14ac:dyDescent="0.2">
      <c r="O11036" s="62"/>
    </row>
    <row r="11037" spans="15:15" x14ac:dyDescent="0.2">
      <c r="O11037" s="62"/>
    </row>
    <row r="11038" spans="15:15" x14ac:dyDescent="0.2">
      <c r="O11038" s="62"/>
    </row>
    <row r="11039" spans="15:15" x14ac:dyDescent="0.2">
      <c r="O11039" s="62"/>
    </row>
    <row r="11040" spans="15:15" x14ac:dyDescent="0.2">
      <c r="O11040" s="62"/>
    </row>
    <row r="11041" spans="15:15" x14ac:dyDescent="0.2">
      <c r="O11041" s="62"/>
    </row>
    <row r="11042" spans="15:15" x14ac:dyDescent="0.2">
      <c r="O11042" s="62"/>
    </row>
    <row r="11043" spans="15:15" x14ac:dyDescent="0.2">
      <c r="O11043" s="62"/>
    </row>
    <row r="11044" spans="15:15" x14ac:dyDescent="0.2">
      <c r="O11044" s="62"/>
    </row>
    <row r="11045" spans="15:15" x14ac:dyDescent="0.2">
      <c r="O11045" s="62"/>
    </row>
    <row r="11046" spans="15:15" x14ac:dyDescent="0.2">
      <c r="O11046" s="62"/>
    </row>
    <row r="11047" spans="15:15" x14ac:dyDescent="0.2">
      <c r="O11047" s="62"/>
    </row>
    <row r="11048" spans="15:15" x14ac:dyDescent="0.2">
      <c r="O11048" s="62"/>
    </row>
    <row r="11049" spans="15:15" x14ac:dyDescent="0.2">
      <c r="O11049" s="62"/>
    </row>
    <row r="11050" spans="15:15" x14ac:dyDescent="0.2">
      <c r="O11050" s="62"/>
    </row>
    <row r="11051" spans="15:15" x14ac:dyDescent="0.2">
      <c r="O11051" s="62"/>
    </row>
    <row r="11052" spans="15:15" x14ac:dyDescent="0.2">
      <c r="O11052" s="62"/>
    </row>
    <row r="11053" spans="15:15" x14ac:dyDescent="0.2">
      <c r="O11053" s="62"/>
    </row>
    <row r="11054" spans="15:15" x14ac:dyDescent="0.2">
      <c r="O11054" s="62"/>
    </row>
    <row r="11055" spans="15:15" x14ac:dyDescent="0.2">
      <c r="O11055" s="62"/>
    </row>
    <row r="11056" spans="15:15" x14ac:dyDescent="0.2">
      <c r="O11056" s="62"/>
    </row>
    <row r="11057" spans="15:15" x14ac:dyDescent="0.2">
      <c r="O11057" s="62"/>
    </row>
    <row r="11058" spans="15:15" x14ac:dyDescent="0.2">
      <c r="O11058" s="62"/>
    </row>
    <row r="11059" spans="15:15" x14ac:dyDescent="0.2">
      <c r="O11059" s="62"/>
    </row>
    <row r="11060" spans="15:15" x14ac:dyDescent="0.2">
      <c r="O11060" s="62"/>
    </row>
    <row r="11061" spans="15:15" x14ac:dyDescent="0.2">
      <c r="O11061" s="62"/>
    </row>
    <row r="11062" spans="15:15" x14ac:dyDescent="0.2">
      <c r="O11062" s="62"/>
    </row>
    <row r="11063" spans="15:15" x14ac:dyDescent="0.2">
      <c r="O11063" s="62"/>
    </row>
    <row r="11064" spans="15:15" x14ac:dyDescent="0.2">
      <c r="O11064" s="62"/>
    </row>
    <row r="11065" spans="15:15" x14ac:dyDescent="0.2">
      <c r="O11065" s="62"/>
    </row>
    <row r="11066" spans="15:15" x14ac:dyDescent="0.2">
      <c r="O11066" s="62"/>
    </row>
    <row r="11067" spans="15:15" x14ac:dyDescent="0.2">
      <c r="O11067" s="62"/>
    </row>
    <row r="11068" spans="15:15" x14ac:dyDescent="0.2">
      <c r="O11068" s="62"/>
    </row>
    <row r="11069" spans="15:15" x14ac:dyDescent="0.2">
      <c r="O11069" s="62"/>
    </row>
    <row r="11070" spans="15:15" x14ac:dyDescent="0.2">
      <c r="O11070" s="62"/>
    </row>
    <row r="11071" spans="15:15" x14ac:dyDescent="0.2">
      <c r="O11071" s="62"/>
    </row>
    <row r="11072" spans="15:15" x14ac:dyDescent="0.2">
      <c r="O11072" s="62"/>
    </row>
    <row r="11073" spans="15:15" x14ac:dyDescent="0.2">
      <c r="O11073" s="62"/>
    </row>
    <row r="11074" spans="15:15" x14ac:dyDescent="0.2">
      <c r="O11074" s="62"/>
    </row>
    <row r="11075" spans="15:15" x14ac:dyDescent="0.2">
      <c r="O11075" s="62"/>
    </row>
    <row r="11076" spans="15:15" x14ac:dyDescent="0.2">
      <c r="O11076" s="62"/>
    </row>
    <row r="11077" spans="15:15" x14ac:dyDescent="0.2">
      <c r="O11077" s="62"/>
    </row>
    <row r="11078" spans="15:15" x14ac:dyDescent="0.2">
      <c r="O11078" s="62"/>
    </row>
    <row r="11079" spans="15:15" x14ac:dyDescent="0.2">
      <c r="O11079" s="62"/>
    </row>
    <row r="11080" spans="15:15" x14ac:dyDescent="0.2">
      <c r="O11080" s="62"/>
    </row>
    <row r="11081" spans="15:15" x14ac:dyDescent="0.2">
      <c r="O11081" s="62"/>
    </row>
    <row r="11082" spans="15:15" x14ac:dyDescent="0.2">
      <c r="O11082" s="62"/>
    </row>
    <row r="11083" spans="15:15" x14ac:dyDescent="0.2">
      <c r="O11083" s="62"/>
    </row>
    <row r="11084" spans="15:15" x14ac:dyDescent="0.2">
      <c r="O11084" s="62"/>
    </row>
    <row r="11085" spans="15:15" x14ac:dyDescent="0.2">
      <c r="O11085" s="62"/>
    </row>
    <row r="11086" spans="15:15" x14ac:dyDescent="0.2">
      <c r="O11086" s="62"/>
    </row>
    <row r="11087" spans="15:15" x14ac:dyDescent="0.2">
      <c r="O11087" s="62"/>
    </row>
    <row r="11088" spans="15:15" x14ac:dyDescent="0.2">
      <c r="O11088" s="62"/>
    </row>
    <row r="11089" spans="15:15" x14ac:dyDescent="0.2">
      <c r="O11089" s="62"/>
    </row>
    <row r="11090" spans="15:15" x14ac:dyDescent="0.2">
      <c r="O11090" s="62"/>
    </row>
    <row r="11091" spans="15:15" x14ac:dyDescent="0.2">
      <c r="O11091" s="62"/>
    </row>
    <row r="11092" spans="15:15" x14ac:dyDescent="0.2">
      <c r="O11092" s="62"/>
    </row>
    <row r="11093" spans="15:15" x14ac:dyDescent="0.2">
      <c r="O11093" s="62"/>
    </row>
    <row r="11094" spans="15:15" x14ac:dyDescent="0.2">
      <c r="O11094" s="62"/>
    </row>
    <row r="11095" spans="15:15" x14ac:dyDescent="0.2">
      <c r="O11095" s="62"/>
    </row>
    <row r="11096" spans="15:15" x14ac:dyDescent="0.2">
      <c r="O11096" s="62"/>
    </row>
    <row r="11097" spans="15:15" x14ac:dyDescent="0.2">
      <c r="O11097" s="62"/>
    </row>
    <row r="11098" spans="15:15" x14ac:dyDescent="0.2">
      <c r="O11098" s="62"/>
    </row>
    <row r="11099" spans="15:15" x14ac:dyDescent="0.2">
      <c r="O11099" s="62"/>
    </row>
    <row r="11100" spans="15:15" x14ac:dyDescent="0.2">
      <c r="O11100" s="62"/>
    </row>
    <row r="11101" spans="15:15" x14ac:dyDescent="0.2">
      <c r="O11101" s="62"/>
    </row>
    <row r="11102" spans="15:15" x14ac:dyDescent="0.2">
      <c r="O11102" s="62"/>
    </row>
    <row r="11103" spans="15:15" x14ac:dyDescent="0.2">
      <c r="O11103" s="62"/>
    </row>
    <row r="11104" spans="15:15" x14ac:dyDescent="0.2">
      <c r="O11104" s="62"/>
    </row>
    <row r="11105" spans="15:15" x14ac:dyDescent="0.2">
      <c r="O11105" s="62"/>
    </row>
    <row r="11106" spans="15:15" x14ac:dyDescent="0.2">
      <c r="O11106" s="62"/>
    </row>
    <row r="11107" spans="15:15" x14ac:dyDescent="0.2">
      <c r="O11107" s="62"/>
    </row>
    <row r="11108" spans="15:15" x14ac:dyDescent="0.2">
      <c r="O11108" s="62"/>
    </row>
    <row r="11109" spans="15:15" x14ac:dyDescent="0.2">
      <c r="O11109" s="62"/>
    </row>
    <row r="11110" spans="15:15" x14ac:dyDescent="0.2">
      <c r="O11110" s="62"/>
    </row>
    <row r="11111" spans="15:15" x14ac:dyDescent="0.2">
      <c r="O11111" s="62"/>
    </row>
    <row r="11112" spans="15:15" x14ac:dyDescent="0.2">
      <c r="O11112" s="62"/>
    </row>
    <row r="11113" spans="15:15" x14ac:dyDescent="0.2">
      <c r="O11113" s="62"/>
    </row>
    <row r="11114" spans="15:15" x14ac:dyDescent="0.2">
      <c r="O11114" s="62"/>
    </row>
    <row r="11115" spans="15:15" x14ac:dyDescent="0.2">
      <c r="O11115" s="62"/>
    </row>
    <row r="11116" spans="15:15" x14ac:dyDescent="0.2">
      <c r="O11116" s="62"/>
    </row>
    <row r="11117" spans="15:15" x14ac:dyDescent="0.2">
      <c r="O11117" s="62"/>
    </row>
    <row r="11118" spans="15:15" x14ac:dyDescent="0.2">
      <c r="O11118" s="62"/>
    </row>
    <row r="11119" spans="15:15" x14ac:dyDescent="0.2">
      <c r="O11119" s="62"/>
    </row>
    <row r="11120" spans="15:15" x14ac:dyDescent="0.2">
      <c r="O11120" s="62"/>
    </row>
    <row r="11121" spans="15:15" x14ac:dyDescent="0.2">
      <c r="O11121" s="62"/>
    </row>
    <row r="11122" spans="15:15" x14ac:dyDescent="0.2">
      <c r="O11122" s="62"/>
    </row>
    <row r="11123" spans="15:15" x14ac:dyDescent="0.2">
      <c r="O11123" s="62"/>
    </row>
    <row r="11124" spans="15:15" x14ac:dyDescent="0.2">
      <c r="O11124" s="62"/>
    </row>
    <row r="11125" spans="15:15" x14ac:dyDescent="0.2">
      <c r="O11125" s="62"/>
    </row>
    <row r="11126" spans="15:15" x14ac:dyDescent="0.2">
      <c r="O11126" s="62"/>
    </row>
    <row r="11127" spans="15:15" x14ac:dyDescent="0.2">
      <c r="O11127" s="62"/>
    </row>
    <row r="11128" spans="15:15" x14ac:dyDescent="0.2">
      <c r="O11128" s="62"/>
    </row>
    <row r="11129" spans="15:15" x14ac:dyDescent="0.2">
      <c r="O11129" s="62"/>
    </row>
    <row r="11130" spans="15:15" x14ac:dyDescent="0.2">
      <c r="O11130" s="62"/>
    </row>
    <row r="11131" spans="15:15" x14ac:dyDescent="0.2">
      <c r="O11131" s="62"/>
    </row>
    <row r="11132" spans="15:15" x14ac:dyDescent="0.2">
      <c r="O11132" s="62"/>
    </row>
    <row r="11133" spans="15:15" x14ac:dyDescent="0.2">
      <c r="O11133" s="62"/>
    </row>
    <row r="11134" spans="15:15" x14ac:dyDescent="0.2">
      <c r="O11134" s="62"/>
    </row>
    <row r="11135" spans="15:15" x14ac:dyDescent="0.2">
      <c r="O11135" s="62"/>
    </row>
    <row r="11136" spans="15:15" x14ac:dyDescent="0.2">
      <c r="O11136" s="62"/>
    </row>
    <row r="11137" spans="15:15" x14ac:dyDescent="0.2">
      <c r="O11137" s="62"/>
    </row>
    <row r="11138" spans="15:15" x14ac:dyDescent="0.2">
      <c r="O11138" s="62"/>
    </row>
    <row r="11139" spans="15:15" x14ac:dyDescent="0.2">
      <c r="O11139" s="62"/>
    </row>
    <row r="11140" spans="15:15" x14ac:dyDescent="0.2">
      <c r="O11140" s="62"/>
    </row>
    <row r="11141" spans="15:15" x14ac:dyDescent="0.2">
      <c r="O11141" s="62"/>
    </row>
    <row r="11142" spans="15:15" x14ac:dyDescent="0.2">
      <c r="O11142" s="62"/>
    </row>
    <row r="11143" spans="15:15" x14ac:dyDescent="0.2">
      <c r="O11143" s="62"/>
    </row>
    <row r="11144" spans="15:15" x14ac:dyDescent="0.2">
      <c r="O11144" s="62"/>
    </row>
    <row r="11145" spans="15:15" x14ac:dyDescent="0.2">
      <c r="O11145" s="62"/>
    </row>
    <row r="11146" spans="15:15" x14ac:dyDescent="0.2">
      <c r="O11146" s="62"/>
    </row>
    <row r="11147" spans="15:15" x14ac:dyDescent="0.2">
      <c r="O11147" s="62"/>
    </row>
    <row r="11148" spans="15:15" x14ac:dyDescent="0.2">
      <c r="O11148" s="62"/>
    </row>
    <row r="11149" spans="15:15" x14ac:dyDescent="0.2">
      <c r="O11149" s="62"/>
    </row>
    <row r="11150" spans="15:15" x14ac:dyDescent="0.2">
      <c r="O11150" s="62"/>
    </row>
    <row r="11151" spans="15:15" x14ac:dyDescent="0.2">
      <c r="O11151" s="62"/>
    </row>
    <row r="11152" spans="15:15" x14ac:dyDescent="0.2">
      <c r="O11152" s="62"/>
    </row>
    <row r="11153" spans="15:15" x14ac:dyDescent="0.2">
      <c r="O11153" s="62"/>
    </row>
    <row r="11154" spans="15:15" x14ac:dyDescent="0.2">
      <c r="O11154" s="62"/>
    </row>
    <row r="11155" spans="15:15" x14ac:dyDescent="0.2">
      <c r="O11155" s="62"/>
    </row>
    <row r="11156" spans="15:15" x14ac:dyDescent="0.2">
      <c r="O11156" s="62"/>
    </row>
    <row r="11157" spans="15:15" x14ac:dyDescent="0.2">
      <c r="O11157" s="62"/>
    </row>
    <row r="11158" spans="15:15" x14ac:dyDescent="0.2">
      <c r="O11158" s="62"/>
    </row>
    <row r="11159" spans="15:15" x14ac:dyDescent="0.2">
      <c r="O11159" s="62"/>
    </row>
    <row r="11160" spans="15:15" x14ac:dyDescent="0.2">
      <c r="O11160" s="62"/>
    </row>
    <row r="11161" spans="15:15" x14ac:dyDescent="0.2">
      <c r="O11161" s="62"/>
    </row>
    <row r="11162" spans="15:15" x14ac:dyDescent="0.2">
      <c r="O11162" s="62"/>
    </row>
    <row r="11163" spans="15:15" x14ac:dyDescent="0.2">
      <c r="O11163" s="62"/>
    </row>
    <row r="11164" spans="15:15" x14ac:dyDescent="0.2">
      <c r="O11164" s="62"/>
    </row>
    <row r="11165" spans="15:15" x14ac:dyDescent="0.2">
      <c r="O11165" s="62"/>
    </row>
    <row r="11166" spans="15:15" x14ac:dyDescent="0.2">
      <c r="O11166" s="62"/>
    </row>
    <row r="11167" spans="15:15" x14ac:dyDescent="0.2">
      <c r="O11167" s="62"/>
    </row>
    <row r="11168" spans="15:15" x14ac:dyDescent="0.2">
      <c r="O11168" s="62"/>
    </row>
    <row r="11169" spans="15:15" x14ac:dyDescent="0.2">
      <c r="O11169" s="62"/>
    </row>
    <row r="11170" spans="15:15" x14ac:dyDescent="0.2">
      <c r="O11170" s="62"/>
    </row>
    <row r="11171" spans="15:15" x14ac:dyDescent="0.2">
      <c r="O11171" s="62"/>
    </row>
    <row r="11172" spans="15:15" x14ac:dyDescent="0.2">
      <c r="O11172" s="62"/>
    </row>
    <row r="11173" spans="15:15" x14ac:dyDescent="0.2">
      <c r="O11173" s="62"/>
    </row>
    <row r="11174" spans="15:15" x14ac:dyDescent="0.2">
      <c r="O11174" s="62"/>
    </row>
    <row r="11175" spans="15:15" x14ac:dyDescent="0.2">
      <c r="O11175" s="62"/>
    </row>
    <row r="11176" spans="15:15" x14ac:dyDescent="0.2">
      <c r="O11176" s="62"/>
    </row>
    <row r="11177" spans="15:15" x14ac:dyDescent="0.2">
      <c r="O11177" s="62"/>
    </row>
    <row r="11178" spans="15:15" x14ac:dyDescent="0.2">
      <c r="O11178" s="62"/>
    </row>
    <row r="11179" spans="15:15" x14ac:dyDescent="0.2">
      <c r="O11179" s="62"/>
    </row>
    <row r="11180" spans="15:15" x14ac:dyDescent="0.2">
      <c r="O11180" s="62"/>
    </row>
    <row r="11181" spans="15:15" x14ac:dyDescent="0.2">
      <c r="O11181" s="62"/>
    </row>
    <row r="11182" spans="15:15" x14ac:dyDescent="0.2">
      <c r="O11182" s="62"/>
    </row>
    <row r="11183" spans="15:15" x14ac:dyDescent="0.2">
      <c r="O11183" s="62"/>
    </row>
    <row r="11184" spans="15:15" x14ac:dyDescent="0.2">
      <c r="O11184" s="62"/>
    </row>
    <row r="11185" spans="15:15" x14ac:dyDescent="0.2">
      <c r="O11185" s="62"/>
    </row>
    <row r="11186" spans="15:15" x14ac:dyDescent="0.2">
      <c r="O11186" s="62"/>
    </row>
    <row r="11187" spans="15:15" x14ac:dyDescent="0.2">
      <c r="O11187" s="62"/>
    </row>
    <row r="11188" spans="15:15" x14ac:dyDescent="0.2">
      <c r="O11188" s="62"/>
    </row>
    <row r="11189" spans="15:15" x14ac:dyDescent="0.2">
      <c r="O11189" s="62"/>
    </row>
    <row r="11190" spans="15:15" x14ac:dyDescent="0.2">
      <c r="O11190" s="62"/>
    </row>
    <row r="11191" spans="15:15" x14ac:dyDescent="0.2">
      <c r="O11191" s="62"/>
    </row>
    <row r="11192" spans="15:15" x14ac:dyDescent="0.2">
      <c r="O11192" s="62"/>
    </row>
    <row r="11193" spans="15:15" x14ac:dyDescent="0.2">
      <c r="O11193" s="62"/>
    </row>
    <row r="11194" spans="15:15" x14ac:dyDescent="0.2">
      <c r="O11194" s="62"/>
    </row>
    <row r="11195" spans="15:15" x14ac:dyDescent="0.2">
      <c r="O11195" s="62"/>
    </row>
    <row r="11196" spans="15:15" x14ac:dyDescent="0.2">
      <c r="O11196" s="62"/>
    </row>
    <row r="11197" spans="15:15" x14ac:dyDescent="0.2">
      <c r="O11197" s="62"/>
    </row>
    <row r="11198" spans="15:15" x14ac:dyDescent="0.2">
      <c r="O11198" s="62"/>
    </row>
    <row r="11199" spans="15:15" x14ac:dyDescent="0.2">
      <c r="O11199" s="62"/>
    </row>
    <row r="11200" spans="15:15" x14ac:dyDescent="0.2">
      <c r="O11200" s="62"/>
    </row>
    <row r="11201" spans="15:15" x14ac:dyDescent="0.2">
      <c r="O11201" s="62"/>
    </row>
    <row r="11202" spans="15:15" x14ac:dyDescent="0.2">
      <c r="O11202" s="62"/>
    </row>
    <row r="11203" spans="15:15" x14ac:dyDescent="0.2">
      <c r="O11203" s="62"/>
    </row>
    <row r="11204" spans="15:15" x14ac:dyDescent="0.2">
      <c r="O11204" s="62"/>
    </row>
    <row r="11205" spans="15:15" x14ac:dyDescent="0.2">
      <c r="O11205" s="62"/>
    </row>
    <row r="11206" spans="15:15" x14ac:dyDescent="0.2">
      <c r="O11206" s="62"/>
    </row>
    <row r="11207" spans="15:15" x14ac:dyDescent="0.2">
      <c r="O11207" s="62"/>
    </row>
    <row r="11208" spans="15:15" x14ac:dyDescent="0.2">
      <c r="O11208" s="62"/>
    </row>
    <row r="11209" spans="15:15" x14ac:dyDescent="0.2">
      <c r="O11209" s="62"/>
    </row>
    <row r="11210" spans="15:15" x14ac:dyDescent="0.2">
      <c r="O11210" s="62"/>
    </row>
    <row r="11211" spans="15:15" x14ac:dyDescent="0.2">
      <c r="O11211" s="62"/>
    </row>
    <row r="11212" spans="15:15" x14ac:dyDescent="0.2">
      <c r="O11212" s="62"/>
    </row>
    <row r="11213" spans="15:15" x14ac:dyDescent="0.2">
      <c r="O11213" s="62"/>
    </row>
    <row r="11214" spans="15:15" x14ac:dyDescent="0.2">
      <c r="O11214" s="62"/>
    </row>
    <row r="11215" spans="15:15" x14ac:dyDescent="0.2">
      <c r="O11215" s="62"/>
    </row>
    <row r="11216" spans="15:15" x14ac:dyDescent="0.2">
      <c r="O11216" s="62"/>
    </row>
    <row r="11217" spans="15:15" x14ac:dyDescent="0.2">
      <c r="O11217" s="62"/>
    </row>
    <row r="11218" spans="15:15" x14ac:dyDescent="0.2">
      <c r="O11218" s="62"/>
    </row>
    <row r="11219" spans="15:15" x14ac:dyDescent="0.2">
      <c r="O11219" s="62"/>
    </row>
    <row r="11220" spans="15:15" x14ac:dyDescent="0.2">
      <c r="O11220" s="62"/>
    </row>
    <row r="11221" spans="15:15" x14ac:dyDescent="0.2">
      <c r="O11221" s="62"/>
    </row>
    <row r="11222" spans="15:15" x14ac:dyDescent="0.2">
      <c r="O11222" s="62"/>
    </row>
    <row r="11223" spans="15:15" x14ac:dyDescent="0.2">
      <c r="O11223" s="62"/>
    </row>
    <row r="11224" spans="15:15" x14ac:dyDescent="0.2">
      <c r="O11224" s="62"/>
    </row>
    <row r="11225" spans="15:15" x14ac:dyDescent="0.2">
      <c r="O11225" s="62"/>
    </row>
    <row r="11226" spans="15:15" x14ac:dyDescent="0.2">
      <c r="O11226" s="62"/>
    </row>
    <row r="11227" spans="15:15" x14ac:dyDescent="0.2">
      <c r="O11227" s="62"/>
    </row>
    <row r="11228" spans="15:15" x14ac:dyDescent="0.2">
      <c r="O11228" s="62"/>
    </row>
    <row r="11229" spans="15:15" x14ac:dyDescent="0.2">
      <c r="O11229" s="62"/>
    </row>
    <row r="11230" spans="15:15" x14ac:dyDescent="0.2">
      <c r="O11230" s="62"/>
    </row>
    <row r="11231" spans="15:15" x14ac:dyDescent="0.2">
      <c r="O11231" s="62"/>
    </row>
    <row r="11232" spans="15:15" x14ac:dyDescent="0.2">
      <c r="O11232" s="62"/>
    </row>
    <row r="11233" spans="15:15" x14ac:dyDescent="0.2">
      <c r="O11233" s="62"/>
    </row>
    <row r="11234" spans="15:15" x14ac:dyDescent="0.2">
      <c r="O11234" s="62"/>
    </row>
    <row r="11235" spans="15:15" x14ac:dyDescent="0.2">
      <c r="O11235" s="62"/>
    </row>
    <row r="11236" spans="15:15" x14ac:dyDescent="0.2">
      <c r="O11236" s="62"/>
    </row>
    <row r="11237" spans="15:15" x14ac:dyDescent="0.2">
      <c r="O11237" s="62"/>
    </row>
    <row r="11238" spans="15:15" x14ac:dyDescent="0.2">
      <c r="O11238" s="62"/>
    </row>
    <row r="11239" spans="15:15" x14ac:dyDescent="0.2">
      <c r="O11239" s="62"/>
    </row>
    <row r="11240" spans="15:15" x14ac:dyDescent="0.2">
      <c r="O11240" s="62"/>
    </row>
    <row r="11241" spans="15:15" x14ac:dyDescent="0.2">
      <c r="O11241" s="62"/>
    </row>
    <row r="11242" spans="15:15" x14ac:dyDescent="0.2">
      <c r="O11242" s="62"/>
    </row>
    <row r="11243" spans="15:15" x14ac:dyDescent="0.2">
      <c r="O11243" s="62"/>
    </row>
    <row r="11244" spans="15:15" x14ac:dyDescent="0.2">
      <c r="O11244" s="62"/>
    </row>
    <row r="11245" spans="15:15" x14ac:dyDescent="0.2">
      <c r="O11245" s="62"/>
    </row>
    <row r="11246" spans="15:15" x14ac:dyDescent="0.2">
      <c r="O11246" s="62"/>
    </row>
    <row r="11247" spans="15:15" x14ac:dyDescent="0.2">
      <c r="O11247" s="62"/>
    </row>
    <row r="11248" spans="15:15" x14ac:dyDescent="0.2">
      <c r="O11248" s="62"/>
    </row>
    <row r="11249" spans="15:15" x14ac:dyDescent="0.2">
      <c r="O11249" s="62"/>
    </row>
    <row r="11250" spans="15:15" x14ac:dyDescent="0.2">
      <c r="O11250" s="62"/>
    </row>
    <row r="11251" spans="15:15" x14ac:dyDescent="0.2">
      <c r="O11251" s="62"/>
    </row>
    <row r="11252" spans="15:15" x14ac:dyDescent="0.2">
      <c r="O11252" s="62"/>
    </row>
    <row r="11253" spans="15:15" x14ac:dyDescent="0.2">
      <c r="O11253" s="62"/>
    </row>
    <row r="11254" spans="15:15" x14ac:dyDescent="0.2">
      <c r="O11254" s="62"/>
    </row>
    <row r="11255" spans="15:15" x14ac:dyDescent="0.2">
      <c r="O11255" s="62"/>
    </row>
    <row r="11256" spans="15:15" x14ac:dyDescent="0.2">
      <c r="O11256" s="62"/>
    </row>
    <row r="11257" spans="15:15" x14ac:dyDescent="0.2">
      <c r="O11257" s="62"/>
    </row>
    <row r="11258" spans="15:15" x14ac:dyDescent="0.2">
      <c r="O11258" s="62"/>
    </row>
    <row r="11259" spans="15:15" x14ac:dyDescent="0.2">
      <c r="O11259" s="62"/>
    </row>
    <row r="11260" spans="15:15" x14ac:dyDescent="0.2">
      <c r="O11260" s="62"/>
    </row>
    <row r="11261" spans="15:15" x14ac:dyDescent="0.2">
      <c r="O11261" s="62"/>
    </row>
    <row r="11262" spans="15:15" x14ac:dyDescent="0.2">
      <c r="O11262" s="62"/>
    </row>
    <row r="11263" spans="15:15" x14ac:dyDescent="0.2">
      <c r="O11263" s="62"/>
    </row>
    <row r="11264" spans="15:15" x14ac:dyDescent="0.2">
      <c r="O11264" s="62"/>
    </row>
    <row r="11265" spans="15:15" x14ac:dyDescent="0.2">
      <c r="O11265" s="62"/>
    </row>
    <row r="11266" spans="15:15" x14ac:dyDescent="0.2">
      <c r="O11266" s="62"/>
    </row>
    <row r="11267" spans="15:15" x14ac:dyDescent="0.2">
      <c r="O11267" s="62"/>
    </row>
    <row r="11268" spans="15:15" x14ac:dyDescent="0.2">
      <c r="O11268" s="62"/>
    </row>
    <row r="11269" spans="15:15" x14ac:dyDescent="0.2">
      <c r="O11269" s="62"/>
    </row>
    <row r="11270" spans="15:15" x14ac:dyDescent="0.2">
      <c r="O11270" s="62"/>
    </row>
    <row r="11271" spans="15:15" x14ac:dyDescent="0.2">
      <c r="O11271" s="62"/>
    </row>
    <row r="11272" spans="15:15" x14ac:dyDescent="0.2">
      <c r="O11272" s="62"/>
    </row>
    <row r="11273" spans="15:15" x14ac:dyDescent="0.2">
      <c r="O11273" s="62"/>
    </row>
    <row r="11274" spans="15:15" x14ac:dyDescent="0.2">
      <c r="O11274" s="62"/>
    </row>
    <row r="11275" spans="15:15" x14ac:dyDescent="0.2">
      <c r="O11275" s="62"/>
    </row>
    <row r="11276" spans="15:15" x14ac:dyDescent="0.2">
      <c r="O11276" s="62"/>
    </row>
    <row r="11277" spans="15:15" x14ac:dyDescent="0.2">
      <c r="O11277" s="62"/>
    </row>
    <row r="11278" spans="15:15" x14ac:dyDescent="0.2">
      <c r="O11278" s="62"/>
    </row>
    <row r="11279" spans="15:15" x14ac:dyDescent="0.2">
      <c r="O11279" s="62"/>
    </row>
    <row r="11280" spans="15:15" x14ac:dyDescent="0.2">
      <c r="O11280" s="62"/>
    </row>
    <row r="11281" spans="15:15" x14ac:dyDescent="0.2">
      <c r="O11281" s="62"/>
    </row>
    <row r="11282" spans="15:15" x14ac:dyDescent="0.2">
      <c r="O11282" s="62"/>
    </row>
    <row r="11283" spans="15:15" x14ac:dyDescent="0.2">
      <c r="O11283" s="62"/>
    </row>
    <row r="11284" spans="15:15" x14ac:dyDescent="0.2">
      <c r="O11284" s="62"/>
    </row>
    <row r="11285" spans="15:15" x14ac:dyDescent="0.2">
      <c r="O11285" s="62"/>
    </row>
    <row r="11286" spans="15:15" x14ac:dyDescent="0.2">
      <c r="O11286" s="62"/>
    </row>
    <row r="11287" spans="15:15" x14ac:dyDescent="0.2">
      <c r="O11287" s="62"/>
    </row>
    <row r="11288" spans="15:15" x14ac:dyDescent="0.2">
      <c r="O11288" s="62"/>
    </row>
    <row r="11289" spans="15:15" x14ac:dyDescent="0.2">
      <c r="O11289" s="62"/>
    </row>
    <row r="11290" spans="15:15" x14ac:dyDescent="0.2">
      <c r="O11290" s="62"/>
    </row>
    <row r="11291" spans="15:15" x14ac:dyDescent="0.2">
      <c r="O11291" s="62"/>
    </row>
    <row r="11292" spans="15:15" x14ac:dyDescent="0.2">
      <c r="O11292" s="62"/>
    </row>
    <row r="11293" spans="15:15" x14ac:dyDescent="0.2">
      <c r="O11293" s="62"/>
    </row>
    <row r="11294" spans="15:15" x14ac:dyDescent="0.2">
      <c r="O11294" s="62"/>
    </row>
    <row r="11295" spans="15:15" x14ac:dyDescent="0.2">
      <c r="O11295" s="62"/>
    </row>
    <row r="11296" spans="15:15" x14ac:dyDescent="0.2">
      <c r="O11296" s="62"/>
    </row>
    <row r="11297" spans="15:15" x14ac:dyDescent="0.2">
      <c r="O11297" s="62"/>
    </row>
    <row r="11298" spans="15:15" x14ac:dyDescent="0.2">
      <c r="O11298" s="62"/>
    </row>
    <row r="11299" spans="15:15" x14ac:dyDescent="0.2">
      <c r="O11299" s="62"/>
    </row>
    <row r="11300" spans="15:15" x14ac:dyDescent="0.2">
      <c r="O11300" s="62"/>
    </row>
    <row r="11301" spans="15:15" x14ac:dyDescent="0.2">
      <c r="O11301" s="62"/>
    </row>
    <row r="11302" spans="15:15" x14ac:dyDescent="0.2">
      <c r="O11302" s="62"/>
    </row>
    <row r="11303" spans="15:15" x14ac:dyDescent="0.2">
      <c r="O11303" s="62"/>
    </row>
    <row r="11304" spans="15:15" x14ac:dyDescent="0.2">
      <c r="O11304" s="62"/>
    </row>
    <row r="11305" spans="15:15" x14ac:dyDescent="0.2">
      <c r="O11305" s="62"/>
    </row>
    <row r="11306" spans="15:15" x14ac:dyDescent="0.2">
      <c r="O11306" s="62"/>
    </row>
    <row r="11307" spans="15:15" x14ac:dyDescent="0.2">
      <c r="O11307" s="62"/>
    </row>
    <row r="11308" spans="15:15" x14ac:dyDescent="0.2">
      <c r="O11308" s="62"/>
    </row>
    <row r="11309" spans="15:15" x14ac:dyDescent="0.2">
      <c r="O11309" s="62"/>
    </row>
    <row r="11310" spans="15:15" x14ac:dyDescent="0.2">
      <c r="O11310" s="62"/>
    </row>
    <row r="11311" spans="15:15" x14ac:dyDescent="0.2">
      <c r="O11311" s="62"/>
    </row>
    <row r="11312" spans="15:15" x14ac:dyDescent="0.2">
      <c r="O11312" s="62"/>
    </row>
    <row r="11313" spans="15:15" x14ac:dyDescent="0.2">
      <c r="O11313" s="62"/>
    </row>
    <row r="11314" spans="15:15" x14ac:dyDescent="0.2">
      <c r="O11314" s="62"/>
    </row>
    <row r="11315" spans="15:15" x14ac:dyDescent="0.2">
      <c r="O11315" s="62"/>
    </row>
    <row r="11316" spans="15:15" x14ac:dyDescent="0.2">
      <c r="O11316" s="62"/>
    </row>
    <row r="11317" spans="15:15" x14ac:dyDescent="0.2">
      <c r="O11317" s="62"/>
    </row>
    <row r="11318" spans="15:15" x14ac:dyDescent="0.2">
      <c r="O11318" s="62"/>
    </row>
    <row r="11319" spans="15:15" x14ac:dyDescent="0.2">
      <c r="O11319" s="62"/>
    </row>
    <row r="11320" spans="15:15" x14ac:dyDescent="0.2">
      <c r="O11320" s="62"/>
    </row>
    <row r="11321" spans="15:15" x14ac:dyDescent="0.2">
      <c r="O11321" s="62"/>
    </row>
    <row r="11322" spans="15:15" x14ac:dyDescent="0.2">
      <c r="O11322" s="62"/>
    </row>
    <row r="11323" spans="15:15" x14ac:dyDescent="0.2">
      <c r="O11323" s="62"/>
    </row>
    <row r="11324" spans="15:15" x14ac:dyDescent="0.2">
      <c r="O11324" s="62"/>
    </row>
    <row r="11325" spans="15:15" x14ac:dyDescent="0.2">
      <c r="O11325" s="62"/>
    </row>
    <row r="11326" spans="15:15" x14ac:dyDescent="0.2">
      <c r="O11326" s="62"/>
    </row>
    <row r="11327" spans="15:15" x14ac:dyDescent="0.2">
      <c r="O11327" s="62"/>
    </row>
    <row r="11328" spans="15:15" x14ac:dyDescent="0.2">
      <c r="O11328" s="62"/>
    </row>
    <row r="11329" spans="15:15" x14ac:dyDescent="0.2">
      <c r="O11329" s="62"/>
    </row>
    <row r="11330" spans="15:15" x14ac:dyDescent="0.2">
      <c r="O11330" s="62"/>
    </row>
    <row r="11331" spans="15:15" x14ac:dyDescent="0.2">
      <c r="O11331" s="62"/>
    </row>
    <row r="11332" spans="15:15" x14ac:dyDescent="0.2">
      <c r="O11332" s="62"/>
    </row>
    <row r="11333" spans="15:15" x14ac:dyDescent="0.2">
      <c r="O11333" s="62"/>
    </row>
    <row r="11334" spans="15:15" x14ac:dyDescent="0.2">
      <c r="O11334" s="62"/>
    </row>
    <row r="11335" spans="15:15" x14ac:dyDescent="0.2">
      <c r="O11335" s="62"/>
    </row>
    <row r="11336" spans="15:15" x14ac:dyDescent="0.2">
      <c r="O11336" s="62"/>
    </row>
    <row r="11337" spans="15:15" x14ac:dyDescent="0.2">
      <c r="O11337" s="62"/>
    </row>
    <row r="11338" spans="15:15" x14ac:dyDescent="0.2">
      <c r="O11338" s="62"/>
    </row>
    <row r="11339" spans="15:15" x14ac:dyDescent="0.2">
      <c r="O11339" s="62"/>
    </row>
    <row r="11340" spans="15:15" x14ac:dyDescent="0.2">
      <c r="O11340" s="62"/>
    </row>
    <row r="11341" spans="15:15" x14ac:dyDescent="0.2">
      <c r="O11341" s="62"/>
    </row>
    <row r="11342" spans="15:15" x14ac:dyDescent="0.2">
      <c r="O11342" s="62"/>
    </row>
    <row r="11343" spans="15:15" x14ac:dyDescent="0.2">
      <c r="O11343" s="62"/>
    </row>
    <row r="11344" spans="15:15" x14ac:dyDescent="0.2">
      <c r="O11344" s="62"/>
    </row>
    <row r="11345" spans="15:15" x14ac:dyDescent="0.2">
      <c r="O11345" s="62"/>
    </row>
    <row r="11346" spans="15:15" x14ac:dyDescent="0.2">
      <c r="O11346" s="62"/>
    </row>
    <row r="11347" spans="15:15" x14ac:dyDescent="0.2">
      <c r="O11347" s="62"/>
    </row>
    <row r="11348" spans="15:15" x14ac:dyDescent="0.2">
      <c r="O11348" s="62"/>
    </row>
    <row r="11349" spans="15:15" x14ac:dyDescent="0.2">
      <c r="O11349" s="62"/>
    </row>
    <row r="11350" spans="15:15" x14ac:dyDescent="0.2">
      <c r="O11350" s="62"/>
    </row>
    <row r="11351" spans="15:15" x14ac:dyDescent="0.2">
      <c r="O11351" s="62"/>
    </row>
    <row r="11352" spans="15:15" x14ac:dyDescent="0.2">
      <c r="O11352" s="62"/>
    </row>
    <row r="11353" spans="15:15" x14ac:dyDescent="0.2">
      <c r="O11353" s="62"/>
    </row>
    <row r="11354" spans="15:15" x14ac:dyDescent="0.2">
      <c r="O11354" s="62"/>
    </row>
    <row r="11355" spans="15:15" x14ac:dyDescent="0.2">
      <c r="O11355" s="62"/>
    </row>
    <row r="11356" spans="15:15" x14ac:dyDescent="0.2">
      <c r="O11356" s="62"/>
    </row>
    <row r="11357" spans="15:15" x14ac:dyDescent="0.2">
      <c r="O11357" s="62"/>
    </row>
    <row r="11358" spans="15:15" x14ac:dyDescent="0.2">
      <c r="O11358" s="62"/>
    </row>
    <row r="11359" spans="15:15" x14ac:dyDescent="0.2">
      <c r="O11359" s="62"/>
    </row>
    <row r="11360" spans="15:15" x14ac:dyDescent="0.2">
      <c r="O11360" s="62"/>
    </row>
    <row r="11361" spans="15:15" x14ac:dyDescent="0.2">
      <c r="O11361" s="62"/>
    </row>
    <row r="11362" spans="15:15" x14ac:dyDescent="0.2">
      <c r="O11362" s="62"/>
    </row>
    <row r="11363" spans="15:15" x14ac:dyDescent="0.2">
      <c r="O11363" s="62"/>
    </row>
    <row r="11364" spans="15:15" x14ac:dyDescent="0.2">
      <c r="O11364" s="62"/>
    </row>
    <row r="11365" spans="15:15" x14ac:dyDescent="0.2">
      <c r="O11365" s="62"/>
    </row>
    <row r="11366" spans="15:15" x14ac:dyDescent="0.2">
      <c r="O11366" s="62"/>
    </row>
    <row r="11367" spans="15:15" x14ac:dyDescent="0.2">
      <c r="O11367" s="62"/>
    </row>
    <row r="11368" spans="15:15" x14ac:dyDescent="0.2">
      <c r="O11368" s="62"/>
    </row>
    <row r="11369" spans="15:15" x14ac:dyDescent="0.2">
      <c r="O11369" s="62"/>
    </row>
    <row r="11370" spans="15:15" x14ac:dyDescent="0.2">
      <c r="O11370" s="62"/>
    </row>
    <row r="11371" spans="15:15" x14ac:dyDescent="0.2">
      <c r="O11371" s="62"/>
    </row>
    <row r="11372" spans="15:15" x14ac:dyDescent="0.2">
      <c r="O11372" s="62"/>
    </row>
    <row r="11373" spans="15:15" x14ac:dyDescent="0.2">
      <c r="O11373" s="62"/>
    </row>
    <row r="11374" spans="15:15" x14ac:dyDescent="0.2">
      <c r="O11374" s="62"/>
    </row>
    <row r="11375" spans="15:15" x14ac:dyDescent="0.2">
      <c r="O11375" s="62"/>
    </row>
    <row r="11376" spans="15:15" x14ac:dyDescent="0.2">
      <c r="O11376" s="62"/>
    </row>
    <row r="11377" spans="15:15" x14ac:dyDescent="0.2">
      <c r="O11377" s="62"/>
    </row>
    <row r="11378" spans="15:15" x14ac:dyDescent="0.2">
      <c r="O11378" s="62"/>
    </row>
    <row r="11379" spans="15:15" x14ac:dyDescent="0.2">
      <c r="O11379" s="62"/>
    </row>
    <row r="11380" spans="15:15" x14ac:dyDescent="0.2">
      <c r="O11380" s="62"/>
    </row>
    <row r="11381" spans="15:15" x14ac:dyDescent="0.2">
      <c r="O11381" s="62"/>
    </row>
    <row r="11382" spans="15:15" x14ac:dyDescent="0.2">
      <c r="O11382" s="62"/>
    </row>
    <row r="11383" spans="15:15" x14ac:dyDescent="0.2">
      <c r="O11383" s="62"/>
    </row>
    <row r="11384" spans="15:15" x14ac:dyDescent="0.2">
      <c r="O11384" s="62"/>
    </row>
    <row r="11385" spans="15:15" x14ac:dyDescent="0.2">
      <c r="O11385" s="62"/>
    </row>
    <row r="11386" spans="15:15" x14ac:dyDescent="0.2">
      <c r="O11386" s="62"/>
    </row>
    <row r="11387" spans="15:15" x14ac:dyDescent="0.2">
      <c r="O11387" s="62"/>
    </row>
    <row r="11388" spans="15:15" x14ac:dyDescent="0.2">
      <c r="O11388" s="62"/>
    </row>
    <row r="11389" spans="15:15" x14ac:dyDescent="0.2">
      <c r="O11389" s="62"/>
    </row>
    <row r="11390" spans="15:15" x14ac:dyDescent="0.2">
      <c r="O11390" s="62"/>
    </row>
    <row r="11391" spans="15:15" x14ac:dyDescent="0.2">
      <c r="O11391" s="62"/>
    </row>
    <row r="11392" spans="15:15" x14ac:dyDescent="0.2">
      <c r="O11392" s="62"/>
    </row>
    <row r="11393" spans="15:15" x14ac:dyDescent="0.2">
      <c r="O11393" s="62"/>
    </row>
    <row r="11394" spans="15:15" x14ac:dyDescent="0.2">
      <c r="O11394" s="62"/>
    </row>
    <row r="11395" spans="15:15" x14ac:dyDescent="0.2">
      <c r="O11395" s="62"/>
    </row>
    <row r="11396" spans="15:15" x14ac:dyDescent="0.2">
      <c r="O11396" s="62"/>
    </row>
    <row r="11397" spans="15:15" x14ac:dyDescent="0.2">
      <c r="O11397" s="62"/>
    </row>
    <row r="11398" spans="15:15" x14ac:dyDescent="0.2">
      <c r="O11398" s="62"/>
    </row>
    <row r="11399" spans="15:15" x14ac:dyDescent="0.2">
      <c r="O11399" s="62"/>
    </row>
    <row r="11400" spans="15:15" x14ac:dyDescent="0.2">
      <c r="O11400" s="62"/>
    </row>
    <row r="11401" spans="15:15" x14ac:dyDescent="0.2">
      <c r="O11401" s="62"/>
    </row>
    <row r="11402" spans="15:15" x14ac:dyDescent="0.2">
      <c r="O11402" s="62"/>
    </row>
    <row r="11403" spans="15:15" x14ac:dyDescent="0.2">
      <c r="O11403" s="62"/>
    </row>
    <row r="11404" spans="15:15" x14ac:dyDescent="0.2">
      <c r="O11404" s="62"/>
    </row>
    <row r="11405" spans="15:15" x14ac:dyDescent="0.2">
      <c r="O11405" s="62"/>
    </row>
    <row r="11406" spans="15:15" x14ac:dyDescent="0.2">
      <c r="O11406" s="62"/>
    </row>
    <row r="11407" spans="15:15" x14ac:dyDescent="0.2">
      <c r="O11407" s="62"/>
    </row>
    <row r="11408" spans="15:15" x14ac:dyDescent="0.2">
      <c r="O11408" s="62"/>
    </row>
    <row r="11409" spans="15:15" x14ac:dyDescent="0.2">
      <c r="O11409" s="62"/>
    </row>
    <row r="11410" spans="15:15" x14ac:dyDescent="0.2">
      <c r="O11410" s="62"/>
    </row>
    <row r="11411" spans="15:15" x14ac:dyDescent="0.2">
      <c r="O11411" s="62"/>
    </row>
    <row r="11412" spans="15:15" x14ac:dyDescent="0.2">
      <c r="O11412" s="62"/>
    </row>
    <row r="11413" spans="15:15" x14ac:dyDescent="0.2">
      <c r="O11413" s="62"/>
    </row>
    <row r="11414" spans="15:15" x14ac:dyDescent="0.2">
      <c r="O11414" s="62"/>
    </row>
    <row r="11415" spans="15:15" x14ac:dyDescent="0.2">
      <c r="O11415" s="62"/>
    </row>
    <row r="11416" spans="15:15" x14ac:dyDescent="0.2">
      <c r="O11416" s="62"/>
    </row>
    <row r="11417" spans="15:15" x14ac:dyDescent="0.2">
      <c r="O11417" s="62"/>
    </row>
    <row r="11418" spans="15:15" x14ac:dyDescent="0.2">
      <c r="O11418" s="62"/>
    </row>
    <row r="11419" spans="15:15" x14ac:dyDescent="0.2">
      <c r="O11419" s="62"/>
    </row>
    <row r="11420" spans="15:15" x14ac:dyDescent="0.2">
      <c r="O11420" s="62"/>
    </row>
    <row r="11421" spans="15:15" x14ac:dyDescent="0.2">
      <c r="O11421" s="62"/>
    </row>
    <row r="11422" spans="15:15" x14ac:dyDescent="0.2">
      <c r="O11422" s="62"/>
    </row>
    <row r="11423" spans="15:15" x14ac:dyDescent="0.2">
      <c r="O11423" s="62"/>
    </row>
    <row r="11424" spans="15:15" x14ac:dyDescent="0.2">
      <c r="O11424" s="62"/>
    </row>
    <row r="11425" spans="15:15" x14ac:dyDescent="0.2">
      <c r="O11425" s="62"/>
    </row>
    <row r="11426" spans="15:15" x14ac:dyDescent="0.2">
      <c r="O11426" s="62"/>
    </row>
    <row r="11427" spans="15:15" x14ac:dyDescent="0.2">
      <c r="O11427" s="62"/>
    </row>
    <row r="11428" spans="15:15" x14ac:dyDescent="0.2">
      <c r="O11428" s="62"/>
    </row>
    <row r="11429" spans="15:15" x14ac:dyDescent="0.2">
      <c r="O11429" s="62"/>
    </row>
    <row r="11430" spans="15:15" x14ac:dyDescent="0.2">
      <c r="O11430" s="62"/>
    </row>
    <row r="11431" spans="15:15" x14ac:dyDescent="0.2">
      <c r="O11431" s="62"/>
    </row>
    <row r="11432" spans="15:15" x14ac:dyDescent="0.2">
      <c r="O11432" s="62"/>
    </row>
    <row r="11433" spans="15:15" x14ac:dyDescent="0.2">
      <c r="O11433" s="62"/>
    </row>
    <row r="11434" spans="15:15" x14ac:dyDescent="0.2">
      <c r="O11434" s="62"/>
    </row>
    <row r="11435" spans="15:15" x14ac:dyDescent="0.2">
      <c r="O11435" s="62"/>
    </row>
    <row r="11436" spans="15:15" x14ac:dyDescent="0.2">
      <c r="O11436" s="62"/>
    </row>
    <row r="11437" spans="15:15" x14ac:dyDescent="0.2">
      <c r="O11437" s="62"/>
    </row>
    <row r="11438" spans="15:15" x14ac:dyDescent="0.2">
      <c r="O11438" s="62"/>
    </row>
    <row r="11439" spans="15:15" x14ac:dyDescent="0.2">
      <c r="O11439" s="62"/>
    </row>
    <row r="11440" spans="15:15" x14ac:dyDescent="0.2">
      <c r="O11440" s="62"/>
    </row>
    <row r="11441" spans="15:15" x14ac:dyDescent="0.2">
      <c r="O11441" s="62"/>
    </row>
    <row r="11442" spans="15:15" x14ac:dyDescent="0.2">
      <c r="O11442" s="62"/>
    </row>
    <row r="11443" spans="15:15" x14ac:dyDescent="0.2">
      <c r="O11443" s="62"/>
    </row>
    <row r="11444" spans="15:15" x14ac:dyDescent="0.2">
      <c r="O11444" s="62"/>
    </row>
    <row r="11445" spans="15:15" x14ac:dyDescent="0.2">
      <c r="O11445" s="62"/>
    </row>
    <row r="11446" spans="15:15" x14ac:dyDescent="0.2">
      <c r="O11446" s="62"/>
    </row>
    <row r="11447" spans="15:15" x14ac:dyDescent="0.2">
      <c r="O11447" s="62"/>
    </row>
    <row r="11448" spans="15:15" x14ac:dyDescent="0.2">
      <c r="O11448" s="62"/>
    </row>
    <row r="11449" spans="15:15" x14ac:dyDescent="0.2">
      <c r="O11449" s="62"/>
    </row>
    <row r="11450" spans="15:15" x14ac:dyDescent="0.2">
      <c r="O11450" s="62"/>
    </row>
    <row r="11451" spans="15:15" x14ac:dyDescent="0.2">
      <c r="O11451" s="62"/>
    </row>
    <row r="11452" spans="15:15" x14ac:dyDescent="0.2">
      <c r="O11452" s="62"/>
    </row>
    <row r="11453" spans="15:15" x14ac:dyDescent="0.2">
      <c r="O11453" s="62"/>
    </row>
    <row r="11454" spans="15:15" x14ac:dyDescent="0.2">
      <c r="O11454" s="62"/>
    </row>
    <row r="11455" spans="15:15" x14ac:dyDescent="0.2">
      <c r="O11455" s="62"/>
    </row>
    <row r="11456" spans="15:15" x14ac:dyDescent="0.2">
      <c r="O11456" s="62"/>
    </row>
    <row r="11457" spans="15:15" x14ac:dyDescent="0.2">
      <c r="O11457" s="62"/>
    </row>
    <row r="11458" spans="15:15" x14ac:dyDescent="0.2">
      <c r="O11458" s="62"/>
    </row>
    <row r="11459" spans="15:15" x14ac:dyDescent="0.2">
      <c r="O11459" s="62"/>
    </row>
    <row r="11460" spans="15:15" x14ac:dyDescent="0.2">
      <c r="O11460" s="62"/>
    </row>
    <row r="11461" spans="15:15" x14ac:dyDescent="0.2">
      <c r="O11461" s="62"/>
    </row>
    <row r="11462" spans="15:15" x14ac:dyDescent="0.2">
      <c r="O11462" s="62"/>
    </row>
    <row r="11463" spans="15:15" x14ac:dyDescent="0.2">
      <c r="O11463" s="62"/>
    </row>
    <row r="11464" spans="15:15" x14ac:dyDescent="0.2">
      <c r="O11464" s="62"/>
    </row>
    <row r="11465" spans="15:15" x14ac:dyDescent="0.2">
      <c r="O11465" s="62"/>
    </row>
    <row r="11466" spans="15:15" x14ac:dyDescent="0.2">
      <c r="O11466" s="62"/>
    </row>
    <row r="11467" spans="15:15" x14ac:dyDescent="0.2">
      <c r="O11467" s="62"/>
    </row>
    <row r="11468" spans="15:15" x14ac:dyDescent="0.2">
      <c r="O11468" s="62"/>
    </row>
    <row r="11469" spans="15:15" x14ac:dyDescent="0.2">
      <c r="O11469" s="62"/>
    </row>
    <row r="11470" spans="15:15" x14ac:dyDescent="0.2">
      <c r="O11470" s="62"/>
    </row>
    <row r="11471" spans="15:15" x14ac:dyDescent="0.2">
      <c r="O11471" s="62"/>
    </row>
    <row r="11472" spans="15:15" x14ac:dyDescent="0.2">
      <c r="O11472" s="62"/>
    </row>
    <row r="11473" spans="15:15" x14ac:dyDescent="0.2">
      <c r="O11473" s="62"/>
    </row>
    <row r="11474" spans="15:15" x14ac:dyDescent="0.2">
      <c r="O11474" s="62"/>
    </row>
    <row r="11475" spans="15:15" x14ac:dyDescent="0.2">
      <c r="O11475" s="62"/>
    </row>
    <row r="11476" spans="15:15" x14ac:dyDescent="0.2">
      <c r="O11476" s="62"/>
    </row>
    <row r="11477" spans="15:15" x14ac:dyDescent="0.2">
      <c r="O11477" s="62"/>
    </row>
    <row r="11478" spans="15:15" x14ac:dyDescent="0.2">
      <c r="O11478" s="62"/>
    </row>
    <row r="11479" spans="15:15" x14ac:dyDescent="0.2">
      <c r="O11479" s="62"/>
    </row>
    <row r="11480" spans="15:15" x14ac:dyDescent="0.2">
      <c r="O11480" s="62"/>
    </row>
    <row r="11481" spans="15:15" x14ac:dyDescent="0.2">
      <c r="O11481" s="62"/>
    </row>
    <row r="11482" spans="15:15" x14ac:dyDescent="0.2">
      <c r="O11482" s="62"/>
    </row>
    <row r="11483" spans="15:15" x14ac:dyDescent="0.2">
      <c r="O11483" s="62"/>
    </row>
    <row r="11484" spans="15:15" x14ac:dyDescent="0.2">
      <c r="O11484" s="62"/>
    </row>
    <row r="11485" spans="15:15" x14ac:dyDescent="0.2">
      <c r="O11485" s="62"/>
    </row>
    <row r="11486" spans="15:15" x14ac:dyDescent="0.2">
      <c r="O11486" s="62"/>
    </row>
    <row r="11487" spans="15:15" x14ac:dyDescent="0.2">
      <c r="O11487" s="62"/>
    </row>
    <row r="11488" spans="15:15" x14ac:dyDescent="0.2">
      <c r="O11488" s="62"/>
    </row>
    <row r="11489" spans="15:15" x14ac:dyDescent="0.2">
      <c r="O11489" s="62"/>
    </row>
    <row r="11490" spans="15:15" x14ac:dyDescent="0.2">
      <c r="O11490" s="62"/>
    </row>
    <row r="11491" spans="15:15" x14ac:dyDescent="0.2">
      <c r="O11491" s="62"/>
    </row>
    <row r="11492" spans="15:15" x14ac:dyDescent="0.2">
      <c r="O11492" s="62"/>
    </row>
    <row r="11493" spans="15:15" x14ac:dyDescent="0.2">
      <c r="O11493" s="62"/>
    </row>
    <row r="11494" spans="15:15" x14ac:dyDescent="0.2">
      <c r="O11494" s="62"/>
    </row>
    <row r="11495" spans="15:15" x14ac:dyDescent="0.2">
      <c r="O11495" s="62"/>
    </row>
    <row r="11496" spans="15:15" x14ac:dyDescent="0.2">
      <c r="O11496" s="62"/>
    </row>
    <row r="11497" spans="15:15" x14ac:dyDescent="0.2">
      <c r="O11497" s="62"/>
    </row>
    <row r="11498" spans="15:15" x14ac:dyDescent="0.2">
      <c r="O11498" s="62"/>
    </row>
    <row r="11499" spans="15:15" x14ac:dyDescent="0.2">
      <c r="O11499" s="62"/>
    </row>
    <row r="11500" spans="15:15" x14ac:dyDescent="0.2">
      <c r="O11500" s="62"/>
    </row>
    <row r="11501" spans="15:15" x14ac:dyDescent="0.2">
      <c r="O11501" s="62"/>
    </row>
    <row r="11502" spans="15:15" x14ac:dyDescent="0.2">
      <c r="O11502" s="62"/>
    </row>
    <row r="11503" spans="15:15" x14ac:dyDescent="0.2">
      <c r="O11503" s="62"/>
    </row>
    <row r="11504" spans="15:15" x14ac:dyDescent="0.2">
      <c r="O11504" s="62"/>
    </row>
    <row r="11505" spans="15:15" x14ac:dyDescent="0.2">
      <c r="O11505" s="62"/>
    </row>
    <row r="11506" spans="15:15" x14ac:dyDescent="0.2">
      <c r="O11506" s="62"/>
    </row>
    <row r="11507" spans="15:15" x14ac:dyDescent="0.2">
      <c r="O11507" s="62"/>
    </row>
    <row r="11508" spans="15:15" x14ac:dyDescent="0.2">
      <c r="O11508" s="62"/>
    </row>
    <row r="11509" spans="15:15" x14ac:dyDescent="0.2">
      <c r="O11509" s="62"/>
    </row>
    <row r="11510" spans="15:15" x14ac:dyDescent="0.2">
      <c r="O11510" s="62"/>
    </row>
    <row r="11511" spans="15:15" x14ac:dyDescent="0.2">
      <c r="O11511" s="62"/>
    </row>
    <row r="11512" spans="15:15" x14ac:dyDescent="0.2">
      <c r="O11512" s="62"/>
    </row>
    <row r="11513" spans="15:15" x14ac:dyDescent="0.2">
      <c r="O11513" s="62"/>
    </row>
    <row r="11514" spans="15:15" x14ac:dyDescent="0.2">
      <c r="O11514" s="62"/>
    </row>
    <row r="11515" spans="15:15" x14ac:dyDescent="0.2">
      <c r="O11515" s="62"/>
    </row>
    <row r="11516" spans="15:15" x14ac:dyDescent="0.2">
      <c r="O11516" s="62"/>
    </row>
    <row r="11517" spans="15:15" x14ac:dyDescent="0.2">
      <c r="O11517" s="62"/>
    </row>
    <row r="11518" spans="15:15" x14ac:dyDescent="0.2">
      <c r="O11518" s="62"/>
    </row>
    <row r="11519" spans="15:15" x14ac:dyDescent="0.2">
      <c r="O11519" s="62"/>
    </row>
    <row r="11520" spans="15:15" x14ac:dyDescent="0.2">
      <c r="O11520" s="62"/>
    </row>
    <row r="11521" spans="15:15" x14ac:dyDescent="0.2">
      <c r="O11521" s="62"/>
    </row>
    <row r="11522" spans="15:15" x14ac:dyDescent="0.2">
      <c r="O11522" s="62"/>
    </row>
    <row r="11523" spans="15:15" x14ac:dyDescent="0.2">
      <c r="O11523" s="62"/>
    </row>
    <row r="11524" spans="15:15" x14ac:dyDescent="0.2">
      <c r="O11524" s="62"/>
    </row>
    <row r="11525" spans="15:15" x14ac:dyDescent="0.2">
      <c r="O11525" s="62"/>
    </row>
    <row r="11526" spans="15:15" x14ac:dyDescent="0.2">
      <c r="O11526" s="62"/>
    </row>
    <row r="11527" spans="15:15" x14ac:dyDescent="0.2">
      <c r="O11527" s="62"/>
    </row>
    <row r="11528" spans="15:15" x14ac:dyDescent="0.2">
      <c r="O11528" s="62"/>
    </row>
    <row r="11529" spans="15:15" x14ac:dyDescent="0.2">
      <c r="O11529" s="62"/>
    </row>
    <row r="11530" spans="15:15" x14ac:dyDescent="0.2">
      <c r="O11530" s="62"/>
    </row>
    <row r="11531" spans="15:15" x14ac:dyDescent="0.2">
      <c r="O11531" s="62"/>
    </row>
    <row r="11532" spans="15:15" x14ac:dyDescent="0.2">
      <c r="O11532" s="62"/>
    </row>
    <row r="11533" spans="15:15" x14ac:dyDescent="0.2">
      <c r="O11533" s="62"/>
    </row>
    <row r="11534" spans="15:15" x14ac:dyDescent="0.2">
      <c r="O11534" s="62"/>
    </row>
    <row r="11535" spans="15:15" x14ac:dyDescent="0.2">
      <c r="O11535" s="62"/>
    </row>
    <row r="11536" spans="15:15" x14ac:dyDescent="0.2">
      <c r="O11536" s="62"/>
    </row>
    <row r="11537" spans="15:15" x14ac:dyDescent="0.2">
      <c r="O11537" s="62"/>
    </row>
    <row r="11538" spans="15:15" x14ac:dyDescent="0.2">
      <c r="O11538" s="62"/>
    </row>
    <row r="11539" spans="15:15" x14ac:dyDescent="0.2">
      <c r="O11539" s="62"/>
    </row>
    <row r="11540" spans="15:15" x14ac:dyDescent="0.2">
      <c r="O11540" s="62"/>
    </row>
    <row r="11541" spans="15:15" x14ac:dyDescent="0.2">
      <c r="O11541" s="62"/>
    </row>
    <row r="11542" spans="15:15" x14ac:dyDescent="0.2">
      <c r="O11542" s="62"/>
    </row>
    <row r="11543" spans="15:15" x14ac:dyDescent="0.2">
      <c r="O11543" s="62"/>
    </row>
    <row r="11544" spans="15:15" x14ac:dyDescent="0.2">
      <c r="O11544" s="62"/>
    </row>
    <row r="11545" spans="15:15" x14ac:dyDescent="0.2">
      <c r="O11545" s="62"/>
    </row>
    <row r="11546" spans="15:15" x14ac:dyDescent="0.2">
      <c r="O11546" s="62"/>
    </row>
    <row r="11547" spans="15:15" x14ac:dyDescent="0.2">
      <c r="O11547" s="62"/>
    </row>
    <row r="11548" spans="15:15" x14ac:dyDescent="0.2">
      <c r="O11548" s="62"/>
    </row>
    <row r="11549" spans="15:15" x14ac:dyDescent="0.2">
      <c r="O11549" s="62"/>
    </row>
    <row r="11550" spans="15:15" x14ac:dyDescent="0.2">
      <c r="O11550" s="62"/>
    </row>
    <row r="11551" spans="15:15" x14ac:dyDescent="0.2">
      <c r="O11551" s="62"/>
    </row>
    <row r="11552" spans="15:15" x14ac:dyDescent="0.2">
      <c r="O11552" s="62"/>
    </row>
    <row r="11553" spans="15:15" x14ac:dyDescent="0.2">
      <c r="O11553" s="62"/>
    </row>
    <row r="11554" spans="15:15" x14ac:dyDescent="0.2">
      <c r="O11554" s="62"/>
    </row>
    <row r="11555" spans="15:15" x14ac:dyDescent="0.2">
      <c r="O11555" s="62"/>
    </row>
    <row r="11556" spans="15:15" x14ac:dyDescent="0.2">
      <c r="O11556" s="62"/>
    </row>
    <row r="11557" spans="15:15" x14ac:dyDescent="0.2">
      <c r="O11557" s="62"/>
    </row>
    <row r="11558" spans="15:15" x14ac:dyDescent="0.2">
      <c r="O11558" s="62"/>
    </row>
    <row r="11559" spans="15:15" x14ac:dyDescent="0.2">
      <c r="O11559" s="62"/>
    </row>
    <row r="11560" spans="15:15" x14ac:dyDescent="0.2">
      <c r="O11560" s="62"/>
    </row>
    <row r="11561" spans="15:15" x14ac:dyDescent="0.2">
      <c r="O11561" s="62"/>
    </row>
    <row r="11562" spans="15:15" x14ac:dyDescent="0.2">
      <c r="O11562" s="62"/>
    </row>
    <row r="11563" spans="15:15" x14ac:dyDescent="0.2">
      <c r="O11563" s="62"/>
    </row>
    <row r="11564" spans="15:15" x14ac:dyDescent="0.2">
      <c r="O11564" s="62"/>
    </row>
    <row r="11565" spans="15:15" x14ac:dyDescent="0.2">
      <c r="O11565" s="62"/>
    </row>
    <row r="11566" spans="15:15" x14ac:dyDescent="0.2">
      <c r="O11566" s="62"/>
    </row>
    <row r="11567" spans="15:15" x14ac:dyDescent="0.2">
      <c r="O11567" s="62"/>
    </row>
    <row r="11568" spans="15:15" x14ac:dyDescent="0.2">
      <c r="O11568" s="62"/>
    </row>
    <row r="11569" spans="15:15" x14ac:dyDescent="0.2">
      <c r="O11569" s="62"/>
    </row>
    <row r="11570" spans="15:15" x14ac:dyDescent="0.2">
      <c r="O11570" s="62"/>
    </row>
    <row r="11571" spans="15:15" x14ac:dyDescent="0.2">
      <c r="O11571" s="62"/>
    </row>
    <row r="11572" spans="15:15" x14ac:dyDescent="0.2">
      <c r="O11572" s="62"/>
    </row>
    <row r="11573" spans="15:15" x14ac:dyDescent="0.2">
      <c r="O11573" s="62"/>
    </row>
    <row r="11574" spans="15:15" x14ac:dyDescent="0.2">
      <c r="O11574" s="62"/>
    </row>
    <row r="11575" spans="15:15" x14ac:dyDescent="0.2">
      <c r="O11575" s="62"/>
    </row>
    <row r="11576" spans="15:15" x14ac:dyDescent="0.2">
      <c r="O11576" s="62"/>
    </row>
    <row r="11577" spans="15:15" x14ac:dyDescent="0.2">
      <c r="O11577" s="62"/>
    </row>
    <row r="11578" spans="15:15" x14ac:dyDescent="0.2">
      <c r="O11578" s="62"/>
    </row>
    <row r="11579" spans="15:15" x14ac:dyDescent="0.2">
      <c r="O11579" s="62"/>
    </row>
    <row r="11580" spans="15:15" x14ac:dyDescent="0.2">
      <c r="O11580" s="62"/>
    </row>
    <row r="11581" spans="15:15" x14ac:dyDescent="0.2">
      <c r="O11581" s="62"/>
    </row>
    <row r="11582" spans="15:15" x14ac:dyDescent="0.2">
      <c r="O11582" s="62"/>
    </row>
    <row r="11583" spans="15:15" x14ac:dyDescent="0.2">
      <c r="O11583" s="62"/>
    </row>
    <row r="11584" spans="15:15" x14ac:dyDescent="0.2">
      <c r="O11584" s="62"/>
    </row>
    <row r="11585" spans="15:15" x14ac:dyDescent="0.2">
      <c r="O11585" s="62"/>
    </row>
    <row r="11586" spans="15:15" x14ac:dyDescent="0.2">
      <c r="O11586" s="62"/>
    </row>
    <row r="11587" spans="15:15" x14ac:dyDescent="0.2">
      <c r="O11587" s="62"/>
    </row>
    <row r="11588" spans="15:15" x14ac:dyDescent="0.2">
      <c r="O11588" s="62"/>
    </row>
    <row r="11589" spans="15:15" x14ac:dyDescent="0.2">
      <c r="O11589" s="62"/>
    </row>
    <row r="11590" spans="15:15" x14ac:dyDescent="0.2">
      <c r="O11590" s="62"/>
    </row>
    <row r="11591" spans="15:15" x14ac:dyDescent="0.2">
      <c r="O11591" s="62"/>
    </row>
    <row r="11592" spans="15:15" x14ac:dyDescent="0.2">
      <c r="O11592" s="62"/>
    </row>
    <row r="11593" spans="15:15" x14ac:dyDescent="0.2">
      <c r="O11593" s="62"/>
    </row>
    <row r="11594" spans="15:15" x14ac:dyDescent="0.2">
      <c r="O11594" s="62"/>
    </row>
    <row r="11595" spans="15:15" x14ac:dyDescent="0.2">
      <c r="O11595" s="62"/>
    </row>
    <row r="11596" spans="15:15" x14ac:dyDescent="0.2">
      <c r="O11596" s="62"/>
    </row>
    <row r="11597" spans="15:15" x14ac:dyDescent="0.2">
      <c r="O11597" s="62"/>
    </row>
    <row r="11598" spans="15:15" x14ac:dyDescent="0.2">
      <c r="O11598" s="62"/>
    </row>
    <row r="11599" spans="15:15" x14ac:dyDescent="0.2">
      <c r="O11599" s="62"/>
    </row>
    <row r="11600" spans="15:15" x14ac:dyDescent="0.2">
      <c r="O11600" s="62"/>
    </row>
    <row r="11601" spans="15:15" x14ac:dyDescent="0.2">
      <c r="O11601" s="62"/>
    </row>
    <row r="11602" spans="15:15" x14ac:dyDescent="0.2">
      <c r="O11602" s="62"/>
    </row>
    <row r="11603" spans="15:15" x14ac:dyDescent="0.2">
      <c r="O11603" s="62"/>
    </row>
    <row r="11604" spans="15:15" x14ac:dyDescent="0.2">
      <c r="O11604" s="62"/>
    </row>
    <row r="11605" spans="15:15" x14ac:dyDescent="0.2">
      <c r="O11605" s="62"/>
    </row>
    <row r="11606" spans="15:15" x14ac:dyDescent="0.2">
      <c r="O11606" s="62"/>
    </row>
    <row r="11607" spans="15:15" x14ac:dyDescent="0.2">
      <c r="O11607" s="62"/>
    </row>
    <row r="11608" spans="15:15" x14ac:dyDescent="0.2">
      <c r="O11608" s="62"/>
    </row>
    <row r="11609" spans="15:15" x14ac:dyDescent="0.2">
      <c r="O11609" s="62"/>
    </row>
    <row r="11610" spans="15:15" x14ac:dyDescent="0.2">
      <c r="O11610" s="62"/>
    </row>
    <row r="11611" spans="15:15" x14ac:dyDescent="0.2">
      <c r="O11611" s="62"/>
    </row>
    <row r="11612" spans="15:15" x14ac:dyDescent="0.2">
      <c r="O11612" s="62"/>
    </row>
    <row r="11613" spans="15:15" x14ac:dyDescent="0.2">
      <c r="O11613" s="62"/>
    </row>
    <row r="11614" spans="15:15" x14ac:dyDescent="0.2">
      <c r="O11614" s="62"/>
    </row>
    <row r="11615" spans="15:15" x14ac:dyDescent="0.2">
      <c r="O11615" s="62"/>
    </row>
    <row r="11616" spans="15:15" x14ac:dyDescent="0.2">
      <c r="O11616" s="62"/>
    </row>
    <row r="11617" spans="15:15" x14ac:dyDescent="0.2">
      <c r="O11617" s="62"/>
    </row>
    <row r="11618" spans="15:15" x14ac:dyDescent="0.2">
      <c r="O11618" s="62"/>
    </row>
    <row r="11619" spans="15:15" x14ac:dyDescent="0.2">
      <c r="O11619" s="62"/>
    </row>
    <row r="11620" spans="15:15" x14ac:dyDescent="0.2">
      <c r="O11620" s="62"/>
    </row>
    <row r="11621" spans="15:15" x14ac:dyDescent="0.2">
      <c r="O11621" s="62"/>
    </row>
    <row r="11622" spans="15:15" x14ac:dyDescent="0.2">
      <c r="O11622" s="62"/>
    </row>
    <row r="11623" spans="15:15" x14ac:dyDescent="0.2">
      <c r="O11623" s="62"/>
    </row>
    <row r="11624" spans="15:15" x14ac:dyDescent="0.2">
      <c r="O11624" s="62"/>
    </row>
    <row r="11625" spans="15:15" x14ac:dyDescent="0.2">
      <c r="O11625" s="62"/>
    </row>
    <row r="11626" spans="15:15" x14ac:dyDescent="0.2">
      <c r="O11626" s="62"/>
    </row>
    <row r="11627" spans="15:15" x14ac:dyDescent="0.2">
      <c r="O11627" s="62"/>
    </row>
    <row r="11628" spans="15:15" x14ac:dyDescent="0.2">
      <c r="O11628" s="62"/>
    </row>
    <row r="11629" spans="15:15" x14ac:dyDescent="0.2">
      <c r="O11629" s="62"/>
    </row>
    <row r="11630" spans="15:15" x14ac:dyDescent="0.2">
      <c r="O11630" s="62"/>
    </row>
    <row r="11631" spans="15:15" x14ac:dyDescent="0.2">
      <c r="O11631" s="62"/>
    </row>
    <row r="11632" spans="15:15" x14ac:dyDescent="0.2">
      <c r="O11632" s="62"/>
    </row>
    <row r="11633" spans="15:15" x14ac:dyDescent="0.2">
      <c r="O11633" s="62"/>
    </row>
    <row r="11634" spans="15:15" x14ac:dyDescent="0.2">
      <c r="O11634" s="62"/>
    </row>
    <row r="11635" spans="15:15" x14ac:dyDescent="0.2">
      <c r="O11635" s="62"/>
    </row>
    <row r="11636" spans="15:15" x14ac:dyDescent="0.2">
      <c r="O11636" s="62"/>
    </row>
    <row r="11637" spans="15:15" x14ac:dyDescent="0.2">
      <c r="O11637" s="62"/>
    </row>
    <row r="11638" spans="15:15" x14ac:dyDescent="0.2">
      <c r="O11638" s="62"/>
    </row>
    <row r="11639" spans="15:15" x14ac:dyDescent="0.2">
      <c r="O11639" s="62"/>
    </row>
    <row r="11640" spans="15:15" x14ac:dyDescent="0.2">
      <c r="O11640" s="62"/>
    </row>
    <row r="11641" spans="15:15" x14ac:dyDescent="0.2">
      <c r="O11641" s="62"/>
    </row>
    <row r="11642" spans="15:15" x14ac:dyDescent="0.2">
      <c r="O11642" s="62"/>
    </row>
    <row r="11643" spans="15:15" x14ac:dyDescent="0.2">
      <c r="O11643" s="62"/>
    </row>
    <row r="11644" spans="15:15" x14ac:dyDescent="0.2">
      <c r="O11644" s="62"/>
    </row>
    <row r="11645" spans="15:15" x14ac:dyDescent="0.2">
      <c r="O11645" s="62"/>
    </row>
    <row r="11646" spans="15:15" x14ac:dyDescent="0.2">
      <c r="O11646" s="62"/>
    </row>
    <row r="11647" spans="15:15" x14ac:dyDescent="0.2">
      <c r="O11647" s="62"/>
    </row>
    <row r="11648" spans="15:15" x14ac:dyDescent="0.2">
      <c r="O11648" s="62"/>
    </row>
    <row r="11649" spans="15:15" x14ac:dyDescent="0.2">
      <c r="O11649" s="62"/>
    </row>
    <row r="11650" spans="15:15" x14ac:dyDescent="0.2">
      <c r="O11650" s="62"/>
    </row>
    <row r="11651" spans="15:15" x14ac:dyDescent="0.2">
      <c r="O11651" s="62"/>
    </row>
    <row r="11652" spans="15:15" x14ac:dyDescent="0.2">
      <c r="O11652" s="62"/>
    </row>
    <row r="11653" spans="15:15" x14ac:dyDescent="0.2">
      <c r="O11653" s="62"/>
    </row>
    <row r="11654" spans="15:15" x14ac:dyDescent="0.2">
      <c r="O11654" s="62"/>
    </row>
    <row r="11655" spans="15:15" x14ac:dyDescent="0.2">
      <c r="O11655" s="62"/>
    </row>
    <row r="11656" spans="15:15" x14ac:dyDescent="0.2">
      <c r="O11656" s="62"/>
    </row>
    <row r="11657" spans="15:15" x14ac:dyDescent="0.2">
      <c r="O11657" s="62"/>
    </row>
    <row r="11658" spans="15:15" x14ac:dyDescent="0.2">
      <c r="O11658" s="62"/>
    </row>
    <row r="11659" spans="15:15" x14ac:dyDescent="0.2">
      <c r="O11659" s="62"/>
    </row>
    <row r="11660" spans="15:15" x14ac:dyDescent="0.2">
      <c r="O11660" s="62"/>
    </row>
    <row r="11661" spans="15:15" x14ac:dyDescent="0.2">
      <c r="O11661" s="62"/>
    </row>
    <row r="11662" spans="15:15" x14ac:dyDescent="0.2">
      <c r="O11662" s="62"/>
    </row>
    <row r="11663" spans="15:15" x14ac:dyDescent="0.2">
      <c r="O11663" s="62"/>
    </row>
    <row r="11664" spans="15:15" x14ac:dyDescent="0.2">
      <c r="O11664" s="62"/>
    </row>
    <row r="11665" spans="15:15" x14ac:dyDescent="0.2">
      <c r="O11665" s="62"/>
    </row>
    <row r="11666" spans="15:15" x14ac:dyDescent="0.2">
      <c r="O11666" s="62"/>
    </row>
    <row r="11667" spans="15:15" x14ac:dyDescent="0.2">
      <c r="O11667" s="62"/>
    </row>
    <row r="11668" spans="15:15" x14ac:dyDescent="0.2">
      <c r="O11668" s="62"/>
    </row>
    <row r="11669" spans="15:15" x14ac:dyDescent="0.2">
      <c r="O11669" s="62"/>
    </row>
    <row r="11670" spans="15:15" x14ac:dyDescent="0.2">
      <c r="O11670" s="62"/>
    </row>
    <row r="11671" spans="15:15" x14ac:dyDescent="0.2">
      <c r="O11671" s="62"/>
    </row>
    <row r="11672" spans="15:15" x14ac:dyDescent="0.2">
      <c r="O11672" s="62"/>
    </row>
    <row r="11673" spans="15:15" x14ac:dyDescent="0.2">
      <c r="O11673" s="62"/>
    </row>
    <row r="11674" spans="15:15" x14ac:dyDescent="0.2">
      <c r="O11674" s="62"/>
    </row>
    <row r="11675" spans="15:15" x14ac:dyDescent="0.2">
      <c r="O11675" s="62"/>
    </row>
    <row r="11676" spans="15:15" x14ac:dyDescent="0.2">
      <c r="O11676" s="62"/>
    </row>
    <row r="11677" spans="15:15" x14ac:dyDescent="0.2">
      <c r="O11677" s="62"/>
    </row>
    <row r="11678" spans="15:15" x14ac:dyDescent="0.2">
      <c r="O11678" s="62"/>
    </row>
    <row r="11679" spans="15:15" x14ac:dyDescent="0.2">
      <c r="O11679" s="62"/>
    </row>
    <row r="11680" spans="15:15" x14ac:dyDescent="0.2">
      <c r="O11680" s="62"/>
    </row>
    <row r="11681" spans="15:15" x14ac:dyDescent="0.2">
      <c r="O11681" s="62"/>
    </row>
    <row r="11682" spans="15:15" x14ac:dyDescent="0.2">
      <c r="O11682" s="62"/>
    </row>
    <row r="11683" spans="15:15" x14ac:dyDescent="0.2">
      <c r="O11683" s="62"/>
    </row>
    <row r="11684" spans="15:15" x14ac:dyDescent="0.2">
      <c r="O11684" s="62"/>
    </row>
    <row r="11685" spans="15:15" x14ac:dyDescent="0.2">
      <c r="O11685" s="62"/>
    </row>
    <row r="11686" spans="15:15" x14ac:dyDescent="0.2">
      <c r="O11686" s="62"/>
    </row>
    <row r="11687" spans="15:15" x14ac:dyDescent="0.2">
      <c r="O11687" s="62"/>
    </row>
    <row r="11688" spans="15:15" x14ac:dyDescent="0.2">
      <c r="O11688" s="62"/>
    </row>
    <row r="11689" spans="15:15" x14ac:dyDescent="0.2">
      <c r="O11689" s="62"/>
    </row>
    <row r="11690" spans="15:15" x14ac:dyDescent="0.2">
      <c r="O11690" s="62"/>
    </row>
    <row r="11691" spans="15:15" x14ac:dyDescent="0.2">
      <c r="O11691" s="62"/>
    </row>
    <row r="11692" spans="15:15" x14ac:dyDescent="0.2">
      <c r="O11692" s="62"/>
    </row>
    <row r="11693" spans="15:15" x14ac:dyDescent="0.2">
      <c r="O11693" s="62"/>
    </row>
    <row r="11694" spans="15:15" x14ac:dyDescent="0.2">
      <c r="O11694" s="62"/>
    </row>
    <row r="11695" spans="15:15" x14ac:dyDescent="0.2">
      <c r="O11695" s="62"/>
    </row>
    <row r="11696" spans="15:15" x14ac:dyDescent="0.2">
      <c r="O11696" s="62"/>
    </row>
    <row r="11697" spans="15:15" x14ac:dyDescent="0.2">
      <c r="O11697" s="62"/>
    </row>
    <row r="11698" spans="15:15" x14ac:dyDescent="0.2">
      <c r="O11698" s="62"/>
    </row>
    <row r="11699" spans="15:15" x14ac:dyDescent="0.2">
      <c r="O11699" s="62"/>
    </row>
    <row r="11700" spans="15:15" x14ac:dyDescent="0.2">
      <c r="O11700" s="62"/>
    </row>
    <row r="11701" spans="15:15" x14ac:dyDescent="0.2">
      <c r="O11701" s="62"/>
    </row>
    <row r="11702" spans="15:15" x14ac:dyDescent="0.2">
      <c r="O11702" s="62"/>
    </row>
    <row r="11703" spans="15:15" x14ac:dyDescent="0.2">
      <c r="O11703" s="62"/>
    </row>
    <row r="11704" spans="15:15" x14ac:dyDescent="0.2">
      <c r="O11704" s="62"/>
    </row>
    <row r="11705" spans="15:15" x14ac:dyDescent="0.2">
      <c r="O11705" s="62"/>
    </row>
    <row r="11706" spans="15:15" x14ac:dyDescent="0.2">
      <c r="O11706" s="62"/>
    </row>
    <row r="11707" spans="15:15" x14ac:dyDescent="0.2">
      <c r="O11707" s="62"/>
    </row>
    <row r="11708" spans="15:15" x14ac:dyDescent="0.2">
      <c r="O11708" s="62"/>
    </row>
    <row r="11709" spans="15:15" x14ac:dyDescent="0.2">
      <c r="O11709" s="62"/>
    </row>
    <row r="11710" spans="15:15" x14ac:dyDescent="0.2">
      <c r="O11710" s="62"/>
    </row>
    <row r="11711" spans="15:15" x14ac:dyDescent="0.2">
      <c r="O11711" s="62"/>
    </row>
    <row r="11712" spans="15:15" x14ac:dyDescent="0.2">
      <c r="O11712" s="62"/>
    </row>
    <row r="11713" spans="15:15" x14ac:dyDescent="0.2">
      <c r="O11713" s="62"/>
    </row>
    <row r="11714" spans="15:15" x14ac:dyDescent="0.2">
      <c r="O11714" s="62"/>
    </row>
    <row r="11715" spans="15:15" x14ac:dyDescent="0.2">
      <c r="O11715" s="62"/>
    </row>
    <row r="11716" spans="15:15" x14ac:dyDescent="0.2">
      <c r="O11716" s="62"/>
    </row>
    <row r="11717" spans="15:15" x14ac:dyDescent="0.2">
      <c r="O11717" s="62"/>
    </row>
    <row r="11718" spans="15:15" x14ac:dyDescent="0.2">
      <c r="O11718" s="62"/>
    </row>
    <row r="11719" spans="15:15" x14ac:dyDescent="0.2">
      <c r="O11719" s="62"/>
    </row>
    <row r="11720" spans="15:15" x14ac:dyDescent="0.2">
      <c r="O11720" s="62"/>
    </row>
    <row r="11721" spans="15:15" x14ac:dyDescent="0.2">
      <c r="O11721" s="62"/>
    </row>
    <row r="11722" spans="15:15" x14ac:dyDescent="0.2">
      <c r="O11722" s="62"/>
    </row>
    <row r="11723" spans="15:15" x14ac:dyDescent="0.2">
      <c r="O11723" s="62"/>
    </row>
    <row r="11724" spans="15:15" x14ac:dyDescent="0.2">
      <c r="O11724" s="62"/>
    </row>
    <row r="11725" spans="15:15" x14ac:dyDescent="0.2">
      <c r="O11725" s="62"/>
    </row>
    <row r="11726" spans="15:15" x14ac:dyDescent="0.2">
      <c r="O11726" s="62"/>
    </row>
    <row r="11727" spans="15:15" x14ac:dyDescent="0.2">
      <c r="O11727" s="62"/>
    </row>
    <row r="11728" spans="15:15" x14ac:dyDescent="0.2">
      <c r="O11728" s="62"/>
    </row>
    <row r="11729" spans="15:15" x14ac:dyDescent="0.2">
      <c r="O11729" s="62"/>
    </row>
    <row r="11730" spans="15:15" x14ac:dyDescent="0.2">
      <c r="O11730" s="62"/>
    </row>
    <row r="11731" spans="15:15" x14ac:dyDescent="0.2">
      <c r="O11731" s="62"/>
    </row>
    <row r="11732" spans="15:15" x14ac:dyDescent="0.2">
      <c r="O11732" s="62"/>
    </row>
    <row r="11733" spans="15:15" x14ac:dyDescent="0.2">
      <c r="O11733" s="62"/>
    </row>
    <row r="11734" spans="15:15" x14ac:dyDescent="0.2">
      <c r="O11734" s="62"/>
    </row>
    <row r="11735" spans="15:15" x14ac:dyDescent="0.2">
      <c r="O11735" s="62"/>
    </row>
    <row r="11736" spans="15:15" x14ac:dyDescent="0.2">
      <c r="O11736" s="62"/>
    </row>
    <row r="11737" spans="15:15" x14ac:dyDescent="0.2">
      <c r="O11737" s="62"/>
    </row>
    <row r="11738" spans="15:15" x14ac:dyDescent="0.2">
      <c r="O11738" s="62"/>
    </row>
    <row r="11739" spans="15:15" x14ac:dyDescent="0.2">
      <c r="O11739" s="62"/>
    </row>
    <row r="11740" spans="15:15" x14ac:dyDescent="0.2">
      <c r="O11740" s="62"/>
    </row>
    <row r="11741" spans="15:15" x14ac:dyDescent="0.2">
      <c r="O11741" s="62"/>
    </row>
    <row r="11742" spans="15:15" x14ac:dyDescent="0.2">
      <c r="O11742" s="62"/>
    </row>
    <row r="11743" spans="15:15" x14ac:dyDescent="0.2">
      <c r="O11743" s="62"/>
    </row>
    <row r="11744" spans="15:15" x14ac:dyDescent="0.2">
      <c r="O11744" s="62"/>
    </row>
    <row r="11745" spans="15:15" x14ac:dyDescent="0.2">
      <c r="O11745" s="62"/>
    </row>
    <row r="11746" spans="15:15" x14ac:dyDescent="0.2">
      <c r="O11746" s="62"/>
    </row>
    <row r="11747" spans="15:15" x14ac:dyDescent="0.2">
      <c r="O11747" s="62"/>
    </row>
    <row r="11748" spans="15:15" x14ac:dyDescent="0.2">
      <c r="O11748" s="62"/>
    </row>
    <row r="11749" spans="15:15" x14ac:dyDescent="0.2">
      <c r="O11749" s="62"/>
    </row>
    <row r="11750" spans="15:15" x14ac:dyDescent="0.2">
      <c r="O11750" s="62"/>
    </row>
    <row r="11751" spans="15:15" x14ac:dyDescent="0.2">
      <c r="O11751" s="62"/>
    </row>
    <row r="11752" spans="15:15" x14ac:dyDescent="0.2">
      <c r="O11752" s="62"/>
    </row>
    <row r="11753" spans="15:15" x14ac:dyDescent="0.2">
      <c r="O11753" s="62"/>
    </row>
    <row r="11754" spans="15:15" x14ac:dyDescent="0.2">
      <c r="O11754" s="62"/>
    </row>
    <row r="11755" spans="15:15" x14ac:dyDescent="0.2">
      <c r="O11755" s="62"/>
    </row>
    <row r="11756" spans="15:15" x14ac:dyDescent="0.2">
      <c r="O11756" s="62"/>
    </row>
    <row r="11757" spans="15:15" x14ac:dyDescent="0.2">
      <c r="O11757" s="62"/>
    </row>
    <row r="11758" spans="15:15" x14ac:dyDescent="0.2">
      <c r="O11758" s="62"/>
    </row>
    <row r="11759" spans="15:15" x14ac:dyDescent="0.2">
      <c r="O11759" s="62"/>
    </row>
    <row r="11760" spans="15:15" x14ac:dyDescent="0.2">
      <c r="O11760" s="62"/>
    </row>
    <row r="11761" spans="15:15" x14ac:dyDescent="0.2">
      <c r="O11761" s="62"/>
    </row>
    <row r="11762" spans="15:15" x14ac:dyDescent="0.2">
      <c r="O11762" s="62"/>
    </row>
    <row r="11763" spans="15:15" x14ac:dyDescent="0.2">
      <c r="O11763" s="62"/>
    </row>
    <row r="11764" spans="15:15" x14ac:dyDescent="0.2">
      <c r="O11764" s="62"/>
    </row>
    <row r="11765" spans="15:15" x14ac:dyDescent="0.2">
      <c r="O11765" s="62"/>
    </row>
    <row r="11766" spans="15:15" x14ac:dyDescent="0.2">
      <c r="O11766" s="62"/>
    </row>
    <row r="11767" spans="15:15" x14ac:dyDescent="0.2">
      <c r="O11767" s="62"/>
    </row>
    <row r="11768" spans="15:15" x14ac:dyDescent="0.2">
      <c r="O11768" s="62"/>
    </row>
    <row r="11769" spans="15:15" x14ac:dyDescent="0.2">
      <c r="O11769" s="62"/>
    </row>
    <row r="11770" spans="15:15" x14ac:dyDescent="0.2">
      <c r="O11770" s="62"/>
    </row>
    <row r="11771" spans="15:15" x14ac:dyDescent="0.2">
      <c r="O11771" s="62"/>
    </row>
    <row r="11772" spans="15:15" x14ac:dyDescent="0.2">
      <c r="O11772" s="62"/>
    </row>
    <row r="11773" spans="15:15" x14ac:dyDescent="0.2">
      <c r="O11773" s="62"/>
    </row>
    <row r="11774" spans="15:15" x14ac:dyDescent="0.2">
      <c r="O11774" s="62"/>
    </row>
    <row r="11775" spans="15:15" x14ac:dyDescent="0.2">
      <c r="O11775" s="62"/>
    </row>
    <row r="11776" spans="15:15" x14ac:dyDescent="0.2">
      <c r="O11776" s="62"/>
    </row>
    <row r="11777" spans="15:15" x14ac:dyDescent="0.2">
      <c r="O11777" s="62"/>
    </row>
    <row r="11778" spans="15:15" x14ac:dyDescent="0.2">
      <c r="O11778" s="62"/>
    </row>
    <row r="11779" spans="15:15" x14ac:dyDescent="0.2">
      <c r="O11779" s="62"/>
    </row>
    <row r="11780" spans="15:15" x14ac:dyDescent="0.2">
      <c r="O11780" s="62"/>
    </row>
    <row r="11781" spans="15:15" x14ac:dyDescent="0.2">
      <c r="O11781" s="62"/>
    </row>
    <row r="11782" spans="15:15" x14ac:dyDescent="0.2">
      <c r="O11782" s="62"/>
    </row>
    <row r="11783" spans="15:15" x14ac:dyDescent="0.2">
      <c r="O11783" s="62"/>
    </row>
    <row r="11784" spans="15:15" x14ac:dyDescent="0.2">
      <c r="O11784" s="62"/>
    </row>
    <row r="11785" spans="15:15" x14ac:dyDescent="0.2">
      <c r="O11785" s="62"/>
    </row>
    <row r="11786" spans="15:15" x14ac:dyDescent="0.2">
      <c r="O11786" s="62"/>
    </row>
    <row r="11787" spans="15:15" x14ac:dyDescent="0.2">
      <c r="O11787" s="62"/>
    </row>
    <row r="11788" spans="15:15" x14ac:dyDescent="0.2">
      <c r="O11788" s="62"/>
    </row>
    <row r="11789" spans="15:15" x14ac:dyDescent="0.2">
      <c r="O11789" s="62"/>
    </row>
    <row r="11790" spans="15:15" x14ac:dyDescent="0.2">
      <c r="O11790" s="62"/>
    </row>
    <row r="11791" spans="15:15" x14ac:dyDescent="0.2">
      <c r="O11791" s="62"/>
    </row>
    <row r="11792" spans="15:15" x14ac:dyDescent="0.2">
      <c r="O11792" s="62"/>
    </row>
    <row r="11793" spans="15:15" x14ac:dyDescent="0.2">
      <c r="O11793" s="62"/>
    </row>
    <row r="11794" spans="15:15" x14ac:dyDescent="0.2">
      <c r="O11794" s="62"/>
    </row>
    <row r="11795" spans="15:15" x14ac:dyDescent="0.2">
      <c r="O11795" s="62"/>
    </row>
    <row r="11796" spans="15:15" x14ac:dyDescent="0.2">
      <c r="O11796" s="62"/>
    </row>
    <row r="11797" spans="15:15" x14ac:dyDescent="0.2">
      <c r="O11797" s="62"/>
    </row>
    <row r="11798" spans="15:15" x14ac:dyDescent="0.2">
      <c r="O11798" s="62"/>
    </row>
    <row r="11799" spans="15:15" x14ac:dyDescent="0.2">
      <c r="O11799" s="62"/>
    </row>
    <row r="11800" spans="15:15" x14ac:dyDescent="0.2">
      <c r="O11800" s="62"/>
    </row>
    <row r="11801" spans="15:15" x14ac:dyDescent="0.2">
      <c r="O11801" s="62"/>
    </row>
    <row r="11802" spans="15:15" x14ac:dyDescent="0.2">
      <c r="O11802" s="62"/>
    </row>
    <row r="11803" spans="15:15" x14ac:dyDescent="0.2">
      <c r="O11803" s="62"/>
    </row>
    <row r="11804" spans="15:15" x14ac:dyDescent="0.2">
      <c r="O11804" s="62"/>
    </row>
    <row r="11805" spans="15:15" x14ac:dyDescent="0.2">
      <c r="O11805" s="62"/>
    </row>
    <row r="11806" spans="15:15" x14ac:dyDescent="0.2">
      <c r="O11806" s="62"/>
    </row>
    <row r="11807" spans="15:15" x14ac:dyDescent="0.2">
      <c r="O11807" s="62"/>
    </row>
    <row r="11808" spans="15:15" x14ac:dyDescent="0.2">
      <c r="O11808" s="62"/>
    </row>
    <row r="11809" spans="15:15" x14ac:dyDescent="0.2">
      <c r="O11809" s="62"/>
    </row>
    <row r="11810" spans="15:15" x14ac:dyDescent="0.2">
      <c r="O11810" s="62"/>
    </row>
    <row r="11811" spans="15:15" x14ac:dyDescent="0.2">
      <c r="O11811" s="62"/>
    </row>
    <row r="11812" spans="15:15" x14ac:dyDescent="0.2">
      <c r="O11812" s="62"/>
    </row>
    <row r="11813" spans="15:15" x14ac:dyDescent="0.2">
      <c r="O11813" s="62"/>
    </row>
    <row r="11814" spans="15:15" x14ac:dyDescent="0.2">
      <c r="O11814" s="62"/>
    </row>
    <row r="11815" spans="15:15" x14ac:dyDescent="0.2">
      <c r="O11815" s="62"/>
    </row>
    <row r="11816" spans="15:15" x14ac:dyDescent="0.2">
      <c r="O11816" s="62"/>
    </row>
    <row r="11817" spans="15:15" x14ac:dyDescent="0.2">
      <c r="O11817" s="62"/>
    </row>
    <row r="11818" spans="15:15" x14ac:dyDescent="0.2">
      <c r="O11818" s="62"/>
    </row>
    <row r="11819" spans="15:15" x14ac:dyDescent="0.2">
      <c r="O11819" s="62"/>
    </row>
    <row r="11820" spans="15:15" x14ac:dyDescent="0.2">
      <c r="O11820" s="62"/>
    </row>
    <row r="11821" spans="15:15" x14ac:dyDescent="0.2">
      <c r="O11821" s="62"/>
    </row>
    <row r="11822" spans="15:15" x14ac:dyDescent="0.2">
      <c r="O11822" s="62"/>
    </row>
    <row r="11823" spans="15:15" x14ac:dyDescent="0.2">
      <c r="O11823" s="62"/>
    </row>
    <row r="11824" spans="15:15" x14ac:dyDescent="0.2">
      <c r="O11824" s="62"/>
    </row>
    <row r="11825" spans="15:15" x14ac:dyDescent="0.2">
      <c r="O11825" s="62"/>
    </row>
    <row r="11826" spans="15:15" x14ac:dyDescent="0.2">
      <c r="O11826" s="62"/>
    </row>
    <row r="11827" spans="15:15" x14ac:dyDescent="0.2">
      <c r="O11827" s="62"/>
    </row>
    <row r="11828" spans="15:15" x14ac:dyDescent="0.2">
      <c r="O11828" s="62"/>
    </row>
    <row r="11829" spans="15:15" x14ac:dyDescent="0.2">
      <c r="O11829" s="62"/>
    </row>
    <row r="11830" spans="15:15" x14ac:dyDescent="0.2">
      <c r="O11830" s="62"/>
    </row>
    <row r="11831" spans="15:15" x14ac:dyDescent="0.2">
      <c r="O11831" s="62"/>
    </row>
    <row r="11832" spans="15:15" x14ac:dyDescent="0.2">
      <c r="O11832" s="62"/>
    </row>
    <row r="11833" spans="15:15" x14ac:dyDescent="0.2">
      <c r="O11833" s="62"/>
    </row>
    <row r="11834" spans="15:15" x14ac:dyDescent="0.2">
      <c r="O11834" s="62"/>
    </row>
    <row r="11835" spans="15:15" x14ac:dyDescent="0.2">
      <c r="O11835" s="62"/>
    </row>
    <row r="11836" spans="15:15" x14ac:dyDescent="0.2">
      <c r="O11836" s="62"/>
    </row>
    <row r="11837" spans="15:15" x14ac:dyDescent="0.2">
      <c r="O11837" s="62"/>
    </row>
    <row r="11838" spans="15:15" x14ac:dyDescent="0.2">
      <c r="O11838" s="62"/>
    </row>
    <row r="11839" spans="15:15" x14ac:dyDescent="0.2">
      <c r="O11839" s="62"/>
    </row>
    <row r="11840" spans="15:15" x14ac:dyDescent="0.2">
      <c r="O11840" s="62"/>
    </row>
    <row r="11841" spans="15:15" x14ac:dyDescent="0.2">
      <c r="O11841" s="62"/>
    </row>
    <row r="11842" spans="15:15" x14ac:dyDescent="0.2">
      <c r="O11842" s="62"/>
    </row>
    <row r="11843" spans="15:15" x14ac:dyDescent="0.2">
      <c r="O11843" s="62"/>
    </row>
    <row r="11844" spans="15:15" x14ac:dyDescent="0.2">
      <c r="O11844" s="62"/>
    </row>
    <row r="11845" spans="15:15" x14ac:dyDescent="0.2">
      <c r="O11845" s="62"/>
    </row>
    <row r="11846" spans="15:15" x14ac:dyDescent="0.2">
      <c r="O11846" s="62"/>
    </row>
    <row r="11847" spans="15:15" x14ac:dyDescent="0.2">
      <c r="O11847" s="62"/>
    </row>
    <row r="11848" spans="15:15" x14ac:dyDescent="0.2">
      <c r="O11848" s="62"/>
    </row>
    <row r="11849" spans="15:15" x14ac:dyDescent="0.2">
      <c r="O11849" s="62"/>
    </row>
    <row r="11850" spans="15:15" x14ac:dyDescent="0.2">
      <c r="O11850" s="62"/>
    </row>
    <row r="11851" spans="15:15" x14ac:dyDescent="0.2">
      <c r="O11851" s="62"/>
    </row>
    <row r="11852" spans="15:15" x14ac:dyDescent="0.2">
      <c r="O11852" s="62"/>
    </row>
    <row r="11853" spans="15:15" x14ac:dyDescent="0.2">
      <c r="O11853" s="62"/>
    </row>
    <row r="11854" spans="15:15" x14ac:dyDescent="0.2">
      <c r="O11854" s="62"/>
    </row>
    <row r="11855" spans="15:15" x14ac:dyDescent="0.2">
      <c r="O11855" s="62"/>
    </row>
    <row r="11856" spans="15:15" x14ac:dyDescent="0.2">
      <c r="O11856" s="62"/>
    </row>
    <row r="11857" spans="15:15" x14ac:dyDescent="0.2">
      <c r="O11857" s="62"/>
    </row>
    <row r="11858" spans="15:15" x14ac:dyDescent="0.2">
      <c r="O11858" s="62"/>
    </row>
    <row r="11859" spans="15:15" x14ac:dyDescent="0.2">
      <c r="O11859" s="62"/>
    </row>
    <row r="11860" spans="15:15" x14ac:dyDescent="0.2">
      <c r="O11860" s="62"/>
    </row>
    <row r="11861" spans="15:15" x14ac:dyDescent="0.2">
      <c r="O11861" s="62"/>
    </row>
    <row r="11862" spans="15:15" x14ac:dyDescent="0.2">
      <c r="O11862" s="62"/>
    </row>
    <row r="11863" spans="15:15" x14ac:dyDescent="0.2">
      <c r="O11863" s="62"/>
    </row>
    <row r="11864" spans="15:15" x14ac:dyDescent="0.2">
      <c r="O11864" s="62"/>
    </row>
    <row r="11865" spans="15:15" x14ac:dyDescent="0.2">
      <c r="O11865" s="62"/>
    </row>
    <row r="11866" spans="15:15" x14ac:dyDescent="0.2">
      <c r="O11866" s="62"/>
    </row>
    <row r="11867" spans="15:15" x14ac:dyDescent="0.2">
      <c r="O11867" s="62"/>
    </row>
    <row r="11868" spans="15:15" x14ac:dyDescent="0.2">
      <c r="O11868" s="62"/>
    </row>
    <row r="11869" spans="15:15" x14ac:dyDescent="0.2">
      <c r="O11869" s="62"/>
    </row>
    <row r="11870" spans="15:15" x14ac:dyDescent="0.2">
      <c r="O11870" s="62"/>
    </row>
    <row r="11871" spans="15:15" x14ac:dyDescent="0.2">
      <c r="O11871" s="62"/>
    </row>
    <row r="11872" spans="15:15" x14ac:dyDescent="0.2">
      <c r="O11872" s="62"/>
    </row>
    <row r="11873" spans="15:15" x14ac:dyDescent="0.2">
      <c r="O11873" s="62"/>
    </row>
    <row r="11874" spans="15:15" x14ac:dyDescent="0.2">
      <c r="O11874" s="62"/>
    </row>
    <row r="11875" spans="15:15" x14ac:dyDescent="0.2">
      <c r="O11875" s="62"/>
    </row>
    <row r="11876" spans="15:15" x14ac:dyDescent="0.2">
      <c r="O11876" s="62"/>
    </row>
    <row r="11877" spans="15:15" x14ac:dyDescent="0.2">
      <c r="O11877" s="62"/>
    </row>
    <row r="11878" spans="15:15" x14ac:dyDescent="0.2">
      <c r="O11878" s="62"/>
    </row>
    <row r="11879" spans="15:15" x14ac:dyDescent="0.2">
      <c r="O11879" s="62"/>
    </row>
    <row r="11880" spans="15:15" x14ac:dyDescent="0.2">
      <c r="O11880" s="62"/>
    </row>
    <row r="11881" spans="15:15" x14ac:dyDescent="0.2">
      <c r="O11881" s="62"/>
    </row>
    <row r="11882" spans="15:15" x14ac:dyDescent="0.2">
      <c r="O11882" s="62"/>
    </row>
    <row r="11883" spans="15:15" x14ac:dyDescent="0.2">
      <c r="O11883" s="62"/>
    </row>
    <row r="11884" spans="15:15" x14ac:dyDescent="0.2">
      <c r="O11884" s="62"/>
    </row>
    <row r="11885" spans="15:15" x14ac:dyDescent="0.2">
      <c r="O11885" s="62"/>
    </row>
    <row r="11886" spans="15:15" x14ac:dyDescent="0.2">
      <c r="O11886" s="62"/>
    </row>
    <row r="11887" spans="15:15" x14ac:dyDescent="0.2">
      <c r="O11887" s="62"/>
    </row>
    <row r="11888" spans="15:15" x14ac:dyDescent="0.2">
      <c r="O11888" s="62"/>
    </row>
    <row r="11889" spans="15:15" x14ac:dyDescent="0.2">
      <c r="O11889" s="62"/>
    </row>
    <row r="11890" spans="15:15" x14ac:dyDescent="0.2">
      <c r="O11890" s="62"/>
    </row>
    <row r="11891" spans="15:15" x14ac:dyDescent="0.2">
      <c r="O11891" s="62"/>
    </row>
    <row r="11892" spans="15:15" x14ac:dyDescent="0.2">
      <c r="O11892" s="62"/>
    </row>
    <row r="11893" spans="15:15" x14ac:dyDescent="0.2">
      <c r="O11893" s="62"/>
    </row>
    <row r="11894" spans="15:15" x14ac:dyDescent="0.2">
      <c r="O11894" s="62"/>
    </row>
    <row r="11895" spans="15:15" x14ac:dyDescent="0.2">
      <c r="O11895" s="62"/>
    </row>
    <row r="11896" spans="15:15" x14ac:dyDescent="0.2">
      <c r="O11896" s="62"/>
    </row>
    <row r="11897" spans="15:15" x14ac:dyDescent="0.2">
      <c r="O11897" s="62"/>
    </row>
    <row r="11898" spans="15:15" x14ac:dyDescent="0.2">
      <c r="O11898" s="62"/>
    </row>
    <row r="11899" spans="15:15" x14ac:dyDescent="0.2">
      <c r="O11899" s="62"/>
    </row>
    <row r="11900" spans="15:15" x14ac:dyDescent="0.2">
      <c r="O11900" s="62"/>
    </row>
    <row r="11901" spans="15:15" x14ac:dyDescent="0.2">
      <c r="O11901" s="62"/>
    </row>
    <row r="11902" spans="15:15" x14ac:dyDescent="0.2">
      <c r="O11902" s="62"/>
    </row>
    <row r="11903" spans="15:15" x14ac:dyDescent="0.2">
      <c r="O11903" s="62"/>
    </row>
    <row r="11904" spans="15:15" x14ac:dyDescent="0.2">
      <c r="O11904" s="62"/>
    </row>
    <row r="11905" spans="15:15" x14ac:dyDescent="0.2">
      <c r="O11905" s="62"/>
    </row>
    <row r="11906" spans="15:15" x14ac:dyDescent="0.2">
      <c r="O11906" s="62"/>
    </row>
    <row r="11907" spans="15:15" x14ac:dyDescent="0.2">
      <c r="O11907" s="62"/>
    </row>
    <row r="11908" spans="15:15" x14ac:dyDescent="0.2">
      <c r="O11908" s="62"/>
    </row>
    <row r="11909" spans="15:15" x14ac:dyDescent="0.2">
      <c r="O11909" s="62"/>
    </row>
    <row r="11910" spans="15:15" x14ac:dyDescent="0.2">
      <c r="O11910" s="62"/>
    </row>
    <row r="11911" spans="15:15" x14ac:dyDescent="0.2">
      <c r="O11911" s="62"/>
    </row>
    <row r="11912" spans="15:15" x14ac:dyDescent="0.2">
      <c r="O11912" s="62"/>
    </row>
    <row r="11913" spans="15:15" x14ac:dyDescent="0.2">
      <c r="O11913" s="62"/>
    </row>
    <row r="11914" spans="15:15" x14ac:dyDescent="0.2">
      <c r="O11914" s="62"/>
    </row>
    <row r="11915" spans="15:15" x14ac:dyDescent="0.2">
      <c r="O11915" s="62"/>
    </row>
    <row r="11916" spans="15:15" x14ac:dyDescent="0.2">
      <c r="O11916" s="62"/>
    </row>
    <row r="11917" spans="15:15" x14ac:dyDescent="0.2">
      <c r="O11917" s="62"/>
    </row>
    <row r="11918" spans="15:15" x14ac:dyDescent="0.2">
      <c r="O11918" s="62"/>
    </row>
    <row r="11919" spans="15:15" x14ac:dyDescent="0.2">
      <c r="O11919" s="62"/>
    </row>
    <row r="11920" spans="15:15" x14ac:dyDescent="0.2">
      <c r="O11920" s="62"/>
    </row>
    <row r="11921" spans="15:15" x14ac:dyDescent="0.2">
      <c r="O11921" s="62"/>
    </row>
    <row r="11922" spans="15:15" x14ac:dyDescent="0.2">
      <c r="O11922" s="62"/>
    </row>
    <row r="11923" spans="15:15" x14ac:dyDescent="0.2">
      <c r="O11923" s="62"/>
    </row>
    <row r="11924" spans="15:15" x14ac:dyDescent="0.2">
      <c r="O11924" s="62"/>
    </row>
    <row r="11925" spans="15:15" x14ac:dyDescent="0.2">
      <c r="O11925" s="62"/>
    </row>
    <row r="11926" spans="15:15" x14ac:dyDescent="0.2">
      <c r="O11926" s="62"/>
    </row>
    <row r="11927" spans="15:15" x14ac:dyDescent="0.2">
      <c r="O11927" s="62"/>
    </row>
    <row r="11928" spans="15:15" x14ac:dyDescent="0.2">
      <c r="O11928" s="62"/>
    </row>
    <row r="11929" spans="15:15" x14ac:dyDescent="0.2">
      <c r="O11929" s="62"/>
    </row>
    <row r="11930" spans="15:15" x14ac:dyDescent="0.2">
      <c r="O11930" s="62"/>
    </row>
    <row r="11931" spans="15:15" x14ac:dyDescent="0.2">
      <c r="O11931" s="62"/>
    </row>
    <row r="11932" spans="15:15" x14ac:dyDescent="0.2">
      <c r="O11932" s="62"/>
    </row>
    <row r="11933" spans="15:15" x14ac:dyDescent="0.2">
      <c r="O11933" s="62"/>
    </row>
    <row r="11934" spans="15:15" x14ac:dyDescent="0.2">
      <c r="O11934" s="62"/>
    </row>
    <row r="11935" spans="15:15" x14ac:dyDescent="0.2">
      <c r="O11935" s="62"/>
    </row>
    <row r="11936" spans="15:15" x14ac:dyDescent="0.2">
      <c r="O11936" s="62"/>
    </row>
    <row r="11937" spans="15:15" x14ac:dyDescent="0.2">
      <c r="O11937" s="62"/>
    </row>
    <row r="11938" spans="15:15" x14ac:dyDescent="0.2">
      <c r="O11938" s="62"/>
    </row>
    <row r="11939" spans="15:15" x14ac:dyDescent="0.2">
      <c r="O11939" s="62"/>
    </row>
    <row r="11940" spans="15:15" x14ac:dyDescent="0.2">
      <c r="O11940" s="62"/>
    </row>
    <row r="11941" spans="15:15" x14ac:dyDescent="0.2">
      <c r="O11941" s="62"/>
    </row>
    <row r="11942" spans="15:15" x14ac:dyDescent="0.2">
      <c r="O11942" s="62"/>
    </row>
    <row r="11943" spans="15:15" x14ac:dyDescent="0.2">
      <c r="O11943" s="62"/>
    </row>
    <row r="11944" spans="15:15" x14ac:dyDescent="0.2">
      <c r="O11944" s="62"/>
    </row>
    <row r="11945" spans="15:15" x14ac:dyDescent="0.2">
      <c r="O11945" s="62"/>
    </row>
    <row r="11946" spans="15:15" x14ac:dyDescent="0.2">
      <c r="O11946" s="62"/>
    </row>
    <row r="11947" spans="15:15" x14ac:dyDescent="0.2">
      <c r="O11947" s="62"/>
    </row>
    <row r="11948" spans="15:15" x14ac:dyDescent="0.2">
      <c r="O11948" s="62"/>
    </row>
    <row r="11949" spans="15:15" x14ac:dyDescent="0.2">
      <c r="O11949" s="62"/>
    </row>
    <row r="11950" spans="15:15" x14ac:dyDescent="0.2">
      <c r="O11950" s="62"/>
    </row>
    <row r="11951" spans="15:15" x14ac:dyDescent="0.2">
      <c r="O11951" s="62"/>
    </row>
    <row r="11952" spans="15:15" x14ac:dyDescent="0.2">
      <c r="O11952" s="62"/>
    </row>
    <row r="11953" spans="15:15" x14ac:dyDescent="0.2">
      <c r="O11953" s="62"/>
    </row>
    <row r="11954" spans="15:15" x14ac:dyDescent="0.2">
      <c r="O11954" s="62"/>
    </row>
    <row r="11955" spans="15:15" x14ac:dyDescent="0.2">
      <c r="O11955" s="62"/>
    </row>
    <row r="11956" spans="15:15" x14ac:dyDescent="0.2">
      <c r="O11956" s="62"/>
    </row>
    <row r="11957" spans="15:15" x14ac:dyDescent="0.2">
      <c r="O11957" s="62"/>
    </row>
    <row r="11958" spans="15:15" x14ac:dyDescent="0.2">
      <c r="O11958" s="62"/>
    </row>
    <row r="11959" spans="15:15" x14ac:dyDescent="0.2">
      <c r="O11959" s="62"/>
    </row>
    <row r="11960" spans="15:15" x14ac:dyDescent="0.2">
      <c r="O11960" s="62"/>
    </row>
    <row r="11961" spans="15:15" x14ac:dyDescent="0.2">
      <c r="O11961" s="62"/>
    </row>
    <row r="11962" spans="15:15" x14ac:dyDescent="0.2">
      <c r="O11962" s="62"/>
    </row>
    <row r="11963" spans="15:15" x14ac:dyDescent="0.2">
      <c r="O11963" s="62"/>
    </row>
    <row r="11964" spans="15:15" x14ac:dyDescent="0.2">
      <c r="O11964" s="62"/>
    </row>
    <row r="11965" spans="15:15" x14ac:dyDescent="0.2">
      <c r="O11965" s="62"/>
    </row>
    <row r="11966" spans="15:15" x14ac:dyDescent="0.2">
      <c r="O11966" s="62"/>
    </row>
    <row r="11967" spans="15:15" x14ac:dyDescent="0.2">
      <c r="O11967" s="62"/>
    </row>
    <row r="11968" spans="15:15" x14ac:dyDescent="0.2">
      <c r="O11968" s="62"/>
    </row>
    <row r="11969" spans="15:15" x14ac:dyDescent="0.2">
      <c r="O11969" s="62"/>
    </row>
    <row r="11970" spans="15:15" x14ac:dyDescent="0.2">
      <c r="O11970" s="62"/>
    </row>
    <row r="11971" spans="15:15" x14ac:dyDescent="0.2">
      <c r="O11971" s="62"/>
    </row>
    <row r="11972" spans="15:15" x14ac:dyDescent="0.2">
      <c r="O11972" s="62"/>
    </row>
    <row r="11973" spans="15:15" x14ac:dyDescent="0.2">
      <c r="O11973" s="62"/>
    </row>
    <row r="11974" spans="15:15" x14ac:dyDescent="0.2">
      <c r="O11974" s="62"/>
    </row>
    <row r="11975" spans="15:15" x14ac:dyDescent="0.2">
      <c r="O11975" s="62"/>
    </row>
    <row r="11976" spans="15:15" x14ac:dyDescent="0.2">
      <c r="O11976" s="62"/>
    </row>
    <row r="11977" spans="15:15" x14ac:dyDescent="0.2">
      <c r="O11977" s="62"/>
    </row>
    <row r="11978" spans="15:15" x14ac:dyDescent="0.2">
      <c r="O11978" s="62"/>
    </row>
    <row r="11979" spans="15:15" x14ac:dyDescent="0.2">
      <c r="O11979" s="62"/>
    </row>
    <row r="11980" spans="15:15" x14ac:dyDescent="0.2">
      <c r="O11980" s="62"/>
    </row>
    <row r="11981" spans="15:15" x14ac:dyDescent="0.2">
      <c r="O11981" s="62"/>
    </row>
    <row r="11982" spans="15:15" x14ac:dyDescent="0.2">
      <c r="O11982" s="62"/>
    </row>
    <row r="11983" spans="15:15" x14ac:dyDescent="0.2">
      <c r="O11983" s="62"/>
    </row>
    <row r="11984" spans="15:15" x14ac:dyDescent="0.2">
      <c r="O11984" s="62"/>
    </row>
    <row r="11985" spans="15:15" x14ac:dyDescent="0.2">
      <c r="O11985" s="62"/>
    </row>
    <row r="11986" spans="15:15" x14ac:dyDescent="0.2">
      <c r="O11986" s="62"/>
    </row>
    <row r="11987" spans="15:15" x14ac:dyDescent="0.2">
      <c r="O11987" s="62"/>
    </row>
    <row r="11988" spans="15:15" x14ac:dyDescent="0.2">
      <c r="O11988" s="62"/>
    </row>
    <row r="11989" spans="15:15" x14ac:dyDescent="0.2">
      <c r="O11989" s="62"/>
    </row>
    <row r="11990" spans="15:15" x14ac:dyDescent="0.2">
      <c r="O11990" s="62"/>
    </row>
    <row r="11991" spans="15:15" x14ac:dyDescent="0.2">
      <c r="O11991" s="62"/>
    </row>
    <row r="11992" spans="15:15" x14ac:dyDescent="0.2">
      <c r="O11992" s="62"/>
    </row>
    <row r="11993" spans="15:15" x14ac:dyDescent="0.2">
      <c r="O11993" s="62"/>
    </row>
    <row r="11994" spans="15:15" x14ac:dyDescent="0.2">
      <c r="O11994" s="62"/>
    </row>
    <row r="11995" spans="15:15" x14ac:dyDescent="0.2">
      <c r="O11995" s="62"/>
    </row>
    <row r="11996" spans="15:15" x14ac:dyDescent="0.2">
      <c r="O11996" s="62"/>
    </row>
    <row r="11997" spans="15:15" x14ac:dyDescent="0.2">
      <c r="O11997" s="62"/>
    </row>
    <row r="11998" spans="15:15" x14ac:dyDescent="0.2">
      <c r="O11998" s="62"/>
    </row>
    <row r="11999" spans="15:15" x14ac:dyDescent="0.2">
      <c r="O11999" s="62"/>
    </row>
    <row r="12000" spans="15:15" x14ac:dyDescent="0.2">
      <c r="O12000" s="62"/>
    </row>
    <row r="12001" spans="15:15" x14ac:dyDescent="0.2">
      <c r="O12001" s="62"/>
    </row>
    <row r="12002" spans="15:15" x14ac:dyDescent="0.2">
      <c r="O12002" s="62"/>
    </row>
    <row r="12003" spans="15:15" x14ac:dyDescent="0.2">
      <c r="O12003" s="62"/>
    </row>
    <row r="12004" spans="15:15" x14ac:dyDescent="0.2">
      <c r="O12004" s="62"/>
    </row>
    <row r="12005" spans="15:15" x14ac:dyDescent="0.2">
      <c r="O12005" s="62"/>
    </row>
    <row r="12006" spans="15:15" x14ac:dyDescent="0.2">
      <c r="O12006" s="62"/>
    </row>
    <row r="12007" spans="15:15" x14ac:dyDescent="0.2">
      <c r="O12007" s="62"/>
    </row>
    <row r="12008" spans="15:15" x14ac:dyDescent="0.2">
      <c r="O12008" s="62"/>
    </row>
    <row r="12009" spans="15:15" x14ac:dyDescent="0.2">
      <c r="O12009" s="62"/>
    </row>
    <row r="12010" spans="15:15" x14ac:dyDescent="0.2">
      <c r="O12010" s="62"/>
    </row>
    <row r="12011" spans="15:15" x14ac:dyDescent="0.2">
      <c r="O12011" s="62"/>
    </row>
    <row r="12012" spans="15:15" x14ac:dyDescent="0.2">
      <c r="O12012" s="62"/>
    </row>
    <row r="12013" spans="15:15" x14ac:dyDescent="0.2">
      <c r="O12013" s="62"/>
    </row>
    <row r="12014" spans="15:15" x14ac:dyDescent="0.2">
      <c r="O12014" s="62"/>
    </row>
    <row r="12015" spans="15:15" x14ac:dyDescent="0.2">
      <c r="O12015" s="62"/>
    </row>
    <row r="12016" spans="15:15" x14ac:dyDescent="0.2">
      <c r="O12016" s="62"/>
    </row>
    <row r="12017" spans="15:15" x14ac:dyDescent="0.2">
      <c r="O12017" s="62"/>
    </row>
    <row r="12018" spans="15:15" x14ac:dyDescent="0.2">
      <c r="O12018" s="62"/>
    </row>
    <row r="12019" spans="15:15" x14ac:dyDescent="0.2">
      <c r="O12019" s="62"/>
    </row>
    <row r="12020" spans="15:15" x14ac:dyDescent="0.2">
      <c r="O12020" s="62"/>
    </row>
    <row r="12021" spans="15:15" x14ac:dyDescent="0.2">
      <c r="O12021" s="62"/>
    </row>
    <row r="12022" spans="15:15" x14ac:dyDescent="0.2">
      <c r="O12022" s="62"/>
    </row>
    <row r="12023" spans="15:15" x14ac:dyDescent="0.2">
      <c r="O12023" s="62"/>
    </row>
    <row r="12024" spans="15:15" x14ac:dyDescent="0.2">
      <c r="O12024" s="62"/>
    </row>
    <row r="12025" spans="15:15" x14ac:dyDescent="0.2">
      <c r="O12025" s="62"/>
    </row>
    <row r="12026" spans="15:15" x14ac:dyDescent="0.2">
      <c r="O12026" s="62"/>
    </row>
    <row r="12027" spans="15:15" x14ac:dyDescent="0.2">
      <c r="O12027" s="62"/>
    </row>
    <row r="12028" spans="15:15" x14ac:dyDescent="0.2">
      <c r="O12028" s="62"/>
    </row>
    <row r="12029" spans="15:15" x14ac:dyDescent="0.2">
      <c r="O12029" s="62"/>
    </row>
    <row r="12030" spans="15:15" x14ac:dyDescent="0.2">
      <c r="O12030" s="62"/>
    </row>
    <row r="12031" spans="15:15" x14ac:dyDescent="0.2">
      <c r="O12031" s="62"/>
    </row>
    <row r="12032" spans="15:15" x14ac:dyDescent="0.2">
      <c r="O12032" s="62"/>
    </row>
    <row r="12033" spans="15:15" x14ac:dyDescent="0.2">
      <c r="O12033" s="62"/>
    </row>
    <row r="12034" spans="15:15" x14ac:dyDescent="0.2">
      <c r="O12034" s="62"/>
    </row>
    <row r="12035" spans="15:15" x14ac:dyDescent="0.2">
      <c r="O12035" s="62"/>
    </row>
    <row r="12036" spans="15:15" x14ac:dyDescent="0.2">
      <c r="O12036" s="62"/>
    </row>
    <row r="12037" spans="15:15" x14ac:dyDescent="0.2">
      <c r="O12037" s="62"/>
    </row>
    <row r="12038" spans="15:15" x14ac:dyDescent="0.2">
      <c r="O12038" s="62"/>
    </row>
    <row r="12039" spans="15:15" x14ac:dyDescent="0.2">
      <c r="O12039" s="62"/>
    </row>
    <row r="12040" spans="15:15" x14ac:dyDescent="0.2">
      <c r="O12040" s="62"/>
    </row>
    <row r="12041" spans="15:15" x14ac:dyDescent="0.2">
      <c r="O12041" s="62"/>
    </row>
    <row r="12042" spans="15:15" x14ac:dyDescent="0.2">
      <c r="O12042" s="62"/>
    </row>
    <row r="12043" spans="15:15" x14ac:dyDescent="0.2">
      <c r="O12043" s="62"/>
    </row>
    <row r="12044" spans="15:15" x14ac:dyDescent="0.2">
      <c r="O12044" s="62"/>
    </row>
    <row r="12045" spans="15:15" x14ac:dyDescent="0.2">
      <c r="O12045" s="62"/>
    </row>
    <row r="12046" spans="15:15" x14ac:dyDescent="0.2">
      <c r="O12046" s="62"/>
    </row>
    <row r="12047" spans="15:15" x14ac:dyDescent="0.2">
      <c r="O12047" s="62"/>
    </row>
    <row r="12048" spans="15:15" x14ac:dyDescent="0.2">
      <c r="O12048" s="62"/>
    </row>
    <row r="12049" spans="15:15" x14ac:dyDescent="0.2">
      <c r="O12049" s="62"/>
    </row>
    <row r="12050" spans="15:15" x14ac:dyDescent="0.2">
      <c r="O12050" s="62"/>
    </row>
    <row r="12051" spans="15:15" x14ac:dyDescent="0.2">
      <c r="O12051" s="62"/>
    </row>
    <row r="12052" spans="15:15" x14ac:dyDescent="0.2">
      <c r="O12052" s="62"/>
    </row>
    <row r="12053" spans="15:15" x14ac:dyDescent="0.2">
      <c r="O12053" s="62"/>
    </row>
    <row r="12054" spans="15:15" x14ac:dyDescent="0.2">
      <c r="O12054" s="62"/>
    </row>
    <row r="12055" spans="15:15" x14ac:dyDescent="0.2">
      <c r="O12055" s="62"/>
    </row>
    <row r="12056" spans="15:15" x14ac:dyDescent="0.2">
      <c r="O12056" s="62"/>
    </row>
    <row r="12057" spans="15:15" x14ac:dyDescent="0.2">
      <c r="O12057" s="62"/>
    </row>
    <row r="12058" spans="15:15" x14ac:dyDescent="0.2">
      <c r="O12058" s="62"/>
    </row>
    <row r="12059" spans="15:15" x14ac:dyDescent="0.2">
      <c r="O12059" s="62"/>
    </row>
    <row r="12060" spans="15:15" x14ac:dyDescent="0.2">
      <c r="O12060" s="62"/>
    </row>
    <row r="12061" spans="15:15" x14ac:dyDescent="0.2">
      <c r="O12061" s="62"/>
    </row>
    <row r="12062" spans="15:15" x14ac:dyDescent="0.2">
      <c r="O12062" s="62"/>
    </row>
    <row r="12063" spans="15:15" x14ac:dyDescent="0.2">
      <c r="O12063" s="62"/>
    </row>
    <row r="12064" spans="15:15" x14ac:dyDescent="0.2">
      <c r="O12064" s="62"/>
    </row>
    <row r="12065" spans="15:15" x14ac:dyDescent="0.2">
      <c r="O12065" s="62"/>
    </row>
    <row r="12066" spans="15:15" x14ac:dyDescent="0.2">
      <c r="O12066" s="62"/>
    </row>
    <row r="12067" spans="15:15" x14ac:dyDescent="0.2">
      <c r="O12067" s="62"/>
    </row>
    <row r="12068" spans="15:15" x14ac:dyDescent="0.2">
      <c r="O12068" s="62"/>
    </row>
    <row r="12069" spans="15:15" x14ac:dyDescent="0.2">
      <c r="O12069" s="62"/>
    </row>
    <row r="12070" spans="15:15" x14ac:dyDescent="0.2">
      <c r="O12070" s="62"/>
    </row>
    <row r="12071" spans="15:15" x14ac:dyDescent="0.2">
      <c r="O12071" s="62"/>
    </row>
    <row r="12072" spans="15:15" x14ac:dyDescent="0.2">
      <c r="O12072" s="62"/>
    </row>
    <row r="12073" spans="15:15" x14ac:dyDescent="0.2">
      <c r="O12073" s="62"/>
    </row>
    <row r="12074" spans="15:15" x14ac:dyDescent="0.2">
      <c r="O12074" s="62"/>
    </row>
    <row r="12075" spans="15:15" x14ac:dyDescent="0.2">
      <c r="O12075" s="62"/>
    </row>
    <row r="12076" spans="15:15" x14ac:dyDescent="0.2">
      <c r="O12076" s="62"/>
    </row>
    <row r="12077" spans="15:15" x14ac:dyDescent="0.2">
      <c r="O12077" s="62"/>
    </row>
    <row r="12078" spans="15:15" x14ac:dyDescent="0.2">
      <c r="O12078" s="62"/>
    </row>
    <row r="12079" spans="15:15" x14ac:dyDescent="0.2">
      <c r="O12079" s="62"/>
    </row>
    <row r="12080" spans="15:15" x14ac:dyDescent="0.2">
      <c r="O12080" s="62"/>
    </row>
    <row r="12081" spans="15:15" x14ac:dyDescent="0.2">
      <c r="O12081" s="62"/>
    </row>
    <row r="12082" spans="15:15" x14ac:dyDescent="0.2">
      <c r="O12082" s="62"/>
    </row>
    <row r="12083" spans="15:15" x14ac:dyDescent="0.2">
      <c r="O12083" s="62"/>
    </row>
    <row r="12084" spans="15:15" x14ac:dyDescent="0.2">
      <c r="O12084" s="62"/>
    </row>
    <row r="12085" spans="15:15" x14ac:dyDescent="0.2">
      <c r="O12085" s="62"/>
    </row>
    <row r="12086" spans="15:15" x14ac:dyDescent="0.2">
      <c r="O12086" s="62"/>
    </row>
    <row r="12087" spans="15:15" x14ac:dyDescent="0.2">
      <c r="O12087" s="62"/>
    </row>
    <row r="12088" spans="15:15" x14ac:dyDescent="0.2">
      <c r="O12088" s="62"/>
    </row>
    <row r="12089" spans="15:15" x14ac:dyDescent="0.2">
      <c r="O12089" s="62"/>
    </row>
    <row r="12090" spans="15:15" x14ac:dyDescent="0.2">
      <c r="O12090" s="62"/>
    </row>
    <row r="12091" spans="15:15" x14ac:dyDescent="0.2">
      <c r="O12091" s="62"/>
    </row>
    <row r="12092" spans="15:15" x14ac:dyDescent="0.2">
      <c r="O12092" s="62"/>
    </row>
    <row r="12093" spans="15:15" x14ac:dyDescent="0.2">
      <c r="O12093" s="62"/>
    </row>
    <row r="12094" spans="15:15" x14ac:dyDescent="0.2">
      <c r="O12094" s="62"/>
    </row>
    <row r="12095" spans="15:15" x14ac:dyDescent="0.2">
      <c r="O12095" s="62"/>
    </row>
    <row r="12096" spans="15:15" x14ac:dyDescent="0.2">
      <c r="O12096" s="62"/>
    </row>
    <row r="12097" spans="15:15" x14ac:dyDescent="0.2">
      <c r="O12097" s="62"/>
    </row>
    <row r="12098" spans="15:15" x14ac:dyDescent="0.2">
      <c r="O12098" s="62"/>
    </row>
    <row r="12099" spans="15:15" x14ac:dyDescent="0.2">
      <c r="O12099" s="62"/>
    </row>
    <row r="12100" spans="15:15" x14ac:dyDescent="0.2">
      <c r="O12100" s="62"/>
    </row>
    <row r="12101" spans="15:15" x14ac:dyDescent="0.2">
      <c r="O12101" s="62"/>
    </row>
    <row r="12102" spans="15:15" x14ac:dyDescent="0.2">
      <c r="O12102" s="62"/>
    </row>
    <row r="12103" spans="15:15" x14ac:dyDescent="0.2">
      <c r="O12103" s="62"/>
    </row>
    <row r="12104" spans="15:15" x14ac:dyDescent="0.2">
      <c r="O12104" s="62"/>
    </row>
    <row r="12105" spans="15:15" x14ac:dyDescent="0.2">
      <c r="O12105" s="62"/>
    </row>
    <row r="12106" spans="15:15" x14ac:dyDescent="0.2">
      <c r="O12106" s="62"/>
    </row>
    <row r="12107" spans="15:15" x14ac:dyDescent="0.2">
      <c r="O12107" s="62"/>
    </row>
    <row r="12108" spans="15:15" x14ac:dyDescent="0.2">
      <c r="O12108" s="62"/>
    </row>
    <row r="12109" spans="15:15" x14ac:dyDescent="0.2">
      <c r="O12109" s="62"/>
    </row>
    <row r="12110" spans="15:15" x14ac:dyDescent="0.2">
      <c r="O12110" s="62"/>
    </row>
    <row r="12111" spans="15:15" x14ac:dyDescent="0.2">
      <c r="O12111" s="62"/>
    </row>
    <row r="12112" spans="15:15" x14ac:dyDescent="0.2">
      <c r="O12112" s="62"/>
    </row>
    <row r="12113" spans="15:15" x14ac:dyDescent="0.2">
      <c r="O12113" s="62"/>
    </row>
    <row r="12114" spans="15:15" x14ac:dyDescent="0.2">
      <c r="O12114" s="62"/>
    </row>
    <row r="12115" spans="15:15" x14ac:dyDescent="0.2">
      <c r="O12115" s="62"/>
    </row>
    <row r="12116" spans="15:15" x14ac:dyDescent="0.2">
      <c r="O12116" s="62"/>
    </row>
    <row r="12117" spans="15:15" x14ac:dyDescent="0.2">
      <c r="O12117" s="62"/>
    </row>
    <row r="12118" spans="15:15" x14ac:dyDescent="0.2">
      <c r="O12118" s="62"/>
    </row>
    <row r="12119" spans="15:15" x14ac:dyDescent="0.2">
      <c r="O12119" s="62"/>
    </row>
    <row r="12120" spans="15:15" x14ac:dyDescent="0.2">
      <c r="O12120" s="62"/>
    </row>
    <row r="12121" spans="15:15" x14ac:dyDescent="0.2">
      <c r="O12121" s="62"/>
    </row>
    <row r="12122" spans="15:15" x14ac:dyDescent="0.2">
      <c r="O12122" s="62"/>
    </row>
    <row r="12123" spans="15:15" x14ac:dyDescent="0.2">
      <c r="O12123" s="62"/>
    </row>
    <row r="12124" spans="15:15" x14ac:dyDescent="0.2">
      <c r="O12124" s="62"/>
    </row>
    <row r="12125" spans="15:15" x14ac:dyDescent="0.2">
      <c r="O12125" s="62"/>
    </row>
    <row r="12126" spans="15:15" x14ac:dyDescent="0.2">
      <c r="O12126" s="62"/>
    </row>
    <row r="12127" spans="15:15" x14ac:dyDescent="0.2">
      <c r="O12127" s="62"/>
    </row>
    <row r="12128" spans="15:15" x14ac:dyDescent="0.2">
      <c r="O12128" s="62"/>
    </row>
    <row r="12129" spans="15:15" x14ac:dyDescent="0.2">
      <c r="O12129" s="62"/>
    </row>
    <row r="12130" spans="15:15" x14ac:dyDescent="0.2">
      <c r="O12130" s="62"/>
    </row>
    <row r="12131" spans="15:15" x14ac:dyDescent="0.2">
      <c r="O12131" s="62"/>
    </row>
    <row r="12132" spans="15:15" x14ac:dyDescent="0.2">
      <c r="O12132" s="62"/>
    </row>
    <row r="12133" spans="15:15" x14ac:dyDescent="0.2">
      <c r="O12133" s="62"/>
    </row>
    <row r="12134" spans="15:15" x14ac:dyDescent="0.2">
      <c r="O12134" s="62"/>
    </row>
    <row r="12135" spans="15:15" x14ac:dyDescent="0.2">
      <c r="O12135" s="62"/>
    </row>
    <row r="12136" spans="15:15" x14ac:dyDescent="0.2">
      <c r="O12136" s="62"/>
    </row>
    <row r="12137" spans="15:15" x14ac:dyDescent="0.2">
      <c r="O12137" s="62"/>
    </row>
    <row r="12138" spans="15:15" x14ac:dyDescent="0.2">
      <c r="O12138" s="62"/>
    </row>
    <row r="12139" spans="15:15" x14ac:dyDescent="0.2">
      <c r="O12139" s="62"/>
    </row>
    <row r="12140" spans="15:15" x14ac:dyDescent="0.2">
      <c r="O12140" s="62"/>
    </row>
    <row r="12141" spans="15:15" x14ac:dyDescent="0.2">
      <c r="O12141" s="62"/>
    </row>
    <row r="12142" spans="15:15" x14ac:dyDescent="0.2">
      <c r="O12142" s="62"/>
    </row>
    <row r="12143" spans="15:15" x14ac:dyDescent="0.2">
      <c r="O12143" s="62"/>
    </row>
    <row r="12144" spans="15:15" x14ac:dyDescent="0.2">
      <c r="O12144" s="62"/>
    </row>
    <row r="12145" spans="15:15" x14ac:dyDescent="0.2">
      <c r="O12145" s="62"/>
    </row>
    <row r="12146" spans="15:15" x14ac:dyDescent="0.2">
      <c r="O12146" s="62"/>
    </row>
    <row r="12147" spans="15:15" x14ac:dyDescent="0.2">
      <c r="O12147" s="62"/>
    </row>
    <row r="12148" spans="15:15" x14ac:dyDescent="0.2">
      <c r="O12148" s="62"/>
    </row>
    <row r="12149" spans="15:15" x14ac:dyDescent="0.2">
      <c r="O12149" s="62"/>
    </row>
    <row r="12150" spans="15:15" x14ac:dyDescent="0.2">
      <c r="O12150" s="62"/>
    </row>
    <row r="12151" spans="15:15" x14ac:dyDescent="0.2">
      <c r="O12151" s="62"/>
    </row>
    <row r="12152" spans="15:15" x14ac:dyDescent="0.2">
      <c r="O12152" s="62"/>
    </row>
    <row r="12153" spans="15:15" x14ac:dyDescent="0.2">
      <c r="O12153" s="62"/>
    </row>
    <row r="12154" spans="15:15" x14ac:dyDescent="0.2">
      <c r="O12154" s="62"/>
    </row>
    <row r="12155" spans="15:15" x14ac:dyDescent="0.2">
      <c r="O12155" s="62"/>
    </row>
    <row r="12156" spans="15:15" x14ac:dyDescent="0.2">
      <c r="O12156" s="62"/>
    </row>
    <row r="12157" spans="15:15" x14ac:dyDescent="0.2">
      <c r="O12157" s="62"/>
    </row>
    <row r="12158" spans="15:15" x14ac:dyDescent="0.2">
      <c r="O12158" s="62"/>
    </row>
    <row r="12159" spans="15:15" x14ac:dyDescent="0.2">
      <c r="O12159" s="62"/>
    </row>
    <row r="12160" spans="15:15" x14ac:dyDescent="0.2">
      <c r="O12160" s="62"/>
    </row>
    <row r="12161" spans="15:15" x14ac:dyDescent="0.2">
      <c r="O12161" s="62"/>
    </row>
    <row r="12162" spans="15:15" x14ac:dyDescent="0.2">
      <c r="O12162" s="62"/>
    </row>
    <row r="12163" spans="15:15" x14ac:dyDescent="0.2">
      <c r="O12163" s="62"/>
    </row>
    <row r="12164" spans="15:15" x14ac:dyDescent="0.2">
      <c r="O12164" s="62"/>
    </row>
    <row r="12165" spans="15:15" x14ac:dyDescent="0.2">
      <c r="O12165" s="62"/>
    </row>
    <row r="12166" spans="15:15" x14ac:dyDescent="0.2">
      <c r="O12166" s="62"/>
    </row>
    <row r="12167" spans="15:15" x14ac:dyDescent="0.2">
      <c r="O12167" s="62"/>
    </row>
    <row r="12168" spans="15:15" x14ac:dyDescent="0.2">
      <c r="O12168" s="62"/>
    </row>
    <row r="12169" spans="15:15" x14ac:dyDescent="0.2">
      <c r="O12169" s="62"/>
    </row>
    <row r="12170" spans="15:15" x14ac:dyDescent="0.2">
      <c r="O12170" s="62"/>
    </row>
    <row r="12171" spans="15:15" x14ac:dyDescent="0.2">
      <c r="O12171" s="62"/>
    </row>
    <row r="12172" spans="15:15" x14ac:dyDescent="0.2">
      <c r="O12172" s="62"/>
    </row>
    <row r="12173" spans="15:15" x14ac:dyDescent="0.2">
      <c r="O12173" s="62"/>
    </row>
    <row r="12174" spans="15:15" x14ac:dyDescent="0.2">
      <c r="O12174" s="62"/>
    </row>
    <row r="12175" spans="15:15" x14ac:dyDescent="0.2">
      <c r="O12175" s="62"/>
    </row>
    <row r="12176" spans="15:15" x14ac:dyDescent="0.2">
      <c r="O12176" s="62"/>
    </row>
    <row r="12177" spans="15:15" x14ac:dyDescent="0.2">
      <c r="O12177" s="62"/>
    </row>
    <row r="12178" spans="15:15" x14ac:dyDescent="0.2">
      <c r="O12178" s="62"/>
    </row>
    <row r="12179" spans="15:15" x14ac:dyDescent="0.2">
      <c r="O12179" s="62"/>
    </row>
    <row r="12180" spans="15:15" x14ac:dyDescent="0.2">
      <c r="O12180" s="62"/>
    </row>
    <row r="12181" spans="15:15" x14ac:dyDescent="0.2">
      <c r="O12181" s="62"/>
    </row>
    <row r="12182" spans="15:15" x14ac:dyDescent="0.2">
      <c r="O12182" s="62"/>
    </row>
    <row r="12183" spans="15:15" x14ac:dyDescent="0.2">
      <c r="O12183" s="62"/>
    </row>
    <row r="12184" spans="15:15" x14ac:dyDescent="0.2">
      <c r="O12184" s="62"/>
    </row>
    <row r="12185" spans="15:15" x14ac:dyDescent="0.2">
      <c r="O12185" s="62"/>
    </row>
    <row r="12186" spans="15:15" x14ac:dyDescent="0.2">
      <c r="O12186" s="62"/>
    </row>
    <row r="12187" spans="15:15" x14ac:dyDescent="0.2">
      <c r="O12187" s="62"/>
    </row>
    <row r="12188" spans="15:15" x14ac:dyDescent="0.2">
      <c r="O12188" s="62"/>
    </row>
    <row r="12189" spans="15:15" x14ac:dyDescent="0.2">
      <c r="O12189" s="62"/>
    </row>
    <row r="12190" spans="15:15" x14ac:dyDescent="0.2">
      <c r="O12190" s="62"/>
    </row>
    <row r="12191" spans="15:15" x14ac:dyDescent="0.2">
      <c r="O12191" s="62"/>
    </row>
    <row r="12192" spans="15:15" x14ac:dyDescent="0.2">
      <c r="O12192" s="62"/>
    </row>
    <row r="12193" spans="15:15" x14ac:dyDescent="0.2">
      <c r="O12193" s="62"/>
    </row>
    <row r="12194" spans="15:15" x14ac:dyDescent="0.2">
      <c r="O12194" s="62"/>
    </row>
    <row r="12195" spans="15:15" x14ac:dyDescent="0.2">
      <c r="O12195" s="62"/>
    </row>
    <row r="12196" spans="15:15" x14ac:dyDescent="0.2">
      <c r="O12196" s="62"/>
    </row>
    <row r="12197" spans="15:15" x14ac:dyDescent="0.2">
      <c r="O12197" s="62"/>
    </row>
    <row r="12198" spans="15:15" x14ac:dyDescent="0.2">
      <c r="O12198" s="62"/>
    </row>
    <row r="12199" spans="15:15" x14ac:dyDescent="0.2">
      <c r="O12199" s="62"/>
    </row>
    <row r="12200" spans="15:15" x14ac:dyDescent="0.2">
      <c r="O12200" s="62"/>
    </row>
    <row r="12201" spans="15:15" x14ac:dyDescent="0.2">
      <c r="O12201" s="62"/>
    </row>
    <row r="12202" spans="15:15" x14ac:dyDescent="0.2">
      <c r="O12202" s="62"/>
    </row>
    <row r="12203" spans="15:15" x14ac:dyDescent="0.2">
      <c r="O12203" s="62"/>
    </row>
    <row r="12204" spans="15:15" x14ac:dyDescent="0.2">
      <c r="O12204" s="62"/>
    </row>
    <row r="12205" spans="15:15" x14ac:dyDescent="0.2">
      <c r="O12205" s="62"/>
    </row>
    <row r="12206" spans="15:15" x14ac:dyDescent="0.2">
      <c r="O12206" s="62"/>
    </row>
    <row r="12207" spans="15:15" x14ac:dyDescent="0.2">
      <c r="O12207" s="62"/>
    </row>
    <row r="12208" spans="15:15" x14ac:dyDescent="0.2">
      <c r="O12208" s="62"/>
    </row>
    <row r="12209" spans="15:15" x14ac:dyDescent="0.2">
      <c r="O12209" s="62"/>
    </row>
    <row r="12210" spans="15:15" x14ac:dyDescent="0.2">
      <c r="O12210" s="62"/>
    </row>
    <row r="12211" spans="15:15" x14ac:dyDescent="0.2">
      <c r="O12211" s="62"/>
    </row>
    <row r="12212" spans="15:15" x14ac:dyDescent="0.2">
      <c r="O12212" s="62"/>
    </row>
    <row r="12213" spans="15:15" x14ac:dyDescent="0.2">
      <c r="O12213" s="62"/>
    </row>
    <row r="12214" spans="15:15" x14ac:dyDescent="0.2">
      <c r="O12214" s="62"/>
    </row>
    <row r="12215" spans="15:15" x14ac:dyDescent="0.2">
      <c r="O12215" s="62"/>
    </row>
    <row r="12216" spans="15:15" x14ac:dyDescent="0.2">
      <c r="O12216" s="62"/>
    </row>
    <row r="12217" spans="15:15" x14ac:dyDescent="0.2">
      <c r="O12217" s="62"/>
    </row>
    <row r="12218" spans="15:15" x14ac:dyDescent="0.2">
      <c r="O12218" s="62"/>
    </row>
    <row r="12219" spans="15:15" x14ac:dyDescent="0.2">
      <c r="O12219" s="62"/>
    </row>
    <row r="12220" spans="15:15" x14ac:dyDescent="0.2">
      <c r="O12220" s="62"/>
    </row>
    <row r="12221" spans="15:15" x14ac:dyDescent="0.2">
      <c r="O12221" s="62"/>
    </row>
    <row r="12222" spans="15:15" x14ac:dyDescent="0.2">
      <c r="O12222" s="62"/>
    </row>
    <row r="12223" spans="15:15" x14ac:dyDescent="0.2">
      <c r="O12223" s="62"/>
    </row>
    <row r="12224" spans="15:15" x14ac:dyDescent="0.2">
      <c r="O12224" s="62"/>
    </row>
    <row r="12225" spans="15:15" x14ac:dyDescent="0.2">
      <c r="O12225" s="62"/>
    </row>
    <row r="12226" spans="15:15" x14ac:dyDescent="0.2">
      <c r="O12226" s="62"/>
    </row>
    <row r="12227" spans="15:15" x14ac:dyDescent="0.2">
      <c r="O12227" s="62"/>
    </row>
    <row r="12228" spans="15:15" x14ac:dyDescent="0.2">
      <c r="O12228" s="62"/>
    </row>
    <row r="12229" spans="15:15" x14ac:dyDescent="0.2">
      <c r="O12229" s="62"/>
    </row>
    <row r="12230" spans="15:15" x14ac:dyDescent="0.2">
      <c r="O12230" s="62"/>
    </row>
    <row r="12231" spans="15:15" x14ac:dyDescent="0.2">
      <c r="O12231" s="62"/>
    </row>
    <row r="12232" spans="15:15" x14ac:dyDescent="0.2">
      <c r="O12232" s="62"/>
    </row>
    <row r="12233" spans="15:15" x14ac:dyDescent="0.2">
      <c r="O12233" s="62"/>
    </row>
    <row r="12234" spans="15:15" x14ac:dyDescent="0.2">
      <c r="O12234" s="62"/>
    </row>
    <row r="12235" spans="15:15" x14ac:dyDescent="0.2">
      <c r="O12235" s="62"/>
    </row>
    <row r="12236" spans="15:15" x14ac:dyDescent="0.2">
      <c r="O12236" s="62"/>
    </row>
    <row r="12237" spans="15:15" x14ac:dyDescent="0.2">
      <c r="O12237" s="62"/>
    </row>
    <row r="12238" spans="15:15" x14ac:dyDescent="0.2">
      <c r="O12238" s="62"/>
    </row>
    <row r="12239" spans="15:15" x14ac:dyDescent="0.2">
      <c r="O12239" s="62"/>
    </row>
    <row r="12240" spans="15:15" x14ac:dyDescent="0.2">
      <c r="O12240" s="62"/>
    </row>
    <row r="12241" spans="15:15" x14ac:dyDescent="0.2">
      <c r="O12241" s="62"/>
    </row>
    <row r="12242" spans="15:15" x14ac:dyDescent="0.2">
      <c r="O12242" s="62"/>
    </row>
    <row r="12243" spans="15:15" x14ac:dyDescent="0.2">
      <c r="O12243" s="62"/>
    </row>
    <row r="12244" spans="15:15" x14ac:dyDescent="0.2">
      <c r="O12244" s="62"/>
    </row>
    <row r="12245" spans="15:15" x14ac:dyDescent="0.2">
      <c r="O12245" s="62"/>
    </row>
    <row r="12246" spans="15:15" x14ac:dyDescent="0.2">
      <c r="O12246" s="62"/>
    </row>
    <row r="12247" spans="15:15" x14ac:dyDescent="0.2">
      <c r="O12247" s="62"/>
    </row>
    <row r="12248" spans="15:15" x14ac:dyDescent="0.2">
      <c r="O12248" s="62"/>
    </row>
    <row r="12249" spans="15:15" x14ac:dyDescent="0.2">
      <c r="O12249" s="62"/>
    </row>
    <row r="12250" spans="15:15" x14ac:dyDescent="0.2">
      <c r="O12250" s="62"/>
    </row>
    <row r="12251" spans="15:15" x14ac:dyDescent="0.2">
      <c r="O12251" s="62"/>
    </row>
    <row r="12252" spans="15:15" x14ac:dyDescent="0.2">
      <c r="O12252" s="62"/>
    </row>
    <row r="12253" spans="15:15" x14ac:dyDescent="0.2">
      <c r="O12253" s="62"/>
    </row>
    <row r="12254" spans="15:15" x14ac:dyDescent="0.2">
      <c r="O12254" s="62"/>
    </row>
    <row r="12255" spans="15:15" x14ac:dyDescent="0.2">
      <c r="O12255" s="62"/>
    </row>
    <row r="12256" spans="15:15" x14ac:dyDescent="0.2">
      <c r="O12256" s="62"/>
    </row>
    <row r="12257" spans="15:15" x14ac:dyDescent="0.2">
      <c r="O12257" s="62"/>
    </row>
    <row r="12258" spans="15:15" x14ac:dyDescent="0.2">
      <c r="O12258" s="62"/>
    </row>
    <row r="12259" spans="15:15" x14ac:dyDescent="0.2">
      <c r="O12259" s="62"/>
    </row>
    <row r="12260" spans="15:15" x14ac:dyDescent="0.2">
      <c r="O12260" s="62"/>
    </row>
    <row r="12261" spans="15:15" x14ac:dyDescent="0.2">
      <c r="O12261" s="62"/>
    </row>
    <row r="12262" spans="15:15" x14ac:dyDescent="0.2">
      <c r="O12262" s="62"/>
    </row>
    <row r="12263" spans="15:15" x14ac:dyDescent="0.2">
      <c r="O12263" s="62"/>
    </row>
    <row r="12264" spans="15:15" x14ac:dyDescent="0.2">
      <c r="O12264" s="62"/>
    </row>
    <row r="12265" spans="15:15" x14ac:dyDescent="0.2">
      <c r="O12265" s="62"/>
    </row>
    <row r="12266" spans="15:15" x14ac:dyDescent="0.2">
      <c r="O12266" s="62"/>
    </row>
    <row r="12267" spans="15:15" x14ac:dyDescent="0.2">
      <c r="O12267" s="62"/>
    </row>
    <row r="12268" spans="15:15" x14ac:dyDescent="0.2">
      <c r="O12268" s="62"/>
    </row>
    <row r="12269" spans="15:15" x14ac:dyDescent="0.2">
      <c r="O12269" s="62"/>
    </row>
    <row r="12270" spans="15:15" x14ac:dyDescent="0.2">
      <c r="O12270" s="62"/>
    </row>
    <row r="12271" spans="15:15" x14ac:dyDescent="0.2">
      <c r="O12271" s="62"/>
    </row>
    <row r="12272" spans="15:15" x14ac:dyDescent="0.2">
      <c r="O12272" s="62"/>
    </row>
    <row r="12273" spans="15:15" x14ac:dyDescent="0.2">
      <c r="O12273" s="62"/>
    </row>
    <row r="12274" spans="15:15" x14ac:dyDescent="0.2">
      <c r="O12274" s="62"/>
    </row>
    <row r="12275" spans="15:15" x14ac:dyDescent="0.2">
      <c r="O12275" s="62"/>
    </row>
    <row r="12276" spans="15:15" x14ac:dyDescent="0.2">
      <c r="O12276" s="62"/>
    </row>
    <row r="12277" spans="15:15" x14ac:dyDescent="0.2">
      <c r="O12277" s="62"/>
    </row>
    <row r="12278" spans="15:15" x14ac:dyDescent="0.2">
      <c r="O12278" s="62"/>
    </row>
    <row r="12279" spans="15:15" x14ac:dyDescent="0.2">
      <c r="O12279" s="62"/>
    </row>
    <row r="12280" spans="15:15" x14ac:dyDescent="0.2">
      <c r="O12280" s="62"/>
    </row>
    <row r="12281" spans="15:15" x14ac:dyDescent="0.2">
      <c r="O12281" s="62"/>
    </row>
    <row r="12282" spans="15:15" x14ac:dyDescent="0.2">
      <c r="O12282" s="62"/>
    </row>
    <row r="12283" spans="15:15" x14ac:dyDescent="0.2">
      <c r="O12283" s="62"/>
    </row>
    <row r="12284" spans="15:15" x14ac:dyDescent="0.2">
      <c r="O12284" s="62"/>
    </row>
    <row r="12285" spans="15:15" x14ac:dyDescent="0.2">
      <c r="O12285" s="62"/>
    </row>
    <row r="12286" spans="15:15" x14ac:dyDescent="0.2">
      <c r="O12286" s="62"/>
    </row>
    <row r="12287" spans="15:15" x14ac:dyDescent="0.2">
      <c r="O12287" s="62"/>
    </row>
    <row r="12288" spans="15:15" x14ac:dyDescent="0.2">
      <c r="O12288" s="62"/>
    </row>
    <row r="12289" spans="15:15" x14ac:dyDescent="0.2">
      <c r="O12289" s="62"/>
    </row>
    <row r="12290" spans="15:15" x14ac:dyDescent="0.2">
      <c r="O12290" s="62"/>
    </row>
    <row r="12291" spans="15:15" x14ac:dyDescent="0.2">
      <c r="O12291" s="62"/>
    </row>
    <row r="12292" spans="15:15" x14ac:dyDescent="0.2">
      <c r="O12292" s="62"/>
    </row>
    <row r="12293" spans="15:15" x14ac:dyDescent="0.2">
      <c r="O12293" s="62"/>
    </row>
    <row r="12294" spans="15:15" x14ac:dyDescent="0.2">
      <c r="O12294" s="62"/>
    </row>
    <row r="12295" spans="15:15" x14ac:dyDescent="0.2">
      <c r="O12295" s="62"/>
    </row>
    <row r="12296" spans="15:15" x14ac:dyDescent="0.2">
      <c r="O12296" s="62"/>
    </row>
    <row r="12297" spans="15:15" x14ac:dyDescent="0.2">
      <c r="O12297" s="62"/>
    </row>
    <row r="12298" spans="15:15" x14ac:dyDescent="0.2">
      <c r="O12298" s="62"/>
    </row>
    <row r="12299" spans="15:15" x14ac:dyDescent="0.2">
      <c r="O12299" s="62"/>
    </row>
    <row r="12300" spans="15:15" x14ac:dyDescent="0.2">
      <c r="O12300" s="62"/>
    </row>
    <row r="12301" spans="15:15" x14ac:dyDescent="0.2">
      <c r="O12301" s="62"/>
    </row>
    <row r="12302" spans="15:15" x14ac:dyDescent="0.2">
      <c r="O12302" s="62"/>
    </row>
    <row r="12303" spans="15:15" x14ac:dyDescent="0.2">
      <c r="O12303" s="62"/>
    </row>
    <row r="12304" spans="15:15" x14ac:dyDescent="0.2">
      <c r="O12304" s="62"/>
    </row>
    <row r="12305" spans="15:15" x14ac:dyDescent="0.2">
      <c r="O12305" s="62"/>
    </row>
    <row r="12306" spans="15:15" x14ac:dyDescent="0.2">
      <c r="O12306" s="62"/>
    </row>
    <row r="12307" spans="15:15" x14ac:dyDescent="0.2">
      <c r="O12307" s="62"/>
    </row>
    <row r="12308" spans="15:15" x14ac:dyDescent="0.2">
      <c r="O12308" s="62"/>
    </row>
    <row r="12309" spans="15:15" x14ac:dyDescent="0.2">
      <c r="O12309" s="62"/>
    </row>
    <row r="12310" spans="15:15" x14ac:dyDescent="0.2">
      <c r="O12310" s="62"/>
    </row>
    <row r="12311" spans="15:15" x14ac:dyDescent="0.2">
      <c r="O12311" s="62"/>
    </row>
    <row r="12312" spans="15:15" x14ac:dyDescent="0.2">
      <c r="O12312" s="62"/>
    </row>
    <row r="12313" spans="15:15" x14ac:dyDescent="0.2">
      <c r="O12313" s="62"/>
    </row>
    <row r="12314" spans="15:15" x14ac:dyDescent="0.2">
      <c r="O12314" s="62"/>
    </row>
    <row r="12315" spans="15:15" x14ac:dyDescent="0.2">
      <c r="O12315" s="62"/>
    </row>
    <row r="12316" spans="15:15" x14ac:dyDescent="0.2">
      <c r="O12316" s="62"/>
    </row>
    <row r="12317" spans="15:15" x14ac:dyDescent="0.2">
      <c r="O12317" s="62"/>
    </row>
    <row r="12318" spans="15:15" x14ac:dyDescent="0.2">
      <c r="O12318" s="62"/>
    </row>
    <row r="12319" spans="15:15" x14ac:dyDescent="0.2">
      <c r="O12319" s="62"/>
    </row>
    <row r="12320" spans="15:15" x14ac:dyDescent="0.2">
      <c r="O12320" s="62"/>
    </row>
    <row r="12321" spans="15:15" x14ac:dyDescent="0.2">
      <c r="O12321" s="62"/>
    </row>
    <row r="12322" spans="15:15" x14ac:dyDescent="0.2">
      <c r="O12322" s="62"/>
    </row>
    <row r="12323" spans="15:15" x14ac:dyDescent="0.2">
      <c r="O12323" s="62"/>
    </row>
    <row r="12324" spans="15:15" x14ac:dyDescent="0.2">
      <c r="O12324" s="62"/>
    </row>
    <row r="12325" spans="15:15" x14ac:dyDescent="0.2">
      <c r="O12325" s="62"/>
    </row>
    <row r="12326" spans="15:15" x14ac:dyDescent="0.2">
      <c r="O12326" s="62"/>
    </row>
    <row r="12327" spans="15:15" x14ac:dyDescent="0.2">
      <c r="O12327" s="62"/>
    </row>
    <row r="12328" spans="15:15" x14ac:dyDescent="0.2">
      <c r="O12328" s="62"/>
    </row>
    <row r="12329" spans="15:15" x14ac:dyDescent="0.2">
      <c r="O12329" s="62"/>
    </row>
    <row r="12330" spans="15:15" x14ac:dyDescent="0.2">
      <c r="O12330" s="62"/>
    </row>
    <row r="12331" spans="15:15" x14ac:dyDescent="0.2">
      <c r="O12331" s="62"/>
    </row>
    <row r="12332" spans="15:15" x14ac:dyDescent="0.2">
      <c r="O12332" s="62"/>
    </row>
    <row r="12333" spans="15:15" x14ac:dyDescent="0.2">
      <c r="O12333" s="62"/>
    </row>
    <row r="12334" spans="15:15" x14ac:dyDescent="0.2">
      <c r="O12334" s="62"/>
    </row>
    <row r="12335" spans="15:15" x14ac:dyDescent="0.2">
      <c r="O12335" s="62"/>
    </row>
    <row r="12336" spans="15:15" x14ac:dyDescent="0.2">
      <c r="O12336" s="62"/>
    </row>
    <row r="12337" spans="15:15" x14ac:dyDescent="0.2">
      <c r="O12337" s="62"/>
    </row>
    <row r="12338" spans="15:15" x14ac:dyDescent="0.2">
      <c r="O12338" s="62"/>
    </row>
    <row r="12339" spans="15:15" x14ac:dyDescent="0.2">
      <c r="O12339" s="62"/>
    </row>
    <row r="12340" spans="15:15" x14ac:dyDescent="0.2">
      <c r="O12340" s="62"/>
    </row>
    <row r="12341" spans="15:15" x14ac:dyDescent="0.2">
      <c r="O12341" s="62"/>
    </row>
    <row r="12342" spans="15:15" x14ac:dyDescent="0.2">
      <c r="O12342" s="62"/>
    </row>
    <row r="12343" spans="15:15" x14ac:dyDescent="0.2">
      <c r="O12343" s="62"/>
    </row>
    <row r="12344" spans="15:15" x14ac:dyDescent="0.2">
      <c r="O12344" s="62"/>
    </row>
    <row r="12345" spans="15:15" x14ac:dyDescent="0.2">
      <c r="O12345" s="62"/>
    </row>
    <row r="12346" spans="15:15" x14ac:dyDescent="0.2">
      <c r="O12346" s="62"/>
    </row>
    <row r="12347" spans="15:15" x14ac:dyDescent="0.2">
      <c r="O12347" s="62"/>
    </row>
    <row r="12348" spans="15:15" x14ac:dyDescent="0.2">
      <c r="O12348" s="62"/>
    </row>
    <row r="12349" spans="15:15" x14ac:dyDescent="0.2">
      <c r="O12349" s="62"/>
    </row>
    <row r="12350" spans="15:15" x14ac:dyDescent="0.2">
      <c r="O12350" s="62"/>
    </row>
    <row r="12351" spans="15:15" x14ac:dyDescent="0.2">
      <c r="O12351" s="62"/>
    </row>
    <row r="12352" spans="15:15" x14ac:dyDescent="0.2">
      <c r="O12352" s="62"/>
    </row>
    <row r="12353" spans="15:15" x14ac:dyDescent="0.2">
      <c r="O12353" s="62"/>
    </row>
    <row r="12354" spans="15:15" x14ac:dyDescent="0.2">
      <c r="O12354" s="62"/>
    </row>
    <row r="12355" spans="15:15" x14ac:dyDescent="0.2">
      <c r="O12355" s="62"/>
    </row>
    <row r="12356" spans="15:15" x14ac:dyDescent="0.2">
      <c r="O12356" s="62"/>
    </row>
    <row r="12357" spans="15:15" x14ac:dyDescent="0.2">
      <c r="O12357" s="62"/>
    </row>
    <row r="12358" spans="15:15" x14ac:dyDescent="0.2">
      <c r="O12358" s="62"/>
    </row>
    <row r="12359" spans="15:15" x14ac:dyDescent="0.2">
      <c r="O12359" s="62"/>
    </row>
    <row r="12360" spans="15:15" x14ac:dyDescent="0.2">
      <c r="O12360" s="62"/>
    </row>
    <row r="12361" spans="15:15" x14ac:dyDescent="0.2">
      <c r="O12361" s="62"/>
    </row>
    <row r="12362" spans="15:15" x14ac:dyDescent="0.2">
      <c r="O12362" s="62"/>
    </row>
    <row r="12363" spans="15:15" x14ac:dyDescent="0.2">
      <c r="O12363" s="62"/>
    </row>
    <row r="12364" spans="15:15" x14ac:dyDescent="0.2">
      <c r="O12364" s="62"/>
    </row>
    <row r="12365" spans="15:15" x14ac:dyDescent="0.2">
      <c r="O12365" s="62"/>
    </row>
    <row r="12366" spans="15:15" x14ac:dyDescent="0.2">
      <c r="O12366" s="62"/>
    </row>
    <row r="12367" spans="15:15" x14ac:dyDescent="0.2">
      <c r="O12367" s="62"/>
    </row>
    <row r="12368" spans="15:15" x14ac:dyDescent="0.2">
      <c r="O12368" s="62"/>
    </row>
    <row r="12369" spans="15:15" x14ac:dyDescent="0.2">
      <c r="O12369" s="62"/>
    </row>
    <row r="12370" spans="15:15" x14ac:dyDescent="0.2">
      <c r="O12370" s="62"/>
    </row>
    <row r="12371" spans="15:15" x14ac:dyDescent="0.2">
      <c r="O12371" s="62"/>
    </row>
    <row r="12372" spans="15:15" x14ac:dyDescent="0.2">
      <c r="O12372" s="62"/>
    </row>
    <row r="12373" spans="15:15" x14ac:dyDescent="0.2">
      <c r="O12373" s="62"/>
    </row>
    <row r="12374" spans="15:15" x14ac:dyDescent="0.2">
      <c r="O12374" s="62"/>
    </row>
    <row r="12375" spans="15:15" x14ac:dyDescent="0.2">
      <c r="O12375" s="62"/>
    </row>
    <row r="12376" spans="15:15" x14ac:dyDescent="0.2">
      <c r="O12376" s="62"/>
    </row>
    <row r="12377" spans="15:15" x14ac:dyDescent="0.2">
      <c r="O12377" s="62"/>
    </row>
    <row r="12378" spans="15:15" x14ac:dyDescent="0.2">
      <c r="O12378" s="62"/>
    </row>
    <row r="12379" spans="15:15" x14ac:dyDescent="0.2">
      <c r="O12379" s="62"/>
    </row>
    <row r="12380" spans="15:15" x14ac:dyDescent="0.2">
      <c r="O12380" s="62"/>
    </row>
    <row r="12381" spans="15:15" x14ac:dyDescent="0.2">
      <c r="O12381" s="62"/>
    </row>
    <row r="12382" spans="15:15" x14ac:dyDescent="0.2">
      <c r="O12382" s="62"/>
    </row>
    <row r="12383" spans="15:15" x14ac:dyDescent="0.2">
      <c r="O12383" s="62"/>
    </row>
    <row r="12384" spans="15:15" x14ac:dyDescent="0.2">
      <c r="O12384" s="62"/>
    </row>
    <row r="12385" spans="15:15" x14ac:dyDescent="0.2">
      <c r="O12385" s="62"/>
    </row>
    <row r="12386" spans="15:15" x14ac:dyDescent="0.2">
      <c r="O12386" s="62"/>
    </row>
    <row r="12387" spans="15:15" x14ac:dyDescent="0.2">
      <c r="O12387" s="62"/>
    </row>
    <row r="12388" spans="15:15" x14ac:dyDescent="0.2">
      <c r="O12388" s="62"/>
    </row>
    <row r="12389" spans="15:15" x14ac:dyDescent="0.2">
      <c r="O12389" s="62"/>
    </row>
    <row r="12390" spans="15:15" x14ac:dyDescent="0.2">
      <c r="O12390" s="62"/>
    </row>
    <row r="12391" spans="15:15" x14ac:dyDescent="0.2">
      <c r="O12391" s="62"/>
    </row>
    <row r="12392" spans="15:15" x14ac:dyDescent="0.2">
      <c r="O12392" s="62"/>
    </row>
    <row r="12393" spans="15:15" x14ac:dyDescent="0.2">
      <c r="O12393" s="62"/>
    </row>
    <row r="12394" spans="15:15" x14ac:dyDescent="0.2">
      <c r="O12394" s="62"/>
    </row>
    <row r="12395" spans="15:15" x14ac:dyDescent="0.2">
      <c r="O12395" s="62"/>
    </row>
    <row r="12396" spans="15:15" x14ac:dyDescent="0.2">
      <c r="O12396" s="62"/>
    </row>
    <row r="12397" spans="15:15" x14ac:dyDescent="0.2">
      <c r="O12397" s="62"/>
    </row>
    <row r="12398" spans="15:15" x14ac:dyDescent="0.2">
      <c r="O12398" s="62"/>
    </row>
    <row r="12399" spans="15:15" x14ac:dyDescent="0.2">
      <c r="O12399" s="62"/>
    </row>
    <row r="12400" spans="15:15" x14ac:dyDescent="0.2">
      <c r="O12400" s="62"/>
    </row>
    <row r="12401" spans="15:15" x14ac:dyDescent="0.2">
      <c r="O12401" s="62"/>
    </row>
    <row r="12402" spans="15:15" x14ac:dyDescent="0.2">
      <c r="O12402" s="62"/>
    </row>
    <row r="12403" spans="15:15" x14ac:dyDescent="0.2">
      <c r="O12403" s="62"/>
    </row>
    <row r="12404" spans="15:15" x14ac:dyDescent="0.2">
      <c r="O12404" s="62"/>
    </row>
    <row r="12405" spans="15:15" x14ac:dyDescent="0.2">
      <c r="O12405" s="62"/>
    </row>
    <row r="12406" spans="15:15" x14ac:dyDescent="0.2">
      <c r="O12406" s="62"/>
    </row>
    <row r="12407" spans="15:15" x14ac:dyDescent="0.2">
      <c r="O12407" s="62"/>
    </row>
    <row r="12408" spans="15:15" x14ac:dyDescent="0.2">
      <c r="O12408" s="62"/>
    </row>
    <row r="12409" spans="15:15" x14ac:dyDescent="0.2">
      <c r="O12409" s="62"/>
    </row>
    <row r="12410" spans="15:15" x14ac:dyDescent="0.2">
      <c r="O12410" s="62"/>
    </row>
    <row r="12411" spans="15:15" x14ac:dyDescent="0.2">
      <c r="O12411" s="62"/>
    </row>
    <row r="12412" spans="15:15" x14ac:dyDescent="0.2">
      <c r="O12412" s="62"/>
    </row>
    <row r="12413" spans="15:15" x14ac:dyDescent="0.2">
      <c r="O12413" s="62"/>
    </row>
    <row r="12414" spans="15:15" x14ac:dyDescent="0.2">
      <c r="O12414" s="62"/>
    </row>
    <row r="12415" spans="15:15" x14ac:dyDescent="0.2">
      <c r="O12415" s="62"/>
    </row>
    <row r="12416" spans="15:15" x14ac:dyDescent="0.2">
      <c r="O12416" s="62"/>
    </row>
    <row r="12417" spans="15:15" x14ac:dyDescent="0.2">
      <c r="O12417" s="62"/>
    </row>
    <row r="12418" spans="15:15" x14ac:dyDescent="0.2">
      <c r="O12418" s="62"/>
    </row>
    <row r="12419" spans="15:15" x14ac:dyDescent="0.2">
      <c r="O12419" s="62"/>
    </row>
    <row r="12420" spans="15:15" x14ac:dyDescent="0.2">
      <c r="O12420" s="62"/>
    </row>
    <row r="12421" spans="15:15" x14ac:dyDescent="0.2">
      <c r="O12421" s="62"/>
    </row>
    <row r="12422" spans="15:15" x14ac:dyDescent="0.2">
      <c r="O12422" s="62"/>
    </row>
    <row r="12423" spans="15:15" x14ac:dyDescent="0.2">
      <c r="O12423" s="62"/>
    </row>
    <row r="12424" spans="15:15" x14ac:dyDescent="0.2">
      <c r="O12424" s="62"/>
    </row>
    <row r="12425" spans="15:15" x14ac:dyDescent="0.2">
      <c r="O12425" s="62"/>
    </row>
    <row r="12426" spans="15:15" x14ac:dyDescent="0.2">
      <c r="O12426" s="62"/>
    </row>
    <row r="12427" spans="15:15" x14ac:dyDescent="0.2">
      <c r="O12427" s="62"/>
    </row>
    <row r="12428" spans="15:15" x14ac:dyDescent="0.2">
      <c r="O12428" s="62"/>
    </row>
    <row r="12429" spans="15:15" x14ac:dyDescent="0.2">
      <c r="O12429" s="62"/>
    </row>
    <row r="12430" spans="15:15" x14ac:dyDescent="0.2">
      <c r="O12430" s="62"/>
    </row>
    <row r="12431" spans="15:15" x14ac:dyDescent="0.2">
      <c r="O12431" s="62"/>
    </row>
    <row r="12432" spans="15:15" x14ac:dyDescent="0.2">
      <c r="O12432" s="62"/>
    </row>
    <row r="12433" spans="15:15" x14ac:dyDescent="0.2">
      <c r="O12433" s="62"/>
    </row>
    <row r="12434" spans="15:15" x14ac:dyDescent="0.2">
      <c r="O12434" s="62"/>
    </row>
    <row r="12435" spans="15:15" x14ac:dyDescent="0.2">
      <c r="O12435" s="62"/>
    </row>
    <row r="12436" spans="15:15" x14ac:dyDescent="0.2">
      <c r="O12436" s="62"/>
    </row>
    <row r="12437" spans="15:15" x14ac:dyDescent="0.2">
      <c r="O12437" s="62"/>
    </row>
    <row r="12438" spans="15:15" x14ac:dyDescent="0.2">
      <c r="O12438" s="62"/>
    </row>
    <row r="12439" spans="15:15" x14ac:dyDescent="0.2">
      <c r="O12439" s="62"/>
    </row>
    <row r="12440" spans="15:15" x14ac:dyDescent="0.2">
      <c r="O12440" s="62"/>
    </row>
    <row r="12441" spans="15:15" x14ac:dyDescent="0.2">
      <c r="O12441" s="62"/>
    </row>
    <row r="12442" spans="15:15" x14ac:dyDescent="0.2">
      <c r="O12442" s="62"/>
    </row>
    <row r="12443" spans="15:15" x14ac:dyDescent="0.2">
      <c r="O12443" s="62"/>
    </row>
    <row r="12444" spans="15:15" x14ac:dyDescent="0.2">
      <c r="O12444" s="62"/>
    </row>
    <row r="12445" spans="15:15" x14ac:dyDescent="0.2">
      <c r="O12445" s="62"/>
    </row>
    <row r="12446" spans="15:15" x14ac:dyDescent="0.2">
      <c r="O12446" s="62"/>
    </row>
    <row r="12447" spans="15:15" x14ac:dyDescent="0.2">
      <c r="O12447" s="62"/>
    </row>
    <row r="12448" spans="15:15" x14ac:dyDescent="0.2">
      <c r="O12448" s="62"/>
    </row>
    <row r="12449" spans="15:15" x14ac:dyDescent="0.2">
      <c r="O12449" s="62"/>
    </row>
    <row r="12450" spans="15:15" x14ac:dyDescent="0.2">
      <c r="O12450" s="62"/>
    </row>
    <row r="12451" spans="15:15" x14ac:dyDescent="0.2">
      <c r="O12451" s="62"/>
    </row>
    <row r="12452" spans="15:15" x14ac:dyDescent="0.2">
      <c r="O12452" s="62"/>
    </row>
    <row r="12453" spans="15:15" x14ac:dyDescent="0.2">
      <c r="O12453" s="62"/>
    </row>
    <row r="12454" spans="15:15" x14ac:dyDescent="0.2">
      <c r="O12454" s="62"/>
    </row>
    <row r="12455" spans="15:15" x14ac:dyDescent="0.2">
      <c r="O12455" s="62"/>
    </row>
    <row r="12456" spans="15:15" x14ac:dyDescent="0.2">
      <c r="O12456" s="62"/>
    </row>
    <row r="12457" spans="15:15" x14ac:dyDescent="0.2">
      <c r="O12457" s="62"/>
    </row>
    <row r="12458" spans="15:15" x14ac:dyDescent="0.2">
      <c r="O12458" s="62"/>
    </row>
    <row r="12459" spans="15:15" x14ac:dyDescent="0.2">
      <c r="O12459" s="62"/>
    </row>
    <row r="12460" spans="15:15" x14ac:dyDescent="0.2">
      <c r="O12460" s="62"/>
    </row>
    <row r="12461" spans="15:15" x14ac:dyDescent="0.2">
      <c r="O12461" s="62"/>
    </row>
    <row r="12462" spans="15:15" x14ac:dyDescent="0.2">
      <c r="O12462" s="62"/>
    </row>
    <row r="12463" spans="15:15" x14ac:dyDescent="0.2">
      <c r="O12463" s="62"/>
    </row>
    <row r="12464" spans="15:15" x14ac:dyDescent="0.2">
      <c r="O12464" s="62"/>
    </row>
    <row r="12465" spans="15:15" x14ac:dyDescent="0.2">
      <c r="O12465" s="62"/>
    </row>
    <row r="12466" spans="15:15" x14ac:dyDescent="0.2">
      <c r="O12466" s="62"/>
    </row>
    <row r="12467" spans="15:15" x14ac:dyDescent="0.2">
      <c r="O12467" s="62"/>
    </row>
    <row r="12468" spans="15:15" x14ac:dyDescent="0.2">
      <c r="O12468" s="62"/>
    </row>
    <row r="12469" spans="15:15" x14ac:dyDescent="0.2">
      <c r="O12469" s="62"/>
    </row>
    <row r="12470" spans="15:15" x14ac:dyDescent="0.2">
      <c r="O12470" s="62"/>
    </row>
    <row r="12471" spans="15:15" x14ac:dyDescent="0.2">
      <c r="O12471" s="62"/>
    </row>
    <row r="12472" spans="15:15" x14ac:dyDescent="0.2">
      <c r="O12472" s="62"/>
    </row>
    <row r="12473" spans="15:15" x14ac:dyDescent="0.2">
      <c r="O12473" s="62"/>
    </row>
    <row r="12474" spans="15:15" x14ac:dyDescent="0.2">
      <c r="O12474" s="62"/>
    </row>
    <row r="12475" spans="15:15" x14ac:dyDescent="0.2">
      <c r="O12475" s="62"/>
    </row>
    <row r="12476" spans="15:15" x14ac:dyDescent="0.2">
      <c r="O12476" s="62"/>
    </row>
    <row r="12477" spans="15:15" x14ac:dyDescent="0.2">
      <c r="O12477" s="62"/>
    </row>
    <row r="12478" spans="15:15" x14ac:dyDescent="0.2">
      <c r="O12478" s="62"/>
    </row>
    <row r="12479" spans="15:15" x14ac:dyDescent="0.2">
      <c r="O12479" s="62"/>
    </row>
    <row r="12480" spans="15:15" x14ac:dyDescent="0.2">
      <c r="O12480" s="62"/>
    </row>
    <row r="12481" spans="15:15" x14ac:dyDescent="0.2">
      <c r="O12481" s="62"/>
    </row>
    <row r="12482" spans="15:15" x14ac:dyDescent="0.2">
      <c r="O12482" s="62"/>
    </row>
    <row r="12483" spans="15:15" x14ac:dyDescent="0.2">
      <c r="O12483" s="62"/>
    </row>
    <row r="12484" spans="15:15" x14ac:dyDescent="0.2">
      <c r="O12484" s="62"/>
    </row>
    <row r="12485" spans="15:15" x14ac:dyDescent="0.2">
      <c r="O12485" s="62"/>
    </row>
    <row r="12486" spans="15:15" x14ac:dyDescent="0.2">
      <c r="O12486" s="62"/>
    </row>
    <row r="12487" spans="15:15" x14ac:dyDescent="0.2">
      <c r="O12487" s="62"/>
    </row>
    <row r="12488" spans="15:15" x14ac:dyDescent="0.2">
      <c r="O12488" s="62"/>
    </row>
    <row r="12489" spans="15:15" x14ac:dyDescent="0.2">
      <c r="O12489" s="62"/>
    </row>
    <row r="12490" spans="15:15" x14ac:dyDescent="0.2">
      <c r="O12490" s="62"/>
    </row>
    <row r="12491" spans="15:15" x14ac:dyDescent="0.2">
      <c r="O12491" s="62"/>
    </row>
    <row r="12492" spans="15:15" x14ac:dyDescent="0.2">
      <c r="O12492" s="62"/>
    </row>
    <row r="12493" spans="15:15" x14ac:dyDescent="0.2">
      <c r="O12493" s="62"/>
    </row>
    <row r="12494" spans="15:15" x14ac:dyDescent="0.2">
      <c r="O12494" s="62"/>
    </row>
    <row r="12495" spans="15:15" x14ac:dyDescent="0.2">
      <c r="O12495" s="62"/>
    </row>
    <row r="12496" spans="15:15" x14ac:dyDescent="0.2">
      <c r="O12496" s="62"/>
    </row>
    <row r="12497" spans="15:15" x14ac:dyDescent="0.2">
      <c r="O12497" s="62"/>
    </row>
    <row r="12498" spans="15:15" x14ac:dyDescent="0.2">
      <c r="O12498" s="62"/>
    </row>
    <row r="12499" spans="15:15" x14ac:dyDescent="0.2">
      <c r="O12499" s="62"/>
    </row>
    <row r="12500" spans="15:15" x14ac:dyDescent="0.2">
      <c r="O12500" s="62"/>
    </row>
    <row r="12501" spans="15:15" x14ac:dyDescent="0.2">
      <c r="O12501" s="62"/>
    </row>
    <row r="12502" spans="15:15" x14ac:dyDescent="0.2">
      <c r="O12502" s="62"/>
    </row>
    <row r="12503" spans="15:15" x14ac:dyDescent="0.2">
      <c r="O12503" s="62"/>
    </row>
    <row r="12504" spans="15:15" x14ac:dyDescent="0.2">
      <c r="O12504" s="62"/>
    </row>
    <row r="12505" spans="15:15" x14ac:dyDescent="0.2">
      <c r="O12505" s="62"/>
    </row>
    <row r="12506" spans="15:15" x14ac:dyDescent="0.2">
      <c r="O12506" s="62"/>
    </row>
    <row r="12507" spans="15:15" x14ac:dyDescent="0.2">
      <c r="O12507" s="62"/>
    </row>
    <row r="12508" spans="15:15" x14ac:dyDescent="0.2">
      <c r="O12508" s="62"/>
    </row>
    <row r="12509" spans="15:15" x14ac:dyDescent="0.2">
      <c r="O12509" s="62"/>
    </row>
    <row r="12510" spans="15:15" x14ac:dyDescent="0.2">
      <c r="O12510" s="62"/>
    </row>
    <row r="12511" spans="15:15" x14ac:dyDescent="0.2">
      <c r="O12511" s="62"/>
    </row>
    <row r="12512" spans="15:15" x14ac:dyDescent="0.2">
      <c r="O12512" s="62"/>
    </row>
    <row r="12513" spans="15:15" x14ac:dyDescent="0.2">
      <c r="O12513" s="62"/>
    </row>
    <row r="12514" spans="15:15" x14ac:dyDescent="0.2">
      <c r="O12514" s="62"/>
    </row>
    <row r="12515" spans="15:15" x14ac:dyDescent="0.2">
      <c r="O12515" s="62"/>
    </row>
    <row r="12516" spans="15:15" x14ac:dyDescent="0.2">
      <c r="O12516" s="62"/>
    </row>
    <row r="12517" spans="15:15" x14ac:dyDescent="0.2">
      <c r="O12517" s="62"/>
    </row>
    <row r="12518" spans="15:15" x14ac:dyDescent="0.2">
      <c r="O12518" s="62"/>
    </row>
    <row r="12519" spans="15:15" x14ac:dyDescent="0.2">
      <c r="O12519" s="62"/>
    </row>
    <row r="12520" spans="15:15" x14ac:dyDescent="0.2">
      <c r="O12520" s="62"/>
    </row>
    <row r="12521" spans="15:15" x14ac:dyDescent="0.2">
      <c r="O12521" s="62"/>
    </row>
    <row r="12522" spans="15:15" x14ac:dyDescent="0.2">
      <c r="O12522" s="62"/>
    </row>
    <row r="12523" spans="15:15" x14ac:dyDescent="0.2">
      <c r="O12523" s="62"/>
    </row>
    <row r="12524" spans="15:15" x14ac:dyDescent="0.2">
      <c r="O12524" s="62"/>
    </row>
    <row r="12525" spans="15:15" x14ac:dyDescent="0.2">
      <c r="O12525" s="62"/>
    </row>
    <row r="12526" spans="15:15" x14ac:dyDescent="0.2">
      <c r="O12526" s="62"/>
    </row>
    <row r="12527" spans="15:15" x14ac:dyDescent="0.2">
      <c r="O12527" s="62"/>
    </row>
    <row r="12528" spans="15:15" x14ac:dyDescent="0.2">
      <c r="O12528" s="62"/>
    </row>
    <row r="12529" spans="15:15" x14ac:dyDescent="0.2">
      <c r="O12529" s="62"/>
    </row>
    <row r="12530" spans="15:15" x14ac:dyDescent="0.2">
      <c r="O12530" s="62"/>
    </row>
    <row r="12531" spans="15:15" x14ac:dyDescent="0.2">
      <c r="O12531" s="62"/>
    </row>
    <row r="12532" spans="15:15" x14ac:dyDescent="0.2">
      <c r="O12532" s="62"/>
    </row>
    <row r="12533" spans="15:15" x14ac:dyDescent="0.2">
      <c r="O12533" s="62"/>
    </row>
    <row r="12534" spans="15:15" x14ac:dyDescent="0.2">
      <c r="O12534" s="62"/>
    </row>
    <row r="12535" spans="15:15" x14ac:dyDescent="0.2">
      <c r="O12535" s="62"/>
    </row>
    <row r="12536" spans="15:15" x14ac:dyDescent="0.2">
      <c r="O12536" s="62"/>
    </row>
    <row r="12537" spans="15:15" x14ac:dyDescent="0.2">
      <c r="O12537" s="62"/>
    </row>
    <row r="12538" spans="15:15" x14ac:dyDescent="0.2">
      <c r="O12538" s="62"/>
    </row>
    <row r="12539" spans="15:15" x14ac:dyDescent="0.2">
      <c r="O12539" s="62"/>
    </row>
    <row r="12540" spans="15:15" x14ac:dyDescent="0.2">
      <c r="O12540" s="62"/>
    </row>
    <row r="12541" spans="15:15" x14ac:dyDescent="0.2">
      <c r="O12541" s="62"/>
    </row>
    <row r="12542" spans="15:15" x14ac:dyDescent="0.2">
      <c r="O12542" s="62"/>
    </row>
    <row r="12543" spans="15:15" x14ac:dyDescent="0.2">
      <c r="O12543" s="62"/>
    </row>
    <row r="12544" spans="15:15" x14ac:dyDescent="0.2">
      <c r="O12544" s="62"/>
    </row>
    <row r="12545" spans="15:15" x14ac:dyDescent="0.2">
      <c r="O12545" s="62"/>
    </row>
    <row r="12546" spans="15:15" x14ac:dyDescent="0.2">
      <c r="O12546" s="62"/>
    </row>
    <row r="12547" spans="15:15" x14ac:dyDescent="0.2">
      <c r="O12547" s="62"/>
    </row>
    <row r="12548" spans="15:15" x14ac:dyDescent="0.2">
      <c r="O12548" s="62"/>
    </row>
    <row r="12549" spans="15:15" x14ac:dyDescent="0.2">
      <c r="O12549" s="62"/>
    </row>
    <row r="12550" spans="15:15" x14ac:dyDescent="0.2">
      <c r="O12550" s="62"/>
    </row>
    <row r="12551" spans="15:15" x14ac:dyDescent="0.2">
      <c r="O12551" s="62"/>
    </row>
    <row r="12552" spans="15:15" x14ac:dyDescent="0.2">
      <c r="O12552" s="62"/>
    </row>
    <row r="12553" spans="15:15" x14ac:dyDescent="0.2">
      <c r="O12553" s="62"/>
    </row>
    <row r="12554" spans="15:15" x14ac:dyDescent="0.2">
      <c r="O12554" s="62"/>
    </row>
    <row r="12555" spans="15:15" x14ac:dyDescent="0.2">
      <c r="O12555" s="62"/>
    </row>
    <row r="12556" spans="15:15" x14ac:dyDescent="0.2">
      <c r="O12556" s="62"/>
    </row>
    <row r="12557" spans="15:15" x14ac:dyDescent="0.2">
      <c r="O12557" s="62"/>
    </row>
    <row r="12558" spans="15:15" x14ac:dyDescent="0.2">
      <c r="O12558" s="62"/>
    </row>
    <row r="12559" spans="15:15" x14ac:dyDescent="0.2">
      <c r="O12559" s="62"/>
    </row>
    <row r="12560" spans="15:15" x14ac:dyDescent="0.2">
      <c r="O12560" s="62"/>
    </row>
    <row r="12561" spans="15:15" x14ac:dyDescent="0.2">
      <c r="O12561" s="62"/>
    </row>
    <row r="12562" spans="15:15" x14ac:dyDescent="0.2">
      <c r="O12562" s="62"/>
    </row>
    <row r="12563" spans="15:15" x14ac:dyDescent="0.2">
      <c r="O12563" s="62"/>
    </row>
    <row r="12564" spans="15:15" x14ac:dyDescent="0.2">
      <c r="O12564" s="62"/>
    </row>
    <row r="12565" spans="15:15" x14ac:dyDescent="0.2">
      <c r="O12565" s="62"/>
    </row>
    <row r="12566" spans="15:15" x14ac:dyDescent="0.2">
      <c r="O12566" s="62"/>
    </row>
    <row r="12567" spans="15:15" x14ac:dyDescent="0.2">
      <c r="O12567" s="62"/>
    </row>
    <row r="12568" spans="15:15" x14ac:dyDescent="0.2">
      <c r="O12568" s="62"/>
    </row>
    <row r="12569" spans="15:15" x14ac:dyDescent="0.2">
      <c r="O12569" s="62"/>
    </row>
    <row r="12570" spans="15:15" x14ac:dyDescent="0.2">
      <c r="O12570" s="62"/>
    </row>
    <row r="12571" spans="15:15" x14ac:dyDescent="0.2">
      <c r="O12571" s="62"/>
    </row>
    <row r="12572" spans="15:15" x14ac:dyDescent="0.2">
      <c r="O12572" s="62"/>
    </row>
    <row r="12573" spans="15:15" x14ac:dyDescent="0.2">
      <c r="O12573" s="62"/>
    </row>
    <row r="12574" spans="15:15" x14ac:dyDescent="0.2">
      <c r="O12574" s="62"/>
    </row>
    <row r="12575" spans="15:15" x14ac:dyDescent="0.2">
      <c r="O12575" s="62"/>
    </row>
    <row r="12576" spans="15:15" x14ac:dyDescent="0.2">
      <c r="O12576" s="62"/>
    </row>
    <row r="12577" spans="15:15" x14ac:dyDescent="0.2">
      <c r="O12577" s="62"/>
    </row>
    <row r="12578" spans="15:15" x14ac:dyDescent="0.2">
      <c r="O12578" s="62"/>
    </row>
    <row r="12579" spans="15:15" x14ac:dyDescent="0.2">
      <c r="O12579" s="62"/>
    </row>
    <row r="12580" spans="15:15" x14ac:dyDescent="0.2">
      <c r="O12580" s="62"/>
    </row>
    <row r="12581" spans="15:15" x14ac:dyDescent="0.2">
      <c r="O12581" s="62"/>
    </row>
    <row r="12582" spans="15:15" x14ac:dyDescent="0.2">
      <c r="O12582" s="62"/>
    </row>
    <row r="12583" spans="15:15" x14ac:dyDescent="0.2">
      <c r="O12583" s="62"/>
    </row>
    <row r="12584" spans="15:15" x14ac:dyDescent="0.2">
      <c r="O12584" s="62"/>
    </row>
    <row r="12585" spans="15:15" x14ac:dyDescent="0.2">
      <c r="O12585" s="62"/>
    </row>
    <row r="12586" spans="15:15" x14ac:dyDescent="0.2">
      <c r="O12586" s="62"/>
    </row>
    <row r="12587" spans="15:15" x14ac:dyDescent="0.2">
      <c r="O12587" s="62"/>
    </row>
    <row r="12588" spans="15:15" x14ac:dyDescent="0.2">
      <c r="O12588" s="62"/>
    </row>
    <row r="12589" spans="15:15" x14ac:dyDescent="0.2">
      <c r="O12589" s="62"/>
    </row>
    <row r="12590" spans="15:15" x14ac:dyDescent="0.2">
      <c r="O12590" s="62"/>
    </row>
    <row r="12591" spans="15:15" x14ac:dyDescent="0.2">
      <c r="O12591" s="62"/>
    </row>
    <row r="12592" spans="15:15" x14ac:dyDescent="0.2">
      <c r="O12592" s="62"/>
    </row>
    <row r="12593" spans="15:15" x14ac:dyDescent="0.2">
      <c r="O12593" s="62"/>
    </row>
    <row r="12594" spans="15:15" x14ac:dyDescent="0.2">
      <c r="O12594" s="62"/>
    </row>
    <row r="12595" spans="15:15" x14ac:dyDescent="0.2">
      <c r="O12595" s="62"/>
    </row>
    <row r="12596" spans="15:15" x14ac:dyDescent="0.2">
      <c r="O12596" s="62"/>
    </row>
    <row r="12597" spans="15:15" x14ac:dyDescent="0.2">
      <c r="O12597" s="62"/>
    </row>
    <row r="12598" spans="15:15" x14ac:dyDescent="0.2">
      <c r="O12598" s="62"/>
    </row>
    <row r="12599" spans="15:15" x14ac:dyDescent="0.2">
      <c r="O12599" s="62"/>
    </row>
    <row r="12600" spans="15:15" x14ac:dyDescent="0.2">
      <c r="O12600" s="62"/>
    </row>
    <row r="12601" spans="15:15" x14ac:dyDescent="0.2">
      <c r="O12601" s="62"/>
    </row>
    <row r="12602" spans="15:15" x14ac:dyDescent="0.2">
      <c r="O12602" s="62"/>
    </row>
    <row r="12603" spans="15:15" x14ac:dyDescent="0.2">
      <c r="O12603" s="62"/>
    </row>
    <row r="12604" spans="15:15" x14ac:dyDescent="0.2">
      <c r="O12604" s="62"/>
    </row>
    <row r="12605" spans="15:15" x14ac:dyDescent="0.2">
      <c r="O12605" s="62"/>
    </row>
    <row r="12606" spans="15:15" x14ac:dyDescent="0.2">
      <c r="O12606" s="62"/>
    </row>
    <row r="12607" spans="15:15" x14ac:dyDescent="0.2">
      <c r="O12607" s="62"/>
    </row>
    <row r="12608" spans="15:15" x14ac:dyDescent="0.2">
      <c r="O12608" s="62"/>
    </row>
    <row r="12609" spans="15:15" x14ac:dyDescent="0.2">
      <c r="O12609" s="62"/>
    </row>
    <row r="12610" spans="15:15" x14ac:dyDescent="0.2">
      <c r="O12610" s="62"/>
    </row>
    <row r="12611" spans="15:15" x14ac:dyDescent="0.2">
      <c r="O12611" s="62"/>
    </row>
    <row r="12612" spans="15:15" x14ac:dyDescent="0.2">
      <c r="O12612" s="62"/>
    </row>
    <row r="12613" spans="15:15" x14ac:dyDescent="0.2">
      <c r="O12613" s="62"/>
    </row>
    <row r="12614" spans="15:15" x14ac:dyDescent="0.2">
      <c r="O12614" s="62"/>
    </row>
    <row r="12615" spans="15:15" x14ac:dyDescent="0.2">
      <c r="O12615" s="62"/>
    </row>
    <row r="12616" spans="15:15" x14ac:dyDescent="0.2">
      <c r="O12616" s="62"/>
    </row>
    <row r="12617" spans="15:15" x14ac:dyDescent="0.2">
      <c r="O12617" s="62"/>
    </row>
    <row r="12618" spans="15:15" x14ac:dyDescent="0.2">
      <c r="O12618" s="62"/>
    </row>
    <row r="12619" spans="15:15" x14ac:dyDescent="0.2">
      <c r="O12619" s="62"/>
    </row>
    <row r="12620" spans="15:15" x14ac:dyDescent="0.2">
      <c r="O12620" s="62"/>
    </row>
    <row r="12621" spans="15:15" x14ac:dyDescent="0.2">
      <c r="O12621" s="62"/>
    </row>
    <row r="12622" spans="15:15" x14ac:dyDescent="0.2">
      <c r="O12622" s="62"/>
    </row>
    <row r="12623" spans="15:15" x14ac:dyDescent="0.2">
      <c r="O12623" s="62"/>
    </row>
    <row r="12624" spans="15:15" x14ac:dyDescent="0.2">
      <c r="O12624" s="62"/>
    </row>
    <row r="12625" spans="15:15" x14ac:dyDescent="0.2">
      <c r="O12625" s="62"/>
    </row>
    <row r="12626" spans="15:15" x14ac:dyDescent="0.2">
      <c r="O12626" s="62"/>
    </row>
    <row r="12627" spans="15:15" x14ac:dyDescent="0.2">
      <c r="O12627" s="62"/>
    </row>
    <row r="12628" spans="15:15" x14ac:dyDescent="0.2">
      <c r="O12628" s="62"/>
    </row>
    <row r="12629" spans="15:15" x14ac:dyDescent="0.2">
      <c r="O12629" s="62"/>
    </row>
    <row r="12630" spans="15:15" x14ac:dyDescent="0.2">
      <c r="O12630" s="62"/>
    </row>
    <row r="12631" spans="15:15" x14ac:dyDescent="0.2">
      <c r="O12631" s="62"/>
    </row>
    <row r="12632" spans="15:15" x14ac:dyDescent="0.2">
      <c r="O12632" s="62"/>
    </row>
    <row r="12633" spans="15:15" x14ac:dyDescent="0.2">
      <c r="O12633" s="62"/>
    </row>
    <row r="12634" spans="15:15" x14ac:dyDescent="0.2">
      <c r="O12634" s="62"/>
    </row>
    <row r="12635" spans="15:15" x14ac:dyDescent="0.2">
      <c r="O12635" s="62"/>
    </row>
    <row r="12636" spans="15:15" x14ac:dyDescent="0.2">
      <c r="O12636" s="62"/>
    </row>
    <row r="12637" spans="15:15" x14ac:dyDescent="0.2">
      <c r="O12637" s="62"/>
    </row>
    <row r="12638" spans="15:15" x14ac:dyDescent="0.2">
      <c r="O12638" s="62"/>
    </row>
    <row r="12639" spans="15:15" x14ac:dyDescent="0.2">
      <c r="O12639" s="62"/>
    </row>
    <row r="12640" spans="15:15" x14ac:dyDescent="0.2">
      <c r="O12640" s="62"/>
    </row>
    <row r="12641" spans="15:15" x14ac:dyDescent="0.2">
      <c r="O12641" s="62"/>
    </row>
    <row r="12642" spans="15:15" x14ac:dyDescent="0.2">
      <c r="O12642" s="62"/>
    </row>
    <row r="12643" spans="15:15" x14ac:dyDescent="0.2">
      <c r="O12643" s="62"/>
    </row>
    <row r="12644" spans="15:15" x14ac:dyDescent="0.2">
      <c r="O12644" s="62"/>
    </row>
    <row r="12645" spans="15:15" x14ac:dyDescent="0.2">
      <c r="O12645" s="62"/>
    </row>
    <row r="12646" spans="15:15" x14ac:dyDescent="0.2">
      <c r="O12646" s="62"/>
    </row>
    <row r="12647" spans="15:15" x14ac:dyDescent="0.2">
      <c r="O12647" s="62"/>
    </row>
    <row r="12648" spans="15:15" x14ac:dyDescent="0.2">
      <c r="O12648" s="62"/>
    </row>
    <row r="12649" spans="15:15" x14ac:dyDescent="0.2">
      <c r="O12649" s="62"/>
    </row>
    <row r="12650" spans="15:15" x14ac:dyDescent="0.2">
      <c r="O12650" s="62"/>
    </row>
    <row r="12651" spans="15:15" x14ac:dyDescent="0.2">
      <c r="O12651" s="62"/>
    </row>
    <row r="12652" spans="15:15" x14ac:dyDescent="0.2">
      <c r="O12652" s="62"/>
    </row>
    <row r="12653" spans="15:15" x14ac:dyDescent="0.2">
      <c r="O12653" s="62"/>
    </row>
    <row r="12654" spans="15:15" x14ac:dyDescent="0.2">
      <c r="O12654" s="62"/>
    </row>
    <row r="12655" spans="15:15" x14ac:dyDescent="0.2">
      <c r="O12655" s="62"/>
    </row>
    <row r="12656" spans="15:15" x14ac:dyDescent="0.2">
      <c r="O12656" s="62"/>
    </row>
    <row r="12657" spans="15:15" x14ac:dyDescent="0.2">
      <c r="O12657" s="62"/>
    </row>
    <row r="12658" spans="15:15" x14ac:dyDescent="0.2">
      <c r="O12658" s="62"/>
    </row>
    <row r="12659" spans="15:15" x14ac:dyDescent="0.2">
      <c r="O12659" s="62"/>
    </row>
    <row r="12660" spans="15:15" x14ac:dyDescent="0.2">
      <c r="O12660" s="62"/>
    </row>
    <row r="12661" spans="15:15" x14ac:dyDescent="0.2">
      <c r="O12661" s="62"/>
    </row>
    <row r="12662" spans="15:15" x14ac:dyDescent="0.2">
      <c r="O12662" s="62"/>
    </row>
    <row r="12663" spans="15:15" x14ac:dyDescent="0.2">
      <c r="O12663" s="62"/>
    </row>
    <row r="12664" spans="15:15" x14ac:dyDescent="0.2">
      <c r="O12664" s="62"/>
    </row>
    <row r="12665" spans="15:15" x14ac:dyDescent="0.2">
      <c r="O12665" s="62"/>
    </row>
    <row r="12666" spans="15:15" x14ac:dyDescent="0.2">
      <c r="O12666" s="62"/>
    </row>
    <row r="12667" spans="15:15" x14ac:dyDescent="0.2">
      <c r="O12667" s="62"/>
    </row>
    <row r="12668" spans="15:15" x14ac:dyDescent="0.2">
      <c r="O12668" s="62"/>
    </row>
    <row r="12669" spans="15:15" x14ac:dyDescent="0.2">
      <c r="O12669" s="62"/>
    </row>
    <row r="12670" spans="15:15" x14ac:dyDescent="0.2">
      <c r="O12670" s="62"/>
    </row>
    <row r="12671" spans="15:15" x14ac:dyDescent="0.2">
      <c r="O12671" s="62"/>
    </row>
    <row r="12672" spans="15:15" x14ac:dyDescent="0.2">
      <c r="O12672" s="62"/>
    </row>
    <row r="12673" spans="15:15" x14ac:dyDescent="0.2">
      <c r="O12673" s="62"/>
    </row>
    <row r="12674" spans="15:15" x14ac:dyDescent="0.2">
      <c r="O12674" s="62"/>
    </row>
    <row r="12675" spans="15:15" x14ac:dyDescent="0.2">
      <c r="O12675" s="62"/>
    </row>
    <row r="12676" spans="15:15" x14ac:dyDescent="0.2">
      <c r="O12676" s="62"/>
    </row>
    <row r="12677" spans="15:15" x14ac:dyDescent="0.2">
      <c r="O12677" s="62"/>
    </row>
    <row r="12678" spans="15:15" x14ac:dyDescent="0.2">
      <c r="O12678" s="62"/>
    </row>
    <row r="12679" spans="15:15" x14ac:dyDescent="0.2">
      <c r="O12679" s="62"/>
    </row>
    <row r="12680" spans="15:15" x14ac:dyDescent="0.2">
      <c r="O12680" s="62"/>
    </row>
    <row r="12681" spans="15:15" x14ac:dyDescent="0.2">
      <c r="O12681" s="62"/>
    </row>
    <row r="12682" spans="15:15" x14ac:dyDescent="0.2">
      <c r="O12682" s="62"/>
    </row>
    <row r="12683" spans="15:15" x14ac:dyDescent="0.2">
      <c r="O12683" s="62"/>
    </row>
    <row r="12684" spans="15:15" x14ac:dyDescent="0.2">
      <c r="O12684" s="62"/>
    </row>
    <row r="12685" spans="15:15" x14ac:dyDescent="0.2">
      <c r="O12685" s="62"/>
    </row>
    <row r="12686" spans="15:15" x14ac:dyDescent="0.2">
      <c r="O12686" s="62"/>
    </row>
    <row r="12687" spans="15:15" x14ac:dyDescent="0.2">
      <c r="O12687" s="62"/>
    </row>
    <row r="12688" spans="15:15" x14ac:dyDescent="0.2">
      <c r="O12688" s="62"/>
    </row>
    <row r="12689" spans="15:15" x14ac:dyDescent="0.2">
      <c r="O12689" s="62"/>
    </row>
    <row r="12690" spans="15:15" x14ac:dyDescent="0.2">
      <c r="O12690" s="62"/>
    </row>
    <row r="12691" spans="15:15" x14ac:dyDescent="0.2">
      <c r="O12691" s="62"/>
    </row>
    <row r="12692" spans="15:15" x14ac:dyDescent="0.2">
      <c r="O12692" s="62"/>
    </row>
    <row r="12693" spans="15:15" x14ac:dyDescent="0.2">
      <c r="O12693" s="62"/>
    </row>
    <row r="12694" spans="15:15" x14ac:dyDescent="0.2">
      <c r="O12694" s="62"/>
    </row>
    <row r="12695" spans="15:15" x14ac:dyDescent="0.2">
      <c r="O12695" s="62"/>
    </row>
    <row r="12696" spans="15:15" x14ac:dyDescent="0.2">
      <c r="O12696" s="62"/>
    </row>
    <row r="12697" spans="15:15" x14ac:dyDescent="0.2">
      <c r="O12697" s="62"/>
    </row>
    <row r="12698" spans="15:15" x14ac:dyDescent="0.2">
      <c r="O12698" s="62"/>
    </row>
    <row r="12699" spans="15:15" x14ac:dyDescent="0.2">
      <c r="O12699" s="62"/>
    </row>
    <row r="12700" spans="15:15" x14ac:dyDescent="0.2">
      <c r="O12700" s="62"/>
    </row>
    <row r="12701" spans="15:15" x14ac:dyDescent="0.2">
      <c r="O12701" s="62"/>
    </row>
    <row r="12702" spans="15:15" x14ac:dyDescent="0.2">
      <c r="O12702" s="62"/>
    </row>
    <row r="12703" spans="15:15" x14ac:dyDescent="0.2">
      <c r="O12703" s="62"/>
    </row>
    <row r="12704" spans="15:15" x14ac:dyDescent="0.2">
      <c r="O12704" s="62"/>
    </row>
    <row r="12705" spans="15:15" x14ac:dyDescent="0.2">
      <c r="O12705" s="62"/>
    </row>
    <row r="12706" spans="15:15" x14ac:dyDescent="0.2">
      <c r="O12706" s="62"/>
    </row>
    <row r="12707" spans="15:15" x14ac:dyDescent="0.2">
      <c r="O12707" s="62"/>
    </row>
    <row r="12708" spans="15:15" x14ac:dyDescent="0.2">
      <c r="O12708" s="62"/>
    </row>
    <row r="12709" spans="15:15" x14ac:dyDescent="0.2">
      <c r="O12709" s="62"/>
    </row>
    <row r="12710" spans="15:15" x14ac:dyDescent="0.2">
      <c r="O12710" s="62"/>
    </row>
    <row r="12711" spans="15:15" x14ac:dyDescent="0.2">
      <c r="O12711" s="62"/>
    </row>
    <row r="12712" spans="15:15" x14ac:dyDescent="0.2">
      <c r="O12712" s="62"/>
    </row>
    <row r="12713" spans="15:15" x14ac:dyDescent="0.2">
      <c r="O12713" s="62"/>
    </row>
    <row r="12714" spans="15:15" x14ac:dyDescent="0.2">
      <c r="O12714" s="62"/>
    </row>
    <row r="12715" spans="15:15" x14ac:dyDescent="0.2">
      <c r="O12715" s="62"/>
    </row>
    <row r="12716" spans="15:15" x14ac:dyDescent="0.2">
      <c r="O12716" s="62"/>
    </row>
    <row r="12717" spans="15:15" x14ac:dyDescent="0.2">
      <c r="O12717" s="62"/>
    </row>
    <row r="12718" spans="15:15" x14ac:dyDescent="0.2">
      <c r="O12718" s="62"/>
    </row>
    <row r="12719" spans="15:15" x14ac:dyDescent="0.2">
      <c r="O12719" s="62"/>
    </row>
    <row r="12720" spans="15:15" x14ac:dyDescent="0.2">
      <c r="O12720" s="62"/>
    </row>
    <row r="12721" spans="15:15" x14ac:dyDescent="0.2">
      <c r="O12721" s="62"/>
    </row>
    <row r="12722" spans="15:15" x14ac:dyDescent="0.2">
      <c r="O12722" s="62"/>
    </row>
    <row r="12723" spans="15:15" x14ac:dyDescent="0.2">
      <c r="O12723" s="62"/>
    </row>
    <row r="12724" spans="15:15" x14ac:dyDescent="0.2">
      <c r="O12724" s="62"/>
    </row>
    <row r="12725" spans="15:15" x14ac:dyDescent="0.2">
      <c r="O12725" s="62"/>
    </row>
    <row r="12726" spans="15:15" x14ac:dyDescent="0.2">
      <c r="O12726" s="62"/>
    </row>
    <row r="12727" spans="15:15" x14ac:dyDescent="0.2">
      <c r="O12727" s="62"/>
    </row>
    <row r="12728" spans="15:15" x14ac:dyDescent="0.2">
      <c r="O12728" s="62"/>
    </row>
    <row r="12729" spans="15:15" x14ac:dyDescent="0.2">
      <c r="O12729" s="62"/>
    </row>
    <row r="12730" spans="15:15" x14ac:dyDescent="0.2">
      <c r="O12730" s="62"/>
    </row>
    <row r="12731" spans="15:15" x14ac:dyDescent="0.2">
      <c r="O12731" s="62"/>
    </row>
    <row r="12732" spans="15:15" x14ac:dyDescent="0.2">
      <c r="O12732" s="62"/>
    </row>
    <row r="12733" spans="15:15" x14ac:dyDescent="0.2">
      <c r="O12733" s="62"/>
    </row>
    <row r="12734" spans="15:15" x14ac:dyDescent="0.2">
      <c r="O12734" s="62"/>
    </row>
    <row r="12735" spans="15:15" x14ac:dyDescent="0.2">
      <c r="O12735" s="62"/>
    </row>
    <row r="12736" spans="15:15" x14ac:dyDescent="0.2">
      <c r="O12736" s="62"/>
    </row>
    <row r="12737" spans="15:15" x14ac:dyDescent="0.2">
      <c r="O12737" s="62"/>
    </row>
    <row r="12738" spans="15:15" x14ac:dyDescent="0.2">
      <c r="O12738" s="62"/>
    </row>
    <row r="12739" spans="15:15" x14ac:dyDescent="0.2">
      <c r="O12739" s="62"/>
    </row>
    <row r="12740" spans="15:15" x14ac:dyDescent="0.2">
      <c r="O12740" s="62"/>
    </row>
    <row r="12741" spans="15:15" x14ac:dyDescent="0.2">
      <c r="O12741" s="62"/>
    </row>
    <row r="12742" spans="15:15" x14ac:dyDescent="0.2">
      <c r="O12742" s="62"/>
    </row>
    <row r="12743" spans="15:15" x14ac:dyDescent="0.2">
      <c r="O12743" s="62"/>
    </row>
    <row r="12744" spans="15:15" x14ac:dyDescent="0.2">
      <c r="O12744" s="62"/>
    </row>
    <row r="12745" spans="15:15" x14ac:dyDescent="0.2">
      <c r="O12745" s="62"/>
    </row>
    <row r="12746" spans="15:15" x14ac:dyDescent="0.2">
      <c r="O12746" s="62"/>
    </row>
    <row r="12747" spans="15:15" x14ac:dyDescent="0.2">
      <c r="O12747" s="62"/>
    </row>
    <row r="12748" spans="15:15" x14ac:dyDescent="0.2">
      <c r="O12748" s="62"/>
    </row>
    <row r="12749" spans="15:15" x14ac:dyDescent="0.2">
      <c r="O12749" s="62"/>
    </row>
    <row r="12750" spans="15:15" x14ac:dyDescent="0.2">
      <c r="O12750" s="62"/>
    </row>
    <row r="12751" spans="15:15" x14ac:dyDescent="0.2">
      <c r="O12751" s="62"/>
    </row>
    <row r="12752" spans="15:15" x14ac:dyDescent="0.2">
      <c r="O12752" s="62"/>
    </row>
    <row r="12753" spans="15:15" x14ac:dyDescent="0.2">
      <c r="O12753" s="62"/>
    </row>
    <row r="12754" spans="15:15" x14ac:dyDescent="0.2">
      <c r="O12754" s="62"/>
    </row>
    <row r="12755" spans="15:15" x14ac:dyDescent="0.2">
      <c r="O12755" s="62"/>
    </row>
    <row r="12756" spans="15:15" x14ac:dyDescent="0.2">
      <c r="O12756" s="62"/>
    </row>
    <row r="12757" spans="15:15" x14ac:dyDescent="0.2">
      <c r="O12757" s="62"/>
    </row>
    <row r="12758" spans="15:15" x14ac:dyDescent="0.2">
      <c r="O12758" s="62"/>
    </row>
    <row r="12759" spans="15:15" x14ac:dyDescent="0.2">
      <c r="O12759" s="62"/>
    </row>
    <row r="12760" spans="15:15" x14ac:dyDescent="0.2">
      <c r="O12760" s="62"/>
    </row>
    <row r="12761" spans="15:15" x14ac:dyDescent="0.2">
      <c r="O12761" s="62"/>
    </row>
    <row r="12762" spans="15:15" x14ac:dyDescent="0.2">
      <c r="O12762" s="62"/>
    </row>
    <row r="12763" spans="15:15" x14ac:dyDescent="0.2">
      <c r="O12763" s="62"/>
    </row>
    <row r="12764" spans="15:15" x14ac:dyDescent="0.2">
      <c r="O12764" s="62"/>
    </row>
    <row r="12765" spans="15:15" x14ac:dyDescent="0.2">
      <c r="O12765" s="62"/>
    </row>
    <row r="12766" spans="15:15" x14ac:dyDescent="0.2">
      <c r="O12766" s="62"/>
    </row>
    <row r="12767" spans="15:15" x14ac:dyDescent="0.2">
      <c r="O12767" s="62"/>
    </row>
    <row r="12768" spans="15:15" x14ac:dyDescent="0.2">
      <c r="O12768" s="62"/>
    </row>
    <row r="12769" spans="15:15" x14ac:dyDescent="0.2">
      <c r="O12769" s="62"/>
    </row>
    <row r="12770" spans="15:15" x14ac:dyDescent="0.2">
      <c r="O12770" s="62"/>
    </row>
    <row r="12771" spans="15:15" x14ac:dyDescent="0.2">
      <c r="O12771" s="62"/>
    </row>
    <row r="12772" spans="15:15" x14ac:dyDescent="0.2">
      <c r="O12772" s="62"/>
    </row>
    <row r="12773" spans="15:15" x14ac:dyDescent="0.2">
      <c r="O12773" s="62"/>
    </row>
    <row r="12774" spans="15:15" x14ac:dyDescent="0.2">
      <c r="O12774" s="62"/>
    </row>
    <row r="12775" spans="15:15" x14ac:dyDescent="0.2">
      <c r="O12775" s="62"/>
    </row>
    <row r="12776" spans="15:15" x14ac:dyDescent="0.2">
      <c r="O12776" s="62"/>
    </row>
    <row r="12777" spans="15:15" x14ac:dyDescent="0.2">
      <c r="O12777" s="62"/>
    </row>
    <row r="12778" spans="15:15" x14ac:dyDescent="0.2">
      <c r="O12778" s="62"/>
    </row>
    <row r="12779" spans="15:15" x14ac:dyDescent="0.2">
      <c r="O12779" s="62"/>
    </row>
    <row r="12780" spans="15:15" x14ac:dyDescent="0.2">
      <c r="O12780" s="62"/>
    </row>
    <row r="12781" spans="15:15" x14ac:dyDescent="0.2">
      <c r="O12781" s="62"/>
    </row>
    <row r="12782" spans="15:15" x14ac:dyDescent="0.2">
      <c r="O12782" s="62"/>
    </row>
    <row r="12783" spans="15:15" x14ac:dyDescent="0.2">
      <c r="O12783" s="62"/>
    </row>
    <row r="12784" spans="15:15" x14ac:dyDescent="0.2">
      <c r="O12784" s="62"/>
    </row>
    <row r="12785" spans="15:15" x14ac:dyDescent="0.2">
      <c r="O12785" s="62"/>
    </row>
    <row r="12786" spans="15:15" x14ac:dyDescent="0.2">
      <c r="O12786" s="62"/>
    </row>
    <row r="12787" spans="15:15" x14ac:dyDescent="0.2">
      <c r="O12787" s="62"/>
    </row>
    <row r="12788" spans="15:15" x14ac:dyDescent="0.2">
      <c r="O12788" s="62"/>
    </row>
    <row r="12789" spans="15:15" x14ac:dyDescent="0.2">
      <c r="O12789" s="62"/>
    </row>
    <row r="12790" spans="15:15" x14ac:dyDescent="0.2">
      <c r="O12790" s="62"/>
    </row>
    <row r="12791" spans="15:15" x14ac:dyDescent="0.2">
      <c r="O12791" s="62"/>
    </row>
    <row r="12792" spans="15:15" x14ac:dyDescent="0.2">
      <c r="O12792" s="62"/>
    </row>
    <row r="12793" spans="15:15" x14ac:dyDescent="0.2">
      <c r="O12793" s="62"/>
    </row>
    <row r="12794" spans="15:15" x14ac:dyDescent="0.2">
      <c r="O12794" s="62"/>
    </row>
    <row r="12795" spans="15:15" x14ac:dyDescent="0.2">
      <c r="O12795" s="62"/>
    </row>
    <row r="12796" spans="15:15" x14ac:dyDescent="0.2">
      <c r="O12796" s="62"/>
    </row>
    <row r="12797" spans="15:15" x14ac:dyDescent="0.2">
      <c r="O12797" s="62"/>
    </row>
    <row r="12798" spans="15:15" x14ac:dyDescent="0.2">
      <c r="O12798" s="62"/>
    </row>
    <row r="12799" spans="15:15" x14ac:dyDescent="0.2">
      <c r="O12799" s="62"/>
    </row>
    <row r="12800" spans="15:15" x14ac:dyDescent="0.2">
      <c r="O12800" s="62"/>
    </row>
    <row r="12801" spans="15:15" x14ac:dyDescent="0.2">
      <c r="O12801" s="62"/>
    </row>
    <row r="12802" spans="15:15" x14ac:dyDescent="0.2">
      <c r="O12802" s="62"/>
    </row>
    <row r="12803" spans="15:15" x14ac:dyDescent="0.2">
      <c r="O12803" s="62"/>
    </row>
    <row r="12804" spans="15:15" x14ac:dyDescent="0.2">
      <c r="O12804" s="62"/>
    </row>
    <row r="12805" spans="15:15" x14ac:dyDescent="0.2">
      <c r="O12805" s="62"/>
    </row>
    <row r="12806" spans="15:15" x14ac:dyDescent="0.2">
      <c r="O12806" s="62"/>
    </row>
    <row r="12807" spans="15:15" x14ac:dyDescent="0.2">
      <c r="O12807" s="62"/>
    </row>
    <row r="12808" spans="15:15" x14ac:dyDescent="0.2">
      <c r="O12808" s="62"/>
    </row>
    <row r="12809" spans="15:15" x14ac:dyDescent="0.2">
      <c r="O12809" s="62"/>
    </row>
    <row r="12810" spans="15:15" x14ac:dyDescent="0.2">
      <c r="O12810" s="62"/>
    </row>
    <row r="12811" spans="15:15" x14ac:dyDescent="0.2">
      <c r="O12811" s="62"/>
    </row>
    <row r="12812" spans="15:15" x14ac:dyDescent="0.2">
      <c r="O12812" s="62"/>
    </row>
    <row r="12813" spans="15:15" x14ac:dyDescent="0.2">
      <c r="O12813" s="62"/>
    </row>
    <row r="12814" spans="15:15" x14ac:dyDescent="0.2">
      <c r="O12814" s="62"/>
    </row>
    <row r="12815" spans="15:15" x14ac:dyDescent="0.2">
      <c r="O12815" s="62"/>
    </row>
    <row r="12816" spans="15:15" x14ac:dyDescent="0.2">
      <c r="O12816" s="62"/>
    </row>
    <row r="12817" spans="15:15" x14ac:dyDescent="0.2">
      <c r="O12817" s="62"/>
    </row>
    <row r="12818" spans="15:15" x14ac:dyDescent="0.2">
      <c r="O12818" s="62"/>
    </row>
    <row r="12819" spans="15:15" x14ac:dyDescent="0.2">
      <c r="O12819" s="62"/>
    </row>
    <row r="12820" spans="15:15" x14ac:dyDescent="0.2">
      <c r="O12820" s="62"/>
    </row>
    <row r="12821" spans="15:15" x14ac:dyDescent="0.2">
      <c r="O12821" s="62"/>
    </row>
    <row r="12822" spans="15:15" x14ac:dyDescent="0.2">
      <c r="O12822" s="62"/>
    </row>
    <row r="12823" spans="15:15" x14ac:dyDescent="0.2">
      <c r="O12823" s="62"/>
    </row>
    <row r="12824" spans="15:15" x14ac:dyDescent="0.2">
      <c r="O12824" s="62"/>
    </row>
    <row r="12825" spans="15:15" x14ac:dyDescent="0.2">
      <c r="O12825" s="62"/>
    </row>
    <row r="12826" spans="15:15" x14ac:dyDescent="0.2">
      <c r="O12826" s="62"/>
    </row>
    <row r="12827" spans="15:15" x14ac:dyDescent="0.2">
      <c r="O12827" s="62"/>
    </row>
    <row r="12828" spans="15:15" x14ac:dyDescent="0.2">
      <c r="O12828" s="62"/>
    </row>
    <row r="12829" spans="15:15" x14ac:dyDescent="0.2">
      <c r="O12829" s="62"/>
    </row>
    <row r="12830" spans="15:15" x14ac:dyDescent="0.2">
      <c r="O12830" s="62"/>
    </row>
    <row r="12831" spans="15:15" x14ac:dyDescent="0.2">
      <c r="O12831" s="62"/>
    </row>
    <row r="12832" spans="15:15" x14ac:dyDescent="0.2">
      <c r="O12832" s="62"/>
    </row>
    <row r="12833" spans="15:15" x14ac:dyDescent="0.2">
      <c r="O12833" s="62"/>
    </row>
    <row r="12834" spans="15:15" x14ac:dyDescent="0.2">
      <c r="O12834" s="62"/>
    </row>
    <row r="12835" spans="15:15" x14ac:dyDescent="0.2">
      <c r="O12835" s="62"/>
    </row>
    <row r="12836" spans="15:15" x14ac:dyDescent="0.2">
      <c r="O12836" s="62"/>
    </row>
    <row r="12837" spans="15:15" x14ac:dyDescent="0.2">
      <c r="O12837" s="62"/>
    </row>
    <row r="12838" spans="15:15" x14ac:dyDescent="0.2">
      <c r="O12838" s="62"/>
    </row>
    <row r="12839" spans="15:15" x14ac:dyDescent="0.2">
      <c r="O12839" s="62"/>
    </row>
    <row r="12840" spans="15:15" x14ac:dyDescent="0.2">
      <c r="O12840" s="62"/>
    </row>
    <row r="12841" spans="15:15" x14ac:dyDescent="0.2">
      <c r="O12841" s="62"/>
    </row>
    <row r="12842" spans="15:15" x14ac:dyDescent="0.2">
      <c r="O12842" s="62"/>
    </row>
    <row r="12843" spans="15:15" x14ac:dyDescent="0.2">
      <c r="O12843" s="62"/>
    </row>
    <row r="12844" spans="15:15" x14ac:dyDescent="0.2">
      <c r="O12844" s="62"/>
    </row>
    <row r="12845" spans="15:15" x14ac:dyDescent="0.2">
      <c r="O12845" s="62"/>
    </row>
    <row r="12846" spans="15:15" x14ac:dyDescent="0.2">
      <c r="O12846" s="62"/>
    </row>
    <row r="12847" spans="15:15" x14ac:dyDescent="0.2">
      <c r="O12847" s="62"/>
    </row>
    <row r="12848" spans="15:15" x14ac:dyDescent="0.2">
      <c r="O12848" s="62"/>
    </row>
    <row r="12849" spans="15:15" x14ac:dyDescent="0.2">
      <c r="O12849" s="62"/>
    </row>
    <row r="12850" spans="15:15" x14ac:dyDescent="0.2">
      <c r="O12850" s="62"/>
    </row>
    <row r="12851" spans="15:15" x14ac:dyDescent="0.2">
      <c r="O12851" s="62"/>
    </row>
    <row r="12852" spans="15:15" x14ac:dyDescent="0.2">
      <c r="O12852" s="62"/>
    </row>
    <row r="12853" spans="15:15" x14ac:dyDescent="0.2">
      <c r="O12853" s="62"/>
    </row>
    <row r="12854" spans="15:15" x14ac:dyDescent="0.2">
      <c r="O12854" s="62"/>
    </row>
    <row r="12855" spans="15:15" x14ac:dyDescent="0.2">
      <c r="O12855" s="62"/>
    </row>
    <row r="12856" spans="15:15" x14ac:dyDescent="0.2">
      <c r="O12856" s="62"/>
    </row>
    <row r="12857" spans="15:15" x14ac:dyDescent="0.2">
      <c r="O12857" s="62"/>
    </row>
    <row r="12858" spans="15:15" x14ac:dyDescent="0.2">
      <c r="O12858" s="62"/>
    </row>
    <row r="12859" spans="15:15" x14ac:dyDescent="0.2">
      <c r="O12859" s="62"/>
    </row>
    <row r="12860" spans="15:15" x14ac:dyDescent="0.2">
      <c r="O12860" s="62"/>
    </row>
    <row r="12861" spans="15:15" x14ac:dyDescent="0.2">
      <c r="O12861" s="62"/>
    </row>
    <row r="12862" spans="15:15" x14ac:dyDescent="0.2">
      <c r="O12862" s="62"/>
    </row>
    <row r="12863" spans="15:15" x14ac:dyDescent="0.2">
      <c r="O12863" s="62"/>
    </row>
    <row r="12864" spans="15:15" x14ac:dyDescent="0.2">
      <c r="O12864" s="62"/>
    </row>
    <row r="12865" spans="15:15" x14ac:dyDescent="0.2">
      <c r="O12865" s="62"/>
    </row>
    <row r="12866" spans="15:15" x14ac:dyDescent="0.2">
      <c r="O12866" s="62"/>
    </row>
    <row r="12867" spans="15:15" x14ac:dyDescent="0.2">
      <c r="O12867" s="62"/>
    </row>
    <row r="12868" spans="15:15" x14ac:dyDescent="0.2">
      <c r="O12868" s="62"/>
    </row>
    <row r="12869" spans="15:15" x14ac:dyDescent="0.2">
      <c r="O12869" s="62"/>
    </row>
    <row r="12870" spans="15:15" x14ac:dyDescent="0.2">
      <c r="O12870" s="62"/>
    </row>
    <row r="12871" spans="15:15" x14ac:dyDescent="0.2">
      <c r="O12871" s="62"/>
    </row>
    <row r="12872" spans="15:15" x14ac:dyDescent="0.2">
      <c r="O12872" s="62"/>
    </row>
    <row r="12873" spans="15:15" x14ac:dyDescent="0.2">
      <c r="O12873" s="62"/>
    </row>
    <row r="12874" spans="15:15" x14ac:dyDescent="0.2">
      <c r="O12874" s="62"/>
    </row>
    <row r="12875" spans="15:15" x14ac:dyDescent="0.2">
      <c r="O12875" s="62"/>
    </row>
    <row r="12876" spans="15:15" x14ac:dyDescent="0.2">
      <c r="O12876" s="62"/>
    </row>
    <row r="12877" spans="15:15" x14ac:dyDescent="0.2">
      <c r="O12877" s="62"/>
    </row>
    <row r="12878" spans="15:15" x14ac:dyDescent="0.2">
      <c r="O12878" s="62"/>
    </row>
    <row r="12879" spans="15:15" x14ac:dyDescent="0.2">
      <c r="O12879" s="62"/>
    </row>
    <row r="12880" spans="15:15" x14ac:dyDescent="0.2">
      <c r="O12880" s="62"/>
    </row>
    <row r="12881" spans="15:15" x14ac:dyDescent="0.2">
      <c r="O12881" s="62"/>
    </row>
    <row r="12882" spans="15:15" x14ac:dyDescent="0.2">
      <c r="O12882" s="62"/>
    </row>
    <row r="12883" spans="15:15" x14ac:dyDescent="0.2">
      <c r="O12883" s="62"/>
    </row>
    <row r="12884" spans="15:15" x14ac:dyDescent="0.2">
      <c r="O12884" s="62"/>
    </row>
    <row r="12885" spans="15:15" x14ac:dyDescent="0.2">
      <c r="O12885" s="62"/>
    </row>
    <row r="12886" spans="15:15" x14ac:dyDescent="0.2">
      <c r="O12886" s="62"/>
    </row>
    <row r="12887" spans="15:15" x14ac:dyDescent="0.2">
      <c r="O12887" s="62"/>
    </row>
    <row r="12888" spans="15:15" x14ac:dyDescent="0.2">
      <c r="O12888" s="62"/>
    </row>
    <row r="12889" spans="15:15" x14ac:dyDescent="0.2">
      <c r="O12889" s="62"/>
    </row>
    <row r="12890" spans="15:15" x14ac:dyDescent="0.2">
      <c r="O12890" s="62"/>
    </row>
    <row r="12891" spans="15:15" x14ac:dyDescent="0.2">
      <c r="O12891" s="62"/>
    </row>
    <row r="12892" spans="15:15" x14ac:dyDescent="0.2">
      <c r="O12892" s="62"/>
    </row>
    <row r="12893" spans="15:15" x14ac:dyDescent="0.2">
      <c r="O12893" s="62"/>
    </row>
    <row r="12894" spans="15:15" x14ac:dyDescent="0.2">
      <c r="O12894" s="62"/>
    </row>
    <row r="12895" spans="15:15" x14ac:dyDescent="0.2">
      <c r="O12895" s="62"/>
    </row>
    <row r="12896" spans="15:15" x14ac:dyDescent="0.2">
      <c r="O12896" s="62"/>
    </row>
    <row r="12897" spans="15:15" x14ac:dyDescent="0.2">
      <c r="O12897" s="62"/>
    </row>
    <row r="12898" spans="15:15" x14ac:dyDescent="0.2">
      <c r="O12898" s="62"/>
    </row>
    <row r="12899" spans="15:15" x14ac:dyDescent="0.2">
      <c r="O12899" s="62"/>
    </row>
    <row r="12900" spans="15:15" x14ac:dyDescent="0.2">
      <c r="O12900" s="62"/>
    </row>
    <row r="12901" spans="15:15" x14ac:dyDescent="0.2">
      <c r="O12901" s="62"/>
    </row>
    <row r="12902" spans="15:15" x14ac:dyDescent="0.2">
      <c r="O12902" s="62"/>
    </row>
    <row r="12903" spans="15:15" x14ac:dyDescent="0.2">
      <c r="O12903" s="62"/>
    </row>
    <row r="12904" spans="15:15" x14ac:dyDescent="0.2">
      <c r="O12904" s="62"/>
    </row>
    <row r="12905" spans="15:15" x14ac:dyDescent="0.2">
      <c r="O12905" s="62"/>
    </row>
    <row r="12906" spans="15:15" x14ac:dyDescent="0.2">
      <c r="O12906" s="62"/>
    </row>
    <row r="12907" spans="15:15" x14ac:dyDescent="0.2">
      <c r="O12907" s="62"/>
    </row>
    <row r="12908" spans="15:15" x14ac:dyDescent="0.2">
      <c r="O12908" s="62"/>
    </row>
    <row r="12909" spans="15:15" x14ac:dyDescent="0.2">
      <c r="O12909" s="62"/>
    </row>
    <row r="12910" spans="15:15" x14ac:dyDescent="0.2">
      <c r="O12910" s="62"/>
    </row>
    <row r="12911" spans="15:15" x14ac:dyDescent="0.2">
      <c r="O12911" s="62"/>
    </row>
    <row r="12912" spans="15:15" x14ac:dyDescent="0.2">
      <c r="O12912" s="62"/>
    </row>
    <row r="12913" spans="15:15" x14ac:dyDescent="0.2">
      <c r="O12913" s="62"/>
    </row>
    <row r="12914" spans="15:15" x14ac:dyDescent="0.2">
      <c r="O12914" s="62"/>
    </row>
    <row r="12915" spans="15:15" x14ac:dyDescent="0.2">
      <c r="O12915" s="62"/>
    </row>
    <row r="12916" spans="15:15" x14ac:dyDescent="0.2">
      <c r="O12916" s="62"/>
    </row>
    <row r="12917" spans="15:15" x14ac:dyDescent="0.2">
      <c r="O12917" s="62"/>
    </row>
    <row r="12918" spans="15:15" x14ac:dyDescent="0.2">
      <c r="O12918" s="62"/>
    </row>
    <row r="12919" spans="15:15" x14ac:dyDescent="0.2">
      <c r="O12919" s="62"/>
    </row>
    <row r="12920" spans="15:15" x14ac:dyDescent="0.2">
      <c r="O12920" s="62"/>
    </row>
    <row r="12921" spans="15:15" x14ac:dyDescent="0.2">
      <c r="O12921" s="62"/>
    </row>
    <row r="12922" spans="15:15" x14ac:dyDescent="0.2">
      <c r="O12922" s="62"/>
    </row>
    <row r="12923" spans="15:15" x14ac:dyDescent="0.2">
      <c r="O12923" s="62"/>
    </row>
    <row r="12924" spans="15:15" x14ac:dyDescent="0.2">
      <c r="O12924" s="62"/>
    </row>
    <row r="12925" spans="15:15" x14ac:dyDescent="0.2">
      <c r="O12925" s="62"/>
    </row>
    <row r="12926" spans="15:15" x14ac:dyDescent="0.2">
      <c r="O12926" s="62"/>
    </row>
    <row r="12927" spans="15:15" x14ac:dyDescent="0.2">
      <c r="O12927" s="62"/>
    </row>
    <row r="12928" spans="15:15" x14ac:dyDescent="0.2">
      <c r="O12928" s="62"/>
    </row>
    <row r="12929" spans="15:15" x14ac:dyDescent="0.2">
      <c r="O12929" s="62"/>
    </row>
    <row r="12930" spans="15:15" x14ac:dyDescent="0.2">
      <c r="O12930" s="62"/>
    </row>
    <row r="12931" spans="15:15" x14ac:dyDescent="0.2">
      <c r="O12931" s="62"/>
    </row>
    <row r="12932" spans="15:15" x14ac:dyDescent="0.2">
      <c r="O12932" s="62"/>
    </row>
    <row r="12933" spans="15:15" x14ac:dyDescent="0.2">
      <c r="O12933" s="62"/>
    </row>
    <row r="12934" spans="15:15" x14ac:dyDescent="0.2">
      <c r="O12934" s="62"/>
    </row>
    <row r="12935" spans="15:15" x14ac:dyDescent="0.2">
      <c r="O12935" s="62"/>
    </row>
    <row r="12936" spans="15:15" x14ac:dyDescent="0.2">
      <c r="O12936" s="62"/>
    </row>
    <row r="12937" spans="15:15" x14ac:dyDescent="0.2">
      <c r="O12937" s="62"/>
    </row>
    <row r="12938" spans="15:15" x14ac:dyDescent="0.2">
      <c r="O12938" s="62"/>
    </row>
    <row r="12939" spans="15:15" x14ac:dyDescent="0.2">
      <c r="O12939" s="62"/>
    </row>
    <row r="12940" spans="15:15" x14ac:dyDescent="0.2">
      <c r="O12940" s="62"/>
    </row>
    <row r="12941" spans="15:15" x14ac:dyDescent="0.2">
      <c r="O12941" s="62"/>
    </row>
    <row r="12942" spans="15:15" x14ac:dyDescent="0.2">
      <c r="O12942" s="62"/>
    </row>
    <row r="12943" spans="15:15" x14ac:dyDescent="0.2">
      <c r="O12943" s="62"/>
    </row>
    <row r="12944" spans="15:15" x14ac:dyDescent="0.2">
      <c r="O12944" s="62"/>
    </row>
    <row r="12945" spans="15:15" x14ac:dyDescent="0.2">
      <c r="O12945" s="62"/>
    </row>
    <row r="12946" spans="15:15" x14ac:dyDescent="0.2">
      <c r="O12946" s="62"/>
    </row>
    <row r="12947" spans="15:15" x14ac:dyDescent="0.2">
      <c r="O12947" s="62"/>
    </row>
    <row r="12948" spans="15:15" x14ac:dyDescent="0.2">
      <c r="O12948" s="62"/>
    </row>
    <row r="12949" spans="15:15" x14ac:dyDescent="0.2">
      <c r="O12949" s="62"/>
    </row>
    <row r="12950" spans="15:15" x14ac:dyDescent="0.2">
      <c r="O12950" s="62"/>
    </row>
    <row r="12951" spans="15:15" x14ac:dyDescent="0.2">
      <c r="O12951" s="62"/>
    </row>
    <row r="12952" spans="15:15" x14ac:dyDescent="0.2">
      <c r="O12952" s="62"/>
    </row>
    <row r="12953" spans="15:15" x14ac:dyDescent="0.2">
      <c r="O12953" s="62"/>
    </row>
    <row r="12954" spans="15:15" x14ac:dyDescent="0.2">
      <c r="O12954" s="62"/>
    </row>
    <row r="12955" spans="15:15" x14ac:dyDescent="0.2">
      <c r="O12955" s="62"/>
    </row>
    <row r="12956" spans="15:15" x14ac:dyDescent="0.2">
      <c r="O12956" s="62"/>
    </row>
    <row r="12957" spans="15:15" x14ac:dyDescent="0.2">
      <c r="O12957" s="62"/>
    </row>
    <row r="12958" spans="15:15" x14ac:dyDescent="0.2">
      <c r="O12958" s="62"/>
    </row>
    <row r="12959" spans="15:15" x14ac:dyDescent="0.2">
      <c r="O12959" s="62"/>
    </row>
    <row r="12960" spans="15:15" x14ac:dyDescent="0.2">
      <c r="O12960" s="62"/>
    </row>
    <row r="12961" spans="15:15" x14ac:dyDescent="0.2">
      <c r="O12961" s="62"/>
    </row>
    <row r="12962" spans="15:15" x14ac:dyDescent="0.2">
      <c r="O12962" s="62"/>
    </row>
    <row r="12963" spans="15:15" x14ac:dyDescent="0.2">
      <c r="O12963" s="62"/>
    </row>
    <row r="12964" spans="15:15" x14ac:dyDescent="0.2">
      <c r="O12964" s="62"/>
    </row>
    <row r="12965" spans="15:15" x14ac:dyDescent="0.2">
      <c r="O12965" s="62"/>
    </row>
    <row r="12966" spans="15:15" x14ac:dyDescent="0.2">
      <c r="O12966" s="62"/>
    </row>
    <row r="12967" spans="15:15" x14ac:dyDescent="0.2">
      <c r="O12967" s="62"/>
    </row>
    <row r="12968" spans="15:15" x14ac:dyDescent="0.2">
      <c r="O12968" s="62"/>
    </row>
    <row r="12969" spans="15:15" x14ac:dyDescent="0.2">
      <c r="O12969" s="62"/>
    </row>
    <row r="12970" spans="15:15" x14ac:dyDescent="0.2">
      <c r="O12970" s="62"/>
    </row>
    <row r="12971" spans="15:15" x14ac:dyDescent="0.2">
      <c r="O12971" s="62"/>
    </row>
    <row r="12972" spans="15:15" x14ac:dyDescent="0.2">
      <c r="O12972" s="62"/>
    </row>
    <row r="12973" spans="15:15" x14ac:dyDescent="0.2">
      <c r="O12973" s="62"/>
    </row>
    <row r="12974" spans="15:15" x14ac:dyDescent="0.2">
      <c r="O12974" s="62"/>
    </row>
    <row r="12975" spans="15:15" x14ac:dyDescent="0.2">
      <c r="O12975" s="62"/>
    </row>
    <row r="12976" spans="15:15" x14ac:dyDescent="0.2">
      <c r="O12976" s="62"/>
    </row>
    <row r="12977" spans="15:15" x14ac:dyDescent="0.2">
      <c r="O12977" s="62"/>
    </row>
    <row r="12978" spans="15:15" x14ac:dyDescent="0.2">
      <c r="O12978" s="62"/>
    </row>
    <row r="12979" spans="15:15" x14ac:dyDescent="0.2">
      <c r="O12979" s="62"/>
    </row>
    <row r="12980" spans="15:15" x14ac:dyDescent="0.2">
      <c r="O12980" s="62"/>
    </row>
    <row r="12981" spans="15:15" x14ac:dyDescent="0.2">
      <c r="O12981" s="62"/>
    </row>
    <row r="12982" spans="15:15" x14ac:dyDescent="0.2">
      <c r="O12982" s="62"/>
    </row>
    <row r="12983" spans="15:15" x14ac:dyDescent="0.2">
      <c r="O12983" s="62"/>
    </row>
    <row r="12984" spans="15:15" x14ac:dyDescent="0.2">
      <c r="O12984" s="62"/>
    </row>
    <row r="12985" spans="15:15" x14ac:dyDescent="0.2">
      <c r="O12985" s="62"/>
    </row>
    <row r="12986" spans="15:15" x14ac:dyDescent="0.2">
      <c r="O12986" s="62"/>
    </row>
    <row r="12987" spans="15:15" x14ac:dyDescent="0.2">
      <c r="O12987" s="62"/>
    </row>
    <row r="12988" spans="15:15" x14ac:dyDescent="0.2">
      <c r="O12988" s="62"/>
    </row>
    <row r="12989" spans="15:15" x14ac:dyDescent="0.2">
      <c r="O12989" s="62"/>
    </row>
    <row r="12990" spans="15:15" x14ac:dyDescent="0.2">
      <c r="O12990" s="62"/>
    </row>
    <row r="12991" spans="15:15" x14ac:dyDescent="0.2">
      <c r="O12991" s="62"/>
    </row>
    <row r="12992" spans="15:15" x14ac:dyDescent="0.2">
      <c r="O12992" s="62"/>
    </row>
    <row r="12993" spans="15:15" x14ac:dyDescent="0.2">
      <c r="O12993" s="62"/>
    </row>
    <row r="12994" spans="15:15" x14ac:dyDescent="0.2">
      <c r="O12994" s="62"/>
    </row>
    <row r="12995" spans="15:15" x14ac:dyDescent="0.2">
      <c r="O12995" s="62"/>
    </row>
    <row r="12996" spans="15:15" x14ac:dyDescent="0.2">
      <c r="O12996" s="62"/>
    </row>
    <row r="12997" spans="15:15" x14ac:dyDescent="0.2">
      <c r="O12997" s="62"/>
    </row>
    <row r="12998" spans="15:15" x14ac:dyDescent="0.2">
      <c r="O12998" s="62"/>
    </row>
    <row r="12999" spans="15:15" x14ac:dyDescent="0.2">
      <c r="O12999" s="62"/>
    </row>
    <row r="13000" spans="15:15" x14ac:dyDescent="0.2">
      <c r="O13000" s="62"/>
    </row>
    <row r="13001" spans="15:15" x14ac:dyDescent="0.2">
      <c r="O13001" s="62"/>
    </row>
    <row r="13002" spans="15:15" x14ac:dyDescent="0.2">
      <c r="O13002" s="62"/>
    </row>
    <row r="13003" spans="15:15" x14ac:dyDescent="0.2">
      <c r="O13003" s="62"/>
    </row>
    <row r="13004" spans="15:15" x14ac:dyDescent="0.2">
      <c r="O13004" s="62"/>
    </row>
    <row r="13005" spans="15:15" x14ac:dyDescent="0.2">
      <c r="O13005" s="62"/>
    </row>
    <row r="13006" spans="15:15" x14ac:dyDescent="0.2">
      <c r="O13006" s="62"/>
    </row>
    <row r="13007" spans="15:15" x14ac:dyDescent="0.2">
      <c r="O13007" s="62"/>
    </row>
    <row r="13008" spans="15:15" x14ac:dyDescent="0.2">
      <c r="O13008" s="62"/>
    </row>
    <row r="13009" spans="15:15" x14ac:dyDescent="0.2">
      <c r="O13009" s="62"/>
    </row>
    <row r="13010" spans="15:15" x14ac:dyDescent="0.2">
      <c r="O13010" s="62"/>
    </row>
    <row r="13011" spans="15:15" x14ac:dyDescent="0.2">
      <c r="O13011" s="62"/>
    </row>
    <row r="13012" spans="15:15" x14ac:dyDescent="0.2">
      <c r="O13012" s="62"/>
    </row>
    <row r="13013" spans="15:15" x14ac:dyDescent="0.2">
      <c r="O13013" s="62"/>
    </row>
    <row r="13014" spans="15:15" x14ac:dyDescent="0.2">
      <c r="O13014" s="62"/>
    </row>
    <row r="13015" spans="15:15" x14ac:dyDescent="0.2">
      <c r="O13015" s="62"/>
    </row>
    <row r="13016" spans="15:15" x14ac:dyDescent="0.2">
      <c r="O13016" s="62"/>
    </row>
    <row r="13017" spans="15:15" x14ac:dyDescent="0.2">
      <c r="O13017" s="62"/>
    </row>
    <row r="13018" spans="15:15" x14ac:dyDescent="0.2">
      <c r="O13018" s="62"/>
    </row>
    <row r="13019" spans="15:15" x14ac:dyDescent="0.2">
      <c r="O13019" s="62"/>
    </row>
    <row r="13020" spans="15:15" x14ac:dyDescent="0.2">
      <c r="O13020" s="62"/>
    </row>
    <row r="13021" spans="15:15" x14ac:dyDescent="0.2">
      <c r="O13021" s="62"/>
    </row>
    <row r="13022" spans="15:15" x14ac:dyDescent="0.2">
      <c r="O13022" s="62"/>
    </row>
    <row r="13023" spans="15:15" x14ac:dyDescent="0.2">
      <c r="O13023" s="62"/>
    </row>
    <row r="13024" spans="15:15" x14ac:dyDescent="0.2">
      <c r="O13024" s="62"/>
    </row>
    <row r="13025" spans="15:15" x14ac:dyDescent="0.2">
      <c r="O13025" s="62"/>
    </row>
    <row r="13026" spans="15:15" x14ac:dyDescent="0.2">
      <c r="O13026" s="62"/>
    </row>
    <row r="13027" spans="15:15" x14ac:dyDescent="0.2">
      <c r="O13027" s="62"/>
    </row>
    <row r="13028" spans="15:15" x14ac:dyDescent="0.2">
      <c r="O13028" s="62"/>
    </row>
    <row r="13029" spans="15:15" x14ac:dyDescent="0.2">
      <c r="O13029" s="62"/>
    </row>
    <row r="13030" spans="15:15" x14ac:dyDescent="0.2">
      <c r="O13030" s="62"/>
    </row>
    <row r="13031" spans="15:15" x14ac:dyDescent="0.2">
      <c r="O13031" s="62"/>
    </row>
    <row r="13032" spans="15:15" x14ac:dyDescent="0.2">
      <c r="O13032" s="62"/>
    </row>
    <row r="13033" spans="15:15" x14ac:dyDescent="0.2">
      <c r="O13033" s="62"/>
    </row>
    <row r="13034" spans="15:15" x14ac:dyDescent="0.2">
      <c r="O13034" s="62"/>
    </row>
    <row r="13035" spans="15:15" x14ac:dyDescent="0.2">
      <c r="O13035" s="62"/>
    </row>
    <row r="13036" spans="15:15" x14ac:dyDescent="0.2">
      <c r="O13036" s="62"/>
    </row>
    <row r="13037" spans="15:15" x14ac:dyDescent="0.2">
      <c r="O13037" s="62"/>
    </row>
    <row r="13038" spans="15:15" x14ac:dyDescent="0.2">
      <c r="O13038" s="62"/>
    </row>
    <row r="13039" spans="15:15" x14ac:dyDescent="0.2">
      <c r="O13039" s="62"/>
    </row>
    <row r="13040" spans="15:15" x14ac:dyDescent="0.2">
      <c r="O13040" s="62"/>
    </row>
    <row r="13041" spans="15:15" x14ac:dyDescent="0.2">
      <c r="O13041" s="62"/>
    </row>
    <row r="13042" spans="15:15" x14ac:dyDescent="0.2">
      <c r="O13042" s="62"/>
    </row>
    <row r="13043" spans="15:15" x14ac:dyDescent="0.2">
      <c r="O13043" s="62"/>
    </row>
    <row r="13044" spans="15:15" x14ac:dyDescent="0.2">
      <c r="O13044" s="62"/>
    </row>
    <row r="13045" spans="15:15" x14ac:dyDescent="0.2">
      <c r="O13045" s="62"/>
    </row>
    <row r="13046" spans="15:15" x14ac:dyDescent="0.2">
      <c r="O13046" s="62"/>
    </row>
    <row r="13047" spans="15:15" x14ac:dyDescent="0.2">
      <c r="O13047" s="62"/>
    </row>
    <row r="13048" spans="15:15" x14ac:dyDescent="0.2">
      <c r="O13048" s="62"/>
    </row>
    <row r="13049" spans="15:15" x14ac:dyDescent="0.2">
      <c r="O13049" s="62"/>
    </row>
    <row r="13050" spans="15:15" x14ac:dyDescent="0.2">
      <c r="O13050" s="62"/>
    </row>
    <row r="13051" spans="15:15" x14ac:dyDescent="0.2">
      <c r="O13051" s="62"/>
    </row>
    <row r="13052" spans="15:15" x14ac:dyDescent="0.2">
      <c r="O13052" s="62"/>
    </row>
    <row r="13053" spans="15:15" x14ac:dyDescent="0.2">
      <c r="O13053" s="62"/>
    </row>
    <row r="13054" spans="15:15" x14ac:dyDescent="0.2">
      <c r="O13054" s="62"/>
    </row>
    <row r="13055" spans="15:15" x14ac:dyDescent="0.2">
      <c r="O13055" s="62"/>
    </row>
    <row r="13056" spans="15:15" x14ac:dyDescent="0.2">
      <c r="O13056" s="62"/>
    </row>
    <row r="13057" spans="15:15" x14ac:dyDescent="0.2">
      <c r="O13057" s="62"/>
    </row>
    <row r="13058" spans="15:15" x14ac:dyDescent="0.2">
      <c r="O13058" s="62"/>
    </row>
    <row r="13059" spans="15:15" x14ac:dyDescent="0.2">
      <c r="O13059" s="62"/>
    </row>
    <row r="13060" spans="15:15" x14ac:dyDescent="0.2">
      <c r="O13060" s="62"/>
    </row>
    <row r="13061" spans="15:15" x14ac:dyDescent="0.2">
      <c r="O13061" s="62"/>
    </row>
    <row r="13062" spans="15:15" x14ac:dyDescent="0.2">
      <c r="O13062" s="62"/>
    </row>
    <row r="13063" spans="15:15" x14ac:dyDescent="0.2">
      <c r="O13063" s="62"/>
    </row>
    <row r="13064" spans="15:15" x14ac:dyDescent="0.2">
      <c r="O13064" s="62"/>
    </row>
    <row r="13065" spans="15:15" x14ac:dyDescent="0.2">
      <c r="O13065" s="62"/>
    </row>
    <row r="13066" spans="15:15" x14ac:dyDescent="0.2">
      <c r="O13066" s="62"/>
    </row>
    <row r="13067" spans="15:15" x14ac:dyDescent="0.2">
      <c r="O13067" s="62"/>
    </row>
    <row r="13068" spans="15:15" x14ac:dyDescent="0.2">
      <c r="O13068" s="62"/>
    </row>
    <row r="13069" spans="15:15" x14ac:dyDescent="0.2">
      <c r="O13069" s="62"/>
    </row>
    <row r="13070" spans="15:15" x14ac:dyDescent="0.2">
      <c r="O13070" s="62"/>
    </row>
    <row r="13071" spans="15:15" x14ac:dyDescent="0.2">
      <c r="O13071" s="62"/>
    </row>
    <row r="13072" spans="15:15" x14ac:dyDescent="0.2">
      <c r="O13072" s="62"/>
    </row>
    <row r="13073" spans="15:15" x14ac:dyDescent="0.2">
      <c r="O13073" s="62"/>
    </row>
    <row r="13074" spans="15:15" x14ac:dyDescent="0.2">
      <c r="O13074" s="62"/>
    </row>
    <row r="13075" spans="15:15" x14ac:dyDescent="0.2">
      <c r="O13075" s="62"/>
    </row>
    <row r="13076" spans="15:15" x14ac:dyDescent="0.2">
      <c r="O13076" s="62"/>
    </row>
    <row r="13077" spans="15:15" x14ac:dyDescent="0.2">
      <c r="O13077" s="62"/>
    </row>
    <row r="13078" spans="15:15" x14ac:dyDescent="0.2">
      <c r="O13078" s="62"/>
    </row>
    <row r="13079" spans="15:15" x14ac:dyDescent="0.2">
      <c r="O13079" s="62"/>
    </row>
    <row r="13080" spans="15:15" x14ac:dyDescent="0.2">
      <c r="O13080" s="62"/>
    </row>
    <row r="13081" spans="15:15" x14ac:dyDescent="0.2">
      <c r="O13081" s="62"/>
    </row>
    <row r="13082" spans="15:15" x14ac:dyDescent="0.2">
      <c r="O13082" s="62"/>
    </row>
    <row r="13083" spans="15:15" x14ac:dyDescent="0.2">
      <c r="O13083" s="62"/>
    </row>
    <row r="13084" spans="15:15" x14ac:dyDescent="0.2">
      <c r="O13084" s="62"/>
    </row>
    <row r="13085" spans="15:15" x14ac:dyDescent="0.2">
      <c r="O13085" s="62"/>
    </row>
    <row r="13086" spans="15:15" x14ac:dyDescent="0.2">
      <c r="O13086" s="62"/>
    </row>
    <row r="13087" spans="15:15" x14ac:dyDescent="0.2">
      <c r="O13087" s="62"/>
    </row>
    <row r="13088" spans="15:15" x14ac:dyDescent="0.2">
      <c r="O13088" s="62"/>
    </row>
    <row r="13089" spans="15:15" x14ac:dyDescent="0.2">
      <c r="O13089" s="62"/>
    </row>
    <row r="13090" spans="15:15" x14ac:dyDescent="0.2">
      <c r="O13090" s="62"/>
    </row>
    <row r="13091" spans="15:15" x14ac:dyDescent="0.2">
      <c r="O13091" s="62"/>
    </row>
    <row r="13092" spans="15:15" x14ac:dyDescent="0.2">
      <c r="O13092" s="62"/>
    </row>
    <row r="13093" spans="15:15" x14ac:dyDescent="0.2">
      <c r="O13093" s="62"/>
    </row>
    <row r="13094" spans="15:15" x14ac:dyDescent="0.2">
      <c r="O13094" s="62"/>
    </row>
    <row r="13095" spans="15:15" x14ac:dyDescent="0.2">
      <c r="O13095" s="62"/>
    </row>
    <row r="13096" spans="15:15" x14ac:dyDescent="0.2">
      <c r="O13096" s="62"/>
    </row>
    <row r="13097" spans="15:15" x14ac:dyDescent="0.2">
      <c r="O13097" s="62"/>
    </row>
    <row r="13098" spans="15:15" x14ac:dyDescent="0.2">
      <c r="O13098" s="62"/>
    </row>
    <row r="13099" spans="15:15" x14ac:dyDescent="0.2">
      <c r="O13099" s="62"/>
    </row>
    <row r="13100" spans="15:15" x14ac:dyDescent="0.2">
      <c r="O13100" s="62"/>
    </row>
    <row r="13101" spans="15:15" x14ac:dyDescent="0.2">
      <c r="O13101" s="62"/>
    </row>
    <row r="13102" spans="15:15" x14ac:dyDescent="0.2">
      <c r="O13102" s="62"/>
    </row>
    <row r="13103" spans="15:15" x14ac:dyDescent="0.2">
      <c r="O13103" s="62"/>
    </row>
    <row r="13104" spans="15:15" x14ac:dyDescent="0.2">
      <c r="O13104" s="62"/>
    </row>
    <row r="13105" spans="15:15" x14ac:dyDescent="0.2">
      <c r="O13105" s="62"/>
    </row>
    <row r="13106" spans="15:15" x14ac:dyDescent="0.2">
      <c r="O13106" s="62"/>
    </row>
    <row r="13107" spans="15:15" x14ac:dyDescent="0.2">
      <c r="O13107" s="62"/>
    </row>
    <row r="13108" spans="15:15" x14ac:dyDescent="0.2">
      <c r="O13108" s="62"/>
    </row>
    <row r="13109" spans="15:15" x14ac:dyDescent="0.2">
      <c r="O13109" s="62"/>
    </row>
    <row r="13110" spans="15:15" x14ac:dyDescent="0.2">
      <c r="O13110" s="62"/>
    </row>
    <row r="13111" spans="15:15" x14ac:dyDescent="0.2">
      <c r="O13111" s="62"/>
    </row>
    <row r="13112" spans="15:15" x14ac:dyDescent="0.2">
      <c r="O13112" s="62"/>
    </row>
    <row r="13113" spans="15:15" x14ac:dyDescent="0.2">
      <c r="O13113" s="62"/>
    </row>
    <row r="13114" spans="15:15" x14ac:dyDescent="0.2">
      <c r="O13114" s="62"/>
    </row>
    <row r="13115" spans="15:15" x14ac:dyDescent="0.2">
      <c r="O13115" s="62"/>
    </row>
    <row r="13116" spans="15:15" x14ac:dyDescent="0.2">
      <c r="O13116" s="62"/>
    </row>
    <row r="13117" spans="15:15" x14ac:dyDescent="0.2">
      <c r="O13117" s="62"/>
    </row>
    <row r="13118" spans="15:15" x14ac:dyDescent="0.2">
      <c r="O13118" s="62"/>
    </row>
    <row r="13119" spans="15:15" x14ac:dyDescent="0.2">
      <c r="O13119" s="62"/>
    </row>
    <row r="13120" spans="15:15" x14ac:dyDescent="0.2">
      <c r="O13120" s="62"/>
    </row>
    <row r="13121" spans="15:15" x14ac:dyDescent="0.2">
      <c r="O13121" s="62"/>
    </row>
    <row r="13122" spans="15:15" x14ac:dyDescent="0.2">
      <c r="O13122" s="62"/>
    </row>
    <row r="13123" spans="15:15" x14ac:dyDescent="0.2">
      <c r="O13123" s="62"/>
    </row>
    <row r="13124" spans="15:15" x14ac:dyDescent="0.2">
      <c r="O13124" s="62"/>
    </row>
    <row r="13125" spans="15:15" x14ac:dyDescent="0.2">
      <c r="O13125" s="62"/>
    </row>
    <row r="13126" spans="15:15" x14ac:dyDescent="0.2">
      <c r="O13126" s="62"/>
    </row>
    <row r="13127" spans="15:15" x14ac:dyDescent="0.2">
      <c r="O13127" s="62"/>
    </row>
    <row r="13128" spans="15:15" x14ac:dyDescent="0.2">
      <c r="O13128" s="62"/>
    </row>
    <row r="13129" spans="15:15" x14ac:dyDescent="0.2">
      <c r="O13129" s="62"/>
    </row>
    <row r="13130" spans="15:15" x14ac:dyDescent="0.2">
      <c r="O13130" s="62"/>
    </row>
    <row r="13131" spans="15:15" x14ac:dyDescent="0.2">
      <c r="O13131" s="62"/>
    </row>
    <row r="13132" spans="15:15" x14ac:dyDescent="0.2">
      <c r="O13132" s="62"/>
    </row>
    <row r="13133" spans="15:15" x14ac:dyDescent="0.2">
      <c r="O13133" s="62"/>
    </row>
    <row r="13134" spans="15:15" x14ac:dyDescent="0.2">
      <c r="O13134" s="62"/>
    </row>
    <row r="13135" spans="15:15" x14ac:dyDescent="0.2">
      <c r="O13135" s="62"/>
    </row>
    <row r="13136" spans="15:15" x14ac:dyDescent="0.2">
      <c r="O13136" s="62"/>
    </row>
    <row r="13137" spans="15:15" x14ac:dyDescent="0.2">
      <c r="O13137" s="62"/>
    </row>
    <row r="13138" spans="15:15" x14ac:dyDescent="0.2">
      <c r="O13138" s="62"/>
    </row>
    <row r="13139" spans="15:15" x14ac:dyDescent="0.2">
      <c r="O13139" s="62"/>
    </row>
    <row r="13140" spans="15:15" x14ac:dyDescent="0.2">
      <c r="O13140" s="62"/>
    </row>
    <row r="13141" spans="15:15" x14ac:dyDescent="0.2">
      <c r="O13141" s="62"/>
    </row>
    <row r="13142" spans="15:15" x14ac:dyDescent="0.2">
      <c r="O13142" s="62"/>
    </row>
    <row r="13143" spans="15:15" x14ac:dyDescent="0.2">
      <c r="O13143" s="62"/>
    </row>
    <row r="13144" spans="15:15" x14ac:dyDescent="0.2">
      <c r="O13144" s="62"/>
    </row>
    <row r="13145" spans="15:15" x14ac:dyDescent="0.2">
      <c r="O13145" s="62"/>
    </row>
    <row r="13146" spans="15:15" x14ac:dyDescent="0.2">
      <c r="O13146" s="62"/>
    </row>
    <row r="13147" spans="15:15" x14ac:dyDescent="0.2">
      <c r="O13147" s="62"/>
    </row>
    <row r="13148" spans="15:15" x14ac:dyDescent="0.2">
      <c r="O13148" s="62"/>
    </row>
    <row r="13149" spans="15:15" x14ac:dyDescent="0.2">
      <c r="O13149" s="62"/>
    </row>
    <row r="13150" spans="15:15" x14ac:dyDescent="0.2">
      <c r="O13150" s="62"/>
    </row>
    <row r="13151" spans="15:15" x14ac:dyDescent="0.2">
      <c r="O13151" s="62"/>
    </row>
    <row r="13152" spans="15:15" x14ac:dyDescent="0.2">
      <c r="O13152" s="62"/>
    </row>
    <row r="13153" spans="15:15" x14ac:dyDescent="0.2">
      <c r="O13153" s="62"/>
    </row>
    <row r="13154" spans="15:15" x14ac:dyDescent="0.2">
      <c r="O13154" s="62"/>
    </row>
    <row r="13155" spans="15:15" x14ac:dyDescent="0.2">
      <c r="O13155" s="62"/>
    </row>
    <row r="13156" spans="15:15" x14ac:dyDescent="0.2">
      <c r="O13156" s="62"/>
    </row>
    <row r="13157" spans="15:15" x14ac:dyDescent="0.2">
      <c r="O13157" s="62"/>
    </row>
    <row r="13158" spans="15:15" x14ac:dyDescent="0.2">
      <c r="O13158" s="62"/>
    </row>
    <row r="13159" spans="15:15" x14ac:dyDescent="0.2">
      <c r="O13159" s="62"/>
    </row>
    <row r="13160" spans="15:15" x14ac:dyDescent="0.2">
      <c r="O13160" s="62"/>
    </row>
    <row r="13161" spans="15:15" x14ac:dyDescent="0.2">
      <c r="O13161" s="62"/>
    </row>
    <row r="13162" spans="15:15" x14ac:dyDescent="0.2">
      <c r="O13162" s="62"/>
    </row>
    <row r="13163" spans="15:15" x14ac:dyDescent="0.2">
      <c r="O13163" s="62"/>
    </row>
    <row r="13164" spans="15:15" x14ac:dyDescent="0.2">
      <c r="O13164" s="62"/>
    </row>
    <row r="13165" spans="15:15" x14ac:dyDescent="0.2">
      <c r="O13165" s="62"/>
    </row>
    <row r="13166" spans="15:15" x14ac:dyDescent="0.2">
      <c r="O13166" s="62"/>
    </row>
    <row r="13167" spans="15:15" x14ac:dyDescent="0.2">
      <c r="O13167" s="62"/>
    </row>
    <row r="13168" spans="15:15" x14ac:dyDescent="0.2">
      <c r="O13168" s="62"/>
    </row>
    <row r="13169" spans="15:15" x14ac:dyDescent="0.2">
      <c r="O13169" s="62"/>
    </row>
    <row r="13170" spans="15:15" x14ac:dyDescent="0.2">
      <c r="O13170" s="62"/>
    </row>
    <row r="13171" spans="15:15" x14ac:dyDescent="0.2">
      <c r="O13171" s="62"/>
    </row>
    <row r="13172" spans="15:15" x14ac:dyDescent="0.2">
      <c r="O13172" s="62"/>
    </row>
    <row r="13173" spans="15:15" x14ac:dyDescent="0.2">
      <c r="O13173" s="62"/>
    </row>
    <row r="13174" spans="15:15" x14ac:dyDescent="0.2">
      <c r="O13174" s="62"/>
    </row>
    <row r="13175" spans="15:15" x14ac:dyDescent="0.2">
      <c r="O13175" s="62"/>
    </row>
    <row r="13176" spans="15:15" x14ac:dyDescent="0.2">
      <c r="O13176" s="62"/>
    </row>
    <row r="13177" spans="15:15" x14ac:dyDescent="0.2">
      <c r="O13177" s="62"/>
    </row>
    <row r="13178" spans="15:15" x14ac:dyDescent="0.2">
      <c r="O13178" s="62"/>
    </row>
    <row r="13179" spans="15:15" x14ac:dyDescent="0.2">
      <c r="O13179" s="62"/>
    </row>
    <row r="13180" spans="15:15" x14ac:dyDescent="0.2">
      <c r="O13180" s="62"/>
    </row>
    <row r="13181" spans="15:15" x14ac:dyDescent="0.2">
      <c r="O13181" s="62"/>
    </row>
    <row r="13182" spans="15:15" x14ac:dyDescent="0.2">
      <c r="O13182" s="62"/>
    </row>
    <row r="13183" spans="15:15" x14ac:dyDescent="0.2">
      <c r="O13183" s="62"/>
    </row>
    <row r="13184" spans="15:15" x14ac:dyDescent="0.2">
      <c r="O13184" s="62"/>
    </row>
    <row r="13185" spans="15:15" x14ac:dyDescent="0.2">
      <c r="O13185" s="62"/>
    </row>
    <row r="13186" spans="15:15" x14ac:dyDescent="0.2">
      <c r="O13186" s="62"/>
    </row>
    <row r="13187" spans="15:15" x14ac:dyDescent="0.2">
      <c r="O13187" s="62"/>
    </row>
    <row r="13188" spans="15:15" x14ac:dyDescent="0.2">
      <c r="O13188" s="62"/>
    </row>
    <row r="13189" spans="15:15" x14ac:dyDescent="0.2">
      <c r="O13189" s="62"/>
    </row>
    <row r="13190" spans="15:15" x14ac:dyDescent="0.2">
      <c r="O13190" s="62"/>
    </row>
    <row r="13191" spans="15:15" x14ac:dyDescent="0.2">
      <c r="O13191" s="62"/>
    </row>
    <row r="13192" spans="15:15" x14ac:dyDescent="0.2">
      <c r="O13192" s="62"/>
    </row>
    <row r="13193" spans="15:15" x14ac:dyDescent="0.2">
      <c r="O13193" s="62"/>
    </row>
    <row r="13194" spans="15:15" x14ac:dyDescent="0.2">
      <c r="O13194" s="62"/>
    </row>
    <row r="13195" spans="15:15" x14ac:dyDescent="0.2">
      <c r="O13195" s="62"/>
    </row>
    <row r="13196" spans="15:15" x14ac:dyDescent="0.2">
      <c r="O13196" s="62"/>
    </row>
    <row r="13197" spans="15:15" x14ac:dyDescent="0.2">
      <c r="O13197" s="62"/>
    </row>
    <row r="13198" spans="15:15" x14ac:dyDescent="0.2">
      <c r="O13198" s="62"/>
    </row>
    <row r="13199" spans="15:15" x14ac:dyDescent="0.2">
      <c r="O13199" s="62"/>
    </row>
    <row r="13200" spans="15:15" x14ac:dyDescent="0.2">
      <c r="O13200" s="62"/>
    </row>
    <row r="13201" spans="15:15" x14ac:dyDescent="0.2">
      <c r="O13201" s="62"/>
    </row>
    <row r="13202" spans="15:15" x14ac:dyDescent="0.2">
      <c r="O13202" s="62"/>
    </row>
    <row r="13203" spans="15:15" x14ac:dyDescent="0.2">
      <c r="O13203" s="62"/>
    </row>
    <row r="13204" spans="15:15" x14ac:dyDescent="0.2">
      <c r="O13204" s="62"/>
    </row>
    <row r="13205" spans="15:15" x14ac:dyDescent="0.2">
      <c r="O13205" s="62"/>
    </row>
    <row r="13206" spans="15:15" x14ac:dyDescent="0.2">
      <c r="O13206" s="62"/>
    </row>
    <row r="13207" spans="15:15" x14ac:dyDescent="0.2">
      <c r="O13207" s="62"/>
    </row>
    <row r="13208" spans="15:15" x14ac:dyDescent="0.2">
      <c r="O13208" s="62"/>
    </row>
    <row r="13209" spans="15:15" x14ac:dyDescent="0.2">
      <c r="O13209" s="62"/>
    </row>
    <row r="13210" spans="15:15" x14ac:dyDescent="0.2">
      <c r="O13210" s="62"/>
    </row>
    <row r="13211" spans="15:15" x14ac:dyDescent="0.2">
      <c r="O13211" s="62"/>
    </row>
    <row r="13212" spans="15:15" x14ac:dyDescent="0.2">
      <c r="O13212" s="62"/>
    </row>
    <row r="13213" spans="15:15" x14ac:dyDescent="0.2">
      <c r="O13213" s="62"/>
    </row>
    <row r="13214" spans="15:15" x14ac:dyDescent="0.2">
      <c r="O13214" s="62"/>
    </row>
    <row r="13215" spans="15:15" x14ac:dyDescent="0.2">
      <c r="O13215" s="62"/>
    </row>
    <row r="13216" spans="15:15" x14ac:dyDescent="0.2">
      <c r="O13216" s="62"/>
    </row>
    <row r="13217" spans="15:15" x14ac:dyDescent="0.2">
      <c r="O13217" s="62"/>
    </row>
    <row r="13218" spans="15:15" x14ac:dyDescent="0.2">
      <c r="O13218" s="62"/>
    </row>
    <row r="13219" spans="15:15" x14ac:dyDescent="0.2">
      <c r="O13219" s="62"/>
    </row>
    <row r="13220" spans="15:15" x14ac:dyDescent="0.2">
      <c r="O13220" s="62"/>
    </row>
    <row r="13221" spans="15:15" x14ac:dyDescent="0.2">
      <c r="O13221" s="62"/>
    </row>
    <row r="13222" spans="15:15" x14ac:dyDescent="0.2">
      <c r="O13222" s="62"/>
    </row>
    <row r="13223" spans="15:15" x14ac:dyDescent="0.2">
      <c r="O13223" s="62"/>
    </row>
    <row r="13224" spans="15:15" x14ac:dyDescent="0.2">
      <c r="O13224" s="62"/>
    </row>
    <row r="13225" spans="15:15" x14ac:dyDescent="0.2">
      <c r="O13225" s="62"/>
    </row>
    <row r="13226" spans="15:15" x14ac:dyDescent="0.2">
      <c r="O13226" s="62"/>
    </row>
    <row r="13227" spans="15:15" x14ac:dyDescent="0.2">
      <c r="O13227" s="62"/>
    </row>
    <row r="13228" spans="15:15" x14ac:dyDescent="0.2">
      <c r="O13228" s="62"/>
    </row>
    <row r="13229" spans="15:15" x14ac:dyDescent="0.2">
      <c r="O13229" s="62"/>
    </row>
    <row r="13230" spans="15:15" x14ac:dyDescent="0.2">
      <c r="O13230" s="62"/>
    </row>
    <row r="13231" spans="15:15" x14ac:dyDescent="0.2">
      <c r="O13231" s="62"/>
    </row>
    <row r="13232" spans="15:15" x14ac:dyDescent="0.2">
      <c r="O13232" s="62"/>
    </row>
    <row r="13233" spans="15:15" x14ac:dyDescent="0.2">
      <c r="O13233" s="62"/>
    </row>
    <row r="13234" spans="15:15" x14ac:dyDescent="0.2">
      <c r="O13234" s="62"/>
    </row>
    <row r="13235" spans="15:15" x14ac:dyDescent="0.2">
      <c r="O13235" s="62"/>
    </row>
    <row r="13236" spans="15:15" x14ac:dyDescent="0.2">
      <c r="O13236" s="62"/>
    </row>
    <row r="13237" spans="15:15" x14ac:dyDescent="0.2">
      <c r="O13237" s="62"/>
    </row>
    <row r="13238" spans="15:15" x14ac:dyDescent="0.2">
      <c r="O13238" s="62"/>
    </row>
    <row r="13239" spans="15:15" x14ac:dyDescent="0.2">
      <c r="O13239" s="62"/>
    </row>
    <row r="13240" spans="15:15" x14ac:dyDescent="0.2">
      <c r="O13240" s="62"/>
    </row>
    <row r="13241" spans="15:15" x14ac:dyDescent="0.2">
      <c r="O13241" s="62"/>
    </row>
    <row r="13242" spans="15:15" x14ac:dyDescent="0.2">
      <c r="O13242" s="62"/>
    </row>
    <row r="13243" spans="15:15" x14ac:dyDescent="0.2">
      <c r="O13243" s="62"/>
    </row>
    <row r="13244" spans="15:15" x14ac:dyDescent="0.2">
      <c r="O13244" s="62"/>
    </row>
    <row r="13245" spans="15:15" x14ac:dyDescent="0.2">
      <c r="O13245" s="62"/>
    </row>
    <row r="13246" spans="15:15" x14ac:dyDescent="0.2">
      <c r="O13246" s="62"/>
    </row>
    <row r="13247" spans="15:15" x14ac:dyDescent="0.2">
      <c r="O13247" s="62"/>
    </row>
    <row r="13248" spans="15:15" x14ac:dyDescent="0.2">
      <c r="O13248" s="62"/>
    </row>
    <row r="13249" spans="15:15" x14ac:dyDescent="0.2">
      <c r="O13249" s="62"/>
    </row>
    <row r="13250" spans="15:15" x14ac:dyDescent="0.2">
      <c r="O13250" s="62"/>
    </row>
    <row r="13251" spans="15:15" x14ac:dyDescent="0.2">
      <c r="O13251" s="62"/>
    </row>
    <row r="13252" spans="15:15" x14ac:dyDescent="0.2">
      <c r="O13252" s="62"/>
    </row>
    <row r="13253" spans="15:15" x14ac:dyDescent="0.2">
      <c r="O13253" s="62"/>
    </row>
    <row r="13254" spans="15:15" x14ac:dyDescent="0.2">
      <c r="O13254" s="62"/>
    </row>
    <row r="13255" spans="15:15" x14ac:dyDescent="0.2">
      <c r="O13255" s="62"/>
    </row>
    <row r="13256" spans="15:15" x14ac:dyDescent="0.2">
      <c r="O13256" s="62"/>
    </row>
    <row r="13257" spans="15:15" x14ac:dyDescent="0.2">
      <c r="O13257" s="62"/>
    </row>
    <row r="13258" spans="15:15" x14ac:dyDescent="0.2">
      <c r="O13258" s="62"/>
    </row>
    <row r="13259" spans="15:15" x14ac:dyDescent="0.2">
      <c r="O13259" s="62"/>
    </row>
    <row r="13260" spans="15:15" x14ac:dyDescent="0.2">
      <c r="O13260" s="62"/>
    </row>
    <row r="13261" spans="15:15" x14ac:dyDescent="0.2">
      <c r="O13261" s="62"/>
    </row>
    <row r="13262" spans="15:15" x14ac:dyDescent="0.2">
      <c r="O13262" s="62"/>
    </row>
    <row r="13263" spans="15:15" x14ac:dyDescent="0.2">
      <c r="O13263" s="62"/>
    </row>
    <row r="13264" spans="15:15" x14ac:dyDescent="0.2">
      <c r="O13264" s="62"/>
    </row>
    <row r="13265" spans="15:15" x14ac:dyDescent="0.2">
      <c r="O13265" s="62"/>
    </row>
    <row r="13266" spans="15:15" x14ac:dyDescent="0.2">
      <c r="O13266" s="62"/>
    </row>
    <row r="13267" spans="15:15" x14ac:dyDescent="0.2">
      <c r="O13267" s="62"/>
    </row>
    <row r="13268" spans="15:15" x14ac:dyDescent="0.2">
      <c r="O13268" s="62"/>
    </row>
    <row r="13269" spans="15:15" x14ac:dyDescent="0.2">
      <c r="O13269" s="62"/>
    </row>
    <row r="13270" spans="15:15" x14ac:dyDescent="0.2">
      <c r="O13270" s="62"/>
    </row>
    <row r="13271" spans="15:15" x14ac:dyDescent="0.2">
      <c r="O13271" s="62"/>
    </row>
    <row r="13272" spans="15:15" x14ac:dyDescent="0.2">
      <c r="O13272" s="62"/>
    </row>
    <row r="13273" spans="15:15" x14ac:dyDescent="0.2">
      <c r="O13273" s="62"/>
    </row>
    <row r="13274" spans="15:15" x14ac:dyDescent="0.2">
      <c r="O13274" s="62"/>
    </row>
    <row r="13275" spans="15:15" x14ac:dyDescent="0.2">
      <c r="O13275" s="62"/>
    </row>
    <row r="13276" spans="15:15" x14ac:dyDescent="0.2">
      <c r="O13276" s="62"/>
    </row>
    <row r="13277" spans="15:15" x14ac:dyDescent="0.2">
      <c r="O13277" s="62"/>
    </row>
    <row r="13278" spans="15:15" x14ac:dyDescent="0.2">
      <c r="O13278" s="62"/>
    </row>
    <row r="13279" spans="15:15" x14ac:dyDescent="0.2">
      <c r="O13279" s="62"/>
    </row>
    <row r="13280" spans="15:15" x14ac:dyDescent="0.2">
      <c r="O13280" s="62"/>
    </row>
    <row r="13281" spans="15:15" x14ac:dyDescent="0.2">
      <c r="O13281" s="62"/>
    </row>
    <row r="13282" spans="15:15" x14ac:dyDescent="0.2">
      <c r="O13282" s="62"/>
    </row>
    <row r="13283" spans="15:15" x14ac:dyDescent="0.2">
      <c r="O13283" s="62"/>
    </row>
    <row r="13284" spans="15:15" x14ac:dyDescent="0.2">
      <c r="O13284" s="62"/>
    </row>
    <row r="13285" spans="15:15" x14ac:dyDescent="0.2">
      <c r="O13285" s="62"/>
    </row>
    <row r="13286" spans="15:15" x14ac:dyDescent="0.2">
      <c r="O13286" s="62"/>
    </row>
    <row r="13287" spans="15:15" x14ac:dyDescent="0.2">
      <c r="O13287" s="62"/>
    </row>
    <row r="13288" spans="15:15" x14ac:dyDescent="0.2">
      <c r="O13288" s="62"/>
    </row>
    <row r="13289" spans="15:15" x14ac:dyDescent="0.2">
      <c r="O13289" s="62"/>
    </row>
    <row r="13290" spans="15:15" x14ac:dyDescent="0.2">
      <c r="O13290" s="62"/>
    </row>
    <row r="13291" spans="15:15" x14ac:dyDescent="0.2">
      <c r="O13291" s="62"/>
    </row>
    <row r="13292" spans="15:15" x14ac:dyDescent="0.2">
      <c r="O13292" s="62"/>
    </row>
    <row r="13293" spans="15:15" x14ac:dyDescent="0.2">
      <c r="O13293" s="62"/>
    </row>
    <row r="13294" spans="15:15" x14ac:dyDescent="0.2">
      <c r="O13294" s="62"/>
    </row>
    <row r="13295" spans="15:15" x14ac:dyDescent="0.2">
      <c r="O13295" s="62"/>
    </row>
    <row r="13296" spans="15:15" x14ac:dyDescent="0.2">
      <c r="O13296" s="62"/>
    </row>
    <row r="13297" spans="15:15" x14ac:dyDescent="0.2">
      <c r="O13297" s="62"/>
    </row>
    <row r="13298" spans="15:15" x14ac:dyDescent="0.2">
      <c r="O13298" s="62"/>
    </row>
    <row r="13299" spans="15:15" x14ac:dyDescent="0.2">
      <c r="O13299" s="62"/>
    </row>
    <row r="13300" spans="15:15" x14ac:dyDescent="0.2">
      <c r="O13300" s="62"/>
    </row>
    <row r="13301" spans="15:15" x14ac:dyDescent="0.2">
      <c r="O13301" s="62"/>
    </row>
    <row r="13302" spans="15:15" x14ac:dyDescent="0.2">
      <c r="O13302" s="62"/>
    </row>
    <row r="13303" spans="15:15" x14ac:dyDescent="0.2">
      <c r="O13303" s="62"/>
    </row>
    <row r="13304" spans="15:15" x14ac:dyDescent="0.2">
      <c r="O13304" s="62"/>
    </row>
    <row r="13305" spans="15:15" x14ac:dyDescent="0.2">
      <c r="O13305" s="62"/>
    </row>
    <row r="13306" spans="15:15" x14ac:dyDescent="0.2">
      <c r="O13306" s="62"/>
    </row>
    <row r="13307" spans="15:15" x14ac:dyDescent="0.2">
      <c r="O13307" s="62"/>
    </row>
    <row r="13308" spans="15:15" x14ac:dyDescent="0.2">
      <c r="O13308" s="62"/>
    </row>
    <row r="13309" spans="15:15" x14ac:dyDescent="0.2">
      <c r="O13309" s="62"/>
    </row>
    <row r="13310" spans="15:15" x14ac:dyDescent="0.2">
      <c r="O13310" s="62"/>
    </row>
    <row r="13311" spans="15:15" x14ac:dyDescent="0.2">
      <c r="O13311" s="62"/>
    </row>
    <row r="13312" spans="15:15" x14ac:dyDescent="0.2">
      <c r="O13312" s="62"/>
    </row>
    <row r="13313" spans="15:15" x14ac:dyDescent="0.2">
      <c r="O13313" s="62"/>
    </row>
    <row r="13314" spans="15:15" x14ac:dyDescent="0.2">
      <c r="O13314" s="62"/>
    </row>
    <row r="13315" spans="15:15" x14ac:dyDescent="0.2">
      <c r="O13315" s="62"/>
    </row>
    <row r="13316" spans="15:15" x14ac:dyDescent="0.2">
      <c r="O13316" s="62"/>
    </row>
    <row r="13317" spans="15:15" x14ac:dyDescent="0.2">
      <c r="O13317" s="62"/>
    </row>
    <row r="13318" spans="15:15" x14ac:dyDescent="0.2">
      <c r="O13318" s="62"/>
    </row>
    <row r="13319" spans="15:15" x14ac:dyDescent="0.2">
      <c r="O13319" s="62"/>
    </row>
    <row r="13320" spans="15:15" x14ac:dyDescent="0.2">
      <c r="O13320" s="62"/>
    </row>
    <row r="13321" spans="15:15" x14ac:dyDescent="0.2">
      <c r="O13321" s="62"/>
    </row>
    <row r="13322" spans="15:15" x14ac:dyDescent="0.2">
      <c r="O13322" s="62"/>
    </row>
    <row r="13323" spans="15:15" x14ac:dyDescent="0.2">
      <c r="O13323" s="62"/>
    </row>
    <row r="13324" spans="15:15" x14ac:dyDescent="0.2">
      <c r="O13324" s="62"/>
    </row>
    <row r="13325" spans="15:15" x14ac:dyDescent="0.2">
      <c r="O13325" s="62"/>
    </row>
    <row r="13326" spans="15:15" x14ac:dyDescent="0.2">
      <c r="O13326" s="62"/>
    </row>
    <row r="13327" spans="15:15" x14ac:dyDescent="0.2">
      <c r="O13327" s="62"/>
    </row>
    <row r="13328" spans="15:15" x14ac:dyDescent="0.2">
      <c r="O13328" s="62"/>
    </row>
    <row r="13329" spans="15:15" x14ac:dyDescent="0.2">
      <c r="O13329" s="62"/>
    </row>
    <row r="13330" spans="15:15" x14ac:dyDescent="0.2">
      <c r="O13330" s="62"/>
    </row>
    <row r="13331" spans="15:15" x14ac:dyDescent="0.2">
      <c r="O13331" s="62"/>
    </row>
    <row r="13332" spans="15:15" x14ac:dyDescent="0.2">
      <c r="O13332" s="62"/>
    </row>
    <row r="13333" spans="15:15" x14ac:dyDescent="0.2">
      <c r="O13333" s="62"/>
    </row>
    <row r="13334" spans="15:15" x14ac:dyDescent="0.2">
      <c r="O13334" s="62"/>
    </row>
    <row r="13335" spans="15:15" x14ac:dyDescent="0.2">
      <c r="O13335" s="62"/>
    </row>
    <row r="13336" spans="15:15" x14ac:dyDescent="0.2">
      <c r="O13336" s="62"/>
    </row>
    <row r="13337" spans="15:15" x14ac:dyDescent="0.2">
      <c r="O13337" s="62"/>
    </row>
    <row r="13338" spans="15:15" x14ac:dyDescent="0.2">
      <c r="O13338" s="62"/>
    </row>
    <row r="13339" spans="15:15" x14ac:dyDescent="0.2">
      <c r="O13339" s="62"/>
    </row>
    <row r="13340" spans="15:15" x14ac:dyDescent="0.2">
      <c r="O13340" s="62"/>
    </row>
    <row r="13341" spans="15:15" x14ac:dyDescent="0.2">
      <c r="O13341" s="62"/>
    </row>
    <row r="13342" spans="15:15" x14ac:dyDescent="0.2">
      <c r="O13342" s="62"/>
    </row>
    <row r="13343" spans="15:15" x14ac:dyDescent="0.2">
      <c r="O13343" s="62"/>
    </row>
    <row r="13344" spans="15:15" x14ac:dyDescent="0.2">
      <c r="O13344" s="62"/>
    </row>
    <row r="13345" spans="15:15" x14ac:dyDescent="0.2">
      <c r="O13345" s="62"/>
    </row>
    <row r="13346" spans="15:15" x14ac:dyDescent="0.2">
      <c r="O13346" s="62"/>
    </row>
    <row r="13347" spans="15:15" x14ac:dyDescent="0.2">
      <c r="O13347" s="62"/>
    </row>
    <row r="13348" spans="15:15" x14ac:dyDescent="0.2">
      <c r="O13348" s="62"/>
    </row>
    <row r="13349" spans="15:15" x14ac:dyDescent="0.2">
      <c r="O13349" s="62"/>
    </row>
    <row r="13350" spans="15:15" x14ac:dyDescent="0.2">
      <c r="O13350" s="62"/>
    </row>
    <row r="13351" spans="15:15" x14ac:dyDescent="0.2">
      <c r="O13351" s="62"/>
    </row>
    <row r="13352" spans="15:15" x14ac:dyDescent="0.2">
      <c r="O13352" s="62"/>
    </row>
    <row r="13353" spans="15:15" x14ac:dyDescent="0.2">
      <c r="O13353" s="62"/>
    </row>
    <row r="13354" spans="15:15" x14ac:dyDescent="0.2">
      <c r="O13354" s="62"/>
    </row>
    <row r="13355" spans="15:15" x14ac:dyDescent="0.2">
      <c r="O13355" s="62"/>
    </row>
    <row r="13356" spans="15:15" x14ac:dyDescent="0.2">
      <c r="O13356" s="62"/>
    </row>
    <row r="13357" spans="15:15" x14ac:dyDescent="0.2">
      <c r="O13357" s="62"/>
    </row>
    <row r="13358" spans="15:15" x14ac:dyDescent="0.2">
      <c r="O13358" s="62"/>
    </row>
    <row r="13359" spans="15:15" x14ac:dyDescent="0.2">
      <c r="O13359" s="62"/>
    </row>
    <row r="13360" spans="15:15" x14ac:dyDescent="0.2">
      <c r="O13360" s="62"/>
    </row>
    <row r="13361" spans="15:15" x14ac:dyDescent="0.2">
      <c r="O13361" s="62"/>
    </row>
    <row r="13362" spans="15:15" x14ac:dyDescent="0.2">
      <c r="O13362" s="62"/>
    </row>
    <row r="13363" spans="15:15" x14ac:dyDescent="0.2">
      <c r="O13363" s="62"/>
    </row>
    <row r="13364" spans="15:15" x14ac:dyDescent="0.2">
      <c r="O13364" s="62"/>
    </row>
    <row r="13365" spans="15:15" x14ac:dyDescent="0.2">
      <c r="O13365" s="62"/>
    </row>
    <row r="13366" spans="15:15" x14ac:dyDescent="0.2">
      <c r="O13366" s="62"/>
    </row>
    <row r="13367" spans="15:15" x14ac:dyDescent="0.2">
      <c r="O13367" s="62"/>
    </row>
    <row r="13368" spans="15:15" x14ac:dyDescent="0.2">
      <c r="O13368" s="62"/>
    </row>
    <row r="13369" spans="15:15" x14ac:dyDescent="0.2">
      <c r="O13369" s="62"/>
    </row>
    <row r="13370" spans="15:15" x14ac:dyDescent="0.2">
      <c r="O13370" s="62"/>
    </row>
    <row r="13371" spans="15:15" x14ac:dyDescent="0.2">
      <c r="O13371" s="62"/>
    </row>
    <row r="13372" spans="15:15" x14ac:dyDescent="0.2">
      <c r="O13372" s="62"/>
    </row>
    <row r="13373" spans="15:15" x14ac:dyDescent="0.2">
      <c r="O13373" s="62"/>
    </row>
    <row r="13374" spans="15:15" x14ac:dyDescent="0.2">
      <c r="O13374" s="62"/>
    </row>
    <row r="13375" spans="15:15" x14ac:dyDescent="0.2">
      <c r="O13375" s="62"/>
    </row>
    <row r="13376" spans="15:15" x14ac:dyDescent="0.2">
      <c r="O13376" s="62"/>
    </row>
    <row r="13377" spans="15:15" x14ac:dyDescent="0.2">
      <c r="O13377" s="62"/>
    </row>
    <row r="13378" spans="15:15" x14ac:dyDescent="0.2">
      <c r="O13378" s="62"/>
    </row>
    <row r="13379" spans="15:15" x14ac:dyDescent="0.2">
      <c r="O13379" s="62"/>
    </row>
    <row r="13380" spans="15:15" x14ac:dyDescent="0.2">
      <c r="O13380" s="62"/>
    </row>
    <row r="13381" spans="15:15" x14ac:dyDescent="0.2">
      <c r="O13381" s="62"/>
    </row>
    <row r="13382" spans="15:15" x14ac:dyDescent="0.2">
      <c r="O13382" s="62"/>
    </row>
    <row r="13383" spans="15:15" x14ac:dyDescent="0.2">
      <c r="O13383" s="62"/>
    </row>
    <row r="13384" spans="15:15" x14ac:dyDescent="0.2">
      <c r="O13384" s="62"/>
    </row>
    <row r="13385" spans="15:15" x14ac:dyDescent="0.2">
      <c r="O13385" s="62"/>
    </row>
    <row r="13386" spans="15:15" x14ac:dyDescent="0.2">
      <c r="O13386" s="62"/>
    </row>
    <row r="13387" spans="15:15" x14ac:dyDescent="0.2">
      <c r="O13387" s="62"/>
    </row>
    <row r="13388" spans="15:15" x14ac:dyDescent="0.2">
      <c r="O13388" s="62"/>
    </row>
    <row r="13389" spans="15:15" x14ac:dyDescent="0.2">
      <c r="O13389" s="62"/>
    </row>
    <row r="13390" spans="15:15" x14ac:dyDescent="0.2">
      <c r="O13390" s="62"/>
    </row>
    <row r="13391" spans="15:15" x14ac:dyDescent="0.2">
      <c r="O13391" s="62"/>
    </row>
    <row r="13392" spans="15:15" x14ac:dyDescent="0.2">
      <c r="O13392" s="62"/>
    </row>
    <row r="13393" spans="15:15" x14ac:dyDescent="0.2">
      <c r="O13393" s="62"/>
    </row>
    <row r="13394" spans="15:15" x14ac:dyDescent="0.2">
      <c r="O13394" s="62"/>
    </row>
    <row r="13395" spans="15:15" x14ac:dyDescent="0.2">
      <c r="O13395" s="62"/>
    </row>
    <row r="13396" spans="15:15" x14ac:dyDescent="0.2">
      <c r="O13396" s="62"/>
    </row>
    <row r="13397" spans="15:15" x14ac:dyDescent="0.2">
      <c r="O13397" s="62"/>
    </row>
    <row r="13398" spans="15:15" x14ac:dyDescent="0.2">
      <c r="O13398" s="62"/>
    </row>
    <row r="13399" spans="15:15" x14ac:dyDescent="0.2">
      <c r="O13399" s="62"/>
    </row>
    <row r="13400" spans="15:15" x14ac:dyDescent="0.2">
      <c r="O13400" s="62"/>
    </row>
    <row r="13401" spans="15:15" x14ac:dyDescent="0.2">
      <c r="O13401" s="62"/>
    </row>
    <row r="13402" spans="15:15" x14ac:dyDescent="0.2">
      <c r="O13402" s="62"/>
    </row>
    <row r="13403" spans="15:15" x14ac:dyDescent="0.2">
      <c r="O13403" s="62"/>
    </row>
    <row r="13404" spans="15:15" x14ac:dyDescent="0.2">
      <c r="O13404" s="62"/>
    </row>
    <row r="13405" spans="15:15" x14ac:dyDescent="0.2">
      <c r="O13405" s="62"/>
    </row>
    <row r="13406" spans="15:15" x14ac:dyDescent="0.2">
      <c r="O13406" s="62"/>
    </row>
    <row r="13407" spans="15:15" x14ac:dyDescent="0.2">
      <c r="O13407" s="62"/>
    </row>
    <row r="13408" spans="15:15" x14ac:dyDescent="0.2">
      <c r="O13408" s="62"/>
    </row>
    <row r="13409" spans="15:15" x14ac:dyDescent="0.2">
      <c r="O13409" s="62"/>
    </row>
    <row r="13410" spans="15:15" x14ac:dyDescent="0.2">
      <c r="O13410" s="62"/>
    </row>
    <row r="13411" spans="15:15" x14ac:dyDescent="0.2">
      <c r="O13411" s="62"/>
    </row>
    <row r="13412" spans="15:15" x14ac:dyDescent="0.2">
      <c r="O13412" s="62"/>
    </row>
    <row r="13413" spans="15:15" x14ac:dyDescent="0.2">
      <c r="O13413" s="62"/>
    </row>
    <row r="13414" spans="15:15" x14ac:dyDescent="0.2">
      <c r="O13414" s="62"/>
    </row>
    <row r="13415" spans="15:15" x14ac:dyDescent="0.2">
      <c r="O13415" s="62"/>
    </row>
    <row r="13416" spans="15:15" x14ac:dyDescent="0.2">
      <c r="O13416" s="62"/>
    </row>
    <row r="13417" spans="15:15" x14ac:dyDescent="0.2">
      <c r="O13417" s="62"/>
    </row>
    <row r="13418" spans="15:15" x14ac:dyDescent="0.2">
      <c r="O13418" s="62"/>
    </row>
    <row r="13419" spans="15:15" x14ac:dyDescent="0.2">
      <c r="O13419" s="62"/>
    </row>
    <row r="13420" spans="15:15" x14ac:dyDescent="0.2">
      <c r="O13420" s="62"/>
    </row>
    <row r="13421" spans="15:15" x14ac:dyDescent="0.2">
      <c r="O13421" s="62"/>
    </row>
    <row r="13422" spans="15:15" x14ac:dyDescent="0.2">
      <c r="O13422" s="62"/>
    </row>
    <row r="13423" spans="15:15" x14ac:dyDescent="0.2">
      <c r="O13423" s="62"/>
    </row>
    <row r="13424" spans="15:15" x14ac:dyDescent="0.2">
      <c r="O13424" s="62"/>
    </row>
    <row r="13425" spans="15:15" x14ac:dyDescent="0.2">
      <c r="O13425" s="62"/>
    </row>
    <row r="13426" spans="15:15" x14ac:dyDescent="0.2">
      <c r="O13426" s="62"/>
    </row>
    <row r="13427" spans="15:15" x14ac:dyDescent="0.2">
      <c r="O13427" s="62"/>
    </row>
    <row r="13428" spans="15:15" x14ac:dyDescent="0.2">
      <c r="O13428" s="62"/>
    </row>
    <row r="13429" spans="15:15" x14ac:dyDescent="0.2">
      <c r="O13429" s="62"/>
    </row>
    <row r="13430" spans="15:15" x14ac:dyDescent="0.2">
      <c r="O13430" s="62"/>
    </row>
    <row r="13431" spans="15:15" x14ac:dyDescent="0.2">
      <c r="O13431" s="62"/>
    </row>
    <row r="13432" spans="15:15" x14ac:dyDescent="0.2">
      <c r="O13432" s="62"/>
    </row>
    <row r="13433" spans="15:15" x14ac:dyDescent="0.2">
      <c r="O13433" s="62"/>
    </row>
    <row r="13434" spans="15:15" x14ac:dyDescent="0.2">
      <c r="O13434" s="62"/>
    </row>
    <row r="13435" spans="15:15" x14ac:dyDescent="0.2">
      <c r="O13435" s="62"/>
    </row>
    <row r="13436" spans="15:15" x14ac:dyDescent="0.2">
      <c r="O13436" s="62"/>
    </row>
    <row r="13437" spans="15:15" x14ac:dyDescent="0.2">
      <c r="O13437" s="62"/>
    </row>
    <row r="13438" spans="15:15" x14ac:dyDescent="0.2">
      <c r="O13438" s="62"/>
    </row>
    <row r="13439" spans="15:15" x14ac:dyDescent="0.2">
      <c r="O13439" s="62"/>
    </row>
    <row r="13440" spans="15:15" x14ac:dyDescent="0.2">
      <c r="O13440" s="62"/>
    </row>
    <row r="13441" spans="15:15" x14ac:dyDescent="0.2">
      <c r="O13441" s="62"/>
    </row>
    <row r="13442" spans="15:15" x14ac:dyDescent="0.2">
      <c r="O13442" s="62"/>
    </row>
    <row r="13443" spans="15:15" x14ac:dyDescent="0.2">
      <c r="O13443" s="62"/>
    </row>
    <row r="13444" spans="15:15" x14ac:dyDescent="0.2">
      <c r="O13444" s="62"/>
    </row>
    <row r="13445" spans="15:15" x14ac:dyDescent="0.2">
      <c r="O13445" s="62"/>
    </row>
    <row r="13446" spans="15:15" x14ac:dyDescent="0.2">
      <c r="O13446" s="62"/>
    </row>
    <row r="13447" spans="15:15" x14ac:dyDescent="0.2">
      <c r="O13447" s="62"/>
    </row>
    <row r="13448" spans="15:15" x14ac:dyDescent="0.2">
      <c r="O13448" s="62"/>
    </row>
    <row r="13449" spans="15:15" x14ac:dyDescent="0.2">
      <c r="O13449" s="62"/>
    </row>
    <row r="13450" spans="15:15" x14ac:dyDescent="0.2">
      <c r="O13450" s="62"/>
    </row>
    <row r="13451" spans="15:15" x14ac:dyDescent="0.2">
      <c r="O13451" s="62"/>
    </row>
    <row r="13452" spans="15:15" x14ac:dyDescent="0.2">
      <c r="O13452" s="62"/>
    </row>
    <row r="13453" spans="15:15" x14ac:dyDescent="0.2">
      <c r="O13453" s="62"/>
    </row>
    <row r="13454" spans="15:15" x14ac:dyDescent="0.2">
      <c r="O13454" s="62"/>
    </row>
    <row r="13455" spans="15:15" x14ac:dyDescent="0.2">
      <c r="O13455" s="62"/>
    </row>
    <row r="13456" spans="15:15" x14ac:dyDescent="0.2">
      <c r="O13456" s="62"/>
    </row>
    <row r="13457" spans="15:15" x14ac:dyDescent="0.2">
      <c r="O13457" s="62"/>
    </row>
    <row r="13458" spans="15:15" x14ac:dyDescent="0.2">
      <c r="O13458" s="62"/>
    </row>
    <row r="13459" spans="15:15" x14ac:dyDescent="0.2">
      <c r="O13459" s="62"/>
    </row>
    <row r="13460" spans="15:15" x14ac:dyDescent="0.2">
      <c r="O13460" s="62"/>
    </row>
    <row r="13461" spans="15:15" x14ac:dyDescent="0.2">
      <c r="O13461" s="62"/>
    </row>
    <row r="13462" spans="15:15" x14ac:dyDescent="0.2">
      <c r="O13462" s="62"/>
    </row>
    <row r="13463" spans="15:15" x14ac:dyDescent="0.2">
      <c r="O13463" s="62"/>
    </row>
    <row r="13464" spans="15:15" x14ac:dyDescent="0.2">
      <c r="O13464" s="62"/>
    </row>
    <row r="13465" spans="15:15" x14ac:dyDescent="0.2">
      <c r="O13465" s="62"/>
    </row>
    <row r="13466" spans="15:15" x14ac:dyDescent="0.2">
      <c r="O13466" s="62"/>
    </row>
    <row r="13467" spans="15:15" x14ac:dyDescent="0.2">
      <c r="O13467" s="62"/>
    </row>
    <row r="13468" spans="15:15" x14ac:dyDescent="0.2">
      <c r="O13468" s="62"/>
    </row>
    <row r="13469" spans="15:15" x14ac:dyDescent="0.2">
      <c r="O13469" s="62"/>
    </row>
    <row r="13470" spans="15:15" x14ac:dyDescent="0.2">
      <c r="O13470" s="62"/>
    </row>
    <row r="13471" spans="15:15" x14ac:dyDescent="0.2">
      <c r="O13471" s="62"/>
    </row>
    <row r="13472" spans="15:15" x14ac:dyDescent="0.2">
      <c r="O13472" s="62"/>
    </row>
    <row r="13473" spans="15:15" x14ac:dyDescent="0.2">
      <c r="O13473" s="62"/>
    </row>
    <row r="13474" spans="15:15" x14ac:dyDescent="0.2">
      <c r="O13474" s="62"/>
    </row>
    <row r="13475" spans="15:15" x14ac:dyDescent="0.2">
      <c r="O13475" s="62"/>
    </row>
    <row r="13476" spans="15:15" x14ac:dyDescent="0.2">
      <c r="O13476" s="62"/>
    </row>
    <row r="13477" spans="15:15" x14ac:dyDescent="0.2">
      <c r="O13477" s="62"/>
    </row>
    <row r="13478" spans="15:15" x14ac:dyDescent="0.2">
      <c r="O13478" s="62"/>
    </row>
    <row r="13479" spans="15:15" x14ac:dyDescent="0.2">
      <c r="O13479" s="62"/>
    </row>
    <row r="13480" spans="15:15" x14ac:dyDescent="0.2">
      <c r="O13480" s="62"/>
    </row>
    <row r="13481" spans="15:15" x14ac:dyDescent="0.2">
      <c r="O13481" s="62"/>
    </row>
    <row r="13482" spans="15:15" x14ac:dyDescent="0.2">
      <c r="O13482" s="62"/>
    </row>
    <row r="13483" spans="15:15" x14ac:dyDescent="0.2">
      <c r="O13483" s="62"/>
    </row>
    <row r="13484" spans="15:15" x14ac:dyDescent="0.2">
      <c r="O13484" s="62"/>
    </row>
    <row r="13485" spans="15:15" x14ac:dyDescent="0.2">
      <c r="O13485" s="62"/>
    </row>
    <row r="13486" spans="15:15" x14ac:dyDescent="0.2">
      <c r="O13486" s="62"/>
    </row>
    <row r="13487" spans="15:15" x14ac:dyDescent="0.2">
      <c r="O13487" s="62"/>
    </row>
    <row r="13488" spans="15:15" x14ac:dyDescent="0.2">
      <c r="O13488" s="62"/>
    </row>
    <row r="13489" spans="15:15" x14ac:dyDescent="0.2">
      <c r="O13489" s="62"/>
    </row>
    <row r="13490" spans="15:15" x14ac:dyDescent="0.2">
      <c r="O13490" s="62"/>
    </row>
    <row r="13491" spans="15:15" x14ac:dyDescent="0.2">
      <c r="O13491" s="62"/>
    </row>
    <row r="13492" spans="15:15" x14ac:dyDescent="0.2">
      <c r="O13492" s="62"/>
    </row>
    <row r="13493" spans="15:15" x14ac:dyDescent="0.2">
      <c r="O13493" s="62"/>
    </row>
    <row r="13494" spans="15:15" x14ac:dyDescent="0.2">
      <c r="O13494" s="62"/>
    </row>
    <row r="13495" spans="15:15" x14ac:dyDescent="0.2">
      <c r="O13495" s="62"/>
    </row>
    <row r="13496" spans="15:15" x14ac:dyDescent="0.2">
      <c r="O13496" s="62"/>
    </row>
    <row r="13497" spans="15:15" x14ac:dyDescent="0.2">
      <c r="O13497" s="62"/>
    </row>
    <row r="13498" spans="15:15" x14ac:dyDescent="0.2">
      <c r="O13498" s="62"/>
    </row>
    <row r="13499" spans="15:15" x14ac:dyDescent="0.2">
      <c r="O13499" s="62"/>
    </row>
    <row r="13500" spans="15:15" x14ac:dyDescent="0.2">
      <c r="O13500" s="62"/>
    </row>
    <row r="13501" spans="15:15" x14ac:dyDescent="0.2">
      <c r="O13501" s="62"/>
    </row>
    <row r="13502" spans="15:15" x14ac:dyDescent="0.2">
      <c r="O13502" s="62"/>
    </row>
    <row r="13503" spans="15:15" x14ac:dyDescent="0.2">
      <c r="O13503" s="62"/>
    </row>
    <row r="13504" spans="15:15" x14ac:dyDescent="0.2">
      <c r="O13504" s="62"/>
    </row>
    <row r="13505" spans="15:15" x14ac:dyDescent="0.2">
      <c r="O13505" s="62"/>
    </row>
    <row r="13506" spans="15:15" x14ac:dyDescent="0.2">
      <c r="O13506" s="62"/>
    </row>
    <row r="13507" spans="15:15" x14ac:dyDescent="0.2">
      <c r="O13507" s="62"/>
    </row>
    <row r="13508" spans="15:15" x14ac:dyDescent="0.2">
      <c r="O13508" s="62"/>
    </row>
    <row r="13509" spans="15:15" x14ac:dyDescent="0.2">
      <c r="O13509" s="62"/>
    </row>
    <row r="13510" spans="15:15" x14ac:dyDescent="0.2">
      <c r="O13510" s="62"/>
    </row>
    <row r="13511" spans="15:15" x14ac:dyDescent="0.2">
      <c r="O13511" s="62"/>
    </row>
    <row r="13512" spans="15:15" x14ac:dyDescent="0.2">
      <c r="O13512" s="62"/>
    </row>
    <row r="13513" spans="15:15" x14ac:dyDescent="0.2">
      <c r="O13513" s="62"/>
    </row>
    <row r="13514" spans="15:15" x14ac:dyDescent="0.2">
      <c r="O13514" s="62"/>
    </row>
    <row r="13515" spans="15:15" x14ac:dyDescent="0.2">
      <c r="O13515" s="62"/>
    </row>
    <row r="13516" spans="15:15" x14ac:dyDescent="0.2">
      <c r="O13516" s="62"/>
    </row>
    <row r="13517" spans="15:15" x14ac:dyDescent="0.2">
      <c r="O13517" s="62"/>
    </row>
    <row r="13518" spans="15:15" x14ac:dyDescent="0.2">
      <c r="O13518" s="62"/>
    </row>
    <row r="13519" spans="15:15" x14ac:dyDescent="0.2">
      <c r="O13519" s="62"/>
    </row>
    <row r="13520" spans="15:15" x14ac:dyDescent="0.2">
      <c r="O13520" s="62"/>
    </row>
    <row r="13521" spans="15:15" x14ac:dyDescent="0.2">
      <c r="O13521" s="62"/>
    </row>
    <row r="13522" spans="15:15" x14ac:dyDescent="0.2">
      <c r="O13522" s="62"/>
    </row>
    <row r="13523" spans="15:15" x14ac:dyDescent="0.2">
      <c r="O13523" s="62"/>
    </row>
    <row r="13524" spans="15:15" x14ac:dyDescent="0.2">
      <c r="O13524" s="62"/>
    </row>
    <row r="13525" spans="15:15" x14ac:dyDescent="0.2">
      <c r="O13525" s="62"/>
    </row>
    <row r="13526" spans="15:15" x14ac:dyDescent="0.2">
      <c r="O13526" s="62"/>
    </row>
    <row r="13527" spans="15:15" x14ac:dyDescent="0.2">
      <c r="O13527" s="62"/>
    </row>
    <row r="13528" spans="15:15" x14ac:dyDescent="0.2">
      <c r="O13528" s="62"/>
    </row>
    <row r="13529" spans="15:15" x14ac:dyDescent="0.2">
      <c r="O13529" s="62"/>
    </row>
    <row r="13530" spans="15:15" x14ac:dyDescent="0.2">
      <c r="O13530" s="62"/>
    </row>
    <row r="13531" spans="15:15" x14ac:dyDescent="0.2">
      <c r="O13531" s="62"/>
    </row>
    <row r="13532" spans="15:15" x14ac:dyDescent="0.2">
      <c r="O13532" s="62"/>
    </row>
    <row r="13533" spans="15:15" x14ac:dyDescent="0.2">
      <c r="O13533" s="62"/>
    </row>
    <row r="13534" spans="15:15" x14ac:dyDescent="0.2">
      <c r="O13534" s="62"/>
    </row>
    <row r="13535" spans="15:15" x14ac:dyDescent="0.2">
      <c r="O13535" s="62"/>
    </row>
    <row r="13536" spans="15:15" x14ac:dyDescent="0.2">
      <c r="O13536" s="62"/>
    </row>
    <row r="13537" spans="15:15" x14ac:dyDescent="0.2">
      <c r="O13537" s="62"/>
    </row>
    <row r="13538" spans="15:15" x14ac:dyDescent="0.2">
      <c r="O13538" s="62"/>
    </row>
    <row r="13539" spans="15:15" x14ac:dyDescent="0.2">
      <c r="O13539" s="62"/>
    </row>
    <row r="13540" spans="15:15" x14ac:dyDescent="0.2">
      <c r="O13540" s="62"/>
    </row>
    <row r="13541" spans="15:15" x14ac:dyDescent="0.2">
      <c r="O13541" s="62"/>
    </row>
    <row r="13542" spans="15:15" x14ac:dyDescent="0.2">
      <c r="O13542" s="62"/>
    </row>
    <row r="13543" spans="15:15" x14ac:dyDescent="0.2">
      <c r="O13543" s="62"/>
    </row>
    <row r="13544" spans="15:15" x14ac:dyDescent="0.2">
      <c r="O13544" s="62"/>
    </row>
    <row r="13545" spans="15:15" x14ac:dyDescent="0.2">
      <c r="O13545" s="62"/>
    </row>
    <row r="13546" spans="15:15" x14ac:dyDescent="0.2">
      <c r="O13546" s="62"/>
    </row>
    <row r="13547" spans="15:15" x14ac:dyDescent="0.2">
      <c r="O13547" s="62"/>
    </row>
    <row r="13548" spans="15:15" x14ac:dyDescent="0.2">
      <c r="O13548" s="62"/>
    </row>
    <row r="13549" spans="15:15" x14ac:dyDescent="0.2">
      <c r="O13549" s="62"/>
    </row>
    <row r="13550" spans="15:15" x14ac:dyDescent="0.2">
      <c r="O13550" s="62"/>
    </row>
    <row r="13551" spans="15:15" x14ac:dyDescent="0.2">
      <c r="O13551" s="62"/>
    </row>
    <row r="13552" spans="15:15" x14ac:dyDescent="0.2">
      <c r="O13552" s="62"/>
    </row>
    <row r="13553" spans="15:15" x14ac:dyDescent="0.2">
      <c r="O13553" s="62"/>
    </row>
    <row r="13554" spans="15:15" x14ac:dyDescent="0.2">
      <c r="O13554" s="62"/>
    </row>
    <row r="13555" spans="15:15" x14ac:dyDescent="0.2">
      <c r="O13555" s="62"/>
    </row>
    <row r="13556" spans="15:15" x14ac:dyDescent="0.2">
      <c r="O13556" s="62"/>
    </row>
    <row r="13557" spans="15:15" x14ac:dyDescent="0.2">
      <c r="O13557" s="62"/>
    </row>
    <row r="13558" spans="15:15" x14ac:dyDescent="0.2">
      <c r="O13558" s="62"/>
    </row>
    <row r="13559" spans="15:15" x14ac:dyDescent="0.2">
      <c r="O13559" s="62"/>
    </row>
    <row r="13560" spans="15:15" x14ac:dyDescent="0.2">
      <c r="O13560" s="62"/>
    </row>
    <row r="13561" spans="15:15" x14ac:dyDescent="0.2">
      <c r="O13561" s="62"/>
    </row>
    <row r="13562" spans="15:15" x14ac:dyDescent="0.2">
      <c r="O13562" s="62"/>
    </row>
    <row r="13563" spans="15:15" x14ac:dyDescent="0.2">
      <c r="O13563" s="62"/>
    </row>
    <row r="13564" spans="15:15" x14ac:dyDescent="0.2">
      <c r="O13564" s="62"/>
    </row>
    <row r="13565" spans="15:15" x14ac:dyDescent="0.2">
      <c r="O13565" s="62"/>
    </row>
    <row r="13566" spans="15:15" x14ac:dyDescent="0.2">
      <c r="O13566" s="62"/>
    </row>
    <row r="13567" spans="15:15" x14ac:dyDescent="0.2">
      <c r="O13567" s="62"/>
    </row>
    <row r="13568" spans="15:15" x14ac:dyDescent="0.2">
      <c r="O13568" s="62"/>
    </row>
    <row r="13569" spans="15:15" x14ac:dyDescent="0.2">
      <c r="O13569" s="62"/>
    </row>
    <row r="13570" spans="15:15" x14ac:dyDescent="0.2">
      <c r="O13570" s="62"/>
    </row>
    <row r="13571" spans="15:15" x14ac:dyDescent="0.2">
      <c r="O13571" s="62"/>
    </row>
    <row r="13572" spans="15:15" x14ac:dyDescent="0.2">
      <c r="O13572" s="62"/>
    </row>
    <row r="13573" spans="15:15" x14ac:dyDescent="0.2">
      <c r="O13573" s="62"/>
    </row>
    <row r="13574" spans="15:15" x14ac:dyDescent="0.2">
      <c r="O13574" s="62"/>
    </row>
    <row r="13575" spans="15:15" x14ac:dyDescent="0.2">
      <c r="O13575" s="62"/>
    </row>
    <row r="13576" spans="15:15" x14ac:dyDescent="0.2">
      <c r="O13576" s="62"/>
    </row>
    <row r="13577" spans="15:15" x14ac:dyDescent="0.2">
      <c r="O13577" s="62"/>
    </row>
    <row r="13578" spans="15:15" x14ac:dyDescent="0.2">
      <c r="O13578" s="62"/>
    </row>
    <row r="13579" spans="15:15" x14ac:dyDescent="0.2">
      <c r="O13579" s="62"/>
    </row>
    <row r="13580" spans="15:15" x14ac:dyDescent="0.2">
      <c r="O13580" s="62"/>
    </row>
    <row r="13581" spans="15:15" x14ac:dyDescent="0.2">
      <c r="O13581" s="62"/>
    </row>
    <row r="13582" spans="15:15" x14ac:dyDescent="0.2">
      <c r="O13582" s="62"/>
    </row>
    <row r="13583" spans="15:15" x14ac:dyDescent="0.2">
      <c r="O13583" s="62"/>
    </row>
    <row r="13584" spans="15:15" x14ac:dyDescent="0.2">
      <c r="O13584" s="62"/>
    </row>
    <row r="13585" spans="15:15" x14ac:dyDescent="0.2">
      <c r="O13585" s="62"/>
    </row>
    <row r="13586" spans="15:15" x14ac:dyDescent="0.2">
      <c r="O13586" s="62"/>
    </row>
    <row r="13587" spans="15:15" x14ac:dyDescent="0.2">
      <c r="O13587" s="62"/>
    </row>
    <row r="13588" spans="15:15" x14ac:dyDescent="0.2">
      <c r="O13588" s="62"/>
    </row>
    <row r="13589" spans="15:15" x14ac:dyDescent="0.2">
      <c r="O13589" s="62"/>
    </row>
    <row r="13590" spans="15:15" x14ac:dyDescent="0.2">
      <c r="O13590" s="62"/>
    </row>
    <row r="13591" spans="15:15" x14ac:dyDescent="0.2">
      <c r="O13591" s="62"/>
    </row>
    <row r="13592" spans="15:15" x14ac:dyDescent="0.2">
      <c r="O13592" s="62"/>
    </row>
    <row r="13593" spans="15:15" x14ac:dyDescent="0.2">
      <c r="O13593" s="62"/>
    </row>
    <row r="13594" spans="15:15" x14ac:dyDescent="0.2">
      <c r="O13594" s="62"/>
    </row>
    <row r="13595" spans="15:15" x14ac:dyDescent="0.2">
      <c r="O13595" s="62"/>
    </row>
    <row r="13596" spans="15:15" x14ac:dyDescent="0.2">
      <c r="O13596" s="62"/>
    </row>
    <row r="13597" spans="15:15" x14ac:dyDescent="0.2">
      <c r="O13597" s="62"/>
    </row>
    <row r="13598" spans="15:15" x14ac:dyDescent="0.2">
      <c r="O13598" s="62"/>
    </row>
    <row r="13599" spans="15:15" x14ac:dyDescent="0.2">
      <c r="O13599" s="62"/>
    </row>
    <row r="13600" spans="15:15" x14ac:dyDescent="0.2">
      <c r="O13600" s="62"/>
    </row>
    <row r="13601" spans="15:15" x14ac:dyDescent="0.2">
      <c r="O13601" s="62"/>
    </row>
    <row r="13602" spans="15:15" x14ac:dyDescent="0.2">
      <c r="O13602" s="62"/>
    </row>
    <row r="13603" spans="15:15" x14ac:dyDescent="0.2">
      <c r="O13603" s="62"/>
    </row>
    <row r="13604" spans="15:15" x14ac:dyDescent="0.2">
      <c r="O13604" s="62"/>
    </row>
    <row r="13605" spans="15:15" x14ac:dyDescent="0.2">
      <c r="O13605" s="62"/>
    </row>
    <row r="13606" spans="15:15" x14ac:dyDescent="0.2">
      <c r="O13606" s="62"/>
    </row>
    <row r="13607" spans="15:15" x14ac:dyDescent="0.2">
      <c r="O13607" s="62"/>
    </row>
    <row r="13608" spans="15:15" x14ac:dyDescent="0.2">
      <c r="O13608" s="62"/>
    </row>
    <row r="13609" spans="15:15" x14ac:dyDescent="0.2">
      <c r="O13609" s="62"/>
    </row>
    <row r="13610" spans="15:15" x14ac:dyDescent="0.2">
      <c r="O13610" s="62"/>
    </row>
    <row r="13611" spans="15:15" x14ac:dyDescent="0.2">
      <c r="O13611" s="62"/>
    </row>
    <row r="13612" spans="15:15" x14ac:dyDescent="0.2">
      <c r="O13612" s="62"/>
    </row>
    <row r="13613" spans="15:15" x14ac:dyDescent="0.2">
      <c r="O13613" s="62"/>
    </row>
    <row r="13614" spans="15:15" x14ac:dyDescent="0.2">
      <c r="O13614" s="62"/>
    </row>
    <row r="13615" spans="15:15" x14ac:dyDescent="0.2">
      <c r="O13615" s="62"/>
    </row>
    <row r="13616" spans="15:15" x14ac:dyDescent="0.2">
      <c r="O13616" s="62"/>
    </row>
    <row r="13617" spans="15:15" x14ac:dyDescent="0.2">
      <c r="O13617" s="62"/>
    </row>
    <row r="13618" spans="15:15" x14ac:dyDescent="0.2">
      <c r="O13618" s="62"/>
    </row>
    <row r="13619" spans="15:15" x14ac:dyDescent="0.2">
      <c r="O13619" s="62"/>
    </row>
    <row r="13620" spans="15:15" x14ac:dyDescent="0.2">
      <c r="O13620" s="62"/>
    </row>
    <row r="13621" spans="15:15" x14ac:dyDescent="0.2">
      <c r="O13621" s="62"/>
    </row>
    <row r="13622" spans="15:15" x14ac:dyDescent="0.2">
      <c r="O13622" s="62"/>
    </row>
    <row r="13623" spans="15:15" x14ac:dyDescent="0.2">
      <c r="O13623" s="62"/>
    </row>
    <row r="13624" spans="15:15" x14ac:dyDescent="0.2">
      <c r="O13624" s="62"/>
    </row>
    <row r="13625" spans="15:15" x14ac:dyDescent="0.2">
      <c r="O13625" s="62"/>
    </row>
    <row r="13626" spans="15:15" x14ac:dyDescent="0.2">
      <c r="O13626" s="62"/>
    </row>
    <row r="13627" spans="15:15" x14ac:dyDescent="0.2">
      <c r="O13627" s="62"/>
    </row>
    <row r="13628" spans="15:15" x14ac:dyDescent="0.2">
      <c r="O13628" s="62"/>
    </row>
    <row r="13629" spans="15:15" x14ac:dyDescent="0.2">
      <c r="O13629" s="62"/>
    </row>
    <row r="13630" spans="15:15" x14ac:dyDescent="0.2">
      <c r="O13630" s="62"/>
    </row>
    <row r="13631" spans="15:15" x14ac:dyDescent="0.2">
      <c r="O13631" s="62"/>
    </row>
    <row r="13632" spans="15:15" x14ac:dyDescent="0.2">
      <c r="O13632" s="62"/>
    </row>
    <row r="13633" spans="15:15" x14ac:dyDescent="0.2">
      <c r="O13633" s="62"/>
    </row>
    <row r="13634" spans="15:15" x14ac:dyDescent="0.2">
      <c r="O13634" s="62"/>
    </row>
    <row r="13635" spans="15:15" x14ac:dyDescent="0.2">
      <c r="O13635" s="62"/>
    </row>
    <row r="13636" spans="15:15" x14ac:dyDescent="0.2">
      <c r="O13636" s="62"/>
    </row>
    <row r="13637" spans="15:15" x14ac:dyDescent="0.2">
      <c r="O13637" s="62"/>
    </row>
    <row r="13638" spans="15:15" x14ac:dyDescent="0.2">
      <c r="O13638" s="62"/>
    </row>
    <row r="13639" spans="15:15" x14ac:dyDescent="0.2">
      <c r="O13639" s="62"/>
    </row>
    <row r="13640" spans="15:15" x14ac:dyDescent="0.2">
      <c r="O13640" s="62"/>
    </row>
    <row r="13641" spans="15:15" x14ac:dyDescent="0.2">
      <c r="O13641" s="62"/>
    </row>
    <row r="13642" spans="15:15" x14ac:dyDescent="0.2">
      <c r="O13642" s="62"/>
    </row>
    <row r="13643" spans="15:15" x14ac:dyDescent="0.2">
      <c r="O13643" s="62"/>
    </row>
    <row r="13644" spans="15:15" x14ac:dyDescent="0.2">
      <c r="O13644" s="62"/>
    </row>
    <row r="13645" spans="15:15" x14ac:dyDescent="0.2">
      <c r="O13645" s="62"/>
    </row>
    <row r="13646" spans="15:15" x14ac:dyDescent="0.2">
      <c r="O13646" s="62"/>
    </row>
    <row r="13647" spans="15:15" x14ac:dyDescent="0.2">
      <c r="O13647" s="62"/>
    </row>
    <row r="13648" spans="15:15" x14ac:dyDescent="0.2">
      <c r="O13648" s="62"/>
    </row>
    <row r="13649" spans="15:15" x14ac:dyDescent="0.2">
      <c r="O13649" s="62"/>
    </row>
    <row r="13650" spans="15:15" x14ac:dyDescent="0.2">
      <c r="O13650" s="62"/>
    </row>
    <row r="13651" spans="15:15" x14ac:dyDescent="0.2">
      <c r="O13651" s="62"/>
    </row>
    <row r="13652" spans="15:15" x14ac:dyDescent="0.2">
      <c r="O13652" s="62"/>
    </row>
    <row r="13653" spans="15:15" x14ac:dyDescent="0.2">
      <c r="O13653" s="62"/>
    </row>
    <row r="13654" spans="15:15" x14ac:dyDescent="0.2">
      <c r="O13654" s="62"/>
    </row>
    <row r="13655" spans="15:15" x14ac:dyDescent="0.2">
      <c r="O13655" s="62"/>
    </row>
    <row r="13656" spans="15:15" x14ac:dyDescent="0.2">
      <c r="O13656" s="62"/>
    </row>
    <row r="13657" spans="15:15" x14ac:dyDescent="0.2">
      <c r="O13657" s="62"/>
    </row>
    <row r="13658" spans="15:15" x14ac:dyDescent="0.2">
      <c r="O13658" s="62"/>
    </row>
    <row r="13659" spans="15:15" x14ac:dyDescent="0.2">
      <c r="O13659" s="62"/>
    </row>
    <row r="13660" spans="15:15" x14ac:dyDescent="0.2">
      <c r="O13660" s="62"/>
    </row>
    <row r="13661" spans="15:15" x14ac:dyDescent="0.2">
      <c r="O13661" s="62"/>
    </row>
    <row r="13662" spans="15:15" x14ac:dyDescent="0.2">
      <c r="O13662" s="62"/>
    </row>
    <row r="13663" spans="15:15" x14ac:dyDescent="0.2">
      <c r="O13663" s="62"/>
    </row>
    <row r="13664" spans="15:15" x14ac:dyDescent="0.2">
      <c r="O13664" s="62"/>
    </row>
    <row r="13665" spans="15:15" x14ac:dyDescent="0.2">
      <c r="O13665" s="62"/>
    </row>
    <row r="13666" spans="15:15" x14ac:dyDescent="0.2">
      <c r="O13666" s="62"/>
    </row>
    <row r="13667" spans="15:15" x14ac:dyDescent="0.2">
      <c r="O13667" s="62"/>
    </row>
    <row r="13668" spans="15:15" x14ac:dyDescent="0.2">
      <c r="O13668" s="62"/>
    </row>
    <row r="13669" spans="15:15" x14ac:dyDescent="0.2">
      <c r="O13669" s="62"/>
    </row>
    <row r="13670" spans="15:15" x14ac:dyDescent="0.2">
      <c r="O13670" s="62"/>
    </row>
    <row r="13671" spans="15:15" x14ac:dyDescent="0.2">
      <c r="O13671" s="62"/>
    </row>
    <row r="13672" spans="15:15" x14ac:dyDescent="0.2">
      <c r="O13672" s="62"/>
    </row>
    <row r="13673" spans="15:15" x14ac:dyDescent="0.2">
      <c r="O13673" s="62"/>
    </row>
    <row r="13674" spans="15:15" x14ac:dyDescent="0.2">
      <c r="O13674" s="62"/>
    </row>
    <row r="13675" spans="15:15" x14ac:dyDescent="0.2">
      <c r="O13675" s="62"/>
    </row>
    <row r="13676" spans="15:15" x14ac:dyDescent="0.2">
      <c r="O13676" s="62"/>
    </row>
    <row r="13677" spans="15:15" x14ac:dyDescent="0.2">
      <c r="O13677" s="62"/>
    </row>
    <row r="13678" spans="15:15" x14ac:dyDescent="0.2">
      <c r="O13678" s="62"/>
    </row>
    <row r="13679" spans="15:15" x14ac:dyDescent="0.2">
      <c r="O13679" s="62"/>
    </row>
    <row r="13680" spans="15:15" x14ac:dyDescent="0.2">
      <c r="O13680" s="62"/>
    </row>
    <row r="13681" spans="15:15" x14ac:dyDescent="0.2">
      <c r="O13681" s="62"/>
    </row>
    <row r="13682" spans="15:15" x14ac:dyDescent="0.2">
      <c r="O13682" s="62"/>
    </row>
    <row r="13683" spans="15:15" x14ac:dyDescent="0.2">
      <c r="O13683" s="62"/>
    </row>
    <row r="13684" spans="15:15" x14ac:dyDescent="0.2">
      <c r="O13684" s="62"/>
    </row>
    <row r="13685" spans="15:15" x14ac:dyDescent="0.2">
      <c r="O13685" s="62"/>
    </row>
    <row r="13686" spans="15:15" x14ac:dyDescent="0.2">
      <c r="O13686" s="62"/>
    </row>
    <row r="13687" spans="15:15" x14ac:dyDescent="0.2">
      <c r="O13687" s="62"/>
    </row>
    <row r="13688" spans="15:15" x14ac:dyDescent="0.2">
      <c r="O13688" s="62"/>
    </row>
    <row r="13689" spans="15:15" x14ac:dyDescent="0.2">
      <c r="O13689" s="62"/>
    </row>
    <row r="13690" spans="15:15" x14ac:dyDescent="0.2">
      <c r="O13690" s="62"/>
    </row>
    <row r="13691" spans="15:15" x14ac:dyDescent="0.2">
      <c r="O13691" s="62"/>
    </row>
    <row r="13692" spans="15:15" x14ac:dyDescent="0.2">
      <c r="O13692" s="62"/>
    </row>
    <row r="13693" spans="15:15" x14ac:dyDescent="0.2">
      <c r="O13693" s="62"/>
    </row>
    <row r="13694" spans="15:15" x14ac:dyDescent="0.2">
      <c r="O13694" s="62"/>
    </row>
    <row r="13695" spans="15:15" x14ac:dyDescent="0.2">
      <c r="O13695" s="62"/>
    </row>
    <row r="13696" spans="15:15" x14ac:dyDescent="0.2">
      <c r="O13696" s="62"/>
    </row>
    <row r="13697" spans="15:15" x14ac:dyDescent="0.2">
      <c r="O13697" s="62"/>
    </row>
    <row r="13698" spans="15:15" x14ac:dyDescent="0.2">
      <c r="O13698" s="62"/>
    </row>
    <row r="13699" spans="15:15" x14ac:dyDescent="0.2">
      <c r="O13699" s="62"/>
    </row>
    <row r="13700" spans="15:15" x14ac:dyDescent="0.2">
      <c r="O13700" s="62"/>
    </row>
    <row r="13701" spans="15:15" x14ac:dyDescent="0.2">
      <c r="O13701" s="62"/>
    </row>
    <row r="13702" spans="15:15" x14ac:dyDescent="0.2">
      <c r="O13702" s="62"/>
    </row>
    <row r="13703" spans="15:15" x14ac:dyDescent="0.2">
      <c r="O13703" s="62"/>
    </row>
    <row r="13704" spans="15:15" x14ac:dyDescent="0.2">
      <c r="O13704" s="62"/>
    </row>
    <row r="13705" spans="15:15" x14ac:dyDescent="0.2">
      <c r="O13705" s="62"/>
    </row>
    <row r="13706" spans="15:15" x14ac:dyDescent="0.2">
      <c r="O13706" s="62"/>
    </row>
    <row r="13707" spans="15:15" x14ac:dyDescent="0.2">
      <c r="O13707" s="62"/>
    </row>
    <row r="13708" spans="15:15" x14ac:dyDescent="0.2">
      <c r="O13708" s="62"/>
    </row>
    <row r="13709" spans="15:15" x14ac:dyDescent="0.2">
      <c r="O13709" s="62"/>
    </row>
    <row r="13710" spans="15:15" x14ac:dyDescent="0.2">
      <c r="O13710" s="62"/>
    </row>
    <row r="13711" spans="15:15" x14ac:dyDescent="0.2">
      <c r="O13711" s="62"/>
    </row>
    <row r="13712" spans="15:15" x14ac:dyDescent="0.2">
      <c r="O13712" s="62"/>
    </row>
    <row r="13713" spans="15:15" x14ac:dyDescent="0.2">
      <c r="O13713" s="62"/>
    </row>
    <row r="13714" spans="15:15" x14ac:dyDescent="0.2">
      <c r="O13714" s="62"/>
    </row>
    <row r="13715" spans="15:15" x14ac:dyDescent="0.2">
      <c r="O13715" s="62"/>
    </row>
    <row r="13716" spans="15:15" x14ac:dyDescent="0.2">
      <c r="O13716" s="62"/>
    </row>
    <row r="13717" spans="15:15" x14ac:dyDescent="0.2">
      <c r="O13717" s="62"/>
    </row>
    <row r="13718" spans="15:15" x14ac:dyDescent="0.2">
      <c r="O13718" s="62"/>
    </row>
    <row r="13719" spans="15:15" x14ac:dyDescent="0.2">
      <c r="O13719" s="62"/>
    </row>
    <row r="13720" spans="15:15" x14ac:dyDescent="0.2">
      <c r="O13720" s="62"/>
    </row>
    <row r="13721" spans="15:15" x14ac:dyDescent="0.2">
      <c r="O13721" s="62"/>
    </row>
    <row r="13722" spans="15:15" x14ac:dyDescent="0.2">
      <c r="O13722" s="62"/>
    </row>
    <row r="13723" spans="15:15" x14ac:dyDescent="0.2">
      <c r="O13723" s="62"/>
    </row>
    <row r="13724" spans="15:15" x14ac:dyDescent="0.2">
      <c r="O13724" s="62"/>
    </row>
    <row r="13725" spans="15:15" x14ac:dyDescent="0.2">
      <c r="O13725" s="62"/>
    </row>
    <row r="13726" spans="15:15" x14ac:dyDescent="0.2">
      <c r="O13726" s="62"/>
    </row>
    <row r="13727" spans="15:15" x14ac:dyDescent="0.2">
      <c r="O13727" s="62"/>
    </row>
    <row r="13728" spans="15:15" x14ac:dyDescent="0.2">
      <c r="O13728" s="62"/>
    </row>
    <row r="13729" spans="15:15" x14ac:dyDescent="0.2">
      <c r="O13729" s="62"/>
    </row>
    <row r="13730" spans="15:15" x14ac:dyDescent="0.2">
      <c r="O13730" s="62"/>
    </row>
    <row r="13731" spans="15:15" x14ac:dyDescent="0.2">
      <c r="O13731" s="62"/>
    </row>
    <row r="13732" spans="15:15" x14ac:dyDescent="0.2">
      <c r="O13732" s="62"/>
    </row>
    <row r="13733" spans="15:15" x14ac:dyDescent="0.2">
      <c r="O13733" s="62"/>
    </row>
    <row r="13734" spans="15:15" x14ac:dyDescent="0.2">
      <c r="O13734" s="62"/>
    </row>
    <row r="13735" spans="15:15" x14ac:dyDescent="0.2">
      <c r="O13735" s="62"/>
    </row>
    <row r="13736" spans="15:15" x14ac:dyDescent="0.2">
      <c r="O13736" s="62"/>
    </row>
    <row r="13737" spans="15:15" x14ac:dyDescent="0.2">
      <c r="O13737" s="62"/>
    </row>
    <row r="13738" spans="15:15" x14ac:dyDescent="0.2">
      <c r="O13738" s="62"/>
    </row>
    <row r="13739" spans="15:15" x14ac:dyDescent="0.2">
      <c r="O13739" s="62"/>
    </row>
    <row r="13740" spans="15:15" x14ac:dyDescent="0.2">
      <c r="O13740" s="62"/>
    </row>
    <row r="13741" spans="15:15" x14ac:dyDescent="0.2">
      <c r="O13741" s="62"/>
    </row>
    <row r="13742" spans="15:15" x14ac:dyDescent="0.2">
      <c r="O13742" s="62"/>
    </row>
    <row r="13743" spans="15:15" x14ac:dyDescent="0.2">
      <c r="O13743" s="62"/>
    </row>
    <row r="13744" spans="15:15" x14ac:dyDescent="0.2">
      <c r="O13744" s="62"/>
    </row>
    <row r="13745" spans="15:15" x14ac:dyDescent="0.2">
      <c r="O13745" s="62"/>
    </row>
    <row r="13746" spans="15:15" x14ac:dyDescent="0.2">
      <c r="O13746" s="62"/>
    </row>
    <row r="13747" spans="15:15" x14ac:dyDescent="0.2">
      <c r="O13747" s="62"/>
    </row>
    <row r="13748" spans="15:15" x14ac:dyDescent="0.2">
      <c r="O13748" s="62"/>
    </row>
    <row r="13749" spans="15:15" x14ac:dyDescent="0.2">
      <c r="O13749" s="62"/>
    </row>
    <row r="13750" spans="15:15" x14ac:dyDescent="0.2">
      <c r="O13750" s="62"/>
    </row>
    <row r="13751" spans="15:15" x14ac:dyDescent="0.2">
      <c r="O13751" s="62"/>
    </row>
    <row r="13752" spans="15:15" x14ac:dyDescent="0.2">
      <c r="O13752" s="62"/>
    </row>
    <row r="13753" spans="15:15" x14ac:dyDescent="0.2">
      <c r="O13753" s="62"/>
    </row>
    <row r="13754" spans="15:15" x14ac:dyDescent="0.2">
      <c r="O13754" s="62"/>
    </row>
    <row r="13755" spans="15:15" x14ac:dyDescent="0.2">
      <c r="O13755" s="62"/>
    </row>
    <row r="13756" spans="15:15" x14ac:dyDescent="0.2">
      <c r="O13756" s="62"/>
    </row>
    <row r="13757" spans="15:15" x14ac:dyDescent="0.2">
      <c r="O13757" s="62"/>
    </row>
    <row r="13758" spans="15:15" x14ac:dyDescent="0.2">
      <c r="O13758" s="62"/>
    </row>
    <row r="13759" spans="15:15" x14ac:dyDescent="0.2">
      <c r="O13759" s="62"/>
    </row>
    <row r="13760" spans="15:15" x14ac:dyDescent="0.2">
      <c r="O13760" s="62"/>
    </row>
    <row r="13761" spans="15:15" x14ac:dyDescent="0.2">
      <c r="O13761" s="62"/>
    </row>
    <row r="13762" spans="15:15" x14ac:dyDescent="0.2">
      <c r="O13762" s="62"/>
    </row>
    <row r="13763" spans="15:15" x14ac:dyDescent="0.2">
      <c r="O13763" s="62"/>
    </row>
    <row r="13764" spans="15:15" x14ac:dyDescent="0.2">
      <c r="O13764" s="62"/>
    </row>
    <row r="13765" spans="15:15" x14ac:dyDescent="0.2">
      <c r="O13765" s="62"/>
    </row>
    <row r="13766" spans="15:15" x14ac:dyDescent="0.2">
      <c r="O13766" s="62"/>
    </row>
    <row r="13767" spans="15:15" x14ac:dyDescent="0.2">
      <c r="O13767" s="62"/>
    </row>
    <row r="13768" spans="15:15" x14ac:dyDescent="0.2">
      <c r="O13768" s="62"/>
    </row>
    <row r="13769" spans="15:15" x14ac:dyDescent="0.2">
      <c r="O13769" s="62"/>
    </row>
    <row r="13770" spans="15:15" x14ac:dyDescent="0.2">
      <c r="O13770" s="62"/>
    </row>
    <row r="13771" spans="15:15" x14ac:dyDescent="0.2">
      <c r="O13771" s="62"/>
    </row>
    <row r="13772" spans="15:15" x14ac:dyDescent="0.2">
      <c r="O13772" s="62"/>
    </row>
    <row r="13773" spans="15:15" x14ac:dyDescent="0.2">
      <c r="O13773" s="62"/>
    </row>
    <row r="13774" spans="15:15" x14ac:dyDescent="0.2">
      <c r="O13774" s="62"/>
    </row>
    <row r="13775" spans="15:15" x14ac:dyDescent="0.2">
      <c r="O13775" s="62"/>
    </row>
    <row r="13776" spans="15:15" x14ac:dyDescent="0.2">
      <c r="O13776" s="62"/>
    </row>
    <row r="13777" spans="15:15" x14ac:dyDescent="0.2">
      <c r="O13777" s="62"/>
    </row>
    <row r="13778" spans="15:15" x14ac:dyDescent="0.2">
      <c r="O13778" s="62"/>
    </row>
    <row r="13779" spans="15:15" x14ac:dyDescent="0.2">
      <c r="O13779" s="62"/>
    </row>
    <row r="13780" spans="15:15" x14ac:dyDescent="0.2">
      <c r="O13780" s="62"/>
    </row>
    <row r="13781" spans="15:15" x14ac:dyDescent="0.2">
      <c r="O13781" s="62"/>
    </row>
    <row r="13782" spans="15:15" x14ac:dyDescent="0.2">
      <c r="O13782" s="62"/>
    </row>
    <row r="13783" spans="15:15" x14ac:dyDescent="0.2">
      <c r="O13783" s="62"/>
    </row>
    <row r="13784" spans="15:15" x14ac:dyDescent="0.2">
      <c r="O13784" s="62"/>
    </row>
    <row r="13785" spans="15:15" x14ac:dyDescent="0.2">
      <c r="O13785" s="62"/>
    </row>
    <row r="13786" spans="15:15" x14ac:dyDescent="0.2">
      <c r="O13786" s="62"/>
    </row>
    <row r="13787" spans="15:15" x14ac:dyDescent="0.2">
      <c r="O13787" s="62"/>
    </row>
    <row r="13788" spans="15:15" x14ac:dyDescent="0.2">
      <c r="O13788" s="62"/>
    </row>
    <row r="13789" spans="15:15" x14ac:dyDescent="0.2">
      <c r="O13789" s="62"/>
    </row>
    <row r="13790" spans="15:15" x14ac:dyDescent="0.2">
      <c r="O13790" s="62"/>
    </row>
    <row r="13791" spans="15:15" x14ac:dyDescent="0.2">
      <c r="O13791" s="62"/>
    </row>
    <row r="13792" spans="15:15" x14ac:dyDescent="0.2">
      <c r="O13792" s="62"/>
    </row>
    <row r="13793" spans="15:15" x14ac:dyDescent="0.2">
      <c r="O13793" s="62"/>
    </row>
    <row r="13794" spans="15:15" x14ac:dyDescent="0.2">
      <c r="O13794" s="62"/>
    </row>
    <row r="13795" spans="15:15" x14ac:dyDescent="0.2">
      <c r="O13795" s="62"/>
    </row>
    <row r="13796" spans="15:15" x14ac:dyDescent="0.2">
      <c r="O13796" s="62"/>
    </row>
    <row r="13797" spans="15:15" x14ac:dyDescent="0.2">
      <c r="O13797" s="62"/>
    </row>
    <row r="13798" spans="15:15" x14ac:dyDescent="0.2">
      <c r="O13798" s="62"/>
    </row>
    <row r="13799" spans="15:15" x14ac:dyDescent="0.2">
      <c r="O13799" s="62"/>
    </row>
    <row r="13800" spans="15:15" x14ac:dyDescent="0.2">
      <c r="O13800" s="62"/>
    </row>
    <row r="13801" spans="15:15" x14ac:dyDescent="0.2">
      <c r="O13801" s="62"/>
    </row>
    <row r="13802" spans="15:15" x14ac:dyDescent="0.2">
      <c r="O13802" s="62"/>
    </row>
    <row r="13803" spans="15:15" x14ac:dyDescent="0.2">
      <c r="O13803" s="62"/>
    </row>
    <row r="13804" spans="15:15" x14ac:dyDescent="0.2">
      <c r="O13804" s="62"/>
    </row>
    <row r="13805" spans="15:15" x14ac:dyDescent="0.2">
      <c r="O13805" s="62"/>
    </row>
    <row r="13806" spans="15:15" x14ac:dyDescent="0.2">
      <c r="O13806" s="62"/>
    </row>
    <row r="13807" spans="15:15" x14ac:dyDescent="0.2">
      <c r="O13807" s="62"/>
    </row>
    <row r="13808" spans="15:15" x14ac:dyDescent="0.2">
      <c r="O13808" s="62"/>
    </row>
    <row r="13809" spans="15:15" x14ac:dyDescent="0.2">
      <c r="O13809" s="62"/>
    </row>
    <row r="13810" spans="15:15" x14ac:dyDescent="0.2">
      <c r="O13810" s="62"/>
    </row>
    <row r="13811" spans="15:15" x14ac:dyDescent="0.2">
      <c r="O13811" s="62"/>
    </row>
    <row r="13812" spans="15:15" x14ac:dyDescent="0.2">
      <c r="O13812" s="62"/>
    </row>
    <row r="13813" spans="15:15" x14ac:dyDescent="0.2">
      <c r="O13813" s="62"/>
    </row>
    <row r="13814" spans="15:15" x14ac:dyDescent="0.2">
      <c r="O13814" s="62"/>
    </row>
    <row r="13815" spans="15:15" x14ac:dyDescent="0.2">
      <c r="O13815" s="62"/>
    </row>
    <row r="13816" spans="15:15" x14ac:dyDescent="0.2">
      <c r="O13816" s="62"/>
    </row>
    <row r="13817" spans="15:15" x14ac:dyDescent="0.2">
      <c r="O13817" s="62"/>
    </row>
    <row r="13818" spans="15:15" x14ac:dyDescent="0.2">
      <c r="O13818" s="62"/>
    </row>
    <row r="13819" spans="15:15" x14ac:dyDescent="0.2">
      <c r="O13819" s="62"/>
    </row>
    <row r="13820" spans="15:15" x14ac:dyDescent="0.2">
      <c r="O13820" s="62"/>
    </row>
    <row r="13821" spans="15:15" x14ac:dyDescent="0.2">
      <c r="O13821" s="62"/>
    </row>
    <row r="13822" spans="15:15" x14ac:dyDescent="0.2">
      <c r="O13822" s="62"/>
    </row>
    <row r="13823" spans="15:15" x14ac:dyDescent="0.2">
      <c r="O13823" s="62"/>
    </row>
    <row r="13824" spans="15:15" x14ac:dyDescent="0.2">
      <c r="O13824" s="62"/>
    </row>
    <row r="13825" spans="15:15" x14ac:dyDescent="0.2">
      <c r="O13825" s="62"/>
    </row>
    <row r="13826" spans="15:15" x14ac:dyDescent="0.2">
      <c r="O13826" s="62"/>
    </row>
    <row r="13827" spans="15:15" x14ac:dyDescent="0.2">
      <c r="O13827" s="62"/>
    </row>
    <row r="13828" spans="15:15" x14ac:dyDescent="0.2">
      <c r="O13828" s="62"/>
    </row>
    <row r="13829" spans="15:15" x14ac:dyDescent="0.2">
      <c r="O13829" s="62"/>
    </row>
    <row r="13830" spans="15:15" x14ac:dyDescent="0.2">
      <c r="O13830" s="62"/>
    </row>
    <row r="13831" spans="15:15" x14ac:dyDescent="0.2">
      <c r="O13831" s="62"/>
    </row>
    <row r="13832" spans="15:15" x14ac:dyDescent="0.2">
      <c r="O13832" s="62"/>
    </row>
    <row r="13833" spans="15:15" x14ac:dyDescent="0.2">
      <c r="O13833" s="62"/>
    </row>
    <row r="13834" spans="15:15" x14ac:dyDescent="0.2">
      <c r="O13834" s="62"/>
    </row>
    <row r="13835" spans="15:15" x14ac:dyDescent="0.2">
      <c r="O13835" s="62"/>
    </row>
    <row r="13836" spans="15:15" x14ac:dyDescent="0.2">
      <c r="O13836" s="62"/>
    </row>
    <row r="13837" spans="15:15" x14ac:dyDescent="0.2">
      <c r="O13837" s="62"/>
    </row>
    <row r="13838" spans="15:15" x14ac:dyDescent="0.2">
      <c r="O13838" s="62"/>
    </row>
    <row r="13839" spans="15:15" x14ac:dyDescent="0.2">
      <c r="O13839" s="62"/>
    </row>
    <row r="13840" spans="15:15" x14ac:dyDescent="0.2">
      <c r="O13840" s="62"/>
    </row>
    <row r="13841" spans="15:15" x14ac:dyDescent="0.2">
      <c r="O13841" s="62"/>
    </row>
    <row r="13842" spans="15:15" x14ac:dyDescent="0.2">
      <c r="O13842" s="62"/>
    </row>
    <row r="13843" spans="15:15" x14ac:dyDescent="0.2">
      <c r="O13843" s="62"/>
    </row>
    <row r="13844" spans="15:15" x14ac:dyDescent="0.2">
      <c r="O13844" s="62"/>
    </row>
    <row r="13845" spans="15:15" x14ac:dyDescent="0.2">
      <c r="O13845" s="62"/>
    </row>
    <row r="13846" spans="15:15" x14ac:dyDescent="0.2">
      <c r="O13846" s="62"/>
    </row>
    <row r="13847" spans="15:15" x14ac:dyDescent="0.2">
      <c r="O13847" s="62"/>
    </row>
    <row r="13848" spans="15:15" x14ac:dyDescent="0.2">
      <c r="O13848" s="62"/>
    </row>
    <row r="13849" spans="15:15" x14ac:dyDescent="0.2">
      <c r="O13849" s="62"/>
    </row>
    <row r="13850" spans="15:15" x14ac:dyDescent="0.2">
      <c r="O13850" s="62"/>
    </row>
    <row r="13851" spans="15:15" x14ac:dyDescent="0.2">
      <c r="O13851" s="62"/>
    </row>
    <row r="13852" spans="15:15" x14ac:dyDescent="0.2">
      <c r="O13852" s="62"/>
    </row>
    <row r="13853" spans="15:15" x14ac:dyDescent="0.2">
      <c r="O13853" s="62"/>
    </row>
    <row r="13854" spans="15:15" x14ac:dyDescent="0.2">
      <c r="O13854" s="62"/>
    </row>
    <row r="13855" spans="15:15" x14ac:dyDescent="0.2">
      <c r="O13855" s="62"/>
    </row>
    <row r="13856" spans="15:15" x14ac:dyDescent="0.2">
      <c r="O13856" s="62"/>
    </row>
    <row r="13857" spans="15:15" x14ac:dyDescent="0.2">
      <c r="O13857" s="62"/>
    </row>
    <row r="13858" spans="15:15" x14ac:dyDescent="0.2">
      <c r="O13858" s="62"/>
    </row>
    <row r="13859" spans="15:15" x14ac:dyDescent="0.2">
      <c r="O13859" s="62"/>
    </row>
    <row r="13860" spans="15:15" x14ac:dyDescent="0.2">
      <c r="O13860" s="62"/>
    </row>
    <row r="13861" spans="15:15" x14ac:dyDescent="0.2">
      <c r="O13861" s="62"/>
    </row>
    <row r="13862" spans="15:15" x14ac:dyDescent="0.2">
      <c r="O13862" s="62"/>
    </row>
    <row r="13863" spans="15:15" x14ac:dyDescent="0.2">
      <c r="O13863" s="62"/>
    </row>
    <row r="13864" spans="15:15" x14ac:dyDescent="0.2">
      <c r="O13864" s="62"/>
    </row>
    <row r="13865" spans="15:15" x14ac:dyDescent="0.2">
      <c r="O13865" s="62"/>
    </row>
    <row r="13866" spans="15:15" x14ac:dyDescent="0.2">
      <c r="O13866" s="62"/>
    </row>
    <row r="13867" spans="15:15" x14ac:dyDescent="0.2">
      <c r="O13867" s="62"/>
    </row>
    <row r="13868" spans="15:15" x14ac:dyDescent="0.2">
      <c r="O13868" s="62"/>
    </row>
    <row r="13869" spans="15:15" x14ac:dyDescent="0.2">
      <c r="O13869" s="62"/>
    </row>
    <row r="13870" spans="15:15" x14ac:dyDescent="0.2">
      <c r="O13870" s="62"/>
    </row>
    <row r="13871" spans="15:15" x14ac:dyDescent="0.2">
      <c r="O13871" s="62"/>
    </row>
    <row r="13872" spans="15:15" x14ac:dyDescent="0.2">
      <c r="O13872" s="62"/>
    </row>
    <row r="13873" spans="15:15" x14ac:dyDescent="0.2">
      <c r="O13873" s="62"/>
    </row>
    <row r="13874" spans="15:15" x14ac:dyDescent="0.2">
      <c r="O13874" s="62"/>
    </row>
    <row r="13875" spans="15:15" x14ac:dyDescent="0.2">
      <c r="O13875" s="62"/>
    </row>
    <row r="13876" spans="15:15" x14ac:dyDescent="0.2">
      <c r="O13876" s="62"/>
    </row>
    <row r="13877" spans="15:15" x14ac:dyDescent="0.2">
      <c r="O13877" s="62"/>
    </row>
    <row r="13878" spans="15:15" x14ac:dyDescent="0.2">
      <c r="O13878" s="62"/>
    </row>
    <row r="13879" spans="15:15" x14ac:dyDescent="0.2">
      <c r="O13879" s="62"/>
    </row>
    <row r="13880" spans="15:15" x14ac:dyDescent="0.2">
      <c r="O13880" s="62"/>
    </row>
    <row r="13881" spans="15:15" x14ac:dyDescent="0.2">
      <c r="O13881" s="62"/>
    </row>
    <row r="13882" spans="15:15" x14ac:dyDescent="0.2">
      <c r="O13882" s="62"/>
    </row>
    <row r="13883" spans="15:15" x14ac:dyDescent="0.2">
      <c r="O13883" s="62"/>
    </row>
    <row r="13884" spans="15:15" x14ac:dyDescent="0.2">
      <c r="O13884" s="62"/>
    </row>
    <row r="13885" spans="15:15" x14ac:dyDescent="0.2">
      <c r="O13885" s="62"/>
    </row>
    <row r="13886" spans="15:15" x14ac:dyDescent="0.2">
      <c r="O13886" s="62"/>
    </row>
    <row r="13887" spans="15:15" x14ac:dyDescent="0.2">
      <c r="O13887" s="62"/>
    </row>
    <row r="13888" spans="15:15" x14ac:dyDescent="0.2">
      <c r="O13888" s="62"/>
    </row>
    <row r="13889" spans="15:15" x14ac:dyDescent="0.2">
      <c r="O13889" s="62"/>
    </row>
    <row r="13890" spans="15:15" x14ac:dyDescent="0.2">
      <c r="O13890" s="62"/>
    </row>
    <row r="13891" spans="15:15" x14ac:dyDescent="0.2">
      <c r="O13891" s="62"/>
    </row>
    <row r="13892" spans="15:15" x14ac:dyDescent="0.2">
      <c r="O13892" s="62"/>
    </row>
    <row r="13893" spans="15:15" x14ac:dyDescent="0.2">
      <c r="O13893" s="62"/>
    </row>
    <row r="13894" spans="15:15" x14ac:dyDescent="0.2">
      <c r="O13894" s="62"/>
    </row>
    <row r="13895" spans="15:15" x14ac:dyDescent="0.2">
      <c r="O13895" s="62"/>
    </row>
    <row r="13896" spans="15:15" x14ac:dyDescent="0.2">
      <c r="O13896" s="62"/>
    </row>
    <row r="13897" spans="15:15" x14ac:dyDescent="0.2">
      <c r="O13897" s="62"/>
    </row>
    <row r="13898" spans="15:15" x14ac:dyDescent="0.2">
      <c r="O13898" s="62"/>
    </row>
    <row r="13899" spans="15:15" x14ac:dyDescent="0.2">
      <c r="O13899" s="62"/>
    </row>
    <row r="13900" spans="15:15" x14ac:dyDescent="0.2">
      <c r="O13900" s="62"/>
    </row>
    <row r="13901" spans="15:15" x14ac:dyDescent="0.2">
      <c r="O13901" s="62"/>
    </row>
    <row r="13902" spans="15:15" x14ac:dyDescent="0.2">
      <c r="O13902" s="62"/>
    </row>
    <row r="13903" spans="15:15" x14ac:dyDescent="0.2">
      <c r="O13903" s="62"/>
    </row>
    <row r="13904" spans="15:15" x14ac:dyDescent="0.2">
      <c r="O13904" s="62"/>
    </row>
    <row r="13905" spans="15:15" x14ac:dyDescent="0.2">
      <c r="O13905" s="62"/>
    </row>
    <row r="13906" spans="15:15" x14ac:dyDescent="0.2">
      <c r="O13906" s="62"/>
    </row>
    <row r="13907" spans="15:15" x14ac:dyDescent="0.2">
      <c r="O13907" s="62"/>
    </row>
    <row r="13908" spans="15:15" x14ac:dyDescent="0.2">
      <c r="O13908" s="62"/>
    </row>
    <row r="13909" spans="15:15" x14ac:dyDescent="0.2">
      <c r="O13909" s="62"/>
    </row>
    <row r="13910" spans="15:15" x14ac:dyDescent="0.2">
      <c r="O13910" s="62"/>
    </row>
    <row r="13911" spans="15:15" x14ac:dyDescent="0.2">
      <c r="O13911" s="62"/>
    </row>
    <row r="13912" spans="15:15" x14ac:dyDescent="0.2">
      <c r="O13912" s="62"/>
    </row>
    <row r="13913" spans="15:15" x14ac:dyDescent="0.2">
      <c r="O13913" s="62"/>
    </row>
    <row r="13914" spans="15:15" x14ac:dyDescent="0.2">
      <c r="O13914" s="62"/>
    </row>
    <row r="13915" spans="15:15" x14ac:dyDescent="0.2">
      <c r="O13915" s="62"/>
    </row>
    <row r="13916" spans="15:15" x14ac:dyDescent="0.2">
      <c r="O13916" s="62"/>
    </row>
    <row r="13917" spans="15:15" x14ac:dyDescent="0.2">
      <c r="O13917" s="62"/>
    </row>
    <row r="13918" spans="15:15" x14ac:dyDescent="0.2">
      <c r="O13918" s="62"/>
    </row>
    <row r="13919" spans="15:15" x14ac:dyDescent="0.2">
      <c r="O13919" s="62"/>
    </row>
    <row r="13920" spans="15:15" x14ac:dyDescent="0.2">
      <c r="O13920" s="62"/>
    </row>
    <row r="13921" spans="15:15" x14ac:dyDescent="0.2">
      <c r="O13921" s="62"/>
    </row>
    <row r="13922" spans="15:15" x14ac:dyDescent="0.2">
      <c r="O13922" s="62"/>
    </row>
    <row r="13923" spans="15:15" x14ac:dyDescent="0.2">
      <c r="O13923" s="62"/>
    </row>
    <row r="13924" spans="15:15" x14ac:dyDescent="0.2">
      <c r="O13924" s="62"/>
    </row>
    <row r="13925" spans="15:15" x14ac:dyDescent="0.2">
      <c r="O13925" s="62"/>
    </row>
    <row r="13926" spans="15:15" x14ac:dyDescent="0.2">
      <c r="O13926" s="62"/>
    </row>
    <row r="13927" spans="15:15" x14ac:dyDescent="0.2">
      <c r="O13927" s="62"/>
    </row>
    <row r="13928" spans="15:15" x14ac:dyDescent="0.2">
      <c r="O13928" s="62"/>
    </row>
    <row r="13929" spans="15:15" x14ac:dyDescent="0.2">
      <c r="O13929" s="62"/>
    </row>
    <row r="13930" spans="15:15" x14ac:dyDescent="0.2">
      <c r="O13930" s="62"/>
    </row>
    <row r="13931" spans="15:15" x14ac:dyDescent="0.2">
      <c r="O13931" s="62"/>
    </row>
    <row r="13932" spans="15:15" x14ac:dyDescent="0.2">
      <c r="O13932" s="62"/>
    </row>
    <row r="13933" spans="15:15" x14ac:dyDescent="0.2">
      <c r="O13933" s="62"/>
    </row>
    <row r="13934" spans="15:15" x14ac:dyDescent="0.2">
      <c r="O13934" s="62"/>
    </row>
    <row r="13935" spans="15:15" x14ac:dyDescent="0.2">
      <c r="O13935" s="62"/>
    </row>
    <row r="13936" spans="15:15" x14ac:dyDescent="0.2">
      <c r="O13936" s="62"/>
    </row>
    <row r="13937" spans="15:15" x14ac:dyDescent="0.2">
      <c r="O13937" s="62"/>
    </row>
    <row r="13938" spans="15:15" x14ac:dyDescent="0.2">
      <c r="O13938" s="62"/>
    </row>
    <row r="13939" spans="15:15" x14ac:dyDescent="0.2">
      <c r="O13939" s="62"/>
    </row>
    <row r="13940" spans="15:15" x14ac:dyDescent="0.2">
      <c r="O13940" s="62"/>
    </row>
    <row r="13941" spans="15:15" x14ac:dyDescent="0.2">
      <c r="O13941" s="62"/>
    </row>
    <row r="13942" spans="15:15" x14ac:dyDescent="0.2">
      <c r="O13942" s="62"/>
    </row>
    <row r="13943" spans="15:15" x14ac:dyDescent="0.2">
      <c r="O13943" s="62"/>
    </row>
    <row r="13944" spans="15:15" x14ac:dyDescent="0.2">
      <c r="O13944" s="62"/>
    </row>
    <row r="13945" spans="15:15" x14ac:dyDescent="0.2">
      <c r="O13945" s="62"/>
    </row>
    <row r="13946" spans="15:15" x14ac:dyDescent="0.2">
      <c r="O13946" s="62"/>
    </row>
    <row r="13947" spans="15:15" x14ac:dyDescent="0.2">
      <c r="O13947" s="62"/>
    </row>
    <row r="13948" spans="15:15" x14ac:dyDescent="0.2">
      <c r="O13948" s="62"/>
    </row>
    <row r="13949" spans="15:15" x14ac:dyDescent="0.2">
      <c r="O13949" s="62"/>
    </row>
    <row r="13950" spans="15:15" x14ac:dyDescent="0.2">
      <c r="O13950" s="62"/>
    </row>
    <row r="13951" spans="15:15" x14ac:dyDescent="0.2">
      <c r="O13951" s="62"/>
    </row>
    <row r="13952" spans="15:15" x14ac:dyDescent="0.2">
      <c r="O13952" s="62"/>
    </row>
    <row r="13953" spans="15:15" x14ac:dyDescent="0.2">
      <c r="O13953" s="62"/>
    </row>
    <row r="13954" spans="15:15" x14ac:dyDescent="0.2">
      <c r="O13954" s="62"/>
    </row>
    <row r="13955" spans="15:15" x14ac:dyDescent="0.2">
      <c r="O13955" s="62"/>
    </row>
    <row r="13956" spans="15:15" x14ac:dyDescent="0.2">
      <c r="O13956" s="62"/>
    </row>
    <row r="13957" spans="15:15" x14ac:dyDescent="0.2">
      <c r="O13957" s="62"/>
    </row>
    <row r="13958" spans="15:15" x14ac:dyDescent="0.2">
      <c r="O13958" s="62"/>
    </row>
    <row r="13959" spans="15:15" x14ac:dyDescent="0.2">
      <c r="O13959" s="62"/>
    </row>
    <row r="13960" spans="15:15" x14ac:dyDescent="0.2">
      <c r="O13960" s="62"/>
    </row>
    <row r="13961" spans="15:15" x14ac:dyDescent="0.2">
      <c r="O13961" s="62"/>
    </row>
    <row r="13962" spans="15:15" x14ac:dyDescent="0.2">
      <c r="O13962" s="62"/>
    </row>
    <row r="13963" spans="15:15" x14ac:dyDescent="0.2">
      <c r="O13963" s="62"/>
    </row>
    <row r="13964" spans="15:15" x14ac:dyDescent="0.2">
      <c r="O13964" s="62"/>
    </row>
    <row r="13965" spans="15:15" x14ac:dyDescent="0.2">
      <c r="O13965" s="62"/>
    </row>
    <row r="13966" spans="15:15" x14ac:dyDescent="0.2">
      <c r="O13966" s="62"/>
    </row>
    <row r="13967" spans="15:15" x14ac:dyDescent="0.2">
      <c r="O13967" s="62"/>
    </row>
    <row r="13968" spans="15:15" x14ac:dyDescent="0.2">
      <c r="O13968" s="62"/>
    </row>
    <row r="13969" spans="15:15" x14ac:dyDescent="0.2">
      <c r="O13969" s="62"/>
    </row>
    <row r="13970" spans="15:15" x14ac:dyDescent="0.2">
      <c r="O13970" s="62"/>
    </row>
    <row r="13971" spans="15:15" x14ac:dyDescent="0.2">
      <c r="O13971" s="62"/>
    </row>
    <row r="13972" spans="15:15" x14ac:dyDescent="0.2">
      <c r="O13972" s="62"/>
    </row>
    <row r="13973" spans="15:15" x14ac:dyDescent="0.2">
      <c r="O13973" s="62"/>
    </row>
    <row r="13974" spans="15:15" x14ac:dyDescent="0.2">
      <c r="O13974" s="62"/>
    </row>
    <row r="13975" spans="15:15" x14ac:dyDescent="0.2">
      <c r="O13975" s="62"/>
    </row>
    <row r="13976" spans="15:15" x14ac:dyDescent="0.2">
      <c r="O13976" s="62"/>
    </row>
    <row r="13977" spans="15:15" x14ac:dyDescent="0.2">
      <c r="O13977" s="62"/>
    </row>
    <row r="13978" spans="15:15" x14ac:dyDescent="0.2">
      <c r="O13978" s="62"/>
    </row>
    <row r="13979" spans="15:15" x14ac:dyDescent="0.2">
      <c r="O13979" s="62"/>
    </row>
    <row r="13980" spans="15:15" x14ac:dyDescent="0.2">
      <c r="O13980" s="62"/>
    </row>
    <row r="13981" spans="15:15" x14ac:dyDescent="0.2">
      <c r="O13981" s="62"/>
    </row>
    <row r="13982" spans="15:15" x14ac:dyDescent="0.2">
      <c r="O13982" s="62"/>
    </row>
    <row r="13983" spans="15:15" x14ac:dyDescent="0.2">
      <c r="O13983" s="62"/>
    </row>
    <row r="13984" spans="15:15" x14ac:dyDescent="0.2">
      <c r="O13984" s="62"/>
    </row>
    <row r="13985" spans="15:15" x14ac:dyDescent="0.2">
      <c r="O13985" s="62"/>
    </row>
    <row r="13986" spans="15:15" x14ac:dyDescent="0.2">
      <c r="O13986" s="62"/>
    </row>
    <row r="13987" spans="15:15" x14ac:dyDescent="0.2">
      <c r="O13987" s="62"/>
    </row>
    <row r="13988" spans="15:15" x14ac:dyDescent="0.2">
      <c r="O13988" s="62"/>
    </row>
    <row r="13989" spans="15:15" x14ac:dyDescent="0.2">
      <c r="O13989" s="62"/>
    </row>
    <row r="13990" spans="15:15" x14ac:dyDescent="0.2">
      <c r="O13990" s="62"/>
    </row>
    <row r="13991" spans="15:15" x14ac:dyDescent="0.2">
      <c r="O13991" s="62"/>
    </row>
    <row r="13992" spans="15:15" x14ac:dyDescent="0.2">
      <c r="O13992" s="62"/>
    </row>
    <row r="13993" spans="15:15" x14ac:dyDescent="0.2">
      <c r="O13993" s="62"/>
    </row>
    <row r="13994" spans="15:15" x14ac:dyDescent="0.2">
      <c r="O13994" s="62"/>
    </row>
    <row r="13995" spans="15:15" x14ac:dyDescent="0.2">
      <c r="O13995" s="62"/>
    </row>
    <row r="13996" spans="15:15" x14ac:dyDescent="0.2">
      <c r="O13996" s="62"/>
    </row>
    <row r="13997" spans="15:15" x14ac:dyDescent="0.2">
      <c r="O13997" s="62"/>
    </row>
    <row r="13998" spans="15:15" x14ac:dyDescent="0.2">
      <c r="O13998" s="62"/>
    </row>
    <row r="13999" spans="15:15" x14ac:dyDescent="0.2">
      <c r="O13999" s="62"/>
    </row>
    <row r="14000" spans="15:15" x14ac:dyDescent="0.2">
      <c r="O14000" s="62"/>
    </row>
    <row r="14001" spans="15:15" x14ac:dyDescent="0.2">
      <c r="O14001" s="62"/>
    </row>
    <row r="14002" spans="15:15" x14ac:dyDescent="0.2">
      <c r="O14002" s="62"/>
    </row>
    <row r="14003" spans="15:15" x14ac:dyDescent="0.2">
      <c r="O14003" s="62"/>
    </row>
    <row r="14004" spans="15:15" x14ac:dyDescent="0.2">
      <c r="O14004" s="62"/>
    </row>
    <row r="14005" spans="15:15" x14ac:dyDescent="0.2">
      <c r="O14005" s="62"/>
    </row>
    <row r="14006" spans="15:15" x14ac:dyDescent="0.2">
      <c r="O14006" s="62"/>
    </row>
    <row r="14007" spans="15:15" x14ac:dyDescent="0.2">
      <c r="O14007" s="62"/>
    </row>
    <row r="14008" spans="15:15" x14ac:dyDescent="0.2">
      <c r="O14008" s="62"/>
    </row>
    <row r="14009" spans="15:15" x14ac:dyDescent="0.2">
      <c r="O14009" s="62"/>
    </row>
    <row r="14010" spans="15:15" x14ac:dyDescent="0.2">
      <c r="O14010" s="62"/>
    </row>
    <row r="14011" spans="15:15" x14ac:dyDescent="0.2">
      <c r="O14011" s="62"/>
    </row>
    <row r="14012" spans="15:15" x14ac:dyDescent="0.2">
      <c r="O14012" s="62"/>
    </row>
    <row r="14013" spans="15:15" x14ac:dyDescent="0.2">
      <c r="O14013" s="62"/>
    </row>
    <row r="14014" spans="15:15" x14ac:dyDescent="0.2">
      <c r="O14014" s="62"/>
    </row>
    <row r="14015" spans="15:15" x14ac:dyDescent="0.2">
      <c r="O14015" s="62"/>
    </row>
    <row r="14016" spans="15:15" x14ac:dyDescent="0.2">
      <c r="O14016" s="62"/>
    </row>
    <row r="14017" spans="15:15" x14ac:dyDescent="0.2">
      <c r="O14017" s="62"/>
    </row>
    <row r="14018" spans="15:15" x14ac:dyDescent="0.2">
      <c r="O14018" s="62"/>
    </row>
    <row r="14019" spans="15:15" x14ac:dyDescent="0.2">
      <c r="O14019" s="62"/>
    </row>
    <row r="14020" spans="15:15" x14ac:dyDescent="0.2">
      <c r="O14020" s="62"/>
    </row>
    <row r="14021" spans="15:15" x14ac:dyDescent="0.2">
      <c r="O14021" s="62"/>
    </row>
    <row r="14022" spans="15:15" x14ac:dyDescent="0.2">
      <c r="O14022" s="62"/>
    </row>
    <row r="14023" spans="15:15" x14ac:dyDescent="0.2">
      <c r="O14023" s="62"/>
    </row>
    <row r="14024" spans="15:15" x14ac:dyDescent="0.2">
      <c r="O14024" s="62"/>
    </row>
    <row r="14025" spans="15:15" x14ac:dyDescent="0.2">
      <c r="O14025" s="62"/>
    </row>
    <row r="14026" spans="15:15" x14ac:dyDescent="0.2">
      <c r="O14026" s="62"/>
    </row>
    <row r="14027" spans="15:15" x14ac:dyDescent="0.2">
      <c r="O14027" s="62"/>
    </row>
    <row r="14028" spans="15:15" x14ac:dyDescent="0.2">
      <c r="O14028" s="62"/>
    </row>
    <row r="14029" spans="15:15" x14ac:dyDescent="0.2">
      <c r="O14029" s="62"/>
    </row>
    <row r="14030" spans="15:15" x14ac:dyDescent="0.2">
      <c r="O14030" s="62"/>
    </row>
    <row r="14031" spans="15:15" x14ac:dyDescent="0.2">
      <c r="O14031" s="62"/>
    </row>
    <row r="14032" spans="15:15" x14ac:dyDescent="0.2">
      <c r="O14032" s="62"/>
    </row>
    <row r="14033" spans="15:15" x14ac:dyDescent="0.2">
      <c r="O14033" s="62"/>
    </row>
    <row r="14034" spans="15:15" x14ac:dyDescent="0.2">
      <c r="O14034" s="62"/>
    </row>
    <row r="14035" spans="15:15" x14ac:dyDescent="0.2">
      <c r="O14035" s="62"/>
    </row>
    <row r="14036" spans="15:15" x14ac:dyDescent="0.2">
      <c r="O14036" s="62"/>
    </row>
    <row r="14037" spans="15:15" x14ac:dyDescent="0.2">
      <c r="O14037" s="62"/>
    </row>
    <row r="14038" spans="15:15" x14ac:dyDescent="0.2">
      <c r="O14038" s="62"/>
    </row>
    <row r="14039" spans="15:15" x14ac:dyDescent="0.2">
      <c r="O14039" s="62"/>
    </row>
    <row r="14040" spans="15:15" x14ac:dyDescent="0.2">
      <c r="O14040" s="62"/>
    </row>
    <row r="14041" spans="15:15" x14ac:dyDescent="0.2">
      <c r="O14041" s="62"/>
    </row>
    <row r="14042" spans="15:15" x14ac:dyDescent="0.2">
      <c r="O14042" s="62"/>
    </row>
    <row r="14043" spans="15:15" x14ac:dyDescent="0.2">
      <c r="O14043" s="62"/>
    </row>
    <row r="14044" spans="15:15" x14ac:dyDescent="0.2">
      <c r="O14044" s="62"/>
    </row>
    <row r="14045" spans="15:15" x14ac:dyDescent="0.2">
      <c r="O14045" s="62"/>
    </row>
    <row r="14046" spans="15:15" x14ac:dyDescent="0.2">
      <c r="O14046" s="62"/>
    </row>
    <row r="14047" spans="15:15" x14ac:dyDescent="0.2">
      <c r="O14047" s="62"/>
    </row>
    <row r="14048" spans="15:15" x14ac:dyDescent="0.2">
      <c r="O14048" s="62"/>
    </row>
    <row r="14049" spans="15:15" x14ac:dyDescent="0.2">
      <c r="O14049" s="62"/>
    </row>
    <row r="14050" spans="15:15" x14ac:dyDescent="0.2">
      <c r="O14050" s="62"/>
    </row>
    <row r="14051" spans="15:15" x14ac:dyDescent="0.2">
      <c r="O14051" s="62"/>
    </row>
    <row r="14052" spans="15:15" x14ac:dyDescent="0.2">
      <c r="O14052" s="62"/>
    </row>
    <row r="14053" spans="15:15" x14ac:dyDescent="0.2">
      <c r="O14053" s="62"/>
    </row>
    <row r="14054" spans="15:15" x14ac:dyDescent="0.2">
      <c r="O14054" s="62"/>
    </row>
    <row r="14055" spans="15:15" x14ac:dyDescent="0.2">
      <c r="O14055" s="62"/>
    </row>
    <row r="14056" spans="15:15" x14ac:dyDescent="0.2">
      <c r="O14056" s="62"/>
    </row>
    <row r="14057" spans="15:15" x14ac:dyDescent="0.2">
      <c r="O14057" s="62"/>
    </row>
    <row r="14058" spans="15:15" x14ac:dyDescent="0.2">
      <c r="O14058" s="62"/>
    </row>
    <row r="14059" spans="15:15" x14ac:dyDescent="0.2">
      <c r="O14059" s="62"/>
    </row>
    <row r="14060" spans="15:15" x14ac:dyDescent="0.2">
      <c r="O14060" s="62"/>
    </row>
    <row r="14061" spans="15:15" x14ac:dyDescent="0.2">
      <c r="O14061" s="62"/>
    </row>
    <row r="14062" spans="15:15" x14ac:dyDescent="0.2">
      <c r="O14062" s="62"/>
    </row>
    <row r="14063" spans="15:15" x14ac:dyDescent="0.2">
      <c r="O14063" s="62"/>
    </row>
    <row r="14064" spans="15:15" x14ac:dyDescent="0.2">
      <c r="O14064" s="62"/>
    </row>
    <row r="14065" spans="15:15" x14ac:dyDescent="0.2">
      <c r="O14065" s="62"/>
    </row>
    <row r="14066" spans="15:15" x14ac:dyDescent="0.2">
      <c r="O14066" s="62"/>
    </row>
    <row r="14067" spans="15:15" x14ac:dyDescent="0.2">
      <c r="O14067" s="62"/>
    </row>
    <row r="14068" spans="15:15" x14ac:dyDescent="0.2">
      <c r="O14068" s="62"/>
    </row>
    <row r="14069" spans="15:15" x14ac:dyDescent="0.2">
      <c r="O14069" s="62"/>
    </row>
    <row r="14070" spans="15:15" x14ac:dyDescent="0.2">
      <c r="O14070" s="62"/>
    </row>
    <row r="14071" spans="15:15" x14ac:dyDescent="0.2">
      <c r="O14071" s="62"/>
    </row>
    <row r="14072" spans="15:15" x14ac:dyDescent="0.2">
      <c r="O14072" s="62"/>
    </row>
    <row r="14073" spans="15:15" x14ac:dyDescent="0.2">
      <c r="O14073" s="62"/>
    </row>
    <row r="14074" spans="15:15" x14ac:dyDescent="0.2">
      <c r="O14074" s="62"/>
    </row>
    <row r="14075" spans="15:15" x14ac:dyDescent="0.2">
      <c r="O14075" s="62"/>
    </row>
    <row r="14076" spans="15:15" x14ac:dyDescent="0.2">
      <c r="O14076" s="62"/>
    </row>
    <row r="14077" spans="15:15" x14ac:dyDescent="0.2">
      <c r="O14077" s="62"/>
    </row>
    <row r="14078" spans="15:15" x14ac:dyDescent="0.2">
      <c r="O14078" s="62"/>
    </row>
    <row r="14079" spans="15:15" x14ac:dyDescent="0.2">
      <c r="O14079" s="62"/>
    </row>
    <row r="14080" spans="15:15" x14ac:dyDescent="0.2">
      <c r="O14080" s="62"/>
    </row>
    <row r="14081" spans="15:15" x14ac:dyDescent="0.2">
      <c r="O14081" s="62"/>
    </row>
    <row r="14082" spans="15:15" x14ac:dyDescent="0.2">
      <c r="O14082" s="62"/>
    </row>
    <row r="14083" spans="15:15" x14ac:dyDescent="0.2">
      <c r="O14083" s="62"/>
    </row>
    <row r="14084" spans="15:15" x14ac:dyDescent="0.2">
      <c r="O14084" s="62"/>
    </row>
    <row r="14085" spans="15:15" x14ac:dyDescent="0.2">
      <c r="O14085" s="62"/>
    </row>
    <row r="14086" spans="15:15" x14ac:dyDescent="0.2">
      <c r="O14086" s="62"/>
    </row>
    <row r="14087" spans="15:15" x14ac:dyDescent="0.2">
      <c r="O14087" s="62"/>
    </row>
    <row r="14088" spans="15:15" x14ac:dyDescent="0.2">
      <c r="O14088" s="62"/>
    </row>
    <row r="14089" spans="15:15" x14ac:dyDescent="0.2">
      <c r="O14089" s="62"/>
    </row>
    <row r="14090" spans="15:15" x14ac:dyDescent="0.2">
      <c r="O14090" s="62"/>
    </row>
    <row r="14091" spans="15:15" x14ac:dyDescent="0.2">
      <c r="O14091" s="62"/>
    </row>
    <row r="14092" spans="15:15" x14ac:dyDescent="0.2">
      <c r="O14092" s="62"/>
    </row>
    <row r="14093" spans="15:15" x14ac:dyDescent="0.2">
      <c r="O14093" s="62"/>
    </row>
    <row r="14094" spans="15:15" x14ac:dyDescent="0.2">
      <c r="O14094" s="62"/>
    </row>
    <row r="14095" spans="15:15" x14ac:dyDescent="0.2">
      <c r="O14095" s="62"/>
    </row>
    <row r="14096" spans="15:15" x14ac:dyDescent="0.2">
      <c r="O14096" s="62"/>
    </row>
    <row r="14097" spans="15:15" x14ac:dyDescent="0.2">
      <c r="O14097" s="62"/>
    </row>
    <row r="14098" spans="15:15" x14ac:dyDescent="0.2">
      <c r="O14098" s="62"/>
    </row>
    <row r="14099" spans="15:15" x14ac:dyDescent="0.2">
      <c r="O14099" s="62"/>
    </row>
    <row r="14100" spans="15:15" x14ac:dyDescent="0.2">
      <c r="O14100" s="62"/>
    </row>
    <row r="14101" spans="15:15" x14ac:dyDescent="0.2">
      <c r="O14101" s="62"/>
    </row>
    <row r="14102" spans="15:15" x14ac:dyDescent="0.2">
      <c r="O14102" s="62"/>
    </row>
    <row r="14103" spans="15:15" x14ac:dyDescent="0.2">
      <c r="O14103" s="62"/>
    </row>
    <row r="14104" spans="15:15" x14ac:dyDescent="0.2">
      <c r="O14104" s="62"/>
    </row>
    <row r="14105" spans="15:15" x14ac:dyDescent="0.2">
      <c r="O14105" s="62"/>
    </row>
    <row r="14106" spans="15:15" x14ac:dyDescent="0.2">
      <c r="O14106" s="62"/>
    </row>
    <row r="14107" spans="15:15" x14ac:dyDescent="0.2">
      <c r="O14107" s="62"/>
    </row>
    <row r="14108" spans="15:15" x14ac:dyDescent="0.2">
      <c r="O14108" s="62"/>
    </row>
    <row r="14109" spans="15:15" x14ac:dyDescent="0.2">
      <c r="O14109" s="62"/>
    </row>
    <row r="14110" spans="15:15" x14ac:dyDescent="0.2">
      <c r="O14110" s="62"/>
    </row>
    <row r="14111" spans="15:15" x14ac:dyDescent="0.2">
      <c r="O14111" s="62"/>
    </row>
    <row r="14112" spans="15:15" x14ac:dyDescent="0.2">
      <c r="O14112" s="62"/>
    </row>
    <row r="14113" spans="15:15" x14ac:dyDescent="0.2">
      <c r="O14113" s="62"/>
    </row>
    <row r="14114" spans="15:15" x14ac:dyDescent="0.2">
      <c r="O14114" s="62"/>
    </row>
    <row r="14115" spans="15:15" x14ac:dyDescent="0.2">
      <c r="O14115" s="62"/>
    </row>
    <row r="14116" spans="15:15" x14ac:dyDescent="0.2">
      <c r="O14116" s="62"/>
    </row>
    <row r="14117" spans="15:15" x14ac:dyDescent="0.2">
      <c r="O14117" s="62"/>
    </row>
    <row r="14118" spans="15:15" x14ac:dyDescent="0.2">
      <c r="O14118" s="62"/>
    </row>
    <row r="14119" spans="15:15" x14ac:dyDescent="0.2">
      <c r="O14119" s="62"/>
    </row>
    <row r="14120" spans="15:15" x14ac:dyDescent="0.2">
      <c r="O14120" s="62"/>
    </row>
    <row r="14121" spans="15:15" x14ac:dyDescent="0.2">
      <c r="O14121" s="62"/>
    </row>
    <row r="14122" spans="15:15" x14ac:dyDescent="0.2">
      <c r="O14122" s="62"/>
    </row>
    <row r="14123" spans="15:15" x14ac:dyDescent="0.2">
      <c r="O14123" s="62"/>
    </row>
    <row r="14124" spans="15:15" x14ac:dyDescent="0.2">
      <c r="O14124" s="62"/>
    </row>
    <row r="14125" spans="15:15" x14ac:dyDescent="0.2">
      <c r="O14125" s="62"/>
    </row>
    <row r="14126" spans="15:15" x14ac:dyDescent="0.2">
      <c r="O14126" s="62"/>
    </row>
    <row r="14127" spans="15:15" x14ac:dyDescent="0.2">
      <c r="O14127" s="62"/>
    </row>
    <row r="14128" spans="15:15" x14ac:dyDescent="0.2">
      <c r="O14128" s="62"/>
    </row>
    <row r="14129" spans="15:15" x14ac:dyDescent="0.2">
      <c r="O14129" s="62"/>
    </row>
    <row r="14130" spans="15:15" x14ac:dyDescent="0.2">
      <c r="O14130" s="62"/>
    </row>
    <row r="14131" spans="15:15" x14ac:dyDescent="0.2">
      <c r="O14131" s="62"/>
    </row>
    <row r="14132" spans="15:15" x14ac:dyDescent="0.2">
      <c r="O14132" s="62"/>
    </row>
    <row r="14133" spans="15:15" x14ac:dyDescent="0.2">
      <c r="O14133" s="62"/>
    </row>
    <row r="14134" spans="15:15" x14ac:dyDescent="0.2">
      <c r="O14134" s="62"/>
    </row>
    <row r="14135" spans="15:15" x14ac:dyDescent="0.2">
      <c r="O14135" s="62"/>
    </row>
    <row r="14136" spans="15:15" x14ac:dyDescent="0.2">
      <c r="O14136" s="62"/>
    </row>
    <row r="14137" spans="15:15" x14ac:dyDescent="0.2">
      <c r="O14137" s="62"/>
    </row>
    <row r="14138" spans="15:15" x14ac:dyDescent="0.2">
      <c r="O14138" s="62"/>
    </row>
    <row r="14139" spans="15:15" x14ac:dyDescent="0.2">
      <c r="O14139" s="62"/>
    </row>
    <row r="14140" spans="15:15" x14ac:dyDescent="0.2">
      <c r="O14140" s="62"/>
    </row>
    <row r="14141" spans="15:15" x14ac:dyDescent="0.2">
      <c r="O14141" s="62"/>
    </row>
    <row r="14142" spans="15:15" x14ac:dyDescent="0.2">
      <c r="O14142" s="62"/>
    </row>
    <row r="14143" spans="15:15" x14ac:dyDescent="0.2">
      <c r="O14143" s="62"/>
    </row>
    <row r="14144" spans="15:15" x14ac:dyDescent="0.2">
      <c r="O14144" s="62"/>
    </row>
    <row r="14145" spans="15:15" x14ac:dyDescent="0.2">
      <c r="O14145" s="62"/>
    </row>
    <row r="14146" spans="15:15" x14ac:dyDescent="0.2">
      <c r="O14146" s="62"/>
    </row>
    <row r="14147" spans="15:15" x14ac:dyDescent="0.2">
      <c r="O14147" s="62"/>
    </row>
    <row r="14148" spans="15:15" x14ac:dyDescent="0.2">
      <c r="O14148" s="62"/>
    </row>
    <row r="14149" spans="15:15" x14ac:dyDescent="0.2">
      <c r="O14149" s="62"/>
    </row>
    <row r="14150" spans="15:15" x14ac:dyDescent="0.2">
      <c r="O14150" s="62"/>
    </row>
    <row r="14151" spans="15:15" x14ac:dyDescent="0.2">
      <c r="O14151" s="62"/>
    </row>
    <row r="14152" spans="15:15" x14ac:dyDescent="0.2">
      <c r="O14152" s="62"/>
    </row>
    <row r="14153" spans="15:15" x14ac:dyDescent="0.2">
      <c r="O14153" s="62"/>
    </row>
    <row r="14154" spans="15:15" x14ac:dyDescent="0.2">
      <c r="O14154" s="62"/>
    </row>
    <row r="14155" spans="15:15" x14ac:dyDescent="0.2">
      <c r="O14155" s="62"/>
    </row>
    <row r="14156" spans="15:15" x14ac:dyDescent="0.2">
      <c r="O14156" s="62"/>
    </row>
    <row r="14157" spans="15:15" x14ac:dyDescent="0.2">
      <c r="O14157" s="62"/>
    </row>
    <row r="14158" spans="15:15" x14ac:dyDescent="0.2">
      <c r="O14158" s="62"/>
    </row>
    <row r="14159" spans="15:15" x14ac:dyDescent="0.2">
      <c r="O14159" s="62"/>
    </row>
    <row r="14160" spans="15:15" x14ac:dyDescent="0.2">
      <c r="O14160" s="62"/>
    </row>
    <row r="14161" spans="15:15" x14ac:dyDescent="0.2">
      <c r="O14161" s="62"/>
    </row>
    <row r="14162" spans="15:15" x14ac:dyDescent="0.2">
      <c r="O14162" s="62"/>
    </row>
    <row r="14163" spans="15:15" x14ac:dyDescent="0.2">
      <c r="O14163" s="62"/>
    </row>
    <row r="14164" spans="15:15" x14ac:dyDescent="0.2">
      <c r="O14164" s="62"/>
    </row>
    <row r="14165" spans="15:15" x14ac:dyDescent="0.2">
      <c r="O14165" s="62"/>
    </row>
    <row r="14166" spans="15:15" x14ac:dyDescent="0.2">
      <c r="O14166" s="62"/>
    </row>
    <row r="14167" spans="15:15" x14ac:dyDescent="0.2">
      <c r="O14167" s="62"/>
    </row>
    <row r="14168" spans="15:15" x14ac:dyDescent="0.2">
      <c r="O14168" s="62"/>
    </row>
    <row r="14169" spans="15:15" x14ac:dyDescent="0.2">
      <c r="O14169" s="62"/>
    </row>
    <row r="14170" spans="15:15" x14ac:dyDescent="0.2">
      <c r="O14170" s="62"/>
    </row>
    <row r="14171" spans="15:15" x14ac:dyDescent="0.2">
      <c r="O14171" s="62"/>
    </row>
    <row r="14172" spans="15:15" x14ac:dyDescent="0.2">
      <c r="O14172" s="62"/>
    </row>
    <row r="14173" spans="15:15" x14ac:dyDescent="0.2">
      <c r="O14173" s="62"/>
    </row>
    <row r="14174" spans="15:15" x14ac:dyDescent="0.2">
      <c r="O14174" s="62"/>
    </row>
    <row r="14175" spans="15:15" x14ac:dyDescent="0.2">
      <c r="O14175" s="62"/>
    </row>
    <row r="14176" spans="15:15" x14ac:dyDescent="0.2">
      <c r="O14176" s="62"/>
    </row>
    <row r="14177" spans="15:15" x14ac:dyDescent="0.2">
      <c r="O14177" s="62"/>
    </row>
    <row r="14178" spans="15:15" x14ac:dyDescent="0.2">
      <c r="O14178" s="62"/>
    </row>
    <row r="14179" spans="15:15" x14ac:dyDescent="0.2">
      <c r="O14179" s="62"/>
    </row>
    <row r="14180" spans="15:15" x14ac:dyDescent="0.2">
      <c r="O14180" s="62"/>
    </row>
    <row r="14181" spans="15:15" x14ac:dyDescent="0.2">
      <c r="O14181" s="62"/>
    </row>
    <row r="14182" spans="15:15" x14ac:dyDescent="0.2">
      <c r="O14182" s="62"/>
    </row>
    <row r="14183" spans="15:15" x14ac:dyDescent="0.2">
      <c r="O14183" s="62"/>
    </row>
    <row r="14184" spans="15:15" x14ac:dyDescent="0.2">
      <c r="O14184" s="62"/>
    </row>
    <row r="14185" spans="15:15" x14ac:dyDescent="0.2">
      <c r="O14185" s="62"/>
    </row>
    <row r="14186" spans="15:15" x14ac:dyDescent="0.2">
      <c r="O14186" s="62"/>
    </row>
    <row r="14187" spans="15:15" x14ac:dyDescent="0.2">
      <c r="O14187" s="62"/>
    </row>
    <row r="14188" spans="15:15" x14ac:dyDescent="0.2">
      <c r="O14188" s="62"/>
    </row>
    <row r="14189" spans="15:15" x14ac:dyDescent="0.2">
      <c r="O14189" s="62"/>
    </row>
    <row r="14190" spans="15:15" x14ac:dyDescent="0.2">
      <c r="O14190" s="62"/>
    </row>
    <row r="14191" spans="15:15" x14ac:dyDescent="0.2">
      <c r="O14191" s="62"/>
    </row>
    <row r="14192" spans="15:15" x14ac:dyDescent="0.2">
      <c r="O14192" s="62"/>
    </row>
    <row r="14193" spans="15:15" x14ac:dyDescent="0.2">
      <c r="O14193" s="62"/>
    </row>
    <row r="14194" spans="15:15" x14ac:dyDescent="0.2">
      <c r="O14194" s="62"/>
    </row>
    <row r="14195" spans="15:15" x14ac:dyDescent="0.2">
      <c r="O14195" s="62"/>
    </row>
    <row r="14196" spans="15:15" x14ac:dyDescent="0.2">
      <c r="O14196" s="62"/>
    </row>
    <row r="14197" spans="15:15" x14ac:dyDescent="0.2">
      <c r="O14197" s="62"/>
    </row>
    <row r="14198" spans="15:15" x14ac:dyDescent="0.2">
      <c r="O14198" s="62"/>
    </row>
    <row r="14199" spans="15:15" x14ac:dyDescent="0.2">
      <c r="O14199" s="62"/>
    </row>
    <row r="14200" spans="15:15" x14ac:dyDescent="0.2">
      <c r="O14200" s="62"/>
    </row>
    <row r="14201" spans="15:15" x14ac:dyDescent="0.2">
      <c r="O14201" s="62"/>
    </row>
    <row r="14202" spans="15:15" x14ac:dyDescent="0.2">
      <c r="O14202" s="62"/>
    </row>
    <row r="14203" spans="15:15" x14ac:dyDescent="0.2">
      <c r="O14203" s="62"/>
    </row>
    <row r="14204" spans="15:15" x14ac:dyDescent="0.2">
      <c r="O14204" s="62"/>
    </row>
    <row r="14205" spans="15:15" x14ac:dyDescent="0.2">
      <c r="O14205" s="62"/>
    </row>
    <row r="14206" spans="15:15" x14ac:dyDescent="0.2">
      <c r="O14206" s="62"/>
    </row>
    <row r="14207" spans="15:15" x14ac:dyDescent="0.2">
      <c r="O14207" s="62"/>
    </row>
    <row r="14208" spans="15:15" x14ac:dyDescent="0.2">
      <c r="O14208" s="62"/>
    </row>
    <row r="14209" spans="15:15" x14ac:dyDescent="0.2">
      <c r="O14209" s="62"/>
    </row>
    <row r="14210" spans="15:15" x14ac:dyDescent="0.2">
      <c r="O14210" s="62"/>
    </row>
    <row r="14211" spans="15:15" x14ac:dyDescent="0.2">
      <c r="O14211" s="62"/>
    </row>
    <row r="14212" spans="15:15" x14ac:dyDescent="0.2">
      <c r="O14212" s="62"/>
    </row>
    <row r="14213" spans="15:15" x14ac:dyDescent="0.2">
      <c r="O14213" s="62"/>
    </row>
    <row r="14214" spans="15:15" x14ac:dyDescent="0.2">
      <c r="O14214" s="62"/>
    </row>
    <row r="14215" spans="15:15" x14ac:dyDescent="0.2">
      <c r="O14215" s="62"/>
    </row>
    <row r="14216" spans="15:15" x14ac:dyDescent="0.2">
      <c r="O14216" s="62"/>
    </row>
    <row r="14217" spans="15:15" x14ac:dyDescent="0.2">
      <c r="O14217" s="62"/>
    </row>
    <row r="14218" spans="15:15" x14ac:dyDescent="0.2">
      <c r="O14218" s="62"/>
    </row>
    <row r="14219" spans="15:15" x14ac:dyDescent="0.2">
      <c r="O14219" s="62"/>
    </row>
    <row r="14220" spans="15:15" x14ac:dyDescent="0.2">
      <c r="O14220" s="62"/>
    </row>
    <row r="14221" spans="15:15" x14ac:dyDescent="0.2">
      <c r="O14221" s="62"/>
    </row>
    <row r="14222" spans="15:15" x14ac:dyDescent="0.2">
      <c r="O14222" s="62"/>
    </row>
    <row r="14223" spans="15:15" x14ac:dyDescent="0.2">
      <c r="O14223" s="62"/>
    </row>
    <row r="14224" spans="15:15" x14ac:dyDescent="0.2">
      <c r="O14224" s="62"/>
    </row>
    <row r="14225" spans="15:15" x14ac:dyDescent="0.2">
      <c r="O14225" s="62"/>
    </row>
    <row r="14226" spans="15:15" x14ac:dyDescent="0.2">
      <c r="O14226" s="62"/>
    </row>
    <row r="14227" spans="15:15" x14ac:dyDescent="0.2">
      <c r="O14227" s="62"/>
    </row>
    <row r="14228" spans="15:15" x14ac:dyDescent="0.2">
      <c r="O14228" s="62"/>
    </row>
    <row r="14229" spans="15:15" x14ac:dyDescent="0.2">
      <c r="O14229" s="62"/>
    </row>
    <row r="14230" spans="15:15" x14ac:dyDescent="0.2">
      <c r="O14230" s="62"/>
    </row>
    <row r="14231" spans="15:15" x14ac:dyDescent="0.2">
      <c r="O14231" s="62"/>
    </row>
    <row r="14232" spans="15:15" x14ac:dyDescent="0.2">
      <c r="O14232" s="62"/>
    </row>
    <row r="14233" spans="15:15" x14ac:dyDescent="0.2">
      <c r="O14233" s="62"/>
    </row>
    <row r="14234" spans="15:15" x14ac:dyDescent="0.2">
      <c r="O14234" s="62"/>
    </row>
    <row r="14235" spans="15:15" x14ac:dyDescent="0.2">
      <c r="O14235" s="62"/>
    </row>
    <row r="14236" spans="15:15" x14ac:dyDescent="0.2">
      <c r="O14236" s="62"/>
    </row>
    <row r="14237" spans="15:15" x14ac:dyDescent="0.2">
      <c r="O14237" s="62"/>
    </row>
    <row r="14238" spans="15:15" x14ac:dyDescent="0.2">
      <c r="O14238" s="62"/>
    </row>
    <row r="14239" spans="15:15" x14ac:dyDescent="0.2">
      <c r="O14239" s="62"/>
    </row>
    <row r="14240" spans="15:15" x14ac:dyDescent="0.2">
      <c r="O14240" s="62"/>
    </row>
    <row r="14241" spans="15:15" x14ac:dyDescent="0.2">
      <c r="O14241" s="62"/>
    </row>
    <row r="14242" spans="15:15" x14ac:dyDescent="0.2">
      <c r="O14242" s="62"/>
    </row>
    <row r="14243" spans="15:15" x14ac:dyDescent="0.2">
      <c r="O14243" s="62"/>
    </row>
    <row r="14244" spans="15:15" x14ac:dyDescent="0.2">
      <c r="O14244" s="62"/>
    </row>
    <row r="14245" spans="15:15" x14ac:dyDescent="0.2">
      <c r="O14245" s="62"/>
    </row>
    <row r="14246" spans="15:15" x14ac:dyDescent="0.2">
      <c r="O14246" s="62"/>
    </row>
    <row r="14247" spans="15:15" x14ac:dyDescent="0.2">
      <c r="O14247" s="62"/>
    </row>
    <row r="14248" spans="15:15" x14ac:dyDescent="0.2">
      <c r="O14248" s="62"/>
    </row>
    <row r="14249" spans="15:15" x14ac:dyDescent="0.2">
      <c r="O14249" s="62"/>
    </row>
    <row r="14250" spans="15:15" x14ac:dyDescent="0.2">
      <c r="O14250" s="62"/>
    </row>
    <row r="14251" spans="15:15" x14ac:dyDescent="0.2">
      <c r="O14251" s="62"/>
    </row>
    <row r="14252" spans="15:15" x14ac:dyDescent="0.2">
      <c r="O14252" s="62"/>
    </row>
    <row r="14253" spans="15:15" x14ac:dyDescent="0.2">
      <c r="O14253" s="62"/>
    </row>
    <row r="14254" spans="15:15" x14ac:dyDescent="0.2">
      <c r="O14254" s="62"/>
    </row>
    <row r="14255" spans="15:15" x14ac:dyDescent="0.2">
      <c r="O14255" s="62"/>
    </row>
    <row r="14256" spans="15:15" x14ac:dyDescent="0.2">
      <c r="O14256" s="62"/>
    </row>
    <row r="14257" spans="15:15" x14ac:dyDescent="0.2">
      <c r="O14257" s="62"/>
    </row>
    <row r="14258" spans="15:15" x14ac:dyDescent="0.2">
      <c r="O14258" s="62"/>
    </row>
    <row r="14259" spans="15:15" x14ac:dyDescent="0.2">
      <c r="O14259" s="62"/>
    </row>
    <row r="14260" spans="15:15" x14ac:dyDescent="0.2">
      <c r="O14260" s="62"/>
    </row>
    <row r="14261" spans="15:15" x14ac:dyDescent="0.2">
      <c r="O14261" s="62"/>
    </row>
    <row r="14262" spans="15:15" x14ac:dyDescent="0.2">
      <c r="O14262" s="62"/>
    </row>
    <row r="14263" spans="15:15" x14ac:dyDescent="0.2">
      <c r="O14263" s="62"/>
    </row>
    <row r="14264" spans="15:15" x14ac:dyDescent="0.2">
      <c r="O14264" s="62"/>
    </row>
    <row r="14265" spans="15:15" x14ac:dyDescent="0.2">
      <c r="O14265" s="62"/>
    </row>
    <row r="14266" spans="15:15" x14ac:dyDescent="0.2">
      <c r="O14266" s="62"/>
    </row>
    <row r="14267" spans="15:15" x14ac:dyDescent="0.2">
      <c r="O14267" s="62"/>
    </row>
    <row r="14268" spans="15:15" x14ac:dyDescent="0.2">
      <c r="O14268" s="62"/>
    </row>
    <row r="14269" spans="15:15" x14ac:dyDescent="0.2">
      <c r="O14269" s="62"/>
    </row>
    <row r="14270" spans="15:15" x14ac:dyDescent="0.2">
      <c r="O14270" s="62"/>
    </row>
    <row r="14271" spans="15:15" x14ac:dyDescent="0.2">
      <c r="O14271" s="62"/>
    </row>
    <row r="14272" spans="15:15" x14ac:dyDescent="0.2">
      <c r="O14272" s="62"/>
    </row>
    <row r="14273" spans="15:15" x14ac:dyDescent="0.2">
      <c r="O14273" s="62"/>
    </row>
    <row r="14274" spans="15:15" x14ac:dyDescent="0.2">
      <c r="O14274" s="62"/>
    </row>
    <row r="14275" spans="15:15" x14ac:dyDescent="0.2">
      <c r="O14275" s="62"/>
    </row>
    <row r="14276" spans="15:15" x14ac:dyDescent="0.2">
      <c r="O14276" s="62"/>
    </row>
    <row r="14277" spans="15:15" x14ac:dyDescent="0.2">
      <c r="O14277" s="62"/>
    </row>
    <row r="14278" spans="15:15" x14ac:dyDescent="0.2">
      <c r="O14278" s="62"/>
    </row>
    <row r="14279" spans="15:15" x14ac:dyDescent="0.2">
      <c r="O14279" s="62"/>
    </row>
    <row r="14280" spans="15:15" x14ac:dyDescent="0.2">
      <c r="O14280" s="62"/>
    </row>
    <row r="14281" spans="15:15" x14ac:dyDescent="0.2">
      <c r="O14281" s="62"/>
    </row>
    <row r="14282" spans="15:15" x14ac:dyDescent="0.2">
      <c r="O14282" s="62"/>
    </row>
    <row r="14283" spans="15:15" x14ac:dyDescent="0.2">
      <c r="O14283" s="62"/>
    </row>
    <row r="14284" spans="15:15" x14ac:dyDescent="0.2">
      <c r="O14284" s="62"/>
    </row>
    <row r="14285" spans="15:15" x14ac:dyDescent="0.2">
      <c r="O14285" s="62"/>
    </row>
    <row r="14286" spans="15:15" x14ac:dyDescent="0.2">
      <c r="O14286" s="62"/>
    </row>
    <row r="14287" spans="15:15" x14ac:dyDescent="0.2">
      <c r="O14287" s="62"/>
    </row>
    <row r="14288" spans="15:15" x14ac:dyDescent="0.2">
      <c r="O14288" s="62"/>
    </row>
    <row r="14289" spans="15:15" x14ac:dyDescent="0.2">
      <c r="O14289" s="62"/>
    </row>
    <row r="14290" spans="15:15" x14ac:dyDescent="0.2">
      <c r="O14290" s="62"/>
    </row>
    <row r="14291" spans="15:15" x14ac:dyDescent="0.2">
      <c r="O14291" s="62"/>
    </row>
    <row r="14292" spans="15:15" x14ac:dyDescent="0.2">
      <c r="O14292" s="62"/>
    </row>
    <row r="14293" spans="15:15" x14ac:dyDescent="0.2">
      <c r="O14293" s="62"/>
    </row>
    <row r="14294" spans="15:15" x14ac:dyDescent="0.2">
      <c r="O14294" s="62"/>
    </row>
    <row r="14295" spans="15:15" x14ac:dyDescent="0.2">
      <c r="O14295" s="62"/>
    </row>
    <row r="14296" spans="15:15" x14ac:dyDescent="0.2">
      <c r="O14296" s="62"/>
    </row>
    <row r="14297" spans="15:15" x14ac:dyDescent="0.2">
      <c r="O14297" s="62"/>
    </row>
    <row r="14298" spans="15:15" x14ac:dyDescent="0.2">
      <c r="O14298" s="62"/>
    </row>
    <row r="14299" spans="15:15" x14ac:dyDescent="0.2">
      <c r="O14299" s="62"/>
    </row>
    <row r="14300" spans="15:15" x14ac:dyDescent="0.2">
      <c r="O14300" s="62"/>
    </row>
    <row r="14301" spans="15:15" x14ac:dyDescent="0.2">
      <c r="O14301" s="62"/>
    </row>
    <row r="14302" spans="15:15" x14ac:dyDescent="0.2">
      <c r="O14302" s="62"/>
    </row>
    <row r="14303" spans="15:15" x14ac:dyDescent="0.2">
      <c r="O14303" s="62"/>
    </row>
    <row r="14304" spans="15:15" x14ac:dyDescent="0.2">
      <c r="O14304" s="62"/>
    </row>
    <row r="14305" spans="15:15" x14ac:dyDescent="0.2">
      <c r="O14305" s="62"/>
    </row>
    <row r="14306" spans="15:15" x14ac:dyDescent="0.2">
      <c r="O14306" s="62"/>
    </row>
    <row r="14307" spans="15:15" x14ac:dyDescent="0.2">
      <c r="O14307" s="62"/>
    </row>
    <row r="14308" spans="15:15" x14ac:dyDescent="0.2">
      <c r="O14308" s="62"/>
    </row>
    <row r="14309" spans="15:15" x14ac:dyDescent="0.2">
      <c r="O14309" s="62"/>
    </row>
    <row r="14310" spans="15:15" x14ac:dyDescent="0.2">
      <c r="O14310" s="62"/>
    </row>
    <row r="14311" spans="15:15" x14ac:dyDescent="0.2">
      <c r="O14311" s="62"/>
    </row>
    <row r="14312" spans="15:15" x14ac:dyDescent="0.2">
      <c r="O14312" s="62"/>
    </row>
    <row r="14313" spans="15:15" x14ac:dyDescent="0.2">
      <c r="O14313" s="62"/>
    </row>
    <row r="14314" spans="15:15" x14ac:dyDescent="0.2">
      <c r="O14314" s="62"/>
    </row>
    <row r="14315" spans="15:15" x14ac:dyDescent="0.2">
      <c r="O14315" s="62"/>
    </row>
    <row r="14316" spans="15:15" x14ac:dyDescent="0.2">
      <c r="O14316" s="62"/>
    </row>
    <row r="14317" spans="15:15" x14ac:dyDescent="0.2">
      <c r="O14317" s="62"/>
    </row>
    <row r="14318" spans="15:15" x14ac:dyDescent="0.2">
      <c r="O14318" s="62"/>
    </row>
    <row r="14319" spans="15:15" x14ac:dyDescent="0.2">
      <c r="O14319" s="62"/>
    </row>
    <row r="14320" spans="15:15" x14ac:dyDescent="0.2">
      <c r="O14320" s="62"/>
    </row>
    <row r="14321" spans="15:15" x14ac:dyDescent="0.2">
      <c r="O14321" s="62"/>
    </row>
    <row r="14322" spans="15:15" x14ac:dyDescent="0.2">
      <c r="O14322" s="62"/>
    </row>
    <row r="14323" spans="15:15" x14ac:dyDescent="0.2">
      <c r="O14323" s="62"/>
    </row>
    <row r="14324" spans="15:15" x14ac:dyDescent="0.2">
      <c r="O14324" s="62"/>
    </row>
    <row r="14325" spans="15:15" x14ac:dyDescent="0.2">
      <c r="O14325" s="62"/>
    </row>
    <row r="14326" spans="15:15" x14ac:dyDescent="0.2">
      <c r="O14326" s="62"/>
    </row>
    <row r="14327" spans="15:15" x14ac:dyDescent="0.2">
      <c r="O14327" s="62"/>
    </row>
    <row r="14328" spans="15:15" x14ac:dyDescent="0.2">
      <c r="O14328" s="62"/>
    </row>
    <row r="14329" spans="15:15" x14ac:dyDescent="0.2">
      <c r="O14329" s="62"/>
    </row>
    <row r="14330" spans="15:15" x14ac:dyDescent="0.2">
      <c r="O14330" s="62"/>
    </row>
    <row r="14331" spans="15:15" x14ac:dyDescent="0.2">
      <c r="O14331" s="62"/>
    </row>
    <row r="14332" spans="15:15" x14ac:dyDescent="0.2">
      <c r="O14332" s="62"/>
    </row>
    <row r="14333" spans="15:15" x14ac:dyDescent="0.2">
      <c r="O14333" s="62"/>
    </row>
    <row r="14334" spans="15:15" x14ac:dyDescent="0.2">
      <c r="O14334" s="62"/>
    </row>
    <row r="14335" spans="15:15" x14ac:dyDescent="0.2">
      <c r="O14335" s="62"/>
    </row>
    <row r="14336" spans="15:15" x14ac:dyDescent="0.2">
      <c r="O14336" s="62"/>
    </row>
    <row r="14337" spans="15:15" x14ac:dyDescent="0.2">
      <c r="O14337" s="62"/>
    </row>
    <row r="14338" spans="15:15" x14ac:dyDescent="0.2">
      <c r="O14338" s="62"/>
    </row>
    <row r="14339" spans="15:15" x14ac:dyDescent="0.2">
      <c r="O14339" s="62"/>
    </row>
    <row r="14340" spans="15:15" x14ac:dyDescent="0.2">
      <c r="O14340" s="62"/>
    </row>
    <row r="14341" spans="15:15" x14ac:dyDescent="0.2">
      <c r="O14341" s="62"/>
    </row>
    <row r="14342" spans="15:15" x14ac:dyDescent="0.2">
      <c r="O14342" s="62"/>
    </row>
    <row r="14343" spans="15:15" x14ac:dyDescent="0.2">
      <c r="O14343" s="62"/>
    </row>
    <row r="14344" spans="15:15" x14ac:dyDescent="0.2">
      <c r="O14344" s="62"/>
    </row>
    <row r="14345" spans="15:15" x14ac:dyDescent="0.2">
      <c r="O14345" s="62"/>
    </row>
    <row r="14346" spans="15:15" x14ac:dyDescent="0.2">
      <c r="O14346" s="62"/>
    </row>
    <row r="14347" spans="15:15" x14ac:dyDescent="0.2">
      <c r="O14347" s="62"/>
    </row>
    <row r="14348" spans="15:15" x14ac:dyDescent="0.2">
      <c r="O14348" s="62"/>
    </row>
    <row r="14349" spans="15:15" x14ac:dyDescent="0.2">
      <c r="O14349" s="62"/>
    </row>
    <row r="14350" spans="15:15" x14ac:dyDescent="0.2">
      <c r="O14350" s="62"/>
    </row>
    <row r="14351" spans="15:15" x14ac:dyDescent="0.2">
      <c r="O14351" s="62"/>
    </row>
    <row r="14352" spans="15:15" x14ac:dyDescent="0.2">
      <c r="O14352" s="62"/>
    </row>
    <row r="14353" spans="15:15" x14ac:dyDescent="0.2">
      <c r="O14353" s="62"/>
    </row>
    <row r="14354" spans="15:15" x14ac:dyDescent="0.2">
      <c r="O14354" s="62"/>
    </row>
    <row r="14355" spans="15:15" x14ac:dyDescent="0.2">
      <c r="O14355" s="62"/>
    </row>
    <row r="14356" spans="15:15" x14ac:dyDescent="0.2">
      <c r="O14356" s="62"/>
    </row>
    <row r="14357" spans="15:15" x14ac:dyDescent="0.2">
      <c r="O14357" s="62"/>
    </row>
    <row r="14358" spans="15:15" x14ac:dyDescent="0.2">
      <c r="O14358" s="62"/>
    </row>
    <row r="14359" spans="15:15" x14ac:dyDescent="0.2">
      <c r="O14359" s="62"/>
    </row>
    <row r="14360" spans="15:15" x14ac:dyDescent="0.2">
      <c r="O14360" s="62"/>
    </row>
    <row r="14361" spans="15:15" x14ac:dyDescent="0.2">
      <c r="O14361" s="62"/>
    </row>
    <row r="14362" spans="15:15" x14ac:dyDescent="0.2">
      <c r="O14362" s="62"/>
    </row>
    <row r="14363" spans="15:15" x14ac:dyDescent="0.2">
      <c r="O14363" s="62"/>
    </row>
    <row r="14364" spans="15:15" x14ac:dyDescent="0.2">
      <c r="O14364" s="62"/>
    </row>
    <row r="14365" spans="15:15" x14ac:dyDescent="0.2">
      <c r="O14365" s="62"/>
    </row>
    <row r="14366" spans="15:15" x14ac:dyDescent="0.2">
      <c r="O14366" s="62"/>
    </row>
    <row r="14367" spans="15:15" x14ac:dyDescent="0.2">
      <c r="O14367" s="62"/>
    </row>
    <row r="14368" spans="15:15" x14ac:dyDescent="0.2">
      <c r="O14368" s="62"/>
    </row>
    <row r="14369" spans="15:15" x14ac:dyDescent="0.2">
      <c r="O14369" s="62"/>
    </row>
    <row r="14370" spans="15:15" x14ac:dyDescent="0.2">
      <c r="O14370" s="62"/>
    </row>
    <row r="14371" spans="15:15" x14ac:dyDescent="0.2">
      <c r="O14371" s="62"/>
    </row>
    <row r="14372" spans="15:15" x14ac:dyDescent="0.2">
      <c r="O14372" s="62"/>
    </row>
    <row r="14373" spans="15:15" x14ac:dyDescent="0.2">
      <c r="O14373" s="62"/>
    </row>
    <row r="14374" spans="15:15" x14ac:dyDescent="0.2">
      <c r="O14374" s="62"/>
    </row>
    <row r="14375" spans="15:15" x14ac:dyDescent="0.2">
      <c r="O14375" s="62"/>
    </row>
    <row r="14376" spans="15:15" x14ac:dyDescent="0.2">
      <c r="O14376" s="62"/>
    </row>
    <row r="14377" spans="15:15" x14ac:dyDescent="0.2">
      <c r="O14377" s="62"/>
    </row>
    <row r="14378" spans="15:15" x14ac:dyDescent="0.2">
      <c r="O14378" s="62"/>
    </row>
    <row r="14379" spans="15:15" x14ac:dyDescent="0.2">
      <c r="O14379" s="62"/>
    </row>
    <row r="14380" spans="15:15" x14ac:dyDescent="0.2">
      <c r="O14380" s="62"/>
    </row>
    <row r="14381" spans="15:15" x14ac:dyDescent="0.2">
      <c r="O14381" s="62"/>
    </row>
    <row r="14382" spans="15:15" x14ac:dyDescent="0.2">
      <c r="O14382" s="62"/>
    </row>
    <row r="14383" spans="15:15" x14ac:dyDescent="0.2">
      <c r="O14383" s="62"/>
    </row>
    <row r="14384" spans="15:15" x14ac:dyDescent="0.2">
      <c r="O14384" s="62"/>
    </row>
    <row r="14385" spans="15:15" x14ac:dyDescent="0.2">
      <c r="O14385" s="62"/>
    </row>
    <row r="14386" spans="15:15" x14ac:dyDescent="0.2">
      <c r="O14386" s="62"/>
    </row>
    <row r="14387" spans="15:15" x14ac:dyDescent="0.2">
      <c r="O14387" s="62"/>
    </row>
    <row r="14388" spans="15:15" x14ac:dyDescent="0.2">
      <c r="O14388" s="62"/>
    </row>
    <row r="14389" spans="15:15" x14ac:dyDescent="0.2">
      <c r="O14389" s="62"/>
    </row>
    <row r="14390" spans="15:15" x14ac:dyDescent="0.2">
      <c r="O14390" s="62"/>
    </row>
    <row r="14391" spans="15:15" x14ac:dyDescent="0.2">
      <c r="O14391" s="62"/>
    </row>
    <row r="14392" spans="15:15" x14ac:dyDescent="0.2">
      <c r="O14392" s="62"/>
    </row>
    <row r="14393" spans="15:15" x14ac:dyDescent="0.2">
      <c r="O14393" s="62"/>
    </row>
    <row r="14394" spans="15:15" x14ac:dyDescent="0.2">
      <c r="O14394" s="62"/>
    </row>
    <row r="14395" spans="15:15" x14ac:dyDescent="0.2">
      <c r="O14395" s="62"/>
    </row>
    <row r="14396" spans="15:15" x14ac:dyDescent="0.2">
      <c r="O14396" s="62"/>
    </row>
    <row r="14397" spans="15:15" x14ac:dyDescent="0.2">
      <c r="O14397" s="62"/>
    </row>
    <row r="14398" spans="15:15" x14ac:dyDescent="0.2">
      <c r="O14398" s="62"/>
    </row>
    <row r="14399" spans="15:15" x14ac:dyDescent="0.2">
      <c r="O14399" s="62"/>
    </row>
    <row r="14400" spans="15:15" x14ac:dyDescent="0.2">
      <c r="O14400" s="62"/>
    </row>
    <row r="14401" spans="15:15" x14ac:dyDescent="0.2">
      <c r="O14401" s="62"/>
    </row>
    <row r="14402" spans="15:15" x14ac:dyDescent="0.2">
      <c r="O14402" s="62"/>
    </row>
    <row r="14403" spans="15:15" x14ac:dyDescent="0.2">
      <c r="O14403" s="62"/>
    </row>
    <row r="14404" spans="15:15" x14ac:dyDescent="0.2">
      <c r="O14404" s="62"/>
    </row>
    <row r="14405" spans="15:15" x14ac:dyDescent="0.2">
      <c r="O14405" s="62"/>
    </row>
    <row r="14406" spans="15:15" x14ac:dyDescent="0.2">
      <c r="O14406" s="62"/>
    </row>
    <row r="14407" spans="15:15" x14ac:dyDescent="0.2">
      <c r="O14407" s="62"/>
    </row>
    <row r="14408" spans="15:15" x14ac:dyDescent="0.2">
      <c r="O14408" s="62"/>
    </row>
    <row r="14409" spans="15:15" x14ac:dyDescent="0.2">
      <c r="O14409" s="62"/>
    </row>
    <row r="14410" spans="15:15" x14ac:dyDescent="0.2">
      <c r="O14410" s="62"/>
    </row>
    <row r="14411" spans="15:15" x14ac:dyDescent="0.2">
      <c r="O14411" s="62"/>
    </row>
    <row r="14412" spans="15:15" x14ac:dyDescent="0.2">
      <c r="O14412" s="62"/>
    </row>
    <row r="14413" spans="15:15" x14ac:dyDescent="0.2">
      <c r="O14413" s="62"/>
    </row>
    <row r="14414" spans="15:15" x14ac:dyDescent="0.2">
      <c r="O14414" s="62"/>
    </row>
    <row r="14415" spans="15:15" x14ac:dyDescent="0.2">
      <c r="O14415" s="62"/>
    </row>
    <row r="14416" spans="15:15" x14ac:dyDescent="0.2">
      <c r="O14416" s="62"/>
    </row>
    <row r="14417" spans="15:15" x14ac:dyDescent="0.2">
      <c r="O14417" s="62"/>
    </row>
    <row r="14418" spans="15:15" x14ac:dyDescent="0.2">
      <c r="O14418" s="62"/>
    </row>
    <row r="14419" spans="15:15" x14ac:dyDescent="0.2">
      <c r="O14419" s="62"/>
    </row>
    <row r="14420" spans="15:15" x14ac:dyDescent="0.2">
      <c r="O14420" s="62"/>
    </row>
    <row r="14421" spans="15:15" x14ac:dyDescent="0.2">
      <c r="O14421" s="62"/>
    </row>
    <row r="14422" spans="15:15" x14ac:dyDescent="0.2">
      <c r="O14422" s="62"/>
    </row>
    <row r="14423" spans="15:15" x14ac:dyDescent="0.2">
      <c r="O14423" s="62"/>
    </row>
    <row r="14424" spans="15:15" x14ac:dyDescent="0.2">
      <c r="O14424" s="62"/>
    </row>
    <row r="14425" spans="15:15" x14ac:dyDescent="0.2">
      <c r="O14425" s="62"/>
    </row>
    <row r="14426" spans="15:15" x14ac:dyDescent="0.2">
      <c r="O14426" s="62"/>
    </row>
    <row r="14427" spans="15:15" x14ac:dyDescent="0.2">
      <c r="O14427" s="62"/>
    </row>
    <row r="14428" spans="15:15" x14ac:dyDescent="0.2">
      <c r="O14428" s="62"/>
    </row>
    <row r="14429" spans="15:15" x14ac:dyDescent="0.2">
      <c r="O14429" s="62"/>
    </row>
    <row r="14430" spans="15:15" x14ac:dyDescent="0.2">
      <c r="O14430" s="62"/>
    </row>
    <row r="14431" spans="15:15" x14ac:dyDescent="0.2">
      <c r="O14431" s="62"/>
    </row>
    <row r="14432" spans="15:15" x14ac:dyDescent="0.2">
      <c r="O14432" s="62"/>
    </row>
    <row r="14433" spans="15:15" x14ac:dyDescent="0.2">
      <c r="O14433" s="62"/>
    </row>
    <row r="14434" spans="15:15" x14ac:dyDescent="0.2">
      <c r="O14434" s="62"/>
    </row>
    <row r="14435" spans="15:15" x14ac:dyDescent="0.2">
      <c r="O14435" s="62"/>
    </row>
    <row r="14436" spans="15:15" x14ac:dyDescent="0.2">
      <c r="O14436" s="62"/>
    </row>
    <row r="14437" spans="15:15" x14ac:dyDescent="0.2">
      <c r="O14437" s="62"/>
    </row>
    <row r="14438" spans="15:15" x14ac:dyDescent="0.2">
      <c r="O14438" s="62"/>
    </row>
    <row r="14439" spans="15:15" x14ac:dyDescent="0.2">
      <c r="O14439" s="62"/>
    </row>
    <row r="14440" spans="15:15" x14ac:dyDescent="0.2">
      <c r="O14440" s="62"/>
    </row>
    <row r="14441" spans="15:15" x14ac:dyDescent="0.2">
      <c r="O14441" s="62"/>
    </row>
    <row r="14442" spans="15:15" x14ac:dyDescent="0.2">
      <c r="O14442" s="62"/>
    </row>
    <row r="14443" spans="15:15" x14ac:dyDescent="0.2">
      <c r="O14443" s="62"/>
    </row>
    <row r="14444" spans="15:15" x14ac:dyDescent="0.2">
      <c r="O14444" s="62"/>
    </row>
    <row r="14445" spans="15:15" x14ac:dyDescent="0.2">
      <c r="O14445" s="62"/>
    </row>
    <row r="14446" spans="15:15" x14ac:dyDescent="0.2">
      <c r="O14446" s="62"/>
    </row>
    <row r="14447" spans="15:15" x14ac:dyDescent="0.2">
      <c r="O14447" s="62"/>
    </row>
    <row r="14448" spans="15:15" x14ac:dyDescent="0.2">
      <c r="O14448" s="62"/>
    </row>
    <row r="14449" spans="15:15" x14ac:dyDescent="0.2">
      <c r="O14449" s="62"/>
    </row>
    <row r="14450" spans="15:15" x14ac:dyDescent="0.2">
      <c r="O14450" s="62"/>
    </row>
    <row r="14451" spans="15:15" x14ac:dyDescent="0.2">
      <c r="O14451" s="62"/>
    </row>
    <row r="14452" spans="15:15" x14ac:dyDescent="0.2">
      <c r="O14452" s="62"/>
    </row>
    <row r="14453" spans="15:15" x14ac:dyDescent="0.2">
      <c r="O14453" s="62"/>
    </row>
    <row r="14454" spans="15:15" x14ac:dyDescent="0.2">
      <c r="O14454" s="62"/>
    </row>
    <row r="14455" spans="15:15" x14ac:dyDescent="0.2">
      <c r="O14455" s="62"/>
    </row>
    <row r="14456" spans="15:15" x14ac:dyDescent="0.2">
      <c r="O14456" s="62"/>
    </row>
    <row r="14457" spans="15:15" x14ac:dyDescent="0.2">
      <c r="O14457" s="62"/>
    </row>
    <row r="14458" spans="15:15" x14ac:dyDescent="0.2">
      <c r="O14458" s="62"/>
    </row>
    <row r="14459" spans="15:15" x14ac:dyDescent="0.2">
      <c r="O14459" s="62"/>
    </row>
    <row r="14460" spans="15:15" x14ac:dyDescent="0.2">
      <c r="O14460" s="62"/>
    </row>
    <row r="14461" spans="15:15" x14ac:dyDescent="0.2">
      <c r="O14461" s="62"/>
    </row>
    <row r="14462" spans="15:15" x14ac:dyDescent="0.2">
      <c r="O14462" s="62"/>
    </row>
    <row r="14463" spans="15:15" x14ac:dyDescent="0.2">
      <c r="O14463" s="62"/>
    </row>
    <row r="14464" spans="15:15" x14ac:dyDescent="0.2">
      <c r="O14464" s="62"/>
    </row>
    <row r="14465" spans="15:15" x14ac:dyDescent="0.2">
      <c r="O14465" s="62"/>
    </row>
    <row r="14466" spans="15:15" x14ac:dyDescent="0.2">
      <c r="O14466" s="62"/>
    </row>
    <row r="14467" spans="15:15" x14ac:dyDescent="0.2">
      <c r="O14467" s="62"/>
    </row>
    <row r="14468" spans="15:15" x14ac:dyDescent="0.2">
      <c r="O14468" s="62"/>
    </row>
    <row r="14469" spans="15:15" x14ac:dyDescent="0.2">
      <c r="O14469" s="62"/>
    </row>
    <row r="14470" spans="15:15" x14ac:dyDescent="0.2">
      <c r="O14470" s="62"/>
    </row>
    <row r="14471" spans="15:15" x14ac:dyDescent="0.2">
      <c r="O14471" s="62"/>
    </row>
    <row r="14472" spans="15:15" x14ac:dyDescent="0.2">
      <c r="O14472" s="62"/>
    </row>
    <row r="14473" spans="15:15" x14ac:dyDescent="0.2">
      <c r="O14473" s="62"/>
    </row>
    <row r="14474" spans="15:15" x14ac:dyDescent="0.2">
      <c r="O14474" s="62"/>
    </row>
    <row r="14475" spans="15:15" x14ac:dyDescent="0.2">
      <c r="O14475" s="62"/>
    </row>
    <row r="14476" spans="15:15" x14ac:dyDescent="0.2">
      <c r="O14476" s="62"/>
    </row>
    <row r="14477" spans="15:15" x14ac:dyDescent="0.2">
      <c r="O14477" s="62"/>
    </row>
    <row r="14478" spans="15:15" x14ac:dyDescent="0.2">
      <c r="O14478" s="62"/>
    </row>
    <row r="14479" spans="15:15" x14ac:dyDescent="0.2">
      <c r="O14479" s="62"/>
    </row>
    <row r="14480" spans="15:15" x14ac:dyDescent="0.2">
      <c r="O14480" s="62"/>
    </row>
    <row r="14481" spans="15:15" x14ac:dyDescent="0.2">
      <c r="O14481" s="62"/>
    </row>
    <row r="14482" spans="15:15" x14ac:dyDescent="0.2">
      <c r="O14482" s="62"/>
    </row>
    <row r="14483" spans="15:15" x14ac:dyDescent="0.2">
      <c r="O14483" s="62"/>
    </row>
    <row r="14484" spans="15:15" x14ac:dyDescent="0.2">
      <c r="O14484" s="62"/>
    </row>
    <row r="14485" spans="15:15" x14ac:dyDescent="0.2">
      <c r="O14485" s="62"/>
    </row>
    <row r="14486" spans="15:15" x14ac:dyDescent="0.2">
      <c r="O14486" s="62"/>
    </row>
    <row r="14487" spans="15:15" x14ac:dyDescent="0.2">
      <c r="O14487" s="62"/>
    </row>
    <row r="14488" spans="15:15" x14ac:dyDescent="0.2">
      <c r="O14488" s="62"/>
    </row>
    <row r="14489" spans="15:15" x14ac:dyDescent="0.2">
      <c r="O14489" s="62"/>
    </row>
    <row r="14490" spans="15:15" x14ac:dyDescent="0.2">
      <c r="O14490" s="62"/>
    </row>
    <row r="14491" spans="15:15" x14ac:dyDescent="0.2">
      <c r="O14491" s="62"/>
    </row>
    <row r="14492" spans="15:15" x14ac:dyDescent="0.2">
      <c r="O14492" s="62"/>
    </row>
    <row r="14493" spans="15:15" x14ac:dyDescent="0.2">
      <c r="O14493" s="62"/>
    </row>
    <row r="14494" spans="15:15" x14ac:dyDescent="0.2">
      <c r="O14494" s="62"/>
    </row>
    <row r="14495" spans="15:15" x14ac:dyDescent="0.2">
      <c r="O14495" s="62"/>
    </row>
    <row r="14496" spans="15:15" x14ac:dyDescent="0.2">
      <c r="O14496" s="62"/>
    </row>
    <row r="14497" spans="15:15" x14ac:dyDescent="0.2">
      <c r="O14497" s="62"/>
    </row>
    <row r="14498" spans="15:15" x14ac:dyDescent="0.2">
      <c r="O14498" s="62"/>
    </row>
    <row r="14499" spans="15:15" x14ac:dyDescent="0.2">
      <c r="O14499" s="62"/>
    </row>
    <row r="14500" spans="15:15" x14ac:dyDescent="0.2">
      <c r="O14500" s="62"/>
    </row>
    <row r="14501" spans="15:15" x14ac:dyDescent="0.2">
      <c r="O14501" s="62"/>
    </row>
    <row r="14502" spans="15:15" x14ac:dyDescent="0.2">
      <c r="O14502" s="62"/>
    </row>
    <row r="14503" spans="15:15" x14ac:dyDescent="0.2">
      <c r="O14503" s="62"/>
    </row>
    <row r="14504" spans="15:15" x14ac:dyDescent="0.2">
      <c r="O14504" s="62"/>
    </row>
    <row r="14505" spans="15:15" x14ac:dyDescent="0.2">
      <c r="O14505" s="62"/>
    </row>
    <row r="14506" spans="15:15" x14ac:dyDescent="0.2">
      <c r="O14506" s="62"/>
    </row>
    <row r="14507" spans="15:15" x14ac:dyDescent="0.2">
      <c r="O14507" s="62"/>
    </row>
    <row r="14508" spans="15:15" x14ac:dyDescent="0.2">
      <c r="O14508" s="62"/>
    </row>
    <row r="14509" spans="15:15" x14ac:dyDescent="0.2">
      <c r="O14509" s="62"/>
    </row>
    <row r="14510" spans="15:15" x14ac:dyDescent="0.2">
      <c r="O14510" s="62"/>
    </row>
    <row r="14511" spans="15:15" x14ac:dyDescent="0.2">
      <c r="O14511" s="62"/>
    </row>
    <row r="14512" spans="15:15" x14ac:dyDescent="0.2">
      <c r="O14512" s="62"/>
    </row>
    <row r="14513" spans="15:15" x14ac:dyDescent="0.2">
      <c r="O14513" s="62"/>
    </row>
    <row r="14514" spans="15:15" x14ac:dyDescent="0.2">
      <c r="O14514" s="62"/>
    </row>
    <row r="14515" spans="15:15" x14ac:dyDescent="0.2">
      <c r="O14515" s="62"/>
    </row>
    <row r="14516" spans="15:15" x14ac:dyDescent="0.2">
      <c r="O14516" s="62"/>
    </row>
    <row r="14517" spans="15:15" x14ac:dyDescent="0.2">
      <c r="O14517" s="62"/>
    </row>
    <row r="14518" spans="15:15" x14ac:dyDescent="0.2">
      <c r="O14518" s="62"/>
    </row>
    <row r="14519" spans="15:15" x14ac:dyDescent="0.2">
      <c r="O14519" s="62"/>
    </row>
    <row r="14520" spans="15:15" x14ac:dyDescent="0.2">
      <c r="O14520" s="62"/>
    </row>
    <row r="14521" spans="15:15" x14ac:dyDescent="0.2">
      <c r="O14521" s="62"/>
    </row>
    <row r="14522" spans="15:15" x14ac:dyDescent="0.2">
      <c r="O14522" s="62"/>
    </row>
    <row r="14523" spans="15:15" x14ac:dyDescent="0.2">
      <c r="O14523" s="62"/>
    </row>
    <row r="14524" spans="15:15" x14ac:dyDescent="0.2">
      <c r="O14524" s="62"/>
    </row>
    <row r="14525" spans="15:15" x14ac:dyDescent="0.2">
      <c r="O14525" s="62"/>
    </row>
    <row r="14526" spans="15:15" x14ac:dyDescent="0.2">
      <c r="O14526" s="62"/>
    </row>
    <row r="14527" spans="15:15" x14ac:dyDescent="0.2">
      <c r="O14527" s="62"/>
    </row>
    <row r="14528" spans="15:15" x14ac:dyDescent="0.2">
      <c r="O14528" s="62"/>
    </row>
    <row r="14529" spans="15:15" x14ac:dyDescent="0.2">
      <c r="O14529" s="62"/>
    </row>
    <row r="14530" spans="15:15" x14ac:dyDescent="0.2">
      <c r="O14530" s="62"/>
    </row>
    <row r="14531" spans="15:15" x14ac:dyDescent="0.2">
      <c r="O14531" s="62"/>
    </row>
    <row r="14532" spans="15:15" x14ac:dyDescent="0.2">
      <c r="O14532" s="62"/>
    </row>
    <row r="14533" spans="15:15" x14ac:dyDescent="0.2">
      <c r="O14533" s="62"/>
    </row>
    <row r="14534" spans="15:15" x14ac:dyDescent="0.2">
      <c r="O14534" s="62"/>
    </row>
    <row r="14535" spans="15:15" x14ac:dyDescent="0.2">
      <c r="O14535" s="62"/>
    </row>
    <row r="14536" spans="15:15" x14ac:dyDescent="0.2">
      <c r="O14536" s="62"/>
    </row>
    <row r="14537" spans="15:15" x14ac:dyDescent="0.2">
      <c r="O14537" s="62"/>
    </row>
    <row r="14538" spans="15:15" x14ac:dyDescent="0.2">
      <c r="O14538" s="62"/>
    </row>
    <row r="14539" spans="15:15" x14ac:dyDescent="0.2">
      <c r="O14539" s="62"/>
    </row>
    <row r="14540" spans="15:15" x14ac:dyDescent="0.2">
      <c r="O14540" s="62"/>
    </row>
    <row r="14541" spans="15:15" x14ac:dyDescent="0.2">
      <c r="O14541" s="62"/>
    </row>
    <row r="14542" spans="15:15" x14ac:dyDescent="0.2">
      <c r="O14542" s="62"/>
    </row>
    <row r="14543" spans="15:15" x14ac:dyDescent="0.2">
      <c r="O14543" s="62"/>
    </row>
    <row r="14544" spans="15:15" x14ac:dyDescent="0.2">
      <c r="O14544" s="62"/>
    </row>
    <row r="14545" spans="15:15" x14ac:dyDescent="0.2">
      <c r="O14545" s="62"/>
    </row>
    <row r="14546" spans="15:15" x14ac:dyDescent="0.2">
      <c r="O14546" s="62"/>
    </row>
    <row r="14547" spans="15:15" x14ac:dyDescent="0.2">
      <c r="O14547" s="62"/>
    </row>
    <row r="14548" spans="15:15" x14ac:dyDescent="0.2">
      <c r="O14548" s="62"/>
    </row>
    <row r="14549" spans="15:15" x14ac:dyDescent="0.2">
      <c r="O14549" s="62"/>
    </row>
    <row r="14550" spans="15:15" x14ac:dyDescent="0.2">
      <c r="O14550" s="62"/>
    </row>
    <row r="14551" spans="15:15" x14ac:dyDescent="0.2">
      <c r="O14551" s="62"/>
    </row>
    <row r="14552" spans="15:15" x14ac:dyDescent="0.2">
      <c r="O14552" s="62"/>
    </row>
    <row r="14553" spans="15:15" x14ac:dyDescent="0.2">
      <c r="O14553" s="62"/>
    </row>
    <row r="14554" spans="15:15" x14ac:dyDescent="0.2">
      <c r="O14554" s="62"/>
    </row>
    <row r="14555" spans="15:15" x14ac:dyDescent="0.2">
      <c r="O14555" s="62"/>
    </row>
    <row r="14556" spans="15:15" x14ac:dyDescent="0.2">
      <c r="O14556" s="62"/>
    </row>
    <row r="14557" spans="15:15" x14ac:dyDescent="0.2">
      <c r="O14557" s="62"/>
    </row>
    <row r="14558" spans="15:15" x14ac:dyDescent="0.2">
      <c r="O14558" s="62"/>
    </row>
    <row r="14559" spans="15:15" x14ac:dyDescent="0.2">
      <c r="O14559" s="62"/>
    </row>
    <row r="14560" spans="15:15" x14ac:dyDescent="0.2">
      <c r="O14560" s="62"/>
    </row>
    <row r="14561" spans="15:15" x14ac:dyDescent="0.2">
      <c r="O14561" s="62"/>
    </row>
    <row r="14562" spans="15:15" x14ac:dyDescent="0.2">
      <c r="O14562" s="62"/>
    </row>
    <row r="14563" spans="15:15" x14ac:dyDescent="0.2">
      <c r="O14563" s="62"/>
    </row>
    <row r="14564" spans="15:15" x14ac:dyDescent="0.2">
      <c r="O14564" s="62"/>
    </row>
    <row r="14565" spans="15:15" x14ac:dyDescent="0.2">
      <c r="O14565" s="62"/>
    </row>
    <row r="14566" spans="15:15" x14ac:dyDescent="0.2">
      <c r="O14566" s="62"/>
    </row>
    <row r="14567" spans="15:15" x14ac:dyDescent="0.2">
      <c r="O14567" s="62"/>
    </row>
    <row r="14568" spans="15:15" x14ac:dyDescent="0.2">
      <c r="O14568" s="62"/>
    </row>
    <row r="14569" spans="15:15" x14ac:dyDescent="0.2">
      <c r="O14569" s="62"/>
    </row>
    <row r="14570" spans="15:15" x14ac:dyDescent="0.2">
      <c r="O14570" s="62"/>
    </row>
    <row r="14571" spans="15:15" x14ac:dyDescent="0.2">
      <c r="O14571" s="62"/>
    </row>
    <row r="14572" spans="15:15" x14ac:dyDescent="0.2">
      <c r="O14572" s="62"/>
    </row>
    <row r="14573" spans="15:15" x14ac:dyDescent="0.2">
      <c r="O14573" s="62"/>
    </row>
    <row r="14574" spans="15:15" x14ac:dyDescent="0.2">
      <c r="O14574" s="62"/>
    </row>
    <row r="14575" spans="15:15" x14ac:dyDescent="0.2">
      <c r="O14575" s="62"/>
    </row>
    <row r="14576" spans="15:15" x14ac:dyDescent="0.2">
      <c r="O14576" s="62"/>
    </row>
    <row r="14577" spans="15:15" x14ac:dyDescent="0.2">
      <c r="O14577" s="62"/>
    </row>
    <row r="14578" spans="15:15" x14ac:dyDescent="0.2">
      <c r="O14578" s="62"/>
    </row>
    <row r="14579" spans="15:15" x14ac:dyDescent="0.2">
      <c r="O14579" s="62"/>
    </row>
    <row r="14580" spans="15:15" x14ac:dyDescent="0.2">
      <c r="O14580" s="62"/>
    </row>
    <row r="14581" spans="15:15" x14ac:dyDescent="0.2">
      <c r="O14581" s="62"/>
    </row>
    <row r="14582" spans="15:15" x14ac:dyDescent="0.2">
      <c r="O14582" s="62"/>
    </row>
    <row r="14583" spans="15:15" x14ac:dyDescent="0.2">
      <c r="O14583" s="62"/>
    </row>
    <row r="14584" spans="15:15" x14ac:dyDescent="0.2">
      <c r="O14584" s="62"/>
    </row>
    <row r="14585" spans="15:15" x14ac:dyDescent="0.2">
      <c r="O14585" s="62"/>
    </row>
    <row r="14586" spans="15:15" x14ac:dyDescent="0.2">
      <c r="O14586" s="62"/>
    </row>
    <row r="14587" spans="15:15" x14ac:dyDescent="0.2">
      <c r="O14587" s="62"/>
    </row>
    <row r="14588" spans="15:15" x14ac:dyDescent="0.2">
      <c r="O14588" s="62"/>
    </row>
    <row r="14589" spans="15:15" x14ac:dyDescent="0.2">
      <c r="O14589" s="62"/>
    </row>
    <row r="14590" spans="15:15" x14ac:dyDescent="0.2">
      <c r="O14590" s="62"/>
    </row>
    <row r="14591" spans="15:15" x14ac:dyDescent="0.2">
      <c r="O14591" s="62"/>
    </row>
    <row r="14592" spans="15:15" x14ac:dyDescent="0.2">
      <c r="O14592" s="62"/>
    </row>
    <row r="14593" spans="15:15" x14ac:dyDescent="0.2">
      <c r="O14593" s="62"/>
    </row>
    <row r="14594" spans="15:15" x14ac:dyDescent="0.2">
      <c r="O14594" s="62"/>
    </row>
    <row r="14595" spans="15:15" x14ac:dyDescent="0.2">
      <c r="O14595" s="62"/>
    </row>
    <row r="14596" spans="15:15" x14ac:dyDescent="0.2">
      <c r="O14596" s="62"/>
    </row>
    <row r="14597" spans="15:15" x14ac:dyDescent="0.2">
      <c r="O14597" s="62"/>
    </row>
    <row r="14598" spans="15:15" x14ac:dyDescent="0.2">
      <c r="O14598" s="62"/>
    </row>
    <row r="14599" spans="15:15" x14ac:dyDescent="0.2">
      <c r="O14599" s="62"/>
    </row>
    <row r="14600" spans="15:15" x14ac:dyDescent="0.2">
      <c r="O14600" s="62"/>
    </row>
    <row r="14601" spans="15:15" x14ac:dyDescent="0.2">
      <c r="O14601" s="62"/>
    </row>
    <row r="14602" spans="15:15" x14ac:dyDescent="0.2">
      <c r="O14602" s="62"/>
    </row>
    <row r="14603" spans="15:15" x14ac:dyDescent="0.2">
      <c r="O14603" s="62"/>
    </row>
    <row r="14604" spans="15:15" x14ac:dyDescent="0.2">
      <c r="O14604" s="62"/>
    </row>
    <row r="14605" spans="15:15" x14ac:dyDescent="0.2">
      <c r="O14605" s="62"/>
    </row>
    <row r="14606" spans="15:15" x14ac:dyDescent="0.2">
      <c r="O14606" s="62"/>
    </row>
    <row r="14607" spans="15:15" x14ac:dyDescent="0.2">
      <c r="O14607" s="62"/>
    </row>
    <row r="14608" spans="15:15" x14ac:dyDescent="0.2">
      <c r="O14608" s="62"/>
    </row>
    <row r="14609" spans="15:15" x14ac:dyDescent="0.2">
      <c r="O14609" s="62"/>
    </row>
    <row r="14610" spans="15:15" x14ac:dyDescent="0.2">
      <c r="O14610" s="62"/>
    </row>
    <row r="14611" spans="15:15" x14ac:dyDescent="0.2">
      <c r="O14611" s="62"/>
    </row>
    <row r="14612" spans="15:15" x14ac:dyDescent="0.2">
      <c r="O14612" s="62"/>
    </row>
    <row r="14613" spans="15:15" x14ac:dyDescent="0.2">
      <c r="O14613" s="62"/>
    </row>
    <row r="14614" spans="15:15" x14ac:dyDescent="0.2">
      <c r="O14614" s="62"/>
    </row>
    <row r="14615" spans="15:15" x14ac:dyDescent="0.2">
      <c r="O14615" s="62"/>
    </row>
    <row r="14616" spans="15:15" x14ac:dyDescent="0.2">
      <c r="O14616" s="62"/>
    </row>
    <row r="14617" spans="15:15" x14ac:dyDescent="0.2">
      <c r="O14617" s="62"/>
    </row>
    <row r="14618" spans="15:15" x14ac:dyDescent="0.2">
      <c r="O14618" s="62"/>
    </row>
    <row r="14619" spans="15:15" x14ac:dyDescent="0.2">
      <c r="O14619" s="62"/>
    </row>
    <row r="14620" spans="15:15" x14ac:dyDescent="0.2">
      <c r="O14620" s="62"/>
    </row>
    <row r="14621" spans="15:15" x14ac:dyDescent="0.2">
      <c r="O14621" s="62"/>
    </row>
    <row r="14622" spans="15:15" x14ac:dyDescent="0.2">
      <c r="O14622" s="62"/>
    </row>
    <row r="14623" spans="15:15" x14ac:dyDescent="0.2">
      <c r="O14623" s="62"/>
    </row>
    <row r="14624" spans="15:15" x14ac:dyDescent="0.2">
      <c r="O14624" s="62"/>
    </row>
    <row r="14625" spans="15:15" x14ac:dyDescent="0.2">
      <c r="O14625" s="62"/>
    </row>
    <row r="14626" spans="15:15" x14ac:dyDescent="0.2">
      <c r="O14626" s="62"/>
    </row>
    <row r="14627" spans="15:15" x14ac:dyDescent="0.2">
      <c r="O14627" s="62"/>
    </row>
    <row r="14628" spans="15:15" x14ac:dyDescent="0.2">
      <c r="O14628" s="62"/>
    </row>
    <row r="14629" spans="15:15" x14ac:dyDescent="0.2">
      <c r="O14629" s="62"/>
    </row>
    <row r="14630" spans="15:15" x14ac:dyDescent="0.2">
      <c r="O14630" s="62"/>
    </row>
    <row r="14631" spans="15:15" x14ac:dyDescent="0.2">
      <c r="O14631" s="62"/>
    </row>
    <row r="14632" spans="15:15" x14ac:dyDescent="0.2">
      <c r="O14632" s="62"/>
    </row>
    <row r="14633" spans="15:15" x14ac:dyDescent="0.2">
      <c r="O14633" s="62"/>
    </row>
    <row r="14634" spans="15:15" x14ac:dyDescent="0.2">
      <c r="O14634" s="62"/>
    </row>
    <row r="14635" spans="15:15" x14ac:dyDescent="0.2">
      <c r="O14635" s="62"/>
    </row>
    <row r="14636" spans="15:15" x14ac:dyDescent="0.2">
      <c r="O14636" s="62"/>
    </row>
    <row r="14637" spans="15:15" x14ac:dyDescent="0.2">
      <c r="O14637" s="62"/>
    </row>
    <row r="14638" spans="15:15" x14ac:dyDescent="0.2">
      <c r="O14638" s="62"/>
    </row>
    <row r="14639" spans="15:15" x14ac:dyDescent="0.2">
      <c r="O14639" s="62"/>
    </row>
    <row r="14640" spans="15:15" x14ac:dyDescent="0.2">
      <c r="O14640" s="62"/>
    </row>
    <row r="14641" spans="15:15" x14ac:dyDescent="0.2">
      <c r="O14641" s="62"/>
    </row>
    <row r="14642" spans="15:15" x14ac:dyDescent="0.2">
      <c r="O14642" s="62"/>
    </row>
    <row r="14643" spans="15:15" x14ac:dyDescent="0.2">
      <c r="O14643" s="62"/>
    </row>
    <row r="14644" spans="15:15" x14ac:dyDescent="0.2">
      <c r="O14644" s="62"/>
    </row>
    <row r="14645" spans="15:15" x14ac:dyDescent="0.2">
      <c r="O14645" s="62"/>
    </row>
    <row r="14646" spans="15:15" x14ac:dyDescent="0.2">
      <c r="O14646" s="62"/>
    </row>
    <row r="14647" spans="15:15" x14ac:dyDescent="0.2">
      <c r="O14647" s="62"/>
    </row>
    <row r="14648" spans="15:15" x14ac:dyDescent="0.2">
      <c r="O14648" s="62"/>
    </row>
    <row r="14649" spans="15:15" x14ac:dyDescent="0.2">
      <c r="O14649" s="62"/>
    </row>
    <row r="14650" spans="15:15" x14ac:dyDescent="0.2">
      <c r="O14650" s="62"/>
    </row>
    <row r="14651" spans="15:15" x14ac:dyDescent="0.2">
      <c r="O14651" s="62"/>
    </row>
    <row r="14652" spans="15:15" x14ac:dyDescent="0.2">
      <c r="O14652" s="62"/>
    </row>
    <row r="14653" spans="15:15" x14ac:dyDescent="0.2">
      <c r="O14653" s="62"/>
    </row>
    <row r="14654" spans="15:15" x14ac:dyDescent="0.2">
      <c r="O14654" s="62"/>
    </row>
    <row r="14655" spans="15:15" x14ac:dyDescent="0.2">
      <c r="O14655" s="62"/>
    </row>
    <row r="14656" spans="15:15" x14ac:dyDescent="0.2">
      <c r="O14656" s="62"/>
    </row>
    <row r="14657" spans="15:15" x14ac:dyDescent="0.2">
      <c r="O14657" s="62"/>
    </row>
    <row r="14658" spans="15:15" x14ac:dyDescent="0.2">
      <c r="O14658" s="62"/>
    </row>
    <row r="14659" spans="15:15" x14ac:dyDescent="0.2">
      <c r="O14659" s="62"/>
    </row>
    <row r="14660" spans="15:15" x14ac:dyDescent="0.2">
      <c r="O14660" s="62"/>
    </row>
    <row r="14661" spans="15:15" x14ac:dyDescent="0.2">
      <c r="O14661" s="62"/>
    </row>
    <row r="14662" spans="15:15" x14ac:dyDescent="0.2">
      <c r="O14662" s="62"/>
    </row>
    <row r="14663" spans="15:15" x14ac:dyDescent="0.2">
      <c r="O14663" s="62"/>
    </row>
    <row r="14664" spans="15:15" x14ac:dyDescent="0.2">
      <c r="O14664" s="62"/>
    </row>
    <row r="14665" spans="15:15" x14ac:dyDescent="0.2">
      <c r="O14665" s="62"/>
    </row>
    <row r="14666" spans="15:15" x14ac:dyDescent="0.2">
      <c r="O14666" s="62"/>
    </row>
    <row r="14667" spans="15:15" x14ac:dyDescent="0.2">
      <c r="O14667" s="62"/>
    </row>
    <row r="14668" spans="15:15" x14ac:dyDescent="0.2">
      <c r="O14668" s="62"/>
    </row>
    <row r="14669" spans="15:15" x14ac:dyDescent="0.2">
      <c r="O14669" s="62"/>
    </row>
    <row r="14670" spans="15:15" x14ac:dyDescent="0.2">
      <c r="O14670" s="62"/>
    </row>
    <row r="14671" spans="15:15" x14ac:dyDescent="0.2">
      <c r="O14671" s="62"/>
    </row>
    <row r="14672" spans="15:15" x14ac:dyDescent="0.2">
      <c r="O14672" s="62"/>
    </row>
    <row r="14673" spans="15:15" x14ac:dyDescent="0.2">
      <c r="O14673" s="62"/>
    </row>
    <row r="14674" spans="15:15" x14ac:dyDescent="0.2">
      <c r="O14674" s="62"/>
    </row>
    <row r="14675" spans="15:15" x14ac:dyDescent="0.2">
      <c r="O14675" s="62"/>
    </row>
    <row r="14676" spans="15:15" x14ac:dyDescent="0.2">
      <c r="O14676" s="62"/>
    </row>
    <row r="14677" spans="15:15" x14ac:dyDescent="0.2">
      <c r="O14677" s="62"/>
    </row>
    <row r="14678" spans="15:15" x14ac:dyDescent="0.2">
      <c r="O14678" s="62"/>
    </row>
    <row r="14679" spans="15:15" x14ac:dyDescent="0.2">
      <c r="O14679" s="62"/>
    </row>
    <row r="14680" spans="15:15" x14ac:dyDescent="0.2">
      <c r="O14680" s="62"/>
    </row>
    <row r="14681" spans="15:15" x14ac:dyDescent="0.2">
      <c r="O14681" s="62"/>
    </row>
    <row r="14682" spans="15:15" x14ac:dyDescent="0.2">
      <c r="O14682" s="62"/>
    </row>
    <row r="14683" spans="15:15" x14ac:dyDescent="0.2">
      <c r="O14683" s="62"/>
    </row>
    <row r="14684" spans="15:15" x14ac:dyDescent="0.2">
      <c r="O14684" s="62"/>
    </row>
    <row r="14685" spans="15:15" x14ac:dyDescent="0.2">
      <c r="O14685" s="62"/>
    </row>
    <row r="14686" spans="15:15" x14ac:dyDescent="0.2">
      <c r="O14686" s="62"/>
    </row>
    <row r="14687" spans="15:15" x14ac:dyDescent="0.2">
      <c r="O14687" s="62"/>
    </row>
    <row r="14688" spans="15:15" x14ac:dyDescent="0.2">
      <c r="O14688" s="62"/>
    </row>
    <row r="14689" spans="15:15" x14ac:dyDescent="0.2">
      <c r="O14689" s="62"/>
    </row>
    <row r="14690" spans="15:15" x14ac:dyDescent="0.2">
      <c r="O14690" s="62"/>
    </row>
    <row r="14691" spans="15:15" x14ac:dyDescent="0.2">
      <c r="O14691" s="62"/>
    </row>
    <row r="14692" spans="15:15" x14ac:dyDescent="0.2">
      <c r="O14692" s="62"/>
    </row>
    <row r="14693" spans="15:15" x14ac:dyDescent="0.2">
      <c r="O14693" s="62"/>
    </row>
    <row r="14694" spans="15:15" x14ac:dyDescent="0.2">
      <c r="O14694" s="62"/>
    </row>
    <row r="14695" spans="15:15" x14ac:dyDescent="0.2">
      <c r="O14695" s="62"/>
    </row>
    <row r="14696" spans="15:15" x14ac:dyDescent="0.2">
      <c r="O14696" s="62"/>
    </row>
    <row r="14697" spans="15:15" x14ac:dyDescent="0.2">
      <c r="O14697" s="62"/>
    </row>
    <row r="14698" spans="15:15" x14ac:dyDescent="0.2">
      <c r="O14698" s="62"/>
    </row>
    <row r="14699" spans="15:15" x14ac:dyDescent="0.2">
      <c r="O14699" s="62"/>
    </row>
    <row r="14700" spans="15:15" x14ac:dyDescent="0.2">
      <c r="O14700" s="62"/>
    </row>
    <row r="14701" spans="15:15" x14ac:dyDescent="0.2">
      <c r="O14701" s="62"/>
    </row>
    <row r="14702" spans="15:15" x14ac:dyDescent="0.2">
      <c r="O14702" s="62"/>
    </row>
    <row r="14703" spans="15:15" x14ac:dyDescent="0.2">
      <c r="O14703" s="62"/>
    </row>
    <row r="14704" spans="15:15" x14ac:dyDescent="0.2">
      <c r="O14704" s="62"/>
    </row>
    <row r="14705" spans="15:15" x14ac:dyDescent="0.2">
      <c r="O14705" s="62"/>
    </row>
    <row r="14706" spans="15:15" x14ac:dyDescent="0.2">
      <c r="O14706" s="62"/>
    </row>
    <row r="14707" spans="15:15" x14ac:dyDescent="0.2">
      <c r="O14707" s="62"/>
    </row>
    <row r="14708" spans="15:15" x14ac:dyDescent="0.2">
      <c r="O14708" s="62"/>
    </row>
    <row r="14709" spans="15:15" x14ac:dyDescent="0.2">
      <c r="O14709" s="62"/>
    </row>
    <row r="14710" spans="15:15" x14ac:dyDescent="0.2">
      <c r="O14710" s="62"/>
    </row>
    <row r="14711" spans="15:15" x14ac:dyDescent="0.2">
      <c r="O14711" s="62"/>
    </row>
    <row r="14712" spans="15:15" x14ac:dyDescent="0.2">
      <c r="O14712" s="62"/>
    </row>
    <row r="14713" spans="15:15" x14ac:dyDescent="0.2">
      <c r="O14713" s="62"/>
    </row>
    <row r="14714" spans="15:15" x14ac:dyDescent="0.2">
      <c r="O14714" s="62"/>
    </row>
    <row r="14715" spans="15:15" x14ac:dyDescent="0.2">
      <c r="O14715" s="62"/>
    </row>
    <row r="14716" spans="15:15" x14ac:dyDescent="0.2">
      <c r="O14716" s="62"/>
    </row>
    <row r="14717" spans="15:15" x14ac:dyDescent="0.2">
      <c r="O14717" s="62"/>
    </row>
    <row r="14718" spans="15:15" x14ac:dyDescent="0.2">
      <c r="O14718" s="62"/>
    </row>
    <row r="14719" spans="15:15" x14ac:dyDescent="0.2">
      <c r="O14719" s="62"/>
    </row>
    <row r="14720" spans="15:15" x14ac:dyDescent="0.2">
      <c r="O14720" s="62"/>
    </row>
    <row r="14721" spans="15:15" x14ac:dyDescent="0.2">
      <c r="O14721" s="62"/>
    </row>
    <row r="14722" spans="15:15" x14ac:dyDescent="0.2">
      <c r="O14722" s="62"/>
    </row>
    <row r="14723" spans="15:15" x14ac:dyDescent="0.2">
      <c r="O14723" s="62"/>
    </row>
    <row r="14724" spans="15:15" x14ac:dyDescent="0.2">
      <c r="O14724" s="62"/>
    </row>
    <row r="14725" spans="15:15" x14ac:dyDescent="0.2">
      <c r="O14725" s="62"/>
    </row>
    <row r="14726" spans="15:15" x14ac:dyDescent="0.2">
      <c r="O14726" s="62"/>
    </row>
    <row r="14727" spans="15:15" x14ac:dyDescent="0.2">
      <c r="O14727" s="62"/>
    </row>
    <row r="14728" spans="15:15" x14ac:dyDescent="0.2">
      <c r="O14728" s="62"/>
    </row>
    <row r="14729" spans="15:15" x14ac:dyDescent="0.2">
      <c r="O14729" s="62"/>
    </row>
    <row r="14730" spans="15:15" x14ac:dyDescent="0.2">
      <c r="O14730" s="62"/>
    </row>
    <row r="14731" spans="15:15" x14ac:dyDescent="0.2">
      <c r="O14731" s="62"/>
    </row>
    <row r="14732" spans="15:15" x14ac:dyDescent="0.2">
      <c r="O14732" s="62"/>
    </row>
    <row r="14733" spans="15:15" x14ac:dyDescent="0.2">
      <c r="O14733" s="62"/>
    </row>
    <row r="14734" spans="15:15" x14ac:dyDescent="0.2">
      <c r="O14734" s="62"/>
    </row>
    <row r="14735" spans="15:15" x14ac:dyDescent="0.2">
      <c r="O14735" s="62"/>
    </row>
    <row r="14736" spans="15:15" x14ac:dyDescent="0.2">
      <c r="O14736" s="62"/>
    </row>
    <row r="14737" spans="15:15" x14ac:dyDescent="0.2">
      <c r="O14737" s="62"/>
    </row>
    <row r="14738" spans="15:15" x14ac:dyDescent="0.2">
      <c r="O14738" s="62"/>
    </row>
    <row r="14739" spans="15:15" x14ac:dyDescent="0.2">
      <c r="O14739" s="62"/>
    </row>
    <row r="14740" spans="15:15" x14ac:dyDescent="0.2">
      <c r="O14740" s="62"/>
    </row>
    <row r="14741" spans="15:15" x14ac:dyDescent="0.2">
      <c r="O14741" s="62"/>
    </row>
    <row r="14742" spans="15:15" x14ac:dyDescent="0.2">
      <c r="O14742" s="62"/>
    </row>
    <row r="14743" spans="15:15" x14ac:dyDescent="0.2">
      <c r="O14743" s="62"/>
    </row>
    <row r="14744" spans="15:15" x14ac:dyDescent="0.2">
      <c r="O14744" s="62"/>
    </row>
    <row r="14745" spans="15:15" x14ac:dyDescent="0.2">
      <c r="O14745" s="62"/>
    </row>
    <row r="14746" spans="15:15" x14ac:dyDescent="0.2">
      <c r="O14746" s="62"/>
    </row>
    <row r="14747" spans="15:15" x14ac:dyDescent="0.2">
      <c r="O14747" s="62"/>
    </row>
    <row r="14748" spans="15:15" x14ac:dyDescent="0.2">
      <c r="O14748" s="62"/>
    </row>
    <row r="14749" spans="15:15" x14ac:dyDescent="0.2">
      <c r="O14749" s="62"/>
    </row>
    <row r="14750" spans="15:15" x14ac:dyDescent="0.2">
      <c r="O14750" s="62"/>
    </row>
    <row r="14751" spans="15:15" x14ac:dyDescent="0.2">
      <c r="O14751" s="62"/>
    </row>
    <row r="14752" spans="15:15" x14ac:dyDescent="0.2">
      <c r="O14752" s="62"/>
    </row>
    <row r="14753" spans="15:15" x14ac:dyDescent="0.2">
      <c r="O14753" s="62"/>
    </row>
    <row r="14754" spans="15:15" x14ac:dyDescent="0.2">
      <c r="O14754" s="62"/>
    </row>
    <row r="14755" spans="15:15" x14ac:dyDescent="0.2">
      <c r="O14755" s="62"/>
    </row>
    <row r="14756" spans="15:15" x14ac:dyDescent="0.2">
      <c r="O14756" s="62"/>
    </row>
    <row r="14757" spans="15:15" x14ac:dyDescent="0.2">
      <c r="O14757" s="62"/>
    </row>
    <row r="14758" spans="15:15" x14ac:dyDescent="0.2">
      <c r="O14758" s="62"/>
    </row>
    <row r="14759" spans="15:15" x14ac:dyDescent="0.2">
      <c r="O14759" s="62"/>
    </row>
    <row r="14760" spans="15:15" x14ac:dyDescent="0.2">
      <c r="O14760" s="62"/>
    </row>
    <row r="14761" spans="15:15" x14ac:dyDescent="0.2">
      <c r="O14761" s="62"/>
    </row>
    <row r="14762" spans="15:15" x14ac:dyDescent="0.2">
      <c r="O14762" s="62"/>
    </row>
    <row r="14763" spans="15:15" x14ac:dyDescent="0.2">
      <c r="O14763" s="62"/>
    </row>
    <row r="14764" spans="15:15" x14ac:dyDescent="0.2">
      <c r="O14764" s="62"/>
    </row>
    <row r="14765" spans="15:15" x14ac:dyDescent="0.2">
      <c r="O14765" s="62"/>
    </row>
    <row r="14766" spans="15:15" x14ac:dyDescent="0.2">
      <c r="O14766" s="62"/>
    </row>
    <row r="14767" spans="15:15" x14ac:dyDescent="0.2">
      <c r="O14767" s="62"/>
    </row>
    <row r="14768" spans="15:15" x14ac:dyDescent="0.2">
      <c r="O14768" s="62"/>
    </row>
    <row r="14769" spans="15:15" x14ac:dyDescent="0.2">
      <c r="O14769" s="62"/>
    </row>
    <row r="14770" spans="15:15" x14ac:dyDescent="0.2">
      <c r="O14770" s="62"/>
    </row>
    <row r="14771" spans="15:15" x14ac:dyDescent="0.2">
      <c r="O14771" s="62"/>
    </row>
    <row r="14772" spans="15:15" x14ac:dyDescent="0.2">
      <c r="O14772" s="62"/>
    </row>
    <row r="14773" spans="15:15" x14ac:dyDescent="0.2">
      <c r="O14773" s="62"/>
    </row>
    <row r="14774" spans="15:15" x14ac:dyDescent="0.2">
      <c r="O14774" s="62"/>
    </row>
    <row r="14775" spans="15:15" x14ac:dyDescent="0.2">
      <c r="O14775" s="62"/>
    </row>
    <row r="14776" spans="15:15" x14ac:dyDescent="0.2">
      <c r="O14776" s="62"/>
    </row>
    <row r="14777" spans="15:15" x14ac:dyDescent="0.2">
      <c r="O14777" s="62"/>
    </row>
    <row r="14778" spans="15:15" x14ac:dyDescent="0.2">
      <c r="O14778" s="62"/>
    </row>
    <row r="14779" spans="15:15" x14ac:dyDescent="0.2">
      <c r="O14779" s="62"/>
    </row>
    <row r="14780" spans="15:15" x14ac:dyDescent="0.2">
      <c r="O14780" s="62"/>
    </row>
    <row r="14781" spans="15:15" x14ac:dyDescent="0.2">
      <c r="O14781" s="62"/>
    </row>
    <row r="14782" spans="15:15" x14ac:dyDescent="0.2">
      <c r="O14782" s="62"/>
    </row>
    <row r="14783" spans="15:15" x14ac:dyDescent="0.2">
      <c r="O14783" s="62"/>
    </row>
    <row r="14784" spans="15:15" x14ac:dyDescent="0.2">
      <c r="O14784" s="62"/>
    </row>
    <row r="14785" spans="15:15" x14ac:dyDescent="0.2">
      <c r="O14785" s="62"/>
    </row>
    <row r="14786" spans="15:15" x14ac:dyDescent="0.2">
      <c r="O14786" s="62"/>
    </row>
    <row r="14787" spans="15:15" x14ac:dyDescent="0.2">
      <c r="O14787" s="62"/>
    </row>
    <row r="14788" spans="15:15" x14ac:dyDescent="0.2">
      <c r="O14788" s="62"/>
    </row>
    <row r="14789" spans="15:15" x14ac:dyDescent="0.2">
      <c r="O14789" s="62"/>
    </row>
    <row r="14790" spans="15:15" x14ac:dyDescent="0.2">
      <c r="O14790" s="62"/>
    </row>
    <row r="14791" spans="15:15" x14ac:dyDescent="0.2">
      <c r="O14791" s="62"/>
    </row>
    <row r="14792" spans="15:15" x14ac:dyDescent="0.2">
      <c r="O14792" s="62"/>
    </row>
    <row r="14793" spans="15:15" x14ac:dyDescent="0.2">
      <c r="O14793" s="62"/>
    </row>
    <row r="14794" spans="15:15" x14ac:dyDescent="0.2">
      <c r="O14794" s="62"/>
    </row>
    <row r="14795" spans="15:15" x14ac:dyDescent="0.2">
      <c r="O14795" s="62"/>
    </row>
    <row r="14796" spans="15:15" x14ac:dyDescent="0.2">
      <c r="O14796" s="62"/>
    </row>
    <row r="14797" spans="15:15" x14ac:dyDescent="0.2">
      <c r="O14797" s="62"/>
    </row>
    <row r="14798" spans="15:15" x14ac:dyDescent="0.2">
      <c r="O14798" s="62"/>
    </row>
    <row r="14799" spans="15:15" x14ac:dyDescent="0.2">
      <c r="O14799" s="62"/>
    </row>
    <row r="14800" spans="15:15" x14ac:dyDescent="0.2">
      <c r="O14800" s="62"/>
    </row>
    <row r="14801" spans="15:15" x14ac:dyDescent="0.2">
      <c r="O14801" s="62"/>
    </row>
    <row r="14802" spans="15:15" x14ac:dyDescent="0.2">
      <c r="O14802" s="62"/>
    </row>
    <row r="14803" spans="15:15" x14ac:dyDescent="0.2">
      <c r="O14803" s="62"/>
    </row>
    <row r="14804" spans="15:15" x14ac:dyDescent="0.2">
      <c r="O14804" s="62"/>
    </row>
    <row r="14805" spans="15:15" x14ac:dyDescent="0.2">
      <c r="O14805" s="62"/>
    </row>
    <row r="14806" spans="15:15" x14ac:dyDescent="0.2">
      <c r="O14806" s="62"/>
    </row>
    <row r="14807" spans="15:15" x14ac:dyDescent="0.2">
      <c r="O14807" s="62"/>
    </row>
    <row r="14808" spans="15:15" x14ac:dyDescent="0.2">
      <c r="O14808" s="62"/>
    </row>
    <row r="14809" spans="15:15" x14ac:dyDescent="0.2">
      <c r="O14809" s="62"/>
    </row>
    <row r="14810" spans="15:15" x14ac:dyDescent="0.2">
      <c r="O14810" s="62"/>
    </row>
    <row r="14811" spans="15:15" x14ac:dyDescent="0.2">
      <c r="O14811" s="62"/>
    </row>
    <row r="14812" spans="15:15" x14ac:dyDescent="0.2">
      <c r="O14812" s="62"/>
    </row>
    <row r="14813" spans="15:15" x14ac:dyDescent="0.2">
      <c r="O14813" s="62"/>
    </row>
    <row r="14814" spans="15:15" x14ac:dyDescent="0.2">
      <c r="O14814" s="62"/>
    </row>
    <row r="14815" spans="15:15" x14ac:dyDescent="0.2">
      <c r="O14815" s="62"/>
    </row>
    <row r="14816" spans="15:15" x14ac:dyDescent="0.2">
      <c r="O14816" s="62"/>
    </row>
    <row r="14817" spans="15:15" x14ac:dyDescent="0.2">
      <c r="O14817" s="62"/>
    </row>
    <row r="14818" spans="15:15" x14ac:dyDescent="0.2">
      <c r="O14818" s="62"/>
    </row>
    <row r="14819" spans="15:15" x14ac:dyDescent="0.2">
      <c r="O14819" s="62"/>
    </row>
    <row r="14820" spans="15:15" x14ac:dyDescent="0.2">
      <c r="O14820" s="62"/>
    </row>
    <row r="14821" spans="15:15" x14ac:dyDescent="0.2">
      <c r="O14821" s="62"/>
    </row>
    <row r="14822" spans="15:15" x14ac:dyDescent="0.2">
      <c r="O14822" s="62"/>
    </row>
    <row r="14823" spans="15:15" x14ac:dyDescent="0.2">
      <c r="O14823" s="62"/>
    </row>
    <row r="14824" spans="15:15" x14ac:dyDescent="0.2">
      <c r="O14824" s="62"/>
    </row>
    <row r="14825" spans="15:15" x14ac:dyDescent="0.2">
      <c r="O14825" s="62"/>
    </row>
    <row r="14826" spans="15:15" x14ac:dyDescent="0.2">
      <c r="O14826" s="62"/>
    </row>
    <row r="14827" spans="15:15" x14ac:dyDescent="0.2">
      <c r="O14827" s="62"/>
    </row>
    <row r="14828" spans="15:15" x14ac:dyDescent="0.2">
      <c r="O14828" s="62"/>
    </row>
    <row r="14829" spans="15:15" x14ac:dyDescent="0.2">
      <c r="O14829" s="62"/>
    </row>
    <row r="14830" spans="15:15" x14ac:dyDescent="0.2">
      <c r="O14830" s="62"/>
    </row>
    <row r="14831" spans="15:15" x14ac:dyDescent="0.2">
      <c r="O14831" s="62"/>
    </row>
    <row r="14832" spans="15:15" x14ac:dyDescent="0.2">
      <c r="O14832" s="62"/>
    </row>
    <row r="14833" spans="15:15" x14ac:dyDescent="0.2">
      <c r="O14833" s="62"/>
    </row>
    <row r="14834" spans="15:15" x14ac:dyDescent="0.2">
      <c r="O14834" s="62"/>
    </row>
    <row r="14835" spans="15:15" x14ac:dyDescent="0.2">
      <c r="O14835" s="62"/>
    </row>
    <row r="14836" spans="15:15" x14ac:dyDescent="0.2">
      <c r="O14836" s="62"/>
    </row>
    <row r="14837" spans="15:15" x14ac:dyDescent="0.2">
      <c r="O14837" s="62"/>
    </row>
    <row r="14838" spans="15:15" x14ac:dyDescent="0.2">
      <c r="O14838" s="62"/>
    </row>
    <row r="14839" spans="15:15" x14ac:dyDescent="0.2">
      <c r="O14839" s="62"/>
    </row>
    <row r="14840" spans="15:15" x14ac:dyDescent="0.2">
      <c r="O14840" s="62"/>
    </row>
    <row r="14841" spans="15:15" x14ac:dyDescent="0.2">
      <c r="O14841" s="62"/>
    </row>
    <row r="14842" spans="15:15" x14ac:dyDescent="0.2">
      <c r="O14842" s="62"/>
    </row>
    <row r="14843" spans="15:15" x14ac:dyDescent="0.2">
      <c r="O14843" s="62"/>
    </row>
    <row r="14844" spans="15:15" x14ac:dyDescent="0.2">
      <c r="O14844" s="62"/>
    </row>
    <row r="14845" spans="15:15" x14ac:dyDescent="0.2">
      <c r="O14845" s="62"/>
    </row>
    <row r="14846" spans="15:15" x14ac:dyDescent="0.2">
      <c r="O14846" s="62"/>
    </row>
    <row r="14847" spans="15:15" x14ac:dyDescent="0.2">
      <c r="O14847" s="62"/>
    </row>
    <row r="14848" spans="15:15" x14ac:dyDescent="0.2">
      <c r="O14848" s="62"/>
    </row>
    <row r="14849" spans="15:15" x14ac:dyDescent="0.2">
      <c r="O14849" s="62"/>
    </row>
    <row r="14850" spans="15:15" x14ac:dyDescent="0.2">
      <c r="O14850" s="62"/>
    </row>
    <row r="14851" spans="15:15" x14ac:dyDescent="0.2">
      <c r="O14851" s="62"/>
    </row>
    <row r="14852" spans="15:15" x14ac:dyDescent="0.2">
      <c r="O14852" s="62"/>
    </row>
    <row r="14853" spans="15:15" x14ac:dyDescent="0.2">
      <c r="O14853" s="62"/>
    </row>
    <row r="14854" spans="15:15" x14ac:dyDescent="0.2">
      <c r="O14854" s="62"/>
    </row>
    <row r="14855" spans="15:15" x14ac:dyDescent="0.2">
      <c r="O14855" s="62"/>
    </row>
    <row r="14856" spans="15:15" x14ac:dyDescent="0.2">
      <c r="O14856" s="62"/>
    </row>
    <row r="14857" spans="15:15" x14ac:dyDescent="0.2">
      <c r="O14857" s="62"/>
    </row>
    <row r="14858" spans="15:15" x14ac:dyDescent="0.2">
      <c r="O14858" s="62"/>
    </row>
    <row r="14859" spans="15:15" x14ac:dyDescent="0.2">
      <c r="O14859" s="62"/>
    </row>
    <row r="14860" spans="15:15" x14ac:dyDescent="0.2">
      <c r="O14860" s="62"/>
    </row>
    <row r="14861" spans="15:15" x14ac:dyDescent="0.2">
      <c r="O14861" s="62"/>
    </row>
    <row r="14862" spans="15:15" x14ac:dyDescent="0.2">
      <c r="O14862" s="62"/>
    </row>
    <row r="14863" spans="15:15" x14ac:dyDescent="0.2">
      <c r="O14863" s="62"/>
    </row>
    <row r="14864" spans="15:15" x14ac:dyDescent="0.2">
      <c r="O14864" s="62"/>
    </row>
    <row r="14865" spans="15:15" x14ac:dyDescent="0.2">
      <c r="O14865" s="62"/>
    </row>
    <row r="14866" spans="15:15" x14ac:dyDescent="0.2">
      <c r="O14866" s="62"/>
    </row>
    <row r="14867" spans="15:15" x14ac:dyDescent="0.2">
      <c r="O14867" s="62"/>
    </row>
    <row r="14868" spans="15:15" x14ac:dyDescent="0.2">
      <c r="O14868" s="62"/>
    </row>
    <row r="14869" spans="15:15" x14ac:dyDescent="0.2">
      <c r="O14869" s="62"/>
    </row>
    <row r="14870" spans="15:15" x14ac:dyDescent="0.2">
      <c r="O14870" s="62"/>
    </row>
    <row r="14871" spans="15:15" x14ac:dyDescent="0.2">
      <c r="O14871" s="62"/>
    </row>
    <row r="14872" spans="15:15" x14ac:dyDescent="0.2">
      <c r="O14872" s="62"/>
    </row>
    <row r="14873" spans="15:15" x14ac:dyDescent="0.2">
      <c r="O14873" s="62"/>
    </row>
    <row r="14874" spans="15:15" x14ac:dyDescent="0.2">
      <c r="O14874" s="62"/>
    </row>
    <row r="14875" spans="15:15" x14ac:dyDescent="0.2">
      <c r="O14875" s="62"/>
    </row>
    <row r="14876" spans="15:15" x14ac:dyDescent="0.2">
      <c r="O14876" s="62"/>
    </row>
    <row r="14877" spans="15:15" x14ac:dyDescent="0.2">
      <c r="O14877" s="62"/>
    </row>
    <row r="14878" spans="15:15" x14ac:dyDescent="0.2">
      <c r="O14878" s="62"/>
    </row>
    <row r="14879" spans="15:15" x14ac:dyDescent="0.2">
      <c r="O14879" s="62"/>
    </row>
    <row r="14880" spans="15:15" x14ac:dyDescent="0.2">
      <c r="O14880" s="62"/>
    </row>
    <row r="14881" spans="15:15" x14ac:dyDescent="0.2">
      <c r="O14881" s="62"/>
    </row>
    <row r="14882" spans="15:15" x14ac:dyDescent="0.2">
      <c r="O14882" s="62"/>
    </row>
    <row r="14883" spans="15:15" x14ac:dyDescent="0.2">
      <c r="O14883" s="62"/>
    </row>
    <row r="14884" spans="15:15" x14ac:dyDescent="0.2">
      <c r="O14884" s="62"/>
    </row>
    <row r="14885" spans="15:15" x14ac:dyDescent="0.2">
      <c r="O14885" s="62"/>
    </row>
    <row r="14886" spans="15:15" x14ac:dyDescent="0.2">
      <c r="O14886" s="62"/>
    </row>
    <row r="14887" spans="15:15" x14ac:dyDescent="0.2">
      <c r="O14887" s="62"/>
    </row>
    <row r="14888" spans="15:15" x14ac:dyDescent="0.2">
      <c r="O14888" s="62"/>
    </row>
    <row r="14889" spans="15:15" x14ac:dyDescent="0.2">
      <c r="O14889" s="62"/>
    </row>
    <row r="14890" spans="15:15" x14ac:dyDescent="0.2">
      <c r="O14890" s="62"/>
    </row>
    <row r="14891" spans="15:15" x14ac:dyDescent="0.2">
      <c r="O14891" s="62"/>
    </row>
    <row r="14892" spans="15:15" x14ac:dyDescent="0.2">
      <c r="O14892" s="62"/>
    </row>
    <row r="14893" spans="15:15" x14ac:dyDescent="0.2">
      <c r="O14893" s="62"/>
    </row>
    <row r="14894" spans="15:15" x14ac:dyDescent="0.2">
      <c r="O14894" s="62"/>
    </row>
    <row r="14895" spans="15:15" x14ac:dyDescent="0.2">
      <c r="O14895" s="62"/>
    </row>
    <row r="14896" spans="15:15" x14ac:dyDescent="0.2">
      <c r="O14896" s="62"/>
    </row>
    <row r="14897" spans="15:15" x14ac:dyDescent="0.2">
      <c r="O14897" s="62"/>
    </row>
    <row r="14898" spans="15:15" x14ac:dyDescent="0.2">
      <c r="O14898" s="62"/>
    </row>
    <row r="14899" spans="15:15" x14ac:dyDescent="0.2">
      <c r="O14899" s="62"/>
    </row>
    <row r="14900" spans="15:15" x14ac:dyDescent="0.2">
      <c r="O14900" s="62"/>
    </row>
    <row r="14901" spans="15:15" x14ac:dyDescent="0.2">
      <c r="O14901" s="62"/>
    </row>
    <row r="14902" spans="15:15" x14ac:dyDescent="0.2">
      <c r="O14902" s="62"/>
    </row>
    <row r="14903" spans="15:15" x14ac:dyDescent="0.2">
      <c r="O14903" s="62"/>
    </row>
    <row r="14904" spans="15:15" x14ac:dyDescent="0.2">
      <c r="O14904" s="62"/>
    </row>
    <row r="14905" spans="15:15" x14ac:dyDescent="0.2">
      <c r="O14905" s="62"/>
    </row>
    <row r="14906" spans="15:15" x14ac:dyDescent="0.2">
      <c r="O14906" s="62"/>
    </row>
    <row r="14907" spans="15:15" x14ac:dyDescent="0.2">
      <c r="O14907" s="62"/>
    </row>
    <row r="14908" spans="15:15" x14ac:dyDescent="0.2">
      <c r="O14908" s="62"/>
    </row>
    <row r="14909" spans="15:15" x14ac:dyDescent="0.2">
      <c r="O14909" s="62"/>
    </row>
    <row r="14910" spans="15:15" x14ac:dyDescent="0.2">
      <c r="O14910" s="62"/>
    </row>
    <row r="14911" spans="15:15" x14ac:dyDescent="0.2">
      <c r="O14911" s="62"/>
    </row>
    <row r="14912" spans="15:15" x14ac:dyDescent="0.2">
      <c r="O14912" s="62"/>
    </row>
    <row r="14913" spans="15:15" x14ac:dyDescent="0.2">
      <c r="O14913" s="62"/>
    </row>
    <row r="14914" spans="15:15" x14ac:dyDescent="0.2">
      <c r="O14914" s="62"/>
    </row>
    <row r="14915" spans="15:15" x14ac:dyDescent="0.2">
      <c r="O14915" s="62"/>
    </row>
    <row r="14916" spans="15:15" x14ac:dyDescent="0.2">
      <c r="O14916" s="62"/>
    </row>
    <row r="14917" spans="15:15" x14ac:dyDescent="0.2">
      <c r="O14917" s="62"/>
    </row>
    <row r="14918" spans="15:15" x14ac:dyDescent="0.2">
      <c r="O14918" s="62"/>
    </row>
    <row r="14919" spans="15:15" x14ac:dyDescent="0.2">
      <c r="O14919" s="62"/>
    </row>
    <row r="14920" spans="15:15" x14ac:dyDescent="0.2">
      <c r="O14920" s="62"/>
    </row>
    <row r="14921" spans="15:15" x14ac:dyDescent="0.2">
      <c r="O14921" s="62"/>
    </row>
    <row r="14922" spans="15:15" x14ac:dyDescent="0.2">
      <c r="O14922" s="62"/>
    </row>
    <row r="14923" spans="15:15" x14ac:dyDescent="0.2">
      <c r="O14923" s="62"/>
    </row>
    <row r="14924" spans="15:15" x14ac:dyDescent="0.2">
      <c r="O14924" s="62"/>
    </row>
    <row r="14925" spans="15:15" x14ac:dyDescent="0.2">
      <c r="O14925" s="62"/>
    </row>
    <row r="14926" spans="15:15" x14ac:dyDescent="0.2">
      <c r="O14926" s="62"/>
    </row>
    <row r="14927" spans="15:15" x14ac:dyDescent="0.2">
      <c r="O14927" s="62"/>
    </row>
    <row r="14928" spans="15:15" x14ac:dyDescent="0.2">
      <c r="O14928" s="62"/>
    </row>
    <row r="14929" spans="15:15" x14ac:dyDescent="0.2">
      <c r="O14929" s="62"/>
    </row>
    <row r="14930" spans="15:15" x14ac:dyDescent="0.2">
      <c r="O14930" s="62"/>
    </row>
    <row r="14931" spans="15:15" x14ac:dyDescent="0.2">
      <c r="O14931" s="62"/>
    </row>
    <row r="14932" spans="15:15" x14ac:dyDescent="0.2">
      <c r="O14932" s="62"/>
    </row>
    <row r="14933" spans="15:15" x14ac:dyDescent="0.2">
      <c r="O14933" s="62"/>
    </row>
    <row r="14934" spans="15:15" x14ac:dyDescent="0.2">
      <c r="O14934" s="62"/>
    </row>
    <row r="14935" spans="15:15" x14ac:dyDescent="0.2">
      <c r="O14935" s="62"/>
    </row>
    <row r="14936" spans="15:15" x14ac:dyDescent="0.2">
      <c r="O14936" s="62"/>
    </row>
    <row r="14937" spans="15:15" x14ac:dyDescent="0.2">
      <c r="O14937" s="62"/>
    </row>
    <row r="14938" spans="15:15" x14ac:dyDescent="0.2">
      <c r="O14938" s="62"/>
    </row>
    <row r="14939" spans="15:15" x14ac:dyDescent="0.2">
      <c r="O14939" s="62"/>
    </row>
    <row r="14940" spans="15:15" x14ac:dyDescent="0.2">
      <c r="O14940" s="62"/>
    </row>
    <row r="14941" spans="15:15" x14ac:dyDescent="0.2">
      <c r="O14941" s="62"/>
    </row>
    <row r="14942" spans="15:15" x14ac:dyDescent="0.2">
      <c r="O14942" s="62"/>
    </row>
    <row r="14943" spans="15:15" x14ac:dyDescent="0.2">
      <c r="O14943" s="62"/>
    </row>
    <row r="14944" spans="15:15" x14ac:dyDescent="0.2">
      <c r="O14944" s="62"/>
    </row>
    <row r="14945" spans="15:15" x14ac:dyDescent="0.2">
      <c r="O14945" s="62"/>
    </row>
    <row r="14946" spans="15:15" x14ac:dyDescent="0.2">
      <c r="O14946" s="62"/>
    </row>
    <row r="14947" spans="15:15" x14ac:dyDescent="0.2">
      <c r="O14947" s="62"/>
    </row>
    <row r="14948" spans="15:15" x14ac:dyDescent="0.2">
      <c r="O14948" s="62"/>
    </row>
    <row r="14949" spans="15:15" x14ac:dyDescent="0.2">
      <c r="O14949" s="62"/>
    </row>
    <row r="14950" spans="15:15" x14ac:dyDescent="0.2">
      <c r="O14950" s="62"/>
    </row>
    <row r="14951" spans="15:15" x14ac:dyDescent="0.2">
      <c r="O14951" s="62"/>
    </row>
    <row r="14952" spans="15:15" x14ac:dyDescent="0.2">
      <c r="O14952" s="62"/>
    </row>
    <row r="14953" spans="15:15" x14ac:dyDescent="0.2">
      <c r="O14953" s="62"/>
    </row>
    <row r="14954" spans="15:15" x14ac:dyDescent="0.2">
      <c r="O14954" s="62"/>
    </row>
    <row r="14955" spans="15:15" x14ac:dyDescent="0.2">
      <c r="O14955" s="62"/>
    </row>
    <row r="14956" spans="15:15" x14ac:dyDescent="0.2">
      <c r="O14956" s="62"/>
    </row>
    <row r="14957" spans="15:15" x14ac:dyDescent="0.2">
      <c r="O14957" s="62"/>
    </row>
    <row r="14958" spans="15:15" x14ac:dyDescent="0.2">
      <c r="O14958" s="62"/>
    </row>
    <row r="14959" spans="15:15" x14ac:dyDescent="0.2">
      <c r="O14959" s="62"/>
    </row>
    <row r="14960" spans="15:15" x14ac:dyDescent="0.2">
      <c r="O14960" s="62"/>
    </row>
    <row r="14961" spans="15:15" x14ac:dyDescent="0.2">
      <c r="O14961" s="62"/>
    </row>
    <row r="14962" spans="15:15" x14ac:dyDescent="0.2">
      <c r="O14962" s="62"/>
    </row>
    <row r="14963" spans="15:15" x14ac:dyDescent="0.2">
      <c r="O14963" s="62"/>
    </row>
    <row r="14964" spans="15:15" x14ac:dyDescent="0.2">
      <c r="O14964" s="62"/>
    </row>
    <row r="14965" spans="15:15" x14ac:dyDescent="0.2">
      <c r="O14965" s="62"/>
    </row>
    <row r="14966" spans="15:15" x14ac:dyDescent="0.2">
      <c r="O14966" s="62"/>
    </row>
    <row r="14967" spans="15:15" x14ac:dyDescent="0.2">
      <c r="O14967" s="62"/>
    </row>
    <row r="14968" spans="15:15" x14ac:dyDescent="0.2">
      <c r="O14968" s="62"/>
    </row>
    <row r="14969" spans="15:15" x14ac:dyDescent="0.2">
      <c r="O14969" s="62"/>
    </row>
    <row r="14970" spans="15:15" x14ac:dyDescent="0.2">
      <c r="O14970" s="62"/>
    </row>
    <row r="14971" spans="15:15" x14ac:dyDescent="0.2">
      <c r="O14971" s="62"/>
    </row>
    <row r="14972" spans="15:15" x14ac:dyDescent="0.2">
      <c r="O14972" s="62"/>
    </row>
    <row r="14973" spans="15:15" x14ac:dyDescent="0.2">
      <c r="O14973" s="62"/>
    </row>
    <row r="14974" spans="15:15" x14ac:dyDescent="0.2">
      <c r="O14974" s="62"/>
    </row>
    <row r="14975" spans="15:15" x14ac:dyDescent="0.2">
      <c r="O14975" s="62"/>
    </row>
    <row r="14976" spans="15:15" x14ac:dyDescent="0.2">
      <c r="O14976" s="62"/>
    </row>
    <row r="14977" spans="15:15" x14ac:dyDescent="0.2">
      <c r="O14977" s="62"/>
    </row>
    <row r="14978" spans="15:15" x14ac:dyDescent="0.2">
      <c r="O14978" s="62"/>
    </row>
    <row r="14979" spans="15:15" x14ac:dyDescent="0.2">
      <c r="O14979" s="62"/>
    </row>
    <row r="14980" spans="15:15" x14ac:dyDescent="0.2">
      <c r="O14980" s="62"/>
    </row>
    <row r="14981" spans="15:15" x14ac:dyDescent="0.2">
      <c r="O14981" s="62"/>
    </row>
    <row r="14982" spans="15:15" x14ac:dyDescent="0.2">
      <c r="O14982" s="62"/>
    </row>
    <row r="14983" spans="15:15" x14ac:dyDescent="0.2">
      <c r="O14983" s="62"/>
    </row>
    <row r="14984" spans="15:15" x14ac:dyDescent="0.2">
      <c r="O14984" s="62"/>
    </row>
    <row r="14985" spans="15:15" x14ac:dyDescent="0.2">
      <c r="O14985" s="62"/>
    </row>
    <row r="14986" spans="15:15" x14ac:dyDescent="0.2">
      <c r="O14986" s="62"/>
    </row>
    <row r="14987" spans="15:15" x14ac:dyDescent="0.2">
      <c r="O14987" s="62"/>
    </row>
    <row r="14988" spans="15:15" x14ac:dyDescent="0.2">
      <c r="O14988" s="62"/>
    </row>
    <row r="14989" spans="15:15" x14ac:dyDescent="0.2">
      <c r="O14989" s="62"/>
    </row>
    <row r="14990" spans="15:15" x14ac:dyDescent="0.2">
      <c r="O14990" s="62"/>
    </row>
    <row r="14991" spans="15:15" x14ac:dyDescent="0.2">
      <c r="O14991" s="62"/>
    </row>
    <row r="14992" spans="15:15" x14ac:dyDescent="0.2">
      <c r="O14992" s="62"/>
    </row>
    <row r="14993" spans="15:15" x14ac:dyDescent="0.2">
      <c r="O14993" s="62"/>
    </row>
    <row r="14994" spans="15:15" x14ac:dyDescent="0.2">
      <c r="O14994" s="62"/>
    </row>
    <row r="14995" spans="15:15" x14ac:dyDescent="0.2">
      <c r="O14995" s="62"/>
    </row>
    <row r="14996" spans="15:15" x14ac:dyDescent="0.2">
      <c r="O14996" s="62"/>
    </row>
    <row r="14997" spans="15:15" x14ac:dyDescent="0.2">
      <c r="O14997" s="62"/>
    </row>
    <row r="14998" spans="15:15" x14ac:dyDescent="0.2">
      <c r="O14998" s="62"/>
    </row>
    <row r="14999" spans="15:15" x14ac:dyDescent="0.2">
      <c r="O14999" s="62"/>
    </row>
    <row r="15000" spans="15:15" x14ac:dyDescent="0.2">
      <c r="O15000" s="62"/>
    </row>
    <row r="15001" spans="15:15" x14ac:dyDescent="0.2">
      <c r="O15001" s="62"/>
    </row>
    <row r="15002" spans="15:15" x14ac:dyDescent="0.2">
      <c r="O15002" s="62"/>
    </row>
    <row r="15003" spans="15:15" x14ac:dyDescent="0.2">
      <c r="O15003" s="62"/>
    </row>
    <row r="15004" spans="15:15" x14ac:dyDescent="0.2">
      <c r="O15004" s="62"/>
    </row>
    <row r="15005" spans="15:15" x14ac:dyDescent="0.2">
      <c r="O15005" s="62"/>
    </row>
    <row r="15006" spans="15:15" x14ac:dyDescent="0.2">
      <c r="O15006" s="62"/>
    </row>
    <row r="15007" spans="15:15" x14ac:dyDescent="0.2">
      <c r="O15007" s="62"/>
    </row>
    <row r="15008" spans="15:15" x14ac:dyDescent="0.2">
      <c r="O15008" s="62"/>
    </row>
    <row r="15009" spans="15:15" x14ac:dyDescent="0.2">
      <c r="O15009" s="62"/>
    </row>
    <row r="15010" spans="15:15" x14ac:dyDescent="0.2">
      <c r="O15010" s="62"/>
    </row>
    <row r="15011" spans="15:15" x14ac:dyDescent="0.2">
      <c r="O15011" s="62"/>
    </row>
    <row r="15012" spans="15:15" x14ac:dyDescent="0.2">
      <c r="O15012" s="62"/>
    </row>
    <row r="15013" spans="15:15" x14ac:dyDescent="0.2">
      <c r="O15013" s="62"/>
    </row>
    <row r="15014" spans="15:15" x14ac:dyDescent="0.2">
      <c r="O15014" s="62"/>
    </row>
    <row r="15015" spans="15:15" x14ac:dyDescent="0.2">
      <c r="O15015" s="62"/>
    </row>
    <row r="15016" spans="15:15" x14ac:dyDescent="0.2">
      <c r="O15016" s="62"/>
    </row>
    <row r="15017" spans="15:15" x14ac:dyDescent="0.2">
      <c r="O15017" s="62"/>
    </row>
    <row r="15018" spans="15:15" x14ac:dyDescent="0.2">
      <c r="O15018" s="62"/>
    </row>
    <row r="15019" spans="15:15" x14ac:dyDescent="0.2">
      <c r="O15019" s="62"/>
    </row>
    <row r="15020" spans="15:15" x14ac:dyDescent="0.2">
      <c r="O15020" s="62"/>
    </row>
    <row r="15021" spans="15:15" x14ac:dyDescent="0.2">
      <c r="O15021" s="62"/>
    </row>
    <row r="15022" spans="15:15" x14ac:dyDescent="0.2">
      <c r="O15022" s="62"/>
    </row>
    <row r="15023" spans="15:15" x14ac:dyDescent="0.2">
      <c r="O15023" s="62"/>
    </row>
    <row r="15024" spans="15:15" x14ac:dyDescent="0.2">
      <c r="O15024" s="62"/>
    </row>
    <row r="15025" spans="15:15" x14ac:dyDescent="0.2">
      <c r="O15025" s="62"/>
    </row>
    <row r="15026" spans="15:15" x14ac:dyDescent="0.2">
      <c r="O15026" s="62"/>
    </row>
    <row r="15027" spans="15:15" x14ac:dyDescent="0.2">
      <c r="O15027" s="62"/>
    </row>
    <row r="15028" spans="15:15" x14ac:dyDescent="0.2">
      <c r="O15028" s="62"/>
    </row>
    <row r="15029" spans="15:15" x14ac:dyDescent="0.2">
      <c r="O15029" s="62"/>
    </row>
    <row r="15030" spans="15:15" x14ac:dyDescent="0.2">
      <c r="O15030" s="62"/>
    </row>
    <row r="15031" spans="15:15" x14ac:dyDescent="0.2">
      <c r="O15031" s="62"/>
    </row>
    <row r="15032" spans="15:15" x14ac:dyDescent="0.2">
      <c r="O15032" s="62"/>
    </row>
    <row r="15033" spans="15:15" x14ac:dyDescent="0.2">
      <c r="O15033" s="62"/>
    </row>
    <row r="15034" spans="15:15" x14ac:dyDescent="0.2">
      <c r="O15034" s="62"/>
    </row>
    <row r="15035" spans="15:15" x14ac:dyDescent="0.2">
      <c r="O15035" s="62"/>
    </row>
    <row r="15036" spans="15:15" x14ac:dyDescent="0.2">
      <c r="O15036" s="62"/>
    </row>
    <row r="15037" spans="15:15" x14ac:dyDescent="0.2">
      <c r="O15037" s="62"/>
    </row>
    <row r="15038" spans="15:15" x14ac:dyDescent="0.2">
      <c r="O15038" s="62"/>
    </row>
    <row r="15039" spans="15:15" x14ac:dyDescent="0.2">
      <c r="O15039" s="62"/>
    </row>
    <row r="15040" spans="15:15" x14ac:dyDescent="0.2">
      <c r="O15040" s="62"/>
    </row>
    <row r="15041" spans="15:15" x14ac:dyDescent="0.2">
      <c r="O15041" s="62"/>
    </row>
    <row r="15042" spans="15:15" x14ac:dyDescent="0.2">
      <c r="O15042" s="62"/>
    </row>
    <row r="15043" spans="15:15" x14ac:dyDescent="0.2">
      <c r="O15043" s="62"/>
    </row>
    <row r="15044" spans="15:15" x14ac:dyDescent="0.2">
      <c r="O15044" s="62"/>
    </row>
    <row r="15045" spans="15:15" x14ac:dyDescent="0.2">
      <c r="O15045" s="62"/>
    </row>
    <row r="15046" spans="15:15" x14ac:dyDescent="0.2">
      <c r="O15046" s="62"/>
    </row>
    <row r="15047" spans="15:15" x14ac:dyDescent="0.2">
      <c r="O15047" s="62"/>
    </row>
    <row r="15048" spans="15:15" x14ac:dyDescent="0.2">
      <c r="O15048" s="62"/>
    </row>
    <row r="15049" spans="15:15" x14ac:dyDescent="0.2">
      <c r="O15049" s="62"/>
    </row>
    <row r="15050" spans="15:15" x14ac:dyDescent="0.2">
      <c r="O15050" s="62"/>
    </row>
    <row r="15051" spans="15:15" x14ac:dyDescent="0.2">
      <c r="O15051" s="62"/>
    </row>
    <row r="15052" spans="15:15" x14ac:dyDescent="0.2">
      <c r="O15052" s="62"/>
    </row>
    <row r="15053" spans="15:15" x14ac:dyDescent="0.2">
      <c r="O15053" s="62"/>
    </row>
    <row r="15054" spans="15:15" x14ac:dyDescent="0.2">
      <c r="O15054" s="62"/>
    </row>
    <row r="15055" spans="15:15" x14ac:dyDescent="0.2">
      <c r="O15055" s="62"/>
    </row>
    <row r="15056" spans="15:15" x14ac:dyDescent="0.2">
      <c r="O15056" s="62"/>
    </row>
    <row r="15057" spans="15:15" x14ac:dyDescent="0.2">
      <c r="O15057" s="62"/>
    </row>
    <row r="15058" spans="15:15" x14ac:dyDescent="0.2">
      <c r="O15058" s="62"/>
    </row>
    <row r="15059" spans="15:15" x14ac:dyDescent="0.2">
      <c r="O15059" s="62"/>
    </row>
    <row r="15060" spans="15:15" x14ac:dyDescent="0.2">
      <c r="O15060" s="62"/>
    </row>
    <row r="15061" spans="15:15" x14ac:dyDescent="0.2">
      <c r="O15061" s="62"/>
    </row>
    <row r="15062" spans="15:15" x14ac:dyDescent="0.2">
      <c r="O15062" s="62"/>
    </row>
    <row r="15063" spans="15:15" x14ac:dyDescent="0.2">
      <c r="O15063" s="62"/>
    </row>
    <row r="15064" spans="15:15" x14ac:dyDescent="0.2">
      <c r="O15064" s="62"/>
    </row>
    <row r="15065" spans="15:15" x14ac:dyDescent="0.2">
      <c r="O15065" s="62"/>
    </row>
    <row r="15066" spans="15:15" x14ac:dyDescent="0.2">
      <c r="O15066" s="62"/>
    </row>
    <row r="15067" spans="15:15" x14ac:dyDescent="0.2">
      <c r="O15067" s="62"/>
    </row>
    <row r="15068" spans="15:15" x14ac:dyDescent="0.2">
      <c r="O15068" s="62"/>
    </row>
    <row r="15069" spans="15:15" x14ac:dyDescent="0.2">
      <c r="O15069" s="62"/>
    </row>
    <row r="15070" spans="15:15" x14ac:dyDescent="0.2">
      <c r="O15070" s="62"/>
    </row>
    <row r="15071" spans="15:15" x14ac:dyDescent="0.2">
      <c r="O15071" s="62"/>
    </row>
    <row r="15072" spans="15:15" x14ac:dyDescent="0.2">
      <c r="O15072" s="62"/>
    </row>
    <row r="15073" spans="15:15" x14ac:dyDescent="0.2">
      <c r="O15073" s="62"/>
    </row>
    <row r="15074" spans="15:15" x14ac:dyDescent="0.2">
      <c r="O15074" s="62"/>
    </row>
    <row r="15075" spans="15:15" x14ac:dyDescent="0.2">
      <c r="O15075" s="62"/>
    </row>
    <row r="15076" spans="15:15" x14ac:dyDescent="0.2">
      <c r="O15076" s="62"/>
    </row>
    <row r="15077" spans="15:15" x14ac:dyDescent="0.2">
      <c r="O15077" s="62"/>
    </row>
    <row r="15078" spans="15:15" x14ac:dyDescent="0.2">
      <c r="O15078" s="62"/>
    </row>
    <row r="15079" spans="15:15" x14ac:dyDescent="0.2">
      <c r="O15079" s="62"/>
    </row>
    <row r="15080" spans="15:15" x14ac:dyDescent="0.2">
      <c r="O15080" s="62"/>
    </row>
    <row r="15081" spans="15:15" x14ac:dyDescent="0.2">
      <c r="O15081" s="62"/>
    </row>
    <row r="15082" spans="15:15" x14ac:dyDescent="0.2">
      <c r="O15082" s="62"/>
    </row>
    <row r="15083" spans="15:15" x14ac:dyDescent="0.2">
      <c r="O15083" s="62"/>
    </row>
    <row r="15084" spans="15:15" x14ac:dyDescent="0.2">
      <c r="O15084" s="62"/>
    </row>
    <row r="15085" spans="15:15" x14ac:dyDescent="0.2">
      <c r="O15085" s="62"/>
    </row>
    <row r="15086" spans="15:15" x14ac:dyDescent="0.2">
      <c r="O15086" s="62"/>
    </row>
    <row r="15087" spans="15:15" x14ac:dyDescent="0.2">
      <c r="O15087" s="62"/>
    </row>
    <row r="15088" spans="15:15" x14ac:dyDescent="0.2">
      <c r="O15088" s="62"/>
    </row>
    <row r="15089" spans="15:15" x14ac:dyDescent="0.2">
      <c r="O15089" s="62"/>
    </row>
    <row r="15090" spans="15:15" x14ac:dyDescent="0.2">
      <c r="O15090" s="62"/>
    </row>
    <row r="15091" spans="15:15" x14ac:dyDescent="0.2">
      <c r="O15091" s="62"/>
    </row>
    <row r="15092" spans="15:15" x14ac:dyDescent="0.2">
      <c r="O15092" s="62"/>
    </row>
    <row r="15093" spans="15:15" x14ac:dyDescent="0.2">
      <c r="O15093" s="62"/>
    </row>
    <row r="15094" spans="15:15" x14ac:dyDescent="0.2">
      <c r="O15094" s="62"/>
    </row>
    <row r="15095" spans="15:15" x14ac:dyDescent="0.2">
      <c r="O15095" s="62"/>
    </row>
    <row r="15096" spans="15:15" x14ac:dyDescent="0.2">
      <c r="O15096" s="62"/>
    </row>
    <row r="15097" spans="15:15" x14ac:dyDescent="0.2">
      <c r="O15097" s="62"/>
    </row>
    <row r="15098" spans="15:15" x14ac:dyDescent="0.2">
      <c r="O15098" s="62"/>
    </row>
    <row r="15099" spans="15:15" x14ac:dyDescent="0.2">
      <c r="O15099" s="62"/>
    </row>
    <row r="15100" spans="15:15" x14ac:dyDescent="0.2">
      <c r="O15100" s="62"/>
    </row>
    <row r="15101" spans="15:15" x14ac:dyDescent="0.2">
      <c r="O15101" s="62"/>
    </row>
    <row r="15102" spans="15:15" x14ac:dyDescent="0.2">
      <c r="O15102" s="62"/>
    </row>
    <row r="15103" spans="15:15" x14ac:dyDescent="0.2">
      <c r="O15103" s="62"/>
    </row>
    <row r="15104" spans="15:15" x14ac:dyDescent="0.2">
      <c r="O15104" s="62"/>
    </row>
    <row r="15105" spans="15:15" x14ac:dyDescent="0.2">
      <c r="O15105" s="62"/>
    </row>
    <row r="15106" spans="15:15" x14ac:dyDescent="0.2">
      <c r="O15106" s="62"/>
    </row>
    <row r="15107" spans="15:15" x14ac:dyDescent="0.2">
      <c r="O15107" s="62"/>
    </row>
    <row r="15108" spans="15:15" x14ac:dyDescent="0.2">
      <c r="O15108" s="62"/>
    </row>
    <row r="15109" spans="15:15" x14ac:dyDescent="0.2">
      <c r="O15109" s="62"/>
    </row>
    <row r="15110" spans="15:15" x14ac:dyDescent="0.2">
      <c r="O15110" s="62"/>
    </row>
    <row r="15111" spans="15:15" x14ac:dyDescent="0.2">
      <c r="O15111" s="62"/>
    </row>
    <row r="15112" spans="15:15" x14ac:dyDescent="0.2">
      <c r="O15112" s="62"/>
    </row>
    <row r="15113" spans="15:15" x14ac:dyDescent="0.2">
      <c r="O15113" s="62"/>
    </row>
    <row r="15114" spans="15:15" x14ac:dyDescent="0.2">
      <c r="O15114" s="62"/>
    </row>
    <row r="15115" spans="15:15" x14ac:dyDescent="0.2">
      <c r="O15115" s="62"/>
    </row>
    <row r="15116" spans="15:15" x14ac:dyDescent="0.2">
      <c r="O15116" s="62"/>
    </row>
    <row r="15117" spans="15:15" x14ac:dyDescent="0.2">
      <c r="O15117" s="62"/>
    </row>
    <row r="15118" spans="15:15" x14ac:dyDescent="0.2">
      <c r="O15118" s="62"/>
    </row>
    <row r="15119" spans="15:15" x14ac:dyDescent="0.2">
      <c r="O15119" s="62"/>
    </row>
    <row r="15120" spans="15:15" x14ac:dyDescent="0.2">
      <c r="O15120" s="62"/>
    </row>
    <row r="15121" spans="15:15" x14ac:dyDescent="0.2">
      <c r="O15121" s="62"/>
    </row>
    <row r="15122" spans="15:15" x14ac:dyDescent="0.2">
      <c r="O15122" s="62"/>
    </row>
    <row r="15123" spans="15:15" x14ac:dyDescent="0.2">
      <c r="O15123" s="62"/>
    </row>
    <row r="15124" spans="15:15" x14ac:dyDescent="0.2">
      <c r="O15124" s="62"/>
    </row>
    <row r="15125" spans="15:15" x14ac:dyDescent="0.2">
      <c r="O15125" s="62"/>
    </row>
    <row r="15126" spans="15:15" x14ac:dyDescent="0.2">
      <c r="O15126" s="62"/>
    </row>
    <row r="15127" spans="15:15" x14ac:dyDescent="0.2">
      <c r="O15127" s="62"/>
    </row>
    <row r="15128" spans="15:15" x14ac:dyDescent="0.2">
      <c r="O15128" s="62"/>
    </row>
    <row r="15129" spans="15:15" x14ac:dyDescent="0.2">
      <c r="O15129" s="62"/>
    </row>
    <row r="15130" spans="15:15" x14ac:dyDescent="0.2">
      <c r="O15130" s="62"/>
    </row>
    <row r="15131" spans="15:15" x14ac:dyDescent="0.2">
      <c r="O15131" s="62"/>
    </row>
    <row r="15132" spans="15:15" x14ac:dyDescent="0.2">
      <c r="O15132" s="62"/>
    </row>
    <row r="15133" spans="15:15" x14ac:dyDescent="0.2">
      <c r="O15133" s="62"/>
    </row>
    <row r="15134" spans="15:15" x14ac:dyDescent="0.2">
      <c r="O15134" s="62"/>
    </row>
    <row r="15135" spans="15:15" x14ac:dyDescent="0.2">
      <c r="O15135" s="62"/>
    </row>
    <row r="15136" spans="15:15" x14ac:dyDescent="0.2">
      <c r="O15136" s="62"/>
    </row>
    <row r="15137" spans="15:15" x14ac:dyDescent="0.2">
      <c r="O15137" s="62"/>
    </row>
    <row r="15138" spans="15:15" x14ac:dyDescent="0.2">
      <c r="O15138" s="62"/>
    </row>
    <row r="15139" spans="15:15" x14ac:dyDescent="0.2">
      <c r="O15139" s="62"/>
    </row>
    <row r="15140" spans="15:15" x14ac:dyDescent="0.2">
      <c r="O15140" s="62"/>
    </row>
    <row r="15141" spans="15:15" x14ac:dyDescent="0.2">
      <c r="O15141" s="62"/>
    </row>
    <row r="15142" spans="15:15" x14ac:dyDescent="0.2">
      <c r="O15142" s="62"/>
    </row>
    <row r="15143" spans="15:15" x14ac:dyDescent="0.2">
      <c r="O15143" s="62"/>
    </row>
    <row r="15144" spans="15:15" x14ac:dyDescent="0.2">
      <c r="O15144" s="62"/>
    </row>
    <row r="15145" spans="15:15" x14ac:dyDescent="0.2">
      <c r="O15145" s="62"/>
    </row>
    <row r="15146" spans="15:15" x14ac:dyDescent="0.2">
      <c r="O15146" s="62"/>
    </row>
    <row r="15147" spans="15:15" x14ac:dyDescent="0.2">
      <c r="O15147" s="62"/>
    </row>
    <row r="15148" spans="15:15" x14ac:dyDescent="0.2">
      <c r="O15148" s="62"/>
    </row>
    <row r="15149" spans="15:15" x14ac:dyDescent="0.2">
      <c r="O15149" s="62"/>
    </row>
    <row r="15150" spans="15:15" x14ac:dyDescent="0.2">
      <c r="O15150" s="62"/>
    </row>
    <row r="15151" spans="15:15" x14ac:dyDescent="0.2">
      <c r="O15151" s="62"/>
    </row>
    <row r="15152" spans="15:15" x14ac:dyDescent="0.2">
      <c r="O15152" s="62"/>
    </row>
    <row r="15153" spans="15:15" x14ac:dyDescent="0.2">
      <c r="O15153" s="62"/>
    </row>
    <row r="15154" spans="15:15" x14ac:dyDescent="0.2">
      <c r="O15154" s="62"/>
    </row>
    <row r="15155" spans="15:15" x14ac:dyDescent="0.2">
      <c r="O15155" s="62"/>
    </row>
    <row r="15156" spans="15:15" x14ac:dyDescent="0.2">
      <c r="O15156" s="62"/>
    </row>
    <row r="15157" spans="15:15" x14ac:dyDescent="0.2">
      <c r="O15157" s="62"/>
    </row>
    <row r="15158" spans="15:15" x14ac:dyDescent="0.2">
      <c r="O15158" s="62"/>
    </row>
    <row r="15159" spans="15:15" x14ac:dyDescent="0.2">
      <c r="O15159" s="62"/>
    </row>
    <row r="15160" spans="15:15" x14ac:dyDescent="0.2">
      <c r="O15160" s="62"/>
    </row>
    <row r="15161" spans="15:15" x14ac:dyDescent="0.2">
      <c r="O15161" s="62"/>
    </row>
    <row r="15162" spans="15:15" x14ac:dyDescent="0.2">
      <c r="O15162" s="62"/>
    </row>
    <row r="15163" spans="15:15" x14ac:dyDescent="0.2">
      <c r="O15163" s="62"/>
    </row>
    <row r="15164" spans="15:15" x14ac:dyDescent="0.2">
      <c r="O15164" s="62"/>
    </row>
    <row r="15165" spans="15:15" x14ac:dyDescent="0.2">
      <c r="O15165" s="62"/>
    </row>
    <row r="15166" spans="15:15" x14ac:dyDescent="0.2">
      <c r="O15166" s="62"/>
    </row>
    <row r="15167" spans="15:15" x14ac:dyDescent="0.2">
      <c r="O15167" s="62"/>
    </row>
    <row r="15168" spans="15:15" x14ac:dyDescent="0.2">
      <c r="O15168" s="62"/>
    </row>
    <row r="15169" spans="15:15" x14ac:dyDescent="0.2">
      <c r="O15169" s="62"/>
    </row>
    <row r="15170" spans="15:15" x14ac:dyDescent="0.2">
      <c r="O15170" s="62"/>
    </row>
    <row r="15171" spans="15:15" x14ac:dyDescent="0.2">
      <c r="O15171" s="62"/>
    </row>
    <row r="15172" spans="15:15" x14ac:dyDescent="0.2">
      <c r="O15172" s="62"/>
    </row>
    <row r="15173" spans="15:15" x14ac:dyDescent="0.2">
      <c r="O15173" s="62"/>
    </row>
    <row r="15174" spans="15:15" x14ac:dyDescent="0.2">
      <c r="O15174" s="62"/>
    </row>
    <row r="15175" spans="15:15" x14ac:dyDescent="0.2">
      <c r="O15175" s="62"/>
    </row>
    <row r="15176" spans="15:15" x14ac:dyDescent="0.2">
      <c r="O15176" s="62"/>
    </row>
    <row r="15177" spans="15:15" x14ac:dyDescent="0.2">
      <c r="O15177" s="62"/>
    </row>
    <row r="15178" spans="15:15" x14ac:dyDescent="0.2">
      <c r="O15178" s="62"/>
    </row>
    <row r="15179" spans="15:15" x14ac:dyDescent="0.2">
      <c r="O15179" s="62"/>
    </row>
    <row r="15180" spans="15:15" x14ac:dyDescent="0.2">
      <c r="O15180" s="62"/>
    </row>
    <row r="15181" spans="15:15" x14ac:dyDescent="0.2">
      <c r="O15181" s="62"/>
    </row>
    <row r="15182" spans="15:15" x14ac:dyDescent="0.2">
      <c r="O15182" s="62"/>
    </row>
    <row r="15183" spans="15:15" x14ac:dyDescent="0.2">
      <c r="O15183" s="62"/>
    </row>
    <row r="15184" spans="15:15" x14ac:dyDescent="0.2">
      <c r="O15184" s="62"/>
    </row>
    <row r="15185" spans="15:15" x14ac:dyDescent="0.2">
      <c r="O15185" s="62"/>
    </row>
    <row r="15186" spans="15:15" x14ac:dyDescent="0.2">
      <c r="O15186" s="62"/>
    </row>
    <row r="15187" spans="15:15" x14ac:dyDescent="0.2">
      <c r="O15187" s="62"/>
    </row>
    <row r="15188" spans="15:15" x14ac:dyDescent="0.2">
      <c r="O15188" s="62"/>
    </row>
    <row r="15189" spans="15:15" x14ac:dyDescent="0.2">
      <c r="O15189" s="62"/>
    </row>
    <row r="15190" spans="15:15" x14ac:dyDescent="0.2">
      <c r="O15190" s="62"/>
    </row>
    <row r="15191" spans="15:15" x14ac:dyDescent="0.2">
      <c r="O15191" s="62"/>
    </row>
    <row r="15192" spans="15:15" x14ac:dyDescent="0.2">
      <c r="O15192" s="62"/>
    </row>
    <row r="15193" spans="15:15" x14ac:dyDescent="0.2">
      <c r="O15193" s="62"/>
    </row>
    <row r="15194" spans="15:15" x14ac:dyDescent="0.2">
      <c r="O15194" s="62"/>
    </row>
    <row r="15195" spans="15:15" x14ac:dyDescent="0.2">
      <c r="O15195" s="62"/>
    </row>
    <row r="15196" spans="15:15" x14ac:dyDescent="0.2">
      <c r="O15196" s="62"/>
    </row>
    <row r="15197" spans="15:15" x14ac:dyDescent="0.2">
      <c r="O15197" s="62"/>
    </row>
    <row r="15198" spans="15:15" x14ac:dyDescent="0.2">
      <c r="O15198" s="62"/>
    </row>
    <row r="15199" spans="15:15" x14ac:dyDescent="0.2">
      <c r="O15199" s="62"/>
    </row>
    <row r="15200" spans="15:15" x14ac:dyDescent="0.2">
      <c r="O15200" s="62"/>
    </row>
    <row r="15201" spans="15:15" x14ac:dyDescent="0.2">
      <c r="O15201" s="62"/>
    </row>
    <row r="15202" spans="15:15" x14ac:dyDescent="0.2">
      <c r="O15202" s="62"/>
    </row>
    <row r="15203" spans="15:15" x14ac:dyDescent="0.2">
      <c r="O15203" s="62"/>
    </row>
    <row r="15204" spans="15:15" x14ac:dyDescent="0.2">
      <c r="O15204" s="62"/>
    </row>
    <row r="15205" spans="15:15" x14ac:dyDescent="0.2">
      <c r="O15205" s="62"/>
    </row>
    <row r="15206" spans="15:15" x14ac:dyDescent="0.2">
      <c r="O15206" s="62"/>
    </row>
    <row r="15207" spans="15:15" x14ac:dyDescent="0.2">
      <c r="O15207" s="62"/>
    </row>
    <row r="15208" spans="15:15" x14ac:dyDescent="0.2">
      <c r="O15208" s="62"/>
    </row>
    <row r="15209" spans="15:15" x14ac:dyDescent="0.2">
      <c r="O15209" s="62"/>
    </row>
    <row r="15210" spans="15:15" x14ac:dyDescent="0.2">
      <c r="O15210" s="62"/>
    </row>
    <row r="15211" spans="15:15" x14ac:dyDescent="0.2">
      <c r="O15211" s="62"/>
    </row>
    <row r="15212" spans="15:15" x14ac:dyDescent="0.2">
      <c r="O15212" s="62"/>
    </row>
    <row r="15213" spans="15:15" x14ac:dyDescent="0.2">
      <c r="O15213" s="62"/>
    </row>
    <row r="15214" spans="15:15" x14ac:dyDescent="0.2">
      <c r="O15214" s="62"/>
    </row>
    <row r="15215" spans="15:15" x14ac:dyDescent="0.2">
      <c r="O15215" s="62"/>
    </row>
    <row r="15216" spans="15:15" x14ac:dyDescent="0.2">
      <c r="O15216" s="62"/>
    </row>
    <row r="15217" spans="15:15" x14ac:dyDescent="0.2">
      <c r="O15217" s="62"/>
    </row>
    <row r="15218" spans="15:15" x14ac:dyDescent="0.2">
      <c r="O15218" s="62"/>
    </row>
    <row r="15219" spans="15:15" x14ac:dyDescent="0.2">
      <c r="O15219" s="62"/>
    </row>
    <row r="15220" spans="15:15" x14ac:dyDescent="0.2">
      <c r="O15220" s="62"/>
    </row>
    <row r="15221" spans="15:15" x14ac:dyDescent="0.2">
      <c r="O15221" s="62"/>
    </row>
    <row r="15222" spans="15:15" x14ac:dyDescent="0.2">
      <c r="O15222" s="62"/>
    </row>
    <row r="15223" spans="15:15" x14ac:dyDescent="0.2">
      <c r="O15223" s="62"/>
    </row>
    <row r="15224" spans="15:15" x14ac:dyDescent="0.2">
      <c r="O15224" s="62"/>
    </row>
    <row r="15225" spans="15:15" x14ac:dyDescent="0.2">
      <c r="O15225" s="62"/>
    </row>
    <row r="15226" spans="15:15" x14ac:dyDescent="0.2">
      <c r="O15226" s="62"/>
    </row>
    <row r="15227" spans="15:15" x14ac:dyDescent="0.2">
      <c r="O15227" s="62"/>
    </row>
    <row r="15228" spans="15:15" x14ac:dyDescent="0.2">
      <c r="O15228" s="62"/>
    </row>
    <row r="15229" spans="15:15" x14ac:dyDescent="0.2">
      <c r="O15229" s="62"/>
    </row>
    <row r="15230" spans="15:15" x14ac:dyDescent="0.2">
      <c r="O15230" s="62"/>
    </row>
    <row r="15231" spans="15:15" x14ac:dyDescent="0.2">
      <c r="O15231" s="62"/>
    </row>
    <row r="15232" spans="15:15" x14ac:dyDescent="0.2">
      <c r="O15232" s="62"/>
    </row>
    <row r="15233" spans="15:15" x14ac:dyDescent="0.2">
      <c r="O15233" s="62"/>
    </row>
    <row r="15234" spans="15:15" x14ac:dyDescent="0.2">
      <c r="O15234" s="62"/>
    </row>
    <row r="15235" spans="15:15" x14ac:dyDescent="0.2">
      <c r="O15235" s="62"/>
    </row>
    <row r="15236" spans="15:15" x14ac:dyDescent="0.2">
      <c r="O15236" s="62"/>
    </row>
    <row r="15237" spans="15:15" x14ac:dyDescent="0.2">
      <c r="O15237" s="62"/>
    </row>
    <row r="15238" spans="15:15" x14ac:dyDescent="0.2">
      <c r="O15238" s="62"/>
    </row>
    <row r="15239" spans="15:15" x14ac:dyDescent="0.2">
      <c r="O15239" s="62"/>
    </row>
    <row r="15240" spans="15:15" x14ac:dyDescent="0.2">
      <c r="O15240" s="62"/>
    </row>
    <row r="15241" spans="15:15" x14ac:dyDescent="0.2">
      <c r="O15241" s="62"/>
    </row>
    <row r="15242" spans="15:15" x14ac:dyDescent="0.2">
      <c r="O15242" s="62"/>
    </row>
    <row r="15243" spans="15:15" x14ac:dyDescent="0.2">
      <c r="O15243" s="62"/>
    </row>
    <row r="15244" spans="15:15" x14ac:dyDescent="0.2">
      <c r="O15244" s="62"/>
    </row>
    <row r="15245" spans="15:15" x14ac:dyDescent="0.2">
      <c r="O15245" s="62"/>
    </row>
    <row r="15246" spans="15:15" x14ac:dyDescent="0.2">
      <c r="O15246" s="62"/>
    </row>
    <row r="15247" spans="15:15" x14ac:dyDescent="0.2">
      <c r="O15247" s="62"/>
    </row>
    <row r="15248" spans="15:15" x14ac:dyDescent="0.2">
      <c r="O15248" s="62"/>
    </row>
    <row r="15249" spans="15:15" x14ac:dyDescent="0.2">
      <c r="O15249" s="62"/>
    </row>
    <row r="15250" spans="15:15" x14ac:dyDescent="0.2">
      <c r="O15250" s="62"/>
    </row>
    <row r="15251" spans="15:15" x14ac:dyDescent="0.2">
      <c r="O15251" s="62"/>
    </row>
    <row r="15252" spans="15:15" x14ac:dyDescent="0.2">
      <c r="O15252" s="62"/>
    </row>
    <row r="15253" spans="15:15" x14ac:dyDescent="0.2">
      <c r="O15253" s="62"/>
    </row>
    <row r="15254" spans="15:15" x14ac:dyDescent="0.2">
      <c r="O15254" s="62"/>
    </row>
    <row r="15255" spans="15:15" x14ac:dyDescent="0.2">
      <c r="O15255" s="62"/>
    </row>
    <row r="15256" spans="15:15" x14ac:dyDescent="0.2">
      <c r="O15256" s="62"/>
    </row>
    <row r="15257" spans="15:15" x14ac:dyDescent="0.2">
      <c r="O15257" s="62"/>
    </row>
    <row r="15258" spans="15:15" x14ac:dyDescent="0.2">
      <c r="O15258" s="62"/>
    </row>
    <row r="15259" spans="15:15" x14ac:dyDescent="0.2">
      <c r="O15259" s="62"/>
    </row>
    <row r="15260" spans="15:15" x14ac:dyDescent="0.2">
      <c r="O15260" s="62"/>
    </row>
    <row r="15261" spans="15:15" x14ac:dyDescent="0.2">
      <c r="O15261" s="62"/>
    </row>
    <row r="15262" spans="15:15" x14ac:dyDescent="0.2">
      <c r="O15262" s="62"/>
    </row>
    <row r="15263" spans="15:15" x14ac:dyDescent="0.2">
      <c r="O15263" s="62"/>
    </row>
    <row r="15264" spans="15:15" x14ac:dyDescent="0.2">
      <c r="O15264" s="62"/>
    </row>
    <row r="15265" spans="15:15" x14ac:dyDescent="0.2">
      <c r="O15265" s="62"/>
    </row>
    <row r="15266" spans="15:15" x14ac:dyDescent="0.2">
      <c r="O15266" s="62"/>
    </row>
    <row r="15267" spans="15:15" x14ac:dyDescent="0.2">
      <c r="O15267" s="62"/>
    </row>
    <row r="15268" spans="15:15" x14ac:dyDescent="0.2">
      <c r="O15268" s="62"/>
    </row>
    <row r="15269" spans="15:15" x14ac:dyDescent="0.2">
      <c r="O15269" s="62"/>
    </row>
    <row r="15270" spans="15:15" x14ac:dyDescent="0.2">
      <c r="O15270" s="62"/>
    </row>
    <row r="15271" spans="15:15" x14ac:dyDescent="0.2">
      <c r="O15271" s="62"/>
    </row>
    <row r="15272" spans="15:15" x14ac:dyDescent="0.2">
      <c r="O15272" s="62"/>
    </row>
    <row r="15273" spans="15:15" x14ac:dyDescent="0.2">
      <c r="O15273" s="62"/>
    </row>
    <row r="15274" spans="15:15" x14ac:dyDescent="0.2">
      <c r="O15274" s="62"/>
    </row>
    <row r="15275" spans="15:15" x14ac:dyDescent="0.2">
      <c r="O15275" s="62"/>
    </row>
    <row r="15276" spans="15:15" x14ac:dyDescent="0.2">
      <c r="O15276" s="62"/>
    </row>
    <row r="15277" spans="15:15" x14ac:dyDescent="0.2">
      <c r="O15277" s="62"/>
    </row>
    <row r="15278" spans="15:15" x14ac:dyDescent="0.2">
      <c r="O15278" s="62"/>
    </row>
    <row r="15279" spans="15:15" x14ac:dyDescent="0.2">
      <c r="O15279" s="62"/>
    </row>
    <row r="15280" spans="15:15" x14ac:dyDescent="0.2">
      <c r="O15280" s="62"/>
    </row>
    <row r="15281" spans="15:15" x14ac:dyDescent="0.2">
      <c r="O15281" s="62"/>
    </row>
    <row r="15282" spans="15:15" x14ac:dyDescent="0.2">
      <c r="O15282" s="62"/>
    </row>
    <row r="15283" spans="15:15" x14ac:dyDescent="0.2">
      <c r="O15283" s="62"/>
    </row>
    <row r="15284" spans="15:15" x14ac:dyDescent="0.2">
      <c r="O15284" s="62"/>
    </row>
    <row r="15285" spans="15:15" x14ac:dyDescent="0.2">
      <c r="O15285" s="62"/>
    </row>
    <row r="15286" spans="15:15" x14ac:dyDescent="0.2">
      <c r="O15286" s="62"/>
    </row>
    <row r="15287" spans="15:15" x14ac:dyDescent="0.2">
      <c r="O15287" s="62"/>
    </row>
    <row r="15288" spans="15:15" x14ac:dyDescent="0.2">
      <c r="O15288" s="62"/>
    </row>
    <row r="15289" spans="15:15" x14ac:dyDescent="0.2">
      <c r="O15289" s="62"/>
    </row>
    <row r="15290" spans="15:15" x14ac:dyDescent="0.2">
      <c r="O15290" s="62"/>
    </row>
    <row r="15291" spans="15:15" x14ac:dyDescent="0.2">
      <c r="O15291" s="62"/>
    </row>
    <row r="15292" spans="15:15" x14ac:dyDescent="0.2">
      <c r="O15292" s="62"/>
    </row>
    <row r="15293" spans="15:15" x14ac:dyDescent="0.2">
      <c r="O15293" s="62"/>
    </row>
    <row r="15294" spans="15:15" x14ac:dyDescent="0.2">
      <c r="O15294" s="62"/>
    </row>
    <row r="15295" spans="15:15" x14ac:dyDescent="0.2">
      <c r="O15295" s="62"/>
    </row>
    <row r="15296" spans="15:15" x14ac:dyDescent="0.2">
      <c r="O15296" s="62"/>
    </row>
    <row r="15297" spans="15:15" x14ac:dyDescent="0.2">
      <c r="O15297" s="62"/>
    </row>
    <row r="15298" spans="15:15" x14ac:dyDescent="0.2">
      <c r="O15298" s="62"/>
    </row>
    <row r="15299" spans="15:15" x14ac:dyDescent="0.2">
      <c r="O15299" s="62"/>
    </row>
    <row r="15300" spans="15:15" x14ac:dyDescent="0.2">
      <c r="O15300" s="62"/>
    </row>
    <row r="15301" spans="15:15" x14ac:dyDescent="0.2">
      <c r="O15301" s="62"/>
    </row>
    <row r="15302" spans="15:15" x14ac:dyDescent="0.2">
      <c r="O15302" s="62"/>
    </row>
    <row r="15303" spans="15:15" x14ac:dyDescent="0.2">
      <c r="O15303" s="62"/>
    </row>
    <row r="15304" spans="15:15" x14ac:dyDescent="0.2">
      <c r="O15304" s="62"/>
    </row>
    <row r="15305" spans="15:15" x14ac:dyDescent="0.2">
      <c r="O15305" s="62"/>
    </row>
    <row r="15306" spans="15:15" x14ac:dyDescent="0.2">
      <c r="O15306" s="62"/>
    </row>
    <row r="15307" spans="15:15" x14ac:dyDescent="0.2">
      <c r="O15307" s="62"/>
    </row>
    <row r="15308" spans="15:15" x14ac:dyDescent="0.2">
      <c r="O15308" s="62"/>
    </row>
    <row r="15309" spans="15:15" x14ac:dyDescent="0.2">
      <c r="O15309" s="62"/>
    </row>
    <row r="15310" spans="15:15" x14ac:dyDescent="0.2">
      <c r="O15310" s="62"/>
    </row>
    <row r="15311" spans="15:15" x14ac:dyDescent="0.2">
      <c r="O15311" s="62"/>
    </row>
    <row r="15312" spans="15:15" x14ac:dyDescent="0.2">
      <c r="O15312" s="62"/>
    </row>
    <row r="15313" spans="15:15" x14ac:dyDescent="0.2">
      <c r="O15313" s="62"/>
    </row>
    <row r="15314" spans="15:15" x14ac:dyDescent="0.2">
      <c r="O15314" s="62"/>
    </row>
    <row r="15315" spans="15:15" x14ac:dyDescent="0.2">
      <c r="O15315" s="62"/>
    </row>
    <row r="15316" spans="15:15" x14ac:dyDescent="0.2">
      <c r="O15316" s="62"/>
    </row>
    <row r="15317" spans="15:15" x14ac:dyDescent="0.2">
      <c r="O15317" s="62"/>
    </row>
    <row r="15318" spans="15:15" x14ac:dyDescent="0.2">
      <c r="O15318" s="62"/>
    </row>
    <row r="15319" spans="15:15" x14ac:dyDescent="0.2">
      <c r="O15319" s="62"/>
    </row>
    <row r="15320" spans="15:15" x14ac:dyDescent="0.2">
      <c r="O15320" s="62"/>
    </row>
    <row r="15321" spans="15:15" x14ac:dyDescent="0.2">
      <c r="O15321" s="62"/>
    </row>
    <row r="15322" spans="15:15" x14ac:dyDescent="0.2">
      <c r="O15322" s="62"/>
    </row>
    <row r="15323" spans="15:15" x14ac:dyDescent="0.2">
      <c r="O15323" s="62"/>
    </row>
    <row r="15324" spans="15:15" x14ac:dyDescent="0.2">
      <c r="O15324" s="62"/>
    </row>
    <row r="15325" spans="15:15" x14ac:dyDescent="0.2">
      <c r="O15325" s="62"/>
    </row>
    <row r="15326" spans="15:15" x14ac:dyDescent="0.2">
      <c r="O15326" s="62"/>
    </row>
    <row r="15327" spans="15:15" x14ac:dyDescent="0.2">
      <c r="O15327" s="62"/>
    </row>
    <row r="15328" spans="15:15" x14ac:dyDescent="0.2">
      <c r="O15328" s="62"/>
    </row>
    <row r="15329" spans="15:15" x14ac:dyDescent="0.2">
      <c r="O15329" s="62"/>
    </row>
    <row r="15330" spans="15:15" x14ac:dyDescent="0.2">
      <c r="O15330" s="62"/>
    </row>
    <row r="15331" spans="15:15" x14ac:dyDescent="0.2">
      <c r="O15331" s="62"/>
    </row>
    <row r="15332" spans="15:15" x14ac:dyDescent="0.2">
      <c r="O15332" s="62"/>
    </row>
    <row r="15333" spans="15:15" x14ac:dyDescent="0.2">
      <c r="O15333" s="62"/>
    </row>
    <row r="15334" spans="15:15" x14ac:dyDescent="0.2">
      <c r="O15334" s="62"/>
    </row>
    <row r="15335" spans="15:15" x14ac:dyDescent="0.2">
      <c r="O15335" s="62"/>
    </row>
    <row r="15336" spans="15:15" x14ac:dyDescent="0.2">
      <c r="O15336" s="62"/>
    </row>
    <row r="15337" spans="15:15" x14ac:dyDescent="0.2">
      <c r="O15337" s="62"/>
    </row>
    <row r="15338" spans="15:15" x14ac:dyDescent="0.2">
      <c r="O15338" s="62"/>
    </row>
    <row r="15339" spans="15:15" x14ac:dyDescent="0.2">
      <c r="O15339" s="62"/>
    </row>
    <row r="15340" spans="15:15" x14ac:dyDescent="0.2">
      <c r="O15340" s="62"/>
    </row>
    <row r="15341" spans="15:15" x14ac:dyDescent="0.2">
      <c r="O15341" s="62"/>
    </row>
    <row r="15342" spans="15:15" x14ac:dyDescent="0.2">
      <c r="O15342" s="62"/>
    </row>
    <row r="15343" spans="15:15" x14ac:dyDescent="0.2">
      <c r="O15343" s="62"/>
    </row>
    <row r="15344" spans="15:15" x14ac:dyDescent="0.2">
      <c r="O15344" s="62"/>
    </row>
    <row r="15345" spans="15:15" x14ac:dyDescent="0.2">
      <c r="O15345" s="62"/>
    </row>
    <row r="15346" spans="15:15" x14ac:dyDescent="0.2">
      <c r="O15346" s="62"/>
    </row>
    <row r="15347" spans="15:15" x14ac:dyDescent="0.2">
      <c r="O15347" s="62"/>
    </row>
    <row r="15348" spans="15:15" x14ac:dyDescent="0.2">
      <c r="O15348" s="62"/>
    </row>
    <row r="15349" spans="15:15" x14ac:dyDescent="0.2">
      <c r="O15349" s="62"/>
    </row>
    <row r="15350" spans="15:15" x14ac:dyDescent="0.2">
      <c r="O15350" s="62"/>
    </row>
    <row r="15351" spans="15:15" x14ac:dyDescent="0.2">
      <c r="O15351" s="62"/>
    </row>
    <row r="15352" spans="15:15" x14ac:dyDescent="0.2">
      <c r="O15352" s="62"/>
    </row>
    <row r="15353" spans="15:15" x14ac:dyDescent="0.2">
      <c r="O15353" s="62"/>
    </row>
    <row r="15354" spans="15:15" x14ac:dyDescent="0.2">
      <c r="O15354" s="62"/>
    </row>
    <row r="15355" spans="15:15" x14ac:dyDescent="0.2">
      <c r="O15355" s="62"/>
    </row>
    <row r="15356" spans="15:15" x14ac:dyDescent="0.2">
      <c r="O15356" s="62"/>
    </row>
    <row r="15357" spans="15:15" x14ac:dyDescent="0.2">
      <c r="O15357" s="62"/>
    </row>
    <row r="15358" spans="15:15" x14ac:dyDescent="0.2">
      <c r="O15358" s="62"/>
    </row>
    <row r="15359" spans="15:15" x14ac:dyDescent="0.2">
      <c r="O15359" s="62"/>
    </row>
    <row r="15360" spans="15:15" x14ac:dyDescent="0.2">
      <c r="O15360" s="62"/>
    </row>
    <row r="15361" spans="15:15" x14ac:dyDescent="0.2">
      <c r="O15361" s="62"/>
    </row>
    <row r="15362" spans="15:15" x14ac:dyDescent="0.2">
      <c r="O15362" s="62"/>
    </row>
    <row r="15363" spans="15:15" x14ac:dyDescent="0.2">
      <c r="O15363" s="62"/>
    </row>
    <row r="15364" spans="15:15" x14ac:dyDescent="0.2">
      <c r="O15364" s="62"/>
    </row>
    <row r="15365" spans="15:15" x14ac:dyDescent="0.2">
      <c r="O15365" s="62"/>
    </row>
    <row r="15366" spans="15:15" x14ac:dyDescent="0.2">
      <c r="O15366" s="62"/>
    </row>
    <row r="15367" spans="15:15" x14ac:dyDescent="0.2">
      <c r="O15367" s="62"/>
    </row>
    <row r="15368" spans="15:15" x14ac:dyDescent="0.2">
      <c r="O15368" s="62"/>
    </row>
    <row r="15369" spans="15:15" x14ac:dyDescent="0.2">
      <c r="O15369" s="62"/>
    </row>
    <row r="15370" spans="15:15" x14ac:dyDescent="0.2">
      <c r="O15370" s="62"/>
    </row>
    <row r="15371" spans="15:15" x14ac:dyDescent="0.2">
      <c r="O15371" s="62"/>
    </row>
    <row r="15372" spans="15:15" x14ac:dyDescent="0.2">
      <c r="O15372" s="62"/>
    </row>
    <row r="15373" spans="15:15" x14ac:dyDescent="0.2">
      <c r="O15373" s="62"/>
    </row>
    <row r="15374" spans="15:15" x14ac:dyDescent="0.2">
      <c r="O15374" s="62"/>
    </row>
    <row r="15375" spans="15:15" x14ac:dyDescent="0.2">
      <c r="O15375" s="62"/>
    </row>
    <row r="15376" spans="15:15" x14ac:dyDescent="0.2">
      <c r="O15376" s="62"/>
    </row>
    <row r="15377" spans="15:15" x14ac:dyDescent="0.2">
      <c r="O15377" s="62"/>
    </row>
    <row r="15378" spans="15:15" x14ac:dyDescent="0.2">
      <c r="O15378" s="62"/>
    </row>
    <row r="15379" spans="15:15" x14ac:dyDescent="0.2">
      <c r="O15379" s="62"/>
    </row>
    <row r="15380" spans="15:15" x14ac:dyDescent="0.2">
      <c r="O15380" s="62"/>
    </row>
    <row r="15381" spans="15:15" x14ac:dyDescent="0.2">
      <c r="O15381" s="62"/>
    </row>
    <row r="15382" spans="15:15" x14ac:dyDescent="0.2">
      <c r="O15382" s="62"/>
    </row>
    <row r="15383" spans="15:15" x14ac:dyDescent="0.2">
      <c r="O15383" s="62"/>
    </row>
    <row r="15384" spans="15:15" x14ac:dyDescent="0.2">
      <c r="O15384" s="62"/>
    </row>
    <row r="15385" spans="15:15" x14ac:dyDescent="0.2">
      <c r="O15385" s="62"/>
    </row>
    <row r="15386" spans="15:15" x14ac:dyDescent="0.2">
      <c r="O15386" s="62"/>
    </row>
    <row r="15387" spans="15:15" x14ac:dyDescent="0.2">
      <c r="O15387" s="62"/>
    </row>
    <row r="15388" spans="15:15" x14ac:dyDescent="0.2">
      <c r="O15388" s="62"/>
    </row>
    <row r="15389" spans="15:15" x14ac:dyDescent="0.2">
      <c r="O15389" s="62"/>
    </row>
    <row r="15390" spans="15:15" x14ac:dyDescent="0.2">
      <c r="O15390" s="62"/>
    </row>
    <row r="15391" spans="15:15" x14ac:dyDescent="0.2">
      <c r="O15391" s="62"/>
    </row>
    <row r="15392" spans="15:15" x14ac:dyDescent="0.2">
      <c r="O15392" s="62"/>
    </row>
    <row r="15393" spans="15:15" x14ac:dyDescent="0.2">
      <c r="O15393" s="62"/>
    </row>
    <row r="15394" spans="15:15" x14ac:dyDescent="0.2">
      <c r="O15394" s="62"/>
    </row>
    <row r="15395" spans="15:15" x14ac:dyDescent="0.2">
      <c r="O15395" s="62"/>
    </row>
    <row r="15396" spans="15:15" x14ac:dyDescent="0.2">
      <c r="O15396" s="62"/>
    </row>
    <row r="15397" spans="15:15" x14ac:dyDescent="0.2">
      <c r="O15397" s="62"/>
    </row>
    <row r="15398" spans="15:15" x14ac:dyDescent="0.2">
      <c r="O15398" s="62"/>
    </row>
    <row r="15399" spans="15:15" x14ac:dyDescent="0.2">
      <c r="O15399" s="62"/>
    </row>
    <row r="15400" spans="15:15" x14ac:dyDescent="0.2">
      <c r="O15400" s="62"/>
    </row>
    <row r="15401" spans="15:15" x14ac:dyDescent="0.2">
      <c r="O15401" s="62"/>
    </row>
    <row r="15402" spans="15:15" x14ac:dyDescent="0.2">
      <c r="O15402" s="62"/>
    </row>
    <row r="15403" spans="15:15" x14ac:dyDescent="0.2">
      <c r="O15403" s="62"/>
    </row>
    <row r="15404" spans="15:15" x14ac:dyDescent="0.2">
      <c r="O15404" s="62"/>
    </row>
    <row r="15405" spans="15:15" x14ac:dyDescent="0.2">
      <c r="O15405" s="62"/>
    </row>
    <row r="15406" spans="15:15" x14ac:dyDescent="0.2">
      <c r="O15406" s="62"/>
    </row>
    <row r="15407" spans="15:15" x14ac:dyDescent="0.2">
      <c r="O15407" s="62"/>
    </row>
    <row r="15408" spans="15:15" x14ac:dyDescent="0.2">
      <c r="O15408" s="62"/>
    </row>
    <row r="15409" spans="15:15" x14ac:dyDescent="0.2">
      <c r="O15409" s="62"/>
    </row>
    <row r="15410" spans="15:15" x14ac:dyDescent="0.2">
      <c r="O15410" s="62"/>
    </row>
    <row r="15411" spans="15:15" x14ac:dyDescent="0.2">
      <c r="O15411" s="62"/>
    </row>
    <row r="15412" spans="15:15" x14ac:dyDescent="0.2">
      <c r="O15412" s="62"/>
    </row>
    <row r="15413" spans="15:15" x14ac:dyDescent="0.2">
      <c r="O15413" s="62"/>
    </row>
    <row r="15414" spans="15:15" x14ac:dyDescent="0.2">
      <c r="O15414" s="62"/>
    </row>
    <row r="15415" spans="15:15" x14ac:dyDescent="0.2">
      <c r="O15415" s="62"/>
    </row>
    <row r="15416" spans="15:15" x14ac:dyDescent="0.2">
      <c r="O15416" s="62"/>
    </row>
    <row r="15417" spans="15:15" x14ac:dyDescent="0.2">
      <c r="O15417" s="62"/>
    </row>
    <row r="15418" spans="15:15" x14ac:dyDescent="0.2">
      <c r="O15418" s="62"/>
    </row>
    <row r="15419" spans="15:15" x14ac:dyDescent="0.2">
      <c r="O15419" s="62"/>
    </row>
    <row r="15420" spans="15:15" x14ac:dyDescent="0.2">
      <c r="O15420" s="62"/>
    </row>
    <row r="15421" spans="15:15" x14ac:dyDescent="0.2">
      <c r="O15421" s="62"/>
    </row>
    <row r="15422" spans="15:15" x14ac:dyDescent="0.2">
      <c r="O15422" s="62"/>
    </row>
    <row r="15423" spans="15:15" x14ac:dyDescent="0.2">
      <c r="O15423" s="62"/>
    </row>
    <row r="15424" spans="15:15" x14ac:dyDescent="0.2">
      <c r="O15424" s="62"/>
    </row>
    <row r="15425" spans="15:15" x14ac:dyDescent="0.2">
      <c r="O15425" s="62"/>
    </row>
    <row r="15426" spans="15:15" x14ac:dyDescent="0.2">
      <c r="O15426" s="62"/>
    </row>
    <row r="15427" spans="15:15" x14ac:dyDescent="0.2">
      <c r="O15427" s="62"/>
    </row>
    <row r="15428" spans="15:15" x14ac:dyDescent="0.2">
      <c r="O15428" s="62"/>
    </row>
    <row r="15429" spans="15:15" x14ac:dyDescent="0.2">
      <c r="O15429" s="62"/>
    </row>
    <row r="15430" spans="15:15" x14ac:dyDescent="0.2">
      <c r="O15430" s="62"/>
    </row>
    <row r="15431" spans="15:15" x14ac:dyDescent="0.2">
      <c r="O15431" s="62"/>
    </row>
    <row r="15432" spans="15:15" x14ac:dyDescent="0.2">
      <c r="O15432" s="62"/>
    </row>
    <row r="15433" spans="15:15" x14ac:dyDescent="0.2">
      <c r="O15433" s="62"/>
    </row>
    <row r="15434" spans="15:15" x14ac:dyDescent="0.2">
      <c r="O15434" s="62"/>
    </row>
    <row r="15435" spans="15:15" x14ac:dyDescent="0.2">
      <c r="O15435" s="62"/>
    </row>
    <row r="15436" spans="15:15" x14ac:dyDescent="0.2">
      <c r="O15436" s="62"/>
    </row>
    <row r="15437" spans="15:15" x14ac:dyDescent="0.2">
      <c r="O15437" s="62"/>
    </row>
    <row r="15438" spans="15:15" x14ac:dyDescent="0.2">
      <c r="O15438" s="62"/>
    </row>
    <row r="15439" spans="15:15" x14ac:dyDescent="0.2">
      <c r="O15439" s="62"/>
    </row>
    <row r="15440" spans="15:15" x14ac:dyDescent="0.2">
      <c r="O15440" s="62"/>
    </row>
    <row r="15441" spans="15:15" x14ac:dyDescent="0.2">
      <c r="O15441" s="62"/>
    </row>
    <row r="15442" spans="15:15" x14ac:dyDescent="0.2">
      <c r="O15442" s="62"/>
    </row>
    <row r="15443" spans="15:15" x14ac:dyDescent="0.2">
      <c r="O15443" s="62"/>
    </row>
    <row r="15444" spans="15:15" x14ac:dyDescent="0.2">
      <c r="O15444" s="62"/>
    </row>
    <row r="15445" spans="15:15" x14ac:dyDescent="0.2">
      <c r="O15445" s="62"/>
    </row>
    <row r="15446" spans="15:15" x14ac:dyDescent="0.2">
      <c r="O15446" s="62"/>
    </row>
    <row r="15447" spans="15:15" x14ac:dyDescent="0.2">
      <c r="O15447" s="62"/>
    </row>
    <row r="15448" spans="15:15" x14ac:dyDescent="0.2">
      <c r="O15448" s="62"/>
    </row>
    <row r="15449" spans="15:15" x14ac:dyDescent="0.2">
      <c r="O15449" s="62"/>
    </row>
    <row r="15450" spans="15:15" x14ac:dyDescent="0.2">
      <c r="O15450" s="62"/>
    </row>
    <row r="15451" spans="15:15" x14ac:dyDescent="0.2">
      <c r="O15451" s="62"/>
    </row>
    <row r="15452" spans="15:15" x14ac:dyDescent="0.2">
      <c r="O15452" s="62"/>
    </row>
    <row r="15453" spans="15:15" x14ac:dyDescent="0.2">
      <c r="O15453" s="62"/>
    </row>
    <row r="15454" spans="15:15" x14ac:dyDescent="0.2">
      <c r="O15454" s="62"/>
    </row>
    <row r="15455" spans="15:15" x14ac:dyDescent="0.2">
      <c r="O15455" s="62"/>
    </row>
    <row r="15456" spans="15:15" x14ac:dyDescent="0.2">
      <c r="O15456" s="62"/>
    </row>
    <row r="15457" spans="15:15" x14ac:dyDescent="0.2">
      <c r="O15457" s="62"/>
    </row>
    <row r="15458" spans="15:15" x14ac:dyDescent="0.2">
      <c r="O15458" s="62"/>
    </row>
    <row r="15459" spans="15:15" x14ac:dyDescent="0.2">
      <c r="O15459" s="62"/>
    </row>
    <row r="15460" spans="15:15" x14ac:dyDescent="0.2">
      <c r="O15460" s="62"/>
    </row>
    <row r="15461" spans="15:15" x14ac:dyDescent="0.2">
      <c r="O15461" s="62"/>
    </row>
    <row r="15462" spans="15:15" x14ac:dyDescent="0.2">
      <c r="O15462" s="62"/>
    </row>
    <row r="15463" spans="15:15" x14ac:dyDescent="0.2">
      <c r="O15463" s="62"/>
    </row>
    <row r="15464" spans="15:15" x14ac:dyDescent="0.2">
      <c r="O15464" s="62"/>
    </row>
    <row r="15465" spans="15:15" x14ac:dyDescent="0.2">
      <c r="O15465" s="62"/>
    </row>
    <row r="15466" spans="15:15" x14ac:dyDescent="0.2">
      <c r="O15466" s="62"/>
    </row>
    <row r="15467" spans="15:15" x14ac:dyDescent="0.2">
      <c r="O15467" s="62"/>
    </row>
    <row r="15468" spans="15:15" x14ac:dyDescent="0.2">
      <c r="O15468" s="62"/>
    </row>
    <row r="15469" spans="15:15" x14ac:dyDescent="0.2">
      <c r="O15469" s="62"/>
    </row>
    <row r="15470" spans="15:15" x14ac:dyDescent="0.2">
      <c r="O15470" s="62"/>
    </row>
    <row r="15471" spans="15:15" x14ac:dyDescent="0.2">
      <c r="O15471" s="62"/>
    </row>
    <row r="15472" spans="15:15" x14ac:dyDescent="0.2">
      <c r="O15472" s="62"/>
    </row>
    <row r="15473" spans="15:15" x14ac:dyDescent="0.2">
      <c r="O15473" s="62"/>
    </row>
    <row r="15474" spans="15:15" x14ac:dyDescent="0.2">
      <c r="O15474" s="62"/>
    </row>
    <row r="15475" spans="15:15" x14ac:dyDescent="0.2">
      <c r="O15475" s="62"/>
    </row>
    <row r="15476" spans="15:15" x14ac:dyDescent="0.2">
      <c r="O15476" s="62"/>
    </row>
    <row r="15477" spans="15:15" x14ac:dyDescent="0.2">
      <c r="O15477" s="62"/>
    </row>
    <row r="15478" spans="15:15" x14ac:dyDescent="0.2">
      <c r="O15478" s="62"/>
    </row>
    <row r="15479" spans="15:15" x14ac:dyDescent="0.2">
      <c r="O15479" s="62"/>
    </row>
    <row r="15480" spans="15:15" x14ac:dyDescent="0.2">
      <c r="O15480" s="62"/>
    </row>
    <row r="15481" spans="15:15" x14ac:dyDescent="0.2">
      <c r="O15481" s="62"/>
    </row>
    <row r="15482" spans="15:15" x14ac:dyDescent="0.2">
      <c r="O15482" s="62"/>
    </row>
    <row r="15483" spans="15:15" x14ac:dyDescent="0.2">
      <c r="O15483" s="62"/>
    </row>
    <row r="15484" spans="15:15" x14ac:dyDescent="0.2">
      <c r="O15484" s="62"/>
    </row>
    <row r="15485" spans="15:15" x14ac:dyDescent="0.2">
      <c r="O15485" s="62"/>
    </row>
    <row r="15486" spans="15:15" x14ac:dyDescent="0.2">
      <c r="O15486" s="62"/>
    </row>
    <row r="15487" spans="15:15" x14ac:dyDescent="0.2">
      <c r="O15487" s="62"/>
    </row>
    <row r="15488" spans="15:15" x14ac:dyDescent="0.2">
      <c r="O15488" s="62"/>
    </row>
    <row r="15489" spans="15:15" x14ac:dyDescent="0.2">
      <c r="O15489" s="62"/>
    </row>
    <row r="15490" spans="15:15" x14ac:dyDescent="0.2">
      <c r="O15490" s="62"/>
    </row>
    <row r="15491" spans="15:15" x14ac:dyDescent="0.2">
      <c r="O15491" s="62"/>
    </row>
    <row r="15492" spans="15:15" x14ac:dyDescent="0.2">
      <c r="O15492" s="62"/>
    </row>
    <row r="15493" spans="15:15" x14ac:dyDescent="0.2">
      <c r="O15493" s="62"/>
    </row>
    <row r="15494" spans="15:15" x14ac:dyDescent="0.2">
      <c r="O15494" s="62"/>
    </row>
    <row r="15495" spans="15:15" x14ac:dyDescent="0.2">
      <c r="O15495" s="62"/>
    </row>
    <row r="15496" spans="15:15" x14ac:dyDescent="0.2">
      <c r="O15496" s="62"/>
    </row>
    <row r="15497" spans="15:15" x14ac:dyDescent="0.2">
      <c r="O15497" s="62"/>
    </row>
    <row r="15498" spans="15:15" x14ac:dyDescent="0.2">
      <c r="O15498" s="62"/>
    </row>
    <row r="15499" spans="15:15" x14ac:dyDescent="0.2">
      <c r="O15499" s="62"/>
    </row>
    <row r="15500" spans="15:15" x14ac:dyDescent="0.2">
      <c r="O15500" s="62"/>
    </row>
    <row r="15501" spans="15:15" x14ac:dyDescent="0.2">
      <c r="O15501" s="62"/>
    </row>
    <row r="15502" spans="15:15" x14ac:dyDescent="0.2">
      <c r="O15502" s="62"/>
    </row>
    <row r="15503" spans="15:15" x14ac:dyDescent="0.2">
      <c r="O15503" s="62"/>
    </row>
    <row r="15504" spans="15:15" x14ac:dyDescent="0.2">
      <c r="O15504" s="62"/>
    </row>
    <row r="15505" spans="15:15" x14ac:dyDescent="0.2">
      <c r="O15505" s="62"/>
    </row>
    <row r="15506" spans="15:15" x14ac:dyDescent="0.2">
      <c r="O15506" s="62"/>
    </row>
    <row r="15507" spans="15:15" x14ac:dyDescent="0.2">
      <c r="O15507" s="62"/>
    </row>
    <row r="15508" spans="15:15" x14ac:dyDescent="0.2">
      <c r="O15508" s="62"/>
    </row>
    <row r="15509" spans="15:15" x14ac:dyDescent="0.2">
      <c r="O15509" s="62"/>
    </row>
    <row r="15510" spans="15:15" x14ac:dyDescent="0.2">
      <c r="O15510" s="62"/>
    </row>
    <row r="15511" spans="15:15" x14ac:dyDescent="0.2">
      <c r="O15511" s="62"/>
    </row>
    <row r="15512" spans="15:15" x14ac:dyDescent="0.2">
      <c r="O15512" s="62"/>
    </row>
    <row r="15513" spans="15:15" x14ac:dyDescent="0.2">
      <c r="O15513" s="62"/>
    </row>
    <row r="15514" spans="15:15" x14ac:dyDescent="0.2">
      <c r="O15514" s="62"/>
    </row>
    <row r="15515" spans="15:15" x14ac:dyDescent="0.2">
      <c r="O15515" s="62"/>
    </row>
    <row r="15516" spans="15:15" x14ac:dyDescent="0.2">
      <c r="O15516" s="62"/>
    </row>
    <row r="15517" spans="15:15" x14ac:dyDescent="0.2">
      <c r="O15517" s="62"/>
    </row>
    <row r="15518" spans="15:15" x14ac:dyDescent="0.2">
      <c r="O15518" s="62"/>
    </row>
    <row r="15519" spans="15:15" x14ac:dyDescent="0.2">
      <c r="O15519" s="62"/>
    </row>
    <row r="15520" spans="15:15" x14ac:dyDescent="0.2">
      <c r="O15520" s="62"/>
    </row>
    <row r="15521" spans="15:15" x14ac:dyDescent="0.2">
      <c r="O15521" s="62"/>
    </row>
    <row r="15522" spans="15:15" x14ac:dyDescent="0.2">
      <c r="O15522" s="62"/>
    </row>
    <row r="15523" spans="15:15" x14ac:dyDescent="0.2">
      <c r="O15523" s="62"/>
    </row>
    <row r="15524" spans="15:15" x14ac:dyDescent="0.2">
      <c r="O15524" s="62"/>
    </row>
    <row r="15525" spans="15:15" x14ac:dyDescent="0.2">
      <c r="O15525" s="62"/>
    </row>
    <row r="15526" spans="15:15" x14ac:dyDescent="0.2">
      <c r="O15526" s="62"/>
    </row>
    <row r="15527" spans="15:15" x14ac:dyDescent="0.2">
      <c r="O15527" s="62"/>
    </row>
    <row r="15528" spans="15:15" x14ac:dyDescent="0.2">
      <c r="O15528" s="62"/>
    </row>
    <row r="15529" spans="15:15" x14ac:dyDescent="0.2">
      <c r="O15529" s="62"/>
    </row>
    <row r="15530" spans="15:15" x14ac:dyDescent="0.2">
      <c r="O15530" s="62"/>
    </row>
    <row r="15531" spans="15:15" x14ac:dyDescent="0.2">
      <c r="O15531" s="62"/>
    </row>
    <row r="15532" spans="15:15" x14ac:dyDescent="0.2">
      <c r="O15532" s="62"/>
    </row>
    <row r="15533" spans="15:15" x14ac:dyDescent="0.2">
      <c r="O15533" s="62"/>
    </row>
    <row r="15534" spans="15:15" x14ac:dyDescent="0.2">
      <c r="O15534" s="62"/>
    </row>
    <row r="15535" spans="15:15" x14ac:dyDescent="0.2">
      <c r="O15535" s="62"/>
    </row>
    <row r="15536" spans="15:15" x14ac:dyDescent="0.2">
      <c r="O15536" s="62"/>
    </row>
    <row r="15537" spans="15:15" x14ac:dyDescent="0.2">
      <c r="O15537" s="62"/>
    </row>
    <row r="15538" spans="15:15" x14ac:dyDescent="0.2">
      <c r="O15538" s="62"/>
    </row>
    <row r="15539" spans="15:15" x14ac:dyDescent="0.2">
      <c r="O15539" s="62"/>
    </row>
    <row r="15540" spans="15:15" x14ac:dyDescent="0.2">
      <c r="O15540" s="62"/>
    </row>
    <row r="15541" spans="15:15" x14ac:dyDescent="0.2">
      <c r="O15541" s="62"/>
    </row>
    <row r="15542" spans="15:15" x14ac:dyDescent="0.2">
      <c r="O15542" s="62"/>
    </row>
    <row r="15543" spans="15:15" x14ac:dyDescent="0.2">
      <c r="O15543" s="62"/>
    </row>
    <row r="15544" spans="15:15" x14ac:dyDescent="0.2">
      <c r="O15544" s="62"/>
    </row>
    <row r="15545" spans="15:15" x14ac:dyDescent="0.2">
      <c r="O15545" s="62"/>
    </row>
    <row r="15546" spans="15:15" x14ac:dyDescent="0.2">
      <c r="O15546" s="62"/>
    </row>
    <row r="15547" spans="15:15" x14ac:dyDescent="0.2">
      <c r="O15547" s="62"/>
    </row>
    <row r="15548" spans="15:15" x14ac:dyDescent="0.2">
      <c r="O15548" s="62"/>
    </row>
    <row r="15549" spans="15:15" x14ac:dyDescent="0.2">
      <c r="O15549" s="62"/>
    </row>
    <row r="15550" spans="15:15" x14ac:dyDescent="0.2">
      <c r="O15550" s="62"/>
    </row>
    <row r="15551" spans="15:15" x14ac:dyDescent="0.2">
      <c r="O15551" s="62"/>
    </row>
    <row r="15552" spans="15:15" x14ac:dyDescent="0.2">
      <c r="O15552" s="62"/>
    </row>
    <row r="15553" spans="15:15" x14ac:dyDescent="0.2">
      <c r="O15553" s="62"/>
    </row>
    <row r="15554" spans="15:15" x14ac:dyDescent="0.2">
      <c r="O15554" s="62"/>
    </row>
    <row r="15555" spans="15:15" x14ac:dyDescent="0.2">
      <c r="O15555" s="62"/>
    </row>
    <row r="15556" spans="15:15" x14ac:dyDescent="0.2">
      <c r="O15556" s="62"/>
    </row>
    <row r="15557" spans="15:15" x14ac:dyDescent="0.2">
      <c r="O15557" s="62"/>
    </row>
    <row r="15558" spans="15:15" x14ac:dyDescent="0.2">
      <c r="O15558" s="62"/>
    </row>
    <row r="15559" spans="15:15" x14ac:dyDescent="0.2">
      <c r="O15559" s="62"/>
    </row>
    <row r="15560" spans="15:15" x14ac:dyDescent="0.2">
      <c r="O15560" s="62"/>
    </row>
    <row r="15561" spans="15:15" x14ac:dyDescent="0.2">
      <c r="O15561" s="62"/>
    </row>
    <row r="15562" spans="15:15" x14ac:dyDescent="0.2">
      <c r="O15562" s="62"/>
    </row>
    <row r="15563" spans="15:15" x14ac:dyDescent="0.2">
      <c r="O15563" s="62"/>
    </row>
    <row r="15564" spans="15:15" x14ac:dyDescent="0.2">
      <c r="O15564" s="62"/>
    </row>
    <row r="15565" spans="15:15" x14ac:dyDescent="0.2">
      <c r="O15565" s="62"/>
    </row>
    <row r="15566" spans="15:15" x14ac:dyDescent="0.2">
      <c r="O15566" s="62"/>
    </row>
    <row r="15567" spans="15:15" x14ac:dyDescent="0.2">
      <c r="O15567" s="62"/>
    </row>
    <row r="15568" spans="15:15" x14ac:dyDescent="0.2">
      <c r="O15568" s="62"/>
    </row>
    <row r="15569" spans="15:15" x14ac:dyDescent="0.2">
      <c r="O15569" s="62"/>
    </row>
    <row r="15570" spans="15:15" x14ac:dyDescent="0.2">
      <c r="O15570" s="62"/>
    </row>
    <row r="15571" spans="15:15" x14ac:dyDescent="0.2">
      <c r="O15571" s="62"/>
    </row>
    <row r="15572" spans="15:15" x14ac:dyDescent="0.2">
      <c r="O15572" s="62"/>
    </row>
    <row r="15573" spans="15:15" x14ac:dyDescent="0.2">
      <c r="O15573" s="62"/>
    </row>
    <row r="15574" spans="15:15" x14ac:dyDescent="0.2">
      <c r="O15574" s="62"/>
    </row>
    <row r="15575" spans="15:15" x14ac:dyDescent="0.2">
      <c r="O15575" s="62"/>
    </row>
    <row r="15576" spans="15:15" x14ac:dyDescent="0.2">
      <c r="O15576" s="62"/>
    </row>
    <row r="15577" spans="15:15" x14ac:dyDescent="0.2">
      <c r="O15577" s="62"/>
    </row>
    <row r="15578" spans="15:15" x14ac:dyDescent="0.2">
      <c r="O15578" s="62"/>
    </row>
    <row r="15579" spans="15:15" x14ac:dyDescent="0.2">
      <c r="O15579" s="62"/>
    </row>
    <row r="15580" spans="15:15" x14ac:dyDescent="0.2">
      <c r="O15580" s="62"/>
    </row>
    <row r="15581" spans="15:15" x14ac:dyDescent="0.2">
      <c r="O15581" s="62"/>
    </row>
    <row r="15582" spans="15:15" x14ac:dyDescent="0.2">
      <c r="O15582" s="62"/>
    </row>
    <row r="15583" spans="15:15" x14ac:dyDescent="0.2">
      <c r="O15583" s="62"/>
    </row>
    <row r="15584" spans="15:15" x14ac:dyDescent="0.2">
      <c r="O15584" s="62"/>
    </row>
    <row r="15585" spans="15:15" x14ac:dyDescent="0.2">
      <c r="O15585" s="62"/>
    </row>
    <row r="15586" spans="15:15" x14ac:dyDescent="0.2">
      <c r="O15586" s="62"/>
    </row>
    <row r="15587" spans="15:15" x14ac:dyDescent="0.2">
      <c r="O15587" s="62"/>
    </row>
    <row r="15588" spans="15:15" x14ac:dyDescent="0.2">
      <c r="O15588" s="62"/>
    </row>
    <row r="15589" spans="15:15" x14ac:dyDescent="0.2">
      <c r="O15589" s="62"/>
    </row>
    <row r="15590" spans="15:15" x14ac:dyDescent="0.2">
      <c r="O15590" s="62"/>
    </row>
    <row r="15591" spans="15:15" x14ac:dyDescent="0.2">
      <c r="O15591" s="62"/>
    </row>
    <row r="15592" spans="15:15" x14ac:dyDescent="0.2">
      <c r="O15592" s="62"/>
    </row>
    <row r="15593" spans="15:15" x14ac:dyDescent="0.2">
      <c r="O15593" s="62"/>
    </row>
    <row r="15594" spans="15:15" x14ac:dyDescent="0.2">
      <c r="O15594" s="62"/>
    </row>
    <row r="15595" spans="15:15" x14ac:dyDescent="0.2">
      <c r="O15595" s="62"/>
    </row>
    <row r="15596" spans="15:15" x14ac:dyDescent="0.2">
      <c r="O15596" s="62"/>
    </row>
    <row r="15597" spans="15:15" x14ac:dyDescent="0.2">
      <c r="O15597" s="62"/>
    </row>
    <row r="15598" spans="15:15" x14ac:dyDescent="0.2">
      <c r="O15598" s="62"/>
    </row>
    <row r="15599" spans="15:15" x14ac:dyDescent="0.2">
      <c r="O15599" s="62"/>
    </row>
    <row r="15600" spans="15:15" x14ac:dyDescent="0.2">
      <c r="O15600" s="62"/>
    </row>
    <row r="15601" spans="15:15" x14ac:dyDescent="0.2">
      <c r="O15601" s="62"/>
    </row>
    <row r="15602" spans="15:15" x14ac:dyDescent="0.2">
      <c r="O15602" s="62"/>
    </row>
    <row r="15603" spans="15:15" x14ac:dyDescent="0.2">
      <c r="O15603" s="62"/>
    </row>
    <row r="15604" spans="15:15" x14ac:dyDescent="0.2">
      <c r="O15604" s="62"/>
    </row>
    <row r="15605" spans="15:15" x14ac:dyDescent="0.2">
      <c r="O15605" s="62"/>
    </row>
    <row r="15606" spans="15:15" x14ac:dyDescent="0.2">
      <c r="O15606" s="62"/>
    </row>
    <row r="15607" spans="15:15" x14ac:dyDescent="0.2">
      <c r="O15607" s="62"/>
    </row>
    <row r="15608" spans="15:15" x14ac:dyDescent="0.2">
      <c r="O15608" s="62"/>
    </row>
    <row r="15609" spans="15:15" x14ac:dyDescent="0.2">
      <c r="O15609" s="62"/>
    </row>
    <row r="15610" spans="15:15" x14ac:dyDescent="0.2">
      <c r="O15610" s="62"/>
    </row>
    <row r="15611" spans="15:15" x14ac:dyDescent="0.2">
      <c r="O15611" s="62"/>
    </row>
    <row r="15612" spans="15:15" x14ac:dyDescent="0.2">
      <c r="O15612" s="62"/>
    </row>
    <row r="15613" spans="15:15" x14ac:dyDescent="0.2">
      <c r="O15613" s="62"/>
    </row>
    <row r="15614" spans="15:15" x14ac:dyDescent="0.2">
      <c r="O15614" s="62"/>
    </row>
    <row r="15615" spans="15:15" x14ac:dyDescent="0.2">
      <c r="O15615" s="62"/>
    </row>
    <row r="15616" spans="15:15" x14ac:dyDescent="0.2">
      <c r="O15616" s="62"/>
    </row>
    <row r="15617" spans="15:15" x14ac:dyDescent="0.2">
      <c r="O15617" s="62"/>
    </row>
    <row r="15618" spans="15:15" x14ac:dyDescent="0.2">
      <c r="O15618" s="62"/>
    </row>
    <row r="15619" spans="15:15" x14ac:dyDescent="0.2">
      <c r="O15619" s="62"/>
    </row>
    <row r="15620" spans="15:15" x14ac:dyDescent="0.2">
      <c r="O15620" s="62"/>
    </row>
    <row r="15621" spans="15:15" x14ac:dyDescent="0.2">
      <c r="O15621" s="62"/>
    </row>
    <row r="15622" spans="15:15" x14ac:dyDescent="0.2">
      <c r="O15622" s="62"/>
    </row>
    <row r="15623" spans="15:15" x14ac:dyDescent="0.2">
      <c r="O15623" s="62"/>
    </row>
    <row r="15624" spans="15:15" x14ac:dyDescent="0.2">
      <c r="O15624" s="62"/>
    </row>
    <row r="15625" spans="15:15" x14ac:dyDescent="0.2">
      <c r="O15625" s="62"/>
    </row>
    <row r="15626" spans="15:15" x14ac:dyDescent="0.2">
      <c r="O15626" s="62"/>
    </row>
    <row r="15627" spans="15:15" x14ac:dyDescent="0.2">
      <c r="O15627" s="62"/>
    </row>
    <row r="15628" spans="15:15" x14ac:dyDescent="0.2">
      <c r="O15628" s="62"/>
    </row>
    <row r="15629" spans="15:15" x14ac:dyDescent="0.2">
      <c r="O15629" s="62"/>
    </row>
    <row r="15630" spans="15:15" x14ac:dyDescent="0.2">
      <c r="O15630" s="62"/>
    </row>
    <row r="15631" spans="15:15" x14ac:dyDescent="0.2">
      <c r="O15631" s="62"/>
    </row>
    <row r="15632" spans="15:15" x14ac:dyDescent="0.2">
      <c r="O15632" s="62"/>
    </row>
    <row r="15633" spans="15:15" x14ac:dyDescent="0.2">
      <c r="O15633" s="62"/>
    </row>
    <row r="15634" spans="15:15" x14ac:dyDescent="0.2">
      <c r="O15634" s="62"/>
    </row>
    <row r="15635" spans="15:15" x14ac:dyDescent="0.2">
      <c r="O15635" s="62"/>
    </row>
    <row r="15636" spans="15:15" x14ac:dyDescent="0.2">
      <c r="O15636" s="62"/>
    </row>
    <row r="15637" spans="15:15" x14ac:dyDescent="0.2">
      <c r="O15637" s="62"/>
    </row>
    <row r="15638" spans="15:15" x14ac:dyDescent="0.2">
      <c r="O15638" s="62"/>
    </row>
    <row r="15639" spans="15:15" x14ac:dyDescent="0.2">
      <c r="O15639" s="62"/>
    </row>
    <row r="15640" spans="15:15" x14ac:dyDescent="0.2">
      <c r="O15640" s="62"/>
    </row>
    <row r="15641" spans="15:15" x14ac:dyDescent="0.2">
      <c r="O15641" s="62"/>
    </row>
    <row r="15642" spans="15:15" x14ac:dyDescent="0.2">
      <c r="O15642" s="62"/>
    </row>
    <row r="15643" spans="15:15" x14ac:dyDescent="0.2">
      <c r="O15643" s="62"/>
    </row>
    <row r="15644" spans="15:15" x14ac:dyDescent="0.2">
      <c r="O15644" s="62"/>
    </row>
    <row r="15645" spans="15:15" x14ac:dyDescent="0.2">
      <c r="O15645" s="62"/>
    </row>
    <row r="15646" spans="15:15" x14ac:dyDescent="0.2">
      <c r="O15646" s="62"/>
    </row>
    <row r="15647" spans="15:15" x14ac:dyDescent="0.2">
      <c r="O15647" s="62"/>
    </row>
    <row r="15648" spans="15:15" x14ac:dyDescent="0.2">
      <c r="O15648" s="62"/>
    </row>
    <row r="15649" spans="15:15" x14ac:dyDescent="0.2">
      <c r="O15649" s="62"/>
    </row>
    <row r="15650" spans="15:15" x14ac:dyDescent="0.2">
      <c r="O15650" s="62"/>
    </row>
    <row r="15651" spans="15:15" x14ac:dyDescent="0.2">
      <c r="O15651" s="62"/>
    </row>
    <row r="15652" spans="15:15" x14ac:dyDescent="0.2">
      <c r="O15652" s="62"/>
    </row>
    <row r="15653" spans="15:15" x14ac:dyDescent="0.2">
      <c r="O15653" s="62"/>
    </row>
    <row r="15654" spans="15:15" x14ac:dyDescent="0.2">
      <c r="O15654" s="62"/>
    </row>
    <row r="15655" spans="15:15" x14ac:dyDescent="0.2">
      <c r="O15655" s="62"/>
    </row>
    <row r="15656" spans="15:15" x14ac:dyDescent="0.2">
      <c r="O15656" s="62"/>
    </row>
    <row r="15657" spans="15:15" x14ac:dyDescent="0.2">
      <c r="O15657" s="62"/>
    </row>
    <row r="15658" spans="15:15" x14ac:dyDescent="0.2">
      <c r="O15658" s="62"/>
    </row>
    <row r="15659" spans="15:15" x14ac:dyDescent="0.2">
      <c r="O15659" s="62"/>
    </row>
    <row r="15660" spans="15:15" x14ac:dyDescent="0.2">
      <c r="O15660" s="62"/>
    </row>
    <row r="15661" spans="15:15" x14ac:dyDescent="0.2">
      <c r="O15661" s="62"/>
    </row>
    <row r="15662" spans="15:15" x14ac:dyDescent="0.2">
      <c r="O15662" s="62"/>
    </row>
    <row r="15663" spans="15:15" x14ac:dyDescent="0.2">
      <c r="O15663" s="62"/>
    </row>
    <row r="15664" spans="15:15" x14ac:dyDescent="0.2">
      <c r="O15664" s="62"/>
    </row>
    <row r="15665" spans="15:15" x14ac:dyDescent="0.2">
      <c r="O15665" s="62"/>
    </row>
    <row r="15666" spans="15:15" x14ac:dyDescent="0.2">
      <c r="O15666" s="62"/>
    </row>
    <row r="15667" spans="15:15" x14ac:dyDescent="0.2">
      <c r="O15667" s="62"/>
    </row>
    <row r="15668" spans="15:15" x14ac:dyDescent="0.2">
      <c r="O15668" s="62"/>
    </row>
    <row r="15669" spans="15:15" x14ac:dyDescent="0.2">
      <c r="O15669" s="62"/>
    </row>
    <row r="15670" spans="15:15" x14ac:dyDescent="0.2">
      <c r="O15670" s="62"/>
    </row>
    <row r="15671" spans="15:15" x14ac:dyDescent="0.2">
      <c r="O15671" s="62"/>
    </row>
    <row r="15672" spans="15:15" x14ac:dyDescent="0.2">
      <c r="O15672" s="62"/>
    </row>
    <row r="15673" spans="15:15" x14ac:dyDescent="0.2">
      <c r="O15673" s="62"/>
    </row>
    <row r="15674" spans="15:15" x14ac:dyDescent="0.2">
      <c r="O15674" s="62"/>
    </row>
    <row r="15675" spans="15:15" x14ac:dyDescent="0.2">
      <c r="O15675" s="62"/>
    </row>
    <row r="15676" spans="15:15" x14ac:dyDescent="0.2">
      <c r="O15676" s="62"/>
    </row>
    <row r="15677" spans="15:15" x14ac:dyDescent="0.2">
      <c r="O15677" s="62"/>
    </row>
    <row r="15678" spans="15:15" x14ac:dyDescent="0.2">
      <c r="O15678" s="62"/>
    </row>
    <row r="15679" spans="15:15" x14ac:dyDescent="0.2">
      <c r="O15679" s="62"/>
    </row>
    <row r="15680" spans="15:15" x14ac:dyDescent="0.2">
      <c r="O15680" s="62"/>
    </row>
    <row r="15681" spans="15:15" x14ac:dyDescent="0.2">
      <c r="O15681" s="62"/>
    </row>
    <row r="15682" spans="15:15" x14ac:dyDescent="0.2">
      <c r="O15682" s="62"/>
    </row>
    <row r="15683" spans="15:15" x14ac:dyDescent="0.2">
      <c r="O15683" s="62"/>
    </row>
    <row r="15684" spans="15:15" x14ac:dyDescent="0.2">
      <c r="O15684" s="62"/>
    </row>
    <row r="15685" spans="15:15" x14ac:dyDescent="0.2">
      <c r="O15685" s="62"/>
    </row>
    <row r="15686" spans="15:15" x14ac:dyDescent="0.2">
      <c r="O15686" s="62"/>
    </row>
    <row r="15687" spans="15:15" x14ac:dyDescent="0.2">
      <c r="O15687" s="62"/>
    </row>
    <row r="15688" spans="15:15" x14ac:dyDescent="0.2">
      <c r="O15688" s="62"/>
    </row>
    <row r="15689" spans="15:15" x14ac:dyDescent="0.2">
      <c r="O15689" s="62"/>
    </row>
    <row r="15690" spans="15:15" x14ac:dyDescent="0.2">
      <c r="O15690" s="62"/>
    </row>
    <row r="15691" spans="15:15" x14ac:dyDescent="0.2">
      <c r="O15691" s="62"/>
    </row>
    <row r="15692" spans="15:15" x14ac:dyDescent="0.2">
      <c r="O15692" s="62"/>
    </row>
    <row r="15693" spans="15:15" x14ac:dyDescent="0.2">
      <c r="O15693" s="62"/>
    </row>
    <row r="15694" spans="15:15" x14ac:dyDescent="0.2">
      <c r="O15694" s="62"/>
    </row>
    <row r="15695" spans="15:15" x14ac:dyDescent="0.2">
      <c r="O15695" s="62"/>
    </row>
    <row r="15696" spans="15:15" x14ac:dyDescent="0.2">
      <c r="O15696" s="62"/>
    </row>
    <row r="15697" spans="15:15" x14ac:dyDescent="0.2">
      <c r="O15697" s="62"/>
    </row>
    <row r="15698" spans="15:15" x14ac:dyDescent="0.2">
      <c r="O15698" s="62"/>
    </row>
    <row r="15699" spans="15:15" x14ac:dyDescent="0.2">
      <c r="O15699" s="62"/>
    </row>
    <row r="15700" spans="15:15" x14ac:dyDescent="0.2">
      <c r="O15700" s="62"/>
    </row>
    <row r="15701" spans="15:15" x14ac:dyDescent="0.2">
      <c r="O15701" s="62"/>
    </row>
    <row r="15702" spans="15:15" x14ac:dyDescent="0.2">
      <c r="O15702" s="62"/>
    </row>
    <row r="15703" spans="15:15" x14ac:dyDescent="0.2">
      <c r="O15703" s="62"/>
    </row>
    <row r="15704" spans="15:15" x14ac:dyDescent="0.2">
      <c r="O15704" s="62"/>
    </row>
    <row r="15705" spans="15:15" x14ac:dyDescent="0.2">
      <c r="O15705" s="62"/>
    </row>
    <row r="15706" spans="15:15" x14ac:dyDescent="0.2">
      <c r="O15706" s="62"/>
    </row>
    <row r="15707" spans="15:15" x14ac:dyDescent="0.2">
      <c r="O15707" s="62"/>
    </row>
    <row r="15708" spans="15:15" x14ac:dyDescent="0.2">
      <c r="O15708" s="62"/>
    </row>
    <row r="15709" spans="15:15" x14ac:dyDescent="0.2">
      <c r="O15709" s="62"/>
    </row>
    <row r="15710" spans="15:15" x14ac:dyDescent="0.2">
      <c r="O15710" s="62"/>
    </row>
    <row r="15711" spans="15:15" x14ac:dyDescent="0.2">
      <c r="O15711" s="62"/>
    </row>
    <row r="15712" spans="15:15" x14ac:dyDescent="0.2">
      <c r="O15712" s="62"/>
    </row>
    <row r="15713" spans="15:15" x14ac:dyDescent="0.2">
      <c r="O15713" s="62"/>
    </row>
    <row r="15714" spans="15:15" x14ac:dyDescent="0.2">
      <c r="O15714" s="62"/>
    </row>
    <row r="15715" spans="15:15" x14ac:dyDescent="0.2">
      <c r="O15715" s="62"/>
    </row>
    <row r="15716" spans="15:15" x14ac:dyDescent="0.2">
      <c r="O15716" s="62"/>
    </row>
    <row r="15717" spans="15:15" x14ac:dyDescent="0.2">
      <c r="O15717" s="62"/>
    </row>
    <row r="15718" spans="15:15" x14ac:dyDescent="0.2">
      <c r="O15718" s="62"/>
    </row>
    <row r="15719" spans="15:15" x14ac:dyDescent="0.2">
      <c r="O15719" s="62"/>
    </row>
    <row r="15720" spans="15:15" x14ac:dyDescent="0.2">
      <c r="O15720" s="62"/>
    </row>
    <row r="15721" spans="15:15" x14ac:dyDescent="0.2">
      <c r="O15721" s="62"/>
    </row>
    <row r="15722" spans="15:15" x14ac:dyDescent="0.2">
      <c r="O15722" s="62"/>
    </row>
    <row r="15723" spans="15:15" x14ac:dyDescent="0.2">
      <c r="O15723" s="62"/>
    </row>
    <row r="15724" spans="15:15" x14ac:dyDescent="0.2">
      <c r="O15724" s="62"/>
    </row>
    <row r="15725" spans="15:15" x14ac:dyDescent="0.2">
      <c r="O15725" s="62"/>
    </row>
    <row r="15726" spans="15:15" x14ac:dyDescent="0.2">
      <c r="O15726" s="62"/>
    </row>
    <row r="15727" spans="15:15" x14ac:dyDescent="0.2">
      <c r="O15727" s="62"/>
    </row>
    <row r="15728" spans="15:15" x14ac:dyDescent="0.2">
      <c r="O15728" s="62"/>
    </row>
    <row r="15729" spans="15:15" x14ac:dyDescent="0.2">
      <c r="O15729" s="62"/>
    </row>
    <row r="15730" spans="15:15" x14ac:dyDescent="0.2">
      <c r="O15730" s="62"/>
    </row>
    <row r="15731" spans="15:15" x14ac:dyDescent="0.2">
      <c r="O15731" s="62"/>
    </row>
    <row r="15732" spans="15:15" x14ac:dyDescent="0.2">
      <c r="O15732" s="62"/>
    </row>
    <row r="15733" spans="15:15" x14ac:dyDescent="0.2">
      <c r="O15733" s="62"/>
    </row>
    <row r="15734" spans="15:15" x14ac:dyDescent="0.2">
      <c r="O15734" s="62"/>
    </row>
    <row r="15735" spans="15:15" x14ac:dyDescent="0.2">
      <c r="O15735" s="62"/>
    </row>
    <row r="15736" spans="15:15" x14ac:dyDescent="0.2">
      <c r="O15736" s="62"/>
    </row>
    <row r="15737" spans="15:15" x14ac:dyDescent="0.2">
      <c r="O15737" s="62"/>
    </row>
    <row r="15738" spans="15:15" x14ac:dyDescent="0.2">
      <c r="O15738" s="62"/>
    </row>
    <row r="15739" spans="15:15" x14ac:dyDescent="0.2">
      <c r="O15739" s="62"/>
    </row>
    <row r="15740" spans="15:15" x14ac:dyDescent="0.2">
      <c r="O15740" s="62"/>
    </row>
    <row r="15741" spans="15:15" x14ac:dyDescent="0.2">
      <c r="O15741" s="62"/>
    </row>
    <row r="15742" spans="15:15" x14ac:dyDescent="0.2">
      <c r="O15742" s="62"/>
    </row>
    <row r="15743" spans="15:15" x14ac:dyDescent="0.2">
      <c r="O15743" s="62"/>
    </row>
    <row r="15744" spans="15:15" x14ac:dyDescent="0.2">
      <c r="O15744" s="62"/>
    </row>
    <row r="15745" spans="15:15" x14ac:dyDescent="0.2">
      <c r="O15745" s="62"/>
    </row>
    <row r="15746" spans="15:15" x14ac:dyDescent="0.2">
      <c r="O15746" s="62"/>
    </row>
    <row r="15747" spans="15:15" x14ac:dyDescent="0.2">
      <c r="O15747" s="62"/>
    </row>
    <row r="15748" spans="15:15" x14ac:dyDescent="0.2">
      <c r="O15748" s="62"/>
    </row>
    <row r="15749" spans="15:15" x14ac:dyDescent="0.2">
      <c r="O15749" s="62"/>
    </row>
    <row r="15750" spans="15:15" x14ac:dyDescent="0.2">
      <c r="O15750" s="62"/>
    </row>
    <row r="15751" spans="15:15" x14ac:dyDescent="0.2">
      <c r="O15751" s="62"/>
    </row>
    <row r="15752" spans="15:15" x14ac:dyDescent="0.2">
      <c r="O15752" s="62"/>
    </row>
    <row r="15753" spans="15:15" x14ac:dyDescent="0.2">
      <c r="O15753" s="62"/>
    </row>
    <row r="15754" spans="15:15" x14ac:dyDescent="0.2">
      <c r="O15754" s="62"/>
    </row>
    <row r="15755" spans="15:15" x14ac:dyDescent="0.2">
      <c r="O15755" s="62"/>
    </row>
    <row r="15756" spans="15:15" x14ac:dyDescent="0.2">
      <c r="O15756" s="62"/>
    </row>
    <row r="15757" spans="15:15" x14ac:dyDescent="0.2">
      <c r="O15757" s="62"/>
    </row>
    <row r="15758" spans="15:15" x14ac:dyDescent="0.2">
      <c r="O15758" s="62"/>
    </row>
    <row r="15759" spans="15:15" x14ac:dyDescent="0.2">
      <c r="O15759" s="62"/>
    </row>
    <row r="15760" spans="15:15" x14ac:dyDescent="0.2">
      <c r="O15760" s="62"/>
    </row>
    <row r="15761" spans="15:15" x14ac:dyDescent="0.2">
      <c r="O15761" s="62"/>
    </row>
    <row r="15762" spans="15:15" x14ac:dyDescent="0.2">
      <c r="O15762" s="62"/>
    </row>
    <row r="15763" spans="15:15" x14ac:dyDescent="0.2">
      <c r="O15763" s="62"/>
    </row>
    <row r="15764" spans="15:15" x14ac:dyDescent="0.2">
      <c r="O15764" s="62"/>
    </row>
    <row r="15765" spans="15:15" x14ac:dyDescent="0.2">
      <c r="O15765" s="62"/>
    </row>
    <row r="15766" spans="15:15" x14ac:dyDescent="0.2">
      <c r="O15766" s="62"/>
    </row>
    <row r="15767" spans="15:15" x14ac:dyDescent="0.2">
      <c r="O15767" s="62"/>
    </row>
    <row r="15768" spans="15:15" x14ac:dyDescent="0.2">
      <c r="O15768" s="62"/>
    </row>
    <row r="15769" spans="15:15" x14ac:dyDescent="0.2">
      <c r="O15769" s="62"/>
    </row>
    <row r="15770" spans="15:15" x14ac:dyDescent="0.2">
      <c r="O15770" s="62"/>
    </row>
    <row r="15771" spans="15:15" x14ac:dyDescent="0.2">
      <c r="O15771" s="62"/>
    </row>
    <row r="15772" spans="15:15" x14ac:dyDescent="0.2">
      <c r="O15772" s="62"/>
    </row>
    <row r="15773" spans="15:15" x14ac:dyDescent="0.2">
      <c r="O15773" s="62"/>
    </row>
    <row r="15774" spans="15:15" x14ac:dyDescent="0.2">
      <c r="O15774" s="62"/>
    </row>
    <row r="15775" spans="15:15" x14ac:dyDescent="0.2">
      <c r="O15775" s="62"/>
    </row>
    <row r="15776" spans="15:15" x14ac:dyDescent="0.2">
      <c r="O15776" s="62"/>
    </row>
    <row r="15777" spans="15:15" x14ac:dyDescent="0.2">
      <c r="O15777" s="62"/>
    </row>
    <row r="15778" spans="15:15" x14ac:dyDescent="0.2">
      <c r="O15778" s="62"/>
    </row>
    <row r="15779" spans="15:15" x14ac:dyDescent="0.2">
      <c r="O15779" s="62"/>
    </row>
    <row r="15780" spans="15:15" x14ac:dyDescent="0.2">
      <c r="O15780" s="62"/>
    </row>
    <row r="15781" spans="15:15" x14ac:dyDescent="0.2">
      <c r="O15781" s="62"/>
    </row>
    <row r="15782" spans="15:15" x14ac:dyDescent="0.2">
      <c r="O15782" s="62"/>
    </row>
    <row r="15783" spans="15:15" x14ac:dyDescent="0.2">
      <c r="O15783" s="62"/>
    </row>
    <row r="15784" spans="15:15" x14ac:dyDescent="0.2">
      <c r="O15784" s="62"/>
    </row>
    <row r="15785" spans="15:15" x14ac:dyDescent="0.2">
      <c r="O15785" s="62"/>
    </row>
    <row r="15786" spans="15:15" x14ac:dyDescent="0.2">
      <c r="O15786" s="62"/>
    </row>
    <row r="15787" spans="15:15" x14ac:dyDescent="0.2">
      <c r="O15787" s="62"/>
    </row>
    <row r="15788" spans="15:15" x14ac:dyDescent="0.2">
      <c r="O15788" s="62"/>
    </row>
    <row r="15789" spans="15:15" x14ac:dyDescent="0.2">
      <c r="O15789" s="62"/>
    </row>
    <row r="15790" spans="15:15" x14ac:dyDescent="0.2">
      <c r="O15790" s="62"/>
    </row>
    <row r="15791" spans="15:15" x14ac:dyDescent="0.2">
      <c r="O15791" s="62"/>
    </row>
    <row r="15792" spans="15:15" x14ac:dyDescent="0.2">
      <c r="O15792" s="62"/>
    </row>
    <row r="15793" spans="15:15" x14ac:dyDescent="0.2">
      <c r="O15793" s="62"/>
    </row>
    <row r="15794" spans="15:15" x14ac:dyDescent="0.2">
      <c r="O15794" s="62"/>
    </row>
    <row r="15795" spans="15:15" x14ac:dyDescent="0.2">
      <c r="O15795" s="62"/>
    </row>
    <row r="15796" spans="15:15" x14ac:dyDescent="0.2">
      <c r="O15796" s="62"/>
    </row>
    <row r="15797" spans="15:15" x14ac:dyDescent="0.2">
      <c r="O15797" s="62"/>
    </row>
    <row r="15798" spans="15:15" x14ac:dyDescent="0.2">
      <c r="O15798" s="62"/>
    </row>
    <row r="15799" spans="15:15" x14ac:dyDescent="0.2">
      <c r="O15799" s="62"/>
    </row>
    <row r="15800" spans="15:15" x14ac:dyDescent="0.2">
      <c r="O15800" s="62"/>
    </row>
    <row r="15801" spans="15:15" x14ac:dyDescent="0.2">
      <c r="O15801" s="62"/>
    </row>
    <row r="15802" spans="15:15" x14ac:dyDescent="0.2">
      <c r="O15802" s="62"/>
    </row>
    <row r="15803" spans="15:15" x14ac:dyDescent="0.2">
      <c r="O15803" s="62"/>
    </row>
    <row r="15804" spans="15:15" x14ac:dyDescent="0.2">
      <c r="O15804" s="62"/>
    </row>
    <row r="15805" spans="15:15" x14ac:dyDescent="0.2">
      <c r="O15805" s="62"/>
    </row>
    <row r="15806" spans="15:15" x14ac:dyDescent="0.2">
      <c r="O15806" s="62"/>
    </row>
    <row r="15807" spans="15:15" x14ac:dyDescent="0.2">
      <c r="O15807" s="62"/>
    </row>
    <row r="15808" spans="15:15" x14ac:dyDescent="0.2">
      <c r="O15808" s="62"/>
    </row>
    <row r="15809" spans="15:15" x14ac:dyDescent="0.2">
      <c r="O15809" s="62"/>
    </row>
    <row r="15810" spans="15:15" x14ac:dyDescent="0.2">
      <c r="O15810" s="62"/>
    </row>
    <row r="15811" spans="15:15" x14ac:dyDescent="0.2">
      <c r="O15811" s="62"/>
    </row>
    <row r="15812" spans="15:15" x14ac:dyDescent="0.2">
      <c r="O15812" s="62"/>
    </row>
    <row r="15813" spans="15:15" x14ac:dyDescent="0.2">
      <c r="O15813" s="62"/>
    </row>
    <row r="15814" spans="15:15" x14ac:dyDescent="0.2">
      <c r="O15814" s="62"/>
    </row>
    <row r="15815" spans="15:15" x14ac:dyDescent="0.2">
      <c r="O15815" s="62"/>
    </row>
    <row r="15816" spans="15:15" x14ac:dyDescent="0.2">
      <c r="O15816" s="62"/>
    </row>
    <row r="15817" spans="15:15" x14ac:dyDescent="0.2">
      <c r="O15817" s="62"/>
    </row>
    <row r="15818" spans="15:15" x14ac:dyDescent="0.2">
      <c r="O15818" s="62"/>
    </row>
    <row r="15819" spans="15:15" x14ac:dyDescent="0.2">
      <c r="O15819" s="62"/>
    </row>
    <row r="15820" spans="15:15" x14ac:dyDescent="0.2">
      <c r="O15820" s="62"/>
    </row>
    <row r="15821" spans="15:15" x14ac:dyDescent="0.2">
      <c r="O15821" s="62"/>
    </row>
    <row r="15822" spans="15:15" x14ac:dyDescent="0.2">
      <c r="O15822" s="62"/>
    </row>
    <row r="15823" spans="15:15" x14ac:dyDescent="0.2">
      <c r="O15823" s="62"/>
    </row>
    <row r="15824" spans="15:15" x14ac:dyDescent="0.2">
      <c r="O15824" s="62"/>
    </row>
    <row r="15825" spans="15:15" x14ac:dyDescent="0.2">
      <c r="O15825" s="62"/>
    </row>
    <row r="15826" spans="15:15" x14ac:dyDescent="0.2">
      <c r="O15826" s="62"/>
    </row>
    <row r="15827" spans="15:15" x14ac:dyDescent="0.2">
      <c r="O15827" s="62"/>
    </row>
    <row r="15828" spans="15:15" x14ac:dyDescent="0.2">
      <c r="O15828" s="62"/>
    </row>
    <row r="15829" spans="15:15" x14ac:dyDescent="0.2">
      <c r="O15829" s="62"/>
    </row>
    <row r="15830" spans="15:15" x14ac:dyDescent="0.2">
      <c r="O15830" s="62"/>
    </row>
    <row r="15831" spans="15:15" x14ac:dyDescent="0.2">
      <c r="O15831" s="62"/>
    </row>
    <row r="15832" spans="15:15" x14ac:dyDescent="0.2">
      <c r="O15832" s="62"/>
    </row>
    <row r="15833" spans="15:15" x14ac:dyDescent="0.2">
      <c r="O15833" s="62"/>
    </row>
    <row r="15834" spans="15:15" x14ac:dyDescent="0.2">
      <c r="O15834" s="62"/>
    </row>
    <row r="15835" spans="15:15" x14ac:dyDescent="0.2">
      <c r="O15835" s="62"/>
    </row>
    <row r="15836" spans="15:15" x14ac:dyDescent="0.2">
      <c r="O15836" s="62"/>
    </row>
    <row r="15837" spans="15:15" x14ac:dyDescent="0.2">
      <c r="O15837" s="62"/>
    </row>
    <row r="15838" spans="15:15" x14ac:dyDescent="0.2">
      <c r="O15838" s="62"/>
    </row>
    <row r="15839" spans="15:15" x14ac:dyDescent="0.2">
      <c r="O15839" s="62"/>
    </row>
    <row r="15840" spans="15:15" x14ac:dyDescent="0.2">
      <c r="O15840" s="62"/>
    </row>
    <row r="15841" spans="15:15" x14ac:dyDescent="0.2">
      <c r="O15841" s="62"/>
    </row>
    <row r="15842" spans="15:15" x14ac:dyDescent="0.2">
      <c r="O15842" s="62"/>
    </row>
    <row r="15843" spans="15:15" x14ac:dyDescent="0.2">
      <c r="O15843" s="62"/>
    </row>
    <row r="15844" spans="15:15" x14ac:dyDescent="0.2">
      <c r="O15844" s="62"/>
    </row>
    <row r="15845" spans="15:15" x14ac:dyDescent="0.2">
      <c r="O15845" s="62"/>
    </row>
    <row r="15846" spans="15:15" x14ac:dyDescent="0.2">
      <c r="O15846" s="62"/>
    </row>
    <row r="15847" spans="15:15" x14ac:dyDescent="0.2">
      <c r="O15847" s="62"/>
    </row>
    <row r="15848" spans="15:15" x14ac:dyDescent="0.2">
      <c r="O15848" s="62"/>
    </row>
    <row r="15849" spans="15:15" x14ac:dyDescent="0.2">
      <c r="O15849" s="62"/>
    </row>
    <row r="15850" spans="15:15" x14ac:dyDescent="0.2">
      <c r="O15850" s="62"/>
    </row>
    <row r="15851" spans="15:15" x14ac:dyDescent="0.2">
      <c r="O15851" s="62"/>
    </row>
    <row r="15852" spans="15:15" x14ac:dyDescent="0.2">
      <c r="O15852" s="62"/>
    </row>
    <row r="15853" spans="15:15" x14ac:dyDescent="0.2">
      <c r="O15853" s="62"/>
    </row>
    <row r="15854" spans="15:15" x14ac:dyDescent="0.2">
      <c r="O15854" s="62"/>
    </row>
    <row r="15855" spans="15:15" x14ac:dyDescent="0.2">
      <c r="O15855" s="62"/>
    </row>
    <row r="15856" spans="15:15" x14ac:dyDescent="0.2">
      <c r="O15856" s="62"/>
    </row>
    <row r="15857" spans="15:15" x14ac:dyDescent="0.2">
      <c r="O15857" s="62"/>
    </row>
    <row r="15858" spans="15:15" x14ac:dyDescent="0.2">
      <c r="O15858" s="62"/>
    </row>
    <row r="15859" spans="15:15" x14ac:dyDescent="0.2">
      <c r="O15859" s="62"/>
    </row>
    <row r="15860" spans="15:15" x14ac:dyDescent="0.2">
      <c r="O15860" s="62"/>
    </row>
    <row r="15861" spans="15:15" x14ac:dyDescent="0.2">
      <c r="O15861" s="62"/>
    </row>
    <row r="15862" spans="15:15" x14ac:dyDescent="0.2">
      <c r="O15862" s="62"/>
    </row>
    <row r="15863" spans="15:15" x14ac:dyDescent="0.2">
      <c r="O15863" s="62"/>
    </row>
    <row r="15864" spans="15:15" x14ac:dyDescent="0.2">
      <c r="O15864" s="62"/>
    </row>
    <row r="15865" spans="15:15" x14ac:dyDescent="0.2">
      <c r="O15865" s="62"/>
    </row>
    <row r="15866" spans="15:15" x14ac:dyDescent="0.2">
      <c r="O15866" s="62"/>
    </row>
    <row r="15867" spans="15:15" x14ac:dyDescent="0.2">
      <c r="O15867" s="62"/>
    </row>
    <row r="15868" spans="15:15" x14ac:dyDescent="0.2">
      <c r="O15868" s="62"/>
    </row>
    <row r="15869" spans="15:15" x14ac:dyDescent="0.2">
      <c r="O15869" s="62"/>
    </row>
    <row r="15870" spans="15:15" x14ac:dyDescent="0.2">
      <c r="O15870" s="62"/>
    </row>
    <row r="15871" spans="15:15" x14ac:dyDescent="0.2">
      <c r="O15871" s="62"/>
    </row>
    <row r="15872" spans="15:15" x14ac:dyDescent="0.2">
      <c r="O15872" s="62"/>
    </row>
    <row r="15873" spans="15:15" x14ac:dyDescent="0.2">
      <c r="O15873" s="62"/>
    </row>
    <row r="15874" spans="15:15" x14ac:dyDescent="0.2">
      <c r="O15874" s="62"/>
    </row>
    <row r="15875" spans="15:15" x14ac:dyDescent="0.2">
      <c r="O15875" s="62"/>
    </row>
    <row r="15876" spans="15:15" x14ac:dyDescent="0.2">
      <c r="O15876" s="62"/>
    </row>
    <row r="15877" spans="15:15" x14ac:dyDescent="0.2">
      <c r="O15877" s="62"/>
    </row>
    <row r="15878" spans="15:15" x14ac:dyDescent="0.2">
      <c r="O15878" s="62"/>
    </row>
    <row r="15879" spans="15:15" x14ac:dyDescent="0.2">
      <c r="O15879" s="62"/>
    </row>
    <row r="15880" spans="15:15" x14ac:dyDescent="0.2">
      <c r="O15880" s="62"/>
    </row>
    <row r="15881" spans="15:15" x14ac:dyDescent="0.2">
      <c r="O15881" s="62"/>
    </row>
    <row r="15882" spans="15:15" x14ac:dyDescent="0.2">
      <c r="O15882" s="62"/>
    </row>
    <row r="15883" spans="15:15" x14ac:dyDescent="0.2">
      <c r="O15883" s="62"/>
    </row>
    <row r="15884" spans="15:15" x14ac:dyDescent="0.2">
      <c r="O15884" s="62"/>
    </row>
    <row r="15885" spans="15:15" x14ac:dyDescent="0.2">
      <c r="O15885" s="62"/>
    </row>
    <row r="15886" spans="15:15" x14ac:dyDescent="0.2">
      <c r="O15886" s="62"/>
    </row>
    <row r="15887" spans="15:15" x14ac:dyDescent="0.2">
      <c r="O15887" s="62"/>
    </row>
    <row r="15888" spans="15:15" x14ac:dyDescent="0.2">
      <c r="O15888" s="62"/>
    </row>
    <row r="15889" spans="15:15" x14ac:dyDescent="0.2">
      <c r="O15889" s="62"/>
    </row>
    <row r="15890" spans="15:15" x14ac:dyDescent="0.2">
      <c r="O15890" s="62"/>
    </row>
    <row r="15891" spans="15:15" x14ac:dyDescent="0.2">
      <c r="O15891" s="62"/>
    </row>
    <row r="15892" spans="15:15" x14ac:dyDescent="0.2">
      <c r="O15892" s="62"/>
    </row>
    <row r="15893" spans="15:15" x14ac:dyDescent="0.2">
      <c r="O15893" s="62"/>
    </row>
    <row r="15894" spans="15:15" x14ac:dyDescent="0.2">
      <c r="O15894" s="62"/>
    </row>
    <row r="15895" spans="15:15" x14ac:dyDescent="0.2">
      <c r="O15895" s="62"/>
    </row>
    <row r="15896" spans="15:15" x14ac:dyDescent="0.2">
      <c r="O15896" s="62"/>
    </row>
    <row r="15897" spans="15:15" x14ac:dyDescent="0.2">
      <c r="O15897" s="62"/>
    </row>
    <row r="15898" spans="15:15" x14ac:dyDescent="0.2">
      <c r="O15898" s="62"/>
    </row>
    <row r="15899" spans="15:15" x14ac:dyDescent="0.2">
      <c r="O15899" s="62"/>
    </row>
    <row r="15900" spans="15:15" x14ac:dyDescent="0.2">
      <c r="O15900" s="62"/>
    </row>
    <row r="15901" spans="15:15" x14ac:dyDescent="0.2">
      <c r="O15901" s="62"/>
    </row>
    <row r="15902" spans="15:15" x14ac:dyDescent="0.2">
      <c r="O15902" s="62"/>
    </row>
    <row r="15903" spans="15:15" x14ac:dyDescent="0.2">
      <c r="O15903" s="62"/>
    </row>
    <row r="15904" spans="15:15" x14ac:dyDescent="0.2">
      <c r="O15904" s="62"/>
    </row>
    <row r="15905" spans="15:15" x14ac:dyDescent="0.2">
      <c r="O15905" s="62"/>
    </row>
    <row r="15906" spans="15:15" x14ac:dyDescent="0.2">
      <c r="O15906" s="62"/>
    </row>
    <row r="15907" spans="15:15" x14ac:dyDescent="0.2">
      <c r="O15907" s="62"/>
    </row>
    <row r="15908" spans="15:15" x14ac:dyDescent="0.2">
      <c r="O15908" s="62"/>
    </row>
    <row r="15909" spans="15:15" x14ac:dyDescent="0.2">
      <c r="O15909" s="62"/>
    </row>
    <row r="15910" spans="15:15" x14ac:dyDescent="0.2">
      <c r="O15910" s="62"/>
    </row>
    <row r="15911" spans="15:15" x14ac:dyDescent="0.2">
      <c r="O15911" s="62"/>
    </row>
    <row r="15912" spans="15:15" x14ac:dyDescent="0.2">
      <c r="O15912" s="62"/>
    </row>
    <row r="15913" spans="15:15" x14ac:dyDescent="0.2">
      <c r="O15913" s="62"/>
    </row>
    <row r="15914" spans="15:15" x14ac:dyDescent="0.2">
      <c r="O15914" s="62"/>
    </row>
    <row r="15915" spans="15:15" x14ac:dyDescent="0.2">
      <c r="O15915" s="62"/>
    </row>
    <row r="15916" spans="15:15" x14ac:dyDescent="0.2">
      <c r="O15916" s="62"/>
    </row>
    <row r="15917" spans="15:15" x14ac:dyDescent="0.2">
      <c r="O15917" s="62"/>
    </row>
    <row r="15918" spans="15:15" x14ac:dyDescent="0.2">
      <c r="O15918" s="62"/>
    </row>
    <row r="15919" spans="15:15" x14ac:dyDescent="0.2">
      <c r="O15919" s="62"/>
    </row>
    <row r="15920" spans="15:15" x14ac:dyDescent="0.2">
      <c r="O15920" s="62"/>
    </row>
    <row r="15921" spans="15:15" x14ac:dyDescent="0.2">
      <c r="O15921" s="62"/>
    </row>
    <row r="15922" spans="15:15" x14ac:dyDescent="0.2">
      <c r="O15922" s="62"/>
    </row>
    <row r="15923" spans="15:15" x14ac:dyDescent="0.2">
      <c r="O15923" s="62"/>
    </row>
    <row r="15924" spans="15:15" x14ac:dyDescent="0.2">
      <c r="O15924" s="62"/>
    </row>
    <row r="15925" spans="15:15" x14ac:dyDescent="0.2">
      <c r="O15925" s="62"/>
    </row>
    <row r="15926" spans="15:15" x14ac:dyDescent="0.2">
      <c r="O15926" s="62"/>
    </row>
    <row r="15927" spans="15:15" x14ac:dyDescent="0.2">
      <c r="O15927" s="62"/>
    </row>
    <row r="15928" spans="15:15" x14ac:dyDescent="0.2">
      <c r="O15928" s="62"/>
    </row>
    <row r="15929" spans="15:15" x14ac:dyDescent="0.2">
      <c r="O15929" s="62"/>
    </row>
    <row r="15930" spans="15:15" x14ac:dyDescent="0.2">
      <c r="O15930" s="62"/>
    </row>
    <row r="15931" spans="15:15" x14ac:dyDescent="0.2">
      <c r="O15931" s="62"/>
    </row>
    <row r="15932" spans="15:15" x14ac:dyDescent="0.2">
      <c r="O15932" s="62"/>
    </row>
    <row r="15933" spans="15:15" x14ac:dyDescent="0.2">
      <c r="O15933" s="62"/>
    </row>
    <row r="15934" spans="15:15" x14ac:dyDescent="0.2">
      <c r="O15934" s="62"/>
    </row>
    <row r="15935" spans="15:15" x14ac:dyDescent="0.2">
      <c r="O15935" s="62"/>
    </row>
    <row r="15936" spans="15:15" x14ac:dyDescent="0.2">
      <c r="O15936" s="62"/>
    </row>
    <row r="15937" spans="15:15" x14ac:dyDescent="0.2">
      <c r="O15937" s="62"/>
    </row>
    <row r="15938" spans="15:15" x14ac:dyDescent="0.2">
      <c r="O15938" s="62"/>
    </row>
    <row r="15939" spans="15:15" x14ac:dyDescent="0.2">
      <c r="O15939" s="62"/>
    </row>
    <row r="15940" spans="15:15" x14ac:dyDescent="0.2">
      <c r="O15940" s="62"/>
    </row>
    <row r="15941" spans="15:15" x14ac:dyDescent="0.2">
      <c r="O15941" s="62"/>
    </row>
    <row r="15942" spans="15:15" x14ac:dyDescent="0.2">
      <c r="O15942" s="62"/>
    </row>
    <row r="15943" spans="15:15" x14ac:dyDescent="0.2">
      <c r="O15943" s="62"/>
    </row>
    <row r="15944" spans="15:15" x14ac:dyDescent="0.2">
      <c r="O15944" s="62"/>
    </row>
    <row r="15945" spans="15:15" x14ac:dyDescent="0.2">
      <c r="O15945" s="62"/>
    </row>
    <row r="15946" spans="15:15" x14ac:dyDescent="0.2">
      <c r="O15946" s="62"/>
    </row>
    <row r="15947" spans="15:15" x14ac:dyDescent="0.2">
      <c r="O15947" s="62"/>
    </row>
    <row r="15948" spans="15:15" x14ac:dyDescent="0.2">
      <c r="O15948" s="62"/>
    </row>
    <row r="15949" spans="15:15" x14ac:dyDescent="0.2">
      <c r="O15949" s="62"/>
    </row>
    <row r="15950" spans="15:15" x14ac:dyDescent="0.2">
      <c r="O15950" s="62"/>
    </row>
    <row r="15951" spans="15:15" x14ac:dyDescent="0.2">
      <c r="O15951" s="62"/>
    </row>
    <row r="15952" spans="15:15" x14ac:dyDescent="0.2">
      <c r="O15952" s="62"/>
    </row>
    <row r="15953" spans="15:15" x14ac:dyDescent="0.2">
      <c r="O15953" s="62"/>
    </row>
    <row r="15954" spans="15:15" x14ac:dyDescent="0.2">
      <c r="O15954" s="62"/>
    </row>
    <row r="15955" spans="15:15" x14ac:dyDescent="0.2">
      <c r="O15955" s="62"/>
    </row>
    <row r="15956" spans="15:15" x14ac:dyDescent="0.2">
      <c r="O15956" s="62"/>
    </row>
    <row r="15957" spans="15:15" x14ac:dyDescent="0.2">
      <c r="O15957" s="62"/>
    </row>
    <row r="15958" spans="15:15" x14ac:dyDescent="0.2">
      <c r="O15958" s="62"/>
    </row>
    <row r="15959" spans="15:15" x14ac:dyDescent="0.2">
      <c r="O15959" s="62"/>
    </row>
    <row r="15960" spans="15:15" x14ac:dyDescent="0.2">
      <c r="O15960" s="62"/>
    </row>
    <row r="15961" spans="15:15" x14ac:dyDescent="0.2">
      <c r="O15961" s="62"/>
    </row>
    <row r="15962" spans="15:15" x14ac:dyDescent="0.2">
      <c r="O15962" s="62"/>
    </row>
    <row r="15963" spans="15:15" x14ac:dyDescent="0.2">
      <c r="O15963" s="62"/>
    </row>
    <row r="15964" spans="15:15" x14ac:dyDescent="0.2">
      <c r="O15964" s="62"/>
    </row>
    <row r="15965" spans="15:15" x14ac:dyDescent="0.2">
      <c r="O15965" s="62"/>
    </row>
    <row r="15966" spans="15:15" x14ac:dyDescent="0.2">
      <c r="O15966" s="62"/>
    </row>
    <row r="15967" spans="15:15" x14ac:dyDescent="0.2">
      <c r="O15967" s="62"/>
    </row>
    <row r="15968" spans="15:15" x14ac:dyDescent="0.2">
      <c r="O15968" s="62"/>
    </row>
    <row r="15969" spans="15:15" x14ac:dyDescent="0.2">
      <c r="O15969" s="62"/>
    </row>
    <row r="15970" spans="15:15" x14ac:dyDescent="0.2">
      <c r="O15970" s="62"/>
    </row>
    <row r="15971" spans="15:15" x14ac:dyDescent="0.2">
      <c r="O15971" s="62"/>
    </row>
    <row r="15972" spans="15:15" x14ac:dyDescent="0.2">
      <c r="O15972" s="62"/>
    </row>
    <row r="15973" spans="15:15" x14ac:dyDescent="0.2">
      <c r="O15973" s="62"/>
    </row>
    <row r="15974" spans="15:15" x14ac:dyDescent="0.2">
      <c r="O15974" s="62"/>
    </row>
    <row r="15975" spans="15:15" x14ac:dyDescent="0.2">
      <c r="O15975" s="62"/>
    </row>
    <row r="15976" spans="15:15" x14ac:dyDescent="0.2">
      <c r="O15976" s="62"/>
    </row>
    <row r="15977" spans="15:15" x14ac:dyDescent="0.2">
      <c r="O15977" s="62"/>
    </row>
    <row r="15978" spans="15:15" x14ac:dyDescent="0.2">
      <c r="O15978" s="62"/>
    </row>
    <row r="15979" spans="15:15" x14ac:dyDescent="0.2">
      <c r="O15979" s="62"/>
    </row>
    <row r="15980" spans="15:15" x14ac:dyDescent="0.2">
      <c r="O15980" s="62"/>
    </row>
    <row r="15981" spans="15:15" x14ac:dyDescent="0.2">
      <c r="O15981" s="62"/>
    </row>
    <row r="15982" spans="15:15" x14ac:dyDescent="0.2">
      <c r="O15982" s="62"/>
    </row>
    <row r="15983" spans="15:15" x14ac:dyDescent="0.2">
      <c r="O15983" s="62"/>
    </row>
    <row r="15984" spans="15:15" x14ac:dyDescent="0.2">
      <c r="O15984" s="62"/>
    </row>
    <row r="15985" spans="15:15" x14ac:dyDescent="0.2">
      <c r="O15985" s="62"/>
    </row>
    <row r="15986" spans="15:15" x14ac:dyDescent="0.2">
      <c r="O15986" s="62"/>
    </row>
    <row r="15987" spans="15:15" x14ac:dyDescent="0.2">
      <c r="O15987" s="62"/>
    </row>
    <row r="15988" spans="15:15" x14ac:dyDescent="0.2">
      <c r="O15988" s="62"/>
    </row>
    <row r="15989" spans="15:15" x14ac:dyDescent="0.2">
      <c r="O15989" s="62"/>
    </row>
    <row r="15990" spans="15:15" x14ac:dyDescent="0.2">
      <c r="O15990" s="62"/>
    </row>
    <row r="15991" spans="15:15" x14ac:dyDescent="0.2">
      <c r="O15991" s="62"/>
    </row>
    <row r="15992" spans="15:15" x14ac:dyDescent="0.2">
      <c r="O15992" s="62"/>
    </row>
    <row r="15993" spans="15:15" x14ac:dyDescent="0.2">
      <c r="O15993" s="62"/>
    </row>
    <row r="15994" spans="15:15" x14ac:dyDescent="0.2">
      <c r="O15994" s="62"/>
    </row>
    <row r="15995" spans="15:15" x14ac:dyDescent="0.2">
      <c r="O15995" s="62"/>
    </row>
    <row r="15996" spans="15:15" x14ac:dyDescent="0.2">
      <c r="O15996" s="62"/>
    </row>
    <row r="15997" spans="15:15" x14ac:dyDescent="0.2">
      <c r="O15997" s="62"/>
    </row>
    <row r="15998" spans="15:15" x14ac:dyDescent="0.2">
      <c r="O15998" s="62"/>
    </row>
    <row r="15999" spans="15:15" x14ac:dyDescent="0.2">
      <c r="O15999" s="62"/>
    </row>
    <row r="16000" spans="15:15" x14ac:dyDescent="0.2">
      <c r="O16000" s="62"/>
    </row>
    <row r="16001" spans="15:15" x14ac:dyDescent="0.2">
      <c r="O16001" s="62"/>
    </row>
    <row r="16002" spans="15:15" x14ac:dyDescent="0.2">
      <c r="O16002" s="62"/>
    </row>
    <row r="16003" spans="15:15" x14ac:dyDescent="0.2">
      <c r="O16003" s="62"/>
    </row>
    <row r="16004" spans="15:15" x14ac:dyDescent="0.2">
      <c r="O16004" s="62"/>
    </row>
    <row r="16005" spans="15:15" x14ac:dyDescent="0.2">
      <c r="O16005" s="62"/>
    </row>
    <row r="16006" spans="15:15" x14ac:dyDescent="0.2">
      <c r="O16006" s="62"/>
    </row>
    <row r="16007" spans="15:15" x14ac:dyDescent="0.2">
      <c r="O16007" s="62"/>
    </row>
    <row r="16008" spans="15:15" x14ac:dyDescent="0.2">
      <c r="O16008" s="62"/>
    </row>
    <row r="16009" spans="15:15" x14ac:dyDescent="0.2">
      <c r="O16009" s="62"/>
    </row>
    <row r="16010" spans="15:15" x14ac:dyDescent="0.2">
      <c r="O16010" s="62"/>
    </row>
    <row r="16011" spans="15:15" x14ac:dyDescent="0.2">
      <c r="O16011" s="62"/>
    </row>
    <row r="16012" spans="15:15" x14ac:dyDescent="0.2">
      <c r="O16012" s="62"/>
    </row>
    <row r="16013" spans="15:15" x14ac:dyDescent="0.2">
      <c r="O16013" s="62"/>
    </row>
    <row r="16014" spans="15:15" x14ac:dyDescent="0.2">
      <c r="O16014" s="62"/>
    </row>
    <row r="16015" spans="15:15" x14ac:dyDescent="0.2">
      <c r="O16015" s="62"/>
    </row>
    <row r="16016" spans="15:15" x14ac:dyDescent="0.2">
      <c r="O16016" s="62"/>
    </row>
    <row r="16017" spans="15:15" x14ac:dyDescent="0.2">
      <c r="O16017" s="62"/>
    </row>
    <row r="16018" spans="15:15" x14ac:dyDescent="0.2">
      <c r="O16018" s="62"/>
    </row>
    <row r="16019" spans="15:15" x14ac:dyDescent="0.2">
      <c r="O16019" s="62"/>
    </row>
    <row r="16020" spans="15:15" x14ac:dyDescent="0.2">
      <c r="O16020" s="62"/>
    </row>
    <row r="16021" spans="15:15" x14ac:dyDescent="0.2">
      <c r="O16021" s="62"/>
    </row>
    <row r="16022" spans="15:15" x14ac:dyDescent="0.2">
      <c r="O16022" s="62"/>
    </row>
    <row r="16023" spans="15:15" x14ac:dyDescent="0.2">
      <c r="O16023" s="62"/>
    </row>
    <row r="16024" spans="15:15" x14ac:dyDescent="0.2">
      <c r="O16024" s="62"/>
    </row>
    <row r="16025" spans="15:15" x14ac:dyDescent="0.2">
      <c r="O16025" s="62"/>
    </row>
    <row r="16026" spans="15:15" x14ac:dyDescent="0.2">
      <c r="O16026" s="62"/>
    </row>
    <row r="16027" spans="15:15" x14ac:dyDescent="0.2">
      <c r="O16027" s="62"/>
    </row>
    <row r="16028" spans="15:15" x14ac:dyDescent="0.2">
      <c r="O16028" s="62"/>
    </row>
    <row r="16029" spans="15:15" x14ac:dyDescent="0.2">
      <c r="O16029" s="62"/>
    </row>
    <row r="16030" spans="15:15" x14ac:dyDescent="0.2">
      <c r="O16030" s="62"/>
    </row>
    <row r="16031" spans="15:15" x14ac:dyDescent="0.2">
      <c r="O16031" s="62"/>
    </row>
    <row r="16032" spans="15:15" x14ac:dyDescent="0.2">
      <c r="O16032" s="62"/>
    </row>
    <row r="16033" spans="15:15" x14ac:dyDescent="0.2">
      <c r="O16033" s="62"/>
    </row>
    <row r="16034" spans="15:15" x14ac:dyDescent="0.2">
      <c r="O16034" s="62"/>
    </row>
    <row r="16035" spans="15:15" x14ac:dyDescent="0.2">
      <c r="O16035" s="62"/>
    </row>
    <row r="16036" spans="15:15" x14ac:dyDescent="0.2">
      <c r="O16036" s="62"/>
    </row>
    <row r="16037" spans="15:15" x14ac:dyDescent="0.2">
      <c r="O16037" s="62"/>
    </row>
    <row r="16038" spans="15:15" x14ac:dyDescent="0.2">
      <c r="O16038" s="62"/>
    </row>
    <row r="16039" spans="15:15" x14ac:dyDescent="0.2">
      <c r="O16039" s="62"/>
    </row>
    <row r="16040" spans="15:15" x14ac:dyDescent="0.2">
      <c r="O16040" s="62"/>
    </row>
    <row r="16041" spans="15:15" x14ac:dyDescent="0.2">
      <c r="O16041" s="62"/>
    </row>
    <row r="16042" spans="15:15" x14ac:dyDescent="0.2">
      <c r="O16042" s="62"/>
    </row>
    <row r="16043" spans="15:15" x14ac:dyDescent="0.2">
      <c r="O16043" s="62"/>
    </row>
    <row r="16044" spans="15:15" x14ac:dyDescent="0.2">
      <c r="O16044" s="62"/>
    </row>
    <row r="16045" spans="15:15" x14ac:dyDescent="0.2">
      <c r="O16045" s="62"/>
    </row>
    <row r="16046" spans="15:15" x14ac:dyDescent="0.2">
      <c r="O16046" s="62"/>
    </row>
    <row r="16047" spans="15:15" x14ac:dyDescent="0.2">
      <c r="O16047" s="62"/>
    </row>
    <row r="16048" spans="15:15" x14ac:dyDescent="0.2">
      <c r="O16048" s="62"/>
    </row>
    <row r="16049" spans="15:15" x14ac:dyDescent="0.2">
      <c r="O16049" s="62"/>
    </row>
    <row r="16050" spans="15:15" x14ac:dyDescent="0.2">
      <c r="O16050" s="62"/>
    </row>
    <row r="16051" spans="15:15" x14ac:dyDescent="0.2">
      <c r="O16051" s="62"/>
    </row>
    <row r="16052" spans="15:15" x14ac:dyDescent="0.2">
      <c r="O16052" s="62"/>
    </row>
    <row r="16053" spans="15:15" x14ac:dyDescent="0.2">
      <c r="O16053" s="62"/>
    </row>
    <row r="16054" spans="15:15" x14ac:dyDescent="0.2">
      <c r="O16054" s="62"/>
    </row>
    <row r="16055" spans="15:15" x14ac:dyDescent="0.2">
      <c r="O16055" s="62"/>
    </row>
    <row r="16056" spans="15:15" x14ac:dyDescent="0.2">
      <c r="O16056" s="62"/>
    </row>
    <row r="16057" spans="15:15" x14ac:dyDescent="0.2">
      <c r="O16057" s="62"/>
    </row>
    <row r="16058" spans="15:15" x14ac:dyDescent="0.2">
      <c r="O16058" s="62"/>
    </row>
    <row r="16059" spans="15:15" x14ac:dyDescent="0.2">
      <c r="O16059" s="62"/>
    </row>
    <row r="16060" spans="15:15" x14ac:dyDescent="0.2">
      <c r="O16060" s="62"/>
    </row>
    <row r="16061" spans="15:15" x14ac:dyDescent="0.2">
      <c r="O16061" s="62"/>
    </row>
    <row r="16062" spans="15:15" x14ac:dyDescent="0.2">
      <c r="O16062" s="62"/>
    </row>
    <row r="16063" spans="15:15" x14ac:dyDescent="0.2">
      <c r="O16063" s="62"/>
    </row>
    <row r="16064" spans="15:15" x14ac:dyDescent="0.2">
      <c r="O16064" s="62"/>
    </row>
    <row r="16065" spans="15:15" x14ac:dyDescent="0.2">
      <c r="O16065" s="62"/>
    </row>
    <row r="16066" spans="15:15" x14ac:dyDescent="0.2">
      <c r="O16066" s="62"/>
    </row>
    <row r="16067" spans="15:15" x14ac:dyDescent="0.2">
      <c r="O16067" s="62"/>
    </row>
    <row r="16068" spans="15:15" x14ac:dyDescent="0.2">
      <c r="O16068" s="62"/>
    </row>
    <row r="16069" spans="15:15" x14ac:dyDescent="0.2">
      <c r="O16069" s="62"/>
    </row>
    <row r="16070" spans="15:15" x14ac:dyDescent="0.2">
      <c r="O16070" s="62"/>
    </row>
    <row r="16071" spans="15:15" x14ac:dyDescent="0.2">
      <c r="O16071" s="62"/>
    </row>
    <row r="16072" spans="15:15" x14ac:dyDescent="0.2">
      <c r="O16072" s="62"/>
    </row>
    <row r="16073" spans="15:15" x14ac:dyDescent="0.2">
      <c r="O16073" s="62"/>
    </row>
    <row r="16074" spans="15:15" x14ac:dyDescent="0.2">
      <c r="O16074" s="62"/>
    </row>
    <row r="16075" spans="15:15" x14ac:dyDescent="0.2">
      <c r="O16075" s="62"/>
    </row>
    <row r="16076" spans="15:15" x14ac:dyDescent="0.2">
      <c r="O16076" s="62"/>
    </row>
    <row r="16077" spans="15:15" x14ac:dyDescent="0.2">
      <c r="O16077" s="62"/>
    </row>
    <row r="16078" spans="15:15" x14ac:dyDescent="0.2">
      <c r="O16078" s="62"/>
    </row>
    <row r="16079" spans="15:15" x14ac:dyDescent="0.2">
      <c r="O16079" s="62"/>
    </row>
    <row r="16080" spans="15:15" x14ac:dyDescent="0.2">
      <c r="O16080" s="62"/>
    </row>
    <row r="16081" spans="15:15" x14ac:dyDescent="0.2">
      <c r="O16081" s="62"/>
    </row>
    <row r="16082" spans="15:15" x14ac:dyDescent="0.2">
      <c r="O16082" s="62"/>
    </row>
    <row r="16083" spans="15:15" x14ac:dyDescent="0.2">
      <c r="O16083" s="62"/>
    </row>
    <row r="16084" spans="15:15" x14ac:dyDescent="0.2">
      <c r="O16084" s="62"/>
    </row>
    <row r="16085" spans="15:15" x14ac:dyDescent="0.2">
      <c r="O16085" s="62"/>
    </row>
    <row r="16086" spans="15:15" x14ac:dyDescent="0.2">
      <c r="O16086" s="62"/>
    </row>
    <row r="16087" spans="15:15" x14ac:dyDescent="0.2">
      <c r="O16087" s="62"/>
    </row>
    <row r="16088" spans="15:15" x14ac:dyDescent="0.2">
      <c r="O16088" s="62"/>
    </row>
    <row r="16089" spans="15:15" x14ac:dyDescent="0.2">
      <c r="O16089" s="62"/>
    </row>
    <row r="16090" spans="15:15" x14ac:dyDescent="0.2">
      <c r="O16090" s="62"/>
    </row>
    <row r="16091" spans="15:15" x14ac:dyDescent="0.2">
      <c r="O16091" s="62"/>
    </row>
    <row r="16092" spans="15:15" x14ac:dyDescent="0.2">
      <c r="O16092" s="62"/>
    </row>
    <row r="16093" spans="15:15" x14ac:dyDescent="0.2">
      <c r="O16093" s="62"/>
    </row>
    <row r="16094" spans="15:15" x14ac:dyDescent="0.2">
      <c r="O16094" s="62"/>
    </row>
    <row r="16095" spans="15:15" x14ac:dyDescent="0.2">
      <c r="O16095" s="62"/>
    </row>
    <row r="16096" spans="15:15" x14ac:dyDescent="0.2">
      <c r="O16096" s="62"/>
    </row>
    <row r="16097" spans="15:15" x14ac:dyDescent="0.2">
      <c r="O16097" s="62"/>
    </row>
    <row r="16098" spans="15:15" x14ac:dyDescent="0.2">
      <c r="O16098" s="62"/>
    </row>
    <row r="16099" spans="15:15" x14ac:dyDescent="0.2">
      <c r="O16099" s="62"/>
    </row>
    <row r="16100" spans="15:15" x14ac:dyDescent="0.2">
      <c r="O16100" s="62"/>
    </row>
    <row r="16101" spans="15:15" x14ac:dyDescent="0.2">
      <c r="O16101" s="62"/>
    </row>
    <row r="16102" spans="15:15" x14ac:dyDescent="0.2">
      <c r="O16102" s="62"/>
    </row>
    <row r="16103" spans="15:15" x14ac:dyDescent="0.2">
      <c r="O16103" s="62"/>
    </row>
    <row r="16104" spans="15:15" x14ac:dyDescent="0.2">
      <c r="O16104" s="62"/>
    </row>
    <row r="16105" spans="15:15" x14ac:dyDescent="0.2">
      <c r="O16105" s="62"/>
    </row>
    <row r="16106" spans="15:15" x14ac:dyDescent="0.2">
      <c r="O16106" s="62"/>
    </row>
    <row r="16107" spans="15:15" x14ac:dyDescent="0.2">
      <c r="O16107" s="62"/>
    </row>
    <row r="16108" spans="15:15" x14ac:dyDescent="0.2">
      <c r="O16108" s="62"/>
    </row>
    <row r="16109" spans="15:15" x14ac:dyDescent="0.2">
      <c r="O16109" s="62"/>
    </row>
    <row r="16110" spans="15:15" x14ac:dyDescent="0.2">
      <c r="O16110" s="62"/>
    </row>
    <row r="16111" spans="15:15" x14ac:dyDescent="0.2">
      <c r="O16111" s="62"/>
    </row>
    <row r="16112" spans="15:15" x14ac:dyDescent="0.2">
      <c r="O16112" s="62"/>
    </row>
    <row r="16113" spans="15:15" x14ac:dyDescent="0.2">
      <c r="O16113" s="62"/>
    </row>
    <row r="16114" spans="15:15" x14ac:dyDescent="0.2">
      <c r="O16114" s="62"/>
    </row>
    <row r="16115" spans="15:15" x14ac:dyDescent="0.2">
      <c r="O16115" s="62"/>
    </row>
    <row r="16116" spans="15:15" x14ac:dyDescent="0.2">
      <c r="O16116" s="62"/>
    </row>
    <row r="16117" spans="15:15" x14ac:dyDescent="0.2">
      <c r="O16117" s="62"/>
    </row>
    <row r="16118" spans="15:15" x14ac:dyDescent="0.2">
      <c r="O16118" s="62"/>
    </row>
    <row r="16119" spans="15:15" x14ac:dyDescent="0.2">
      <c r="O16119" s="62"/>
    </row>
    <row r="16120" spans="15:15" x14ac:dyDescent="0.2">
      <c r="O16120" s="62"/>
    </row>
    <row r="16121" spans="15:15" x14ac:dyDescent="0.2">
      <c r="O16121" s="62"/>
    </row>
    <row r="16122" spans="15:15" x14ac:dyDescent="0.2">
      <c r="O16122" s="62"/>
    </row>
    <row r="16123" spans="15:15" x14ac:dyDescent="0.2">
      <c r="O16123" s="62"/>
    </row>
    <row r="16124" spans="15:15" x14ac:dyDescent="0.2">
      <c r="O16124" s="62"/>
    </row>
    <row r="16125" spans="15:15" x14ac:dyDescent="0.2">
      <c r="O16125" s="62"/>
    </row>
    <row r="16126" spans="15:15" x14ac:dyDescent="0.2">
      <c r="O16126" s="62"/>
    </row>
    <row r="16127" spans="15:15" x14ac:dyDescent="0.2">
      <c r="O16127" s="62"/>
    </row>
    <row r="16128" spans="15:15" x14ac:dyDescent="0.2">
      <c r="O16128" s="62"/>
    </row>
    <row r="16129" spans="15:15" x14ac:dyDescent="0.2">
      <c r="O16129" s="62"/>
    </row>
    <row r="16130" spans="15:15" x14ac:dyDescent="0.2">
      <c r="O16130" s="62"/>
    </row>
    <row r="16131" spans="15:15" x14ac:dyDescent="0.2">
      <c r="O16131" s="62"/>
    </row>
    <row r="16132" spans="15:15" x14ac:dyDescent="0.2">
      <c r="O16132" s="62"/>
    </row>
    <row r="16133" spans="15:15" x14ac:dyDescent="0.2">
      <c r="O16133" s="62"/>
    </row>
    <row r="16134" spans="15:15" x14ac:dyDescent="0.2">
      <c r="O16134" s="62"/>
    </row>
    <row r="16135" spans="15:15" x14ac:dyDescent="0.2">
      <c r="O16135" s="62"/>
    </row>
    <row r="16136" spans="15:15" x14ac:dyDescent="0.2">
      <c r="O16136" s="62"/>
    </row>
    <row r="16137" spans="15:15" x14ac:dyDescent="0.2">
      <c r="O16137" s="62"/>
    </row>
    <row r="16138" spans="15:15" x14ac:dyDescent="0.2">
      <c r="O16138" s="62"/>
    </row>
    <row r="16139" spans="15:15" x14ac:dyDescent="0.2">
      <c r="O16139" s="62"/>
    </row>
    <row r="16140" spans="15:15" x14ac:dyDescent="0.2">
      <c r="O16140" s="62"/>
    </row>
    <row r="16141" spans="15:15" x14ac:dyDescent="0.2">
      <c r="O16141" s="62"/>
    </row>
    <row r="16142" spans="15:15" x14ac:dyDescent="0.2">
      <c r="O16142" s="62"/>
    </row>
    <row r="16143" spans="15:15" x14ac:dyDescent="0.2">
      <c r="O16143" s="62"/>
    </row>
    <row r="16144" spans="15:15" x14ac:dyDescent="0.2">
      <c r="O16144" s="62"/>
    </row>
    <row r="16145" spans="15:15" x14ac:dyDescent="0.2">
      <c r="O16145" s="62"/>
    </row>
    <row r="16146" spans="15:15" x14ac:dyDescent="0.2">
      <c r="O16146" s="62"/>
    </row>
    <row r="16147" spans="15:15" x14ac:dyDescent="0.2">
      <c r="O16147" s="62"/>
    </row>
    <row r="16148" spans="15:15" x14ac:dyDescent="0.2">
      <c r="O16148" s="62"/>
    </row>
    <row r="16149" spans="15:15" x14ac:dyDescent="0.2">
      <c r="O16149" s="62"/>
    </row>
    <row r="16150" spans="15:15" x14ac:dyDescent="0.2">
      <c r="O16150" s="62"/>
    </row>
    <row r="16151" spans="15:15" x14ac:dyDescent="0.2">
      <c r="O16151" s="62"/>
    </row>
    <row r="16152" spans="15:15" x14ac:dyDescent="0.2">
      <c r="O16152" s="62"/>
    </row>
    <row r="16153" spans="15:15" x14ac:dyDescent="0.2">
      <c r="O16153" s="62"/>
    </row>
    <row r="16154" spans="15:15" x14ac:dyDescent="0.2">
      <c r="O16154" s="62"/>
    </row>
    <row r="16155" spans="15:15" x14ac:dyDescent="0.2">
      <c r="O16155" s="62"/>
    </row>
    <row r="16156" spans="15:15" x14ac:dyDescent="0.2">
      <c r="O16156" s="62"/>
    </row>
    <row r="16157" spans="15:15" x14ac:dyDescent="0.2">
      <c r="O16157" s="62"/>
    </row>
    <row r="16158" spans="15:15" x14ac:dyDescent="0.2">
      <c r="O16158" s="62"/>
    </row>
    <row r="16159" spans="15:15" x14ac:dyDescent="0.2">
      <c r="O16159" s="62"/>
    </row>
    <row r="16160" spans="15:15" x14ac:dyDescent="0.2">
      <c r="O16160" s="62"/>
    </row>
    <row r="16161" spans="15:15" x14ac:dyDescent="0.2">
      <c r="O16161" s="62"/>
    </row>
    <row r="16162" spans="15:15" x14ac:dyDescent="0.2">
      <c r="O16162" s="62"/>
    </row>
    <row r="16163" spans="15:15" x14ac:dyDescent="0.2">
      <c r="O16163" s="62"/>
    </row>
    <row r="16164" spans="15:15" x14ac:dyDescent="0.2">
      <c r="O16164" s="62"/>
    </row>
    <row r="16165" spans="15:15" x14ac:dyDescent="0.2">
      <c r="O16165" s="62"/>
    </row>
    <row r="16166" spans="15:15" x14ac:dyDescent="0.2">
      <c r="O16166" s="62"/>
    </row>
    <row r="16167" spans="15:15" x14ac:dyDescent="0.2">
      <c r="O16167" s="62"/>
    </row>
    <row r="16168" spans="15:15" x14ac:dyDescent="0.2">
      <c r="O16168" s="62"/>
    </row>
    <row r="16169" spans="15:15" x14ac:dyDescent="0.2">
      <c r="O16169" s="62"/>
    </row>
    <row r="16170" spans="15:15" x14ac:dyDescent="0.2">
      <c r="O16170" s="62"/>
    </row>
    <row r="16171" spans="15:15" x14ac:dyDescent="0.2">
      <c r="O16171" s="62"/>
    </row>
    <row r="16172" spans="15:15" x14ac:dyDescent="0.2">
      <c r="O16172" s="62"/>
    </row>
    <row r="16173" spans="15:15" x14ac:dyDescent="0.2">
      <c r="O16173" s="62"/>
    </row>
    <row r="16174" spans="15:15" x14ac:dyDescent="0.2">
      <c r="O16174" s="62"/>
    </row>
    <row r="16175" spans="15:15" x14ac:dyDescent="0.2">
      <c r="O16175" s="62"/>
    </row>
    <row r="16176" spans="15:15" x14ac:dyDescent="0.2">
      <c r="O16176" s="62"/>
    </row>
    <row r="16177" spans="15:15" x14ac:dyDescent="0.2">
      <c r="O16177" s="62"/>
    </row>
    <row r="16178" spans="15:15" x14ac:dyDescent="0.2">
      <c r="O16178" s="62"/>
    </row>
    <row r="16179" spans="15:15" x14ac:dyDescent="0.2">
      <c r="O16179" s="62"/>
    </row>
    <row r="16180" spans="15:15" x14ac:dyDescent="0.2">
      <c r="O16180" s="62"/>
    </row>
    <row r="16181" spans="15:15" x14ac:dyDescent="0.2">
      <c r="O16181" s="62"/>
    </row>
    <row r="16182" spans="15:15" x14ac:dyDescent="0.2">
      <c r="O16182" s="62"/>
    </row>
    <row r="16183" spans="15:15" x14ac:dyDescent="0.2">
      <c r="O16183" s="62"/>
    </row>
    <row r="16184" spans="15:15" x14ac:dyDescent="0.2">
      <c r="O16184" s="62"/>
    </row>
    <row r="16185" spans="15:15" x14ac:dyDescent="0.2">
      <c r="O16185" s="62"/>
    </row>
    <row r="16186" spans="15:15" x14ac:dyDescent="0.2">
      <c r="O16186" s="62"/>
    </row>
    <row r="16187" spans="15:15" x14ac:dyDescent="0.2">
      <c r="O16187" s="62"/>
    </row>
    <row r="16188" spans="15:15" x14ac:dyDescent="0.2">
      <c r="O16188" s="62"/>
    </row>
    <row r="16189" spans="15:15" x14ac:dyDescent="0.2">
      <c r="O16189" s="62"/>
    </row>
    <row r="16190" spans="15:15" x14ac:dyDescent="0.2">
      <c r="O16190" s="62"/>
    </row>
    <row r="16191" spans="15:15" x14ac:dyDescent="0.2">
      <c r="O16191" s="62"/>
    </row>
    <row r="16192" spans="15:15" x14ac:dyDescent="0.2">
      <c r="O16192" s="62"/>
    </row>
    <row r="16193" spans="15:15" x14ac:dyDescent="0.2">
      <c r="O16193" s="62"/>
    </row>
    <row r="16194" spans="15:15" x14ac:dyDescent="0.2">
      <c r="O16194" s="62"/>
    </row>
    <row r="16195" spans="15:15" x14ac:dyDescent="0.2">
      <c r="O16195" s="62"/>
    </row>
    <row r="16196" spans="15:15" x14ac:dyDescent="0.2">
      <c r="O16196" s="62"/>
    </row>
    <row r="16197" spans="15:15" x14ac:dyDescent="0.2">
      <c r="O16197" s="62"/>
    </row>
    <row r="16198" spans="15:15" x14ac:dyDescent="0.2">
      <c r="O16198" s="62"/>
    </row>
    <row r="16199" spans="15:15" x14ac:dyDescent="0.2">
      <c r="O16199" s="62"/>
    </row>
    <row r="16200" spans="15:15" x14ac:dyDescent="0.2">
      <c r="O16200" s="62"/>
    </row>
    <row r="16201" spans="15:15" x14ac:dyDescent="0.2">
      <c r="O16201" s="62"/>
    </row>
    <row r="16202" spans="15:15" x14ac:dyDescent="0.2">
      <c r="O16202" s="62"/>
    </row>
    <row r="16203" spans="15:15" x14ac:dyDescent="0.2">
      <c r="O16203" s="62"/>
    </row>
    <row r="16204" spans="15:15" x14ac:dyDescent="0.2">
      <c r="O16204" s="62"/>
    </row>
    <row r="16205" spans="15:15" x14ac:dyDescent="0.2">
      <c r="O16205" s="62"/>
    </row>
    <row r="16206" spans="15:15" x14ac:dyDescent="0.2">
      <c r="O16206" s="62"/>
    </row>
    <row r="16207" spans="15:15" x14ac:dyDescent="0.2">
      <c r="O16207" s="62"/>
    </row>
    <row r="16208" spans="15:15" x14ac:dyDescent="0.2">
      <c r="O16208" s="62"/>
    </row>
    <row r="16209" spans="15:15" x14ac:dyDescent="0.2">
      <c r="O16209" s="62"/>
    </row>
    <row r="16210" spans="15:15" x14ac:dyDescent="0.2">
      <c r="O16210" s="62"/>
    </row>
    <row r="16211" spans="15:15" x14ac:dyDescent="0.2">
      <c r="O16211" s="62"/>
    </row>
    <row r="16212" spans="15:15" x14ac:dyDescent="0.2">
      <c r="O16212" s="62"/>
    </row>
    <row r="16213" spans="15:15" x14ac:dyDescent="0.2">
      <c r="O16213" s="62"/>
    </row>
    <row r="16214" spans="15:15" x14ac:dyDescent="0.2">
      <c r="O16214" s="62"/>
    </row>
    <row r="16215" spans="15:15" x14ac:dyDescent="0.2">
      <c r="O16215" s="62"/>
    </row>
    <row r="16216" spans="15:15" x14ac:dyDescent="0.2">
      <c r="O16216" s="62"/>
    </row>
    <row r="16217" spans="15:15" x14ac:dyDescent="0.2">
      <c r="O16217" s="62"/>
    </row>
    <row r="16218" spans="15:15" x14ac:dyDescent="0.2">
      <c r="O16218" s="62"/>
    </row>
    <row r="16219" spans="15:15" x14ac:dyDescent="0.2">
      <c r="O16219" s="62"/>
    </row>
    <row r="16220" spans="15:15" x14ac:dyDescent="0.2">
      <c r="O16220" s="62"/>
    </row>
    <row r="16221" spans="15:15" x14ac:dyDescent="0.2">
      <c r="O16221" s="62"/>
    </row>
    <row r="16222" spans="15:15" x14ac:dyDescent="0.2">
      <c r="O16222" s="62"/>
    </row>
    <row r="16223" spans="15:15" x14ac:dyDescent="0.2">
      <c r="O16223" s="62"/>
    </row>
    <row r="16224" spans="15:15" x14ac:dyDescent="0.2">
      <c r="O16224" s="62"/>
    </row>
    <row r="16225" spans="15:15" x14ac:dyDescent="0.2">
      <c r="O16225" s="62"/>
    </row>
    <row r="16226" spans="15:15" x14ac:dyDescent="0.2">
      <c r="O16226" s="62"/>
    </row>
    <row r="16227" spans="15:15" x14ac:dyDescent="0.2">
      <c r="O16227" s="62"/>
    </row>
    <row r="16228" spans="15:15" x14ac:dyDescent="0.2">
      <c r="O16228" s="62"/>
    </row>
    <row r="16229" spans="15:15" x14ac:dyDescent="0.2">
      <c r="O16229" s="62"/>
    </row>
    <row r="16230" spans="15:15" x14ac:dyDescent="0.2">
      <c r="O16230" s="62"/>
    </row>
    <row r="16231" spans="15:15" x14ac:dyDescent="0.2">
      <c r="O16231" s="62"/>
    </row>
    <row r="16232" spans="15:15" x14ac:dyDescent="0.2">
      <c r="O16232" s="62"/>
    </row>
    <row r="16233" spans="15:15" x14ac:dyDescent="0.2">
      <c r="O16233" s="62"/>
    </row>
    <row r="16234" spans="15:15" x14ac:dyDescent="0.2">
      <c r="O16234" s="62"/>
    </row>
    <row r="16235" spans="15:15" x14ac:dyDescent="0.2">
      <c r="O16235" s="62"/>
    </row>
    <row r="16236" spans="15:15" x14ac:dyDescent="0.2">
      <c r="O16236" s="62"/>
    </row>
    <row r="16237" spans="15:15" x14ac:dyDescent="0.2">
      <c r="O16237" s="62"/>
    </row>
    <row r="16238" spans="15:15" x14ac:dyDescent="0.2">
      <c r="O16238" s="62"/>
    </row>
    <row r="16239" spans="15:15" x14ac:dyDescent="0.2">
      <c r="O16239" s="62"/>
    </row>
    <row r="16240" spans="15:15" x14ac:dyDescent="0.2">
      <c r="O16240" s="62"/>
    </row>
    <row r="16241" spans="15:15" x14ac:dyDescent="0.2">
      <c r="O16241" s="62"/>
    </row>
    <row r="16242" spans="15:15" x14ac:dyDescent="0.2">
      <c r="O16242" s="62"/>
    </row>
    <row r="16243" spans="15:15" x14ac:dyDescent="0.2">
      <c r="O16243" s="62"/>
    </row>
    <row r="16244" spans="15:15" x14ac:dyDescent="0.2">
      <c r="O16244" s="62"/>
    </row>
    <row r="16245" spans="15:15" x14ac:dyDescent="0.2">
      <c r="O16245" s="62"/>
    </row>
    <row r="16246" spans="15:15" x14ac:dyDescent="0.2">
      <c r="O16246" s="62"/>
    </row>
    <row r="16247" spans="15:15" x14ac:dyDescent="0.2">
      <c r="O16247" s="62"/>
    </row>
    <row r="16248" spans="15:15" x14ac:dyDescent="0.2">
      <c r="O16248" s="62"/>
    </row>
    <row r="16249" spans="15:15" x14ac:dyDescent="0.2">
      <c r="O16249" s="62"/>
    </row>
    <row r="16250" spans="15:15" x14ac:dyDescent="0.2">
      <c r="O16250" s="62"/>
    </row>
    <row r="16251" spans="15:15" x14ac:dyDescent="0.2">
      <c r="O16251" s="62"/>
    </row>
    <row r="16252" spans="15:15" x14ac:dyDescent="0.2">
      <c r="O16252" s="62"/>
    </row>
    <row r="16253" spans="15:15" x14ac:dyDescent="0.2">
      <c r="O16253" s="62"/>
    </row>
    <row r="16254" spans="15:15" x14ac:dyDescent="0.2">
      <c r="O16254" s="62"/>
    </row>
    <row r="16255" spans="15:15" x14ac:dyDescent="0.2">
      <c r="O16255" s="62"/>
    </row>
    <row r="16256" spans="15:15" x14ac:dyDescent="0.2">
      <c r="O16256" s="62"/>
    </row>
    <row r="16257" spans="15:15" x14ac:dyDescent="0.2">
      <c r="O16257" s="62"/>
    </row>
    <row r="16258" spans="15:15" x14ac:dyDescent="0.2">
      <c r="O16258" s="62"/>
    </row>
    <row r="16259" spans="15:15" x14ac:dyDescent="0.2">
      <c r="O16259" s="62"/>
    </row>
    <row r="16260" spans="15:15" x14ac:dyDescent="0.2">
      <c r="O16260" s="62"/>
    </row>
    <row r="16261" spans="15:15" x14ac:dyDescent="0.2">
      <c r="O16261" s="62"/>
    </row>
    <row r="16262" spans="15:15" x14ac:dyDescent="0.2">
      <c r="O16262" s="62"/>
    </row>
    <row r="16263" spans="15:15" x14ac:dyDescent="0.2">
      <c r="O16263" s="62"/>
    </row>
    <row r="16264" spans="15:15" x14ac:dyDescent="0.2">
      <c r="O16264" s="62"/>
    </row>
    <row r="16265" spans="15:15" x14ac:dyDescent="0.2">
      <c r="O16265" s="62"/>
    </row>
    <row r="16266" spans="15:15" x14ac:dyDescent="0.2">
      <c r="O16266" s="62"/>
    </row>
    <row r="16267" spans="15:15" x14ac:dyDescent="0.2">
      <c r="O16267" s="62"/>
    </row>
    <row r="16268" spans="15:15" x14ac:dyDescent="0.2">
      <c r="O16268" s="62"/>
    </row>
    <row r="16269" spans="15:15" x14ac:dyDescent="0.2">
      <c r="O16269" s="62"/>
    </row>
    <row r="16270" spans="15:15" x14ac:dyDescent="0.2">
      <c r="O16270" s="62"/>
    </row>
    <row r="16271" spans="15:15" x14ac:dyDescent="0.2">
      <c r="O16271" s="62"/>
    </row>
    <row r="16272" spans="15:15" x14ac:dyDescent="0.2">
      <c r="O16272" s="62"/>
    </row>
    <row r="16273" spans="15:15" x14ac:dyDescent="0.2">
      <c r="O16273" s="62"/>
    </row>
    <row r="16274" spans="15:15" x14ac:dyDescent="0.2">
      <c r="O16274" s="62"/>
    </row>
    <row r="16275" spans="15:15" x14ac:dyDescent="0.2">
      <c r="O16275" s="62"/>
    </row>
    <row r="16276" spans="15:15" x14ac:dyDescent="0.2">
      <c r="O16276" s="62"/>
    </row>
    <row r="16277" spans="15:15" x14ac:dyDescent="0.2">
      <c r="O16277" s="62"/>
    </row>
    <row r="16278" spans="15:15" x14ac:dyDescent="0.2">
      <c r="O16278" s="62"/>
    </row>
    <row r="16279" spans="15:15" x14ac:dyDescent="0.2">
      <c r="O16279" s="62"/>
    </row>
    <row r="16280" spans="15:15" x14ac:dyDescent="0.2">
      <c r="O16280" s="62"/>
    </row>
    <row r="16281" spans="15:15" x14ac:dyDescent="0.2">
      <c r="O16281" s="62"/>
    </row>
    <row r="16282" spans="15:15" x14ac:dyDescent="0.2">
      <c r="O16282" s="62"/>
    </row>
    <row r="16283" spans="15:15" x14ac:dyDescent="0.2">
      <c r="O16283" s="62"/>
    </row>
    <row r="16284" spans="15:15" x14ac:dyDescent="0.2">
      <c r="O16284" s="62"/>
    </row>
    <row r="16285" spans="15:15" x14ac:dyDescent="0.2">
      <c r="O16285" s="62"/>
    </row>
    <row r="16286" spans="15:15" x14ac:dyDescent="0.2">
      <c r="O16286" s="62"/>
    </row>
    <row r="16287" spans="15:15" x14ac:dyDescent="0.2">
      <c r="O16287" s="62"/>
    </row>
    <row r="16288" spans="15:15" x14ac:dyDescent="0.2">
      <c r="O16288" s="62"/>
    </row>
    <row r="16289" spans="15:15" x14ac:dyDescent="0.2">
      <c r="O16289" s="62"/>
    </row>
    <row r="16290" spans="15:15" x14ac:dyDescent="0.2">
      <c r="O16290" s="62"/>
    </row>
    <row r="16291" spans="15:15" x14ac:dyDescent="0.2">
      <c r="O16291" s="62"/>
    </row>
    <row r="16292" spans="15:15" x14ac:dyDescent="0.2">
      <c r="O16292" s="62"/>
    </row>
    <row r="16293" spans="15:15" x14ac:dyDescent="0.2">
      <c r="O16293" s="62"/>
    </row>
    <row r="16294" spans="15:15" x14ac:dyDescent="0.2">
      <c r="O16294" s="62"/>
    </row>
    <row r="16295" spans="15:15" x14ac:dyDescent="0.2">
      <c r="O16295" s="62"/>
    </row>
    <row r="16296" spans="15:15" x14ac:dyDescent="0.2">
      <c r="O16296" s="62"/>
    </row>
    <row r="16297" spans="15:15" x14ac:dyDescent="0.2">
      <c r="O16297" s="62"/>
    </row>
    <row r="16298" spans="15:15" x14ac:dyDescent="0.2">
      <c r="O16298" s="62"/>
    </row>
    <row r="16299" spans="15:15" x14ac:dyDescent="0.2">
      <c r="O16299" s="62"/>
    </row>
    <row r="16300" spans="15:15" x14ac:dyDescent="0.2">
      <c r="O16300" s="62"/>
    </row>
    <row r="16301" spans="15:15" x14ac:dyDescent="0.2">
      <c r="O16301" s="62"/>
    </row>
    <row r="16302" spans="15:15" x14ac:dyDescent="0.2">
      <c r="O16302" s="62"/>
    </row>
    <row r="16303" spans="15:15" x14ac:dyDescent="0.2">
      <c r="O16303" s="62"/>
    </row>
    <row r="16304" spans="15:15" x14ac:dyDescent="0.2">
      <c r="O16304" s="62"/>
    </row>
    <row r="16305" spans="15:15" x14ac:dyDescent="0.2">
      <c r="O16305" s="62"/>
    </row>
    <row r="16306" spans="15:15" x14ac:dyDescent="0.2">
      <c r="O16306" s="62"/>
    </row>
    <row r="16307" spans="15:15" x14ac:dyDescent="0.2">
      <c r="O16307" s="62"/>
    </row>
    <row r="16308" spans="15:15" x14ac:dyDescent="0.2">
      <c r="O16308" s="62"/>
    </row>
    <row r="16309" spans="15:15" x14ac:dyDescent="0.2">
      <c r="O16309" s="62"/>
    </row>
    <row r="16310" spans="15:15" x14ac:dyDescent="0.2">
      <c r="O16310" s="62"/>
    </row>
    <row r="16311" spans="15:15" x14ac:dyDescent="0.2">
      <c r="O16311" s="62"/>
    </row>
    <row r="16312" spans="15:15" x14ac:dyDescent="0.2">
      <c r="O16312" s="62"/>
    </row>
    <row r="16313" spans="15:15" x14ac:dyDescent="0.2">
      <c r="O16313" s="62"/>
    </row>
    <row r="16314" spans="15:15" x14ac:dyDescent="0.2">
      <c r="O16314" s="62"/>
    </row>
    <row r="16315" spans="15:15" x14ac:dyDescent="0.2">
      <c r="O16315" s="62"/>
    </row>
    <row r="16316" spans="15:15" x14ac:dyDescent="0.2">
      <c r="O16316" s="62"/>
    </row>
    <row r="16317" spans="15:15" x14ac:dyDescent="0.2">
      <c r="O16317" s="62"/>
    </row>
    <row r="16318" spans="15:15" x14ac:dyDescent="0.2">
      <c r="O16318" s="62"/>
    </row>
    <row r="16319" spans="15:15" x14ac:dyDescent="0.2">
      <c r="O16319" s="62"/>
    </row>
    <row r="16320" spans="15:15" x14ac:dyDescent="0.2">
      <c r="O16320" s="62"/>
    </row>
    <row r="16321" spans="15:15" x14ac:dyDescent="0.2">
      <c r="O16321" s="62"/>
    </row>
    <row r="16322" spans="15:15" x14ac:dyDescent="0.2">
      <c r="O16322" s="62"/>
    </row>
    <row r="16323" spans="15:15" x14ac:dyDescent="0.2">
      <c r="O16323" s="62"/>
    </row>
    <row r="16324" spans="15:15" x14ac:dyDescent="0.2">
      <c r="O16324" s="62"/>
    </row>
    <row r="16325" spans="15:15" x14ac:dyDescent="0.2">
      <c r="O16325" s="62"/>
    </row>
    <row r="16326" spans="15:15" x14ac:dyDescent="0.2">
      <c r="O16326" s="62"/>
    </row>
    <row r="16327" spans="15:15" x14ac:dyDescent="0.2">
      <c r="O16327" s="62"/>
    </row>
    <row r="16328" spans="15:15" x14ac:dyDescent="0.2">
      <c r="O16328" s="62"/>
    </row>
    <row r="16329" spans="15:15" x14ac:dyDescent="0.2">
      <c r="O16329" s="62"/>
    </row>
    <row r="16330" spans="15:15" x14ac:dyDescent="0.2">
      <c r="O16330" s="62"/>
    </row>
    <row r="16331" spans="15:15" x14ac:dyDescent="0.2">
      <c r="O16331" s="62"/>
    </row>
    <row r="16332" spans="15:15" x14ac:dyDescent="0.2">
      <c r="O16332" s="62"/>
    </row>
    <row r="16333" spans="15:15" x14ac:dyDescent="0.2">
      <c r="O16333" s="62"/>
    </row>
    <row r="16334" spans="15:15" x14ac:dyDescent="0.2">
      <c r="O16334" s="62"/>
    </row>
    <row r="16335" spans="15:15" x14ac:dyDescent="0.2">
      <c r="O16335" s="62"/>
    </row>
    <row r="16336" spans="15:15" x14ac:dyDescent="0.2">
      <c r="O16336" s="62"/>
    </row>
    <row r="16337" spans="15:15" x14ac:dyDescent="0.2">
      <c r="O16337" s="62"/>
    </row>
    <row r="16338" spans="15:15" x14ac:dyDescent="0.2">
      <c r="O16338" s="62"/>
    </row>
    <row r="16339" spans="15:15" x14ac:dyDescent="0.2">
      <c r="O16339" s="62"/>
    </row>
    <row r="16340" spans="15:15" x14ac:dyDescent="0.2">
      <c r="O16340" s="62"/>
    </row>
    <row r="16341" spans="15:15" x14ac:dyDescent="0.2">
      <c r="O16341" s="62"/>
    </row>
    <row r="16342" spans="15:15" x14ac:dyDescent="0.2">
      <c r="O16342" s="62"/>
    </row>
    <row r="16343" spans="15:15" x14ac:dyDescent="0.2">
      <c r="O16343" s="62"/>
    </row>
    <row r="16344" spans="15:15" x14ac:dyDescent="0.2">
      <c r="O16344" s="62"/>
    </row>
    <row r="16345" spans="15:15" x14ac:dyDescent="0.2">
      <c r="O16345" s="62"/>
    </row>
    <row r="16346" spans="15:15" x14ac:dyDescent="0.2">
      <c r="O16346" s="62"/>
    </row>
    <row r="16347" spans="15:15" x14ac:dyDescent="0.2">
      <c r="O16347" s="62"/>
    </row>
    <row r="16348" spans="15:15" x14ac:dyDescent="0.2">
      <c r="O16348" s="62"/>
    </row>
    <row r="16349" spans="15:15" x14ac:dyDescent="0.2">
      <c r="O16349" s="62"/>
    </row>
    <row r="16350" spans="15:15" x14ac:dyDescent="0.2">
      <c r="O16350" s="62"/>
    </row>
    <row r="16351" spans="15:15" x14ac:dyDescent="0.2">
      <c r="O16351" s="62"/>
    </row>
    <row r="16352" spans="15:15" x14ac:dyDescent="0.2">
      <c r="O16352" s="62"/>
    </row>
    <row r="16353" spans="15:15" x14ac:dyDescent="0.2">
      <c r="O16353" s="62"/>
    </row>
    <row r="16354" spans="15:15" x14ac:dyDescent="0.2">
      <c r="O16354" s="62"/>
    </row>
    <row r="16355" spans="15:15" x14ac:dyDescent="0.2">
      <c r="O16355" s="62"/>
    </row>
    <row r="16356" spans="15:15" x14ac:dyDescent="0.2">
      <c r="O16356" s="62"/>
    </row>
    <row r="16357" spans="15:15" x14ac:dyDescent="0.2">
      <c r="O16357" s="62"/>
    </row>
    <row r="16358" spans="15:15" x14ac:dyDescent="0.2">
      <c r="O16358" s="62"/>
    </row>
    <row r="16359" spans="15:15" x14ac:dyDescent="0.2">
      <c r="O16359" s="62"/>
    </row>
    <row r="16360" spans="15:15" x14ac:dyDescent="0.2">
      <c r="O16360" s="62"/>
    </row>
    <row r="16361" spans="15:15" x14ac:dyDescent="0.2">
      <c r="O16361" s="62"/>
    </row>
    <row r="16362" spans="15:15" x14ac:dyDescent="0.2">
      <c r="O16362" s="62"/>
    </row>
    <row r="16363" spans="15:15" x14ac:dyDescent="0.2">
      <c r="O16363" s="62"/>
    </row>
    <row r="16364" spans="15:15" x14ac:dyDescent="0.2">
      <c r="O16364" s="62"/>
    </row>
    <row r="16365" spans="15:15" x14ac:dyDescent="0.2">
      <c r="O16365" s="62"/>
    </row>
    <row r="16366" spans="15:15" x14ac:dyDescent="0.2">
      <c r="O16366" s="62"/>
    </row>
    <row r="16367" spans="15:15" x14ac:dyDescent="0.2">
      <c r="O16367" s="62"/>
    </row>
    <row r="16368" spans="15:15" x14ac:dyDescent="0.2">
      <c r="O16368" s="62"/>
    </row>
    <row r="16369" spans="15:15" x14ac:dyDescent="0.2">
      <c r="O16369" s="62"/>
    </row>
    <row r="16370" spans="15:15" x14ac:dyDescent="0.2">
      <c r="O16370" s="62"/>
    </row>
    <row r="16371" spans="15:15" x14ac:dyDescent="0.2">
      <c r="O16371" s="62"/>
    </row>
    <row r="16372" spans="15:15" x14ac:dyDescent="0.2">
      <c r="O16372" s="62"/>
    </row>
    <row r="16373" spans="15:15" x14ac:dyDescent="0.2">
      <c r="O16373" s="62"/>
    </row>
    <row r="16374" spans="15:15" x14ac:dyDescent="0.2">
      <c r="O16374" s="62"/>
    </row>
    <row r="16375" spans="15:15" x14ac:dyDescent="0.2">
      <c r="O16375" s="62"/>
    </row>
    <row r="16376" spans="15:15" x14ac:dyDescent="0.2">
      <c r="O16376" s="62"/>
    </row>
    <row r="16377" spans="15:15" x14ac:dyDescent="0.2">
      <c r="O16377" s="62"/>
    </row>
    <row r="16378" spans="15:15" x14ac:dyDescent="0.2">
      <c r="O16378" s="62"/>
    </row>
    <row r="16379" spans="15:15" x14ac:dyDescent="0.2">
      <c r="O16379" s="62"/>
    </row>
    <row r="16380" spans="15:15" x14ac:dyDescent="0.2">
      <c r="O16380" s="62"/>
    </row>
    <row r="16381" spans="15:15" x14ac:dyDescent="0.2">
      <c r="O16381" s="62"/>
    </row>
    <row r="16382" spans="15:15" x14ac:dyDescent="0.2">
      <c r="O16382" s="62"/>
    </row>
    <row r="16383" spans="15:15" x14ac:dyDescent="0.2">
      <c r="O16383" s="62"/>
    </row>
    <row r="16384" spans="15:15" x14ac:dyDescent="0.2">
      <c r="O16384" s="62"/>
    </row>
    <row r="16385" spans="15:15" x14ac:dyDescent="0.2">
      <c r="O16385" s="62"/>
    </row>
    <row r="16386" spans="15:15" x14ac:dyDescent="0.2">
      <c r="O16386" s="62"/>
    </row>
    <row r="16387" spans="15:15" x14ac:dyDescent="0.2">
      <c r="O16387" s="62"/>
    </row>
    <row r="16388" spans="15:15" x14ac:dyDescent="0.2">
      <c r="O16388" s="62"/>
    </row>
    <row r="16389" spans="15:15" x14ac:dyDescent="0.2">
      <c r="O16389" s="62"/>
    </row>
    <row r="16390" spans="15:15" x14ac:dyDescent="0.2">
      <c r="O16390" s="62"/>
    </row>
    <row r="16391" spans="15:15" x14ac:dyDescent="0.2">
      <c r="O16391" s="62"/>
    </row>
    <row r="16392" spans="15:15" x14ac:dyDescent="0.2">
      <c r="O16392" s="62"/>
    </row>
    <row r="16393" spans="15:15" x14ac:dyDescent="0.2">
      <c r="O16393" s="62"/>
    </row>
    <row r="16394" spans="15:15" x14ac:dyDescent="0.2">
      <c r="O16394" s="62"/>
    </row>
    <row r="16395" spans="15:15" x14ac:dyDescent="0.2">
      <c r="O16395" s="62"/>
    </row>
    <row r="16396" spans="15:15" x14ac:dyDescent="0.2">
      <c r="O16396" s="62"/>
    </row>
    <row r="16397" spans="15:15" x14ac:dyDescent="0.2">
      <c r="O16397" s="62"/>
    </row>
    <row r="16398" spans="15:15" x14ac:dyDescent="0.2">
      <c r="O16398" s="62"/>
    </row>
    <row r="16399" spans="15:15" x14ac:dyDescent="0.2">
      <c r="O16399" s="62"/>
    </row>
    <row r="16400" spans="15:15" x14ac:dyDescent="0.2">
      <c r="O16400" s="62"/>
    </row>
    <row r="16401" spans="15:15" x14ac:dyDescent="0.2">
      <c r="O16401" s="62"/>
    </row>
    <row r="16402" spans="15:15" x14ac:dyDescent="0.2">
      <c r="O16402" s="62"/>
    </row>
    <row r="16403" spans="15:15" x14ac:dyDescent="0.2">
      <c r="O16403" s="62"/>
    </row>
    <row r="16404" spans="15:15" x14ac:dyDescent="0.2">
      <c r="O16404" s="62"/>
    </row>
    <row r="16405" spans="15:15" x14ac:dyDescent="0.2">
      <c r="O16405" s="62"/>
    </row>
    <row r="16406" spans="15:15" x14ac:dyDescent="0.2">
      <c r="O16406" s="62"/>
    </row>
    <row r="16407" spans="15:15" x14ac:dyDescent="0.2">
      <c r="O16407" s="62"/>
    </row>
    <row r="16408" spans="15:15" x14ac:dyDescent="0.2">
      <c r="O16408" s="62"/>
    </row>
    <row r="16409" spans="15:15" x14ac:dyDescent="0.2">
      <c r="O16409" s="62"/>
    </row>
    <row r="16410" spans="15:15" x14ac:dyDescent="0.2">
      <c r="O16410" s="62"/>
    </row>
    <row r="16411" spans="15:15" x14ac:dyDescent="0.2">
      <c r="O16411" s="62"/>
    </row>
    <row r="16412" spans="15:15" x14ac:dyDescent="0.2">
      <c r="O16412" s="62"/>
    </row>
    <row r="16413" spans="15:15" x14ac:dyDescent="0.2">
      <c r="O16413" s="62"/>
    </row>
    <row r="16414" spans="15:15" x14ac:dyDescent="0.2">
      <c r="O16414" s="62"/>
    </row>
    <row r="16415" spans="15:15" x14ac:dyDescent="0.2">
      <c r="O16415" s="62"/>
    </row>
    <row r="16416" spans="15:15" x14ac:dyDescent="0.2">
      <c r="O16416" s="62"/>
    </row>
    <row r="16417" spans="15:15" x14ac:dyDescent="0.2">
      <c r="O16417" s="62"/>
    </row>
    <row r="16418" spans="15:15" x14ac:dyDescent="0.2">
      <c r="O16418" s="62"/>
    </row>
    <row r="16419" spans="15:15" x14ac:dyDescent="0.2">
      <c r="O16419" s="62"/>
    </row>
    <row r="16420" spans="15:15" x14ac:dyDescent="0.2">
      <c r="O16420" s="62"/>
    </row>
    <row r="16421" spans="15:15" x14ac:dyDescent="0.2">
      <c r="O16421" s="62"/>
    </row>
    <row r="16422" spans="15:15" x14ac:dyDescent="0.2">
      <c r="O16422" s="62"/>
    </row>
    <row r="16423" spans="15:15" x14ac:dyDescent="0.2">
      <c r="O16423" s="62"/>
    </row>
    <row r="16424" spans="15:15" x14ac:dyDescent="0.2">
      <c r="O16424" s="62"/>
    </row>
    <row r="16425" spans="15:15" x14ac:dyDescent="0.2">
      <c r="O16425" s="62"/>
    </row>
    <row r="16426" spans="15:15" x14ac:dyDescent="0.2">
      <c r="O16426" s="62"/>
    </row>
    <row r="16427" spans="15:15" x14ac:dyDescent="0.2">
      <c r="O16427" s="62"/>
    </row>
    <row r="16428" spans="15:15" x14ac:dyDescent="0.2">
      <c r="O16428" s="62"/>
    </row>
    <row r="16429" spans="15:15" x14ac:dyDescent="0.2">
      <c r="O16429" s="62"/>
    </row>
    <row r="16430" spans="15:15" x14ac:dyDescent="0.2">
      <c r="O16430" s="62"/>
    </row>
    <row r="16431" spans="15:15" x14ac:dyDescent="0.2">
      <c r="O16431" s="62"/>
    </row>
    <row r="16432" spans="15:15" x14ac:dyDescent="0.2">
      <c r="O16432" s="62"/>
    </row>
    <row r="16433" spans="15:15" x14ac:dyDescent="0.2">
      <c r="O16433" s="62"/>
    </row>
    <row r="16434" spans="15:15" x14ac:dyDescent="0.2">
      <c r="O16434" s="62"/>
    </row>
    <row r="16435" spans="15:15" x14ac:dyDescent="0.2">
      <c r="O16435" s="62"/>
    </row>
    <row r="16436" spans="15:15" x14ac:dyDescent="0.2">
      <c r="O16436" s="62"/>
    </row>
    <row r="16437" spans="15:15" x14ac:dyDescent="0.2">
      <c r="O16437" s="62"/>
    </row>
    <row r="16438" spans="15:15" x14ac:dyDescent="0.2">
      <c r="O16438" s="62"/>
    </row>
    <row r="16439" spans="15:15" x14ac:dyDescent="0.2">
      <c r="O16439" s="62"/>
    </row>
    <row r="16440" spans="15:15" x14ac:dyDescent="0.2">
      <c r="O16440" s="62"/>
    </row>
    <row r="16441" spans="15:15" x14ac:dyDescent="0.2">
      <c r="O16441" s="62"/>
    </row>
    <row r="16442" spans="15:15" x14ac:dyDescent="0.2">
      <c r="O16442" s="62"/>
    </row>
    <row r="16443" spans="15:15" x14ac:dyDescent="0.2">
      <c r="O16443" s="62"/>
    </row>
    <row r="16444" spans="15:15" x14ac:dyDescent="0.2">
      <c r="O16444" s="62"/>
    </row>
    <row r="16445" spans="15:15" x14ac:dyDescent="0.2">
      <c r="O16445" s="62"/>
    </row>
    <row r="16446" spans="15:15" x14ac:dyDescent="0.2">
      <c r="O16446" s="62"/>
    </row>
    <row r="16447" spans="15:15" x14ac:dyDescent="0.2">
      <c r="O16447" s="62"/>
    </row>
    <row r="16448" spans="15:15" x14ac:dyDescent="0.2">
      <c r="O16448" s="62"/>
    </row>
    <row r="16449" spans="15:15" x14ac:dyDescent="0.2">
      <c r="O16449" s="62"/>
    </row>
    <row r="16450" spans="15:15" x14ac:dyDescent="0.2">
      <c r="O16450" s="62"/>
    </row>
    <row r="16451" spans="15:15" x14ac:dyDescent="0.2">
      <c r="O16451" s="62"/>
    </row>
    <row r="16452" spans="15:15" x14ac:dyDescent="0.2">
      <c r="O16452" s="62"/>
    </row>
    <row r="16453" spans="15:15" x14ac:dyDescent="0.2">
      <c r="O16453" s="62"/>
    </row>
    <row r="16454" spans="15:15" x14ac:dyDescent="0.2">
      <c r="O16454" s="62"/>
    </row>
    <row r="16455" spans="15:15" x14ac:dyDescent="0.2">
      <c r="O16455" s="62"/>
    </row>
    <row r="16456" spans="15:15" x14ac:dyDescent="0.2">
      <c r="O16456" s="62"/>
    </row>
    <row r="16457" spans="15:15" x14ac:dyDescent="0.2">
      <c r="O16457" s="62"/>
    </row>
    <row r="16458" spans="15:15" x14ac:dyDescent="0.2">
      <c r="O16458" s="62"/>
    </row>
    <row r="16459" spans="15:15" x14ac:dyDescent="0.2">
      <c r="O16459" s="62"/>
    </row>
    <row r="16460" spans="15:15" x14ac:dyDescent="0.2">
      <c r="O16460" s="62"/>
    </row>
    <row r="16461" spans="15:15" x14ac:dyDescent="0.2">
      <c r="O16461" s="62"/>
    </row>
    <row r="16462" spans="15:15" x14ac:dyDescent="0.2">
      <c r="O16462" s="62"/>
    </row>
    <row r="16463" spans="15:15" x14ac:dyDescent="0.2">
      <c r="O16463" s="62"/>
    </row>
    <row r="16464" spans="15:15" x14ac:dyDescent="0.2">
      <c r="O16464" s="62"/>
    </row>
    <row r="16465" spans="15:15" x14ac:dyDescent="0.2">
      <c r="O16465" s="62"/>
    </row>
    <row r="16466" spans="15:15" x14ac:dyDescent="0.2">
      <c r="O16466" s="62"/>
    </row>
    <row r="16467" spans="15:15" x14ac:dyDescent="0.2">
      <c r="O16467" s="62"/>
    </row>
    <row r="16468" spans="15:15" x14ac:dyDescent="0.2">
      <c r="O16468" s="62"/>
    </row>
    <row r="16469" spans="15:15" x14ac:dyDescent="0.2">
      <c r="O16469" s="62"/>
    </row>
    <row r="16470" spans="15:15" x14ac:dyDescent="0.2">
      <c r="O16470" s="62"/>
    </row>
    <row r="16471" spans="15:15" x14ac:dyDescent="0.2">
      <c r="O16471" s="62"/>
    </row>
    <row r="16472" spans="15:15" x14ac:dyDescent="0.2">
      <c r="O16472" s="62"/>
    </row>
    <row r="16473" spans="15:15" x14ac:dyDescent="0.2">
      <c r="O16473" s="62"/>
    </row>
    <row r="16474" spans="15:15" x14ac:dyDescent="0.2">
      <c r="O16474" s="62"/>
    </row>
    <row r="16475" spans="15:15" x14ac:dyDescent="0.2">
      <c r="O16475" s="62"/>
    </row>
    <row r="16476" spans="15:15" x14ac:dyDescent="0.2">
      <c r="O16476" s="62"/>
    </row>
    <row r="16477" spans="15:15" x14ac:dyDescent="0.2">
      <c r="O16477" s="62"/>
    </row>
    <row r="16478" spans="15:15" x14ac:dyDescent="0.2">
      <c r="O16478" s="62"/>
    </row>
    <row r="16479" spans="15:15" x14ac:dyDescent="0.2">
      <c r="O16479" s="62"/>
    </row>
    <row r="16480" spans="15:15" x14ac:dyDescent="0.2">
      <c r="O16480" s="62"/>
    </row>
    <row r="16481" spans="15:15" x14ac:dyDescent="0.2">
      <c r="O16481" s="62"/>
    </row>
    <row r="16482" spans="15:15" x14ac:dyDescent="0.2">
      <c r="O16482" s="62"/>
    </row>
    <row r="16483" spans="15:15" x14ac:dyDescent="0.2">
      <c r="O16483" s="62"/>
    </row>
    <row r="16484" spans="15:15" x14ac:dyDescent="0.2">
      <c r="O16484" s="62"/>
    </row>
    <row r="16485" spans="15:15" x14ac:dyDescent="0.2">
      <c r="O16485" s="62"/>
    </row>
    <row r="16486" spans="15:15" x14ac:dyDescent="0.2">
      <c r="O16486" s="62"/>
    </row>
    <row r="16487" spans="15:15" x14ac:dyDescent="0.2">
      <c r="O16487" s="62"/>
    </row>
    <row r="16488" spans="15:15" x14ac:dyDescent="0.2">
      <c r="O16488" s="62"/>
    </row>
    <row r="16489" spans="15:15" x14ac:dyDescent="0.2">
      <c r="O16489" s="62"/>
    </row>
    <row r="16490" spans="15:15" x14ac:dyDescent="0.2">
      <c r="O16490" s="62"/>
    </row>
    <row r="16491" spans="15:15" x14ac:dyDescent="0.2">
      <c r="O16491" s="62"/>
    </row>
    <row r="16492" spans="15:15" x14ac:dyDescent="0.2">
      <c r="O16492" s="62"/>
    </row>
    <row r="16493" spans="15:15" x14ac:dyDescent="0.2">
      <c r="O16493" s="62"/>
    </row>
    <row r="16494" spans="15:15" x14ac:dyDescent="0.2">
      <c r="O16494" s="62"/>
    </row>
    <row r="16495" spans="15:15" x14ac:dyDescent="0.2">
      <c r="O16495" s="62"/>
    </row>
    <row r="16496" spans="15:15" x14ac:dyDescent="0.2">
      <c r="O16496" s="62"/>
    </row>
    <row r="16497" spans="15:15" x14ac:dyDescent="0.2">
      <c r="O16497" s="62"/>
    </row>
    <row r="16498" spans="15:15" x14ac:dyDescent="0.2">
      <c r="O16498" s="62"/>
    </row>
    <row r="16499" spans="15:15" x14ac:dyDescent="0.2">
      <c r="O16499" s="62"/>
    </row>
    <row r="16500" spans="15:15" x14ac:dyDescent="0.2">
      <c r="O16500" s="62"/>
    </row>
    <row r="16501" spans="15:15" x14ac:dyDescent="0.2">
      <c r="O16501" s="62"/>
    </row>
    <row r="16502" spans="15:15" x14ac:dyDescent="0.2">
      <c r="O16502" s="62"/>
    </row>
    <row r="16503" spans="15:15" x14ac:dyDescent="0.2">
      <c r="O16503" s="62"/>
    </row>
    <row r="16504" spans="15:15" x14ac:dyDescent="0.2">
      <c r="O16504" s="62"/>
    </row>
    <row r="16505" spans="15:15" x14ac:dyDescent="0.2">
      <c r="O16505" s="62"/>
    </row>
    <row r="16506" spans="15:15" x14ac:dyDescent="0.2">
      <c r="O16506" s="62"/>
    </row>
    <row r="16507" spans="15:15" x14ac:dyDescent="0.2">
      <c r="O16507" s="62"/>
    </row>
    <row r="16508" spans="15:15" x14ac:dyDescent="0.2">
      <c r="O16508" s="62"/>
    </row>
    <row r="16509" spans="15:15" x14ac:dyDescent="0.2">
      <c r="O16509" s="62"/>
    </row>
    <row r="16510" spans="15:15" x14ac:dyDescent="0.2">
      <c r="O16510" s="62"/>
    </row>
    <row r="16511" spans="15:15" x14ac:dyDescent="0.2">
      <c r="O16511" s="62"/>
    </row>
    <row r="16512" spans="15:15" x14ac:dyDescent="0.2">
      <c r="O16512" s="62"/>
    </row>
    <row r="16513" spans="15:15" x14ac:dyDescent="0.2">
      <c r="O16513" s="62"/>
    </row>
    <row r="16514" spans="15:15" x14ac:dyDescent="0.2">
      <c r="O16514" s="62"/>
    </row>
    <row r="16515" spans="15:15" x14ac:dyDescent="0.2">
      <c r="O16515" s="62"/>
    </row>
    <row r="16516" spans="15:15" x14ac:dyDescent="0.2">
      <c r="O16516" s="62"/>
    </row>
    <row r="16517" spans="15:15" x14ac:dyDescent="0.2">
      <c r="O16517" s="62"/>
    </row>
    <row r="16518" spans="15:15" x14ac:dyDescent="0.2">
      <c r="O16518" s="62"/>
    </row>
    <row r="16519" spans="15:15" x14ac:dyDescent="0.2">
      <c r="O16519" s="62"/>
    </row>
    <row r="16520" spans="15:15" x14ac:dyDescent="0.2">
      <c r="O16520" s="62"/>
    </row>
    <row r="16521" spans="15:15" x14ac:dyDescent="0.2">
      <c r="O16521" s="62"/>
    </row>
    <row r="16522" spans="15:15" x14ac:dyDescent="0.2">
      <c r="O16522" s="62"/>
    </row>
    <row r="16523" spans="15:15" x14ac:dyDescent="0.2">
      <c r="O16523" s="62"/>
    </row>
    <row r="16524" spans="15:15" x14ac:dyDescent="0.2">
      <c r="O16524" s="62"/>
    </row>
    <row r="16525" spans="15:15" x14ac:dyDescent="0.2">
      <c r="O16525" s="62"/>
    </row>
    <row r="16526" spans="15:15" x14ac:dyDescent="0.2">
      <c r="O16526" s="62"/>
    </row>
    <row r="16527" spans="15:15" x14ac:dyDescent="0.2">
      <c r="O16527" s="62"/>
    </row>
    <row r="16528" spans="15:15" x14ac:dyDescent="0.2">
      <c r="O16528" s="62"/>
    </row>
    <row r="16529" spans="15:15" x14ac:dyDescent="0.2">
      <c r="O16529" s="62"/>
    </row>
    <row r="16530" spans="15:15" x14ac:dyDescent="0.2">
      <c r="O16530" s="62"/>
    </row>
    <row r="16531" spans="15:15" x14ac:dyDescent="0.2">
      <c r="O16531" s="62"/>
    </row>
    <row r="16532" spans="15:15" x14ac:dyDescent="0.2">
      <c r="O16532" s="62"/>
    </row>
    <row r="16533" spans="15:15" x14ac:dyDescent="0.2">
      <c r="O16533" s="62"/>
    </row>
    <row r="16534" spans="15:15" x14ac:dyDescent="0.2">
      <c r="O16534" s="62"/>
    </row>
    <row r="16535" spans="15:15" x14ac:dyDescent="0.2">
      <c r="O16535" s="62"/>
    </row>
    <row r="16536" spans="15:15" x14ac:dyDescent="0.2">
      <c r="O16536" s="62"/>
    </row>
    <row r="16537" spans="15:15" x14ac:dyDescent="0.2">
      <c r="O16537" s="62"/>
    </row>
    <row r="16538" spans="15:15" x14ac:dyDescent="0.2">
      <c r="O16538" s="62"/>
    </row>
    <row r="16539" spans="15:15" x14ac:dyDescent="0.2">
      <c r="O16539" s="62"/>
    </row>
    <row r="16540" spans="15:15" x14ac:dyDescent="0.2">
      <c r="O16540" s="62"/>
    </row>
    <row r="16541" spans="15:15" x14ac:dyDescent="0.2">
      <c r="O16541" s="62"/>
    </row>
    <row r="16542" spans="15:15" x14ac:dyDescent="0.2">
      <c r="O16542" s="62"/>
    </row>
    <row r="16543" spans="15:15" x14ac:dyDescent="0.2">
      <c r="O16543" s="62"/>
    </row>
    <row r="16544" spans="15:15" x14ac:dyDescent="0.2">
      <c r="O16544" s="62"/>
    </row>
    <row r="16545" spans="15:15" x14ac:dyDescent="0.2">
      <c r="O16545" s="62"/>
    </row>
    <row r="16546" spans="15:15" x14ac:dyDescent="0.2">
      <c r="O16546" s="62"/>
    </row>
    <row r="16547" spans="15:15" x14ac:dyDescent="0.2">
      <c r="O16547" s="62"/>
    </row>
    <row r="16548" spans="15:15" x14ac:dyDescent="0.2">
      <c r="O16548" s="62"/>
    </row>
    <row r="16549" spans="15:15" x14ac:dyDescent="0.2">
      <c r="O16549" s="62"/>
    </row>
    <row r="16550" spans="15:15" x14ac:dyDescent="0.2">
      <c r="O16550" s="62"/>
    </row>
    <row r="16551" spans="15:15" x14ac:dyDescent="0.2">
      <c r="O16551" s="62"/>
    </row>
    <row r="16552" spans="15:15" x14ac:dyDescent="0.2">
      <c r="O16552" s="62"/>
    </row>
    <row r="16553" spans="15:15" x14ac:dyDescent="0.2">
      <c r="O16553" s="62"/>
    </row>
    <row r="16554" spans="15:15" x14ac:dyDescent="0.2">
      <c r="O16554" s="62"/>
    </row>
    <row r="16555" spans="15:15" x14ac:dyDescent="0.2">
      <c r="O16555" s="62"/>
    </row>
    <row r="16556" spans="15:15" x14ac:dyDescent="0.2">
      <c r="O16556" s="62"/>
    </row>
    <row r="16557" spans="15:15" x14ac:dyDescent="0.2">
      <c r="O16557" s="62"/>
    </row>
    <row r="16558" spans="15:15" x14ac:dyDescent="0.2">
      <c r="O16558" s="62"/>
    </row>
    <row r="16559" spans="15:15" x14ac:dyDescent="0.2">
      <c r="O16559" s="62"/>
    </row>
    <row r="16560" spans="15:15" x14ac:dyDescent="0.2">
      <c r="O16560" s="62"/>
    </row>
    <row r="16561" spans="15:15" x14ac:dyDescent="0.2">
      <c r="O16561" s="62"/>
    </row>
    <row r="16562" spans="15:15" x14ac:dyDescent="0.2">
      <c r="O16562" s="62"/>
    </row>
    <row r="16563" spans="15:15" x14ac:dyDescent="0.2">
      <c r="O16563" s="62"/>
    </row>
    <row r="16564" spans="15:15" x14ac:dyDescent="0.2">
      <c r="O16564" s="62"/>
    </row>
    <row r="16565" spans="15:15" x14ac:dyDescent="0.2">
      <c r="O16565" s="62"/>
    </row>
    <row r="16566" spans="15:15" x14ac:dyDescent="0.2">
      <c r="O16566" s="62"/>
    </row>
    <row r="16567" spans="15:15" x14ac:dyDescent="0.2">
      <c r="O16567" s="62"/>
    </row>
    <row r="16568" spans="15:15" x14ac:dyDescent="0.2">
      <c r="O16568" s="62"/>
    </row>
    <row r="16569" spans="15:15" x14ac:dyDescent="0.2">
      <c r="O16569" s="62"/>
    </row>
    <row r="16570" spans="15:15" x14ac:dyDescent="0.2">
      <c r="O16570" s="62"/>
    </row>
    <row r="16571" spans="15:15" x14ac:dyDescent="0.2">
      <c r="O16571" s="62"/>
    </row>
    <row r="16572" spans="15:15" x14ac:dyDescent="0.2">
      <c r="O16572" s="62"/>
    </row>
    <row r="16573" spans="15:15" x14ac:dyDescent="0.2">
      <c r="O16573" s="62"/>
    </row>
    <row r="16574" spans="15:15" x14ac:dyDescent="0.2">
      <c r="O16574" s="62"/>
    </row>
    <row r="16575" spans="15:15" x14ac:dyDescent="0.2">
      <c r="O16575" s="62"/>
    </row>
    <row r="16576" spans="15:15" x14ac:dyDescent="0.2">
      <c r="O16576" s="62"/>
    </row>
    <row r="16577" spans="15:15" x14ac:dyDescent="0.2">
      <c r="O16577" s="62"/>
    </row>
    <row r="16578" spans="15:15" x14ac:dyDescent="0.2">
      <c r="O16578" s="62"/>
    </row>
    <row r="16579" spans="15:15" x14ac:dyDescent="0.2">
      <c r="O16579" s="62"/>
    </row>
    <row r="16580" spans="15:15" x14ac:dyDescent="0.2">
      <c r="O16580" s="62"/>
    </row>
    <row r="16581" spans="15:15" x14ac:dyDescent="0.2">
      <c r="O16581" s="62"/>
    </row>
    <row r="16582" spans="15:15" x14ac:dyDescent="0.2">
      <c r="O16582" s="62"/>
    </row>
    <row r="16583" spans="15:15" x14ac:dyDescent="0.2">
      <c r="O16583" s="62"/>
    </row>
    <row r="16584" spans="15:15" x14ac:dyDescent="0.2">
      <c r="O16584" s="62"/>
    </row>
    <row r="16585" spans="15:15" x14ac:dyDescent="0.2">
      <c r="O16585" s="62"/>
    </row>
    <row r="16586" spans="15:15" x14ac:dyDescent="0.2">
      <c r="O16586" s="62"/>
    </row>
    <row r="16587" spans="15:15" x14ac:dyDescent="0.2">
      <c r="O16587" s="62"/>
    </row>
    <row r="16588" spans="15:15" x14ac:dyDescent="0.2">
      <c r="O16588" s="62"/>
    </row>
    <row r="16589" spans="15:15" x14ac:dyDescent="0.2">
      <c r="O16589" s="62"/>
    </row>
    <row r="16590" spans="15:15" x14ac:dyDescent="0.2">
      <c r="O16590" s="62"/>
    </row>
    <row r="16591" spans="15:15" x14ac:dyDescent="0.2">
      <c r="O16591" s="62"/>
    </row>
    <row r="16592" spans="15:15" x14ac:dyDescent="0.2">
      <c r="O16592" s="62"/>
    </row>
    <row r="16593" spans="15:15" x14ac:dyDescent="0.2">
      <c r="O16593" s="62"/>
    </row>
    <row r="16594" spans="15:15" x14ac:dyDescent="0.2">
      <c r="O16594" s="62"/>
    </row>
    <row r="16595" spans="15:15" x14ac:dyDescent="0.2">
      <c r="O16595" s="62"/>
    </row>
    <row r="16596" spans="15:15" x14ac:dyDescent="0.2">
      <c r="O16596" s="62"/>
    </row>
    <row r="16597" spans="15:15" x14ac:dyDescent="0.2">
      <c r="O16597" s="62"/>
    </row>
    <row r="16598" spans="15:15" x14ac:dyDescent="0.2">
      <c r="O16598" s="62"/>
    </row>
    <row r="16599" spans="15:15" x14ac:dyDescent="0.2">
      <c r="O16599" s="62"/>
    </row>
    <row r="16600" spans="15:15" x14ac:dyDescent="0.2">
      <c r="O16600" s="62"/>
    </row>
    <row r="16601" spans="15:15" x14ac:dyDescent="0.2">
      <c r="O16601" s="62"/>
    </row>
    <row r="16602" spans="15:15" x14ac:dyDescent="0.2">
      <c r="O16602" s="62"/>
    </row>
    <row r="16603" spans="15:15" x14ac:dyDescent="0.2">
      <c r="O16603" s="62"/>
    </row>
    <row r="16604" spans="15:15" x14ac:dyDescent="0.2">
      <c r="O16604" s="62"/>
    </row>
    <row r="16605" spans="15:15" x14ac:dyDescent="0.2">
      <c r="O16605" s="62"/>
    </row>
    <row r="16606" spans="15:15" x14ac:dyDescent="0.2">
      <c r="O16606" s="62"/>
    </row>
    <row r="16607" spans="15:15" x14ac:dyDescent="0.2">
      <c r="O16607" s="62"/>
    </row>
    <row r="16608" spans="15:15" x14ac:dyDescent="0.2">
      <c r="O16608" s="62"/>
    </row>
    <row r="16609" spans="15:15" x14ac:dyDescent="0.2">
      <c r="O16609" s="62"/>
    </row>
    <row r="16610" spans="15:15" x14ac:dyDescent="0.2">
      <c r="O16610" s="62"/>
    </row>
    <row r="16611" spans="15:15" x14ac:dyDescent="0.2">
      <c r="O16611" s="62"/>
    </row>
    <row r="16612" spans="15:15" x14ac:dyDescent="0.2">
      <c r="O16612" s="62"/>
    </row>
    <row r="16613" spans="15:15" x14ac:dyDescent="0.2">
      <c r="O16613" s="62"/>
    </row>
    <row r="16614" spans="15:15" x14ac:dyDescent="0.2">
      <c r="O16614" s="62"/>
    </row>
    <row r="16615" spans="15:15" x14ac:dyDescent="0.2">
      <c r="O16615" s="62"/>
    </row>
    <row r="16616" spans="15:15" x14ac:dyDescent="0.2">
      <c r="O16616" s="62"/>
    </row>
    <row r="16617" spans="15:15" x14ac:dyDescent="0.2">
      <c r="O16617" s="62"/>
    </row>
    <row r="16618" spans="15:15" x14ac:dyDescent="0.2">
      <c r="O16618" s="62"/>
    </row>
    <row r="16619" spans="15:15" x14ac:dyDescent="0.2">
      <c r="O16619" s="62"/>
    </row>
    <row r="16620" spans="15:15" x14ac:dyDescent="0.2">
      <c r="O16620" s="62"/>
    </row>
    <row r="16621" spans="15:15" x14ac:dyDescent="0.2">
      <c r="O16621" s="62"/>
    </row>
    <row r="16622" spans="15:15" x14ac:dyDescent="0.2">
      <c r="O16622" s="62"/>
    </row>
    <row r="16623" spans="15:15" x14ac:dyDescent="0.2">
      <c r="O16623" s="62"/>
    </row>
    <row r="16624" spans="15:15" x14ac:dyDescent="0.2">
      <c r="O16624" s="62"/>
    </row>
    <row r="16625" spans="15:15" x14ac:dyDescent="0.2">
      <c r="O16625" s="62"/>
    </row>
    <row r="16626" spans="15:15" x14ac:dyDescent="0.2">
      <c r="O16626" s="62"/>
    </row>
    <row r="16627" spans="15:15" x14ac:dyDescent="0.2">
      <c r="O16627" s="62"/>
    </row>
    <row r="16628" spans="15:15" x14ac:dyDescent="0.2">
      <c r="O16628" s="62"/>
    </row>
    <row r="16629" spans="15:15" x14ac:dyDescent="0.2">
      <c r="O16629" s="62"/>
    </row>
    <row r="16630" spans="15:15" x14ac:dyDescent="0.2">
      <c r="O16630" s="62"/>
    </row>
    <row r="16631" spans="15:15" x14ac:dyDescent="0.2">
      <c r="O16631" s="62"/>
    </row>
    <row r="16632" spans="15:15" x14ac:dyDescent="0.2">
      <c r="O16632" s="62"/>
    </row>
    <row r="16633" spans="15:15" x14ac:dyDescent="0.2">
      <c r="O16633" s="62"/>
    </row>
    <row r="16634" spans="15:15" x14ac:dyDescent="0.2">
      <c r="O16634" s="62"/>
    </row>
    <row r="16635" spans="15:15" x14ac:dyDescent="0.2">
      <c r="O16635" s="62"/>
    </row>
    <row r="16636" spans="15:15" x14ac:dyDescent="0.2">
      <c r="O16636" s="62"/>
    </row>
    <row r="16637" spans="15:15" x14ac:dyDescent="0.2">
      <c r="O16637" s="62"/>
    </row>
    <row r="16638" spans="15:15" x14ac:dyDescent="0.2">
      <c r="O16638" s="62"/>
    </row>
    <row r="16639" spans="15:15" x14ac:dyDescent="0.2">
      <c r="O16639" s="62"/>
    </row>
    <row r="16640" spans="15:15" x14ac:dyDescent="0.2">
      <c r="O16640" s="62"/>
    </row>
    <row r="16641" spans="15:15" x14ac:dyDescent="0.2">
      <c r="O16641" s="62"/>
    </row>
    <row r="16642" spans="15:15" x14ac:dyDescent="0.2">
      <c r="O16642" s="62"/>
    </row>
    <row r="16643" spans="15:15" x14ac:dyDescent="0.2">
      <c r="O16643" s="62"/>
    </row>
    <row r="16644" spans="15:15" x14ac:dyDescent="0.2">
      <c r="O16644" s="62"/>
    </row>
    <row r="16645" spans="15:15" x14ac:dyDescent="0.2">
      <c r="O16645" s="62"/>
    </row>
    <row r="16646" spans="15:15" x14ac:dyDescent="0.2">
      <c r="O16646" s="62"/>
    </row>
    <row r="16647" spans="15:15" x14ac:dyDescent="0.2">
      <c r="O16647" s="62"/>
    </row>
    <row r="16648" spans="15:15" x14ac:dyDescent="0.2">
      <c r="O16648" s="62"/>
    </row>
    <row r="16649" spans="15:15" x14ac:dyDescent="0.2">
      <c r="O16649" s="62"/>
    </row>
    <row r="16650" spans="15:15" x14ac:dyDescent="0.2">
      <c r="O16650" s="62"/>
    </row>
    <row r="16651" spans="15:15" x14ac:dyDescent="0.2">
      <c r="O16651" s="62"/>
    </row>
    <row r="16652" spans="15:15" x14ac:dyDescent="0.2">
      <c r="O16652" s="62"/>
    </row>
    <row r="16653" spans="15:15" x14ac:dyDescent="0.2">
      <c r="O16653" s="62"/>
    </row>
    <row r="16654" spans="15:15" x14ac:dyDescent="0.2">
      <c r="O16654" s="62"/>
    </row>
    <row r="16655" spans="15:15" x14ac:dyDescent="0.2">
      <c r="O16655" s="62"/>
    </row>
    <row r="16656" spans="15:15" x14ac:dyDescent="0.2">
      <c r="O16656" s="62"/>
    </row>
    <row r="16657" spans="15:15" x14ac:dyDescent="0.2">
      <c r="O16657" s="62"/>
    </row>
    <row r="16658" spans="15:15" x14ac:dyDescent="0.2">
      <c r="O16658" s="62"/>
    </row>
    <row r="16659" spans="15:15" x14ac:dyDescent="0.2">
      <c r="O16659" s="62"/>
    </row>
    <row r="16660" spans="15:15" x14ac:dyDescent="0.2">
      <c r="O16660" s="62"/>
    </row>
    <row r="16661" spans="15:15" x14ac:dyDescent="0.2">
      <c r="O16661" s="62"/>
    </row>
    <row r="16662" spans="15:15" x14ac:dyDescent="0.2">
      <c r="O16662" s="62"/>
    </row>
    <row r="16663" spans="15:15" x14ac:dyDescent="0.2">
      <c r="O16663" s="62"/>
    </row>
    <row r="16664" spans="15:15" x14ac:dyDescent="0.2">
      <c r="O16664" s="62"/>
    </row>
    <row r="16665" spans="15:15" x14ac:dyDescent="0.2">
      <c r="O16665" s="62"/>
    </row>
    <row r="16666" spans="15:15" x14ac:dyDescent="0.2">
      <c r="O16666" s="62"/>
    </row>
    <row r="16667" spans="15:15" x14ac:dyDescent="0.2">
      <c r="O16667" s="62"/>
    </row>
    <row r="16668" spans="15:15" x14ac:dyDescent="0.2">
      <c r="O16668" s="62"/>
    </row>
    <row r="16669" spans="15:15" x14ac:dyDescent="0.2">
      <c r="O16669" s="62"/>
    </row>
    <row r="16670" spans="15:15" x14ac:dyDescent="0.2">
      <c r="O16670" s="62"/>
    </row>
    <row r="16671" spans="15:15" x14ac:dyDescent="0.2">
      <c r="O16671" s="62"/>
    </row>
    <row r="16672" spans="15:15" x14ac:dyDescent="0.2">
      <c r="O16672" s="62"/>
    </row>
    <row r="16673" spans="15:15" x14ac:dyDescent="0.2">
      <c r="O16673" s="62"/>
    </row>
    <row r="16674" spans="15:15" x14ac:dyDescent="0.2">
      <c r="O16674" s="62"/>
    </row>
    <row r="16675" spans="15:15" x14ac:dyDescent="0.2">
      <c r="O16675" s="62"/>
    </row>
    <row r="16676" spans="15:15" x14ac:dyDescent="0.2">
      <c r="O16676" s="62"/>
    </row>
    <row r="16677" spans="15:15" x14ac:dyDescent="0.2">
      <c r="O16677" s="62"/>
    </row>
    <row r="16678" spans="15:15" x14ac:dyDescent="0.2">
      <c r="O16678" s="62"/>
    </row>
    <row r="16679" spans="15:15" x14ac:dyDescent="0.2">
      <c r="O16679" s="62"/>
    </row>
    <row r="16680" spans="15:15" x14ac:dyDescent="0.2">
      <c r="O16680" s="62"/>
    </row>
    <row r="16681" spans="15:15" x14ac:dyDescent="0.2">
      <c r="O16681" s="62"/>
    </row>
    <row r="16682" spans="15:15" x14ac:dyDescent="0.2">
      <c r="O16682" s="62"/>
    </row>
    <row r="16683" spans="15:15" x14ac:dyDescent="0.2">
      <c r="O16683" s="62"/>
    </row>
    <row r="16684" spans="15:15" x14ac:dyDescent="0.2">
      <c r="O16684" s="62"/>
    </row>
    <row r="16685" spans="15:15" x14ac:dyDescent="0.2">
      <c r="O16685" s="62"/>
    </row>
    <row r="16686" spans="15:15" x14ac:dyDescent="0.2">
      <c r="O16686" s="62"/>
    </row>
    <row r="16687" spans="15:15" x14ac:dyDescent="0.2">
      <c r="O16687" s="62"/>
    </row>
    <row r="16688" spans="15:15" x14ac:dyDescent="0.2">
      <c r="O16688" s="62"/>
    </row>
    <row r="16689" spans="15:15" x14ac:dyDescent="0.2">
      <c r="O16689" s="62"/>
    </row>
    <row r="16690" spans="15:15" x14ac:dyDescent="0.2">
      <c r="O16690" s="62"/>
    </row>
    <row r="16691" spans="15:15" x14ac:dyDescent="0.2">
      <c r="O16691" s="62"/>
    </row>
    <row r="16692" spans="15:15" x14ac:dyDescent="0.2">
      <c r="O16692" s="62"/>
    </row>
    <row r="16693" spans="15:15" x14ac:dyDescent="0.2">
      <c r="O16693" s="62"/>
    </row>
    <row r="16694" spans="15:15" x14ac:dyDescent="0.2">
      <c r="O16694" s="62"/>
    </row>
    <row r="16695" spans="15:15" x14ac:dyDescent="0.2">
      <c r="O16695" s="62"/>
    </row>
    <row r="16696" spans="15:15" x14ac:dyDescent="0.2">
      <c r="O16696" s="62"/>
    </row>
    <row r="16697" spans="15:15" x14ac:dyDescent="0.2">
      <c r="O16697" s="62"/>
    </row>
    <row r="16698" spans="15:15" x14ac:dyDescent="0.2">
      <c r="O16698" s="62"/>
    </row>
    <row r="16699" spans="15:15" x14ac:dyDescent="0.2">
      <c r="O16699" s="62"/>
    </row>
    <row r="16700" spans="15:15" x14ac:dyDescent="0.2">
      <c r="O16700" s="62"/>
    </row>
    <row r="16701" spans="15:15" x14ac:dyDescent="0.2">
      <c r="O16701" s="62"/>
    </row>
    <row r="16702" spans="15:15" x14ac:dyDescent="0.2">
      <c r="O16702" s="62"/>
    </row>
    <row r="16703" spans="15:15" x14ac:dyDescent="0.2">
      <c r="O16703" s="62"/>
    </row>
    <row r="16704" spans="15:15" x14ac:dyDescent="0.2">
      <c r="O16704" s="62"/>
    </row>
    <row r="16705" spans="15:15" x14ac:dyDescent="0.2">
      <c r="O16705" s="62"/>
    </row>
    <row r="16706" spans="15:15" x14ac:dyDescent="0.2">
      <c r="O16706" s="62"/>
    </row>
    <row r="16707" spans="15:15" x14ac:dyDescent="0.2">
      <c r="O16707" s="62"/>
    </row>
    <row r="16708" spans="15:15" x14ac:dyDescent="0.2">
      <c r="O16708" s="62"/>
    </row>
    <row r="16709" spans="15:15" x14ac:dyDescent="0.2">
      <c r="O16709" s="62"/>
    </row>
    <row r="16710" spans="15:15" x14ac:dyDescent="0.2">
      <c r="O16710" s="62"/>
    </row>
    <row r="16711" spans="15:15" x14ac:dyDescent="0.2">
      <c r="O16711" s="62"/>
    </row>
    <row r="16712" spans="15:15" x14ac:dyDescent="0.2">
      <c r="O16712" s="62"/>
    </row>
    <row r="16713" spans="15:15" x14ac:dyDescent="0.2">
      <c r="O16713" s="62"/>
    </row>
    <row r="16714" spans="15:15" x14ac:dyDescent="0.2">
      <c r="O16714" s="62"/>
    </row>
    <row r="16715" spans="15:15" x14ac:dyDescent="0.2">
      <c r="O16715" s="62"/>
    </row>
    <row r="16716" spans="15:15" x14ac:dyDescent="0.2">
      <c r="O16716" s="62"/>
    </row>
    <row r="16717" spans="15:15" x14ac:dyDescent="0.2">
      <c r="O16717" s="62"/>
    </row>
    <row r="16718" spans="15:15" x14ac:dyDescent="0.2">
      <c r="O16718" s="62"/>
    </row>
    <row r="16719" spans="15:15" x14ac:dyDescent="0.2">
      <c r="O16719" s="62"/>
    </row>
    <row r="16720" spans="15:15" x14ac:dyDescent="0.2">
      <c r="O16720" s="62"/>
    </row>
    <row r="16721" spans="15:15" x14ac:dyDescent="0.2">
      <c r="O16721" s="62"/>
    </row>
    <row r="16722" spans="15:15" x14ac:dyDescent="0.2">
      <c r="O16722" s="62"/>
    </row>
    <row r="16723" spans="15:15" x14ac:dyDescent="0.2">
      <c r="O16723" s="62"/>
    </row>
    <row r="16724" spans="15:15" x14ac:dyDescent="0.2">
      <c r="O16724" s="62"/>
    </row>
    <row r="16725" spans="15:15" x14ac:dyDescent="0.2">
      <c r="O16725" s="62"/>
    </row>
    <row r="16726" spans="15:15" x14ac:dyDescent="0.2">
      <c r="O16726" s="62"/>
    </row>
    <row r="16727" spans="15:15" x14ac:dyDescent="0.2">
      <c r="O16727" s="62"/>
    </row>
    <row r="16728" spans="15:15" x14ac:dyDescent="0.2">
      <c r="O16728" s="62"/>
    </row>
    <row r="16729" spans="15:15" x14ac:dyDescent="0.2">
      <c r="O16729" s="62"/>
    </row>
    <row r="16730" spans="15:15" x14ac:dyDescent="0.2">
      <c r="O16730" s="62"/>
    </row>
    <row r="16731" spans="15:15" x14ac:dyDescent="0.2">
      <c r="O16731" s="62"/>
    </row>
    <row r="16732" spans="15:15" x14ac:dyDescent="0.2">
      <c r="O16732" s="62"/>
    </row>
    <row r="16733" spans="15:15" x14ac:dyDescent="0.2">
      <c r="O16733" s="62"/>
    </row>
    <row r="16734" spans="15:15" x14ac:dyDescent="0.2">
      <c r="O16734" s="62"/>
    </row>
    <row r="16735" spans="15:15" x14ac:dyDescent="0.2">
      <c r="O16735" s="62"/>
    </row>
    <row r="16736" spans="15:15" x14ac:dyDescent="0.2">
      <c r="O16736" s="62"/>
    </row>
    <row r="16737" spans="15:15" x14ac:dyDescent="0.2">
      <c r="O16737" s="62"/>
    </row>
    <row r="16738" spans="15:15" x14ac:dyDescent="0.2">
      <c r="O16738" s="62"/>
    </row>
    <row r="16739" spans="15:15" x14ac:dyDescent="0.2">
      <c r="O16739" s="62"/>
    </row>
    <row r="16740" spans="15:15" x14ac:dyDescent="0.2">
      <c r="O16740" s="62"/>
    </row>
    <row r="16741" spans="15:15" x14ac:dyDescent="0.2">
      <c r="O16741" s="62"/>
    </row>
    <row r="16742" spans="15:15" x14ac:dyDescent="0.2">
      <c r="O16742" s="62"/>
    </row>
    <row r="16743" spans="15:15" x14ac:dyDescent="0.2">
      <c r="O16743" s="62"/>
    </row>
    <row r="16744" spans="15:15" x14ac:dyDescent="0.2">
      <c r="O16744" s="62"/>
    </row>
    <row r="16745" spans="15:15" x14ac:dyDescent="0.2">
      <c r="O16745" s="62"/>
    </row>
    <row r="16746" spans="15:15" x14ac:dyDescent="0.2">
      <c r="O16746" s="62"/>
    </row>
    <row r="16747" spans="15:15" x14ac:dyDescent="0.2">
      <c r="O16747" s="62"/>
    </row>
    <row r="16748" spans="15:15" x14ac:dyDescent="0.2">
      <c r="O16748" s="62"/>
    </row>
    <row r="16749" spans="15:15" x14ac:dyDescent="0.2">
      <c r="O16749" s="62"/>
    </row>
    <row r="16750" spans="15:15" x14ac:dyDescent="0.2">
      <c r="O16750" s="62"/>
    </row>
    <row r="16751" spans="15:15" x14ac:dyDescent="0.2">
      <c r="O16751" s="62"/>
    </row>
    <row r="16752" spans="15:15" x14ac:dyDescent="0.2">
      <c r="O16752" s="62"/>
    </row>
    <row r="16753" spans="15:15" x14ac:dyDescent="0.2">
      <c r="O16753" s="62"/>
    </row>
    <row r="16754" spans="15:15" x14ac:dyDescent="0.2">
      <c r="O16754" s="62"/>
    </row>
    <row r="16755" spans="15:15" x14ac:dyDescent="0.2">
      <c r="O16755" s="62"/>
    </row>
    <row r="16756" spans="15:15" x14ac:dyDescent="0.2">
      <c r="O16756" s="62"/>
    </row>
    <row r="16757" spans="15:15" x14ac:dyDescent="0.2">
      <c r="O16757" s="62"/>
    </row>
    <row r="16758" spans="15:15" x14ac:dyDescent="0.2">
      <c r="O16758" s="62"/>
    </row>
    <row r="16759" spans="15:15" x14ac:dyDescent="0.2">
      <c r="O16759" s="62"/>
    </row>
    <row r="16760" spans="15:15" x14ac:dyDescent="0.2">
      <c r="O16760" s="62"/>
    </row>
    <row r="16761" spans="15:15" x14ac:dyDescent="0.2">
      <c r="O16761" s="62"/>
    </row>
    <row r="16762" spans="15:15" x14ac:dyDescent="0.2">
      <c r="O16762" s="62"/>
    </row>
    <row r="16763" spans="15:15" x14ac:dyDescent="0.2">
      <c r="O16763" s="62"/>
    </row>
    <row r="16764" spans="15:15" x14ac:dyDescent="0.2">
      <c r="O16764" s="62"/>
    </row>
    <row r="16765" spans="15:15" x14ac:dyDescent="0.2">
      <c r="O16765" s="62"/>
    </row>
    <row r="16766" spans="15:15" x14ac:dyDescent="0.2">
      <c r="O16766" s="62"/>
    </row>
    <row r="16767" spans="15:15" x14ac:dyDescent="0.2">
      <c r="O16767" s="62"/>
    </row>
    <row r="16768" spans="15:15" x14ac:dyDescent="0.2">
      <c r="O16768" s="62"/>
    </row>
    <row r="16769" spans="15:15" x14ac:dyDescent="0.2">
      <c r="O16769" s="62"/>
    </row>
    <row r="16770" spans="15:15" x14ac:dyDescent="0.2">
      <c r="O16770" s="62"/>
    </row>
    <row r="16771" spans="15:15" x14ac:dyDescent="0.2">
      <c r="O16771" s="62"/>
    </row>
    <row r="16772" spans="15:15" x14ac:dyDescent="0.2">
      <c r="O16772" s="62"/>
    </row>
    <row r="16773" spans="15:15" x14ac:dyDescent="0.2">
      <c r="O16773" s="62"/>
    </row>
    <row r="16774" spans="15:15" x14ac:dyDescent="0.2">
      <c r="O16774" s="62"/>
    </row>
    <row r="16775" spans="15:15" x14ac:dyDescent="0.2">
      <c r="O16775" s="62"/>
    </row>
    <row r="16776" spans="15:15" x14ac:dyDescent="0.2">
      <c r="O16776" s="62"/>
    </row>
    <row r="16777" spans="15:15" x14ac:dyDescent="0.2">
      <c r="O16777" s="62"/>
    </row>
    <row r="16778" spans="15:15" x14ac:dyDescent="0.2">
      <c r="O16778" s="62"/>
    </row>
    <row r="16779" spans="15:15" x14ac:dyDescent="0.2">
      <c r="O16779" s="62"/>
    </row>
    <row r="16780" spans="15:15" x14ac:dyDescent="0.2">
      <c r="O16780" s="62"/>
    </row>
    <row r="16781" spans="15:15" x14ac:dyDescent="0.2">
      <c r="O16781" s="62"/>
    </row>
    <row r="16782" spans="15:15" x14ac:dyDescent="0.2">
      <c r="O16782" s="62"/>
    </row>
    <row r="16783" spans="15:15" x14ac:dyDescent="0.2">
      <c r="O16783" s="62"/>
    </row>
    <row r="16784" spans="15:15" x14ac:dyDescent="0.2">
      <c r="O16784" s="62"/>
    </row>
    <row r="16785" spans="15:15" x14ac:dyDescent="0.2">
      <c r="O16785" s="62"/>
    </row>
    <row r="16786" spans="15:15" x14ac:dyDescent="0.2">
      <c r="O16786" s="62"/>
    </row>
    <row r="16787" spans="15:15" x14ac:dyDescent="0.2">
      <c r="O16787" s="62"/>
    </row>
    <row r="16788" spans="15:15" x14ac:dyDescent="0.2">
      <c r="O16788" s="62"/>
    </row>
    <row r="16789" spans="15:15" x14ac:dyDescent="0.2">
      <c r="O16789" s="62"/>
    </row>
    <row r="16790" spans="15:15" x14ac:dyDescent="0.2">
      <c r="O16790" s="62"/>
    </row>
    <row r="16791" spans="15:15" x14ac:dyDescent="0.2">
      <c r="O16791" s="62"/>
    </row>
    <row r="16792" spans="15:15" x14ac:dyDescent="0.2">
      <c r="O16792" s="62"/>
    </row>
    <row r="16793" spans="15:15" x14ac:dyDescent="0.2">
      <c r="O16793" s="62"/>
    </row>
    <row r="16794" spans="15:15" x14ac:dyDescent="0.2">
      <c r="O16794" s="62"/>
    </row>
    <row r="16795" spans="15:15" x14ac:dyDescent="0.2">
      <c r="O16795" s="62"/>
    </row>
    <row r="16796" spans="15:15" x14ac:dyDescent="0.2">
      <c r="O16796" s="62"/>
    </row>
    <row r="16797" spans="15:15" x14ac:dyDescent="0.2">
      <c r="O16797" s="62"/>
    </row>
    <row r="16798" spans="15:15" x14ac:dyDescent="0.2">
      <c r="O16798" s="62"/>
    </row>
    <row r="16799" spans="15:15" x14ac:dyDescent="0.2">
      <c r="O16799" s="62"/>
    </row>
    <row r="16800" spans="15:15" x14ac:dyDescent="0.2">
      <c r="O16800" s="62"/>
    </row>
    <row r="16801" spans="15:15" x14ac:dyDescent="0.2">
      <c r="O16801" s="62"/>
    </row>
    <row r="16802" spans="15:15" x14ac:dyDescent="0.2">
      <c r="O16802" s="62"/>
    </row>
    <row r="16803" spans="15:15" x14ac:dyDescent="0.2">
      <c r="O16803" s="62"/>
    </row>
    <row r="16804" spans="15:15" x14ac:dyDescent="0.2">
      <c r="O16804" s="62"/>
    </row>
    <row r="16805" spans="15:15" x14ac:dyDescent="0.2">
      <c r="O16805" s="62"/>
    </row>
    <row r="16806" spans="15:15" x14ac:dyDescent="0.2">
      <c r="O16806" s="62"/>
    </row>
    <row r="16807" spans="15:15" x14ac:dyDescent="0.2">
      <c r="O16807" s="62"/>
    </row>
    <row r="16808" spans="15:15" x14ac:dyDescent="0.2">
      <c r="O16808" s="62"/>
    </row>
    <row r="16809" spans="15:15" x14ac:dyDescent="0.2">
      <c r="O16809" s="62"/>
    </row>
    <row r="16810" spans="15:15" x14ac:dyDescent="0.2">
      <c r="O16810" s="62"/>
    </row>
    <row r="16811" spans="15:15" x14ac:dyDescent="0.2">
      <c r="O16811" s="62"/>
    </row>
    <row r="16812" spans="15:15" x14ac:dyDescent="0.2">
      <c r="O16812" s="62"/>
    </row>
    <row r="16813" spans="15:15" x14ac:dyDescent="0.2">
      <c r="O16813" s="62"/>
    </row>
    <row r="16814" spans="15:15" x14ac:dyDescent="0.2">
      <c r="O16814" s="62"/>
    </row>
    <row r="16815" spans="15:15" x14ac:dyDescent="0.2">
      <c r="O16815" s="62"/>
    </row>
    <row r="16816" spans="15:15" x14ac:dyDescent="0.2">
      <c r="O16816" s="62"/>
    </row>
    <row r="16817" spans="15:15" x14ac:dyDescent="0.2">
      <c r="O16817" s="62"/>
    </row>
    <row r="16818" spans="15:15" x14ac:dyDescent="0.2">
      <c r="O16818" s="62"/>
    </row>
    <row r="16819" spans="15:15" x14ac:dyDescent="0.2">
      <c r="O16819" s="62"/>
    </row>
    <row r="16820" spans="15:15" x14ac:dyDescent="0.2">
      <c r="O16820" s="62"/>
    </row>
    <row r="16821" spans="15:15" x14ac:dyDescent="0.2">
      <c r="O16821" s="62"/>
    </row>
    <row r="16822" spans="15:15" x14ac:dyDescent="0.2">
      <c r="O16822" s="62"/>
    </row>
    <row r="16823" spans="15:15" x14ac:dyDescent="0.2">
      <c r="O16823" s="62"/>
    </row>
    <row r="16824" spans="15:15" x14ac:dyDescent="0.2">
      <c r="O16824" s="62"/>
    </row>
    <row r="16825" spans="15:15" x14ac:dyDescent="0.2">
      <c r="O16825" s="62"/>
    </row>
    <row r="16826" spans="15:15" x14ac:dyDescent="0.2">
      <c r="O16826" s="62"/>
    </row>
    <row r="16827" spans="15:15" x14ac:dyDescent="0.2">
      <c r="O16827" s="62"/>
    </row>
    <row r="16828" spans="15:15" x14ac:dyDescent="0.2">
      <c r="O16828" s="62"/>
    </row>
    <row r="16829" spans="15:15" x14ac:dyDescent="0.2">
      <c r="O16829" s="62"/>
    </row>
    <row r="16830" spans="15:15" x14ac:dyDescent="0.2">
      <c r="O16830" s="62"/>
    </row>
    <row r="16831" spans="15:15" x14ac:dyDescent="0.2">
      <c r="O16831" s="62"/>
    </row>
    <row r="16832" spans="15:15" x14ac:dyDescent="0.2">
      <c r="O16832" s="62"/>
    </row>
    <row r="16833" spans="15:15" x14ac:dyDescent="0.2">
      <c r="O16833" s="62"/>
    </row>
    <row r="16834" spans="15:15" x14ac:dyDescent="0.2">
      <c r="O16834" s="62"/>
    </row>
    <row r="16835" spans="15:15" x14ac:dyDescent="0.2">
      <c r="O16835" s="62"/>
    </row>
    <row r="16836" spans="15:15" x14ac:dyDescent="0.2">
      <c r="O16836" s="62"/>
    </row>
    <row r="16837" spans="15:15" x14ac:dyDescent="0.2">
      <c r="O16837" s="62"/>
    </row>
    <row r="16838" spans="15:15" x14ac:dyDescent="0.2">
      <c r="O16838" s="62"/>
    </row>
    <row r="16839" spans="15:15" x14ac:dyDescent="0.2">
      <c r="O16839" s="62"/>
    </row>
    <row r="16840" spans="15:15" x14ac:dyDescent="0.2">
      <c r="O16840" s="62"/>
    </row>
    <row r="16841" spans="15:15" x14ac:dyDescent="0.2">
      <c r="O16841" s="62"/>
    </row>
    <row r="16842" spans="15:15" x14ac:dyDescent="0.2">
      <c r="O16842" s="62"/>
    </row>
    <row r="16843" spans="15:15" x14ac:dyDescent="0.2">
      <c r="O16843" s="62"/>
    </row>
    <row r="16844" spans="15:15" x14ac:dyDescent="0.2">
      <c r="O16844" s="62"/>
    </row>
    <row r="16845" spans="15:15" x14ac:dyDescent="0.2">
      <c r="O16845" s="62"/>
    </row>
    <row r="16846" spans="15:15" x14ac:dyDescent="0.2">
      <c r="O16846" s="62"/>
    </row>
    <row r="16847" spans="15:15" x14ac:dyDescent="0.2">
      <c r="O16847" s="62"/>
    </row>
    <row r="16848" spans="15:15" x14ac:dyDescent="0.2">
      <c r="O16848" s="62"/>
    </row>
    <row r="16849" spans="15:15" x14ac:dyDescent="0.2">
      <c r="O16849" s="62"/>
    </row>
    <row r="16850" spans="15:15" x14ac:dyDescent="0.2">
      <c r="O16850" s="62"/>
    </row>
    <row r="16851" spans="15:15" x14ac:dyDescent="0.2">
      <c r="O16851" s="62"/>
    </row>
    <row r="16852" spans="15:15" x14ac:dyDescent="0.2">
      <c r="O16852" s="62"/>
    </row>
    <row r="16853" spans="15:15" x14ac:dyDescent="0.2">
      <c r="O16853" s="62"/>
    </row>
    <row r="16854" spans="15:15" x14ac:dyDescent="0.2">
      <c r="O16854" s="62"/>
    </row>
    <row r="16855" spans="15:15" x14ac:dyDescent="0.2">
      <c r="O16855" s="62"/>
    </row>
    <row r="16856" spans="15:15" x14ac:dyDescent="0.2">
      <c r="O16856" s="62"/>
    </row>
    <row r="16857" spans="15:15" x14ac:dyDescent="0.2">
      <c r="O16857" s="62"/>
    </row>
    <row r="16858" spans="15:15" x14ac:dyDescent="0.2">
      <c r="O16858" s="62"/>
    </row>
    <row r="16859" spans="15:15" x14ac:dyDescent="0.2">
      <c r="O16859" s="62"/>
    </row>
    <row r="16860" spans="15:15" x14ac:dyDescent="0.2">
      <c r="O16860" s="62"/>
    </row>
    <row r="16861" spans="15:15" x14ac:dyDescent="0.2">
      <c r="O16861" s="62"/>
    </row>
    <row r="16862" spans="15:15" x14ac:dyDescent="0.2">
      <c r="O16862" s="62"/>
    </row>
    <row r="16863" spans="15:15" x14ac:dyDescent="0.2">
      <c r="O16863" s="62"/>
    </row>
    <row r="16864" spans="15:15" x14ac:dyDescent="0.2">
      <c r="O16864" s="62"/>
    </row>
    <row r="16865" spans="15:15" x14ac:dyDescent="0.2">
      <c r="O16865" s="62"/>
    </row>
    <row r="16866" spans="15:15" x14ac:dyDescent="0.2">
      <c r="O16866" s="62"/>
    </row>
    <row r="16867" spans="15:15" x14ac:dyDescent="0.2">
      <c r="O16867" s="62"/>
    </row>
    <row r="16868" spans="15:15" x14ac:dyDescent="0.2">
      <c r="O16868" s="62"/>
    </row>
    <row r="16869" spans="15:15" x14ac:dyDescent="0.2">
      <c r="O16869" s="62"/>
    </row>
    <row r="16870" spans="15:15" x14ac:dyDescent="0.2">
      <c r="O16870" s="62"/>
    </row>
    <row r="16871" spans="15:15" x14ac:dyDescent="0.2">
      <c r="O16871" s="62"/>
    </row>
    <row r="16872" spans="15:15" x14ac:dyDescent="0.2">
      <c r="O16872" s="62"/>
    </row>
    <row r="16873" spans="15:15" x14ac:dyDescent="0.2">
      <c r="O16873" s="62"/>
    </row>
    <row r="16874" spans="15:15" x14ac:dyDescent="0.2">
      <c r="O16874" s="62"/>
    </row>
    <row r="16875" spans="15:15" x14ac:dyDescent="0.2">
      <c r="O16875" s="62"/>
    </row>
    <row r="16876" spans="15:15" x14ac:dyDescent="0.2">
      <c r="O16876" s="62"/>
    </row>
    <row r="16877" spans="15:15" x14ac:dyDescent="0.2">
      <c r="O16877" s="62"/>
    </row>
    <row r="16878" spans="15:15" x14ac:dyDescent="0.2">
      <c r="O16878" s="62"/>
    </row>
    <row r="16879" spans="15:15" x14ac:dyDescent="0.2">
      <c r="O16879" s="62"/>
    </row>
    <row r="16880" spans="15:15" x14ac:dyDescent="0.2">
      <c r="O16880" s="62"/>
    </row>
    <row r="16881" spans="15:15" x14ac:dyDescent="0.2">
      <c r="O16881" s="62"/>
    </row>
    <row r="16882" spans="15:15" x14ac:dyDescent="0.2">
      <c r="O16882" s="62"/>
    </row>
    <row r="16883" spans="15:15" x14ac:dyDescent="0.2">
      <c r="O16883" s="62"/>
    </row>
    <row r="16884" spans="15:15" x14ac:dyDescent="0.2">
      <c r="O16884" s="62"/>
    </row>
    <row r="16885" spans="15:15" x14ac:dyDescent="0.2">
      <c r="O16885" s="62"/>
    </row>
    <row r="16886" spans="15:15" x14ac:dyDescent="0.2">
      <c r="O16886" s="62"/>
    </row>
    <row r="16887" spans="15:15" x14ac:dyDescent="0.2">
      <c r="O16887" s="62"/>
    </row>
    <row r="16888" spans="15:15" x14ac:dyDescent="0.2">
      <c r="O16888" s="62"/>
    </row>
    <row r="16889" spans="15:15" x14ac:dyDescent="0.2">
      <c r="O16889" s="62"/>
    </row>
    <row r="16890" spans="15:15" x14ac:dyDescent="0.2">
      <c r="O16890" s="62"/>
    </row>
    <row r="16891" spans="15:15" x14ac:dyDescent="0.2">
      <c r="O16891" s="62"/>
    </row>
    <row r="16892" spans="15:15" x14ac:dyDescent="0.2">
      <c r="O16892" s="62"/>
    </row>
    <row r="16893" spans="15:15" x14ac:dyDescent="0.2">
      <c r="O16893" s="62"/>
    </row>
    <row r="16894" spans="15:15" x14ac:dyDescent="0.2">
      <c r="O16894" s="62"/>
    </row>
    <row r="16895" spans="15:15" x14ac:dyDescent="0.2">
      <c r="O16895" s="62"/>
    </row>
    <row r="16896" spans="15:15" x14ac:dyDescent="0.2">
      <c r="O16896" s="62"/>
    </row>
    <row r="16897" spans="15:15" x14ac:dyDescent="0.2">
      <c r="O16897" s="62"/>
    </row>
    <row r="16898" spans="15:15" x14ac:dyDescent="0.2">
      <c r="O16898" s="62"/>
    </row>
    <row r="16899" spans="15:15" x14ac:dyDescent="0.2">
      <c r="O16899" s="62"/>
    </row>
    <row r="16900" spans="15:15" x14ac:dyDescent="0.2">
      <c r="O16900" s="62"/>
    </row>
    <row r="16901" spans="15:15" x14ac:dyDescent="0.2">
      <c r="O16901" s="62"/>
    </row>
    <row r="16902" spans="15:15" x14ac:dyDescent="0.2">
      <c r="O16902" s="62"/>
    </row>
    <row r="16903" spans="15:15" x14ac:dyDescent="0.2">
      <c r="O16903" s="62"/>
    </row>
    <row r="16904" spans="15:15" x14ac:dyDescent="0.2">
      <c r="O16904" s="62"/>
    </row>
    <row r="16905" spans="15:15" x14ac:dyDescent="0.2">
      <c r="O16905" s="62"/>
    </row>
    <row r="16906" spans="15:15" x14ac:dyDescent="0.2">
      <c r="O16906" s="62"/>
    </row>
    <row r="16907" spans="15:15" x14ac:dyDescent="0.2">
      <c r="O16907" s="62"/>
    </row>
    <row r="16908" spans="15:15" x14ac:dyDescent="0.2">
      <c r="O16908" s="62"/>
    </row>
    <row r="16909" spans="15:15" x14ac:dyDescent="0.2">
      <c r="O16909" s="62"/>
    </row>
    <row r="16910" spans="15:15" x14ac:dyDescent="0.2">
      <c r="O16910" s="62"/>
    </row>
    <row r="16911" spans="15:15" x14ac:dyDescent="0.2">
      <c r="O16911" s="62"/>
    </row>
    <row r="16912" spans="15:15" x14ac:dyDescent="0.2">
      <c r="O16912" s="62"/>
    </row>
    <row r="16913" spans="15:15" x14ac:dyDescent="0.2">
      <c r="O16913" s="62"/>
    </row>
    <row r="16914" spans="15:15" x14ac:dyDescent="0.2">
      <c r="O16914" s="62"/>
    </row>
    <row r="16915" spans="15:15" x14ac:dyDescent="0.2">
      <c r="O16915" s="62"/>
    </row>
    <row r="16916" spans="15:15" x14ac:dyDescent="0.2">
      <c r="O16916" s="62"/>
    </row>
    <row r="16917" spans="15:15" x14ac:dyDescent="0.2">
      <c r="O16917" s="62"/>
    </row>
    <row r="16918" spans="15:15" x14ac:dyDescent="0.2">
      <c r="O16918" s="62"/>
    </row>
    <row r="16919" spans="15:15" x14ac:dyDescent="0.2">
      <c r="O16919" s="62"/>
    </row>
    <row r="16920" spans="15:15" x14ac:dyDescent="0.2">
      <c r="O16920" s="62"/>
    </row>
    <row r="16921" spans="15:15" x14ac:dyDescent="0.2">
      <c r="O16921" s="62"/>
    </row>
    <row r="16922" spans="15:15" x14ac:dyDescent="0.2">
      <c r="O16922" s="62"/>
    </row>
    <row r="16923" spans="15:15" x14ac:dyDescent="0.2">
      <c r="O16923" s="62"/>
    </row>
    <row r="16924" spans="15:15" x14ac:dyDescent="0.2">
      <c r="O16924" s="62"/>
    </row>
    <row r="16925" spans="15:15" x14ac:dyDescent="0.2">
      <c r="O16925" s="62"/>
    </row>
    <row r="16926" spans="15:15" x14ac:dyDescent="0.2">
      <c r="O16926" s="62"/>
    </row>
    <row r="16927" spans="15:15" x14ac:dyDescent="0.2">
      <c r="O16927" s="62"/>
    </row>
    <row r="16928" spans="15:15" x14ac:dyDescent="0.2">
      <c r="O16928" s="62"/>
    </row>
    <row r="16929" spans="15:15" x14ac:dyDescent="0.2">
      <c r="O16929" s="62"/>
    </row>
    <row r="16930" spans="15:15" x14ac:dyDescent="0.2">
      <c r="O16930" s="62"/>
    </row>
    <row r="16931" spans="15:15" x14ac:dyDescent="0.2">
      <c r="O16931" s="62"/>
    </row>
    <row r="16932" spans="15:15" x14ac:dyDescent="0.2">
      <c r="O16932" s="62"/>
    </row>
    <row r="16933" spans="15:15" x14ac:dyDescent="0.2">
      <c r="O16933" s="62"/>
    </row>
    <row r="16934" spans="15:15" x14ac:dyDescent="0.2">
      <c r="O16934" s="62"/>
    </row>
    <row r="16935" spans="15:15" x14ac:dyDescent="0.2">
      <c r="O16935" s="62"/>
    </row>
    <row r="16936" spans="15:15" x14ac:dyDescent="0.2">
      <c r="O16936" s="62"/>
    </row>
    <row r="16937" spans="15:15" x14ac:dyDescent="0.2">
      <c r="O16937" s="62"/>
    </row>
    <row r="16938" spans="15:15" x14ac:dyDescent="0.2">
      <c r="O16938" s="62"/>
    </row>
    <row r="16939" spans="15:15" x14ac:dyDescent="0.2">
      <c r="O16939" s="62"/>
    </row>
    <row r="16940" spans="15:15" x14ac:dyDescent="0.2">
      <c r="O16940" s="62"/>
    </row>
    <row r="16941" spans="15:15" x14ac:dyDescent="0.2">
      <c r="O16941" s="62"/>
    </row>
    <row r="16942" spans="15:15" x14ac:dyDescent="0.2">
      <c r="O16942" s="62"/>
    </row>
    <row r="16943" spans="15:15" x14ac:dyDescent="0.2">
      <c r="O16943" s="62"/>
    </row>
    <row r="16944" spans="15:15" x14ac:dyDescent="0.2">
      <c r="O16944" s="62"/>
    </row>
    <row r="16945" spans="15:15" x14ac:dyDescent="0.2">
      <c r="O16945" s="62"/>
    </row>
    <row r="16946" spans="15:15" x14ac:dyDescent="0.2">
      <c r="O16946" s="62"/>
    </row>
    <row r="16947" spans="15:15" x14ac:dyDescent="0.2">
      <c r="O16947" s="62"/>
    </row>
    <row r="16948" spans="15:15" x14ac:dyDescent="0.2">
      <c r="O16948" s="62"/>
    </row>
    <row r="16949" spans="15:15" x14ac:dyDescent="0.2">
      <c r="O16949" s="62"/>
    </row>
    <row r="16950" spans="15:15" x14ac:dyDescent="0.2">
      <c r="O16950" s="62"/>
    </row>
    <row r="16951" spans="15:15" x14ac:dyDescent="0.2">
      <c r="O16951" s="62"/>
    </row>
    <row r="16952" spans="15:15" x14ac:dyDescent="0.2">
      <c r="O16952" s="62"/>
    </row>
    <row r="16953" spans="15:15" x14ac:dyDescent="0.2">
      <c r="O16953" s="62"/>
    </row>
    <row r="16954" spans="15:15" x14ac:dyDescent="0.2">
      <c r="O16954" s="62"/>
    </row>
    <row r="16955" spans="15:15" x14ac:dyDescent="0.2">
      <c r="O16955" s="62"/>
    </row>
    <row r="16956" spans="15:15" x14ac:dyDescent="0.2">
      <c r="O16956" s="62"/>
    </row>
    <row r="16957" spans="15:15" x14ac:dyDescent="0.2">
      <c r="O16957" s="62"/>
    </row>
    <row r="16958" spans="15:15" x14ac:dyDescent="0.2">
      <c r="O16958" s="62"/>
    </row>
    <row r="16959" spans="15:15" x14ac:dyDescent="0.2">
      <c r="O16959" s="62"/>
    </row>
    <row r="16960" spans="15:15" x14ac:dyDescent="0.2">
      <c r="O16960" s="62"/>
    </row>
    <row r="16961" spans="15:15" x14ac:dyDescent="0.2">
      <c r="O16961" s="62"/>
    </row>
    <row r="16962" spans="15:15" x14ac:dyDescent="0.2">
      <c r="O16962" s="62"/>
    </row>
    <row r="16963" spans="15:15" x14ac:dyDescent="0.2">
      <c r="O16963" s="62"/>
    </row>
    <row r="16964" spans="15:15" x14ac:dyDescent="0.2">
      <c r="O16964" s="62"/>
    </row>
    <row r="16965" spans="15:15" x14ac:dyDescent="0.2">
      <c r="O16965" s="62"/>
    </row>
    <row r="16966" spans="15:15" x14ac:dyDescent="0.2">
      <c r="O16966" s="62"/>
    </row>
    <row r="16967" spans="15:15" x14ac:dyDescent="0.2">
      <c r="O16967" s="62"/>
    </row>
    <row r="16968" spans="15:15" x14ac:dyDescent="0.2">
      <c r="O16968" s="62"/>
    </row>
    <row r="16969" spans="15:15" x14ac:dyDescent="0.2">
      <c r="O16969" s="62"/>
    </row>
    <row r="16970" spans="15:15" x14ac:dyDescent="0.2">
      <c r="O16970" s="62"/>
    </row>
    <row r="16971" spans="15:15" x14ac:dyDescent="0.2">
      <c r="O16971" s="62"/>
    </row>
    <row r="16972" spans="15:15" x14ac:dyDescent="0.2">
      <c r="O16972" s="62"/>
    </row>
    <row r="16973" spans="15:15" x14ac:dyDescent="0.2">
      <c r="O16973" s="62"/>
    </row>
    <row r="16974" spans="15:15" x14ac:dyDescent="0.2">
      <c r="O16974" s="62"/>
    </row>
    <row r="16975" spans="15:15" x14ac:dyDescent="0.2">
      <c r="O16975" s="62"/>
    </row>
    <row r="16976" spans="15:15" x14ac:dyDescent="0.2">
      <c r="O16976" s="62"/>
    </row>
    <row r="16977" spans="15:15" x14ac:dyDescent="0.2">
      <c r="O16977" s="62"/>
    </row>
    <row r="16978" spans="15:15" x14ac:dyDescent="0.2">
      <c r="O16978" s="62"/>
    </row>
    <row r="16979" spans="15:15" x14ac:dyDescent="0.2">
      <c r="O16979" s="62"/>
    </row>
    <row r="16980" spans="15:15" x14ac:dyDescent="0.2">
      <c r="O16980" s="62"/>
    </row>
    <row r="16981" spans="15:15" x14ac:dyDescent="0.2">
      <c r="O16981" s="62"/>
    </row>
    <row r="16982" spans="15:15" x14ac:dyDescent="0.2">
      <c r="O16982" s="62"/>
    </row>
    <row r="16983" spans="15:15" x14ac:dyDescent="0.2">
      <c r="O16983" s="62"/>
    </row>
    <row r="16984" spans="15:15" x14ac:dyDescent="0.2">
      <c r="O16984" s="62"/>
    </row>
    <row r="16985" spans="15:15" x14ac:dyDescent="0.2">
      <c r="O16985" s="62"/>
    </row>
    <row r="16986" spans="15:15" x14ac:dyDescent="0.2">
      <c r="O16986" s="62"/>
    </row>
    <row r="16987" spans="15:15" x14ac:dyDescent="0.2">
      <c r="O16987" s="62"/>
    </row>
    <row r="16988" spans="15:15" x14ac:dyDescent="0.2">
      <c r="O16988" s="62"/>
    </row>
    <row r="16989" spans="15:15" x14ac:dyDescent="0.2">
      <c r="O16989" s="62"/>
    </row>
    <row r="16990" spans="15:15" x14ac:dyDescent="0.2">
      <c r="O16990" s="62"/>
    </row>
    <row r="16991" spans="15:15" x14ac:dyDescent="0.2">
      <c r="O16991" s="62"/>
    </row>
    <row r="16992" spans="15:15" x14ac:dyDescent="0.2">
      <c r="O16992" s="62"/>
    </row>
    <row r="16993" spans="15:15" x14ac:dyDescent="0.2">
      <c r="O16993" s="62"/>
    </row>
    <row r="16994" spans="15:15" x14ac:dyDescent="0.2">
      <c r="O16994" s="62"/>
    </row>
    <row r="16995" spans="15:15" x14ac:dyDescent="0.2">
      <c r="O16995" s="62"/>
    </row>
    <row r="16996" spans="15:15" x14ac:dyDescent="0.2">
      <c r="O16996" s="62"/>
    </row>
    <row r="16997" spans="15:15" x14ac:dyDescent="0.2">
      <c r="O16997" s="62"/>
    </row>
    <row r="16998" spans="15:15" x14ac:dyDescent="0.2">
      <c r="O16998" s="62"/>
    </row>
    <row r="16999" spans="15:15" x14ac:dyDescent="0.2">
      <c r="O16999" s="62"/>
    </row>
    <row r="17000" spans="15:15" x14ac:dyDescent="0.2">
      <c r="O17000" s="62"/>
    </row>
    <row r="17001" spans="15:15" x14ac:dyDescent="0.2">
      <c r="O17001" s="62"/>
    </row>
    <row r="17002" spans="15:15" x14ac:dyDescent="0.2">
      <c r="O17002" s="62"/>
    </row>
    <row r="17003" spans="15:15" x14ac:dyDescent="0.2">
      <c r="O17003" s="62"/>
    </row>
    <row r="17004" spans="15:15" x14ac:dyDescent="0.2">
      <c r="O17004" s="62"/>
    </row>
    <row r="17005" spans="15:15" x14ac:dyDescent="0.2">
      <c r="O17005" s="62"/>
    </row>
    <row r="17006" spans="15:15" x14ac:dyDescent="0.2">
      <c r="O17006" s="62"/>
    </row>
    <row r="17007" spans="15:15" x14ac:dyDescent="0.2">
      <c r="O17007" s="62"/>
    </row>
    <row r="17008" spans="15:15" x14ac:dyDescent="0.2">
      <c r="O17008" s="62"/>
    </row>
    <row r="17009" spans="15:15" x14ac:dyDescent="0.2">
      <c r="O17009" s="62"/>
    </row>
    <row r="17010" spans="15:15" x14ac:dyDescent="0.2">
      <c r="O17010" s="62"/>
    </row>
    <row r="17011" spans="15:15" x14ac:dyDescent="0.2">
      <c r="O17011" s="62"/>
    </row>
    <row r="17012" spans="15:15" x14ac:dyDescent="0.2">
      <c r="O17012" s="62"/>
    </row>
    <row r="17013" spans="15:15" x14ac:dyDescent="0.2">
      <c r="O17013" s="62"/>
    </row>
    <row r="17014" spans="15:15" x14ac:dyDescent="0.2">
      <c r="O17014" s="62"/>
    </row>
    <row r="17015" spans="15:15" x14ac:dyDescent="0.2">
      <c r="O17015" s="62"/>
    </row>
    <row r="17016" spans="15:15" x14ac:dyDescent="0.2">
      <c r="O17016" s="62"/>
    </row>
    <row r="17017" spans="15:15" x14ac:dyDescent="0.2">
      <c r="O17017" s="62"/>
    </row>
    <row r="17018" spans="15:15" x14ac:dyDescent="0.2">
      <c r="O17018" s="62"/>
    </row>
    <row r="17019" spans="15:15" x14ac:dyDescent="0.2">
      <c r="O17019" s="62"/>
    </row>
    <row r="17020" spans="15:15" x14ac:dyDescent="0.2">
      <c r="O17020" s="62"/>
    </row>
    <row r="17021" spans="15:15" x14ac:dyDescent="0.2">
      <c r="O17021" s="62"/>
    </row>
    <row r="17022" spans="15:15" x14ac:dyDescent="0.2">
      <c r="O17022" s="62"/>
    </row>
    <row r="17023" spans="15:15" x14ac:dyDescent="0.2">
      <c r="O17023" s="62"/>
    </row>
    <row r="17024" spans="15:15" x14ac:dyDescent="0.2">
      <c r="O17024" s="62"/>
    </row>
    <row r="17025" spans="15:15" x14ac:dyDescent="0.2">
      <c r="O17025" s="62"/>
    </row>
    <row r="17026" spans="15:15" x14ac:dyDescent="0.2">
      <c r="O17026" s="62"/>
    </row>
    <row r="17027" spans="15:15" x14ac:dyDescent="0.2">
      <c r="O17027" s="62"/>
    </row>
    <row r="17028" spans="15:15" x14ac:dyDescent="0.2">
      <c r="O17028" s="62"/>
    </row>
    <row r="17029" spans="15:15" x14ac:dyDescent="0.2">
      <c r="O17029" s="62"/>
    </row>
    <row r="17030" spans="15:15" x14ac:dyDescent="0.2">
      <c r="O17030" s="62"/>
    </row>
    <row r="17031" spans="15:15" x14ac:dyDescent="0.2">
      <c r="O17031" s="62"/>
    </row>
    <row r="17032" spans="15:15" x14ac:dyDescent="0.2">
      <c r="O17032" s="62"/>
    </row>
    <row r="17033" spans="15:15" x14ac:dyDescent="0.2">
      <c r="O17033" s="62"/>
    </row>
    <row r="17034" spans="15:15" x14ac:dyDescent="0.2">
      <c r="O17034" s="62"/>
    </row>
    <row r="17035" spans="15:15" x14ac:dyDescent="0.2">
      <c r="O17035" s="62"/>
    </row>
    <row r="17036" spans="15:15" x14ac:dyDescent="0.2">
      <c r="O17036" s="62"/>
    </row>
    <row r="17037" spans="15:15" x14ac:dyDescent="0.2">
      <c r="O17037" s="62"/>
    </row>
    <row r="17038" spans="15:15" x14ac:dyDescent="0.2">
      <c r="O17038" s="62"/>
    </row>
    <row r="17039" spans="15:15" x14ac:dyDescent="0.2">
      <c r="O17039" s="62"/>
    </row>
    <row r="17040" spans="15:15" x14ac:dyDescent="0.2">
      <c r="O17040" s="62"/>
    </row>
    <row r="17041" spans="15:15" x14ac:dyDescent="0.2">
      <c r="O17041" s="62"/>
    </row>
    <row r="17042" spans="15:15" x14ac:dyDescent="0.2">
      <c r="O17042" s="62"/>
    </row>
    <row r="17043" spans="15:15" x14ac:dyDescent="0.2">
      <c r="O17043" s="62"/>
    </row>
    <row r="17044" spans="15:15" x14ac:dyDescent="0.2">
      <c r="O17044" s="62"/>
    </row>
    <row r="17045" spans="15:15" x14ac:dyDescent="0.2">
      <c r="O17045" s="62"/>
    </row>
    <row r="17046" spans="15:15" x14ac:dyDescent="0.2">
      <c r="O17046" s="62"/>
    </row>
    <row r="17047" spans="15:15" x14ac:dyDescent="0.2">
      <c r="O17047" s="62"/>
    </row>
    <row r="17048" spans="15:15" x14ac:dyDescent="0.2">
      <c r="O17048" s="62"/>
    </row>
    <row r="17049" spans="15:15" x14ac:dyDescent="0.2">
      <c r="O17049" s="62"/>
    </row>
    <row r="17050" spans="15:15" x14ac:dyDescent="0.2">
      <c r="O17050" s="62"/>
    </row>
    <row r="17051" spans="15:15" x14ac:dyDescent="0.2">
      <c r="O17051" s="62"/>
    </row>
    <row r="17052" spans="15:15" x14ac:dyDescent="0.2">
      <c r="O17052" s="62"/>
    </row>
    <row r="17053" spans="15:15" x14ac:dyDescent="0.2">
      <c r="O17053" s="62"/>
    </row>
    <row r="17054" spans="15:15" x14ac:dyDescent="0.2">
      <c r="O17054" s="62"/>
    </row>
    <row r="17055" spans="15:15" x14ac:dyDescent="0.2">
      <c r="O17055" s="62"/>
    </row>
    <row r="17056" spans="15:15" x14ac:dyDescent="0.2">
      <c r="O17056" s="62"/>
    </row>
    <row r="17057" spans="15:15" x14ac:dyDescent="0.2">
      <c r="O17057" s="62"/>
    </row>
    <row r="17058" spans="15:15" x14ac:dyDescent="0.2">
      <c r="O17058" s="62"/>
    </row>
    <row r="17059" spans="15:15" x14ac:dyDescent="0.2">
      <c r="O17059" s="62"/>
    </row>
    <row r="17060" spans="15:15" x14ac:dyDescent="0.2">
      <c r="O17060" s="62"/>
    </row>
    <row r="17061" spans="15:15" x14ac:dyDescent="0.2">
      <c r="O17061" s="62"/>
    </row>
    <row r="17062" spans="15:15" x14ac:dyDescent="0.2">
      <c r="O17062" s="62"/>
    </row>
    <row r="17063" spans="15:15" x14ac:dyDescent="0.2">
      <c r="O17063" s="62"/>
    </row>
    <row r="17064" spans="15:15" x14ac:dyDescent="0.2">
      <c r="O17064" s="62"/>
    </row>
    <row r="17065" spans="15:15" x14ac:dyDescent="0.2">
      <c r="O17065" s="62"/>
    </row>
    <row r="17066" spans="15:15" x14ac:dyDescent="0.2">
      <c r="O17066" s="62"/>
    </row>
    <row r="17067" spans="15:15" x14ac:dyDescent="0.2">
      <c r="O17067" s="62"/>
    </row>
    <row r="17068" spans="15:15" x14ac:dyDescent="0.2">
      <c r="O17068" s="62"/>
    </row>
    <row r="17069" spans="15:15" x14ac:dyDescent="0.2">
      <c r="O17069" s="62"/>
    </row>
    <row r="17070" spans="15:15" x14ac:dyDescent="0.2">
      <c r="O17070" s="62"/>
    </row>
    <row r="17071" spans="15:15" x14ac:dyDescent="0.2">
      <c r="O17071" s="62"/>
    </row>
    <row r="17072" spans="15:15" x14ac:dyDescent="0.2">
      <c r="O17072" s="62"/>
    </row>
    <row r="17073" spans="15:15" x14ac:dyDescent="0.2">
      <c r="O17073" s="62"/>
    </row>
    <row r="17074" spans="15:15" x14ac:dyDescent="0.2">
      <c r="O17074" s="62"/>
    </row>
    <row r="17075" spans="15:15" x14ac:dyDescent="0.2">
      <c r="O17075" s="62"/>
    </row>
    <row r="17076" spans="15:15" x14ac:dyDescent="0.2">
      <c r="O17076" s="62"/>
    </row>
    <row r="17077" spans="15:15" x14ac:dyDescent="0.2">
      <c r="O17077" s="62"/>
    </row>
    <row r="17078" spans="15:15" x14ac:dyDescent="0.2">
      <c r="O17078" s="62"/>
    </row>
    <row r="17079" spans="15:15" x14ac:dyDescent="0.2">
      <c r="O17079" s="62"/>
    </row>
    <row r="17080" spans="15:15" x14ac:dyDescent="0.2">
      <c r="O17080" s="62"/>
    </row>
    <row r="17081" spans="15:15" x14ac:dyDescent="0.2">
      <c r="O17081" s="62"/>
    </row>
    <row r="17082" spans="15:15" x14ac:dyDescent="0.2">
      <c r="O17082" s="62"/>
    </row>
    <row r="17083" spans="15:15" x14ac:dyDescent="0.2">
      <c r="O17083" s="62"/>
    </row>
    <row r="17084" spans="15:15" x14ac:dyDescent="0.2">
      <c r="O17084" s="62"/>
    </row>
    <row r="17085" spans="15:15" x14ac:dyDescent="0.2">
      <c r="O17085" s="62"/>
    </row>
    <row r="17086" spans="15:15" x14ac:dyDescent="0.2">
      <c r="O17086" s="62"/>
    </row>
    <row r="17087" spans="15:15" x14ac:dyDescent="0.2">
      <c r="O17087" s="62"/>
    </row>
    <row r="17088" spans="15:15" x14ac:dyDescent="0.2">
      <c r="O17088" s="62"/>
    </row>
    <row r="17089" spans="15:15" x14ac:dyDescent="0.2">
      <c r="O17089" s="62"/>
    </row>
    <row r="17090" spans="15:15" x14ac:dyDescent="0.2">
      <c r="O17090" s="62"/>
    </row>
    <row r="17091" spans="15:15" x14ac:dyDescent="0.2">
      <c r="O17091" s="62"/>
    </row>
    <row r="17092" spans="15:15" x14ac:dyDescent="0.2">
      <c r="O17092" s="62"/>
    </row>
    <row r="17093" spans="15:15" x14ac:dyDescent="0.2">
      <c r="O17093" s="62"/>
    </row>
    <row r="17094" spans="15:15" x14ac:dyDescent="0.2">
      <c r="O17094" s="62"/>
    </row>
    <row r="17095" spans="15:15" x14ac:dyDescent="0.2">
      <c r="O17095" s="62"/>
    </row>
    <row r="17096" spans="15:15" x14ac:dyDescent="0.2">
      <c r="O17096" s="62"/>
    </row>
    <row r="17097" spans="15:15" x14ac:dyDescent="0.2">
      <c r="O17097" s="62"/>
    </row>
    <row r="17098" spans="15:15" x14ac:dyDescent="0.2">
      <c r="O17098" s="62"/>
    </row>
    <row r="17099" spans="15:15" x14ac:dyDescent="0.2">
      <c r="O17099" s="62"/>
    </row>
    <row r="17100" spans="15:15" x14ac:dyDescent="0.2">
      <c r="O17100" s="62"/>
    </row>
    <row r="17101" spans="15:15" x14ac:dyDescent="0.2">
      <c r="O17101" s="62"/>
    </row>
    <row r="17102" spans="15:15" x14ac:dyDescent="0.2">
      <c r="O17102" s="62"/>
    </row>
    <row r="17103" spans="15:15" x14ac:dyDescent="0.2">
      <c r="O17103" s="62"/>
    </row>
    <row r="17104" spans="15:15" x14ac:dyDescent="0.2">
      <c r="O17104" s="62"/>
    </row>
    <row r="17105" spans="15:15" x14ac:dyDescent="0.2">
      <c r="O17105" s="62"/>
    </row>
    <row r="17106" spans="15:15" x14ac:dyDescent="0.2">
      <c r="O17106" s="62"/>
    </row>
    <row r="17107" spans="15:15" x14ac:dyDescent="0.2">
      <c r="O17107" s="62"/>
    </row>
    <row r="17108" spans="15:15" x14ac:dyDescent="0.2">
      <c r="O17108" s="62"/>
    </row>
    <row r="17109" spans="15:15" x14ac:dyDescent="0.2">
      <c r="O17109" s="62"/>
    </row>
    <row r="17110" spans="15:15" x14ac:dyDescent="0.2">
      <c r="O17110" s="62"/>
    </row>
    <row r="17111" spans="15:15" x14ac:dyDescent="0.2">
      <c r="O17111" s="62"/>
    </row>
    <row r="17112" spans="15:15" x14ac:dyDescent="0.2">
      <c r="O17112" s="62"/>
    </row>
    <row r="17113" spans="15:15" x14ac:dyDescent="0.2">
      <c r="O17113" s="62"/>
    </row>
    <row r="17114" spans="15:15" x14ac:dyDescent="0.2">
      <c r="O17114" s="62"/>
    </row>
    <row r="17115" spans="15:15" x14ac:dyDescent="0.2">
      <c r="O17115" s="62"/>
    </row>
    <row r="17116" spans="15:15" x14ac:dyDescent="0.2">
      <c r="O17116" s="62"/>
    </row>
    <row r="17117" spans="15:15" x14ac:dyDescent="0.2">
      <c r="O17117" s="62"/>
    </row>
    <row r="17118" spans="15:15" x14ac:dyDescent="0.2">
      <c r="O17118" s="62"/>
    </row>
    <row r="17119" spans="15:15" x14ac:dyDescent="0.2">
      <c r="O17119" s="62"/>
    </row>
    <row r="17120" spans="15:15" x14ac:dyDescent="0.2">
      <c r="O17120" s="62"/>
    </row>
    <row r="17121" spans="15:15" x14ac:dyDescent="0.2">
      <c r="O17121" s="62"/>
    </row>
    <row r="17122" spans="15:15" x14ac:dyDescent="0.2">
      <c r="O17122" s="62"/>
    </row>
    <row r="17123" spans="15:15" x14ac:dyDescent="0.2">
      <c r="O17123" s="62"/>
    </row>
    <row r="17124" spans="15:15" x14ac:dyDescent="0.2">
      <c r="O17124" s="62"/>
    </row>
    <row r="17125" spans="15:15" x14ac:dyDescent="0.2">
      <c r="O17125" s="62"/>
    </row>
    <row r="17126" spans="15:15" x14ac:dyDescent="0.2">
      <c r="O17126" s="62"/>
    </row>
    <row r="17127" spans="15:15" x14ac:dyDescent="0.2">
      <c r="O17127" s="62"/>
    </row>
    <row r="17128" spans="15:15" x14ac:dyDescent="0.2">
      <c r="O17128" s="62"/>
    </row>
    <row r="17129" spans="15:15" x14ac:dyDescent="0.2">
      <c r="O17129" s="62"/>
    </row>
    <row r="17130" spans="15:15" x14ac:dyDescent="0.2">
      <c r="O17130" s="62"/>
    </row>
    <row r="17131" spans="15:15" x14ac:dyDescent="0.2">
      <c r="O17131" s="62"/>
    </row>
    <row r="17132" spans="15:15" x14ac:dyDescent="0.2">
      <c r="O17132" s="62"/>
    </row>
    <row r="17133" spans="15:15" x14ac:dyDescent="0.2">
      <c r="O17133" s="62"/>
    </row>
    <row r="17134" spans="15:15" x14ac:dyDescent="0.2">
      <c r="O17134" s="62"/>
    </row>
    <row r="17135" spans="15:15" x14ac:dyDescent="0.2">
      <c r="O17135" s="62"/>
    </row>
    <row r="17136" spans="15:15" x14ac:dyDescent="0.2">
      <c r="O17136" s="62"/>
    </row>
    <row r="17137" spans="15:15" x14ac:dyDescent="0.2">
      <c r="O17137" s="62"/>
    </row>
    <row r="17138" spans="15:15" x14ac:dyDescent="0.2">
      <c r="O17138" s="62"/>
    </row>
    <row r="17139" spans="15:15" x14ac:dyDescent="0.2">
      <c r="O17139" s="62"/>
    </row>
    <row r="17140" spans="15:15" x14ac:dyDescent="0.2">
      <c r="O17140" s="62"/>
    </row>
    <row r="17141" spans="15:15" x14ac:dyDescent="0.2">
      <c r="O17141" s="62"/>
    </row>
    <row r="17142" spans="15:15" x14ac:dyDescent="0.2">
      <c r="O17142" s="62"/>
    </row>
    <row r="17143" spans="15:15" x14ac:dyDescent="0.2">
      <c r="O17143" s="62"/>
    </row>
    <row r="17144" spans="15:15" x14ac:dyDescent="0.2">
      <c r="O17144" s="62"/>
    </row>
    <row r="17145" spans="15:15" x14ac:dyDescent="0.2">
      <c r="O17145" s="62"/>
    </row>
    <row r="17146" spans="15:15" x14ac:dyDescent="0.2">
      <c r="O17146" s="62"/>
    </row>
    <row r="17147" spans="15:15" x14ac:dyDescent="0.2">
      <c r="O17147" s="62"/>
    </row>
    <row r="17148" spans="15:15" x14ac:dyDescent="0.2">
      <c r="O17148" s="62"/>
    </row>
    <row r="17149" spans="15:15" x14ac:dyDescent="0.2">
      <c r="O17149" s="62"/>
    </row>
    <row r="17150" spans="15:15" x14ac:dyDescent="0.2">
      <c r="O17150" s="62"/>
    </row>
    <row r="17151" spans="15:15" x14ac:dyDescent="0.2">
      <c r="O17151" s="62"/>
    </row>
    <row r="17152" spans="15:15" x14ac:dyDescent="0.2">
      <c r="O17152" s="62"/>
    </row>
    <row r="17153" spans="15:15" x14ac:dyDescent="0.2">
      <c r="O17153" s="62"/>
    </row>
    <row r="17154" spans="15:15" x14ac:dyDescent="0.2">
      <c r="O17154" s="62"/>
    </row>
    <row r="17155" spans="15:15" x14ac:dyDescent="0.2">
      <c r="O17155" s="62"/>
    </row>
    <row r="17156" spans="15:15" x14ac:dyDescent="0.2">
      <c r="O17156" s="62"/>
    </row>
    <row r="17157" spans="15:15" x14ac:dyDescent="0.2">
      <c r="O17157" s="62"/>
    </row>
    <row r="17158" spans="15:15" x14ac:dyDescent="0.2">
      <c r="O17158" s="62"/>
    </row>
    <row r="17159" spans="15:15" x14ac:dyDescent="0.2">
      <c r="O17159" s="62"/>
    </row>
    <row r="17160" spans="15:15" x14ac:dyDescent="0.2">
      <c r="O17160" s="62"/>
    </row>
    <row r="17161" spans="15:15" x14ac:dyDescent="0.2">
      <c r="O17161" s="62"/>
    </row>
    <row r="17162" spans="15:15" x14ac:dyDescent="0.2">
      <c r="O17162" s="62"/>
    </row>
    <row r="17163" spans="15:15" x14ac:dyDescent="0.2">
      <c r="O17163" s="62"/>
    </row>
    <row r="17164" spans="15:15" x14ac:dyDescent="0.2">
      <c r="O17164" s="62"/>
    </row>
    <row r="17165" spans="15:15" x14ac:dyDescent="0.2">
      <c r="O17165" s="62"/>
    </row>
    <row r="17166" spans="15:15" x14ac:dyDescent="0.2">
      <c r="O17166" s="62"/>
    </row>
    <row r="17167" spans="15:15" x14ac:dyDescent="0.2">
      <c r="O17167" s="62"/>
    </row>
    <row r="17168" spans="15:15" x14ac:dyDescent="0.2">
      <c r="O17168" s="62"/>
    </row>
    <row r="17169" spans="15:15" x14ac:dyDescent="0.2">
      <c r="O17169" s="62"/>
    </row>
    <row r="17170" spans="15:15" x14ac:dyDescent="0.2">
      <c r="O17170" s="62"/>
    </row>
    <row r="17171" spans="15:15" x14ac:dyDescent="0.2">
      <c r="O17171" s="62"/>
    </row>
    <row r="17172" spans="15:15" x14ac:dyDescent="0.2">
      <c r="O17172" s="62"/>
    </row>
    <row r="17173" spans="15:15" x14ac:dyDescent="0.2">
      <c r="O17173" s="62"/>
    </row>
    <row r="17174" spans="15:15" x14ac:dyDescent="0.2">
      <c r="O17174" s="62"/>
    </row>
    <row r="17175" spans="15:15" x14ac:dyDescent="0.2">
      <c r="O17175" s="62"/>
    </row>
    <row r="17176" spans="15:15" x14ac:dyDescent="0.2">
      <c r="O17176" s="62"/>
    </row>
    <row r="17177" spans="15:15" x14ac:dyDescent="0.2">
      <c r="O17177" s="62"/>
    </row>
    <row r="17178" spans="15:15" x14ac:dyDescent="0.2">
      <c r="O17178" s="62"/>
    </row>
    <row r="17179" spans="15:15" x14ac:dyDescent="0.2">
      <c r="O17179" s="62"/>
    </row>
    <row r="17180" spans="15:15" x14ac:dyDescent="0.2">
      <c r="O17180" s="62"/>
    </row>
    <row r="17181" spans="15:15" x14ac:dyDescent="0.2">
      <c r="O17181" s="62"/>
    </row>
    <row r="17182" spans="15:15" x14ac:dyDescent="0.2">
      <c r="O17182" s="62"/>
    </row>
    <row r="17183" spans="15:15" x14ac:dyDescent="0.2">
      <c r="O17183" s="62"/>
    </row>
    <row r="17184" spans="15:15" x14ac:dyDescent="0.2">
      <c r="O17184" s="62"/>
    </row>
    <row r="17185" spans="15:15" x14ac:dyDescent="0.2">
      <c r="O17185" s="62"/>
    </row>
    <row r="17186" spans="15:15" x14ac:dyDescent="0.2">
      <c r="O17186" s="62"/>
    </row>
    <row r="17187" spans="15:15" x14ac:dyDescent="0.2">
      <c r="O17187" s="62"/>
    </row>
    <row r="17188" spans="15:15" x14ac:dyDescent="0.2">
      <c r="O17188" s="62"/>
    </row>
    <row r="17189" spans="15:15" x14ac:dyDescent="0.2">
      <c r="O17189" s="62"/>
    </row>
    <row r="17190" spans="15:15" x14ac:dyDescent="0.2">
      <c r="O17190" s="62"/>
    </row>
    <row r="17191" spans="15:15" x14ac:dyDescent="0.2">
      <c r="O17191" s="62"/>
    </row>
    <row r="17192" spans="15:15" x14ac:dyDescent="0.2">
      <c r="O17192" s="62"/>
    </row>
    <row r="17193" spans="15:15" x14ac:dyDescent="0.2">
      <c r="O17193" s="62"/>
    </row>
    <row r="17194" spans="15:15" x14ac:dyDescent="0.2">
      <c r="O17194" s="62"/>
    </row>
    <row r="17195" spans="15:15" x14ac:dyDescent="0.2">
      <c r="O17195" s="62"/>
    </row>
    <row r="17196" spans="15:15" x14ac:dyDescent="0.2">
      <c r="O17196" s="62"/>
    </row>
    <row r="17197" spans="15:15" x14ac:dyDescent="0.2">
      <c r="O17197" s="62"/>
    </row>
    <row r="17198" spans="15:15" x14ac:dyDescent="0.2">
      <c r="O17198" s="62"/>
    </row>
    <row r="17199" spans="15:15" x14ac:dyDescent="0.2">
      <c r="O17199" s="62"/>
    </row>
    <row r="17200" spans="15:15" x14ac:dyDescent="0.2">
      <c r="O17200" s="62"/>
    </row>
    <row r="17201" spans="15:15" x14ac:dyDescent="0.2">
      <c r="O17201" s="62"/>
    </row>
    <row r="17202" spans="15:15" x14ac:dyDescent="0.2">
      <c r="O17202" s="62"/>
    </row>
    <row r="17203" spans="15:15" x14ac:dyDescent="0.2">
      <c r="O17203" s="62"/>
    </row>
    <row r="17204" spans="15:15" x14ac:dyDescent="0.2">
      <c r="O17204" s="62"/>
    </row>
    <row r="17205" spans="15:15" x14ac:dyDescent="0.2">
      <c r="O17205" s="62"/>
    </row>
    <row r="17206" spans="15:15" x14ac:dyDescent="0.2">
      <c r="O17206" s="62"/>
    </row>
    <row r="17207" spans="15:15" x14ac:dyDescent="0.2">
      <c r="O17207" s="62"/>
    </row>
    <row r="17208" spans="15:15" x14ac:dyDescent="0.2">
      <c r="O17208" s="62"/>
    </row>
    <row r="17209" spans="15:15" x14ac:dyDescent="0.2">
      <c r="O17209" s="62"/>
    </row>
    <row r="17210" spans="15:15" x14ac:dyDescent="0.2">
      <c r="O17210" s="62"/>
    </row>
    <row r="17211" spans="15:15" x14ac:dyDescent="0.2">
      <c r="O17211" s="62"/>
    </row>
    <row r="17212" spans="15:15" x14ac:dyDescent="0.2">
      <c r="O17212" s="62"/>
    </row>
    <row r="17213" spans="15:15" x14ac:dyDescent="0.2">
      <c r="O17213" s="62"/>
    </row>
    <row r="17214" spans="15:15" x14ac:dyDescent="0.2">
      <c r="O17214" s="62"/>
    </row>
    <row r="17215" spans="15:15" x14ac:dyDescent="0.2">
      <c r="O17215" s="62"/>
    </row>
    <row r="17216" spans="15:15" x14ac:dyDescent="0.2">
      <c r="O17216" s="62"/>
    </row>
    <row r="17217" spans="15:15" x14ac:dyDescent="0.2">
      <c r="O17217" s="62"/>
    </row>
    <row r="17218" spans="15:15" x14ac:dyDescent="0.2">
      <c r="O17218" s="62"/>
    </row>
    <row r="17219" spans="15:15" x14ac:dyDescent="0.2">
      <c r="O17219" s="62"/>
    </row>
    <row r="17220" spans="15:15" x14ac:dyDescent="0.2">
      <c r="O17220" s="62"/>
    </row>
    <row r="17221" spans="15:15" x14ac:dyDescent="0.2">
      <c r="O17221" s="62"/>
    </row>
    <row r="17222" spans="15:15" x14ac:dyDescent="0.2">
      <c r="O17222" s="62"/>
    </row>
    <row r="17223" spans="15:15" x14ac:dyDescent="0.2">
      <c r="O17223" s="62"/>
    </row>
    <row r="17224" spans="15:15" x14ac:dyDescent="0.2">
      <c r="O17224" s="62"/>
    </row>
    <row r="17225" spans="15:15" x14ac:dyDescent="0.2">
      <c r="O17225" s="62"/>
    </row>
    <row r="17226" spans="15:15" x14ac:dyDescent="0.2">
      <c r="O17226" s="62"/>
    </row>
    <row r="17227" spans="15:15" x14ac:dyDescent="0.2">
      <c r="O17227" s="62"/>
    </row>
    <row r="17228" spans="15:15" x14ac:dyDescent="0.2">
      <c r="O17228" s="62"/>
    </row>
    <row r="17229" spans="15:15" x14ac:dyDescent="0.2">
      <c r="O17229" s="62"/>
    </row>
    <row r="17230" spans="15:15" x14ac:dyDescent="0.2">
      <c r="O17230" s="62"/>
    </row>
    <row r="17231" spans="15:15" x14ac:dyDescent="0.2">
      <c r="O17231" s="62"/>
    </row>
    <row r="17232" spans="15:15" x14ac:dyDescent="0.2">
      <c r="O17232" s="62"/>
    </row>
    <row r="17233" spans="15:15" x14ac:dyDescent="0.2">
      <c r="O17233" s="62"/>
    </row>
    <row r="17234" spans="15:15" x14ac:dyDescent="0.2">
      <c r="O17234" s="62"/>
    </row>
    <row r="17235" spans="15:15" x14ac:dyDescent="0.2">
      <c r="O17235" s="62"/>
    </row>
    <row r="17236" spans="15:15" x14ac:dyDescent="0.2">
      <c r="O17236" s="62"/>
    </row>
    <row r="17237" spans="15:15" x14ac:dyDescent="0.2">
      <c r="O17237" s="62"/>
    </row>
    <row r="17238" spans="15:15" x14ac:dyDescent="0.2">
      <c r="O17238" s="62"/>
    </row>
    <row r="17239" spans="15:15" x14ac:dyDescent="0.2">
      <c r="O17239" s="62"/>
    </row>
    <row r="17240" spans="15:15" x14ac:dyDescent="0.2">
      <c r="O17240" s="62"/>
    </row>
    <row r="17241" spans="15:15" x14ac:dyDescent="0.2">
      <c r="O17241" s="62"/>
    </row>
    <row r="17242" spans="15:15" x14ac:dyDescent="0.2">
      <c r="O17242" s="62"/>
    </row>
    <row r="17243" spans="15:15" x14ac:dyDescent="0.2">
      <c r="O17243" s="62"/>
    </row>
    <row r="17244" spans="15:15" x14ac:dyDescent="0.2">
      <c r="O17244" s="62"/>
    </row>
    <row r="17245" spans="15:15" x14ac:dyDescent="0.2">
      <c r="O17245" s="62"/>
    </row>
    <row r="17246" spans="15:15" x14ac:dyDescent="0.2">
      <c r="O17246" s="62"/>
    </row>
    <row r="17247" spans="15:15" x14ac:dyDescent="0.2">
      <c r="O17247" s="62"/>
    </row>
    <row r="17248" spans="15:15" x14ac:dyDescent="0.2">
      <c r="O17248" s="62"/>
    </row>
    <row r="17249" spans="15:15" x14ac:dyDescent="0.2">
      <c r="O17249" s="62"/>
    </row>
    <row r="17250" spans="15:15" x14ac:dyDescent="0.2">
      <c r="O17250" s="62"/>
    </row>
    <row r="17251" spans="15:15" x14ac:dyDescent="0.2">
      <c r="O17251" s="62"/>
    </row>
    <row r="17252" spans="15:15" x14ac:dyDescent="0.2">
      <c r="O17252" s="62"/>
    </row>
    <row r="17253" spans="15:15" x14ac:dyDescent="0.2">
      <c r="O17253" s="62"/>
    </row>
    <row r="17254" spans="15:15" x14ac:dyDescent="0.2">
      <c r="O17254" s="62"/>
    </row>
    <row r="17255" spans="15:15" x14ac:dyDescent="0.2">
      <c r="O17255" s="62"/>
    </row>
    <row r="17256" spans="15:15" x14ac:dyDescent="0.2">
      <c r="O17256" s="62"/>
    </row>
    <row r="17257" spans="15:15" x14ac:dyDescent="0.2">
      <c r="O17257" s="62"/>
    </row>
    <row r="17258" spans="15:15" x14ac:dyDescent="0.2">
      <c r="O17258" s="62"/>
    </row>
    <row r="17259" spans="15:15" x14ac:dyDescent="0.2">
      <c r="O17259" s="62"/>
    </row>
    <row r="17260" spans="15:15" x14ac:dyDescent="0.2">
      <c r="O17260" s="62"/>
    </row>
    <row r="17261" spans="15:15" x14ac:dyDescent="0.2">
      <c r="O17261" s="62"/>
    </row>
    <row r="17262" spans="15:15" x14ac:dyDescent="0.2">
      <c r="O17262" s="62"/>
    </row>
    <row r="17263" spans="15:15" x14ac:dyDescent="0.2">
      <c r="O17263" s="62"/>
    </row>
    <row r="17264" spans="15:15" x14ac:dyDescent="0.2">
      <c r="O17264" s="62"/>
    </row>
    <row r="17265" spans="15:15" x14ac:dyDescent="0.2">
      <c r="O17265" s="62"/>
    </row>
    <row r="17266" spans="15:15" x14ac:dyDescent="0.2">
      <c r="O17266" s="62"/>
    </row>
    <row r="17267" spans="15:15" x14ac:dyDescent="0.2">
      <c r="O17267" s="62"/>
    </row>
    <row r="17268" spans="15:15" x14ac:dyDescent="0.2">
      <c r="O17268" s="62"/>
    </row>
    <row r="17269" spans="15:15" x14ac:dyDescent="0.2">
      <c r="O17269" s="62"/>
    </row>
    <row r="17270" spans="15:15" x14ac:dyDescent="0.2">
      <c r="O17270" s="62"/>
    </row>
    <row r="17271" spans="15:15" x14ac:dyDescent="0.2">
      <c r="O17271" s="62"/>
    </row>
    <row r="17272" spans="15:15" x14ac:dyDescent="0.2">
      <c r="O17272" s="62"/>
    </row>
    <row r="17273" spans="15:15" x14ac:dyDescent="0.2">
      <c r="O17273" s="62"/>
    </row>
    <row r="17274" spans="15:15" x14ac:dyDescent="0.2">
      <c r="O17274" s="62"/>
    </row>
    <row r="17275" spans="15:15" x14ac:dyDescent="0.2">
      <c r="O17275" s="62"/>
    </row>
    <row r="17276" spans="15:15" x14ac:dyDescent="0.2">
      <c r="O17276" s="62"/>
    </row>
    <row r="17277" spans="15:15" x14ac:dyDescent="0.2">
      <c r="O17277" s="62"/>
    </row>
    <row r="17278" spans="15:15" x14ac:dyDescent="0.2">
      <c r="O17278" s="62"/>
    </row>
    <row r="17279" spans="15:15" x14ac:dyDescent="0.2">
      <c r="O17279" s="62"/>
    </row>
    <row r="17280" spans="15:15" x14ac:dyDescent="0.2">
      <c r="O17280" s="62"/>
    </row>
    <row r="17281" spans="15:15" x14ac:dyDescent="0.2">
      <c r="O17281" s="62"/>
    </row>
    <row r="17282" spans="15:15" x14ac:dyDescent="0.2">
      <c r="O17282" s="62"/>
    </row>
    <row r="17283" spans="15:15" x14ac:dyDescent="0.2">
      <c r="O17283" s="62"/>
    </row>
    <row r="17284" spans="15:15" x14ac:dyDescent="0.2">
      <c r="O17284" s="62"/>
    </row>
    <row r="17285" spans="15:15" x14ac:dyDescent="0.2">
      <c r="O17285" s="62"/>
    </row>
    <row r="17286" spans="15:15" x14ac:dyDescent="0.2">
      <c r="O17286" s="62"/>
    </row>
    <row r="17287" spans="15:15" x14ac:dyDescent="0.2">
      <c r="O17287" s="62"/>
    </row>
    <row r="17288" spans="15:15" x14ac:dyDescent="0.2">
      <c r="O17288" s="62"/>
    </row>
    <row r="17289" spans="15:15" x14ac:dyDescent="0.2">
      <c r="O17289" s="62"/>
    </row>
    <row r="17290" spans="15:15" x14ac:dyDescent="0.2">
      <c r="O17290" s="62"/>
    </row>
    <row r="17291" spans="15:15" x14ac:dyDescent="0.2">
      <c r="O17291" s="62"/>
    </row>
    <row r="17292" spans="15:15" x14ac:dyDescent="0.2">
      <c r="O17292" s="62"/>
    </row>
    <row r="17293" spans="15:15" x14ac:dyDescent="0.2">
      <c r="O17293" s="62"/>
    </row>
    <row r="17294" spans="15:15" x14ac:dyDescent="0.2">
      <c r="O17294" s="62"/>
    </row>
    <row r="17295" spans="15:15" x14ac:dyDescent="0.2">
      <c r="O17295" s="62"/>
    </row>
    <row r="17296" spans="15:15" x14ac:dyDescent="0.2">
      <c r="O17296" s="62"/>
    </row>
    <row r="17297" spans="15:15" x14ac:dyDescent="0.2">
      <c r="O17297" s="62"/>
    </row>
    <row r="17298" spans="15:15" x14ac:dyDescent="0.2">
      <c r="O17298" s="62"/>
    </row>
    <row r="17299" spans="15:15" x14ac:dyDescent="0.2">
      <c r="O17299" s="62"/>
    </row>
    <row r="17300" spans="15:15" x14ac:dyDescent="0.2">
      <c r="O17300" s="62"/>
    </row>
    <row r="17301" spans="15:15" x14ac:dyDescent="0.2">
      <c r="O17301" s="62"/>
    </row>
    <row r="17302" spans="15:15" x14ac:dyDescent="0.2">
      <c r="O17302" s="62"/>
    </row>
    <row r="17303" spans="15:15" x14ac:dyDescent="0.2">
      <c r="O17303" s="62"/>
    </row>
    <row r="17304" spans="15:15" x14ac:dyDescent="0.2">
      <c r="O17304" s="62"/>
    </row>
    <row r="17305" spans="15:15" x14ac:dyDescent="0.2">
      <c r="O17305" s="62"/>
    </row>
    <row r="17306" spans="15:15" x14ac:dyDescent="0.2">
      <c r="O17306" s="62"/>
    </row>
    <row r="17307" spans="15:15" x14ac:dyDescent="0.2">
      <c r="O17307" s="62"/>
    </row>
    <row r="17308" spans="15:15" x14ac:dyDescent="0.2">
      <c r="O17308" s="62"/>
    </row>
    <row r="17309" spans="15:15" x14ac:dyDescent="0.2">
      <c r="O17309" s="62"/>
    </row>
    <row r="17310" spans="15:15" x14ac:dyDescent="0.2">
      <c r="O17310" s="62"/>
    </row>
    <row r="17311" spans="15:15" x14ac:dyDescent="0.2">
      <c r="O17311" s="62"/>
    </row>
    <row r="17312" spans="15:15" x14ac:dyDescent="0.2">
      <c r="O17312" s="62"/>
    </row>
    <row r="17313" spans="15:15" x14ac:dyDescent="0.2">
      <c r="O17313" s="62"/>
    </row>
    <row r="17314" spans="15:15" x14ac:dyDescent="0.2">
      <c r="O17314" s="62"/>
    </row>
    <row r="17315" spans="15:15" x14ac:dyDescent="0.2">
      <c r="O17315" s="62"/>
    </row>
    <row r="17316" spans="15:15" x14ac:dyDescent="0.2">
      <c r="O17316" s="62"/>
    </row>
    <row r="17317" spans="15:15" x14ac:dyDescent="0.2">
      <c r="O17317" s="62"/>
    </row>
    <row r="17318" spans="15:15" x14ac:dyDescent="0.2">
      <c r="O17318" s="62"/>
    </row>
    <row r="17319" spans="15:15" x14ac:dyDescent="0.2">
      <c r="O17319" s="62"/>
    </row>
    <row r="17320" spans="15:15" x14ac:dyDescent="0.2">
      <c r="O17320" s="62"/>
    </row>
    <row r="17321" spans="15:15" x14ac:dyDescent="0.2">
      <c r="O17321" s="62"/>
    </row>
    <row r="17322" spans="15:15" x14ac:dyDescent="0.2">
      <c r="O17322" s="62"/>
    </row>
    <row r="17323" spans="15:15" x14ac:dyDescent="0.2">
      <c r="O17323" s="62"/>
    </row>
    <row r="17324" spans="15:15" x14ac:dyDescent="0.2">
      <c r="O17324" s="62"/>
    </row>
    <row r="17325" spans="15:15" x14ac:dyDescent="0.2">
      <c r="O17325" s="62"/>
    </row>
    <row r="17326" spans="15:15" x14ac:dyDescent="0.2">
      <c r="O17326" s="62"/>
    </row>
    <row r="17327" spans="15:15" x14ac:dyDescent="0.2">
      <c r="O17327" s="62"/>
    </row>
    <row r="17328" spans="15:15" x14ac:dyDescent="0.2">
      <c r="O17328" s="62"/>
    </row>
    <row r="17329" spans="15:15" x14ac:dyDescent="0.2">
      <c r="O17329" s="62"/>
    </row>
    <row r="17330" spans="15:15" x14ac:dyDescent="0.2">
      <c r="O17330" s="62"/>
    </row>
    <row r="17331" spans="15:15" x14ac:dyDescent="0.2">
      <c r="O17331" s="62"/>
    </row>
    <row r="17332" spans="15:15" x14ac:dyDescent="0.2">
      <c r="O17332" s="62"/>
    </row>
    <row r="17333" spans="15:15" x14ac:dyDescent="0.2">
      <c r="O17333" s="62"/>
    </row>
    <row r="17334" spans="15:15" x14ac:dyDescent="0.2">
      <c r="O17334" s="62"/>
    </row>
    <row r="17335" spans="15:15" x14ac:dyDescent="0.2">
      <c r="O17335" s="62"/>
    </row>
    <row r="17336" spans="15:15" x14ac:dyDescent="0.2">
      <c r="O17336" s="62"/>
    </row>
    <row r="17337" spans="15:15" x14ac:dyDescent="0.2">
      <c r="O17337" s="62"/>
    </row>
    <row r="17338" spans="15:15" x14ac:dyDescent="0.2">
      <c r="O17338" s="62"/>
    </row>
    <row r="17339" spans="15:15" x14ac:dyDescent="0.2">
      <c r="O17339" s="62"/>
    </row>
    <row r="17340" spans="15:15" x14ac:dyDescent="0.2">
      <c r="O17340" s="62"/>
    </row>
    <row r="17341" spans="15:15" x14ac:dyDescent="0.2">
      <c r="O17341" s="62"/>
    </row>
    <row r="17342" spans="15:15" x14ac:dyDescent="0.2">
      <c r="O17342" s="62"/>
    </row>
    <row r="17343" spans="15:15" x14ac:dyDescent="0.2">
      <c r="O17343" s="62"/>
    </row>
    <row r="17344" spans="15:15" x14ac:dyDescent="0.2">
      <c r="O17344" s="62"/>
    </row>
    <row r="17345" spans="15:15" x14ac:dyDescent="0.2">
      <c r="O17345" s="62"/>
    </row>
    <row r="17346" spans="15:15" x14ac:dyDescent="0.2">
      <c r="O17346" s="62"/>
    </row>
    <row r="17347" spans="15:15" x14ac:dyDescent="0.2">
      <c r="O17347" s="62"/>
    </row>
    <row r="17348" spans="15:15" x14ac:dyDescent="0.2">
      <c r="O17348" s="62"/>
    </row>
    <row r="17349" spans="15:15" x14ac:dyDescent="0.2">
      <c r="O17349" s="62"/>
    </row>
    <row r="17350" spans="15:15" x14ac:dyDescent="0.2">
      <c r="O17350" s="62"/>
    </row>
    <row r="17351" spans="15:15" x14ac:dyDescent="0.2">
      <c r="O17351" s="62"/>
    </row>
    <row r="17352" spans="15:15" x14ac:dyDescent="0.2">
      <c r="O17352" s="62"/>
    </row>
    <row r="17353" spans="15:15" x14ac:dyDescent="0.2">
      <c r="O17353" s="62"/>
    </row>
    <row r="17354" spans="15:15" x14ac:dyDescent="0.2">
      <c r="O17354" s="62"/>
    </row>
    <row r="17355" spans="15:15" x14ac:dyDescent="0.2">
      <c r="O17355" s="62"/>
    </row>
    <row r="17356" spans="15:15" x14ac:dyDescent="0.2">
      <c r="O17356" s="62"/>
    </row>
    <row r="17357" spans="15:15" x14ac:dyDescent="0.2">
      <c r="O17357" s="62"/>
    </row>
    <row r="17358" spans="15:15" x14ac:dyDescent="0.2">
      <c r="O17358" s="62"/>
    </row>
    <row r="17359" spans="15:15" x14ac:dyDescent="0.2">
      <c r="O17359" s="62"/>
    </row>
    <row r="17360" spans="15:15" x14ac:dyDescent="0.2">
      <c r="O17360" s="62"/>
    </row>
    <row r="17361" spans="15:15" x14ac:dyDescent="0.2">
      <c r="O17361" s="62"/>
    </row>
    <row r="17362" spans="15:15" x14ac:dyDescent="0.2">
      <c r="O17362" s="62"/>
    </row>
    <row r="17363" spans="15:15" x14ac:dyDescent="0.2">
      <c r="O17363" s="62"/>
    </row>
    <row r="17364" spans="15:15" x14ac:dyDescent="0.2">
      <c r="O17364" s="62"/>
    </row>
    <row r="17365" spans="15:15" x14ac:dyDescent="0.2">
      <c r="O17365" s="62"/>
    </row>
    <row r="17366" spans="15:15" x14ac:dyDescent="0.2">
      <c r="O17366" s="62"/>
    </row>
    <row r="17367" spans="15:15" x14ac:dyDescent="0.2">
      <c r="O17367" s="62"/>
    </row>
    <row r="17368" spans="15:15" x14ac:dyDescent="0.2">
      <c r="O17368" s="62"/>
    </row>
    <row r="17369" spans="15:15" x14ac:dyDescent="0.2">
      <c r="O17369" s="62"/>
    </row>
    <row r="17370" spans="15:15" x14ac:dyDescent="0.2">
      <c r="O17370" s="62"/>
    </row>
    <row r="17371" spans="15:15" x14ac:dyDescent="0.2">
      <c r="O17371" s="62"/>
    </row>
    <row r="17372" spans="15:15" x14ac:dyDescent="0.2">
      <c r="O17372" s="62"/>
    </row>
    <row r="17373" spans="15:15" x14ac:dyDescent="0.2">
      <c r="O17373" s="62"/>
    </row>
    <row r="17374" spans="15:15" x14ac:dyDescent="0.2">
      <c r="O17374" s="62"/>
    </row>
    <row r="17375" spans="15:15" x14ac:dyDescent="0.2">
      <c r="O17375" s="62"/>
    </row>
    <row r="17376" spans="15:15" x14ac:dyDescent="0.2">
      <c r="O17376" s="62"/>
    </row>
    <row r="17377" spans="15:15" x14ac:dyDescent="0.2">
      <c r="O17377" s="62"/>
    </row>
    <row r="17378" spans="15:15" x14ac:dyDescent="0.2">
      <c r="O17378" s="62"/>
    </row>
    <row r="17379" spans="15:15" x14ac:dyDescent="0.2">
      <c r="O17379" s="62"/>
    </row>
    <row r="17380" spans="15:15" x14ac:dyDescent="0.2">
      <c r="O17380" s="62"/>
    </row>
    <row r="17381" spans="15:15" x14ac:dyDescent="0.2">
      <c r="O17381" s="62"/>
    </row>
    <row r="17382" spans="15:15" x14ac:dyDescent="0.2">
      <c r="O17382" s="62"/>
    </row>
    <row r="17383" spans="15:15" x14ac:dyDescent="0.2">
      <c r="O17383" s="62"/>
    </row>
    <row r="17384" spans="15:15" x14ac:dyDescent="0.2">
      <c r="O17384" s="62"/>
    </row>
    <row r="17385" spans="15:15" x14ac:dyDescent="0.2">
      <c r="O17385" s="62"/>
    </row>
    <row r="17386" spans="15:15" x14ac:dyDescent="0.2">
      <c r="O17386" s="62"/>
    </row>
    <row r="17387" spans="15:15" x14ac:dyDescent="0.2">
      <c r="O17387" s="62"/>
    </row>
    <row r="17388" spans="15:15" x14ac:dyDescent="0.2">
      <c r="O17388" s="62"/>
    </row>
    <row r="17389" spans="15:15" x14ac:dyDescent="0.2">
      <c r="O17389" s="62"/>
    </row>
    <row r="17390" spans="15:15" x14ac:dyDescent="0.2">
      <c r="O17390" s="62"/>
    </row>
    <row r="17391" spans="15:15" x14ac:dyDescent="0.2">
      <c r="O17391" s="62"/>
    </row>
    <row r="17392" spans="15:15" x14ac:dyDescent="0.2">
      <c r="O17392" s="62"/>
    </row>
    <row r="17393" spans="15:15" x14ac:dyDescent="0.2">
      <c r="O17393" s="62"/>
    </row>
    <row r="17394" spans="15:15" x14ac:dyDescent="0.2">
      <c r="O17394" s="62"/>
    </row>
    <row r="17395" spans="15:15" x14ac:dyDescent="0.2">
      <c r="O17395" s="62"/>
    </row>
    <row r="17396" spans="15:15" x14ac:dyDescent="0.2">
      <c r="O17396" s="62"/>
    </row>
    <row r="17397" spans="15:15" x14ac:dyDescent="0.2">
      <c r="O17397" s="62"/>
    </row>
    <row r="17398" spans="15:15" x14ac:dyDescent="0.2">
      <c r="O17398" s="62"/>
    </row>
    <row r="17399" spans="15:15" x14ac:dyDescent="0.2">
      <c r="O17399" s="62"/>
    </row>
    <row r="17400" spans="15:15" x14ac:dyDescent="0.2">
      <c r="O17400" s="62"/>
    </row>
    <row r="17401" spans="15:15" x14ac:dyDescent="0.2">
      <c r="O17401" s="62"/>
    </row>
    <row r="17402" spans="15:15" x14ac:dyDescent="0.2">
      <c r="O17402" s="62"/>
    </row>
    <row r="17403" spans="15:15" x14ac:dyDescent="0.2">
      <c r="O17403" s="62"/>
    </row>
    <row r="17404" spans="15:15" x14ac:dyDescent="0.2">
      <c r="O17404" s="62"/>
    </row>
    <row r="17405" spans="15:15" x14ac:dyDescent="0.2">
      <c r="O17405" s="62"/>
    </row>
    <row r="17406" spans="15:15" x14ac:dyDescent="0.2">
      <c r="O17406" s="62"/>
    </row>
    <row r="17407" spans="15:15" x14ac:dyDescent="0.2">
      <c r="O17407" s="62"/>
    </row>
    <row r="17408" spans="15:15" x14ac:dyDescent="0.2">
      <c r="O17408" s="62"/>
    </row>
    <row r="17409" spans="15:15" x14ac:dyDescent="0.2">
      <c r="O17409" s="62"/>
    </row>
    <row r="17410" spans="15:15" x14ac:dyDescent="0.2">
      <c r="O17410" s="62"/>
    </row>
    <row r="17411" spans="15:15" x14ac:dyDescent="0.2">
      <c r="O17411" s="62"/>
    </row>
    <row r="17412" spans="15:15" x14ac:dyDescent="0.2">
      <c r="O17412" s="62"/>
    </row>
    <row r="17413" spans="15:15" x14ac:dyDescent="0.2">
      <c r="O17413" s="62"/>
    </row>
    <row r="17414" spans="15:15" x14ac:dyDescent="0.2">
      <c r="O17414" s="62"/>
    </row>
    <row r="17415" spans="15:15" x14ac:dyDescent="0.2">
      <c r="O17415" s="62"/>
    </row>
    <row r="17416" spans="15:15" x14ac:dyDescent="0.2">
      <c r="O17416" s="62"/>
    </row>
    <row r="17417" spans="15:15" x14ac:dyDescent="0.2">
      <c r="O17417" s="62"/>
    </row>
    <row r="17418" spans="15:15" x14ac:dyDescent="0.2">
      <c r="O17418" s="62"/>
    </row>
    <row r="17419" spans="15:15" x14ac:dyDescent="0.2">
      <c r="O17419" s="62"/>
    </row>
    <row r="17420" spans="15:15" x14ac:dyDescent="0.2">
      <c r="O17420" s="62"/>
    </row>
    <row r="17421" spans="15:15" x14ac:dyDescent="0.2">
      <c r="O17421" s="62"/>
    </row>
    <row r="17422" spans="15:15" x14ac:dyDescent="0.2">
      <c r="O17422" s="62"/>
    </row>
    <row r="17423" spans="15:15" x14ac:dyDescent="0.2">
      <c r="O17423" s="62"/>
    </row>
    <row r="17424" spans="15:15" x14ac:dyDescent="0.2">
      <c r="O17424" s="62"/>
    </row>
    <row r="17425" spans="15:15" x14ac:dyDescent="0.2">
      <c r="O17425" s="62"/>
    </row>
    <row r="17426" spans="15:15" x14ac:dyDescent="0.2">
      <c r="O17426" s="62"/>
    </row>
    <row r="17427" spans="15:15" x14ac:dyDescent="0.2">
      <c r="O17427" s="62"/>
    </row>
    <row r="17428" spans="15:15" x14ac:dyDescent="0.2">
      <c r="O17428" s="62"/>
    </row>
    <row r="17429" spans="15:15" x14ac:dyDescent="0.2">
      <c r="O17429" s="62"/>
    </row>
    <row r="17430" spans="15:15" x14ac:dyDescent="0.2">
      <c r="O17430" s="62"/>
    </row>
    <row r="17431" spans="15:15" x14ac:dyDescent="0.2">
      <c r="O17431" s="62"/>
    </row>
    <row r="17432" spans="15:15" x14ac:dyDescent="0.2">
      <c r="O17432" s="62"/>
    </row>
    <row r="17433" spans="15:15" x14ac:dyDescent="0.2">
      <c r="O17433" s="62"/>
    </row>
    <row r="17434" spans="15:15" x14ac:dyDescent="0.2">
      <c r="O17434" s="62"/>
    </row>
    <row r="17435" spans="15:15" x14ac:dyDescent="0.2">
      <c r="O17435" s="62"/>
    </row>
    <row r="17436" spans="15:15" x14ac:dyDescent="0.2">
      <c r="O17436" s="62"/>
    </row>
    <row r="17437" spans="15:15" x14ac:dyDescent="0.2">
      <c r="O17437" s="62"/>
    </row>
    <row r="17438" spans="15:15" x14ac:dyDescent="0.2">
      <c r="O17438" s="62"/>
    </row>
    <row r="17439" spans="15:15" x14ac:dyDescent="0.2">
      <c r="O17439" s="62"/>
    </row>
    <row r="17440" spans="15:15" x14ac:dyDescent="0.2">
      <c r="O17440" s="62"/>
    </row>
    <row r="17441" spans="15:15" x14ac:dyDescent="0.2">
      <c r="O17441" s="62"/>
    </row>
    <row r="17442" spans="15:15" x14ac:dyDescent="0.2">
      <c r="O17442" s="62"/>
    </row>
    <row r="17443" spans="15:15" x14ac:dyDescent="0.2">
      <c r="O17443" s="62"/>
    </row>
    <row r="17444" spans="15:15" x14ac:dyDescent="0.2">
      <c r="O17444" s="62"/>
    </row>
    <row r="17445" spans="15:15" x14ac:dyDescent="0.2">
      <c r="O17445" s="62"/>
    </row>
    <row r="17446" spans="15:15" x14ac:dyDescent="0.2">
      <c r="O17446" s="62"/>
    </row>
    <row r="17447" spans="15:15" x14ac:dyDescent="0.2">
      <c r="O17447" s="62"/>
    </row>
    <row r="17448" spans="15:15" x14ac:dyDescent="0.2">
      <c r="O17448" s="62"/>
    </row>
    <row r="17449" spans="15:15" x14ac:dyDescent="0.2">
      <c r="O17449" s="62"/>
    </row>
    <row r="17450" spans="15:15" x14ac:dyDescent="0.2">
      <c r="O17450" s="62"/>
    </row>
    <row r="17451" spans="15:15" x14ac:dyDescent="0.2">
      <c r="O17451" s="62"/>
    </row>
    <row r="17452" spans="15:15" x14ac:dyDescent="0.2">
      <c r="O17452" s="62"/>
    </row>
    <row r="17453" spans="15:15" x14ac:dyDescent="0.2">
      <c r="O17453" s="62"/>
    </row>
    <row r="17454" spans="15:15" x14ac:dyDescent="0.2">
      <c r="O17454" s="62"/>
    </row>
    <row r="17455" spans="15:15" x14ac:dyDescent="0.2">
      <c r="O17455" s="62"/>
    </row>
    <row r="17456" spans="15:15" x14ac:dyDescent="0.2">
      <c r="O17456" s="62"/>
    </row>
    <row r="17457" spans="15:15" x14ac:dyDescent="0.2">
      <c r="O17457" s="62"/>
    </row>
    <row r="17458" spans="15:15" x14ac:dyDescent="0.2">
      <c r="O17458" s="62"/>
    </row>
    <row r="17459" spans="15:15" x14ac:dyDescent="0.2">
      <c r="O17459" s="62"/>
    </row>
    <row r="17460" spans="15:15" x14ac:dyDescent="0.2">
      <c r="O17460" s="62"/>
    </row>
    <row r="17461" spans="15:15" x14ac:dyDescent="0.2">
      <c r="O17461" s="62"/>
    </row>
    <row r="17462" spans="15:15" x14ac:dyDescent="0.2">
      <c r="O17462" s="62"/>
    </row>
    <row r="17463" spans="15:15" x14ac:dyDescent="0.2">
      <c r="O17463" s="62"/>
    </row>
    <row r="17464" spans="15:15" x14ac:dyDescent="0.2">
      <c r="O17464" s="62"/>
    </row>
    <row r="17465" spans="15:15" x14ac:dyDescent="0.2">
      <c r="O17465" s="62"/>
    </row>
    <row r="17466" spans="15:15" x14ac:dyDescent="0.2">
      <c r="O17466" s="62"/>
    </row>
    <row r="17467" spans="15:15" x14ac:dyDescent="0.2">
      <c r="O17467" s="62"/>
    </row>
    <row r="17468" spans="15:15" x14ac:dyDescent="0.2">
      <c r="O17468" s="62"/>
    </row>
    <row r="17469" spans="15:15" x14ac:dyDescent="0.2">
      <c r="O17469" s="62"/>
    </row>
    <row r="17470" spans="15:15" x14ac:dyDescent="0.2">
      <c r="O17470" s="62"/>
    </row>
    <row r="17471" spans="15:15" x14ac:dyDescent="0.2">
      <c r="O17471" s="62"/>
    </row>
    <row r="17472" spans="15:15" x14ac:dyDescent="0.2">
      <c r="O17472" s="62"/>
    </row>
    <row r="17473" spans="15:15" x14ac:dyDescent="0.2">
      <c r="O17473" s="62"/>
    </row>
    <row r="17474" spans="15:15" x14ac:dyDescent="0.2">
      <c r="O17474" s="62"/>
    </row>
    <row r="17475" spans="15:15" x14ac:dyDescent="0.2">
      <c r="O17475" s="62"/>
    </row>
    <row r="17476" spans="15:15" x14ac:dyDescent="0.2">
      <c r="O17476" s="62"/>
    </row>
    <row r="17477" spans="15:15" x14ac:dyDescent="0.2">
      <c r="O17477" s="62"/>
    </row>
    <row r="17478" spans="15:15" x14ac:dyDescent="0.2">
      <c r="O17478" s="62"/>
    </row>
    <row r="17479" spans="15:15" x14ac:dyDescent="0.2">
      <c r="O17479" s="62"/>
    </row>
    <row r="17480" spans="15:15" x14ac:dyDescent="0.2">
      <c r="O17480" s="62"/>
    </row>
    <row r="17481" spans="15:15" x14ac:dyDescent="0.2">
      <c r="O17481" s="62"/>
    </row>
    <row r="17482" spans="15:15" x14ac:dyDescent="0.2">
      <c r="O17482" s="62"/>
    </row>
    <row r="17483" spans="15:15" x14ac:dyDescent="0.2">
      <c r="O17483" s="62"/>
    </row>
    <row r="17484" spans="15:15" x14ac:dyDescent="0.2">
      <c r="O17484" s="62"/>
    </row>
    <row r="17485" spans="15:15" x14ac:dyDescent="0.2">
      <c r="O17485" s="62"/>
    </row>
    <row r="17486" spans="15:15" x14ac:dyDescent="0.2">
      <c r="O17486" s="62"/>
    </row>
    <row r="17487" spans="15:15" x14ac:dyDescent="0.2">
      <c r="O17487" s="62"/>
    </row>
    <row r="17488" spans="15:15" x14ac:dyDescent="0.2">
      <c r="O17488" s="62"/>
    </row>
    <row r="17489" spans="15:15" x14ac:dyDescent="0.2">
      <c r="O17489" s="62"/>
    </row>
    <row r="17490" spans="15:15" x14ac:dyDescent="0.2">
      <c r="O17490" s="62"/>
    </row>
    <row r="17491" spans="15:15" x14ac:dyDescent="0.2">
      <c r="O17491" s="62"/>
    </row>
    <row r="17492" spans="15:15" x14ac:dyDescent="0.2">
      <c r="O17492" s="62"/>
    </row>
    <row r="17493" spans="15:15" x14ac:dyDescent="0.2">
      <c r="O17493" s="62"/>
    </row>
    <row r="17494" spans="15:15" x14ac:dyDescent="0.2">
      <c r="O17494" s="62"/>
    </row>
    <row r="17495" spans="15:15" x14ac:dyDescent="0.2">
      <c r="O17495" s="62"/>
    </row>
    <row r="17496" spans="15:15" x14ac:dyDescent="0.2">
      <c r="O17496" s="62"/>
    </row>
    <row r="17497" spans="15:15" x14ac:dyDescent="0.2">
      <c r="O17497" s="62"/>
    </row>
    <row r="17498" spans="15:15" x14ac:dyDescent="0.2">
      <c r="O17498" s="62"/>
    </row>
    <row r="17499" spans="15:15" x14ac:dyDescent="0.2">
      <c r="O17499" s="62"/>
    </row>
    <row r="17500" spans="15:15" x14ac:dyDescent="0.2">
      <c r="O17500" s="62"/>
    </row>
    <row r="17501" spans="15:15" x14ac:dyDescent="0.2">
      <c r="O17501" s="62"/>
    </row>
    <row r="17502" spans="15:15" x14ac:dyDescent="0.2">
      <c r="O17502" s="62"/>
    </row>
    <row r="17503" spans="15:15" x14ac:dyDescent="0.2">
      <c r="O17503" s="62"/>
    </row>
    <row r="17504" spans="15:15" x14ac:dyDescent="0.2">
      <c r="O17504" s="62"/>
    </row>
    <row r="17505" spans="15:15" x14ac:dyDescent="0.2">
      <c r="O17505" s="62"/>
    </row>
    <row r="17506" spans="15:15" x14ac:dyDescent="0.2">
      <c r="O17506" s="62"/>
    </row>
    <row r="17507" spans="15:15" x14ac:dyDescent="0.2">
      <c r="O17507" s="62"/>
    </row>
    <row r="17508" spans="15:15" x14ac:dyDescent="0.2">
      <c r="O17508" s="62"/>
    </row>
    <row r="17509" spans="15:15" x14ac:dyDescent="0.2">
      <c r="O17509" s="62"/>
    </row>
    <row r="17510" spans="15:15" x14ac:dyDescent="0.2">
      <c r="O17510" s="62"/>
    </row>
    <row r="17511" spans="15:15" x14ac:dyDescent="0.2">
      <c r="O17511" s="62"/>
    </row>
    <row r="17512" spans="15:15" x14ac:dyDescent="0.2">
      <c r="O17512" s="62"/>
    </row>
    <row r="17513" spans="15:15" x14ac:dyDescent="0.2">
      <c r="O17513" s="62"/>
    </row>
    <row r="17514" spans="15:15" x14ac:dyDescent="0.2">
      <c r="O17514" s="62"/>
    </row>
    <row r="17515" spans="15:15" x14ac:dyDescent="0.2">
      <c r="O17515" s="62"/>
    </row>
    <row r="17516" spans="15:15" x14ac:dyDescent="0.2">
      <c r="O17516" s="62"/>
    </row>
    <row r="17517" spans="15:15" x14ac:dyDescent="0.2">
      <c r="O17517" s="62"/>
    </row>
    <row r="17518" spans="15:15" x14ac:dyDescent="0.2">
      <c r="O17518" s="62"/>
    </row>
    <row r="17519" spans="15:15" x14ac:dyDescent="0.2">
      <c r="O17519" s="62"/>
    </row>
    <row r="17520" spans="15:15" x14ac:dyDescent="0.2">
      <c r="O17520" s="62"/>
    </row>
    <row r="17521" spans="15:15" x14ac:dyDescent="0.2">
      <c r="O17521" s="62"/>
    </row>
    <row r="17522" spans="15:15" x14ac:dyDescent="0.2">
      <c r="O17522" s="62"/>
    </row>
    <row r="17523" spans="15:15" x14ac:dyDescent="0.2">
      <c r="O17523" s="62"/>
    </row>
    <row r="17524" spans="15:15" x14ac:dyDescent="0.2">
      <c r="O17524" s="62"/>
    </row>
    <row r="17525" spans="15:15" x14ac:dyDescent="0.2">
      <c r="O17525" s="62"/>
    </row>
    <row r="17526" spans="15:15" x14ac:dyDescent="0.2">
      <c r="O17526" s="62"/>
    </row>
    <row r="17527" spans="15:15" x14ac:dyDescent="0.2">
      <c r="O17527" s="62"/>
    </row>
    <row r="17528" spans="15:15" x14ac:dyDescent="0.2">
      <c r="O17528" s="62"/>
    </row>
    <row r="17529" spans="15:15" x14ac:dyDescent="0.2">
      <c r="O17529" s="62"/>
    </row>
    <row r="17530" spans="15:15" x14ac:dyDescent="0.2">
      <c r="O17530" s="62"/>
    </row>
    <row r="17531" spans="15:15" x14ac:dyDescent="0.2">
      <c r="O17531" s="62"/>
    </row>
    <row r="17532" spans="15:15" x14ac:dyDescent="0.2">
      <c r="O17532" s="62"/>
    </row>
    <row r="17533" spans="15:15" x14ac:dyDescent="0.2">
      <c r="O17533" s="62"/>
    </row>
    <row r="17534" spans="15:15" x14ac:dyDescent="0.2">
      <c r="O17534" s="62"/>
    </row>
    <row r="17535" spans="15:15" x14ac:dyDescent="0.2">
      <c r="O17535" s="62"/>
    </row>
    <row r="17536" spans="15:15" x14ac:dyDescent="0.2">
      <c r="O17536" s="62"/>
    </row>
    <row r="17537" spans="15:15" x14ac:dyDescent="0.2">
      <c r="O17537" s="62"/>
    </row>
    <row r="17538" spans="15:15" x14ac:dyDescent="0.2">
      <c r="O17538" s="62"/>
    </row>
    <row r="17539" spans="15:15" x14ac:dyDescent="0.2">
      <c r="O17539" s="62"/>
    </row>
    <row r="17540" spans="15:15" x14ac:dyDescent="0.2">
      <c r="O17540" s="62"/>
    </row>
    <row r="17541" spans="15:15" x14ac:dyDescent="0.2">
      <c r="O17541" s="62"/>
    </row>
    <row r="17542" spans="15:15" x14ac:dyDescent="0.2">
      <c r="O17542" s="62"/>
    </row>
    <row r="17543" spans="15:15" x14ac:dyDescent="0.2">
      <c r="O17543" s="62"/>
    </row>
    <row r="17544" spans="15:15" x14ac:dyDescent="0.2">
      <c r="O17544" s="62"/>
    </row>
    <row r="17545" spans="15:15" x14ac:dyDescent="0.2">
      <c r="O17545" s="62"/>
    </row>
    <row r="17546" spans="15:15" x14ac:dyDescent="0.2">
      <c r="O17546" s="62"/>
    </row>
    <row r="17547" spans="15:15" x14ac:dyDescent="0.2">
      <c r="O17547" s="62"/>
    </row>
    <row r="17548" spans="15:15" x14ac:dyDescent="0.2">
      <c r="O17548" s="62"/>
    </row>
    <row r="17549" spans="15:15" x14ac:dyDescent="0.2">
      <c r="O17549" s="62"/>
    </row>
    <row r="17550" spans="15:15" x14ac:dyDescent="0.2">
      <c r="O17550" s="62"/>
    </row>
    <row r="17551" spans="15:15" x14ac:dyDescent="0.2">
      <c r="O17551" s="62"/>
    </row>
    <row r="17552" spans="15:15" x14ac:dyDescent="0.2">
      <c r="O17552" s="62"/>
    </row>
    <row r="17553" spans="15:15" x14ac:dyDescent="0.2">
      <c r="O17553" s="62"/>
    </row>
    <row r="17554" spans="15:15" x14ac:dyDescent="0.2">
      <c r="O17554" s="62"/>
    </row>
    <row r="17555" spans="15:15" x14ac:dyDescent="0.2">
      <c r="O17555" s="62"/>
    </row>
    <row r="17556" spans="15:15" x14ac:dyDescent="0.2">
      <c r="O17556" s="62"/>
    </row>
    <row r="17557" spans="15:15" x14ac:dyDescent="0.2">
      <c r="O17557" s="62"/>
    </row>
    <row r="17558" spans="15:15" x14ac:dyDescent="0.2">
      <c r="O17558" s="62"/>
    </row>
    <row r="17559" spans="15:15" x14ac:dyDescent="0.2">
      <c r="O17559" s="62"/>
    </row>
    <row r="17560" spans="15:15" x14ac:dyDescent="0.2">
      <c r="O17560" s="62"/>
    </row>
    <row r="17561" spans="15:15" x14ac:dyDescent="0.2">
      <c r="O17561" s="62"/>
    </row>
    <row r="17562" spans="15:15" x14ac:dyDescent="0.2">
      <c r="O17562" s="62"/>
    </row>
    <row r="17563" spans="15:15" x14ac:dyDescent="0.2">
      <c r="O17563" s="62"/>
    </row>
    <row r="17564" spans="15:15" x14ac:dyDescent="0.2">
      <c r="O17564" s="62"/>
    </row>
    <row r="17565" spans="15:15" x14ac:dyDescent="0.2">
      <c r="O17565" s="62"/>
    </row>
    <row r="17566" spans="15:15" x14ac:dyDescent="0.2">
      <c r="O17566" s="62"/>
    </row>
    <row r="17567" spans="15:15" x14ac:dyDescent="0.2">
      <c r="O17567" s="62"/>
    </row>
    <row r="17568" spans="15:15" x14ac:dyDescent="0.2">
      <c r="O17568" s="62"/>
    </row>
    <row r="17569" spans="15:15" x14ac:dyDescent="0.2">
      <c r="O17569" s="62"/>
    </row>
    <row r="17570" spans="15:15" x14ac:dyDescent="0.2">
      <c r="O17570" s="62"/>
    </row>
    <row r="17571" spans="15:15" x14ac:dyDescent="0.2">
      <c r="O17571" s="62"/>
    </row>
    <row r="17572" spans="15:15" x14ac:dyDescent="0.2">
      <c r="O17572" s="62"/>
    </row>
    <row r="17573" spans="15:15" x14ac:dyDescent="0.2">
      <c r="O17573" s="62"/>
    </row>
    <row r="17574" spans="15:15" x14ac:dyDescent="0.2">
      <c r="O17574" s="62"/>
    </row>
    <row r="17575" spans="15:15" x14ac:dyDescent="0.2">
      <c r="O17575" s="62"/>
    </row>
    <row r="17576" spans="15:15" x14ac:dyDescent="0.2">
      <c r="O17576" s="62"/>
    </row>
    <row r="17577" spans="15:15" x14ac:dyDescent="0.2">
      <c r="O17577" s="62"/>
    </row>
    <row r="17578" spans="15:15" x14ac:dyDescent="0.2">
      <c r="O17578" s="62"/>
    </row>
    <row r="17579" spans="15:15" x14ac:dyDescent="0.2">
      <c r="O17579" s="62"/>
    </row>
    <row r="17580" spans="15:15" x14ac:dyDescent="0.2">
      <c r="O17580" s="62"/>
    </row>
    <row r="17581" spans="15:15" x14ac:dyDescent="0.2">
      <c r="O17581" s="62"/>
    </row>
    <row r="17582" spans="15:15" x14ac:dyDescent="0.2">
      <c r="O17582" s="62"/>
    </row>
    <row r="17583" spans="15:15" x14ac:dyDescent="0.2">
      <c r="O17583" s="62"/>
    </row>
    <row r="17584" spans="15:15" x14ac:dyDescent="0.2">
      <c r="O17584" s="62"/>
    </row>
    <row r="17585" spans="15:15" x14ac:dyDescent="0.2">
      <c r="O17585" s="62"/>
    </row>
    <row r="17586" spans="15:15" x14ac:dyDescent="0.2">
      <c r="O17586" s="62"/>
    </row>
    <row r="17587" spans="15:15" x14ac:dyDescent="0.2">
      <c r="O17587" s="62"/>
    </row>
    <row r="17588" spans="15:15" x14ac:dyDescent="0.2">
      <c r="O17588" s="62"/>
    </row>
    <row r="17589" spans="15:15" x14ac:dyDescent="0.2">
      <c r="O17589" s="62"/>
    </row>
    <row r="17590" spans="15:15" x14ac:dyDescent="0.2">
      <c r="O17590" s="62"/>
    </row>
    <row r="17591" spans="15:15" x14ac:dyDescent="0.2">
      <c r="O17591" s="62"/>
    </row>
    <row r="17592" spans="15:15" x14ac:dyDescent="0.2">
      <c r="O17592" s="62"/>
    </row>
    <row r="17593" spans="15:15" x14ac:dyDescent="0.2">
      <c r="O17593" s="62"/>
    </row>
    <row r="17594" spans="15:15" x14ac:dyDescent="0.2">
      <c r="O17594" s="62"/>
    </row>
    <row r="17595" spans="15:15" x14ac:dyDescent="0.2">
      <c r="O17595" s="62"/>
    </row>
    <row r="17596" spans="15:15" x14ac:dyDescent="0.2">
      <c r="O17596" s="62"/>
    </row>
    <row r="17597" spans="15:15" x14ac:dyDescent="0.2">
      <c r="O17597" s="62"/>
    </row>
    <row r="17598" spans="15:15" x14ac:dyDescent="0.2">
      <c r="O17598" s="62"/>
    </row>
    <row r="17599" spans="15:15" x14ac:dyDescent="0.2">
      <c r="O17599" s="62"/>
    </row>
    <row r="17600" spans="15:15" x14ac:dyDescent="0.2">
      <c r="O17600" s="62"/>
    </row>
    <row r="17601" spans="15:15" x14ac:dyDescent="0.2">
      <c r="O17601" s="62"/>
    </row>
    <row r="17602" spans="15:15" x14ac:dyDescent="0.2">
      <c r="O17602" s="62"/>
    </row>
    <row r="17603" spans="15:15" x14ac:dyDescent="0.2">
      <c r="O17603" s="62"/>
    </row>
    <row r="17604" spans="15:15" x14ac:dyDescent="0.2">
      <c r="O17604" s="62"/>
    </row>
    <row r="17605" spans="15:15" x14ac:dyDescent="0.2">
      <c r="O17605" s="62"/>
    </row>
    <row r="17606" spans="15:15" x14ac:dyDescent="0.2">
      <c r="O17606" s="62"/>
    </row>
    <row r="17607" spans="15:15" x14ac:dyDescent="0.2">
      <c r="O17607" s="62"/>
    </row>
    <row r="17608" spans="15:15" x14ac:dyDescent="0.2">
      <c r="O17608" s="62"/>
    </row>
    <row r="17609" spans="15:15" x14ac:dyDescent="0.2">
      <c r="O17609" s="62"/>
    </row>
    <row r="17610" spans="15:15" x14ac:dyDescent="0.2">
      <c r="O17610" s="62"/>
    </row>
    <row r="17611" spans="15:15" x14ac:dyDescent="0.2">
      <c r="O17611" s="62"/>
    </row>
    <row r="17612" spans="15:15" x14ac:dyDescent="0.2">
      <c r="O17612" s="62"/>
    </row>
    <row r="17613" spans="15:15" x14ac:dyDescent="0.2">
      <c r="O17613" s="62"/>
    </row>
    <row r="17614" spans="15:15" x14ac:dyDescent="0.2">
      <c r="O17614" s="62"/>
    </row>
    <row r="17615" spans="15:15" x14ac:dyDescent="0.2">
      <c r="O17615" s="62"/>
    </row>
    <row r="17616" spans="15:15" x14ac:dyDescent="0.2">
      <c r="O17616" s="62"/>
    </row>
    <row r="17617" spans="15:15" x14ac:dyDescent="0.2">
      <c r="O17617" s="62"/>
    </row>
    <row r="17618" spans="15:15" x14ac:dyDescent="0.2">
      <c r="O17618" s="62"/>
    </row>
    <row r="17619" spans="15:15" x14ac:dyDescent="0.2">
      <c r="O17619" s="62"/>
    </row>
    <row r="17620" spans="15:15" x14ac:dyDescent="0.2">
      <c r="O17620" s="62"/>
    </row>
    <row r="17621" spans="15:15" x14ac:dyDescent="0.2">
      <c r="O17621" s="62"/>
    </row>
    <row r="17622" spans="15:15" x14ac:dyDescent="0.2">
      <c r="O17622" s="62"/>
    </row>
    <row r="17623" spans="15:15" x14ac:dyDescent="0.2">
      <c r="O17623" s="62"/>
    </row>
    <row r="17624" spans="15:15" x14ac:dyDescent="0.2">
      <c r="O17624" s="62"/>
    </row>
    <row r="17625" spans="15:15" x14ac:dyDescent="0.2">
      <c r="O17625" s="62"/>
    </row>
    <row r="17626" spans="15:15" x14ac:dyDescent="0.2">
      <c r="O17626" s="62"/>
    </row>
    <row r="17627" spans="15:15" x14ac:dyDescent="0.2">
      <c r="O17627" s="62"/>
    </row>
    <row r="17628" spans="15:15" x14ac:dyDescent="0.2">
      <c r="O17628" s="62"/>
    </row>
    <row r="17629" spans="15:15" x14ac:dyDescent="0.2">
      <c r="O17629" s="62"/>
    </row>
    <row r="17630" spans="15:15" x14ac:dyDescent="0.2">
      <c r="O17630" s="62"/>
    </row>
    <row r="17631" spans="15:15" x14ac:dyDescent="0.2">
      <c r="O17631" s="62"/>
    </row>
    <row r="17632" spans="15:15" x14ac:dyDescent="0.2">
      <c r="O17632" s="62"/>
    </row>
    <row r="17633" spans="15:15" x14ac:dyDescent="0.2">
      <c r="O17633" s="62"/>
    </row>
    <row r="17634" spans="15:15" x14ac:dyDescent="0.2">
      <c r="O17634" s="62"/>
    </row>
    <row r="17635" spans="15:15" x14ac:dyDescent="0.2">
      <c r="O17635" s="62"/>
    </row>
    <row r="17636" spans="15:15" x14ac:dyDescent="0.2">
      <c r="O17636" s="62"/>
    </row>
    <row r="17637" spans="15:15" x14ac:dyDescent="0.2">
      <c r="O17637" s="62"/>
    </row>
    <row r="17638" spans="15:15" x14ac:dyDescent="0.2">
      <c r="O17638" s="62"/>
    </row>
    <row r="17639" spans="15:15" x14ac:dyDescent="0.2">
      <c r="O17639" s="62"/>
    </row>
    <row r="17640" spans="15:15" x14ac:dyDescent="0.2">
      <c r="O17640" s="62"/>
    </row>
    <row r="17641" spans="15:15" x14ac:dyDescent="0.2">
      <c r="O17641" s="62"/>
    </row>
    <row r="17642" spans="15:15" x14ac:dyDescent="0.2">
      <c r="O17642" s="62"/>
    </row>
    <row r="17643" spans="15:15" x14ac:dyDescent="0.2">
      <c r="O17643" s="62"/>
    </row>
    <row r="17644" spans="15:15" x14ac:dyDescent="0.2">
      <c r="O17644" s="62"/>
    </row>
    <row r="17645" spans="15:15" x14ac:dyDescent="0.2">
      <c r="O17645" s="62"/>
    </row>
    <row r="17646" spans="15:15" x14ac:dyDescent="0.2">
      <c r="O17646" s="62"/>
    </row>
    <row r="17647" spans="15:15" x14ac:dyDescent="0.2">
      <c r="O17647" s="62"/>
    </row>
    <row r="17648" spans="15:15" x14ac:dyDescent="0.2">
      <c r="O17648" s="62"/>
    </row>
    <row r="17649" spans="15:15" x14ac:dyDescent="0.2">
      <c r="O17649" s="62"/>
    </row>
    <row r="17650" spans="15:15" x14ac:dyDescent="0.2">
      <c r="O17650" s="62"/>
    </row>
    <row r="17651" spans="15:15" x14ac:dyDescent="0.2">
      <c r="O17651" s="62"/>
    </row>
    <row r="17652" spans="15:15" x14ac:dyDescent="0.2">
      <c r="O17652" s="62"/>
    </row>
    <row r="17653" spans="15:15" x14ac:dyDescent="0.2">
      <c r="O17653" s="62"/>
    </row>
    <row r="17654" spans="15:15" x14ac:dyDescent="0.2">
      <c r="O17654" s="62"/>
    </row>
    <row r="17655" spans="15:15" x14ac:dyDescent="0.2">
      <c r="O17655" s="62"/>
    </row>
    <row r="17656" spans="15:15" x14ac:dyDescent="0.2">
      <c r="O17656" s="62"/>
    </row>
    <row r="17657" spans="15:15" x14ac:dyDescent="0.2">
      <c r="O17657" s="62"/>
    </row>
    <row r="17658" spans="15:15" x14ac:dyDescent="0.2">
      <c r="O17658" s="62"/>
    </row>
    <row r="17659" spans="15:15" x14ac:dyDescent="0.2">
      <c r="O17659" s="62"/>
    </row>
    <row r="17660" spans="15:15" x14ac:dyDescent="0.2">
      <c r="O17660" s="62"/>
    </row>
    <row r="17661" spans="15:15" x14ac:dyDescent="0.2">
      <c r="O17661" s="62"/>
    </row>
    <row r="17662" spans="15:15" x14ac:dyDescent="0.2">
      <c r="O17662" s="62"/>
    </row>
    <row r="17663" spans="15:15" x14ac:dyDescent="0.2">
      <c r="O17663" s="62"/>
    </row>
    <row r="17664" spans="15:15" x14ac:dyDescent="0.2">
      <c r="O17664" s="62"/>
    </row>
    <row r="17665" spans="15:15" x14ac:dyDescent="0.2">
      <c r="O17665" s="62"/>
    </row>
    <row r="17666" spans="15:15" x14ac:dyDescent="0.2">
      <c r="O17666" s="62"/>
    </row>
    <row r="17667" spans="15:15" x14ac:dyDescent="0.2">
      <c r="O17667" s="62"/>
    </row>
    <row r="17668" spans="15:15" x14ac:dyDescent="0.2">
      <c r="O17668" s="62"/>
    </row>
    <row r="17669" spans="15:15" x14ac:dyDescent="0.2">
      <c r="O17669" s="62"/>
    </row>
    <row r="17670" spans="15:15" x14ac:dyDescent="0.2">
      <c r="O17670" s="62"/>
    </row>
    <row r="17671" spans="15:15" x14ac:dyDescent="0.2">
      <c r="O17671" s="62"/>
    </row>
    <row r="17672" spans="15:15" x14ac:dyDescent="0.2">
      <c r="O17672" s="62"/>
    </row>
    <row r="17673" spans="15:15" x14ac:dyDescent="0.2">
      <c r="O17673" s="62"/>
    </row>
    <row r="17674" spans="15:15" x14ac:dyDescent="0.2">
      <c r="O17674" s="62"/>
    </row>
    <row r="17675" spans="15:15" x14ac:dyDescent="0.2">
      <c r="O17675" s="62"/>
    </row>
    <row r="17676" spans="15:15" x14ac:dyDescent="0.2">
      <c r="O17676" s="62"/>
    </row>
    <row r="17677" spans="15:15" x14ac:dyDescent="0.2">
      <c r="O17677" s="62"/>
    </row>
    <row r="17678" spans="15:15" x14ac:dyDescent="0.2">
      <c r="O17678" s="62"/>
    </row>
    <row r="17679" spans="15:15" x14ac:dyDescent="0.2">
      <c r="O17679" s="62"/>
    </row>
    <row r="17680" spans="15:15" x14ac:dyDescent="0.2">
      <c r="O17680" s="62"/>
    </row>
    <row r="17681" spans="15:15" x14ac:dyDescent="0.2">
      <c r="O17681" s="62"/>
    </row>
    <row r="17682" spans="15:15" x14ac:dyDescent="0.2">
      <c r="O17682" s="62"/>
    </row>
    <row r="17683" spans="15:15" x14ac:dyDescent="0.2">
      <c r="O17683" s="62"/>
    </row>
    <row r="17684" spans="15:15" x14ac:dyDescent="0.2">
      <c r="O17684" s="62"/>
    </row>
    <row r="17685" spans="15:15" x14ac:dyDescent="0.2">
      <c r="O17685" s="62"/>
    </row>
    <row r="17686" spans="15:15" x14ac:dyDescent="0.2">
      <c r="O17686" s="62"/>
    </row>
    <row r="17687" spans="15:15" x14ac:dyDescent="0.2">
      <c r="O17687" s="62"/>
    </row>
    <row r="17688" spans="15:15" x14ac:dyDescent="0.2">
      <c r="O17688" s="62"/>
    </row>
    <row r="17689" spans="15:15" x14ac:dyDescent="0.2">
      <c r="O17689" s="62"/>
    </row>
    <row r="17690" spans="15:15" x14ac:dyDescent="0.2">
      <c r="O17690" s="62"/>
    </row>
    <row r="17691" spans="15:15" x14ac:dyDescent="0.2">
      <c r="O17691" s="62"/>
    </row>
    <row r="17692" spans="15:15" x14ac:dyDescent="0.2">
      <c r="O17692" s="62"/>
    </row>
    <row r="17693" spans="15:15" x14ac:dyDescent="0.2">
      <c r="O17693" s="62"/>
    </row>
    <row r="17694" spans="15:15" x14ac:dyDescent="0.2">
      <c r="O17694" s="62"/>
    </row>
    <row r="17695" spans="15:15" x14ac:dyDescent="0.2">
      <c r="O17695" s="62"/>
    </row>
    <row r="17696" spans="15:15" x14ac:dyDescent="0.2">
      <c r="O17696" s="62"/>
    </row>
    <row r="17697" spans="15:15" x14ac:dyDescent="0.2">
      <c r="O17697" s="62"/>
    </row>
    <row r="17698" spans="15:15" x14ac:dyDescent="0.2">
      <c r="O17698" s="62"/>
    </row>
    <row r="17699" spans="15:15" x14ac:dyDescent="0.2">
      <c r="O17699" s="62"/>
    </row>
    <row r="17700" spans="15:15" x14ac:dyDescent="0.2">
      <c r="O17700" s="62"/>
    </row>
    <row r="17701" spans="15:15" x14ac:dyDescent="0.2">
      <c r="O17701" s="62"/>
    </row>
    <row r="17702" spans="15:15" x14ac:dyDescent="0.2">
      <c r="O17702" s="62"/>
    </row>
    <row r="17703" spans="15:15" x14ac:dyDescent="0.2">
      <c r="O17703" s="62"/>
    </row>
    <row r="17704" spans="15:15" x14ac:dyDescent="0.2">
      <c r="O17704" s="62"/>
    </row>
    <row r="17705" spans="15:15" x14ac:dyDescent="0.2">
      <c r="O17705" s="62"/>
    </row>
    <row r="17706" spans="15:15" x14ac:dyDescent="0.2">
      <c r="O17706" s="62"/>
    </row>
    <row r="17707" spans="15:15" x14ac:dyDescent="0.2">
      <c r="O17707" s="62"/>
    </row>
    <row r="17708" spans="15:15" x14ac:dyDescent="0.2">
      <c r="O17708" s="62"/>
    </row>
    <row r="17709" spans="15:15" x14ac:dyDescent="0.2">
      <c r="O17709" s="62"/>
    </row>
    <row r="17710" spans="15:15" x14ac:dyDescent="0.2">
      <c r="O17710" s="62"/>
    </row>
    <row r="17711" spans="15:15" x14ac:dyDescent="0.2">
      <c r="O17711" s="62"/>
    </row>
    <row r="17712" spans="15:15" x14ac:dyDescent="0.2">
      <c r="O17712" s="62"/>
    </row>
    <row r="17713" spans="15:15" x14ac:dyDescent="0.2">
      <c r="O17713" s="62"/>
    </row>
    <row r="17714" spans="15:15" x14ac:dyDescent="0.2">
      <c r="O17714" s="62"/>
    </row>
    <row r="17715" spans="15:15" x14ac:dyDescent="0.2">
      <c r="O17715" s="62"/>
    </row>
    <row r="17716" spans="15:15" x14ac:dyDescent="0.2">
      <c r="O17716" s="62"/>
    </row>
    <row r="17717" spans="15:15" x14ac:dyDescent="0.2">
      <c r="O17717" s="62"/>
    </row>
    <row r="17718" spans="15:15" x14ac:dyDescent="0.2">
      <c r="O17718" s="62"/>
    </row>
    <row r="17719" spans="15:15" x14ac:dyDescent="0.2">
      <c r="O17719" s="62"/>
    </row>
    <row r="17720" spans="15:15" x14ac:dyDescent="0.2">
      <c r="O17720" s="62"/>
    </row>
    <row r="17721" spans="15:15" x14ac:dyDescent="0.2">
      <c r="O17721" s="62"/>
    </row>
    <row r="17722" spans="15:15" x14ac:dyDescent="0.2">
      <c r="O17722" s="62"/>
    </row>
    <row r="17723" spans="15:15" x14ac:dyDescent="0.2">
      <c r="O17723" s="62"/>
    </row>
    <row r="17724" spans="15:15" x14ac:dyDescent="0.2">
      <c r="O17724" s="62"/>
    </row>
    <row r="17725" spans="15:15" x14ac:dyDescent="0.2">
      <c r="O17725" s="62"/>
    </row>
    <row r="17726" spans="15:15" x14ac:dyDescent="0.2">
      <c r="O17726" s="62"/>
    </row>
    <row r="17727" spans="15:15" x14ac:dyDescent="0.2">
      <c r="O17727" s="62"/>
    </row>
    <row r="17728" spans="15:15" x14ac:dyDescent="0.2">
      <c r="O17728" s="62"/>
    </row>
    <row r="17729" spans="15:15" x14ac:dyDescent="0.2">
      <c r="O17729" s="62"/>
    </row>
    <row r="17730" spans="15:15" x14ac:dyDescent="0.2">
      <c r="O17730" s="62"/>
    </row>
    <row r="17731" spans="15:15" x14ac:dyDescent="0.2">
      <c r="O17731" s="62"/>
    </row>
    <row r="17732" spans="15:15" x14ac:dyDescent="0.2">
      <c r="O17732" s="62"/>
    </row>
    <row r="17733" spans="15:15" x14ac:dyDescent="0.2">
      <c r="O17733" s="62"/>
    </row>
    <row r="17734" spans="15:15" x14ac:dyDescent="0.2">
      <c r="O17734" s="62"/>
    </row>
    <row r="17735" spans="15:15" x14ac:dyDescent="0.2">
      <c r="O17735" s="62"/>
    </row>
    <row r="17736" spans="15:15" x14ac:dyDescent="0.2">
      <c r="O17736" s="62"/>
    </row>
    <row r="17737" spans="15:15" x14ac:dyDescent="0.2">
      <c r="O17737" s="62"/>
    </row>
    <row r="17738" spans="15:15" x14ac:dyDescent="0.2">
      <c r="O17738" s="62"/>
    </row>
    <row r="17739" spans="15:15" x14ac:dyDescent="0.2">
      <c r="O17739" s="62"/>
    </row>
    <row r="17740" spans="15:15" x14ac:dyDescent="0.2">
      <c r="O17740" s="62"/>
    </row>
    <row r="17741" spans="15:15" x14ac:dyDescent="0.2">
      <c r="O17741" s="62"/>
    </row>
    <row r="17742" spans="15:15" x14ac:dyDescent="0.2">
      <c r="O17742" s="62"/>
    </row>
    <row r="17743" spans="15:15" x14ac:dyDescent="0.2">
      <c r="O17743" s="62"/>
    </row>
    <row r="17744" spans="15:15" x14ac:dyDescent="0.2">
      <c r="O17744" s="62"/>
    </row>
    <row r="17745" spans="15:15" x14ac:dyDescent="0.2">
      <c r="O17745" s="62"/>
    </row>
    <row r="17746" spans="15:15" x14ac:dyDescent="0.2">
      <c r="O17746" s="62"/>
    </row>
    <row r="17747" spans="15:15" x14ac:dyDescent="0.2">
      <c r="O17747" s="62"/>
    </row>
    <row r="17748" spans="15:15" x14ac:dyDescent="0.2">
      <c r="O17748" s="62"/>
    </row>
    <row r="17749" spans="15:15" x14ac:dyDescent="0.2">
      <c r="O17749" s="62"/>
    </row>
    <row r="17750" spans="15:15" x14ac:dyDescent="0.2">
      <c r="O17750" s="62"/>
    </row>
    <row r="17751" spans="15:15" x14ac:dyDescent="0.2">
      <c r="O17751" s="62"/>
    </row>
    <row r="17752" spans="15:15" x14ac:dyDescent="0.2">
      <c r="O17752" s="62"/>
    </row>
    <row r="17753" spans="15:15" x14ac:dyDescent="0.2">
      <c r="O17753" s="62"/>
    </row>
    <row r="17754" spans="15:15" x14ac:dyDescent="0.2">
      <c r="O17754" s="62"/>
    </row>
    <row r="17755" spans="15:15" x14ac:dyDescent="0.2">
      <c r="O17755" s="62"/>
    </row>
    <row r="17756" spans="15:15" x14ac:dyDescent="0.2">
      <c r="O17756" s="62"/>
    </row>
    <row r="17757" spans="15:15" x14ac:dyDescent="0.2">
      <c r="O17757" s="62"/>
    </row>
    <row r="17758" spans="15:15" x14ac:dyDescent="0.2">
      <c r="O17758" s="62"/>
    </row>
    <row r="17759" spans="15:15" x14ac:dyDescent="0.2">
      <c r="O17759" s="62"/>
    </row>
    <row r="17760" spans="15:15" x14ac:dyDescent="0.2">
      <c r="O17760" s="62"/>
    </row>
    <row r="17761" spans="15:15" x14ac:dyDescent="0.2">
      <c r="O17761" s="62"/>
    </row>
    <row r="17762" spans="15:15" x14ac:dyDescent="0.2">
      <c r="O17762" s="62"/>
    </row>
    <row r="17763" spans="15:15" x14ac:dyDescent="0.2">
      <c r="O17763" s="62"/>
    </row>
    <row r="17764" spans="15:15" x14ac:dyDescent="0.2">
      <c r="O17764" s="62"/>
    </row>
    <row r="17765" spans="15:15" x14ac:dyDescent="0.2">
      <c r="O17765" s="62"/>
    </row>
    <row r="17766" spans="15:15" x14ac:dyDescent="0.2">
      <c r="O17766" s="62"/>
    </row>
    <row r="17767" spans="15:15" x14ac:dyDescent="0.2">
      <c r="O17767" s="62"/>
    </row>
    <row r="17768" spans="15:15" x14ac:dyDescent="0.2">
      <c r="O17768" s="62"/>
    </row>
    <row r="17769" spans="15:15" x14ac:dyDescent="0.2">
      <c r="O17769" s="62"/>
    </row>
    <row r="17770" spans="15:15" x14ac:dyDescent="0.2">
      <c r="O17770" s="62"/>
    </row>
    <row r="17771" spans="15:15" x14ac:dyDescent="0.2">
      <c r="O17771" s="62"/>
    </row>
    <row r="17772" spans="15:15" x14ac:dyDescent="0.2">
      <c r="O17772" s="62"/>
    </row>
    <row r="17773" spans="15:15" x14ac:dyDescent="0.2">
      <c r="O17773" s="62"/>
    </row>
    <row r="17774" spans="15:15" x14ac:dyDescent="0.2">
      <c r="O17774" s="62"/>
    </row>
    <row r="17775" spans="15:15" x14ac:dyDescent="0.2">
      <c r="O17775" s="62"/>
    </row>
    <row r="17776" spans="15:15" x14ac:dyDescent="0.2">
      <c r="O17776" s="62"/>
    </row>
    <row r="17777" spans="15:15" x14ac:dyDescent="0.2">
      <c r="O17777" s="62"/>
    </row>
    <row r="17778" spans="15:15" x14ac:dyDescent="0.2">
      <c r="O17778" s="62"/>
    </row>
    <row r="17779" spans="15:15" x14ac:dyDescent="0.2">
      <c r="O17779" s="62"/>
    </row>
    <row r="17780" spans="15:15" x14ac:dyDescent="0.2">
      <c r="O17780" s="62"/>
    </row>
    <row r="17781" spans="15:15" x14ac:dyDescent="0.2">
      <c r="O17781" s="62"/>
    </row>
    <row r="17782" spans="15:15" x14ac:dyDescent="0.2">
      <c r="O17782" s="62"/>
    </row>
    <row r="17783" spans="15:15" x14ac:dyDescent="0.2">
      <c r="O17783" s="62"/>
    </row>
    <row r="17784" spans="15:15" x14ac:dyDescent="0.2">
      <c r="O17784" s="62"/>
    </row>
    <row r="17785" spans="15:15" x14ac:dyDescent="0.2">
      <c r="O17785" s="62"/>
    </row>
    <row r="17786" spans="15:15" x14ac:dyDescent="0.2">
      <c r="O17786" s="62"/>
    </row>
    <row r="17787" spans="15:15" x14ac:dyDescent="0.2">
      <c r="O17787" s="62"/>
    </row>
    <row r="17788" spans="15:15" x14ac:dyDescent="0.2">
      <c r="O17788" s="62"/>
    </row>
    <row r="17789" spans="15:15" x14ac:dyDescent="0.2">
      <c r="O17789" s="62"/>
    </row>
    <row r="17790" spans="15:15" x14ac:dyDescent="0.2">
      <c r="O17790" s="62"/>
    </row>
    <row r="17791" spans="15:15" x14ac:dyDescent="0.2">
      <c r="O17791" s="62"/>
    </row>
    <row r="17792" spans="15:15" x14ac:dyDescent="0.2">
      <c r="O17792" s="62"/>
    </row>
    <row r="17793" spans="15:15" x14ac:dyDescent="0.2">
      <c r="O17793" s="62"/>
    </row>
    <row r="17794" spans="15:15" x14ac:dyDescent="0.2">
      <c r="O17794" s="62"/>
    </row>
    <row r="17795" spans="15:15" x14ac:dyDescent="0.2">
      <c r="O17795" s="62"/>
    </row>
    <row r="17796" spans="15:15" x14ac:dyDescent="0.2">
      <c r="O17796" s="62"/>
    </row>
    <row r="17797" spans="15:15" x14ac:dyDescent="0.2">
      <c r="O17797" s="62"/>
    </row>
    <row r="17798" spans="15:15" x14ac:dyDescent="0.2">
      <c r="O17798" s="62"/>
    </row>
    <row r="17799" spans="15:15" x14ac:dyDescent="0.2">
      <c r="O17799" s="62"/>
    </row>
    <row r="17800" spans="15:15" x14ac:dyDescent="0.2">
      <c r="O17800" s="62"/>
    </row>
    <row r="17801" spans="15:15" x14ac:dyDescent="0.2">
      <c r="O17801" s="62"/>
    </row>
    <row r="17802" spans="15:15" x14ac:dyDescent="0.2">
      <c r="O17802" s="62"/>
    </row>
    <row r="17803" spans="15:15" x14ac:dyDescent="0.2">
      <c r="O17803" s="62"/>
    </row>
    <row r="17804" spans="15:15" x14ac:dyDescent="0.2">
      <c r="O17804" s="62"/>
    </row>
    <row r="17805" spans="15:15" x14ac:dyDescent="0.2">
      <c r="O17805" s="62"/>
    </row>
    <row r="17806" spans="15:15" x14ac:dyDescent="0.2">
      <c r="O17806" s="62"/>
    </row>
    <row r="17807" spans="15:15" x14ac:dyDescent="0.2">
      <c r="O17807" s="62"/>
    </row>
    <row r="17808" spans="15:15" x14ac:dyDescent="0.2">
      <c r="O17808" s="62"/>
    </row>
    <row r="17809" spans="15:15" x14ac:dyDescent="0.2">
      <c r="O17809" s="62"/>
    </row>
    <row r="17810" spans="15:15" x14ac:dyDescent="0.2">
      <c r="O17810" s="62"/>
    </row>
    <row r="17811" spans="15:15" x14ac:dyDescent="0.2">
      <c r="O17811" s="62"/>
    </row>
    <row r="17812" spans="15:15" x14ac:dyDescent="0.2">
      <c r="O17812" s="62"/>
    </row>
    <row r="17813" spans="15:15" x14ac:dyDescent="0.2">
      <c r="O17813" s="62"/>
    </row>
    <row r="17814" spans="15:15" x14ac:dyDescent="0.2">
      <c r="O17814" s="62"/>
    </row>
    <row r="17815" spans="15:15" x14ac:dyDescent="0.2">
      <c r="O17815" s="62"/>
    </row>
    <row r="17816" spans="15:15" x14ac:dyDescent="0.2">
      <c r="O17816" s="62"/>
    </row>
    <row r="17817" spans="15:15" x14ac:dyDescent="0.2">
      <c r="O17817" s="62"/>
    </row>
    <row r="17818" spans="15:15" x14ac:dyDescent="0.2">
      <c r="O17818" s="62"/>
    </row>
    <row r="17819" spans="15:15" x14ac:dyDescent="0.2">
      <c r="O17819" s="62"/>
    </row>
    <row r="17820" spans="15:15" x14ac:dyDescent="0.2">
      <c r="O17820" s="62"/>
    </row>
    <row r="17821" spans="15:15" x14ac:dyDescent="0.2">
      <c r="O17821" s="62"/>
    </row>
    <row r="17822" spans="15:15" x14ac:dyDescent="0.2">
      <c r="O17822" s="62"/>
    </row>
    <row r="17823" spans="15:15" x14ac:dyDescent="0.2">
      <c r="O17823" s="62"/>
    </row>
    <row r="17824" spans="15:15" x14ac:dyDescent="0.2">
      <c r="O17824" s="62"/>
    </row>
    <row r="17825" spans="15:15" x14ac:dyDescent="0.2">
      <c r="O17825" s="62"/>
    </row>
    <row r="17826" spans="15:15" x14ac:dyDescent="0.2">
      <c r="O17826" s="62"/>
    </row>
    <row r="17827" spans="15:15" x14ac:dyDescent="0.2">
      <c r="O17827" s="62"/>
    </row>
    <row r="17828" spans="15:15" x14ac:dyDescent="0.2">
      <c r="O17828" s="62"/>
    </row>
    <row r="17829" spans="15:15" x14ac:dyDescent="0.2">
      <c r="O17829" s="62"/>
    </row>
    <row r="17830" spans="15:15" x14ac:dyDescent="0.2">
      <c r="O17830" s="62"/>
    </row>
    <row r="17831" spans="15:15" x14ac:dyDescent="0.2">
      <c r="O17831" s="62"/>
    </row>
    <row r="17832" spans="15:15" x14ac:dyDescent="0.2">
      <c r="O17832" s="62"/>
    </row>
    <row r="17833" spans="15:15" x14ac:dyDescent="0.2">
      <c r="O17833" s="62"/>
    </row>
    <row r="17834" spans="15:15" x14ac:dyDescent="0.2">
      <c r="O17834" s="62"/>
    </row>
    <row r="17835" spans="15:15" x14ac:dyDescent="0.2">
      <c r="O17835" s="62"/>
    </row>
    <row r="17836" spans="15:15" x14ac:dyDescent="0.2">
      <c r="O17836" s="62"/>
    </row>
    <row r="17837" spans="15:15" x14ac:dyDescent="0.2">
      <c r="O17837" s="62"/>
    </row>
    <row r="17838" spans="15:15" x14ac:dyDescent="0.2">
      <c r="O17838" s="62"/>
    </row>
    <row r="17839" spans="15:15" x14ac:dyDescent="0.2">
      <c r="O17839" s="62"/>
    </row>
    <row r="17840" spans="15:15" x14ac:dyDescent="0.2">
      <c r="O17840" s="62"/>
    </row>
    <row r="17841" spans="15:15" x14ac:dyDescent="0.2">
      <c r="O17841" s="62"/>
    </row>
    <row r="17842" spans="15:15" x14ac:dyDescent="0.2">
      <c r="O17842" s="62"/>
    </row>
    <row r="17843" spans="15:15" x14ac:dyDescent="0.2">
      <c r="O17843" s="62"/>
    </row>
    <row r="17844" spans="15:15" x14ac:dyDescent="0.2">
      <c r="O17844" s="62"/>
    </row>
    <row r="17845" spans="15:15" x14ac:dyDescent="0.2">
      <c r="O17845" s="62"/>
    </row>
    <row r="17846" spans="15:15" x14ac:dyDescent="0.2">
      <c r="O17846" s="62"/>
    </row>
    <row r="17847" spans="15:15" x14ac:dyDescent="0.2">
      <c r="O17847" s="62"/>
    </row>
    <row r="17848" spans="15:15" x14ac:dyDescent="0.2">
      <c r="O17848" s="62"/>
    </row>
    <row r="17849" spans="15:15" x14ac:dyDescent="0.2">
      <c r="O17849" s="62"/>
    </row>
    <row r="17850" spans="15:15" x14ac:dyDescent="0.2">
      <c r="O17850" s="62"/>
    </row>
    <row r="17851" spans="15:15" x14ac:dyDescent="0.2">
      <c r="O17851" s="62"/>
    </row>
    <row r="17852" spans="15:15" x14ac:dyDescent="0.2">
      <c r="O17852" s="62"/>
    </row>
    <row r="17853" spans="15:15" x14ac:dyDescent="0.2">
      <c r="O17853" s="62"/>
    </row>
    <row r="17854" spans="15:15" x14ac:dyDescent="0.2">
      <c r="O17854" s="62"/>
    </row>
    <row r="17855" spans="15:15" x14ac:dyDescent="0.2">
      <c r="O17855" s="62"/>
    </row>
    <row r="17856" spans="15:15" x14ac:dyDescent="0.2">
      <c r="O17856" s="62"/>
    </row>
    <row r="17857" spans="15:15" x14ac:dyDescent="0.2">
      <c r="O17857" s="62"/>
    </row>
    <row r="17858" spans="15:15" x14ac:dyDescent="0.2">
      <c r="O17858" s="62"/>
    </row>
    <row r="17859" spans="15:15" x14ac:dyDescent="0.2">
      <c r="O17859" s="62"/>
    </row>
    <row r="17860" spans="15:15" x14ac:dyDescent="0.2">
      <c r="O17860" s="62"/>
    </row>
    <row r="17861" spans="15:15" x14ac:dyDescent="0.2">
      <c r="O17861" s="62"/>
    </row>
    <row r="17862" spans="15:15" x14ac:dyDescent="0.2">
      <c r="O17862" s="62"/>
    </row>
    <row r="17863" spans="15:15" x14ac:dyDescent="0.2">
      <c r="O17863" s="62"/>
    </row>
    <row r="17864" spans="15:15" x14ac:dyDescent="0.2">
      <c r="O17864" s="62"/>
    </row>
    <row r="17865" spans="15:15" x14ac:dyDescent="0.2">
      <c r="O17865" s="62"/>
    </row>
    <row r="17866" spans="15:15" x14ac:dyDescent="0.2">
      <c r="O17866" s="62"/>
    </row>
    <row r="17867" spans="15:15" x14ac:dyDescent="0.2">
      <c r="O17867" s="62"/>
    </row>
    <row r="17868" spans="15:15" x14ac:dyDescent="0.2">
      <c r="O17868" s="62"/>
    </row>
    <row r="17869" spans="15:15" x14ac:dyDescent="0.2">
      <c r="O17869" s="62"/>
    </row>
    <row r="17870" spans="15:15" x14ac:dyDescent="0.2">
      <c r="O17870" s="62"/>
    </row>
    <row r="17871" spans="15:15" x14ac:dyDescent="0.2">
      <c r="O17871" s="62"/>
    </row>
    <row r="17872" spans="15:15" x14ac:dyDescent="0.2">
      <c r="O17872" s="62"/>
    </row>
    <row r="17873" spans="15:15" x14ac:dyDescent="0.2">
      <c r="O17873" s="62"/>
    </row>
    <row r="17874" spans="15:15" x14ac:dyDescent="0.2">
      <c r="O17874" s="62"/>
    </row>
    <row r="17875" spans="15:15" x14ac:dyDescent="0.2">
      <c r="O17875" s="62"/>
    </row>
    <row r="17876" spans="15:15" x14ac:dyDescent="0.2">
      <c r="O17876" s="62"/>
    </row>
    <row r="17877" spans="15:15" x14ac:dyDescent="0.2">
      <c r="O17877" s="62"/>
    </row>
    <row r="17878" spans="15:15" x14ac:dyDescent="0.2">
      <c r="O17878" s="62"/>
    </row>
    <row r="17879" spans="15:15" x14ac:dyDescent="0.2">
      <c r="O17879" s="62"/>
    </row>
    <row r="17880" spans="15:15" x14ac:dyDescent="0.2">
      <c r="O17880" s="62"/>
    </row>
    <row r="17881" spans="15:15" x14ac:dyDescent="0.2">
      <c r="O17881" s="62"/>
    </row>
    <row r="17882" spans="15:15" x14ac:dyDescent="0.2">
      <c r="O17882" s="62"/>
    </row>
    <row r="17883" spans="15:15" x14ac:dyDescent="0.2">
      <c r="O17883" s="62"/>
    </row>
    <row r="17884" spans="15:15" x14ac:dyDescent="0.2">
      <c r="O17884" s="62"/>
    </row>
    <row r="17885" spans="15:15" x14ac:dyDescent="0.2">
      <c r="O17885" s="62"/>
    </row>
    <row r="17886" spans="15:15" x14ac:dyDescent="0.2">
      <c r="O17886" s="62"/>
    </row>
    <row r="17887" spans="15:15" x14ac:dyDescent="0.2">
      <c r="O17887" s="62"/>
    </row>
    <row r="17888" spans="15:15" x14ac:dyDescent="0.2">
      <c r="O17888" s="62"/>
    </row>
    <row r="17889" spans="15:15" x14ac:dyDescent="0.2">
      <c r="O17889" s="62"/>
    </row>
    <row r="17890" spans="15:15" x14ac:dyDescent="0.2">
      <c r="O17890" s="62"/>
    </row>
    <row r="17891" spans="15:15" x14ac:dyDescent="0.2">
      <c r="O17891" s="62"/>
    </row>
    <row r="17892" spans="15:15" x14ac:dyDescent="0.2">
      <c r="O17892" s="62"/>
    </row>
    <row r="17893" spans="15:15" x14ac:dyDescent="0.2">
      <c r="O17893" s="62"/>
    </row>
    <row r="17894" spans="15:15" x14ac:dyDescent="0.2">
      <c r="O17894" s="62"/>
    </row>
    <row r="17895" spans="15:15" x14ac:dyDescent="0.2">
      <c r="O17895" s="62"/>
    </row>
    <row r="17896" spans="15:15" x14ac:dyDescent="0.2">
      <c r="O17896" s="62"/>
    </row>
    <row r="17897" spans="15:15" x14ac:dyDescent="0.2">
      <c r="O17897" s="62"/>
    </row>
    <row r="17898" spans="15:15" x14ac:dyDescent="0.2">
      <c r="O17898" s="62"/>
    </row>
    <row r="17899" spans="15:15" x14ac:dyDescent="0.2">
      <c r="O17899" s="62"/>
    </row>
    <row r="17900" spans="15:15" x14ac:dyDescent="0.2">
      <c r="O17900" s="62"/>
    </row>
    <row r="17901" spans="15:15" x14ac:dyDescent="0.2">
      <c r="O17901" s="62"/>
    </row>
    <row r="17902" spans="15:15" x14ac:dyDescent="0.2">
      <c r="O17902" s="62"/>
    </row>
    <row r="17903" spans="15:15" x14ac:dyDescent="0.2">
      <c r="O17903" s="62"/>
    </row>
    <row r="17904" spans="15:15" x14ac:dyDescent="0.2">
      <c r="O17904" s="62"/>
    </row>
    <row r="17905" spans="15:15" x14ac:dyDescent="0.2">
      <c r="O17905" s="62"/>
    </row>
    <row r="17906" spans="15:15" x14ac:dyDescent="0.2">
      <c r="O17906" s="62"/>
    </row>
    <row r="17907" spans="15:15" x14ac:dyDescent="0.2">
      <c r="O17907" s="62"/>
    </row>
    <row r="17908" spans="15:15" x14ac:dyDescent="0.2">
      <c r="O17908" s="62"/>
    </row>
    <row r="17909" spans="15:15" x14ac:dyDescent="0.2">
      <c r="O17909" s="62"/>
    </row>
    <row r="17910" spans="15:15" x14ac:dyDescent="0.2">
      <c r="O17910" s="62"/>
    </row>
    <row r="17911" spans="15:15" x14ac:dyDescent="0.2">
      <c r="O17911" s="62"/>
    </row>
    <row r="17912" spans="15:15" x14ac:dyDescent="0.2">
      <c r="O17912" s="62"/>
    </row>
    <row r="17913" spans="15:15" x14ac:dyDescent="0.2">
      <c r="O17913" s="62"/>
    </row>
    <row r="17914" spans="15:15" x14ac:dyDescent="0.2">
      <c r="O17914" s="62"/>
    </row>
    <row r="17915" spans="15:15" x14ac:dyDescent="0.2">
      <c r="O17915" s="62"/>
    </row>
    <row r="17916" spans="15:15" x14ac:dyDescent="0.2">
      <c r="O17916" s="62"/>
    </row>
    <row r="17917" spans="15:15" x14ac:dyDescent="0.2">
      <c r="O17917" s="62"/>
    </row>
    <row r="17918" spans="15:15" x14ac:dyDescent="0.2">
      <c r="O17918" s="62"/>
    </row>
    <row r="17919" spans="15:15" x14ac:dyDescent="0.2">
      <c r="O17919" s="62"/>
    </row>
    <row r="17920" spans="15:15" x14ac:dyDescent="0.2">
      <c r="O17920" s="62"/>
    </row>
    <row r="17921" spans="15:15" x14ac:dyDescent="0.2">
      <c r="O17921" s="62"/>
    </row>
    <row r="17922" spans="15:15" x14ac:dyDescent="0.2">
      <c r="O17922" s="62"/>
    </row>
    <row r="17923" spans="15:15" x14ac:dyDescent="0.2">
      <c r="O17923" s="62"/>
    </row>
    <row r="17924" spans="15:15" x14ac:dyDescent="0.2">
      <c r="O17924" s="62"/>
    </row>
    <row r="17925" spans="15:15" x14ac:dyDescent="0.2">
      <c r="O17925" s="62"/>
    </row>
    <row r="17926" spans="15:15" x14ac:dyDescent="0.2">
      <c r="O17926" s="62"/>
    </row>
    <row r="17927" spans="15:15" x14ac:dyDescent="0.2">
      <c r="O17927" s="62"/>
    </row>
    <row r="17928" spans="15:15" x14ac:dyDescent="0.2">
      <c r="O17928" s="62"/>
    </row>
    <row r="17929" spans="15:15" x14ac:dyDescent="0.2">
      <c r="O17929" s="62"/>
    </row>
    <row r="17930" spans="15:15" x14ac:dyDescent="0.2">
      <c r="O17930" s="62"/>
    </row>
    <row r="17931" spans="15:15" x14ac:dyDescent="0.2">
      <c r="O17931" s="62"/>
    </row>
    <row r="17932" spans="15:15" x14ac:dyDescent="0.2">
      <c r="O17932" s="62"/>
    </row>
    <row r="17933" spans="15:15" x14ac:dyDescent="0.2">
      <c r="O17933" s="62"/>
    </row>
    <row r="17934" spans="15:15" x14ac:dyDescent="0.2">
      <c r="O17934" s="62"/>
    </row>
    <row r="17935" spans="15:15" x14ac:dyDescent="0.2">
      <c r="O17935" s="62"/>
    </row>
    <row r="17936" spans="15:15" x14ac:dyDescent="0.2">
      <c r="O17936" s="62"/>
    </row>
    <row r="17937" spans="15:15" x14ac:dyDescent="0.2">
      <c r="O17937" s="62"/>
    </row>
    <row r="17938" spans="15:15" x14ac:dyDescent="0.2">
      <c r="O17938" s="62"/>
    </row>
    <row r="17939" spans="15:15" x14ac:dyDescent="0.2">
      <c r="O17939" s="62"/>
    </row>
    <row r="17940" spans="15:15" x14ac:dyDescent="0.2">
      <c r="O17940" s="62"/>
    </row>
    <row r="17941" spans="15:15" x14ac:dyDescent="0.2">
      <c r="O17941" s="62"/>
    </row>
    <row r="17942" spans="15:15" x14ac:dyDescent="0.2">
      <c r="O17942" s="62"/>
    </row>
    <row r="17943" spans="15:15" x14ac:dyDescent="0.2">
      <c r="O17943" s="62"/>
    </row>
    <row r="17944" spans="15:15" x14ac:dyDescent="0.2">
      <c r="O17944" s="62"/>
    </row>
    <row r="17945" spans="15:15" x14ac:dyDescent="0.2">
      <c r="O17945" s="62"/>
    </row>
    <row r="17946" spans="15:15" x14ac:dyDescent="0.2">
      <c r="O17946" s="62"/>
    </row>
    <row r="17947" spans="15:15" x14ac:dyDescent="0.2">
      <c r="O17947" s="62"/>
    </row>
    <row r="17948" spans="15:15" x14ac:dyDescent="0.2">
      <c r="O17948" s="62"/>
    </row>
    <row r="17949" spans="15:15" x14ac:dyDescent="0.2">
      <c r="O17949" s="62"/>
    </row>
    <row r="17950" spans="15:15" x14ac:dyDescent="0.2">
      <c r="O17950" s="62"/>
    </row>
    <row r="17951" spans="15:15" x14ac:dyDescent="0.2">
      <c r="O17951" s="62"/>
    </row>
    <row r="17952" spans="15:15" x14ac:dyDescent="0.2">
      <c r="O17952" s="62"/>
    </row>
    <row r="17953" spans="15:15" x14ac:dyDescent="0.2">
      <c r="O17953" s="62"/>
    </row>
    <row r="17954" spans="15:15" x14ac:dyDescent="0.2">
      <c r="O17954" s="62"/>
    </row>
    <row r="17955" spans="15:15" x14ac:dyDescent="0.2">
      <c r="O17955" s="62"/>
    </row>
    <row r="17956" spans="15:15" x14ac:dyDescent="0.2">
      <c r="O17956" s="62"/>
    </row>
    <row r="17957" spans="15:15" x14ac:dyDescent="0.2">
      <c r="O17957" s="62"/>
    </row>
    <row r="17958" spans="15:15" x14ac:dyDescent="0.2">
      <c r="O17958" s="62"/>
    </row>
    <row r="17959" spans="15:15" x14ac:dyDescent="0.2">
      <c r="O17959" s="62"/>
    </row>
    <row r="17960" spans="15:15" x14ac:dyDescent="0.2">
      <c r="O17960" s="62"/>
    </row>
    <row r="17961" spans="15:15" x14ac:dyDescent="0.2">
      <c r="O17961" s="62"/>
    </row>
    <row r="17962" spans="15:15" x14ac:dyDescent="0.2">
      <c r="O17962" s="62"/>
    </row>
    <row r="17963" spans="15:15" x14ac:dyDescent="0.2">
      <c r="O17963" s="62"/>
    </row>
    <row r="17964" spans="15:15" x14ac:dyDescent="0.2">
      <c r="O17964" s="62"/>
    </row>
    <row r="17965" spans="15:15" x14ac:dyDescent="0.2">
      <c r="O17965" s="62"/>
    </row>
    <row r="17966" spans="15:15" x14ac:dyDescent="0.2">
      <c r="O17966" s="62"/>
    </row>
    <row r="17967" spans="15:15" x14ac:dyDescent="0.2">
      <c r="O17967" s="62"/>
    </row>
    <row r="17968" spans="15:15" x14ac:dyDescent="0.2">
      <c r="O17968" s="62"/>
    </row>
    <row r="17969" spans="15:15" x14ac:dyDescent="0.2">
      <c r="O17969" s="62"/>
    </row>
    <row r="17970" spans="15:15" x14ac:dyDescent="0.2">
      <c r="O17970" s="62"/>
    </row>
    <row r="17971" spans="15:15" x14ac:dyDescent="0.2">
      <c r="O17971" s="62"/>
    </row>
    <row r="17972" spans="15:15" x14ac:dyDescent="0.2">
      <c r="O17972" s="62"/>
    </row>
    <row r="17973" spans="15:15" x14ac:dyDescent="0.2">
      <c r="O17973" s="62"/>
    </row>
    <row r="17974" spans="15:15" x14ac:dyDescent="0.2">
      <c r="O17974" s="62"/>
    </row>
    <row r="17975" spans="15:15" x14ac:dyDescent="0.2">
      <c r="O17975" s="62"/>
    </row>
    <row r="17976" spans="15:15" x14ac:dyDescent="0.2">
      <c r="O17976" s="62"/>
    </row>
    <row r="17977" spans="15:15" x14ac:dyDescent="0.2">
      <c r="O17977" s="62"/>
    </row>
    <row r="17978" spans="15:15" x14ac:dyDescent="0.2">
      <c r="O17978" s="62"/>
    </row>
    <row r="17979" spans="15:15" x14ac:dyDescent="0.2">
      <c r="O17979" s="62"/>
    </row>
    <row r="17980" spans="15:15" x14ac:dyDescent="0.2">
      <c r="O17980" s="62"/>
    </row>
    <row r="17981" spans="15:15" x14ac:dyDescent="0.2">
      <c r="O17981" s="62"/>
    </row>
    <row r="17982" spans="15:15" x14ac:dyDescent="0.2">
      <c r="O17982" s="62"/>
    </row>
    <row r="17983" spans="15:15" x14ac:dyDescent="0.2">
      <c r="O17983" s="62"/>
    </row>
    <row r="17984" spans="15:15" x14ac:dyDescent="0.2">
      <c r="O17984" s="62"/>
    </row>
    <row r="17985" spans="15:15" x14ac:dyDescent="0.2">
      <c r="O17985" s="62"/>
    </row>
    <row r="17986" spans="15:15" x14ac:dyDescent="0.2">
      <c r="O17986" s="62"/>
    </row>
    <row r="17987" spans="15:15" x14ac:dyDescent="0.2">
      <c r="O17987" s="62"/>
    </row>
    <row r="17988" spans="15:15" x14ac:dyDescent="0.2">
      <c r="O17988" s="62"/>
    </row>
    <row r="17989" spans="15:15" x14ac:dyDescent="0.2">
      <c r="O17989" s="62"/>
    </row>
    <row r="17990" spans="15:15" x14ac:dyDescent="0.2">
      <c r="O17990" s="62"/>
    </row>
    <row r="17991" spans="15:15" x14ac:dyDescent="0.2">
      <c r="O17991" s="62"/>
    </row>
    <row r="17992" spans="15:15" x14ac:dyDescent="0.2">
      <c r="O17992" s="62"/>
    </row>
    <row r="17993" spans="15:15" x14ac:dyDescent="0.2">
      <c r="O17993" s="62"/>
    </row>
    <row r="17994" spans="15:15" x14ac:dyDescent="0.2">
      <c r="O17994" s="62"/>
    </row>
    <row r="17995" spans="15:15" x14ac:dyDescent="0.2">
      <c r="O17995" s="62"/>
    </row>
    <row r="17996" spans="15:15" x14ac:dyDescent="0.2">
      <c r="O17996" s="62"/>
    </row>
    <row r="17997" spans="15:15" x14ac:dyDescent="0.2">
      <c r="O17997" s="62"/>
    </row>
    <row r="17998" spans="15:15" x14ac:dyDescent="0.2">
      <c r="O17998" s="62"/>
    </row>
    <row r="17999" spans="15:15" x14ac:dyDescent="0.2">
      <c r="O17999" s="62"/>
    </row>
    <row r="18000" spans="15:15" x14ac:dyDescent="0.2">
      <c r="O18000" s="62"/>
    </row>
    <row r="18001" spans="15:15" x14ac:dyDescent="0.2">
      <c r="O18001" s="62"/>
    </row>
    <row r="18002" spans="15:15" x14ac:dyDescent="0.2">
      <c r="O18002" s="62"/>
    </row>
    <row r="18003" spans="15:15" x14ac:dyDescent="0.2">
      <c r="O18003" s="62"/>
    </row>
    <row r="18004" spans="15:15" x14ac:dyDescent="0.2">
      <c r="O18004" s="62"/>
    </row>
    <row r="18005" spans="15:15" x14ac:dyDescent="0.2">
      <c r="O18005" s="62"/>
    </row>
    <row r="18006" spans="15:15" x14ac:dyDescent="0.2">
      <c r="O18006" s="62"/>
    </row>
    <row r="18007" spans="15:15" x14ac:dyDescent="0.2">
      <c r="O18007" s="62"/>
    </row>
    <row r="18008" spans="15:15" x14ac:dyDescent="0.2">
      <c r="O18008" s="62"/>
    </row>
    <row r="18009" spans="15:15" x14ac:dyDescent="0.2">
      <c r="O18009" s="62"/>
    </row>
    <row r="18010" spans="15:15" x14ac:dyDescent="0.2">
      <c r="O18010" s="62"/>
    </row>
    <row r="18011" spans="15:15" x14ac:dyDescent="0.2">
      <c r="O18011" s="62"/>
    </row>
    <row r="18012" spans="15:15" x14ac:dyDescent="0.2">
      <c r="O18012" s="62"/>
    </row>
    <row r="18013" spans="15:15" x14ac:dyDescent="0.2">
      <c r="O18013" s="62"/>
    </row>
    <row r="18014" spans="15:15" x14ac:dyDescent="0.2">
      <c r="O18014" s="62"/>
    </row>
    <row r="18015" spans="15:15" x14ac:dyDescent="0.2">
      <c r="O18015" s="62"/>
    </row>
    <row r="18016" spans="15:15" x14ac:dyDescent="0.2">
      <c r="O18016" s="62"/>
    </row>
    <row r="18017" spans="15:15" x14ac:dyDescent="0.2">
      <c r="O18017" s="62"/>
    </row>
    <row r="18018" spans="15:15" x14ac:dyDescent="0.2">
      <c r="O18018" s="62"/>
    </row>
    <row r="18019" spans="15:15" x14ac:dyDescent="0.2">
      <c r="O18019" s="62"/>
    </row>
    <row r="18020" spans="15:15" x14ac:dyDescent="0.2">
      <c r="O18020" s="62"/>
    </row>
    <row r="18021" spans="15:15" x14ac:dyDescent="0.2">
      <c r="O18021" s="62"/>
    </row>
    <row r="18022" spans="15:15" x14ac:dyDescent="0.2">
      <c r="O18022" s="62"/>
    </row>
    <row r="18023" spans="15:15" x14ac:dyDescent="0.2">
      <c r="O18023" s="62"/>
    </row>
    <row r="18024" spans="15:15" x14ac:dyDescent="0.2">
      <c r="O18024" s="62"/>
    </row>
    <row r="18025" spans="15:15" x14ac:dyDescent="0.2">
      <c r="O18025" s="62"/>
    </row>
    <row r="18026" spans="15:15" x14ac:dyDescent="0.2">
      <c r="O18026" s="62"/>
    </row>
    <row r="18027" spans="15:15" x14ac:dyDescent="0.2">
      <c r="O18027" s="62"/>
    </row>
    <row r="18028" spans="15:15" x14ac:dyDescent="0.2">
      <c r="O18028" s="62"/>
    </row>
    <row r="18029" spans="15:15" x14ac:dyDescent="0.2">
      <c r="O18029" s="62"/>
    </row>
    <row r="18030" spans="15:15" x14ac:dyDescent="0.2">
      <c r="O18030" s="62"/>
    </row>
    <row r="18031" spans="15:15" x14ac:dyDescent="0.2">
      <c r="O18031" s="62"/>
    </row>
    <row r="18032" spans="15:15" x14ac:dyDescent="0.2">
      <c r="O18032" s="62"/>
    </row>
    <row r="18033" spans="15:15" x14ac:dyDescent="0.2">
      <c r="O18033" s="62"/>
    </row>
    <row r="18034" spans="15:15" x14ac:dyDescent="0.2">
      <c r="O18034" s="62"/>
    </row>
    <row r="18035" spans="15:15" x14ac:dyDescent="0.2">
      <c r="O18035" s="62"/>
    </row>
    <row r="18036" spans="15:15" x14ac:dyDescent="0.2">
      <c r="O18036" s="62"/>
    </row>
    <row r="18037" spans="15:15" x14ac:dyDescent="0.2">
      <c r="O18037" s="62"/>
    </row>
    <row r="18038" spans="15:15" x14ac:dyDescent="0.2">
      <c r="O18038" s="62"/>
    </row>
    <row r="18039" spans="15:15" x14ac:dyDescent="0.2">
      <c r="O18039" s="62"/>
    </row>
    <row r="18040" spans="15:15" x14ac:dyDescent="0.2">
      <c r="O18040" s="62"/>
    </row>
    <row r="18041" spans="15:15" x14ac:dyDescent="0.2">
      <c r="O18041" s="62"/>
    </row>
    <row r="18042" spans="15:15" x14ac:dyDescent="0.2">
      <c r="O18042" s="62"/>
    </row>
    <row r="18043" spans="15:15" x14ac:dyDescent="0.2">
      <c r="O18043" s="62"/>
    </row>
    <row r="18044" spans="15:15" x14ac:dyDescent="0.2">
      <c r="O18044" s="62"/>
    </row>
    <row r="18045" spans="15:15" x14ac:dyDescent="0.2">
      <c r="O18045" s="62"/>
    </row>
    <row r="18046" spans="15:15" x14ac:dyDescent="0.2">
      <c r="O18046" s="62"/>
    </row>
    <row r="18047" spans="15:15" x14ac:dyDescent="0.2">
      <c r="O18047" s="62"/>
    </row>
    <row r="18048" spans="15:15" x14ac:dyDescent="0.2">
      <c r="O18048" s="62"/>
    </row>
    <row r="18049" spans="15:15" x14ac:dyDescent="0.2">
      <c r="O18049" s="62"/>
    </row>
    <row r="18050" spans="15:15" x14ac:dyDescent="0.2">
      <c r="O18050" s="62"/>
    </row>
    <row r="18051" spans="15:15" x14ac:dyDescent="0.2">
      <c r="O18051" s="62"/>
    </row>
    <row r="18052" spans="15:15" x14ac:dyDescent="0.2">
      <c r="O18052" s="62"/>
    </row>
    <row r="18053" spans="15:15" x14ac:dyDescent="0.2">
      <c r="O18053" s="62"/>
    </row>
    <row r="18054" spans="15:15" x14ac:dyDescent="0.2">
      <c r="O18054" s="62"/>
    </row>
    <row r="18055" spans="15:15" x14ac:dyDescent="0.2">
      <c r="O18055" s="62"/>
    </row>
    <row r="18056" spans="15:15" x14ac:dyDescent="0.2">
      <c r="O18056" s="62"/>
    </row>
    <row r="18057" spans="15:15" x14ac:dyDescent="0.2">
      <c r="O18057" s="62"/>
    </row>
    <row r="18058" spans="15:15" x14ac:dyDescent="0.2">
      <c r="O18058" s="62"/>
    </row>
    <row r="18059" spans="15:15" x14ac:dyDescent="0.2">
      <c r="O18059" s="62"/>
    </row>
    <row r="18060" spans="15:15" x14ac:dyDescent="0.2">
      <c r="O18060" s="62"/>
    </row>
    <row r="18061" spans="15:15" x14ac:dyDescent="0.2">
      <c r="O18061" s="62"/>
    </row>
    <row r="18062" spans="15:15" x14ac:dyDescent="0.2">
      <c r="O18062" s="62"/>
    </row>
    <row r="18063" spans="15:15" x14ac:dyDescent="0.2">
      <c r="O18063" s="62"/>
    </row>
    <row r="18064" spans="15:15" x14ac:dyDescent="0.2">
      <c r="O18064" s="62"/>
    </row>
    <row r="18065" spans="15:15" x14ac:dyDescent="0.2">
      <c r="O18065" s="62"/>
    </row>
    <row r="18066" spans="15:15" x14ac:dyDescent="0.2">
      <c r="O18066" s="62"/>
    </row>
    <row r="18067" spans="15:15" x14ac:dyDescent="0.2">
      <c r="O18067" s="62"/>
    </row>
    <row r="18068" spans="15:15" x14ac:dyDescent="0.2">
      <c r="O18068" s="62"/>
    </row>
    <row r="18069" spans="15:15" x14ac:dyDescent="0.2">
      <c r="O18069" s="62"/>
    </row>
    <row r="18070" spans="15:15" x14ac:dyDescent="0.2">
      <c r="O18070" s="62"/>
    </row>
    <row r="18071" spans="15:15" x14ac:dyDescent="0.2">
      <c r="O18071" s="62"/>
    </row>
    <row r="18072" spans="15:15" x14ac:dyDescent="0.2">
      <c r="O18072" s="62"/>
    </row>
    <row r="18073" spans="15:15" x14ac:dyDescent="0.2">
      <c r="O18073" s="62"/>
    </row>
    <row r="18074" spans="15:15" x14ac:dyDescent="0.2">
      <c r="O18074" s="62"/>
    </row>
    <row r="18075" spans="15:15" x14ac:dyDescent="0.2">
      <c r="O18075" s="62"/>
    </row>
    <row r="18076" spans="15:15" x14ac:dyDescent="0.2">
      <c r="O18076" s="62"/>
    </row>
    <row r="18077" spans="15:15" x14ac:dyDescent="0.2">
      <c r="O18077" s="62"/>
    </row>
    <row r="18078" spans="15:15" x14ac:dyDescent="0.2">
      <c r="O18078" s="62"/>
    </row>
    <row r="18079" spans="15:15" x14ac:dyDescent="0.2">
      <c r="O18079" s="62"/>
    </row>
    <row r="18080" spans="15:15" x14ac:dyDescent="0.2">
      <c r="O18080" s="62"/>
    </row>
    <row r="18081" spans="15:15" x14ac:dyDescent="0.2">
      <c r="O18081" s="62"/>
    </row>
    <row r="18082" spans="15:15" x14ac:dyDescent="0.2">
      <c r="O18082" s="62"/>
    </row>
    <row r="18083" spans="15:15" x14ac:dyDescent="0.2">
      <c r="O18083" s="62"/>
    </row>
    <row r="18084" spans="15:15" x14ac:dyDescent="0.2">
      <c r="O18084" s="62"/>
    </row>
    <row r="18085" spans="15:15" x14ac:dyDescent="0.2">
      <c r="O18085" s="62"/>
    </row>
    <row r="18086" spans="15:15" x14ac:dyDescent="0.2">
      <c r="O18086" s="62"/>
    </row>
    <row r="18087" spans="15:15" x14ac:dyDescent="0.2">
      <c r="O18087" s="62"/>
    </row>
    <row r="18088" spans="15:15" x14ac:dyDescent="0.2">
      <c r="O18088" s="62"/>
    </row>
    <row r="18089" spans="15:15" x14ac:dyDescent="0.2">
      <c r="O18089" s="62"/>
    </row>
    <row r="18090" spans="15:15" x14ac:dyDescent="0.2">
      <c r="O18090" s="62"/>
    </row>
    <row r="18091" spans="15:15" x14ac:dyDescent="0.2">
      <c r="O18091" s="62"/>
    </row>
    <row r="18092" spans="15:15" x14ac:dyDescent="0.2">
      <c r="O18092" s="62"/>
    </row>
    <row r="18093" spans="15:15" x14ac:dyDescent="0.2">
      <c r="O18093" s="62"/>
    </row>
    <row r="18094" spans="15:15" x14ac:dyDescent="0.2">
      <c r="O18094" s="62"/>
    </row>
    <row r="18095" spans="15:15" x14ac:dyDescent="0.2">
      <c r="O18095" s="62"/>
    </row>
    <row r="18096" spans="15:15" x14ac:dyDescent="0.2">
      <c r="O18096" s="62"/>
    </row>
    <row r="18097" spans="15:15" x14ac:dyDescent="0.2">
      <c r="O18097" s="62"/>
    </row>
    <row r="18098" spans="15:15" x14ac:dyDescent="0.2">
      <c r="O18098" s="62"/>
    </row>
    <row r="18099" spans="15:15" x14ac:dyDescent="0.2">
      <c r="O18099" s="62"/>
    </row>
    <row r="18100" spans="15:15" x14ac:dyDescent="0.2">
      <c r="O18100" s="62"/>
    </row>
    <row r="18101" spans="15:15" x14ac:dyDescent="0.2">
      <c r="O18101" s="62"/>
    </row>
    <row r="18102" spans="15:15" x14ac:dyDescent="0.2">
      <c r="O18102" s="62"/>
    </row>
    <row r="18103" spans="15:15" x14ac:dyDescent="0.2">
      <c r="O18103" s="62"/>
    </row>
    <row r="18104" spans="15:15" x14ac:dyDescent="0.2">
      <c r="O18104" s="62"/>
    </row>
    <row r="18105" spans="15:15" x14ac:dyDescent="0.2">
      <c r="O18105" s="62"/>
    </row>
    <row r="18106" spans="15:15" x14ac:dyDescent="0.2">
      <c r="O18106" s="62"/>
    </row>
    <row r="18107" spans="15:15" x14ac:dyDescent="0.2">
      <c r="O18107" s="62"/>
    </row>
    <row r="18108" spans="15:15" x14ac:dyDescent="0.2">
      <c r="O18108" s="62"/>
    </row>
    <row r="18109" spans="15:15" x14ac:dyDescent="0.2">
      <c r="O18109" s="62"/>
    </row>
    <row r="18110" spans="15:15" x14ac:dyDescent="0.2">
      <c r="O18110" s="62"/>
    </row>
    <row r="18111" spans="15:15" x14ac:dyDescent="0.2">
      <c r="O18111" s="62"/>
    </row>
    <row r="18112" spans="15:15" x14ac:dyDescent="0.2">
      <c r="O18112" s="62"/>
    </row>
    <row r="18113" spans="15:15" x14ac:dyDescent="0.2">
      <c r="O18113" s="62"/>
    </row>
    <row r="18114" spans="15:15" x14ac:dyDescent="0.2">
      <c r="O18114" s="62"/>
    </row>
    <row r="18115" spans="15:15" x14ac:dyDescent="0.2">
      <c r="O18115" s="62"/>
    </row>
    <row r="18116" spans="15:15" x14ac:dyDescent="0.2">
      <c r="O18116" s="62"/>
    </row>
    <row r="18117" spans="15:15" x14ac:dyDescent="0.2">
      <c r="O18117" s="62"/>
    </row>
    <row r="18118" spans="15:15" x14ac:dyDescent="0.2">
      <c r="O18118" s="62"/>
    </row>
    <row r="18119" spans="15:15" x14ac:dyDescent="0.2">
      <c r="O18119" s="62"/>
    </row>
    <row r="18120" spans="15:15" x14ac:dyDescent="0.2">
      <c r="O18120" s="62"/>
    </row>
    <row r="18121" spans="15:15" x14ac:dyDescent="0.2">
      <c r="O18121" s="62"/>
    </row>
    <row r="18122" spans="15:15" x14ac:dyDescent="0.2">
      <c r="O18122" s="62"/>
    </row>
    <row r="18123" spans="15:15" x14ac:dyDescent="0.2">
      <c r="O18123" s="62"/>
    </row>
    <row r="18124" spans="15:15" x14ac:dyDescent="0.2">
      <c r="O18124" s="62"/>
    </row>
    <row r="18125" spans="15:15" x14ac:dyDescent="0.2">
      <c r="O18125" s="62"/>
    </row>
    <row r="18126" spans="15:15" x14ac:dyDescent="0.2">
      <c r="O18126" s="62"/>
    </row>
    <row r="18127" spans="15:15" x14ac:dyDescent="0.2">
      <c r="O18127" s="62"/>
    </row>
    <row r="18128" spans="15:15" x14ac:dyDescent="0.2">
      <c r="O18128" s="62"/>
    </row>
    <row r="18129" spans="15:15" x14ac:dyDescent="0.2">
      <c r="O18129" s="62"/>
    </row>
    <row r="18130" spans="15:15" x14ac:dyDescent="0.2">
      <c r="O18130" s="62"/>
    </row>
    <row r="18131" spans="15:15" x14ac:dyDescent="0.2">
      <c r="O18131" s="62"/>
    </row>
    <row r="18132" spans="15:15" x14ac:dyDescent="0.2">
      <c r="O18132" s="62"/>
    </row>
    <row r="18133" spans="15:15" x14ac:dyDescent="0.2">
      <c r="O18133" s="62"/>
    </row>
    <row r="18134" spans="15:15" x14ac:dyDescent="0.2">
      <c r="O18134" s="62"/>
    </row>
    <row r="18135" spans="15:15" x14ac:dyDescent="0.2">
      <c r="O18135" s="62"/>
    </row>
    <row r="18136" spans="15:15" x14ac:dyDescent="0.2">
      <c r="O18136" s="62"/>
    </row>
    <row r="18137" spans="15:15" x14ac:dyDescent="0.2">
      <c r="O18137" s="62"/>
    </row>
    <row r="18138" spans="15:15" x14ac:dyDescent="0.2">
      <c r="O18138" s="62"/>
    </row>
    <row r="18139" spans="15:15" x14ac:dyDescent="0.2">
      <c r="O18139" s="62"/>
    </row>
    <row r="18140" spans="15:15" x14ac:dyDescent="0.2">
      <c r="O18140" s="62"/>
    </row>
    <row r="18141" spans="15:15" x14ac:dyDescent="0.2">
      <c r="O18141" s="62"/>
    </row>
    <row r="18142" spans="15:15" x14ac:dyDescent="0.2">
      <c r="O18142" s="62"/>
    </row>
    <row r="18143" spans="15:15" x14ac:dyDescent="0.2">
      <c r="O18143" s="62"/>
    </row>
    <row r="18144" spans="15:15" x14ac:dyDescent="0.2">
      <c r="O18144" s="62"/>
    </row>
    <row r="18145" spans="15:15" x14ac:dyDescent="0.2">
      <c r="O18145" s="62"/>
    </row>
    <row r="18146" spans="15:15" x14ac:dyDescent="0.2">
      <c r="O18146" s="62"/>
    </row>
    <row r="18147" spans="15:15" x14ac:dyDescent="0.2">
      <c r="O18147" s="62"/>
    </row>
    <row r="18148" spans="15:15" x14ac:dyDescent="0.2">
      <c r="O18148" s="62"/>
    </row>
    <row r="18149" spans="15:15" x14ac:dyDescent="0.2">
      <c r="O18149" s="62"/>
    </row>
    <row r="18150" spans="15:15" x14ac:dyDescent="0.2">
      <c r="O18150" s="62"/>
    </row>
    <row r="18151" spans="15:15" x14ac:dyDescent="0.2">
      <c r="O18151" s="62"/>
    </row>
    <row r="18152" spans="15:15" x14ac:dyDescent="0.2">
      <c r="O18152" s="62"/>
    </row>
    <row r="18153" spans="15:15" x14ac:dyDescent="0.2">
      <c r="O18153" s="62"/>
    </row>
    <row r="18154" spans="15:15" x14ac:dyDescent="0.2">
      <c r="O18154" s="62"/>
    </row>
    <row r="18155" spans="15:15" x14ac:dyDescent="0.2">
      <c r="O18155" s="62"/>
    </row>
    <row r="18156" spans="15:15" x14ac:dyDescent="0.2">
      <c r="O18156" s="62"/>
    </row>
    <row r="18157" spans="15:15" x14ac:dyDescent="0.2">
      <c r="O18157" s="62"/>
    </row>
    <row r="18158" spans="15:15" x14ac:dyDescent="0.2">
      <c r="O18158" s="62"/>
    </row>
    <row r="18159" spans="15:15" x14ac:dyDescent="0.2">
      <c r="O18159" s="62"/>
    </row>
    <row r="18160" spans="15:15" x14ac:dyDescent="0.2">
      <c r="O18160" s="62"/>
    </row>
    <row r="18161" spans="15:15" x14ac:dyDescent="0.2">
      <c r="O18161" s="62"/>
    </row>
    <row r="18162" spans="15:15" x14ac:dyDescent="0.2">
      <c r="O18162" s="62"/>
    </row>
    <row r="18163" spans="15:15" x14ac:dyDescent="0.2">
      <c r="O18163" s="62"/>
    </row>
    <row r="18164" spans="15:15" x14ac:dyDescent="0.2">
      <c r="O18164" s="62"/>
    </row>
    <row r="18165" spans="15:15" x14ac:dyDescent="0.2">
      <c r="O18165" s="62"/>
    </row>
    <row r="18166" spans="15:15" x14ac:dyDescent="0.2">
      <c r="O18166" s="62"/>
    </row>
    <row r="18167" spans="15:15" x14ac:dyDescent="0.2">
      <c r="O18167" s="62"/>
    </row>
    <row r="18168" spans="15:15" x14ac:dyDescent="0.2">
      <c r="O18168" s="62"/>
    </row>
    <row r="18169" spans="15:15" x14ac:dyDescent="0.2">
      <c r="O18169" s="62"/>
    </row>
    <row r="18170" spans="15:15" x14ac:dyDescent="0.2">
      <c r="O18170" s="62"/>
    </row>
    <row r="18171" spans="15:15" x14ac:dyDescent="0.2">
      <c r="O18171" s="62"/>
    </row>
    <row r="18172" spans="15:15" x14ac:dyDescent="0.2">
      <c r="O18172" s="62"/>
    </row>
    <row r="18173" spans="15:15" x14ac:dyDescent="0.2">
      <c r="O18173" s="62"/>
    </row>
    <row r="18174" spans="15:15" x14ac:dyDescent="0.2">
      <c r="O18174" s="62"/>
    </row>
    <row r="18175" spans="15:15" x14ac:dyDescent="0.2">
      <c r="O18175" s="62"/>
    </row>
    <row r="18176" spans="15:15" x14ac:dyDescent="0.2">
      <c r="O18176" s="62"/>
    </row>
    <row r="18177" spans="15:15" x14ac:dyDescent="0.2">
      <c r="O18177" s="62"/>
    </row>
    <row r="18178" spans="15:15" x14ac:dyDescent="0.2">
      <c r="O18178" s="62"/>
    </row>
    <row r="18179" spans="15:15" x14ac:dyDescent="0.2">
      <c r="O18179" s="62"/>
    </row>
    <row r="18180" spans="15:15" x14ac:dyDescent="0.2">
      <c r="O18180" s="62"/>
    </row>
    <row r="18181" spans="15:15" x14ac:dyDescent="0.2">
      <c r="O18181" s="62"/>
    </row>
    <row r="18182" spans="15:15" x14ac:dyDescent="0.2">
      <c r="O18182" s="62"/>
    </row>
    <row r="18183" spans="15:15" x14ac:dyDescent="0.2">
      <c r="O18183" s="62"/>
    </row>
    <row r="18184" spans="15:15" x14ac:dyDescent="0.2">
      <c r="O18184" s="62"/>
    </row>
    <row r="18185" spans="15:15" x14ac:dyDescent="0.2">
      <c r="O18185" s="62"/>
    </row>
    <row r="18186" spans="15:15" x14ac:dyDescent="0.2">
      <c r="O18186" s="62"/>
    </row>
    <row r="18187" spans="15:15" x14ac:dyDescent="0.2">
      <c r="O18187" s="62"/>
    </row>
    <row r="18188" spans="15:15" x14ac:dyDescent="0.2">
      <c r="O18188" s="62"/>
    </row>
    <row r="18189" spans="15:15" x14ac:dyDescent="0.2">
      <c r="O18189" s="62"/>
    </row>
    <row r="18190" spans="15:15" x14ac:dyDescent="0.2">
      <c r="O18190" s="62"/>
    </row>
    <row r="18191" spans="15:15" x14ac:dyDescent="0.2">
      <c r="O18191" s="62"/>
    </row>
    <row r="18192" spans="15:15" x14ac:dyDescent="0.2">
      <c r="O18192" s="62"/>
    </row>
    <row r="18193" spans="15:15" x14ac:dyDescent="0.2">
      <c r="O18193" s="62"/>
    </row>
    <row r="18194" spans="15:15" x14ac:dyDescent="0.2">
      <c r="O18194" s="62"/>
    </row>
    <row r="18195" spans="15:15" x14ac:dyDescent="0.2">
      <c r="O18195" s="62"/>
    </row>
    <row r="18196" spans="15:15" x14ac:dyDescent="0.2">
      <c r="O18196" s="62"/>
    </row>
    <row r="18197" spans="15:15" x14ac:dyDescent="0.2">
      <c r="O18197" s="62"/>
    </row>
    <row r="18198" spans="15:15" x14ac:dyDescent="0.2">
      <c r="O18198" s="62"/>
    </row>
    <row r="18199" spans="15:15" x14ac:dyDescent="0.2">
      <c r="O18199" s="62"/>
    </row>
    <row r="18200" spans="15:15" x14ac:dyDescent="0.2">
      <c r="O18200" s="62"/>
    </row>
    <row r="18201" spans="15:15" x14ac:dyDescent="0.2">
      <c r="O18201" s="62"/>
    </row>
    <row r="18202" spans="15:15" x14ac:dyDescent="0.2">
      <c r="O18202" s="62"/>
    </row>
    <row r="18203" spans="15:15" x14ac:dyDescent="0.2">
      <c r="O18203" s="62"/>
    </row>
    <row r="18204" spans="15:15" x14ac:dyDescent="0.2">
      <c r="O18204" s="62"/>
    </row>
    <row r="18205" spans="15:15" x14ac:dyDescent="0.2">
      <c r="O18205" s="62"/>
    </row>
    <row r="18206" spans="15:15" x14ac:dyDescent="0.2">
      <c r="O18206" s="62"/>
    </row>
    <row r="18207" spans="15:15" x14ac:dyDescent="0.2">
      <c r="O18207" s="62"/>
    </row>
    <row r="18208" spans="15:15" x14ac:dyDescent="0.2">
      <c r="O18208" s="62"/>
    </row>
    <row r="18209" spans="15:15" x14ac:dyDescent="0.2">
      <c r="O18209" s="62"/>
    </row>
    <row r="18210" spans="15:15" x14ac:dyDescent="0.2">
      <c r="O18210" s="62"/>
    </row>
    <row r="18211" spans="15:15" x14ac:dyDescent="0.2">
      <c r="O18211" s="62"/>
    </row>
    <row r="18212" spans="15:15" x14ac:dyDescent="0.2">
      <c r="O18212" s="62"/>
    </row>
    <row r="18213" spans="15:15" x14ac:dyDescent="0.2">
      <c r="O18213" s="62"/>
    </row>
    <row r="18214" spans="15:15" x14ac:dyDescent="0.2">
      <c r="O18214" s="62"/>
    </row>
    <row r="18215" spans="15:15" x14ac:dyDescent="0.2">
      <c r="O18215" s="62"/>
    </row>
    <row r="18216" spans="15:15" x14ac:dyDescent="0.2">
      <c r="O18216" s="62"/>
    </row>
    <row r="18217" spans="15:15" x14ac:dyDescent="0.2">
      <c r="O18217" s="62"/>
    </row>
    <row r="18218" spans="15:15" x14ac:dyDescent="0.2">
      <c r="O18218" s="62"/>
    </row>
    <row r="18219" spans="15:15" x14ac:dyDescent="0.2">
      <c r="O18219" s="62"/>
    </row>
    <row r="18220" spans="15:15" x14ac:dyDescent="0.2">
      <c r="O18220" s="62"/>
    </row>
    <row r="18221" spans="15:15" x14ac:dyDescent="0.2">
      <c r="O18221" s="62"/>
    </row>
    <row r="18222" spans="15:15" x14ac:dyDescent="0.2">
      <c r="O18222" s="62"/>
    </row>
    <row r="18223" spans="15:15" x14ac:dyDescent="0.2">
      <c r="O18223" s="62"/>
    </row>
    <row r="18224" spans="15:15" x14ac:dyDescent="0.2">
      <c r="O18224" s="62"/>
    </row>
    <row r="18225" spans="15:15" x14ac:dyDescent="0.2">
      <c r="O18225" s="62"/>
    </row>
    <row r="18226" spans="15:15" x14ac:dyDescent="0.2">
      <c r="O18226" s="62"/>
    </row>
    <row r="18227" spans="15:15" x14ac:dyDescent="0.2">
      <c r="O18227" s="62"/>
    </row>
    <row r="18228" spans="15:15" x14ac:dyDescent="0.2">
      <c r="O18228" s="62"/>
    </row>
    <row r="18229" spans="15:15" x14ac:dyDescent="0.2">
      <c r="O18229" s="62"/>
    </row>
    <row r="18230" spans="15:15" x14ac:dyDescent="0.2">
      <c r="O18230" s="62"/>
    </row>
    <row r="18231" spans="15:15" x14ac:dyDescent="0.2">
      <c r="O18231" s="62"/>
    </row>
    <row r="18232" spans="15:15" x14ac:dyDescent="0.2">
      <c r="O18232" s="62"/>
    </row>
    <row r="18233" spans="15:15" x14ac:dyDescent="0.2">
      <c r="O18233" s="62"/>
    </row>
    <row r="18234" spans="15:15" x14ac:dyDescent="0.2">
      <c r="O18234" s="62"/>
    </row>
    <row r="18235" spans="15:15" x14ac:dyDescent="0.2">
      <c r="O18235" s="62"/>
    </row>
    <row r="18236" spans="15:15" x14ac:dyDescent="0.2">
      <c r="O18236" s="62"/>
    </row>
    <row r="18237" spans="15:15" x14ac:dyDescent="0.2">
      <c r="O18237" s="62"/>
    </row>
    <row r="18238" spans="15:15" x14ac:dyDescent="0.2">
      <c r="O18238" s="62"/>
    </row>
    <row r="18239" spans="15:15" x14ac:dyDescent="0.2">
      <c r="O18239" s="62"/>
    </row>
    <row r="18240" spans="15:15" x14ac:dyDescent="0.2">
      <c r="O18240" s="62"/>
    </row>
    <row r="18241" spans="15:15" x14ac:dyDescent="0.2">
      <c r="O18241" s="62"/>
    </row>
    <row r="18242" spans="15:15" x14ac:dyDescent="0.2">
      <c r="O18242" s="62"/>
    </row>
    <row r="18243" spans="15:15" x14ac:dyDescent="0.2">
      <c r="O18243" s="62"/>
    </row>
    <row r="18244" spans="15:15" x14ac:dyDescent="0.2">
      <c r="O18244" s="62"/>
    </row>
    <row r="18245" spans="15:15" x14ac:dyDescent="0.2">
      <c r="O18245" s="62"/>
    </row>
    <row r="18246" spans="15:15" x14ac:dyDescent="0.2">
      <c r="O18246" s="62"/>
    </row>
    <row r="18247" spans="15:15" x14ac:dyDescent="0.2">
      <c r="O18247" s="62"/>
    </row>
    <row r="18248" spans="15:15" x14ac:dyDescent="0.2">
      <c r="O18248" s="62"/>
    </row>
    <row r="18249" spans="15:15" x14ac:dyDescent="0.2">
      <c r="O18249" s="62"/>
    </row>
    <row r="18250" spans="15:15" x14ac:dyDescent="0.2">
      <c r="O18250" s="62"/>
    </row>
    <row r="18251" spans="15:15" x14ac:dyDescent="0.2">
      <c r="O18251" s="62"/>
    </row>
    <row r="18252" spans="15:15" x14ac:dyDescent="0.2">
      <c r="O18252" s="62"/>
    </row>
    <row r="18253" spans="15:15" x14ac:dyDescent="0.2">
      <c r="O18253" s="62"/>
    </row>
    <row r="18254" spans="15:15" x14ac:dyDescent="0.2">
      <c r="O18254" s="62"/>
    </row>
    <row r="18255" spans="15:15" x14ac:dyDescent="0.2">
      <c r="O18255" s="62"/>
    </row>
    <row r="18256" spans="15:15" x14ac:dyDescent="0.2">
      <c r="O18256" s="62"/>
    </row>
    <row r="18257" spans="15:15" x14ac:dyDescent="0.2">
      <c r="O18257" s="62"/>
    </row>
    <row r="18258" spans="15:15" x14ac:dyDescent="0.2">
      <c r="O18258" s="62"/>
    </row>
    <row r="18259" spans="15:15" x14ac:dyDescent="0.2">
      <c r="O18259" s="62"/>
    </row>
    <row r="18260" spans="15:15" x14ac:dyDescent="0.2">
      <c r="O18260" s="62"/>
    </row>
    <row r="18261" spans="15:15" x14ac:dyDescent="0.2">
      <c r="O18261" s="62"/>
    </row>
    <row r="18262" spans="15:15" x14ac:dyDescent="0.2">
      <c r="O18262" s="62"/>
    </row>
    <row r="18263" spans="15:15" x14ac:dyDescent="0.2">
      <c r="O18263" s="62"/>
    </row>
    <row r="18264" spans="15:15" x14ac:dyDescent="0.2">
      <c r="O18264" s="62"/>
    </row>
    <row r="18265" spans="15:15" x14ac:dyDescent="0.2">
      <c r="O18265" s="62"/>
    </row>
    <row r="18266" spans="15:15" x14ac:dyDescent="0.2">
      <c r="O18266" s="62"/>
    </row>
    <row r="18267" spans="15:15" x14ac:dyDescent="0.2">
      <c r="O18267" s="62"/>
    </row>
    <row r="18268" spans="15:15" x14ac:dyDescent="0.2">
      <c r="O18268" s="62"/>
    </row>
    <row r="18269" spans="15:15" x14ac:dyDescent="0.2">
      <c r="O18269" s="62"/>
    </row>
    <row r="18270" spans="15:15" x14ac:dyDescent="0.2">
      <c r="O18270" s="62"/>
    </row>
    <row r="18271" spans="15:15" x14ac:dyDescent="0.2">
      <c r="O18271" s="62"/>
    </row>
    <row r="18272" spans="15:15" x14ac:dyDescent="0.2">
      <c r="O18272" s="62"/>
    </row>
    <row r="18273" spans="15:15" x14ac:dyDescent="0.2">
      <c r="O18273" s="62"/>
    </row>
    <row r="18274" spans="15:15" x14ac:dyDescent="0.2">
      <c r="O18274" s="62"/>
    </row>
    <row r="18275" spans="15:15" x14ac:dyDescent="0.2">
      <c r="O18275" s="62"/>
    </row>
    <row r="18276" spans="15:15" x14ac:dyDescent="0.2">
      <c r="O18276" s="62"/>
    </row>
    <row r="18277" spans="15:15" x14ac:dyDescent="0.2">
      <c r="O18277" s="62"/>
    </row>
    <row r="18278" spans="15:15" x14ac:dyDescent="0.2">
      <c r="O18278" s="62"/>
    </row>
    <row r="18279" spans="15:15" x14ac:dyDescent="0.2">
      <c r="O18279" s="62"/>
    </row>
    <row r="18280" spans="15:15" x14ac:dyDescent="0.2">
      <c r="O18280" s="62"/>
    </row>
    <row r="18281" spans="15:15" x14ac:dyDescent="0.2">
      <c r="O18281" s="62"/>
    </row>
    <row r="18282" spans="15:15" x14ac:dyDescent="0.2">
      <c r="O18282" s="62"/>
    </row>
    <row r="18283" spans="15:15" x14ac:dyDescent="0.2">
      <c r="O18283" s="62"/>
    </row>
    <row r="18284" spans="15:15" x14ac:dyDescent="0.2">
      <c r="O18284" s="62"/>
    </row>
    <row r="18285" spans="15:15" x14ac:dyDescent="0.2">
      <c r="O18285" s="62"/>
    </row>
    <row r="18286" spans="15:15" x14ac:dyDescent="0.2">
      <c r="O18286" s="62"/>
    </row>
    <row r="18287" spans="15:15" x14ac:dyDescent="0.2">
      <c r="O18287" s="62"/>
    </row>
    <row r="18288" spans="15:15" x14ac:dyDescent="0.2">
      <c r="O18288" s="62"/>
    </row>
    <row r="18289" spans="15:15" x14ac:dyDescent="0.2">
      <c r="O18289" s="62"/>
    </row>
    <row r="18290" spans="15:15" x14ac:dyDescent="0.2">
      <c r="O18290" s="62"/>
    </row>
    <row r="18291" spans="15:15" x14ac:dyDescent="0.2">
      <c r="O18291" s="62"/>
    </row>
    <row r="18292" spans="15:15" x14ac:dyDescent="0.2">
      <c r="O18292" s="62"/>
    </row>
    <row r="18293" spans="15:15" x14ac:dyDescent="0.2">
      <c r="O18293" s="62"/>
    </row>
    <row r="18294" spans="15:15" x14ac:dyDescent="0.2">
      <c r="O18294" s="62"/>
    </row>
    <row r="18295" spans="15:15" x14ac:dyDescent="0.2">
      <c r="O18295" s="62"/>
    </row>
    <row r="18296" spans="15:15" x14ac:dyDescent="0.2">
      <c r="O18296" s="62"/>
    </row>
    <row r="18297" spans="15:15" x14ac:dyDescent="0.2">
      <c r="O18297" s="62"/>
    </row>
    <row r="18298" spans="15:15" x14ac:dyDescent="0.2">
      <c r="O18298" s="62"/>
    </row>
    <row r="18299" spans="15:15" x14ac:dyDescent="0.2">
      <c r="O18299" s="62"/>
    </row>
    <row r="18300" spans="15:15" x14ac:dyDescent="0.2">
      <c r="O18300" s="62"/>
    </row>
    <row r="18301" spans="15:15" x14ac:dyDescent="0.2">
      <c r="O18301" s="62"/>
    </row>
    <row r="18302" spans="15:15" x14ac:dyDescent="0.2">
      <c r="O18302" s="62"/>
    </row>
    <row r="18303" spans="15:15" x14ac:dyDescent="0.2">
      <c r="O18303" s="62"/>
    </row>
    <row r="18304" spans="15:15" x14ac:dyDescent="0.2">
      <c r="O18304" s="62"/>
    </row>
    <row r="18305" spans="15:15" x14ac:dyDescent="0.2">
      <c r="O18305" s="62"/>
    </row>
    <row r="18306" spans="15:15" x14ac:dyDescent="0.2">
      <c r="O18306" s="62"/>
    </row>
    <row r="18307" spans="15:15" x14ac:dyDescent="0.2">
      <c r="O18307" s="62"/>
    </row>
    <row r="18308" spans="15:15" x14ac:dyDescent="0.2">
      <c r="O18308" s="62"/>
    </row>
    <row r="18309" spans="15:15" x14ac:dyDescent="0.2">
      <c r="O18309" s="62"/>
    </row>
    <row r="18310" spans="15:15" x14ac:dyDescent="0.2">
      <c r="O18310" s="62"/>
    </row>
    <row r="18311" spans="15:15" x14ac:dyDescent="0.2">
      <c r="O18311" s="62"/>
    </row>
    <row r="18312" spans="15:15" x14ac:dyDescent="0.2">
      <c r="O18312" s="62"/>
    </row>
    <row r="18313" spans="15:15" x14ac:dyDescent="0.2">
      <c r="O18313" s="62"/>
    </row>
    <row r="18314" spans="15:15" x14ac:dyDescent="0.2">
      <c r="O18314" s="62"/>
    </row>
    <row r="18315" spans="15:15" x14ac:dyDescent="0.2">
      <c r="O18315" s="62"/>
    </row>
    <row r="18316" spans="15:15" x14ac:dyDescent="0.2">
      <c r="O18316" s="62"/>
    </row>
    <row r="18317" spans="15:15" x14ac:dyDescent="0.2">
      <c r="O18317" s="62"/>
    </row>
    <row r="18318" spans="15:15" x14ac:dyDescent="0.2">
      <c r="O18318" s="62"/>
    </row>
    <row r="18319" spans="15:15" x14ac:dyDescent="0.2">
      <c r="O18319" s="62"/>
    </row>
    <row r="18320" spans="15:15" x14ac:dyDescent="0.2">
      <c r="O18320" s="62"/>
    </row>
    <row r="18321" spans="15:15" x14ac:dyDescent="0.2">
      <c r="O18321" s="62"/>
    </row>
    <row r="18322" spans="15:15" x14ac:dyDescent="0.2">
      <c r="O18322" s="62"/>
    </row>
    <row r="18323" spans="15:15" x14ac:dyDescent="0.2">
      <c r="O18323" s="62"/>
    </row>
    <row r="18324" spans="15:15" x14ac:dyDescent="0.2">
      <c r="O18324" s="62"/>
    </row>
    <row r="18325" spans="15:15" x14ac:dyDescent="0.2">
      <c r="O18325" s="62"/>
    </row>
    <row r="18326" spans="15:15" x14ac:dyDescent="0.2">
      <c r="O18326" s="62"/>
    </row>
    <row r="18327" spans="15:15" x14ac:dyDescent="0.2">
      <c r="O18327" s="62"/>
    </row>
    <row r="18328" spans="15:15" x14ac:dyDescent="0.2">
      <c r="O18328" s="62"/>
    </row>
    <row r="18329" spans="15:15" x14ac:dyDescent="0.2">
      <c r="O18329" s="62"/>
    </row>
    <row r="18330" spans="15:15" x14ac:dyDescent="0.2">
      <c r="O18330" s="62"/>
    </row>
    <row r="18331" spans="15:15" x14ac:dyDescent="0.2">
      <c r="O18331" s="62"/>
    </row>
    <row r="18332" spans="15:15" x14ac:dyDescent="0.2">
      <c r="O18332" s="62"/>
    </row>
    <row r="18333" spans="15:15" x14ac:dyDescent="0.2">
      <c r="O18333" s="62"/>
    </row>
    <row r="18334" spans="15:15" x14ac:dyDescent="0.2">
      <c r="O18334" s="62"/>
    </row>
    <row r="18335" spans="15:15" x14ac:dyDescent="0.2">
      <c r="O18335" s="62"/>
    </row>
    <row r="18336" spans="15:15" x14ac:dyDescent="0.2">
      <c r="O18336" s="62"/>
    </row>
    <row r="18337" spans="15:15" x14ac:dyDescent="0.2">
      <c r="O18337" s="62"/>
    </row>
    <row r="18338" spans="15:15" x14ac:dyDescent="0.2">
      <c r="O18338" s="62"/>
    </row>
    <row r="18339" spans="15:15" x14ac:dyDescent="0.2">
      <c r="O18339" s="62"/>
    </row>
    <row r="18340" spans="15:15" x14ac:dyDescent="0.2">
      <c r="O18340" s="62"/>
    </row>
    <row r="18341" spans="15:15" x14ac:dyDescent="0.2">
      <c r="O18341" s="62"/>
    </row>
    <row r="18342" spans="15:15" x14ac:dyDescent="0.2">
      <c r="O18342" s="62"/>
    </row>
    <row r="18343" spans="15:15" x14ac:dyDescent="0.2">
      <c r="O18343" s="62"/>
    </row>
    <row r="18344" spans="15:15" x14ac:dyDescent="0.2">
      <c r="O18344" s="62"/>
    </row>
    <row r="18345" spans="15:15" x14ac:dyDescent="0.2">
      <c r="O18345" s="62"/>
    </row>
    <row r="18346" spans="15:15" x14ac:dyDescent="0.2">
      <c r="O18346" s="62"/>
    </row>
    <row r="18347" spans="15:15" x14ac:dyDescent="0.2">
      <c r="O18347" s="62"/>
    </row>
    <row r="18348" spans="15:15" x14ac:dyDescent="0.2">
      <c r="O18348" s="62"/>
    </row>
    <row r="18349" spans="15:15" x14ac:dyDescent="0.2">
      <c r="O18349" s="62"/>
    </row>
    <row r="18350" spans="15:15" x14ac:dyDescent="0.2">
      <c r="O18350" s="62"/>
    </row>
    <row r="18351" spans="15:15" x14ac:dyDescent="0.2">
      <c r="O18351" s="62"/>
    </row>
    <row r="18352" spans="15:15" x14ac:dyDescent="0.2">
      <c r="O18352" s="62"/>
    </row>
    <row r="18353" spans="15:15" x14ac:dyDescent="0.2">
      <c r="O18353" s="62"/>
    </row>
    <row r="18354" spans="15:15" x14ac:dyDescent="0.2">
      <c r="O18354" s="62"/>
    </row>
    <row r="18355" spans="15:15" x14ac:dyDescent="0.2">
      <c r="O18355" s="62"/>
    </row>
    <row r="18356" spans="15:15" x14ac:dyDescent="0.2">
      <c r="O18356" s="62"/>
    </row>
    <row r="18357" spans="15:15" x14ac:dyDescent="0.2">
      <c r="O18357" s="62"/>
    </row>
    <row r="18358" spans="15:15" x14ac:dyDescent="0.2">
      <c r="O18358" s="62"/>
    </row>
    <row r="18359" spans="15:15" x14ac:dyDescent="0.2">
      <c r="O18359" s="62"/>
    </row>
    <row r="18360" spans="15:15" x14ac:dyDescent="0.2">
      <c r="O18360" s="62"/>
    </row>
    <row r="18361" spans="15:15" x14ac:dyDescent="0.2">
      <c r="O18361" s="62"/>
    </row>
    <row r="18362" spans="15:15" x14ac:dyDescent="0.2">
      <c r="O18362" s="62"/>
    </row>
    <row r="18363" spans="15:15" x14ac:dyDescent="0.2">
      <c r="O18363" s="62"/>
    </row>
    <row r="18364" spans="15:15" x14ac:dyDescent="0.2">
      <c r="O18364" s="62"/>
    </row>
    <row r="18365" spans="15:15" x14ac:dyDescent="0.2">
      <c r="O18365" s="62"/>
    </row>
    <row r="18366" spans="15:15" x14ac:dyDescent="0.2">
      <c r="O18366" s="62"/>
    </row>
    <row r="18367" spans="15:15" x14ac:dyDescent="0.2">
      <c r="O18367" s="62"/>
    </row>
    <row r="18368" spans="15:15" x14ac:dyDescent="0.2">
      <c r="O18368" s="62"/>
    </row>
    <row r="18369" spans="15:15" x14ac:dyDescent="0.2">
      <c r="O18369" s="62"/>
    </row>
    <row r="18370" spans="15:15" x14ac:dyDescent="0.2">
      <c r="O18370" s="62"/>
    </row>
    <row r="18371" spans="15:15" x14ac:dyDescent="0.2">
      <c r="O18371" s="62"/>
    </row>
    <row r="18372" spans="15:15" x14ac:dyDescent="0.2">
      <c r="O18372" s="62"/>
    </row>
    <row r="18373" spans="15:15" x14ac:dyDescent="0.2">
      <c r="O18373" s="62"/>
    </row>
    <row r="18374" spans="15:15" x14ac:dyDescent="0.2">
      <c r="O18374" s="62"/>
    </row>
    <row r="18375" spans="15:15" x14ac:dyDescent="0.2">
      <c r="O18375" s="62"/>
    </row>
    <row r="18376" spans="15:15" x14ac:dyDescent="0.2">
      <c r="O18376" s="62"/>
    </row>
    <row r="18377" spans="15:15" x14ac:dyDescent="0.2">
      <c r="O18377" s="62"/>
    </row>
    <row r="18378" spans="15:15" x14ac:dyDescent="0.2">
      <c r="O18378" s="62"/>
    </row>
    <row r="18379" spans="15:15" x14ac:dyDescent="0.2">
      <c r="O18379" s="62"/>
    </row>
    <row r="18380" spans="15:15" x14ac:dyDescent="0.2">
      <c r="O18380" s="62"/>
    </row>
    <row r="18381" spans="15:15" x14ac:dyDescent="0.2">
      <c r="O18381" s="62"/>
    </row>
    <row r="18382" spans="15:15" x14ac:dyDescent="0.2">
      <c r="O18382" s="62"/>
    </row>
    <row r="18383" spans="15:15" x14ac:dyDescent="0.2">
      <c r="O18383" s="62"/>
    </row>
    <row r="18384" spans="15:15" x14ac:dyDescent="0.2">
      <c r="O18384" s="62"/>
    </row>
    <row r="18385" spans="15:15" x14ac:dyDescent="0.2">
      <c r="O18385" s="62"/>
    </row>
    <row r="18386" spans="15:15" x14ac:dyDescent="0.2">
      <c r="O18386" s="62"/>
    </row>
    <row r="18387" spans="15:15" x14ac:dyDescent="0.2">
      <c r="O18387" s="62"/>
    </row>
    <row r="18388" spans="15:15" x14ac:dyDescent="0.2">
      <c r="O18388" s="62"/>
    </row>
    <row r="18389" spans="15:15" x14ac:dyDescent="0.2">
      <c r="O18389" s="62"/>
    </row>
    <row r="18390" spans="15:15" x14ac:dyDescent="0.2">
      <c r="O18390" s="62"/>
    </row>
    <row r="18391" spans="15:15" x14ac:dyDescent="0.2">
      <c r="O18391" s="62"/>
    </row>
    <row r="18392" spans="15:15" x14ac:dyDescent="0.2">
      <c r="O18392" s="62"/>
    </row>
    <row r="18393" spans="15:15" x14ac:dyDescent="0.2">
      <c r="O18393" s="62"/>
    </row>
    <row r="18394" spans="15:15" x14ac:dyDescent="0.2">
      <c r="O18394" s="62"/>
    </row>
    <row r="18395" spans="15:15" x14ac:dyDescent="0.2">
      <c r="O18395" s="62"/>
    </row>
    <row r="18396" spans="15:15" x14ac:dyDescent="0.2">
      <c r="O18396" s="62"/>
    </row>
    <row r="18397" spans="15:15" x14ac:dyDescent="0.2">
      <c r="O18397" s="62"/>
    </row>
    <row r="18398" spans="15:15" x14ac:dyDescent="0.2">
      <c r="O18398" s="62"/>
    </row>
    <row r="18399" spans="15:15" x14ac:dyDescent="0.2">
      <c r="O18399" s="62"/>
    </row>
    <row r="18400" spans="15:15" x14ac:dyDescent="0.2">
      <c r="O18400" s="62"/>
    </row>
    <row r="18401" spans="15:15" x14ac:dyDescent="0.2">
      <c r="O18401" s="62"/>
    </row>
    <row r="18402" spans="15:15" x14ac:dyDescent="0.2">
      <c r="O18402" s="62"/>
    </row>
    <row r="18403" spans="15:15" x14ac:dyDescent="0.2">
      <c r="O18403" s="62"/>
    </row>
    <row r="18404" spans="15:15" x14ac:dyDescent="0.2">
      <c r="O18404" s="62"/>
    </row>
    <row r="18405" spans="15:15" x14ac:dyDescent="0.2">
      <c r="O18405" s="62"/>
    </row>
    <row r="18406" spans="15:15" x14ac:dyDescent="0.2">
      <c r="O18406" s="62"/>
    </row>
    <row r="18407" spans="15:15" x14ac:dyDescent="0.2">
      <c r="O18407" s="62"/>
    </row>
    <row r="18408" spans="15:15" x14ac:dyDescent="0.2">
      <c r="O18408" s="62"/>
    </row>
    <row r="18409" spans="15:15" x14ac:dyDescent="0.2">
      <c r="O18409" s="62"/>
    </row>
    <row r="18410" spans="15:15" x14ac:dyDescent="0.2">
      <c r="O18410" s="62"/>
    </row>
    <row r="18411" spans="15:15" x14ac:dyDescent="0.2">
      <c r="O18411" s="62"/>
    </row>
    <row r="18412" spans="15:15" x14ac:dyDescent="0.2">
      <c r="O18412" s="62"/>
    </row>
    <row r="18413" spans="15:15" x14ac:dyDescent="0.2">
      <c r="O18413" s="62"/>
    </row>
    <row r="18414" spans="15:15" x14ac:dyDescent="0.2">
      <c r="O18414" s="62"/>
    </row>
    <row r="18415" spans="15:15" x14ac:dyDescent="0.2">
      <c r="O18415" s="62"/>
    </row>
    <row r="18416" spans="15:15" x14ac:dyDescent="0.2">
      <c r="O18416" s="62"/>
    </row>
    <row r="18417" spans="15:15" x14ac:dyDescent="0.2">
      <c r="O18417" s="62"/>
    </row>
    <row r="18418" spans="15:15" x14ac:dyDescent="0.2">
      <c r="O18418" s="62"/>
    </row>
    <row r="18419" spans="15:15" x14ac:dyDescent="0.2">
      <c r="O18419" s="62"/>
    </row>
    <row r="18420" spans="15:15" x14ac:dyDescent="0.2">
      <c r="O18420" s="62"/>
    </row>
    <row r="18421" spans="15:15" x14ac:dyDescent="0.2">
      <c r="O18421" s="62"/>
    </row>
    <row r="18422" spans="15:15" x14ac:dyDescent="0.2">
      <c r="O18422" s="62"/>
    </row>
    <row r="18423" spans="15:15" x14ac:dyDescent="0.2">
      <c r="O18423" s="62"/>
    </row>
    <row r="18424" spans="15:15" x14ac:dyDescent="0.2">
      <c r="O18424" s="62"/>
    </row>
    <row r="18425" spans="15:15" x14ac:dyDescent="0.2">
      <c r="O18425" s="62"/>
    </row>
    <row r="18426" spans="15:15" x14ac:dyDescent="0.2">
      <c r="O18426" s="62"/>
    </row>
    <row r="18427" spans="15:15" x14ac:dyDescent="0.2">
      <c r="O18427" s="62"/>
    </row>
    <row r="18428" spans="15:15" x14ac:dyDescent="0.2">
      <c r="O18428" s="62"/>
    </row>
    <row r="18429" spans="15:15" x14ac:dyDescent="0.2">
      <c r="O18429" s="62"/>
    </row>
    <row r="18430" spans="15:15" x14ac:dyDescent="0.2">
      <c r="O18430" s="62"/>
    </row>
    <row r="18431" spans="15:15" x14ac:dyDescent="0.2">
      <c r="O18431" s="62"/>
    </row>
    <row r="18432" spans="15:15" x14ac:dyDescent="0.2">
      <c r="O18432" s="62"/>
    </row>
    <row r="18433" spans="15:15" x14ac:dyDescent="0.2">
      <c r="O18433" s="62"/>
    </row>
    <row r="18434" spans="15:15" x14ac:dyDescent="0.2">
      <c r="O18434" s="62"/>
    </row>
    <row r="18435" spans="15:15" x14ac:dyDescent="0.2">
      <c r="O18435" s="62"/>
    </row>
    <row r="18436" spans="15:15" x14ac:dyDescent="0.2">
      <c r="O18436" s="62"/>
    </row>
    <row r="18437" spans="15:15" x14ac:dyDescent="0.2">
      <c r="O18437" s="62"/>
    </row>
    <row r="18438" spans="15:15" x14ac:dyDescent="0.2">
      <c r="O18438" s="62"/>
    </row>
    <row r="18439" spans="15:15" x14ac:dyDescent="0.2">
      <c r="O18439" s="62"/>
    </row>
    <row r="18440" spans="15:15" x14ac:dyDescent="0.2">
      <c r="O18440" s="62"/>
    </row>
    <row r="18441" spans="15:15" x14ac:dyDescent="0.2">
      <c r="O18441" s="62"/>
    </row>
    <row r="18442" spans="15:15" x14ac:dyDescent="0.2">
      <c r="O18442" s="62"/>
    </row>
    <row r="18443" spans="15:15" x14ac:dyDescent="0.2">
      <c r="O18443" s="62"/>
    </row>
    <row r="18444" spans="15:15" x14ac:dyDescent="0.2">
      <c r="O18444" s="62"/>
    </row>
    <row r="18445" spans="15:15" x14ac:dyDescent="0.2">
      <c r="O18445" s="62"/>
    </row>
    <row r="18446" spans="15:15" x14ac:dyDescent="0.2">
      <c r="O18446" s="62"/>
    </row>
    <row r="18447" spans="15:15" x14ac:dyDescent="0.2">
      <c r="O18447" s="62"/>
    </row>
    <row r="18448" spans="15:15" x14ac:dyDescent="0.2">
      <c r="O18448" s="62"/>
    </row>
    <row r="18449" spans="15:15" x14ac:dyDescent="0.2">
      <c r="O18449" s="62"/>
    </row>
    <row r="18450" spans="15:15" x14ac:dyDescent="0.2">
      <c r="O18450" s="62"/>
    </row>
    <row r="18451" spans="15:15" x14ac:dyDescent="0.2">
      <c r="O18451" s="62"/>
    </row>
    <row r="18452" spans="15:15" x14ac:dyDescent="0.2">
      <c r="O18452" s="62"/>
    </row>
    <row r="18453" spans="15:15" x14ac:dyDescent="0.2">
      <c r="O18453" s="62"/>
    </row>
    <row r="18454" spans="15:15" x14ac:dyDescent="0.2">
      <c r="O18454" s="62"/>
    </row>
    <row r="18455" spans="15:15" x14ac:dyDescent="0.2">
      <c r="O18455" s="62"/>
    </row>
    <row r="18456" spans="15:15" x14ac:dyDescent="0.2">
      <c r="O18456" s="62"/>
    </row>
    <row r="18457" spans="15:15" x14ac:dyDescent="0.2">
      <c r="O18457" s="62"/>
    </row>
    <row r="18458" spans="15:15" x14ac:dyDescent="0.2">
      <c r="O18458" s="62"/>
    </row>
    <row r="18459" spans="15:15" x14ac:dyDescent="0.2">
      <c r="O18459" s="62"/>
    </row>
    <row r="18460" spans="15:15" x14ac:dyDescent="0.2">
      <c r="O18460" s="62"/>
    </row>
    <row r="18461" spans="15:15" x14ac:dyDescent="0.2">
      <c r="O18461" s="62"/>
    </row>
    <row r="18462" spans="15:15" x14ac:dyDescent="0.2">
      <c r="O18462" s="62"/>
    </row>
    <row r="18463" spans="15:15" x14ac:dyDescent="0.2">
      <c r="O18463" s="62"/>
    </row>
    <row r="18464" spans="15:15" x14ac:dyDescent="0.2">
      <c r="O18464" s="62"/>
    </row>
    <row r="18465" spans="15:15" x14ac:dyDescent="0.2">
      <c r="O18465" s="62"/>
    </row>
    <row r="18466" spans="15:15" x14ac:dyDescent="0.2">
      <c r="O18466" s="62"/>
    </row>
    <row r="18467" spans="15:15" x14ac:dyDescent="0.2">
      <c r="O18467" s="62"/>
    </row>
    <row r="18468" spans="15:15" x14ac:dyDescent="0.2">
      <c r="O18468" s="62"/>
    </row>
    <row r="18469" spans="15:15" x14ac:dyDescent="0.2">
      <c r="O18469" s="62"/>
    </row>
    <row r="18470" spans="15:15" x14ac:dyDescent="0.2">
      <c r="O18470" s="62"/>
    </row>
    <row r="18471" spans="15:15" x14ac:dyDescent="0.2">
      <c r="O18471" s="62"/>
    </row>
    <row r="18472" spans="15:15" x14ac:dyDescent="0.2">
      <c r="O18472" s="62"/>
    </row>
    <row r="18473" spans="15:15" x14ac:dyDescent="0.2">
      <c r="O18473" s="62"/>
    </row>
    <row r="18474" spans="15:15" x14ac:dyDescent="0.2">
      <c r="O18474" s="62"/>
    </row>
    <row r="18475" spans="15:15" x14ac:dyDescent="0.2">
      <c r="O18475" s="62"/>
    </row>
    <row r="18476" spans="15:15" x14ac:dyDescent="0.2">
      <c r="O18476" s="62"/>
    </row>
    <row r="18477" spans="15:15" x14ac:dyDescent="0.2">
      <c r="O18477" s="62"/>
    </row>
    <row r="18478" spans="15:15" x14ac:dyDescent="0.2">
      <c r="O18478" s="62"/>
    </row>
    <row r="18479" spans="15:15" x14ac:dyDescent="0.2">
      <c r="O18479" s="62"/>
    </row>
    <row r="18480" spans="15:15" x14ac:dyDescent="0.2">
      <c r="O18480" s="62"/>
    </row>
    <row r="18481" spans="15:15" x14ac:dyDescent="0.2">
      <c r="O18481" s="62"/>
    </row>
    <row r="18482" spans="15:15" x14ac:dyDescent="0.2">
      <c r="O18482" s="62"/>
    </row>
    <row r="18483" spans="15:15" x14ac:dyDescent="0.2">
      <c r="O18483" s="62"/>
    </row>
    <row r="18484" spans="15:15" x14ac:dyDescent="0.2">
      <c r="O18484" s="62"/>
    </row>
    <row r="18485" spans="15:15" x14ac:dyDescent="0.2">
      <c r="O18485" s="62"/>
    </row>
    <row r="18486" spans="15:15" x14ac:dyDescent="0.2">
      <c r="O18486" s="62"/>
    </row>
    <row r="18487" spans="15:15" x14ac:dyDescent="0.2">
      <c r="O18487" s="62"/>
    </row>
    <row r="18488" spans="15:15" x14ac:dyDescent="0.2">
      <c r="O18488" s="62"/>
    </row>
    <row r="18489" spans="15:15" x14ac:dyDescent="0.2">
      <c r="O18489" s="62"/>
    </row>
    <row r="18490" spans="15:15" x14ac:dyDescent="0.2">
      <c r="O18490" s="62"/>
    </row>
    <row r="18491" spans="15:15" x14ac:dyDescent="0.2">
      <c r="O18491" s="62"/>
    </row>
    <row r="18492" spans="15:15" x14ac:dyDescent="0.2">
      <c r="O18492" s="62"/>
    </row>
    <row r="18493" spans="15:15" x14ac:dyDescent="0.2">
      <c r="O18493" s="62"/>
    </row>
    <row r="18494" spans="15:15" x14ac:dyDescent="0.2">
      <c r="O18494" s="62"/>
    </row>
    <row r="18495" spans="15:15" x14ac:dyDescent="0.2">
      <c r="O18495" s="62"/>
    </row>
    <row r="18496" spans="15:15" x14ac:dyDescent="0.2">
      <c r="O18496" s="62"/>
    </row>
    <row r="18497" spans="15:15" x14ac:dyDescent="0.2">
      <c r="O18497" s="62"/>
    </row>
    <row r="18498" spans="15:15" x14ac:dyDescent="0.2">
      <c r="O18498" s="62"/>
    </row>
    <row r="18499" spans="15:15" x14ac:dyDescent="0.2">
      <c r="O18499" s="62"/>
    </row>
    <row r="18500" spans="15:15" x14ac:dyDescent="0.2">
      <c r="O18500" s="62"/>
    </row>
    <row r="18501" spans="15:15" x14ac:dyDescent="0.2">
      <c r="O18501" s="62"/>
    </row>
    <row r="18502" spans="15:15" x14ac:dyDescent="0.2">
      <c r="O18502" s="62"/>
    </row>
    <row r="18503" spans="15:15" x14ac:dyDescent="0.2">
      <c r="O18503" s="62"/>
    </row>
    <row r="18504" spans="15:15" x14ac:dyDescent="0.2">
      <c r="O18504" s="62"/>
    </row>
    <row r="18505" spans="15:15" x14ac:dyDescent="0.2">
      <c r="O18505" s="62"/>
    </row>
    <row r="18506" spans="15:15" x14ac:dyDescent="0.2">
      <c r="O18506" s="62"/>
    </row>
    <row r="18507" spans="15:15" x14ac:dyDescent="0.2">
      <c r="O18507" s="62"/>
    </row>
    <row r="18508" spans="15:15" x14ac:dyDescent="0.2">
      <c r="O18508" s="62"/>
    </row>
    <row r="18509" spans="15:15" x14ac:dyDescent="0.2">
      <c r="O18509" s="62"/>
    </row>
    <row r="18510" spans="15:15" x14ac:dyDescent="0.2">
      <c r="O18510" s="62"/>
    </row>
    <row r="18511" spans="15:15" x14ac:dyDescent="0.2">
      <c r="O18511" s="62"/>
    </row>
    <row r="18512" spans="15:15" x14ac:dyDescent="0.2">
      <c r="O18512" s="62"/>
    </row>
    <row r="18513" spans="15:15" x14ac:dyDescent="0.2">
      <c r="O18513" s="62"/>
    </row>
    <row r="18514" spans="15:15" x14ac:dyDescent="0.2">
      <c r="O18514" s="62"/>
    </row>
    <row r="18515" spans="15:15" x14ac:dyDescent="0.2">
      <c r="O18515" s="62"/>
    </row>
    <row r="18516" spans="15:15" x14ac:dyDescent="0.2">
      <c r="O18516" s="62"/>
    </row>
    <row r="18517" spans="15:15" x14ac:dyDescent="0.2">
      <c r="O18517" s="62"/>
    </row>
    <row r="18518" spans="15:15" x14ac:dyDescent="0.2">
      <c r="O18518" s="62"/>
    </row>
    <row r="18519" spans="15:15" x14ac:dyDescent="0.2">
      <c r="O18519" s="62"/>
    </row>
    <row r="18520" spans="15:15" x14ac:dyDescent="0.2">
      <c r="O18520" s="62"/>
    </row>
    <row r="18521" spans="15:15" x14ac:dyDescent="0.2">
      <c r="O18521" s="62"/>
    </row>
    <row r="18522" spans="15:15" x14ac:dyDescent="0.2">
      <c r="O18522" s="62"/>
    </row>
    <row r="18523" spans="15:15" x14ac:dyDescent="0.2">
      <c r="O18523" s="62"/>
    </row>
    <row r="18524" spans="15:15" x14ac:dyDescent="0.2">
      <c r="O18524" s="62"/>
    </row>
    <row r="18525" spans="15:15" x14ac:dyDescent="0.2">
      <c r="O18525" s="62"/>
    </row>
    <row r="18526" spans="15:15" x14ac:dyDescent="0.2">
      <c r="O18526" s="62"/>
    </row>
    <row r="18527" spans="15:15" x14ac:dyDescent="0.2">
      <c r="O18527" s="62"/>
    </row>
    <row r="18528" spans="15:15" x14ac:dyDescent="0.2">
      <c r="O18528" s="62"/>
    </row>
    <row r="18529" spans="15:15" x14ac:dyDescent="0.2">
      <c r="O18529" s="62"/>
    </row>
    <row r="18530" spans="15:15" x14ac:dyDescent="0.2">
      <c r="O18530" s="62"/>
    </row>
    <row r="18531" spans="15:15" x14ac:dyDescent="0.2">
      <c r="O18531" s="62"/>
    </row>
    <row r="18532" spans="15:15" x14ac:dyDescent="0.2">
      <c r="O18532" s="62"/>
    </row>
    <row r="18533" spans="15:15" x14ac:dyDescent="0.2">
      <c r="O18533" s="62"/>
    </row>
    <row r="18534" spans="15:15" x14ac:dyDescent="0.2">
      <c r="O18534" s="62"/>
    </row>
    <row r="18535" spans="15:15" x14ac:dyDescent="0.2">
      <c r="O18535" s="62"/>
    </row>
    <row r="18536" spans="15:15" x14ac:dyDescent="0.2">
      <c r="O18536" s="62"/>
    </row>
    <row r="18537" spans="15:15" x14ac:dyDescent="0.2">
      <c r="O18537" s="62"/>
    </row>
    <row r="18538" spans="15:15" x14ac:dyDescent="0.2">
      <c r="O18538" s="62"/>
    </row>
    <row r="18539" spans="15:15" x14ac:dyDescent="0.2">
      <c r="O18539" s="62"/>
    </row>
    <row r="18540" spans="15:15" x14ac:dyDescent="0.2">
      <c r="O18540" s="62"/>
    </row>
    <row r="18541" spans="15:15" x14ac:dyDescent="0.2">
      <c r="O18541" s="62"/>
    </row>
    <row r="18542" spans="15:15" x14ac:dyDescent="0.2">
      <c r="O18542" s="62"/>
    </row>
    <row r="18543" spans="15:15" x14ac:dyDescent="0.2">
      <c r="O18543" s="62"/>
    </row>
    <row r="18544" spans="15:15" x14ac:dyDescent="0.2">
      <c r="O18544" s="62"/>
    </row>
    <row r="18545" spans="15:15" x14ac:dyDescent="0.2">
      <c r="O18545" s="62"/>
    </row>
    <row r="18546" spans="15:15" x14ac:dyDescent="0.2">
      <c r="O18546" s="62"/>
    </row>
    <row r="18547" spans="15:15" x14ac:dyDescent="0.2">
      <c r="O18547" s="62"/>
    </row>
    <row r="18548" spans="15:15" x14ac:dyDescent="0.2">
      <c r="O18548" s="62"/>
    </row>
    <row r="18549" spans="15:15" x14ac:dyDescent="0.2">
      <c r="O18549" s="62"/>
    </row>
    <row r="18550" spans="15:15" x14ac:dyDescent="0.2">
      <c r="O18550" s="62"/>
    </row>
    <row r="18551" spans="15:15" x14ac:dyDescent="0.2">
      <c r="O18551" s="62"/>
    </row>
    <row r="18552" spans="15:15" x14ac:dyDescent="0.2">
      <c r="O18552" s="62"/>
    </row>
    <row r="18553" spans="15:15" x14ac:dyDescent="0.2">
      <c r="O18553" s="62"/>
    </row>
    <row r="18554" spans="15:15" x14ac:dyDescent="0.2">
      <c r="O18554" s="62"/>
    </row>
    <row r="18555" spans="15:15" x14ac:dyDescent="0.2">
      <c r="O18555" s="62"/>
    </row>
    <row r="18556" spans="15:15" x14ac:dyDescent="0.2">
      <c r="O18556" s="62"/>
    </row>
    <row r="18557" spans="15:15" x14ac:dyDescent="0.2">
      <c r="O18557" s="62"/>
    </row>
    <row r="18558" spans="15:15" x14ac:dyDescent="0.2">
      <c r="O18558" s="62"/>
    </row>
    <row r="18559" spans="15:15" x14ac:dyDescent="0.2">
      <c r="O18559" s="62"/>
    </row>
    <row r="18560" spans="15:15" x14ac:dyDescent="0.2">
      <c r="O18560" s="62"/>
    </row>
    <row r="18561" spans="15:15" x14ac:dyDescent="0.2">
      <c r="O18561" s="62"/>
    </row>
    <row r="18562" spans="15:15" x14ac:dyDescent="0.2">
      <c r="O18562" s="62"/>
    </row>
    <row r="18563" spans="15:15" x14ac:dyDescent="0.2">
      <c r="O18563" s="62"/>
    </row>
    <row r="18564" spans="15:15" x14ac:dyDescent="0.2">
      <c r="O18564" s="62"/>
    </row>
    <row r="18565" spans="15:15" x14ac:dyDescent="0.2">
      <c r="O18565" s="62"/>
    </row>
    <row r="18566" spans="15:15" x14ac:dyDescent="0.2">
      <c r="O18566" s="62"/>
    </row>
    <row r="18567" spans="15:15" x14ac:dyDescent="0.2">
      <c r="O18567" s="62"/>
    </row>
    <row r="18568" spans="15:15" x14ac:dyDescent="0.2">
      <c r="O18568" s="62"/>
    </row>
    <row r="18569" spans="15:15" x14ac:dyDescent="0.2">
      <c r="O18569" s="62"/>
    </row>
    <row r="18570" spans="15:15" x14ac:dyDescent="0.2">
      <c r="O18570" s="62"/>
    </row>
    <row r="18571" spans="15:15" x14ac:dyDescent="0.2">
      <c r="O18571" s="62"/>
    </row>
    <row r="18572" spans="15:15" x14ac:dyDescent="0.2">
      <c r="O18572" s="62"/>
    </row>
    <row r="18573" spans="15:15" x14ac:dyDescent="0.2">
      <c r="O18573" s="62"/>
    </row>
    <row r="18574" spans="15:15" x14ac:dyDescent="0.2">
      <c r="O18574" s="62"/>
    </row>
    <row r="18575" spans="15:15" x14ac:dyDescent="0.2">
      <c r="O18575" s="62"/>
    </row>
    <row r="18576" spans="15:15" x14ac:dyDescent="0.2">
      <c r="O18576" s="62"/>
    </row>
    <row r="18577" spans="15:15" x14ac:dyDescent="0.2">
      <c r="O18577" s="62"/>
    </row>
    <row r="18578" spans="15:15" x14ac:dyDescent="0.2">
      <c r="O18578" s="62"/>
    </row>
    <row r="18579" spans="15:15" x14ac:dyDescent="0.2">
      <c r="O18579" s="62"/>
    </row>
    <row r="18580" spans="15:15" x14ac:dyDescent="0.2">
      <c r="O18580" s="62"/>
    </row>
    <row r="18581" spans="15:15" x14ac:dyDescent="0.2">
      <c r="O18581" s="62"/>
    </row>
    <row r="18582" spans="15:15" x14ac:dyDescent="0.2">
      <c r="O18582" s="62"/>
    </row>
    <row r="18583" spans="15:15" x14ac:dyDescent="0.2">
      <c r="O18583" s="62"/>
    </row>
    <row r="18584" spans="15:15" x14ac:dyDescent="0.2">
      <c r="O18584" s="62"/>
    </row>
    <row r="18585" spans="15:15" x14ac:dyDescent="0.2">
      <c r="O18585" s="62"/>
    </row>
    <row r="18586" spans="15:15" x14ac:dyDescent="0.2">
      <c r="O18586" s="62"/>
    </row>
    <row r="18587" spans="15:15" x14ac:dyDescent="0.2">
      <c r="O18587" s="62"/>
    </row>
    <row r="18588" spans="15:15" x14ac:dyDescent="0.2">
      <c r="O18588" s="62"/>
    </row>
    <row r="18589" spans="15:15" x14ac:dyDescent="0.2">
      <c r="O18589" s="62"/>
    </row>
    <row r="18590" spans="15:15" x14ac:dyDescent="0.2">
      <c r="O18590" s="62"/>
    </row>
    <row r="18591" spans="15:15" x14ac:dyDescent="0.2">
      <c r="O18591" s="62"/>
    </row>
    <row r="18592" spans="15:15" x14ac:dyDescent="0.2">
      <c r="O18592" s="62"/>
    </row>
    <row r="18593" spans="15:15" x14ac:dyDescent="0.2">
      <c r="O18593" s="62"/>
    </row>
    <row r="18594" spans="15:15" x14ac:dyDescent="0.2">
      <c r="O18594" s="62"/>
    </row>
    <row r="18595" spans="15:15" x14ac:dyDescent="0.2">
      <c r="O18595" s="62"/>
    </row>
    <row r="18596" spans="15:15" x14ac:dyDescent="0.2">
      <c r="O18596" s="62"/>
    </row>
    <row r="18597" spans="15:15" x14ac:dyDescent="0.2">
      <c r="O18597" s="62"/>
    </row>
    <row r="18598" spans="15:15" x14ac:dyDescent="0.2">
      <c r="O18598" s="62"/>
    </row>
    <row r="18599" spans="15:15" x14ac:dyDescent="0.2">
      <c r="O18599" s="62"/>
    </row>
    <row r="18600" spans="15:15" x14ac:dyDescent="0.2">
      <c r="O18600" s="62"/>
    </row>
    <row r="18601" spans="15:15" x14ac:dyDescent="0.2">
      <c r="O18601" s="62"/>
    </row>
    <row r="18602" spans="15:15" x14ac:dyDescent="0.2">
      <c r="O18602" s="62"/>
    </row>
    <row r="18603" spans="15:15" x14ac:dyDescent="0.2">
      <c r="O18603" s="62"/>
    </row>
    <row r="18604" spans="15:15" x14ac:dyDescent="0.2">
      <c r="O18604" s="62"/>
    </row>
    <row r="18605" spans="15:15" x14ac:dyDescent="0.2">
      <c r="O18605" s="62"/>
    </row>
    <row r="18606" spans="15:15" x14ac:dyDescent="0.2">
      <c r="O18606" s="62"/>
    </row>
    <row r="18607" spans="15:15" x14ac:dyDescent="0.2">
      <c r="O18607" s="62"/>
    </row>
    <row r="18608" spans="15:15" x14ac:dyDescent="0.2">
      <c r="O18608" s="62"/>
    </row>
    <row r="18609" spans="15:15" x14ac:dyDescent="0.2">
      <c r="O18609" s="62"/>
    </row>
    <row r="18610" spans="15:15" x14ac:dyDescent="0.2">
      <c r="O18610" s="62"/>
    </row>
    <row r="18611" spans="15:15" x14ac:dyDescent="0.2">
      <c r="O18611" s="62"/>
    </row>
    <row r="18612" spans="15:15" x14ac:dyDescent="0.2">
      <c r="O18612" s="62"/>
    </row>
    <row r="18613" spans="15:15" x14ac:dyDescent="0.2">
      <c r="O18613" s="62"/>
    </row>
    <row r="18614" spans="15:15" x14ac:dyDescent="0.2">
      <c r="O18614" s="62"/>
    </row>
    <row r="18615" spans="15:15" x14ac:dyDescent="0.2">
      <c r="O18615" s="62"/>
    </row>
    <row r="18616" spans="15:15" x14ac:dyDescent="0.2">
      <c r="O18616" s="62"/>
    </row>
    <row r="18617" spans="15:15" x14ac:dyDescent="0.2">
      <c r="O18617" s="62"/>
    </row>
    <row r="18618" spans="15:15" x14ac:dyDescent="0.2">
      <c r="O18618" s="62"/>
    </row>
    <row r="18619" spans="15:15" x14ac:dyDescent="0.2">
      <c r="O18619" s="62"/>
    </row>
    <row r="18620" spans="15:15" x14ac:dyDescent="0.2">
      <c r="O18620" s="62"/>
    </row>
    <row r="18621" spans="15:15" x14ac:dyDescent="0.2">
      <c r="O18621" s="62"/>
    </row>
    <row r="18622" spans="15:15" x14ac:dyDescent="0.2">
      <c r="O18622" s="62"/>
    </row>
    <row r="18623" spans="15:15" x14ac:dyDescent="0.2">
      <c r="O18623" s="62"/>
    </row>
    <row r="18624" spans="15:15" x14ac:dyDescent="0.2">
      <c r="O18624" s="62"/>
    </row>
    <row r="18625" spans="15:15" x14ac:dyDescent="0.2">
      <c r="O18625" s="62"/>
    </row>
    <row r="18626" spans="15:15" x14ac:dyDescent="0.2">
      <c r="O18626" s="62"/>
    </row>
    <row r="18627" spans="15:15" x14ac:dyDescent="0.2">
      <c r="O18627" s="62"/>
    </row>
    <row r="18628" spans="15:15" x14ac:dyDescent="0.2">
      <c r="O18628" s="62"/>
    </row>
    <row r="18629" spans="15:15" x14ac:dyDescent="0.2">
      <c r="O18629" s="62"/>
    </row>
    <row r="18630" spans="15:15" x14ac:dyDescent="0.2">
      <c r="O18630" s="62"/>
    </row>
    <row r="18631" spans="15:15" x14ac:dyDescent="0.2">
      <c r="O18631" s="62"/>
    </row>
    <row r="18632" spans="15:15" x14ac:dyDescent="0.2">
      <c r="O18632" s="62"/>
    </row>
    <row r="18633" spans="15:15" x14ac:dyDescent="0.2">
      <c r="O18633" s="62"/>
    </row>
    <row r="18634" spans="15:15" x14ac:dyDescent="0.2">
      <c r="O18634" s="62"/>
    </row>
    <row r="18635" spans="15:15" x14ac:dyDescent="0.2">
      <c r="O18635" s="62"/>
    </row>
    <row r="18636" spans="15:15" x14ac:dyDescent="0.2">
      <c r="O18636" s="62"/>
    </row>
    <row r="18637" spans="15:15" x14ac:dyDescent="0.2">
      <c r="O18637" s="62"/>
    </row>
    <row r="18638" spans="15:15" x14ac:dyDescent="0.2">
      <c r="O18638" s="62"/>
    </row>
    <row r="18639" spans="15:15" x14ac:dyDescent="0.2">
      <c r="O18639" s="62"/>
    </row>
    <row r="18640" spans="15:15" x14ac:dyDescent="0.2">
      <c r="O18640" s="62"/>
    </row>
    <row r="18641" spans="15:15" x14ac:dyDescent="0.2">
      <c r="O18641" s="62"/>
    </row>
    <row r="18642" spans="15:15" x14ac:dyDescent="0.2">
      <c r="O18642" s="62"/>
    </row>
    <row r="18643" spans="15:15" x14ac:dyDescent="0.2">
      <c r="O18643" s="62"/>
    </row>
    <row r="18644" spans="15:15" x14ac:dyDescent="0.2">
      <c r="O18644" s="62"/>
    </row>
    <row r="18645" spans="15:15" x14ac:dyDescent="0.2">
      <c r="O18645" s="62"/>
    </row>
    <row r="18646" spans="15:15" x14ac:dyDescent="0.2">
      <c r="O18646" s="62"/>
    </row>
    <row r="18647" spans="15:15" x14ac:dyDescent="0.2">
      <c r="O18647" s="62"/>
    </row>
    <row r="18648" spans="15:15" x14ac:dyDescent="0.2">
      <c r="O18648" s="62"/>
    </row>
    <row r="18649" spans="15:15" x14ac:dyDescent="0.2">
      <c r="O18649" s="62"/>
    </row>
    <row r="18650" spans="15:15" x14ac:dyDescent="0.2">
      <c r="O18650" s="62"/>
    </row>
    <row r="18651" spans="15:15" x14ac:dyDescent="0.2">
      <c r="O18651" s="62"/>
    </row>
    <row r="18652" spans="15:15" x14ac:dyDescent="0.2">
      <c r="O18652" s="62"/>
    </row>
    <row r="18653" spans="15:15" x14ac:dyDescent="0.2">
      <c r="O18653" s="62"/>
    </row>
    <row r="18654" spans="15:15" x14ac:dyDescent="0.2">
      <c r="O18654" s="62"/>
    </row>
    <row r="18655" spans="15:15" x14ac:dyDescent="0.2">
      <c r="O18655" s="62"/>
    </row>
    <row r="18656" spans="15:15" x14ac:dyDescent="0.2">
      <c r="O18656" s="62"/>
    </row>
    <row r="18657" spans="15:15" x14ac:dyDescent="0.2">
      <c r="O18657" s="62"/>
    </row>
    <row r="18658" spans="15:15" x14ac:dyDescent="0.2">
      <c r="O18658" s="62"/>
    </row>
    <row r="18659" spans="15:15" x14ac:dyDescent="0.2">
      <c r="O18659" s="62"/>
    </row>
    <row r="18660" spans="15:15" x14ac:dyDescent="0.2">
      <c r="O18660" s="62"/>
    </row>
    <row r="18661" spans="15:15" x14ac:dyDescent="0.2">
      <c r="O18661" s="62"/>
    </row>
    <row r="18662" spans="15:15" x14ac:dyDescent="0.2">
      <c r="O18662" s="62"/>
    </row>
    <row r="18663" spans="15:15" x14ac:dyDescent="0.2">
      <c r="O18663" s="62"/>
    </row>
    <row r="18664" spans="15:15" x14ac:dyDescent="0.2">
      <c r="O18664" s="62"/>
    </row>
    <row r="18665" spans="15:15" x14ac:dyDescent="0.2">
      <c r="O18665" s="62"/>
    </row>
    <row r="18666" spans="15:15" x14ac:dyDescent="0.2">
      <c r="O18666" s="62"/>
    </row>
    <row r="18667" spans="15:15" x14ac:dyDescent="0.2">
      <c r="O18667" s="62"/>
    </row>
    <row r="18668" spans="15:15" x14ac:dyDescent="0.2">
      <c r="O18668" s="62"/>
    </row>
    <row r="18669" spans="15:15" x14ac:dyDescent="0.2">
      <c r="O18669" s="62"/>
    </row>
    <row r="18670" spans="15:15" x14ac:dyDescent="0.2">
      <c r="O18670" s="62"/>
    </row>
    <row r="18671" spans="15:15" x14ac:dyDescent="0.2">
      <c r="O18671" s="62"/>
    </row>
    <row r="18672" spans="15:15" x14ac:dyDescent="0.2">
      <c r="O18672" s="62"/>
    </row>
    <row r="18673" spans="15:15" x14ac:dyDescent="0.2">
      <c r="O18673" s="62"/>
    </row>
    <row r="18674" spans="15:15" x14ac:dyDescent="0.2">
      <c r="O18674" s="62"/>
    </row>
    <row r="18675" spans="15:15" x14ac:dyDescent="0.2">
      <c r="O18675" s="62"/>
    </row>
    <row r="18676" spans="15:15" x14ac:dyDescent="0.2">
      <c r="O18676" s="62"/>
    </row>
    <row r="18677" spans="15:15" x14ac:dyDescent="0.2">
      <c r="O18677" s="62"/>
    </row>
    <row r="18678" spans="15:15" x14ac:dyDescent="0.2">
      <c r="O18678" s="62"/>
    </row>
    <row r="18679" spans="15:15" x14ac:dyDescent="0.2">
      <c r="O18679" s="62"/>
    </row>
    <row r="18680" spans="15:15" x14ac:dyDescent="0.2">
      <c r="O18680" s="62"/>
    </row>
    <row r="18681" spans="15:15" x14ac:dyDescent="0.2">
      <c r="O18681" s="62"/>
    </row>
    <row r="18682" spans="15:15" x14ac:dyDescent="0.2">
      <c r="O18682" s="62"/>
    </row>
    <row r="18683" spans="15:15" x14ac:dyDescent="0.2">
      <c r="O18683" s="62"/>
    </row>
    <row r="18684" spans="15:15" x14ac:dyDescent="0.2">
      <c r="O18684" s="62"/>
    </row>
    <row r="18685" spans="15:15" x14ac:dyDescent="0.2">
      <c r="O18685" s="62"/>
    </row>
    <row r="18686" spans="15:15" x14ac:dyDescent="0.2">
      <c r="O18686" s="62"/>
    </row>
    <row r="18687" spans="15:15" x14ac:dyDescent="0.2">
      <c r="O18687" s="62"/>
    </row>
    <row r="18688" spans="15:15" x14ac:dyDescent="0.2">
      <c r="O18688" s="62"/>
    </row>
    <row r="18689" spans="15:15" x14ac:dyDescent="0.2">
      <c r="O18689" s="62"/>
    </row>
    <row r="18690" spans="15:15" x14ac:dyDescent="0.2">
      <c r="O18690" s="62"/>
    </row>
    <row r="18691" spans="15:15" x14ac:dyDescent="0.2">
      <c r="O18691" s="62"/>
    </row>
    <row r="18692" spans="15:15" x14ac:dyDescent="0.2">
      <c r="O18692" s="62"/>
    </row>
    <row r="18693" spans="15:15" x14ac:dyDescent="0.2">
      <c r="O18693" s="62"/>
    </row>
    <row r="18694" spans="15:15" x14ac:dyDescent="0.2">
      <c r="O18694" s="62"/>
    </row>
    <row r="18695" spans="15:15" x14ac:dyDescent="0.2">
      <c r="O18695" s="62"/>
    </row>
    <row r="18696" spans="15:15" x14ac:dyDescent="0.2">
      <c r="O18696" s="62"/>
    </row>
    <row r="18697" spans="15:15" x14ac:dyDescent="0.2">
      <c r="O18697" s="62"/>
    </row>
    <row r="18698" spans="15:15" x14ac:dyDescent="0.2">
      <c r="O18698" s="62"/>
    </row>
    <row r="18699" spans="15:15" x14ac:dyDescent="0.2">
      <c r="O18699" s="62"/>
    </row>
    <row r="18700" spans="15:15" x14ac:dyDescent="0.2">
      <c r="O18700" s="62"/>
    </row>
    <row r="18701" spans="15:15" x14ac:dyDescent="0.2">
      <c r="O18701" s="62"/>
    </row>
    <row r="18702" spans="15:15" x14ac:dyDescent="0.2">
      <c r="O18702" s="62"/>
    </row>
    <row r="18703" spans="15:15" x14ac:dyDescent="0.2">
      <c r="O18703" s="62"/>
    </row>
    <row r="18704" spans="15:15" x14ac:dyDescent="0.2">
      <c r="O18704" s="62"/>
    </row>
    <row r="18705" spans="15:15" x14ac:dyDescent="0.2">
      <c r="O18705" s="62"/>
    </row>
    <row r="18706" spans="15:15" x14ac:dyDescent="0.2">
      <c r="O18706" s="62"/>
    </row>
    <row r="18707" spans="15:15" x14ac:dyDescent="0.2">
      <c r="O18707" s="62"/>
    </row>
    <row r="18708" spans="15:15" x14ac:dyDescent="0.2">
      <c r="O18708" s="62"/>
    </row>
    <row r="18709" spans="15:15" x14ac:dyDescent="0.2">
      <c r="O18709" s="62"/>
    </row>
    <row r="18710" spans="15:15" x14ac:dyDescent="0.2">
      <c r="O18710" s="62"/>
    </row>
    <row r="18711" spans="15:15" x14ac:dyDescent="0.2">
      <c r="O18711" s="62"/>
    </row>
    <row r="18712" spans="15:15" x14ac:dyDescent="0.2">
      <c r="O18712" s="62"/>
    </row>
    <row r="18713" spans="15:15" x14ac:dyDescent="0.2">
      <c r="O18713" s="62"/>
    </row>
    <row r="18714" spans="15:15" x14ac:dyDescent="0.2">
      <c r="O18714" s="62"/>
    </row>
    <row r="18715" spans="15:15" x14ac:dyDescent="0.2">
      <c r="O18715" s="62"/>
    </row>
    <row r="18716" spans="15:15" x14ac:dyDescent="0.2">
      <c r="O18716" s="62"/>
    </row>
    <row r="18717" spans="15:15" x14ac:dyDescent="0.2">
      <c r="O18717" s="62"/>
    </row>
    <row r="18718" spans="15:15" x14ac:dyDescent="0.2">
      <c r="O18718" s="62"/>
    </row>
    <row r="18719" spans="15:15" x14ac:dyDescent="0.2">
      <c r="O18719" s="62"/>
    </row>
    <row r="18720" spans="15:15" x14ac:dyDescent="0.2">
      <c r="O18720" s="62"/>
    </row>
    <row r="18721" spans="15:15" x14ac:dyDescent="0.2">
      <c r="O18721" s="62"/>
    </row>
    <row r="18722" spans="15:15" x14ac:dyDescent="0.2">
      <c r="O18722" s="62"/>
    </row>
    <row r="18723" spans="15:15" x14ac:dyDescent="0.2">
      <c r="O18723" s="62"/>
    </row>
    <row r="18724" spans="15:15" x14ac:dyDescent="0.2">
      <c r="O18724" s="62"/>
    </row>
    <row r="18725" spans="15:15" x14ac:dyDescent="0.2">
      <c r="O18725" s="62"/>
    </row>
    <row r="18726" spans="15:15" x14ac:dyDescent="0.2">
      <c r="O18726" s="62"/>
    </row>
    <row r="18727" spans="15:15" x14ac:dyDescent="0.2">
      <c r="O18727" s="62"/>
    </row>
    <row r="18728" spans="15:15" x14ac:dyDescent="0.2">
      <c r="O18728" s="62"/>
    </row>
    <row r="18729" spans="15:15" x14ac:dyDescent="0.2">
      <c r="O18729" s="62"/>
    </row>
    <row r="18730" spans="15:15" x14ac:dyDescent="0.2">
      <c r="O18730" s="62"/>
    </row>
    <row r="18731" spans="15:15" x14ac:dyDescent="0.2">
      <c r="O18731" s="62"/>
    </row>
    <row r="18732" spans="15:15" x14ac:dyDescent="0.2">
      <c r="O18732" s="62"/>
    </row>
    <row r="18733" spans="15:15" x14ac:dyDescent="0.2">
      <c r="O18733" s="62"/>
    </row>
    <row r="18734" spans="15:15" x14ac:dyDescent="0.2">
      <c r="O18734" s="62"/>
    </row>
    <row r="18735" spans="15:15" x14ac:dyDescent="0.2">
      <c r="O18735" s="62"/>
    </row>
    <row r="18736" spans="15:15" x14ac:dyDescent="0.2">
      <c r="O18736" s="62"/>
    </row>
    <row r="18737" spans="15:15" x14ac:dyDescent="0.2">
      <c r="O18737" s="62"/>
    </row>
    <row r="18738" spans="15:15" x14ac:dyDescent="0.2">
      <c r="O18738" s="62"/>
    </row>
    <row r="18739" spans="15:15" x14ac:dyDescent="0.2">
      <c r="O18739" s="62"/>
    </row>
    <row r="18740" spans="15:15" x14ac:dyDescent="0.2">
      <c r="O18740" s="62"/>
    </row>
    <row r="18741" spans="15:15" x14ac:dyDescent="0.2">
      <c r="O18741" s="62"/>
    </row>
    <row r="18742" spans="15:15" x14ac:dyDescent="0.2">
      <c r="O18742" s="62"/>
    </row>
    <row r="18743" spans="15:15" x14ac:dyDescent="0.2">
      <c r="O18743" s="62"/>
    </row>
    <row r="18744" spans="15:15" x14ac:dyDescent="0.2">
      <c r="O18744" s="62"/>
    </row>
    <row r="18745" spans="15:15" x14ac:dyDescent="0.2">
      <c r="O18745" s="62"/>
    </row>
    <row r="18746" spans="15:15" x14ac:dyDescent="0.2">
      <c r="O18746" s="62"/>
    </row>
    <row r="18747" spans="15:15" x14ac:dyDescent="0.2">
      <c r="O18747" s="62"/>
    </row>
    <row r="18748" spans="15:15" x14ac:dyDescent="0.2">
      <c r="O18748" s="62"/>
    </row>
    <row r="18749" spans="15:15" x14ac:dyDescent="0.2">
      <c r="O18749" s="62"/>
    </row>
    <row r="18750" spans="15:15" x14ac:dyDescent="0.2">
      <c r="O18750" s="62"/>
    </row>
    <row r="18751" spans="15:15" x14ac:dyDescent="0.2">
      <c r="O18751" s="62"/>
    </row>
    <row r="18752" spans="15:15" x14ac:dyDescent="0.2">
      <c r="O18752" s="62"/>
    </row>
    <row r="18753" spans="15:15" x14ac:dyDescent="0.2">
      <c r="O18753" s="62"/>
    </row>
    <row r="18754" spans="15:15" x14ac:dyDescent="0.2">
      <c r="O18754" s="62"/>
    </row>
    <row r="18755" spans="15:15" x14ac:dyDescent="0.2">
      <c r="O18755" s="62"/>
    </row>
    <row r="18756" spans="15:15" x14ac:dyDescent="0.2">
      <c r="O18756" s="62"/>
    </row>
    <row r="18757" spans="15:15" x14ac:dyDescent="0.2">
      <c r="O18757" s="62"/>
    </row>
    <row r="18758" spans="15:15" x14ac:dyDescent="0.2">
      <c r="O18758" s="62"/>
    </row>
    <row r="18759" spans="15:15" x14ac:dyDescent="0.2">
      <c r="O18759" s="62"/>
    </row>
    <row r="18760" spans="15:15" x14ac:dyDescent="0.2">
      <c r="O18760" s="62"/>
    </row>
    <row r="18761" spans="15:15" x14ac:dyDescent="0.2">
      <c r="O18761" s="62"/>
    </row>
    <row r="18762" spans="15:15" x14ac:dyDescent="0.2">
      <c r="O18762" s="62"/>
    </row>
    <row r="18763" spans="15:15" x14ac:dyDescent="0.2">
      <c r="O18763" s="62"/>
    </row>
    <row r="18764" spans="15:15" x14ac:dyDescent="0.2">
      <c r="O18764" s="62"/>
    </row>
    <row r="18765" spans="15:15" x14ac:dyDescent="0.2">
      <c r="O18765" s="62"/>
    </row>
    <row r="18766" spans="15:15" x14ac:dyDescent="0.2">
      <c r="O18766" s="62"/>
    </row>
    <row r="18767" spans="15:15" x14ac:dyDescent="0.2">
      <c r="O18767" s="62"/>
    </row>
    <row r="18768" spans="15:15" x14ac:dyDescent="0.2">
      <c r="O18768" s="62"/>
    </row>
    <row r="18769" spans="15:15" x14ac:dyDescent="0.2">
      <c r="O18769" s="62"/>
    </row>
    <row r="18770" spans="15:15" x14ac:dyDescent="0.2">
      <c r="O18770" s="62"/>
    </row>
    <row r="18771" spans="15:15" x14ac:dyDescent="0.2">
      <c r="O18771" s="62"/>
    </row>
    <row r="18772" spans="15:15" x14ac:dyDescent="0.2">
      <c r="O18772" s="62"/>
    </row>
    <row r="18773" spans="15:15" x14ac:dyDescent="0.2">
      <c r="O18773" s="62"/>
    </row>
    <row r="18774" spans="15:15" x14ac:dyDescent="0.2">
      <c r="O18774" s="62"/>
    </row>
    <row r="18775" spans="15:15" x14ac:dyDescent="0.2">
      <c r="O18775" s="62"/>
    </row>
    <row r="18776" spans="15:15" x14ac:dyDescent="0.2">
      <c r="O18776" s="62"/>
    </row>
    <row r="18777" spans="15:15" x14ac:dyDescent="0.2">
      <c r="O18777" s="62"/>
    </row>
    <row r="18778" spans="15:15" x14ac:dyDescent="0.2">
      <c r="O18778" s="62"/>
    </row>
    <row r="18779" spans="15:15" x14ac:dyDescent="0.2">
      <c r="O18779" s="62"/>
    </row>
    <row r="18780" spans="15:15" x14ac:dyDescent="0.2">
      <c r="O18780" s="62"/>
    </row>
    <row r="18781" spans="15:15" x14ac:dyDescent="0.2">
      <c r="O18781" s="62"/>
    </row>
    <row r="18782" spans="15:15" x14ac:dyDescent="0.2">
      <c r="O18782" s="62"/>
    </row>
    <row r="18783" spans="15:15" x14ac:dyDescent="0.2">
      <c r="O18783" s="62"/>
    </row>
    <row r="18784" spans="15:15" x14ac:dyDescent="0.2">
      <c r="O18784" s="62"/>
    </row>
    <row r="18785" spans="15:15" x14ac:dyDescent="0.2">
      <c r="O18785" s="62"/>
    </row>
    <row r="18786" spans="15:15" x14ac:dyDescent="0.2">
      <c r="O18786" s="62"/>
    </row>
    <row r="18787" spans="15:15" x14ac:dyDescent="0.2">
      <c r="O18787" s="62"/>
    </row>
    <row r="18788" spans="15:15" x14ac:dyDescent="0.2">
      <c r="O18788" s="62"/>
    </row>
    <row r="18789" spans="15:15" x14ac:dyDescent="0.2">
      <c r="O18789" s="62"/>
    </row>
    <row r="18790" spans="15:15" x14ac:dyDescent="0.2">
      <c r="O18790" s="62"/>
    </row>
    <row r="18791" spans="15:15" x14ac:dyDescent="0.2">
      <c r="O18791" s="62"/>
    </row>
    <row r="18792" spans="15:15" x14ac:dyDescent="0.2">
      <c r="O18792" s="62"/>
    </row>
    <row r="18793" spans="15:15" x14ac:dyDescent="0.2">
      <c r="O18793" s="62"/>
    </row>
    <row r="18794" spans="15:15" x14ac:dyDescent="0.2">
      <c r="O18794" s="62"/>
    </row>
    <row r="18795" spans="15:15" x14ac:dyDescent="0.2">
      <c r="O18795" s="62"/>
    </row>
    <row r="18796" spans="15:15" x14ac:dyDescent="0.2">
      <c r="O18796" s="62"/>
    </row>
    <row r="18797" spans="15:15" x14ac:dyDescent="0.2">
      <c r="O18797" s="62"/>
    </row>
    <row r="18798" spans="15:15" x14ac:dyDescent="0.2">
      <c r="O18798" s="62"/>
    </row>
    <row r="18799" spans="15:15" x14ac:dyDescent="0.2">
      <c r="O18799" s="62"/>
    </row>
    <row r="18800" spans="15:15" x14ac:dyDescent="0.2">
      <c r="O18800" s="62"/>
    </row>
    <row r="18801" spans="15:15" x14ac:dyDescent="0.2">
      <c r="O18801" s="62"/>
    </row>
    <row r="18802" spans="15:15" x14ac:dyDescent="0.2">
      <c r="O18802" s="62"/>
    </row>
    <row r="18803" spans="15:15" x14ac:dyDescent="0.2">
      <c r="O18803" s="62"/>
    </row>
    <row r="18804" spans="15:15" x14ac:dyDescent="0.2">
      <c r="O18804" s="62"/>
    </row>
    <row r="18805" spans="15:15" x14ac:dyDescent="0.2">
      <c r="O18805" s="62"/>
    </row>
    <row r="18806" spans="15:15" x14ac:dyDescent="0.2">
      <c r="O18806" s="62"/>
    </row>
    <row r="18807" spans="15:15" x14ac:dyDescent="0.2">
      <c r="O18807" s="62"/>
    </row>
    <row r="18808" spans="15:15" x14ac:dyDescent="0.2">
      <c r="O18808" s="62"/>
    </row>
    <row r="18809" spans="15:15" x14ac:dyDescent="0.2">
      <c r="O18809" s="62"/>
    </row>
    <row r="18810" spans="15:15" x14ac:dyDescent="0.2">
      <c r="O18810" s="62"/>
    </row>
    <row r="18811" spans="15:15" x14ac:dyDescent="0.2">
      <c r="O18811" s="62"/>
    </row>
    <row r="18812" spans="15:15" x14ac:dyDescent="0.2">
      <c r="O18812" s="62"/>
    </row>
    <row r="18813" spans="15:15" x14ac:dyDescent="0.2">
      <c r="O18813" s="62"/>
    </row>
    <row r="18814" spans="15:15" x14ac:dyDescent="0.2">
      <c r="O18814" s="62"/>
    </row>
    <row r="18815" spans="15:15" x14ac:dyDescent="0.2">
      <c r="O18815" s="62"/>
    </row>
    <row r="18816" spans="15:15" x14ac:dyDescent="0.2">
      <c r="O18816" s="62"/>
    </row>
    <row r="18817" spans="15:15" x14ac:dyDescent="0.2">
      <c r="O18817" s="62"/>
    </row>
    <row r="18818" spans="15:15" x14ac:dyDescent="0.2">
      <c r="O18818" s="62"/>
    </row>
    <row r="18819" spans="15:15" x14ac:dyDescent="0.2">
      <c r="O18819" s="62"/>
    </row>
    <row r="18820" spans="15:15" x14ac:dyDescent="0.2">
      <c r="O18820" s="62"/>
    </row>
    <row r="18821" spans="15:15" x14ac:dyDescent="0.2">
      <c r="O18821" s="62"/>
    </row>
    <row r="18822" spans="15:15" x14ac:dyDescent="0.2">
      <c r="O18822" s="62"/>
    </row>
    <row r="18823" spans="15:15" x14ac:dyDescent="0.2">
      <c r="O18823" s="62"/>
    </row>
    <row r="18824" spans="15:15" x14ac:dyDescent="0.2">
      <c r="O18824" s="62"/>
    </row>
    <row r="18825" spans="15:15" x14ac:dyDescent="0.2">
      <c r="O18825" s="62"/>
    </row>
    <row r="18826" spans="15:15" x14ac:dyDescent="0.2">
      <c r="O18826" s="62"/>
    </row>
    <row r="18827" spans="15:15" x14ac:dyDescent="0.2">
      <c r="O18827" s="62"/>
    </row>
    <row r="18828" spans="15:15" x14ac:dyDescent="0.2">
      <c r="O18828" s="62"/>
    </row>
    <row r="18829" spans="15:15" x14ac:dyDescent="0.2">
      <c r="O18829" s="62"/>
    </row>
    <row r="18830" spans="15:15" x14ac:dyDescent="0.2">
      <c r="O18830" s="62"/>
    </row>
    <row r="18831" spans="15:15" x14ac:dyDescent="0.2">
      <c r="O18831" s="62"/>
    </row>
    <row r="18832" spans="15:15" x14ac:dyDescent="0.2">
      <c r="O18832" s="62"/>
    </row>
    <row r="18833" spans="15:15" x14ac:dyDescent="0.2">
      <c r="O18833" s="62"/>
    </row>
    <row r="18834" spans="15:15" x14ac:dyDescent="0.2">
      <c r="O18834" s="62"/>
    </row>
    <row r="18835" spans="15:15" x14ac:dyDescent="0.2">
      <c r="O18835" s="62"/>
    </row>
    <row r="18836" spans="15:15" x14ac:dyDescent="0.2">
      <c r="O18836" s="62"/>
    </row>
    <row r="18837" spans="15:15" x14ac:dyDescent="0.2">
      <c r="O18837" s="62"/>
    </row>
    <row r="18838" spans="15:15" x14ac:dyDescent="0.2">
      <c r="O18838" s="62"/>
    </row>
    <row r="18839" spans="15:15" x14ac:dyDescent="0.2">
      <c r="O18839" s="62"/>
    </row>
    <row r="18840" spans="15:15" x14ac:dyDescent="0.2">
      <c r="O18840" s="62"/>
    </row>
    <row r="18841" spans="15:15" x14ac:dyDescent="0.2">
      <c r="O18841" s="62"/>
    </row>
    <row r="18842" spans="15:15" x14ac:dyDescent="0.2">
      <c r="O18842" s="62"/>
    </row>
    <row r="18843" spans="15:15" x14ac:dyDescent="0.2">
      <c r="O18843" s="62"/>
    </row>
    <row r="18844" spans="15:15" x14ac:dyDescent="0.2">
      <c r="O18844" s="62"/>
    </row>
    <row r="18845" spans="15:15" x14ac:dyDescent="0.2">
      <c r="O18845" s="62"/>
    </row>
    <row r="18846" spans="15:15" x14ac:dyDescent="0.2">
      <c r="O18846" s="62"/>
    </row>
    <row r="18847" spans="15:15" x14ac:dyDescent="0.2">
      <c r="O18847" s="62"/>
    </row>
    <row r="18848" spans="15:15" x14ac:dyDescent="0.2">
      <c r="O18848" s="62"/>
    </row>
    <row r="18849" spans="15:15" x14ac:dyDescent="0.2">
      <c r="O18849" s="62"/>
    </row>
    <row r="18850" spans="15:15" x14ac:dyDescent="0.2">
      <c r="O18850" s="62"/>
    </row>
    <row r="18851" spans="15:15" x14ac:dyDescent="0.2">
      <c r="O18851" s="62"/>
    </row>
    <row r="18852" spans="15:15" x14ac:dyDescent="0.2">
      <c r="O18852" s="62"/>
    </row>
    <row r="18853" spans="15:15" x14ac:dyDescent="0.2">
      <c r="O18853" s="62"/>
    </row>
    <row r="18854" spans="15:15" x14ac:dyDescent="0.2">
      <c r="O18854" s="62"/>
    </row>
    <row r="18855" spans="15:15" x14ac:dyDescent="0.2">
      <c r="O18855" s="62"/>
    </row>
    <row r="18856" spans="15:15" x14ac:dyDescent="0.2">
      <c r="O18856" s="62"/>
    </row>
    <row r="18857" spans="15:15" x14ac:dyDescent="0.2">
      <c r="O18857" s="62"/>
    </row>
    <row r="18858" spans="15:15" x14ac:dyDescent="0.2">
      <c r="O18858" s="62"/>
    </row>
    <row r="18859" spans="15:15" x14ac:dyDescent="0.2">
      <c r="O18859" s="62"/>
    </row>
    <row r="18860" spans="15:15" x14ac:dyDescent="0.2">
      <c r="O18860" s="62"/>
    </row>
    <row r="18861" spans="15:15" x14ac:dyDescent="0.2">
      <c r="O18861" s="62"/>
    </row>
    <row r="18862" spans="15:15" x14ac:dyDescent="0.2">
      <c r="O18862" s="62"/>
    </row>
    <row r="18863" spans="15:15" x14ac:dyDescent="0.2">
      <c r="O18863" s="62"/>
    </row>
    <row r="18864" spans="15:15" x14ac:dyDescent="0.2">
      <c r="O18864" s="62"/>
    </row>
    <row r="18865" spans="15:15" x14ac:dyDescent="0.2">
      <c r="O18865" s="62"/>
    </row>
    <row r="18866" spans="15:15" x14ac:dyDescent="0.2">
      <c r="O18866" s="62"/>
    </row>
    <row r="18867" spans="15:15" x14ac:dyDescent="0.2">
      <c r="O18867" s="62"/>
    </row>
    <row r="18868" spans="15:15" x14ac:dyDescent="0.2">
      <c r="O18868" s="62"/>
    </row>
    <row r="18869" spans="15:15" x14ac:dyDescent="0.2">
      <c r="O18869" s="62"/>
    </row>
    <row r="18870" spans="15:15" x14ac:dyDescent="0.2">
      <c r="O18870" s="62"/>
    </row>
    <row r="18871" spans="15:15" x14ac:dyDescent="0.2">
      <c r="O18871" s="62"/>
    </row>
    <row r="18872" spans="15:15" x14ac:dyDescent="0.2">
      <c r="O18872" s="62"/>
    </row>
    <row r="18873" spans="15:15" x14ac:dyDescent="0.2">
      <c r="O18873" s="62"/>
    </row>
    <row r="18874" spans="15:15" x14ac:dyDescent="0.2">
      <c r="O18874" s="62"/>
    </row>
    <row r="18875" spans="15:15" x14ac:dyDescent="0.2">
      <c r="O18875" s="62"/>
    </row>
    <row r="18876" spans="15:15" x14ac:dyDescent="0.2">
      <c r="O18876" s="62"/>
    </row>
    <row r="18877" spans="15:15" x14ac:dyDescent="0.2">
      <c r="O18877" s="62"/>
    </row>
    <row r="18878" spans="15:15" x14ac:dyDescent="0.2">
      <c r="O18878" s="62"/>
    </row>
    <row r="18879" spans="15:15" x14ac:dyDescent="0.2">
      <c r="O18879" s="62"/>
    </row>
    <row r="18880" spans="15:15" x14ac:dyDescent="0.2">
      <c r="O18880" s="62"/>
    </row>
    <row r="18881" spans="15:15" x14ac:dyDescent="0.2">
      <c r="O18881" s="62"/>
    </row>
    <row r="18882" spans="15:15" x14ac:dyDescent="0.2">
      <c r="O18882" s="62"/>
    </row>
    <row r="18883" spans="15:15" x14ac:dyDescent="0.2">
      <c r="O18883" s="62"/>
    </row>
    <row r="18884" spans="15:15" x14ac:dyDescent="0.2">
      <c r="O18884" s="62"/>
    </row>
    <row r="18885" spans="15:15" x14ac:dyDescent="0.2">
      <c r="O18885" s="62"/>
    </row>
    <row r="18886" spans="15:15" x14ac:dyDescent="0.2">
      <c r="O18886" s="62"/>
    </row>
    <row r="18887" spans="15:15" x14ac:dyDescent="0.2">
      <c r="O18887" s="62"/>
    </row>
    <row r="18888" spans="15:15" x14ac:dyDescent="0.2">
      <c r="O18888" s="62"/>
    </row>
    <row r="18889" spans="15:15" x14ac:dyDescent="0.2">
      <c r="O18889" s="62"/>
    </row>
    <row r="18890" spans="15:15" x14ac:dyDescent="0.2">
      <c r="O18890" s="62"/>
    </row>
    <row r="18891" spans="15:15" x14ac:dyDescent="0.2">
      <c r="O18891" s="62"/>
    </row>
    <row r="18892" spans="15:15" x14ac:dyDescent="0.2">
      <c r="O18892" s="62"/>
    </row>
    <row r="18893" spans="15:15" x14ac:dyDescent="0.2">
      <c r="O18893" s="62"/>
    </row>
    <row r="18894" spans="15:15" x14ac:dyDescent="0.2">
      <c r="O18894" s="62"/>
    </row>
    <row r="18895" spans="15:15" x14ac:dyDescent="0.2">
      <c r="O18895" s="62"/>
    </row>
    <row r="18896" spans="15:15" x14ac:dyDescent="0.2">
      <c r="O18896" s="62"/>
    </row>
    <row r="18897" spans="15:15" x14ac:dyDescent="0.2">
      <c r="O18897" s="62"/>
    </row>
    <row r="18898" spans="15:15" x14ac:dyDescent="0.2">
      <c r="O18898" s="62"/>
    </row>
    <row r="18899" spans="15:15" x14ac:dyDescent="0.2">
      <c r="O18899" s="62"/>
    </row>
    <row r="18900" spans="15:15" x14ac:dyDescent="0.2">
      <c r="O18900" s="62"/>
    </row>
    <row r="18901" spans="15:15" x14ac:dyDescent="0.2">
      <c r="O18901" s="62"/>
    </row>
    <row r="18902" spans="15:15" x14ac:dyDescent="0.2">
      <c r="O18902" s="62"/>
    </row>
    <row r="18903" spans="15:15" x14ac:dyDescent="0.2">
      <c r="O18903" s="62"/>
    </row>
    <row r="18904" spans="15:15" x14ac:dyDescent="0.2">
      <c r="O18904" s="62"/>
    </row>
    <row r="18905" spans="15:15" x14ac:dyDescent="0.2">
      <c r="O18905" s="62"/>
    </row>
    <row r="18906" spans="15:15" x14ac:dyDescent="0.2">
      <c r="O18906" s="62"/>
    </row>
    <row r="18907" spans="15:15" x14ac:dyDescent="0.2">
      <c r="O18907" s="62"/>
    </row>
    <row r="18908" spans="15:15" x14ac:dyDescent="0.2">
      <c r="O18908" s="62"/>
    </row>
    <row r="18909" spans="15:15" x14ac:dyDescent="0.2">
      <c r="O18909" s="62"/>
    </row>
    <row r="18910" spans="15:15" x14ac:dyDescent="0.2">
      <c r="O18910" s="62"/>
    </row>
    <row r="18911" spans="15:15" x14ac:dyDescent="0.2">
      <c r="O18911" s="62"/>
    </row>
    <row r="18912" spans="15:15" x14ac:dyDescent="0.2">
      <c r="O18912" s="62"/>
    </row>
    <row r="18913" spans="15:15" x14ac:dyDescent="0.2">
      <c r="O18913" s="62"/>
    </row>
    <row r="18914" spans="15:15" x14ac:dyDescent="0.2">
      <c r="O18914" s="62"/>
    </row>
    <row r="18915" spans="15:15" x14ac:dyDescent="0.2">
      <c r="O18915" s="62"/>
    </row>
    <row r="18916" spans="15:15" x14ac:dyDescent="0.2">
      <c r="O18916" s="62"/>
    </row>
    <row r="18917" spans="15:15" x14ac:dyDescent="0.2">
      <c r="O18917" s="62"/>
    </row>
    <row r="18918" spans="15:15" x14ac:dyDescent="0.2">
      <c r="O18918" s="62"/>
    </row>
    <row r="18919" spans="15:15" x14ac:dyDescent="0.2">
      <c r="O18919" s="62"/>
    </row>
    <row r="18920" spans="15:15" x14ac:dyDescent="0.2">
      <c r="O18920" s="62"/>
    </row>
    <row r="18921" spans="15:15" x14ac:dyDescent="0.2">
      <c r="O18921" s="62"/>
    </row>
    <row r="18922" spans="15:15" x14ac:dyDescent="0.2">
      <c r="O18922" s="62"/>
    </row>
    <row r="18923" spans="15:15" x14ac:dyDescent="0.2">
      <c r="O18923" s="62"/>
    </row>
    <row r="18924" spans="15:15" x14ac:dyDescent="0.2">
      <c r="O18924" s="62"/>
    </row>
    <row r="18925" spans="15:15" x14ac:dyDescent="0.2">
      <c r="O18925" s="62"/>
    </row>
    <row r="18926" spans="15:15" x14ac:dyDescent="0.2">
      <c r="O18926" s="62"/>
    </row>
    <row r="18927" spans="15:15" x14ac:dyDescent="0.2">
      <c r="O18927" s="62"/>
    </row>
    <row r="18928" spans="15:15" x14ac:dyDescent="0.2">
      <c r="O18928" s="62"/>
    </row>
    <row r="18929" spans="15:15" x14ac:dyDescent="0.2">
      <c r="O18929" s="62"/>
    </row>
    <row r="18930" spans="15:15" x14ac:dyDescent="0.2">
      <c r="O18930" s="62"/>
    </row>
    <row r="18931" spans="15:15" x14ac:dyDescent="0.2">
      <c r="O18931" s="62"/>
    </row>
    <row r="18932" spans="15:15" x14ac:dyDescent="0.2">
      <c r="O18932" s="62"/>
    </row>
    <row r="18933" spans="15:15" x14ac:dyDescent="0.2">
      <c r="O18933" s="62"/>
    </row>
    <row r="18934" spans="15:15" x14ac:dyDescent="0.2">
      <c r="O18934" s="62"/>
    </row>
    <row r="18935" spans="15:15" x14ac:dyDescent="0.2">
      <c r="O18935" s="62"/>
    </row>
    <row r="18936" spans="15:15" x14ac:dyDescent="0.2">
      <c r="O18936" s="62"/>
    </row>
    <row r="18937" spans="15:15" x14ac:dyDescent="0.2">
      <c r="O18937" s="62"/>
    </row>
    <row r="18938" spans="15:15" x14ac:dyDescent="0.2">
      <c r="O18938" s="62"/>
    </row>
    <row r="18939" spans="15:15" x14ac:dyDescent="0.2">
      <c r="O18939" s="62"/>
    </row>
    <row r="18940" spans="15:15" x14ac:dyDescent="0.2">
      <c r="O18940" s="62"/>
    </row>
    <row r="18941" spans="15:15" x14ac:dyDescent="0.2">
      <c r="O18941" s="62"/>
    </row>
    <row r="18942" spans="15:15" x14ac:dyDescent="0.2">
      <c r="O18942" s="62"/>
    </row>
    <row r="18943" spans="15:15" x14ac:dyDescent="0.2">
      <c r="O18943" s="62"/>
    </row>
    <row r="18944" spans="15:15" x14ac:dyDescent="0.2">
      <c r="O18944" s="62"/>
    </row>
    <row r="18945" spans="15:15" x14ac:dyDescent="0.2">
      <c r="O18945" s="62"/>
    </row>
    <row r="18946" spans="15:15" x14ac:dyDescent="0.2">
      <c r="O18946" s="62"/>
    </row>
    <row r="18947" spans="15:15" x14ac:dyDescent="0.2">
      <c r="O18947" s="62"/>
    </row>
    <row r="18948" spans="15:15" x14ac:dyDescent="0.2">
      <c r="O18948" s="62"/>
    </row>
    <row r="18949" spans="15:15" x14ac:dyDescent="0.2">
      <c r="O18949" s="62"/>
    </row>
    <row r="18950" spans="15:15" x14ac:dyDescent="0.2">
      <c r="O18950" s="62"/>
    </row>
    <row r="18951" spans="15:15" x14ac:dyDescent="0.2">
      <c r="O18951" s="62"/>
    </row>
    <row r="18952" spans="15:15" x14ac:dyDescent="0.2">
      <c r="O18952" s="62"/>
    </row>
    <row r="18953" spans="15:15" x14ac:dyDescent="0.2">
      <c r="O18953" s="62"/>
    </row>
    <row r="18954" spans="15:15" x14ac:dyDescent="0.2">
      <c r="O18954" s="62"/>
    </row>
    <row r="18955" spans="15:15" x14ac:dyDescent="0.2">
      <c r="O18955" s="62"/>
    </row>
    <row r="18956" spans="15:15" x14ac:dyDescent="0.2">
      <c r="O18956" s="62"/>
    </row>
    <row r="18957" spans="15:15" x14ac:dyDescent="0.2">
      <c r="O18957" s="62"/>
    </row>
    <row r="18958" spans="15:15" x14ac:dyDescent="0.2">
      <c r="O18958" s="62"/>
    </row>
    <row r="18959" spans="15:15" x14ac:dyDescent="0.2">
      <c r="O18959" s="62"/>
    </row>
    <row r="18960" spans="15:15" x14ac:dyDescent="0.2">
      <c r="O18960" s="62"/>
    </row>
    <row r="18961" spans="15:15" x14ac:dyDescent="0.2">
      <c r="O18961" s="62"/>
    </row>
    <row r="18962" spans="15:15" x14ac:dyDescent="0.2">
      <c r="O18962" s="62"/>
    </row>
    <row r="18963" spans="15:15" x14ac:dyDescent="0.2">
      <c r="O18963" s="62"/>
    </row>
    <row r="18964" spans="15:15" x14ac:dyDescent="0.2">
      <c r="O18964" s="62"/>
    </row>
    <row r="18965" spans="15:15" x14ac:dyDescent="0.2">
      <c r="O18965" s="62"/>
    </row>
    <row r="18966" spans="15:15" x14ac:dyDescent="0.2">
      <c r="O18966" s="62"/>
    </row>
    <row r="18967" spans="15:15" x14ac:dyDescent="0.2">
      <c r="O18967" s="62"/>
    </row>
    <row r="18968" spans="15:15" x14ac:dyDescent="0.2">
      <c r="O18968" s="62"/>
    </row>
    <row r="18969" spans="15:15" x14ac:dyDescent="0.2">
      <c r="O18969" s="62"/>
    </row>
    <row r="18970" spans="15:15" x14ac:dyDescent="0.2">
      <c r="O18970" s="62"/>
    </row>
    <row r="18971" spans="15:15" x14ac:dyDescent="0.2">
      <c r="O18971" s="62"/>
    </row>
    <row r="18972" spans="15:15" x14ac:dyDescent="0.2">
      <c r="O18972" s="62"/>
    </row>
    <row r="18973" spans="15:15" x14ac:dyDescent="0.2">
      <c r="O18973" s="62"/>
    </row>
    <row r="18974" spans="15:15" x14ac:dyDescent="0.2">
      <c r="O18974" s="62"/>
    </row>
    <row r="18975" spans="15:15" x14ac:dyDescent="0.2">
      <c r="O18975" s="62"/>
    </row>
    <row r="18976" spans="15:15" x14ac:dyDescent="0.2">
      <c r="O18976" s="62"/>
    </row>
    <row r="18977" spans="15:15" x14ac:dyDescent="0.2">
      <c r="O18977" s="62"/>
    </row>
    <row r="18978" spans="15:15" x14ac:dyDescent="0.2">
      <c r="O18978" s="62"/>
    </row>
    <row r="18979" spans="15:15" x14ac:dyDescent="0.2">
      <c r="O18979" s="62"/>
    </row>
    <row r="18980" spans="15:15" x14ac:dyDescent="0.2">
      <c r="O18980" s="62"/>
    </row>
    <row r="18981" spans="15:15" x14ac:dyDescent="0.2">
      <c r="O18981" s="62"/>
    </row>
    <row r="18982" spans="15:15" x14ac:dyDescent="0.2">
      <c r="O18982" s="62"/>
    </row>
    <row r="18983" spans="15:15" x14ac:dyDescent="0.2">
      <c r="O18983" s="62"/>
    </row>
    <row r="18984" spans="15:15" x14ac:dyDescent="0.2">
      <c r="O18984" s="62"/>
    </row>
    <row r="18985" spans="15:15" x14ac:dyDescent="0.2">
      <c r="O18985" s="62"/>
    </row>
    <row r="18986" spans="15:15" x14ac:dyDescent="0.2">
      <c r="O18986" s="62"/>
    </row>
    <row r="18987" spans="15:15" x14ac:dyDescent="0.2">
      <c r="O18987" s="62"/>
    </row>
    <row r="18988" spans="15:15" x14ac:dyDescent="0.2">
      <c r="O18988" s="62"/>
    </row>
    <row r="18989" spans="15:15" x14ac:dyDescent="0.2">
      <c r="O18989" s="62"/>
    </row>
    <row r="18990" spans="15:15" x14ac:dyDescent="0.2">
      <c r="O18990" s="62"/>
    </row>
    <row r="18991" spans="15:15" x14ac:dyDescent="0.2">
      <c r="O18991" s="62"/>
    </row>
    <row r="18992" spans="15:15" x14ac:dyDescent="0.2">
      <c r="O18992" s="62"/>
    </row>
    <row r="18993" spans="15:15" x14ac:dyDescent="0.2">
      <c r="O18993" s="62"/>
    </row>
    <row r="18994" spans="15:15" x14ac:dyDescent="0.2">
      <c r="O18994" s="62"/>
    </row>
    <row r="18995" spans="15:15" x14ac:dyDescent="0.2">
      <c r="O18995" s="62"/>
    </row>
    <row r="18996" spans="15:15" x14ac:dyDescent="0.2">
      <c r="O18996" s="62"/>
    </row>
    <row r="18997" spans="15:15" x14ac:dyDescent="0.2">
      <c r="O18997" s="62"/>
    </row>
    <row r="18998" spans="15:15" x14ac:dyDescent="0.2">
      <c r="O18998" s="62"/>
    </row>
    <row r="18999" spans="15:15" x14ac:dyDescent="0.2">
      <c r="O18999" s="62"/>
    </row>
    <row r="19000" spans="15:15" x14ac:dyDescent="0.2">
      <c r="O19000" s="62"/>
    </row>
    <row r="19001" spans="15:15" x14ac:dyDescent="0.2">
      <c r="O19001" s="62"/>
    </row>
    <row r="19002" spans="15:15" x14ac:dyDescent="0.2">
      <c r="O19002" s="62"/>
    </row>
    <row r="19003" spans="15:15" x14ac:dyDescent="0.2">
      <c r="O19003" s="62"/>
    </row>
    <row r="19004" spans="15:15" x14ac:dyDescent="0.2">
      <c r="O19004" s="62"/>
    </row>
    <row r="19005" spans="15:15" x14ac:dyDescent="0.2">
      <c r="O19005" s="62"/>
    </row>
    <row r="19006" spans="15:15" x14ac:dyDescent="0.2">
      <c r="O19006" s="62"/>
    </row>
    <row r="19007" spans="15:15" x14ac:dyDescent="0.2">
      <c r="O19007" s="62"/>
    </row>
    <row r="19008" spans="15:15" x14ac:dyDescent="0.2">
      <c r="O19008" s="62"/>
    </row>
    <row r="19009" spans="15:15" x14ac:dyDescent="0.2">
      <c r="O19009" s="62"/>
    </row>
    <row r="19010" spans="15:15" x14ac:dyDescent="0.2">
      <c r="O19010" s="62"/>
    </row>
    <row r="19011" spans="15:15" x14ac:dyDescent="0.2">
      <c r="O19011" s="62"/>
    </row>
    <row r="19012" spans="15:15" x14ac:dyDescent="0.2">
      <c r="O19012" s="62"/>
    </row>
    <row r="19013" spans="15:15" x14ac:dyDescent="0.2">
      <c r="O19013" s="62"/>
    </row>
    <row r="19014" spans="15:15" x14ac:dyDescent="0.2">
      <c r="O19014" s="62"/>
    </row>
    <row r="19015" spans="15:15" x14ac:dyDescent="0.2">
      <c r="O19015" s="62"/>
    </row>
    <row r="19016" spans="15:15" x14ac:dyDescent="0.2">
      <c r="O19016" s="62"/>
    </row>
    <row r="19017" spans="15:15" x14ac:dyDescent="0.2">
      <c r="O19017" s="62"/>
    </row>
    <row r="19018" spans="15:15" x14ac:dyDescent="0.2">
      <c r="O19018" s="62"/>
    </row>
    <row r="19019" spans="15:15" x14ac:dyDescent="0.2">
      <c r="O19019" s="62"/>
    </row>
    <row r="19020" spans="15:15" x14ac:dyDescent="0.2">
      <c r="O19020" s="62"/>
    </row>
    <row r="19021" spans="15:15" x14ac:dyDescent="0.2">
      <c r="O19021" s="62"/>
    </row>
    <row r="19022" spans="15:15" x14ac:dyDescent="0.2">
      <c r="O19022" s="62"/>
    </row>
    <row r="19023" spans="15:15" x14ac:dyDescent="0.2">
      <c r="O19023" s="62"/>
    </row>
    <row r="19024" spans="15:15" x14ac:dyDescent="0.2">
      <c r="O19024" s="62"/>
    </row>
    <row r="19025" spans="15:15" x14ac:dyDescent="0.2">
      <c r="O19025" s="62"/>
    </row>
    <row r="19026" spans="15:15" x14ac:dyDescent="0.2">
      <c r="O19026" s="62"/>
    </row>
    <row r="19027" spans="15:15" x14ac:dyDescent="0.2">
      <c r="O19027" s="62"/>
    </row>
    <row r="19028" spans="15:15" x14ac:dyDescent="0.2">
      <c r="O19028" s="62"/>
    </row>
    <row r="19029" spans="15:15" x14ac:dyDescent="0.2">
      <c r="O19029" s="62"/>
    </row>
    <row r="19030" spans="15:15" x14ac:dyDescent="0.2">
      <c r="O19030" s="62"/>
    </row>
    <row r="19031" spans="15:15" x14ac:dyDescent="0.2">
      <c r="O19031" s="62"/>
    </row>
    <row r="19032" spans="15:15" x14ac:dyDescent="0.2">
      <c r="O19032" s="62"/>
    </row>
    <row r="19033" spans="15:15" x14ac:dyDescent="0.2">
      <c r="O19033" s="62"/>
    </row>
    <row r="19034" spans="15:15" x14ac:dyDescent="0.2">
      <c r="O19034" s="62"/>
    </row>
    <row r="19035" spans="15:15" x14ac:dyDescent="0.2">
      <c r="O19035" s="62"/>
    </row>
    <row r="19036" spans="15:15" x14ac:dyDescent="0.2">
      <c r="O19036" s="62"/>
    </row>
    <row r="19037" spans="15:15" x14ac:dyDescent="0.2">
      <c r="O19037" s="62"/>
    </row>
    <row r="19038" spans="15:15" x14ac:dyDescent="0.2">
      <c r="O19038" s="62"/>
    </row>
    <row r="19039" spans="15:15" x14ac:dyDescent="0.2">
      <c r="O19039" s="62"/>
    </row>
    <row r="19040" spans="15:15" x14ac:dyDescent="0.2">
      <c r="O19040" s="62"/>
    </row>
    <row r="19041" spans="15:15" x14ac:dyDescent="0.2">
      <c r="O19041" s="62"/>
    </row>
    <row r="19042" spans="15:15" x14ac:dyDescent="0.2">
      <c r="O19042" s="62"/>
    </row>
    <row r="19043" spans="15:15" x14ac:dyDescent="0.2">
      <c r="O19043" s="62"/>
    </row>
    <row r="19044" spans="15:15" x14ac:dyDescent="0.2">
      <c r="O19044" s="62"/>
    </row>
    <row r="19045" spans="15:15" x14ac:dyDescent="0.2">
      <c r="O19045" s="62"/>
    </row>
    <row r="19046" spans="15:15" x14ac:dyDescent="0.2">
      <c r="O19046" s="62"/>
    </row>
    <row r="19047" spans="15:15" x14ac:dyDescent="0.2">
      <c r="O19047" s="62"/>
    </row>
    <row r="19048" spans="15:15" x14ac:dyDescent="0.2">
      <c r="O19048" s="62"/>
    </row>
    <row r="19049" spans="15:15" x14ac:dyDescent="0.2">
      <c r="O19049" s="62"/>
    </row>
    <row r="19050" spans="15:15" x14ac:dyDescent="0.2">
      <c r="O19050" s="62"/>
    </row>
    <row r="19051" spans="15:15" x14ac:dyDescent="0.2">
      <c r="O19051" s="62"/>
    </row>
    <row r="19052" spans="15:15" x14ac:dyDescent="0.2">
      <c r="O19052" s="62"/>
    </row>
    <row r="19053" spans="15:15" x14ac:dyDescent="0.2">
      <c r="O19053" s="62"/>
    </row>
    <row r="19054" spans="15:15" x14ac:dyDescent="0.2">
      <c r="O19054" s="62"/>
    </row>
    <row r="19055" spans="15:15" x14ac:dyDescent="0.2">
      <c r="O19055" s="62"/>
    </row>
    <row r="19056" spans="15:15" x14ac:dyDescent="0.2">
      <c r="O19056" s="62"/>
    </row>
    <row r="19057" spans="15:15" x14ac:dyDescent="0.2">
      <c r="O19057" s="62"/>
    </row>
    <row r="19058" spans="15:15" x14ac:dyDescent="0.2">
      <c r="O19058" s="62"/>
    </row>
    <row r="19059" spans="15:15" x14ac:dyDescent="0.2">
      <c r="O19059" s="62"/>
    </row>
    <row r="19060" spans="15:15" x14ac:dyDescent="0.2">
      <c r="O19060" s="62"/>
    </row>
    <row r="19061" spans="15:15" x14ac:dyDescent="0.2">
      <c r="O19061" s="62"/>
    </row>
    <row r="19062" spans="15:15" x14ac:dyDescent="0.2">
      <c r="O19062" s="62"/>
    </row>
    <row r="19063" spans="15:15" x14ac:dyDescent="0.2">
      <c r="O19063" s="62"/>
    </row>
    <row r="19064" spans="15:15" x14ac:dyDescent="0.2">
      <c r="O19064" s="62"/>
    </row>
    <row r="19065" spans="15:15" x14ac:dyDescent="0.2">
      <c r="O19065" s="62"/>
    </row>
    <row r="19066" spans="15:15" x14ac:dyDescent="0.2">
      <c r="O19066" s="62"/>
    </row>
    <row r="19067" spans="15:15" x14ac:dyDescent="0.2">
      <c r="O19067" s="62"/>
    </row>
    <row r="19068" spans="15:15" x14ac:dyDescent="0.2">
      <c r="O19068" s="62"/>
    </row>
    <row r="19069" spans="15:15" x14ac:dyDescent="0.2">
      <c r="O19069" s="62"/>
    </row>
    <row r="19070" spans="15:15" x14ac:dyDescent="0.2">
      <c r="O19070" s="62"/>
    </row>
    <row r="19071" spans="15:15" x14ac:dyDescent="0.2">
      <c r="O19071" s="62"/>
    </row>
    <row r="19072" spans="15:15" x14ac:dyDescent="0.2">
      <c r="O19072" s="62"/>
    </row>
    <row r="19073" spans="15:15" x14ac:dyDescent="0.2">
      <c r="O19073" s="62"/>
    </row>
    <row r="19074" spans="15:15" x14ac:dyDescent="0.2">
      <c r="O19074" s="62"/>
    </row>
    <row r="19075" spans="15:15" x14ac:dyDescent="0.2">
      <c r="O19075" s="62"/>
    </row>
    <row r="19076" spans="15:15" x14ac:dyDescent="0.2">
      <c r="O19076" s="62"/>
    </row>
    <row r="19077" spans="15:15" x14ac:dyDescent="0.2">
      <c r="O19077" s="62"/>
    </row>
    <row r="19078" spans="15:15" x14ac:dyDescent="0.2">
      <c r="O19078" s="62"/>
    </row>
    <row r="19079" spans="15:15" x14ac:dyDescent="0.2">
      <c r="O19079" s="62"/>
    </row>
    <row r="19080" spans="15:15" x14ac:dyDescent="0.2">
      <c r="O19080" s="62"/>
    </row>
    <row r="19081" spans="15:15" x14ac:dyDescent="0.2">
      <c r="O19081" s="62"/>
    </row>
    <row r="19082" spans="15:15" x14ac:dyDescent="0.2">
      <c r="O19082" s="62"/>
    </row>
    <row r="19083" spans="15:15" x14ac:dyDescent="0.2">
      <c r="O19083" s="62"/>
    </row>
    <row r="19084" spans="15:15" x14ac:dyDescent="0.2">
      <c r="O19084" s="62"/>
    </row>
    <row r="19085" spans="15:15" x14ac:dyDescent="0.2">
      <c r="O19085" s="62"/>
    </row>
    <row r="19086" spans="15:15" x14ac:dyDescent="0.2">
      <c r="O19086" s="62"/>
    </row>
    <row r="19087" spans="15:15" x14ac:dyDescent="0.2">
      <c r="O19087" s="62"/>
    </row>
    <row r="19088" spans="15:15" x14ac:dyDescent="0.2">
      <c r="O19088" s="62"/>
    </row>
    <row r="19089" spans="15:15" x14ac:dyDescent="0.2">
      <c r="O19089" s="62"/>
    </row>
    <row r="19090" spans="15:15" x14ac:dyDescent="0.2">
      <c r="O19090" s="62"/>
    </row>
    <row r="19091" spans="15:15" x14ac:dyDescent="0.2">
      <c r="O19091" s="62"/>
    </row>
    <row r="19092" spans="15:15" x14ac:dyDescent="0.2">
      <c r="O19092" s="62"/>
    </row>
    <row r="19093" spans="15:15" x14ac:dyDescent="0.2">
      <c r="O19093" s="62"/>
    </row>
    <row r="19094" spans="15:15" x14ac:dyDescent="0.2">
      <c r="O19094" s="62"/>
    </row>
    <row r="19095" spans="15:15" x14ac:dyDescent="0.2">
      <c r="O19095" s="62"/>
    </row>
    <row r="19096" spans="15:15" x14ac:dyDescent="0.2">
      <c r="O19096" s="62"/>
    </row>
    <row r="19097" spans="15:15" x14ac:dyDescent="0.2">
      <c r="O19097" s="62"/>
    </row>
    <row r="19098" spans="15:15" x14ac:dyDescent="0.2">
      <c r="O19098" s="62"/>
    </row>
    <row r="19099" spans="15:15" x14ac:dyDescent="0.2">
      <c r="O19099" s="62"/>
    </row>
    <row r="19100" spans="15:15" x14ac:dyDescent="0.2">
      <c r="O19100" s="62"/>
    </row>
    <row r="19101" spans="15:15" x14ac:dyDescent="0.2">
      <c r="O19101" s="62"/>
    </row>
    <row r="19102" spans="15:15" x14ac:dyDescent="0.2">
      <c r="O19102" s="62"/>
    </row>
    <row r="19103" spans="15:15" x14ac:dyDescent="0.2">
      <c r="O19103" s="62"/>
    </row>
    <row r="19104" spans="15:15" x14ac:dyDescent="0.2">
      <c r="O19104" s="62"/>
    </row>
    <row r="19105" spans="15:15" x14ac:dyDescent="0.2">
      <c r="O19105" s="62"/>
    </row>
    <row r="19106" spans="15:15" x14ac:dyDescent="0.2">
      <c r="O19106" s="62"/>
    </row>
    <row r="19107" spans="15:15" x14ac:dyDescent="0.2">
      <c r="O19107" s="62"/>
    </row>
    <row r="19108" spans="15:15" x14ac:dyDescent="0.2">
      <c r="O19108" s="62"/>
    </row>
    <row r="19109" spans="15:15" x14ac:dyDescent="0.2">
      <c r="O19109" s="62"/>
    </row>
    <row r="19110" spans="15:15" x14ac:dyDescent="0.2">
      <c r="O19110" s="62"/>
    </row>
    <row r="19111" spans="15:15" x14ac:dyDescent="0.2">
      <c r="O19111" s="62"/>
    </row>
    <row r="19112" spans="15:15" x14ac:dyDescent="0.2">
      <c r="O19112" s="62"/>
    </row>
    <row r="19113" spans="15:15" x14ac:dyDescent="0.2">
      <c r="O19113" s="62"/>
    </row>
    <row r="19114" spans="15:15" x14ac:dyDescent="0.2">
      <c r="O19114" s="62"/>
    </row>
    <row r="19115" spans="15:15" x14ac:dyDescent="0.2">
      <c r="O19115" s="62"/>
    </row>
    <row r="19116" spans="15:15" x14ac:dyDescent="0.2">
      <c r="O19116" s="62"/>
    </row>
    <row r="19117" spans="15:15" x14ac:dyDescent="0.2">
      <c r="O19117" s="62"/>
    </row>
    <row r="19118" spans="15:15" x14ac:dyDescent="0.2">
      <c r="O19118" s="62"/>
    </row>
    <row r="19119" spans="15:15" x14ac:dyDescent="0.2">
      <c r="O19119" s="62"/>
    </row>
    <row r="19120" spans="15:15" x14ac:dyDescent="0.2">
      <c r="O19120" s="62"/>
    </row>
    <row r="19121" spans="15:15" x14ac:dyDescent="0.2">
      <c r="O19121" s="62"/>
    </row>
    <row r="19122" spans="15:15" x14ac:dyDescent="0.2">
      <c r="O19122" s="62"/>
    </row>
    <row r="19123" spans="15:15" x14ac:dyDescent="0.2">
      <c r="O19123" s="62"/>
    </row>
    <row r="19124" spans="15:15" x14ac:dyDescent="0.2">
      <c r="O19124" s="62"/>
    </row>
    <row r="19125" spans="15:15" x14ac:dyDescent="0.2">
      <c r="O19125" s="62"/>
    </row>
    <row r="19126" spans="15:15" x14ac:dyDescent="0.2">
      <c r="O19126" s="62"/>
    </row>
    <row r="19127" spans="15:15" x14ac:dyDescent="0.2">
      <c r="O19127" s="62"/>
    </row>
    <row r="19128" spans="15:15" x14ac:dyDescent="0.2">
      <c r="O19128" s="62"/>
    </row>
    <row r="19129" spans="15:15" x14ac:dyDescent="0.2">
      <c r="O19129" s="62"/>
    </row>
    <row r="19130" spans="15:15" x14ac:dyDescent="0.2">
      <c r="O19130" s="62"/>
    </row>
    <row r="19131" spans="15:15" x14ac:dyDescent="0.2">
      <c r="O19131" s="62"/>
    </row>
    <row r="19132" spans="15:15" x14ac:dyDescent="0.2">
      <c r="O19132" s="62"/>
    </row>
    <row r="19133" spans="15:15" x14ac:dyDescent="0.2">
      <c r="O19133" s="62"/>
    </row>
    <row r="19134" spans="15:15" x14ac:dyDescent="0.2">
      <c r="O19134" s="62"/>
    </row>
    <row r="19135" spans="15:15" x14ac:dyDescent="0.2">
      <c r="O19135" s="62"/>
    </row>
    <row r="19136" spans="15:15" x14ac:dyDescent="0.2">
      <c r="O19136" s="62"/>
    </row>
    <row r="19137" spans="15:15" x14ac:dyDescent="0.2">
      <c r="O19137" s="62"/>
    </row>
    <row r="19138" spans="15:15" x14ac:dyDescent="0.2">
      <c r="O19138" s="62"/>
    </row>
    <row r="19139" spans="15:15" x14ac:dyDescent="0.2">
      <c r="O19139" s="62"/>
    </row>
    <row r="19140" spans="15:15" x14ac:dyDescent="0.2">
      <c r="O19140" s="62"/>
    </row>
    <row r="19141" spans="15:15" x14ac:dyDescent="0.2">
      <c r="O19141" s="62"/>
    </row>
    <row r="19142" spans="15:15" x14ac:dyDescent="0.2">
      <c r="O19142" s="62"/>
    </row>
    <row r="19143" spans="15:15" x14ac:dyDescent="0.2">
      <c r="O19143" s="62"/>
    </row>
    <row r="19144" spans="15:15" x14ac:dyDescent="0.2">
      <c r="O19144" s="62"/>
    </row>
    <row r="19145" spans="15:15" x14ac:dyDescent="0.2">
      <c r="O19145" s="62"/>
    </row>
    <row r="19146" spans="15:15" x14ac:dyDescent="0.2">
      <c r="O19146" s="62"/>
    </row>
    <row r="19147" spans="15:15" x14ac:dyDescent="0.2">
      <c r="O19147" s="62"/>
    </row>
    <row r="19148" spans="15:15" x14ac:dyDescent="0.2">
      <c r="O19148" s="62"/>
    </row>
    <row r="19149" spans="15:15" x14ac:dyDescent="0.2">
      <c r="O19149" s="62"/>
    </row>
    <row r="19150" spans="15:15" x14ac:dyDescent="0.2">
      <c r="O19150" s="62"/>
    </row>
    <row r="19151" spans="15:15" x14ac:dyDescent="0.2">
      <c r="O19151" s="62"/>
    </row>
    <row r="19152" spans="15:15" x14ac:dyDescent="0.2">
      <c r="O19152" s="62"/>
    </row>
    <row r="19153" spans="15:15" x14ac:dyDescent="0.2">
      <c r="O19153" s="62"/>
    </row>
    <row r="19154" spans="15:15" x14ac:dyDescent="0.2">
      <c r="O19154" s="62"/>
    </row>
    <row r="19155" spans="15:15" x14ac:dyDescent="0.2">
      <c r="O19155" s="62"/>
    </row>
    <row r="19156" spans="15:15" x14ac:dyDescent="0.2">
      <c r="O19156" s="62"/>
    </row>
    <row r="19157" spans="15:15" x14ac:dyDescent="0.2">
      <c r="O19157" s="62"/>
    </row>
    <row r="19158" spans="15:15" x14ac:dyDescent="0.2">
      <c r="O19158" s="62"/>
    </row>
    <row r="19159" spans="15:15" x14ac:dyDescent="0.2">
      <c r="O19159" s="62"/>
    </row>
    <row r="19160" spans="15:15" x14ac:dyDescent="0.2">
      <c r="O19160" s="62"/>
    </row>
    <row r="19161" spans="15:15" x14ac:dyDescent="0.2">
      <c r="O19161" s="62"/>
    </row>
    <row r="19162" spans="15:15" x14ac:dyDescent="0.2">
      <c r="O19162" s="62"/>
    </row>
    <row r="19163" spans="15:15" x14ac:dyDescent="0.2">
      <c r="O19163" s="62"/>
    </row>
    <row r="19164" spans="15:15" x14ac:dyDescent="0.2">
      <c r="O19164" s="62"/>
    </row>
    <row r="19165" spans="15:15" x14ac:dyDescent="0.2">
      <c r="O19165" s="62"/>
    </row>
    <row r="19166" spans="15:15" x14ac:dyDescent="0.2">
      <c r="O19166" s="62"/>
    </row>
    <row r="19167" spans="15:15" x14ac:dyDescent="0.2">
      <c r="O19167" s="62"/>
    </row>
    <row r="19168" spans="15:15" x14ac:dyDescent="0.2">
      <c r="O19168" s="62"/>
    </row>
    <row r="19169" spans="15:15" x14ac:dyDescent="0.2">
      <c r="O19169" s="62"/>
    </row>
    <row r="19170" spans="15:15" x14ac:dyDescent="0.2">
      <c r="O19170" s="62"/>
    </row>
    <row r="19171" spans="15:15" x14ac:dyDescent="0.2">
      <c r="O19171" s="62"/>
    </row>
    <row r="19172" spans="15:15" x14ac:dyDescent="0.2">
      <c r="O19172" s="62"/>
    </row>
    <row r="19173" spans="15:15" x14ac:dyDescent="0.2">
      <c r="O19173" s="62"/>
    </row>
    <row r="19174" spans="15:15" x14ac:dyDescent="0.2">
      <c r="O19174" s="62"/>
    </row>
    <row r="19175" spans="15:15" x14ac:dyDescent="0.2">
      <c r="O19175" s="62"/>
    </row>
    <row r="19176" spans="15:15" x14ac:dyDescent="0.2">
      <c r="O19176" s="62"/>
    </row>
    <row r="19177" spans="15:15" x14ac:dyDescent="0.2">
      <c r="O19177" s="62"/>
    </row>
    <row r="19178" spans="15:15" x14ac:dyDescent="0.2">
      <c r="O19178" s="62"/>
    </row>
    <row r="19179" spans="15:15" x14ac:dyDescent="0.2">
      <c r="O19179" s="62"/>
    </row>
    <row r="19180" spans="15:15" x14ac:dyDescent="0.2">
      <c r="O19180" s="62"/>
    </row>
    <row r="19181" spans="15:15" x14ac:dyDescent="0.2">
      <c r="O19181" s="62"/>
    </row>
    <row r="19182" spans="15:15" x14ac:dyDescent="0.2">
      <c r="O19182" s="62"/>
    </row>
    <row r="19183" spans="15:15" x14ac:dyDescent="0.2">
      <c r="O19183" s="62"/>
    </row>
    <row r="19184" spans="15:15" x14ac:dyDescent="0.2">
      <c r="O19184" s="62"/>
    </row>
    <row r="19185" spans="15:15" x14ac:dyDescent="0.2">
      <c r="O19185" s="62"/>
    </row>
    <row r="19186" spans="15:15" x14ac:dyDescent="0.2">
      <c r="O19186" s="62"/>
    </row>
    <row r="19187" spans="15:15" x14ac:dyDescent="0.2">
      <c r="O19187" s="62"/>
    </row>
    <row r="19188" spans="15:15" x14ac:dyDescent="0.2">
      <c r="O19188" s="62"/>
    </row>
    <row r="19189" spans="15:15" x14ac:dyDescent="0.2">
      <c r="O19189" s="62"/>
    </row>
    <row r="19190" spans="15:15" x14ac:dyDescent="0.2">
      <c r="O19190" s="62"/>
    </row>
    <row r="19191" spans="15:15" x14ac:dyDescent="0.2">
      <c r="O19191" s="62"/>
    </row>
    <row r="19192" spans="15:15" x14ac:dyDescent="0.2">
      <c r="O19192" s="62"/>
    </row>
    <row r="19193" spans="15:15" x14ac:dyDescent="0.2">
      <c r="O19193" s="62"/>
    </row>
    <row r="19194" spans="15:15" x14ac:dyDescent="0.2">
      <c r="O19194" s="62"/>
    </row>
    <row r="19195" spans="15:15" x14ac:dyDescent="0.2">
      <c r="O19195" s="62"/>
    </row>
    <row r="19196" spans="15:15" x14ac:dyDescent="0.2">
      <c r="O19196" s="62"/>
    </row>
    <row r="19197" spans="15:15" x14ac:dyDescent="0.2">
      <c r="O19197" s="62"/>
    </row>
    <row r="19198" spans="15:15" x14ac:dyDescent="0.2">
      <c r="O19198" s="62"/>
    </row>
    <row r="19199" spans="15:15" x14ac:dyDescent="0.2">
      <c r="O19199" s="62"/>
    </row>
    <row r="19200" spans="15:15" x14ac:dyDescent="0.2">
      <c r="O19200" s="62"/>
    </row>
    <row r="19201" spans="15:15" x14ac:dyDescent="0.2">
      <c r="O19201" s="62"/>
    </row>
    <row r="19202" spans="15:15" x14ac:dyDescent="0.2">
      <c r="O19202" s="62"/>
    </row>
    <row r="19203" spans="15:15" x14ac:dyDescent="0.2">
      <c r="O19203" s="62"/>
    </row>
    <row r="19204" spans="15:15" x14ac:dyDescent="0.2">
      <c r="O19204" s="62"/>
    </row>
    <row r="19205" spans="15:15" x14ac:dyDescent="0.2">
      <c r="O19205" s="62"/>
    </row>
    <row r="19206" spans="15:15" x14ac:dyDescent="0.2">
      <c r="O19206" s="62"/>
    </row>
    <row r="19207" spans="15:15" x14ac:dyDescent="0.2">
      <c r="O19207" s="62"/>
    </row>
    <row r="19208" spans="15:15" x14ac:dyDescent="0.2">
      <c r="O19208" s="62"/>
    </row>
    <row r="19209" spans="15:15" x14ac:dyDescent="0.2">
      <c r="O19209" s="62"/>
    </row>
    <row r="19210" spans="15:15" x14ac:dyDescent="0.2">
      <c r="O19210" s="62"/>
    </row>
    <row r="19211" spans="15:15" x14ac:dyDescent="0.2">
      <c r="O19211" s="62"/>
    </row>
    <row r="19212" spans="15:15" x14ac:dyDescent="0.2">
      <c r="O19212" s="62"/>
    </row>
    <row r="19213" spans="15:15" x14ac:dyDescent="0.2">
      <c r="O19213" s="62"/>
    </row>
    <row r="19214" spans="15:15" x14ac:dyDescent="0.2">
      <c r="O19214" s="62"/>
    </row>
    <row r="19215" spans="15:15" x14ac:dyDescent="0.2">
      <c r="O19215" s="62"/>
    </row>
    <row r="19216" spans="15:15" x14ac:dyDescent="0.2">
      <c r="O19216" s="62"/>
    </row>
    <row r="19217" spans="15:15" x14ac:dyDescent="0.2">
      <c r="O19217" s="62"/>
    </row>
    <row r="19218" spans="15:15" x14ac:dyDescent="0.2">
      <c r="O19218" s="62"/>
    </row>
    <row r="19219" spans="15:15" x14ac:dyDescent="0.2">
      <c r="O19219" s="62"/>
    </row>
    <row r="19220" spans="15:15" x14ac:dyDescent="0.2">
      <c r="O19220" s="62"/>
    </row>
    <row r="19221" spans="15:15" x14ac:dyDescent="0.2">
      <c r="O19221" s="62"/>
    </row>
    <row r="19222" spans="15:15" x14ac:dyDescent="0.2">
      <c r="O19222" s="62"/>
    </row>
    <row r="19223" spans="15:15" x14ac:dyDescent="0.2">
      <c r="O19223" s="62"/>
    </row>
    <row r="19224" spans="15:15" x14ac:dyDescent="0.2">
      <c r="O19224" s="62"/>
    </row>
    <row r="19225" spans="15:15" x14ac:dyDescent="0.2">
      <c r="O19225" s="62"/>
    </row>
    <row r="19226" spans="15:15" x14ac:dyDescent="0.2">
      <c r="O19226" s="62"/>
    </row>
    <row r="19227" spans="15:15" x14ac:dyDescent="0.2">
      <c r="O19227" s="62"/>
    </row>
    <row r="19228" spans="15:15" x14ac:dyDescent="0.2">
      <c r="O19228" s="62"/>
    </row>
    <row r="19229" spans="15:15" x14ac:dyDescent="0.2">
      <c r="O19229" s="62"/>
    </row>
    <row r="19230" spans="15:15" x14ac:dyDescent="0.2">
      <c r="O19230" s="62"/>
    </row>
    <row r="19231" spans="15:15" x14ac:dyDescent="0.2">
      <c r="O19231" s="62"/>
    </row>
    <row r="19232" spans="15:15" x14ac:dyDescent="0.2">
      <c r="O19232" s="62"/>
    </row>
    <row r="19233" spans="15:15" x14ac:dyDescent="0.2">
      <c r="O19233" s="62"/>
    </row>
    <row r="19234" spans="15:15" x14ac:dyDescent="0.2">
      <c r="O19234" s="62"/>
    </row>
    <row r="19235" spans="15:15" x14ac:dyDescent="0.2">
      <c r="O19235" s="62"/>
    </row>
    <row r="19236" spans="15:15" x14ac:dyDescent="0.2">
      <c r="O19236" s="62"/>
    </row>
    <row r="19237" spans="15:15" x14ac:dyDescent="0.2">
      <c r="O19237" s="62"/>
    </row>
    <row r="19238" spans="15:15" x14ac:dyDescent="0.2">
      <c r="O19238" s="62"/>
    </row>
    <row r="19239" spans="15:15" x14ac:dyDescent="0.2">
      <c r="O19239" s="62"/>
    </row>
    <row r="19240" spans="15:15" x14ac:dyDescent="0.2">
      <c r="O19240" s="62"/>
    </row>
    <row r="19241" spans="15:15" x14ac:dyDescent="0.2">
      <c r="O19241" s="62"/>
    </row>
    <row r="19242" spans="15:15" x14ac:dyDescent="0.2">
      <c r="O19242" s="62"/>
    </row>
    <row r="19243" spans="15:15" x14ac:dyDescent="0.2">
      <c r="O19243" s="62"/>
    </row>
    <row r="19244" spans="15:15" x14ac:dyDescent="0.2">
      <c r="O19244" s="62"/>
    </row>
    <row r="19245" spans="15:15" x14ac:dyDescent="0.2">
      <c r="O19245" s="62"/>
    </row>
    <row r="19246" spans="15:15" x14ac:dyDescent="0.2">
      <c r="O19246" s="62"/>
    </row>
    <row r="19247" spans="15:15" x14ac:dyDescent="0.2">
      <c r="O19247" s="62"/>
    </row>
    <row r="19248" spans="15:15" x14ac:dyDescent="0.2">
      <c r="O19248" s="62"/>
    </row>
    <row r="19249" spans="15:15" x14ac:dyDescent="0.2">
      <c r="O19249" s="62"/>
    </row>
    <row r="19250" spans="15:15" x14ac:dyDescent="0.2">
      <c r="O19250" s="62"/>
    </row>
    <row r="19251" spans="15:15" x14ac:dyDescent="0.2">
      <c r="O19251" s="62"/>
    </row>
    <row r="19252" spans="15:15" x14ac:dyDescent="0.2">
      <c r="O19252" s="62"/>
    </row>
    <row r="19253" spans="15:15" x14ac:dyDescent="0.2">
      <c r="O19253" s="62"/>
    </row>
    <row r="19254" spans="15:15" x14ac:dyDescent="0.2">
      <c r="O19254" s="62"/>
    </row>
    <row r="19255" spans="15:15" x14ac:dyDescent="0.2">
      <c r="O19255" s="62"/>
    </row>
    <row r="19256" spans="15:15" x14ac:dyDescent="0.2">
      <c r="O19256" s="62"/>
    </row>
    <row r="19257" spans="15:15" x14ac:dyDescent="0.2">
      <c r="O19257" s="62"/>
    </row>
    <row r="19258" spans="15:15" x14ac:dyDescent="0.2">
      <c r="O19258" s="62"/>
    </row>
    <row r="19259" spans="15:15" x14ac:dyDescent="0.2">
      <c r="O19259" s="62"/>
    </row>
    <row r="19260" spans="15:15" x14ac:dyDescent="0.2">
      <c r="O19260" s="62"/>
    </row>
    <row r="19261" spans="15:15" x14ac:dyDescent="0.2">
      <c r="O19261" s="62"/>
    </row>
    <row r="19262" spans="15:15" x14ac:dyDescent="0.2">
      <c r="O19262" s="62"/>
    </row>
    <row r="19263" spans="15:15" x14ac:dyDescent="0.2">
      <c r="O19263" s="62"/>
    </row>
    <row r="19264" spans="15:15" x14ac:dyDescent="0.2">
      <c r="O19264" s="62"/>
    </row>
    <row r="19265" spans="15:15" x14ac:dyDescent="0.2">
      <c r="O19265" s="62"/>
    </row>
    <row r="19266" spans="15:15" x14ac:dyDescent="0.2">
      <c r="O19266" s="62"/>
    </row>
    <row r="19267" spans="15:15" x14ac:dyDescent="0.2">
      <c r="O19267" s="62"/>
    </row>
    <row r="19268" spans="15:15" x14ac:dyDescent="0.2">
      <c r="O19268" s="62"/>
    </row>
    <row r="19269" spans="15:15" x14ac:dyDescent="0.2">
      <c r="O19269" s="62"/>
    </row>
    <row r="19270" spans="15:15" x14ac:dyDescent="0.2">
      <c r="O19270" s="62"/>
    </row>
    <row r="19271" spans="15:15" x14ac:dyDescent="0.2">
      <c r="O19271" s="62"/>
    </row>
    <row r="19272" spans="15:15" x14ac:dyDescent="0.2">
      <c r="O19272" s="62"/>
    </row>
    <row r="19273" spans="15:15" x14ac:dyDescent="0.2">
      <c r="O19273" s="62"/>
    </row>
    <row r="19274" spans="15:15" x14ac:dyDescent="0.2">
      <c r="O19274" s="62"/>
    </row>
    <row r="19275" spans="15:15" x14ac:dyDescent="0.2">
      <c r="O19275" s="62"/>
    </row>
    <row r="19276" spans="15:15" x14ac:dyDescent="0.2">
      <c r="O19276" s="62"/>
    </row>
    <row r="19277" spans="15:15" x14ac:dyDescent="0.2">
      <c r="O19277" s="62"/>
    </row>
    <row r="19278" spans="15:15" x14ac:dyDescent="0.2">
      <c r="O19278" s="62"/>
    </row>
    <row r="19279" spans="15:15" x14ac:dyDescent="0.2">
      <c r="O19279" s="62"/>
    </row>
    <row r="19280" spans="15:15" x14ac:dyDescent="0.2">
      <c r="O19280" s="62"/>
    </row>
    <row r="19281" spans="15:15" x14ac:dyDescent="0.2">
      <c r="O19281" s="62"/>
    </row>
    <row r="19282" spans="15:15" x14ac:dyDescent="0.2">
      <c r="O19282" s="62"/>
    </row>
    <row r="19283" spans="15:15" x14ac:dyDescent="0.2">
      <c r="O19283" s="62"/>
    </row>
    <row r="19284" spans="15:15" x14ac:dyDescent="0.2">
      <c r="O19284" s="62"/>
    </row>
    <row r="19285" spans="15:15" x14ac:dyDescent="0.2">
      <c r="O19285" s="62"/>
    </row>
    <row r="19286" spans="15:15" x14ac:dyDescent="0.2">
      <c r="O19286" s="62"/>
    </row>
    <row r="19287" spans="15:15" x14ac:dyDescent="0.2">
      <c r="O19287" s="62"/>
    </row>
    <row r="19288" spans="15:15" x14ac:dyDescent="0.2">
      <c r="O19288" s="62"/>
    </row>
    <row r="19289" spans="15:15" x14ac:dyDescent="0.2">
      <c r="O19289" s="62"/>
    </row>
    <row r="19290" spans="15:15" x14ac:dyDescent="0.2">
      <c r="O19290" s="62"/>
    </row>
    <row r="19291" spans="15:15" x14ac:dyDescent="0.2">
      <c r="O19291" s="62"/>
    </row>
    <row r="19292" spans="15:15" x14ac:dyDescent="0.2">
      <c r="O19292" s="62"/>
    </row>
    <row r="19293" spans="15:15" x14ac:dyDescent="0.2">
      <c r="O19293" s="62"/>
    </row>
    <row r="19294" spans="15:15" x14ac:dyDescent="0.2">
      <c r="O19294" s="62"/>
    </row>
    <row r="19295" spans="15:15" x14ac:dyDescent="0.2">
      <c r="O19295" s="62"/>
    </row>
    <row r="19296" spans="15:15" x14ac:dyDescent="0.2">
      <c r="O19296" s="62"/>
    </row>
    <row r="19297" spans="15:15" x14ac:dyDescent="0.2">
      <c r="O19297" s="62"/>
    </row>
    <row r="19298" spans="15:15" x14ac:dyDescent="0.2">
      <c r="O19298" s="62"/>
    </row>
    <row r="19299" spans="15:15" x14ac:dyDescent="0.2">
      <c r="O19299" s="62"/>
    </row>
    <row r="19300" spans="15:15" x14ac:dyDescent="0.2">
      <c r="O19300" s="62"/>
    </row>
    <row r="19301" spans="15:15" x14ac:dyDescent="0.2">
      <c r="O19301" s="62"/>
    </row>
    <row r="19302" spans="15:15" x14ac:dyDescent="0.2">
      <c r="O19302" s="62"/>
    </row>
    <row r="19303" spans="15:15" x14ac:dyDescent="0.2">
      <c r="O19303" s="62"/>
    </row>
    <row r="19304" spans="15:15" x14ac:dyDescent="0.2">
      <c r="O19304" s="62"/>
    </row>
    <row r="19305" spans="15:15" x14ac:dyDescent="0.2">
      <c r="O19305" s="62"/>
    </row>
    <row r="19306" spans="15:15" x14ac:dyDescent="0.2">
      <c r="O19306" s="62"/>
    </row>
    <row r="19307" spans="15:15" x14ac:dyDescent="0.2">
      <c r="O19307" s="62"/>
    </row>
    <row r="19308" spans="15:15" x14ac:dyDescent="0.2">
      <c r="O19308" s="62"/>
    </row>
    <row r="19309" spans="15:15" x14ac:dyDescent="0.2">
      <c r="O19309" s="62"/>
    </row>
    <row r="19310" spans="15:15" x14ac:dyDescent="0.2">
      <c r="O19310" s="62"/>
    </row>
    <row r="19311" spans="15:15" x14ac:dyDescent="0.2">
      <c r="O19311" s="62"/>
    </row>
    <row r="19312" spans="15:15" x14ac:dyDescent="0.2">
      <c r="O19312" s="62"/>
    </row>
    <row r="19313" spans="15:15" x14ac:dyDescent="0.2">
      <c r="O19313" s="62"/>
    </row>
    <row r="19314" spans="15:15" x14ac:dyDescent="0.2">
      <c r="O19314" s="62"/>
    </row>
    <row r="19315" spans="15:15" x14ac:dyDescent="0.2">
      <c r="O19315" s="62"/>
    </row>
    <row r="19316" spans="15:15" x14ac:dyDescent="0.2">
      <c r="O19316" s="62"/>
    </row>
    <row r="19317" spans="15:15" x14ac:dyDescent="0.2">
      <c r="O19317" s="62"/>
    </row>
    <row r="19318" spans="15:15" x14ac:dyDescent="0.2">
      <c r="O19318" s="62"/>
    </row>
    <row r="19319" spans="15:15" x14ac:dyDescent="0.2">
      <c r="O19319" s="62"/>
    </row>
    <row r="19320" spans="15:15" x14ac:dyDescent="0.2">
      <c r="O19320" s="62"/>
    </row>
    <row r="19321" spans="15:15" x14ac:dyDescent="0.2">
      <c r="O19321" s="62"/>
    </row>
    <row r="19322" spans="15:15" x14ac:dyDescent="0.2">
      <c r="O19322" s="62"/>
    </row>
    <row r="19323" spans="15:15" x14ac:dyDescent="0.2">
      <c r="O19323" s="62"/>
    </row>
    <row r="19324" spans="15:15" x14ac:dyDescent="0.2">
      <c r="O19324" s="62"/>
    </row>
    <row r="19325" spans="15:15" x14ac:dyDescent="0.2">
      <c r="O19325" s="62"/>
    </row>
    <row r="19326" spans="15:15" x14ac:dyDescent="0.2">
      <c r="O19326" s="62"/>
    </row>
    <row r="19327" spans="15:15" x14ac:dyDescent="0.2">
      <c r="O19327" s="62"/>
    </row>
    <row r="19328" spans="15:15" x14ac:dyDescent="0.2">
      <c r="O19328" s="62"/>
    </row>
    <row r="19329" spans="15:15" x14ac:dyDescent="0.2">
      <c r="O19329" s="62"/>
    </row>
    <row r="19330" spans="15:15" x14ac:dyDescent="0.2">
      <c r="O19330" s="62"/>
    </row>
    <row r="19331" spans="15:15" x14ac:dyDescent="0.2">
      <c r="O19331" s="62"/>
    </row>
    <row r="19332" spans="15:15" x14ac:dyDescent="0.2">
      <c r="O19332" s="62"/>
    </row>
    <row r="19333" spans="15:15" x14ac:dyDescent="0.2">
      <c r="O19333" s="62"/>
    </row>
    <row r="19334" spans="15:15" x14ac:dyDescent="0.2">
      <c r="O19334" s="62"/>
    </row>
    <row r="19335" spans="15:15" x14ac:dyDescent="0.2">
      <c r="O19335" s="62"/>
    </row>
    <row r="19336" spans="15:15" x14ac:dyDescent="0.2">
      <c r="O19336" s="62"/>
    </row>
    <row r="19337" spans="15:15" x14ac:dyDescent="0.2">
      <c r="O19337" s="62"/>
    </row>
    <row r="19338" spans="15:15" x14ac:dyDescent="0.2">
      <c r="O19338" s="62"/>
    </row>
    <row r="19339" spans="15:15" x14ac:dyDescent="0.2">
      <c r="O19339" s="62"/>
    </row>
    <row r="19340" spans="15:15" x14ac:dyDescent="0.2">
      <c r="O19340" s="62"/>
    </row>
    <row r="19341" spans="15:15" x14ac:dyDescent="0.2">
      <c r="O19341" s="62"/>
    </row>
    <row r="19342" spans="15:15" x14ac:dyDescent="0.2">
      <c r="O19342" s="62"/>
    </row>
    <row r="19343" spans="15:15" x14ac:dyDescent="0.2">
      <c r="O19343" s="62"/>
    </row>
    <row r="19344" spans="15:15" x14ac:dyDescent="0.2">
      <c r="O19344" s="62"/>
    </row>
    <row r="19345" spans="15:15" x14ac:dyDescent="0.2">
      <c r="O19345" s="62"/>
    </row>
    <row r="19346" spans="15:15" x14ac:dyDescent="0.2">
      <c r="O19346" s="62"/>
    </row>
    <row r="19347" spans="15:15" x14ac:dyDescent="0.2">
      <c r="O19347" s="62"/>
    </row>
    <row r="19348" spans="15:15" x14ac:dyDescent="0.2">
      <c r="O19348" s="62"/>
    </row>
    <row r="19349" spans="15:15" x14ac:dyDescent="0.2">
      <c r="O19349" s="62"/>
    </row>
    <row r="19350" spans="15:15" x14ac:dyDescent="0.2">
      <c r="O19350" s="62"/>
    </row>
    <row r="19351" spans="15:15" x14ac:dyDescent="0.2">
      <c r="O19351" s="62"/>
    </row>
    <row r="19352" spans="15:15" x14ac:dyDescent="0.2">
      <c r="O19352" s="62"/>
    </row>
    <row r="19353" spans="15:15" x14ac:dyDescent="0.2">
      <c r="O19353" s="62"/>
    </row>
    <row r="19354" spans="15:15" x14ac:dyDescent="0.2">
      <c r="O19354" s="62"/>
    </row>
    <row r="19355" spans="15:15" x14ac:dyDescent="0.2">
      <c r="O19355" s="62"/>
    </row>
    <row r="19356" spans="15:15" x14ac:dyDescent="0.2">
      <c r="O19356" s="62"/>
    </row>
    <row r="19357" spans="15:15" x14ac:dyDescent="0.2">
      <c r="O19357" s="62"/>
    </row>
    <row r="19358" spans="15:15" x14ac:dyDescent="0.2">
      <c r="O19358" s="62"/>
    </row>
    <row r="19359" spans="15:15" x14ac:dyDescent="0.2">
      <c r="O19359" s="62"/>
    </row>
    <row r="19360" spans="15:15" x14ac:dyDescent="0.2">
      <c r="O19360" s="62"/>
    </row>
    <row r="19361" spans="15:15" x14ac:dyDescent="0.2">
      <c r="O19361" s="62"/>
    </row>
    <row r="19362" spans="15:15" x14ac:dyDescent="0.2">
      <c r="O19362" s="62"/>
    </row>
    <row r="19363" spans="15:15" x14ac:dyDescent="0.2">
      <c r="O19363" s="62"/>
    </row>
    <row r="19364" spans="15:15" x14ac:dyDescent="0.2">
      <c r="O19364" s="62"/>
    </row>
    <row r="19365" spans="15:15" x14ac:dyDescent="0.2">
      <c r="O19365" s="62"/>
    </row>
    <row r="19366" spans="15:15" x14ac:dyDescent="0.2">
      <c r="O19366" s="62"/>
    </row>
    <row r="19367" spans="15:15" x14ac:dyDescent="0.2">
      <c r="O19367" s="62"/>
    </row>
    <row r="19368" spans="15:15" x14ac:dyDescent="0.2">
      <c r="O19368" s="62"/>
    </row>
    <row r="19369" spans="15:15" x14ac:dyDescent="0.2">
      <c r="O19369" s="62"/>
    </row>
    <row r="19370" spans="15:15" x14ac:dyDescent="0.2">
      <c r="O19370" s="62"/>
    </row>
    <row r="19371" spans="15:15" x14ac:dyDescent="0.2">
      <c r="O19371" s="62"/>
    </row>
    <row r="19372" spans="15:15" x14ac:dyDescent="0.2">
      <c r="O19372" s="62"/>
    </row>
    <row r="19373" spans="15:15" x14ac:dyDescent="0.2">
      <c r="O19373" s="62"/>
    </row>
    <row r="19374" spans="15:15" x14ac:dyDescent="0.2">
      <c r="O19374" s="62"/>
    </row>
    <row r="19375" spans="15:15" x14ac:dyDescent="0.2">
      <c r="O19375" s="62"/>
    </row>
    <row r="19376" spans="15:15" x14ac:dyDescent="0.2">
      <c r="O19376" s="62"/>
    </row>
    <row r="19377" spans="15:15" x14ac:dyDescent="0.2">
      <c r="O19377" s="62"/>
    </row>
    <row r="19378" spans="15:15" x14ac:dyDescent="0.2">
      <c r="O19378" s="62"/>
    </row>
    <row r="19379" spans="15:15" x14ac:dyDescent="0.2">
      <c r="O19379" s="62"/>
    </row>
    <row r="19380" spans="15:15" x14ac:dyDescent="0.2">
      <c r="O19380" s="62"/>
    </row>
    <row r="19381" spans="15:15" x14ac:dyDescent="0.2">
      <c r="O19381" s="62"/>
    </row>
    <row r="19382" spans="15:15" x14ac:dyDescent="0.2">
      <c r="O19382" s="62"/>
    </row>
    <row r="19383" spans="15:15" x14ac:dyDescent="0.2">
      <c r="O19383" s="62"/>
    </row>
    <row r="19384" spans="15:15" x14ac:dyDescent="0.2">
      <c r="O19384" s="62"/>
    </row>
    <row r="19385" spans="15:15" x14ac:dyDescent="0.2">
      <c r="O19385" s="62"/>
    </row>
    <row r="19386" spans="15:15" x14ac:dyDescent="0.2">
      <c r="O19386" s="62"/>
    </row>
    <row r="19387" spans="15:15" x14ac:dyDescent="0.2">
      <c r="O19387" s="62"/>
    </row>
    <row r="19388" spans="15:15" x14ac:dyDescent="0.2">
      <c r="O19388" s="62"/>
    </row>
    <row r="19389" spans="15:15" x14ac:dyDescent="0.2">
      <c r="O19389" s="62"/>
    </row>
    <row r="19390" spans="15:15" x14ac:dyDescent="0.2">
      <c r="O19390" s="62"/>
    </row>
    <row r="19391" spans="15:15" x14ac:dyDescent="0.2">
      <c r="O19391" s="62"/>
    </row>
    <row r="19392" spans="15:15" x14ac:dyDescent="0.2">
      <c r="O19392" s="62"/>
    </row>
    <row r="19393" spans="15:15" x14ac:dyDescent="0.2">
      <c r="O19393" s="62"/>
    </row>
    <row r="19394" spans="15:15" x14ac:dyDescent="0.2">
      <c r="O19394" s="62"/>
    </row>
    <row r="19395" spans="15:15" x14ac:dyDescent="0.2">
      <c r="O19395" s="62"/>
    </row>
    <row r="19396" spans="15:15" x14ac:dyDescent="0.2">
      <c r="O19396" s="62"/>
    </row>
    <row r="19397" spans="15:15" x14ac:dyDescent="0.2">
      <c r="O19397" s="62"/>
    </row>
    <row r="19398" spans="15:15" x14ac:dyDescent="0.2">
      <c r="O19398" s="62"/>
    </row>
    <row r="19399" spans="15:15" x14ac:dyDescent="0.2">
      <c r="O19399" s="62"/>
    </row>
    <row r="19400" spans="15:15" x14ac:dyDescent="0.2">
      <c r="O19400" s="62"/>
    </row>
    <row r="19401" spans="15:15" x14ac:dyDescent="0.2">
      <c r="O19401" s="62"/>
    </row>
    <row r="19402" spans="15:15" x14ac:dyDescent="0.2">
      <c r="O19402" s="62"/>
    </row>
    <row r="19403" spans="15:15" x14ac:dyDescent="0.2">
      <c r="O19403" s="62"/>
    </row>
    <row r="19404" spans="15:15" x14ac:dyDescent="0.2">
      <c r="O19404" s="62"/>
    </row>
    <row r="19405" spans="15:15" x14ac:dyDescent="0.2">
      <c r="O19405" s="62"/>
    </row>
    <row r="19406" spans="15:15" x14ac:dyDescent="0.2">
      <c r="O19406" s="62"/>
    </row>
    <row r="19407" spans="15:15" x14ac:dyDescent="0.2">
      <c r="O19407" s="62"/>
    </row>
    <row r="19408" spans="15:15" x14ac:dyDescent="0.2">
      <c r="O19408" s="62"/>
    </row>
    <row r="19409" spans="15:15" x14ac:dyDescent="0.2">
      <c r="O19409" s="62"/>
    </row>
    <row r="19410" spans="15:15" x14ac:dyDescent="0.2">
      <c r="O19410" s="62"/>
    </row>
    <row r="19411" spans="15:15" x14ac:dyDescent="0.2">
      <c r="O19411" s="62"/>
    </row>
    <row r="19412" spans="15:15" x14ac:dyDescent="0.2">
      <c r="O19412" s="62"/>
    </row>
    <row r="19413" spans="15:15" x14ac:dyDescent="0.2">
      <c r="O19413" s="62"/>
    </row>
    <row r="19414" spans="15:15" x14ac:dyDescent="0.2">
      <c r="O19414" s="62"/>
    </row>
    <row r="19415" spans="15:15" x14ac:dyDescent="0.2">
      <c r="O19415" s="62"/>
    </row>
    <row r="19416" spans="15:15" x14ac:dyDescent="0.2">
      <c r="O19416" s="62"/>
    </row>
    <row r="19417" spans="15:15" x14ac:dyDescent="0.2">
      <c r="O19417" s="62"/>
    </row>
    <row r="19418" spans="15:15" x14ac:dyDescent="0.2">
      <c r="O19418" s="62"/>
    </row>
    <row r="19419" spans="15:15" x14ac:dyDescent="0.2">
      <c r="O19419" s="62"/>
    </row>
    <row r="19420" spans="15:15" x14ac:dyDescent="0.2">
      <c r="O19420" s="62"/>
    </row>
    <row r="19421" spans="15:15" x14ac:dyDescent="0.2">
      <c r="O19421" s="62"/>
    </row>
    <row r="19422" spans="15:15" x14ac:dyDescent="0.2">
      <c r="O19422" s="62"/>
    </row>
    <row r="19423" spans="15:15" x14ac:dyDescent="0.2">
      <c r="O19423" s="62"/>
    </row>
    <row r="19424" spans="15:15" x14ac:dyDescent="0.2">
      <c r="O19424" s="62"/>
    </row>
    <row r="19425" spans="15:15" x14ac:dyDescent="0.2">
      <c r="O19425" s="62"/>
    </row>
    <row r="19426" spans="15:15" x14ac:dyDescent="0.2">
      <c r="O19426" s="62"/>
    </row>
    <row r="19427" spans="15:15" x14ac:dyDescent="0.2">
      <c r="O19427" s="62"/>
    </row>
    <row r="19428" spans="15:15" x14ac:dyDescent="0.2">
      <c r="O19428" s="62"/>
    </row>
    <row r="19429" spans="15:15" x14ac:dyDescent="0.2">
      <c r="O19429" s="62"/>
    </row>
    <row r="19430" spans="15:15" x14ac:dyDescent="0.2">
      <c r="O19430" s="62"/>
    </row>
    <row r="19431" spans="15:15" x14ac:dyDescent="0.2">
      <c r="O19431" s="62"/>
    </row>
    <row r="19432" spans="15:15" x14ac:dyDescent="0.2">
      <c r="O19432" s="62"/>
    </row>
    <row r="19433" spans="15:15" x14ac:dyDescent="0.2">
      <c r="O19433" s="62"/>
    </row>
    <row r="19434" spans="15:15" x14ac:dyDescent="0.2">
      <c r="O19434" s="62"/>
    </row>
    <row r="19435" spans="15:15" x14ac:dyDescent="0.2">
      <c r="O19435" s="62"/>
    </row>
    <row r="19436" spans="15:15" x14ac:dyDescent="0.2">
      <c r="O19436" s="62"/>
    </row>
    <row r="19437" spans="15:15" x14ac:dyDescent="0.2">
      <c r="O19437" s="62"/>
    </row>
    <row r="19438" spans="15:15" x14ac:dyDescent="0.2">
      <c r="O19438" s="62"/>
    </row>
    <row r="19439" spans="15:15" x14ac:dyDescent="0.2">
      <c r="O19439" s="62"/>
    </row>
    <row r="19440" spans="15:15" x14ac:dyDescent="0.2">
      <c r="O19440" s="62"/>
    </row>
    <row r="19441" spans="15:15" x14ac:dyDescent="0.2">
      <c r="O19441" s="62"/>
    </row>
    <row r="19442" spans="15:15" x14ac:dyDescent="0.2">
      <c r="O19442" s="62"/>
    </row>
    <row r="19443" spans="15:15" x14ac:dyDescent="0.2">
      <c r="O19443" s="62"/>
    </row>
    <row r="19444" spans="15:15" x14ac:dyDescent="0.2">
      <c r="O19444" s="62"/>
    </row>
    <row r="19445" spans="15:15" x14ac:dyDescent="0.2">
      <c r="O19445" s="62"/>
    </row>
    <row r="19446" spans="15:15" x14ac:dyDescent="0.2">
      <c r="O19446" s="62"/>
    </row>
    <row r="19447" spans="15:15" x14ac:dyDescent="0.2">
      <c r="O19447" s="62"/>
    </row>
    <row r="19448" spans="15:15" x14ac:dyDescent="0.2">
      <c r="O19448" s="62"/>
    </row>
    <row r="19449" spans="15:15" x14ac:dyDescent="0.2">
      <c r="O19449" s="62"/>
    </row>
    <row r="19450" spans="15:15" x14ac:dyDescent="0.2">
      <c r="O19450" s="62"/>
    </row>
    <row r="19451" spans="15:15" x14ac:dyDescent="0.2">
      <c r="O19451" s="62"/>
    </row>
    <row r="19452" spans="15:15" x14ac:dyDescent="0.2">
      <c r="O19452" s="62"/>
    </row>
    <row r="19453" spans="15:15" x14ac:dyDescent="0.2">
      <c r="O19453" s="62"/>
    </row>
    <row r="19454" spans="15:15" x14ac:dyDescent="0.2">
      <c r="O19454" s="62"/>
    </row>
    <row r="19455" spans="15:15" x14ac:dyDescent="0.2">
      <c r="O19455" s="62"/>
    </row>
    <row r="19456" spans="15:15" x14ac:dyDescent="0.2">
      <c r="O19456" s="62"/>
    </row>
    <row r="19457" spans="15:15" x14ac:dyDescent="0.2">
      <c r="O19457" s="62"/>
    </row>
    <row r="19458" spans="15:15" x14ac:dyDescent="0.2">
      <c r="O19458" s="62"/>
    </row>
    <row r="19459" spans="15:15" x14ac:dyDescent="0.2">
      <c r="O19459" s="62"/>
    </row>
    <row r="19460" spans="15:15" x14ac:dyDescent="0.2">
      <c r="O19460" s="62"/>
    </row>
    <row r="19461" spans="15:15" x14ac:dyDescent="0.2">
      <c r="O19461" s="62"/>
    </row>
    <row r="19462" spans="15:15" x14ac:dyDescent="0.2">
      <c r="O19462" s="62"/>
    </row>
    <row r="19463" spans="15:15" x14ac:dyDescent="0.2">
      <c r="O19463" s="62"/>
    </row>
    <row r="19464" spans="15:15" x14ac:dyDescent="0.2">
      <c r="O19464" s="62"/>
    </row>
    <row r="19465" spans="15:15" x14ac:dyDescent="0.2">
      <c r="O19465" s="62"/>
    </row>
    <row r="19466" spans="15:15" x14ac:dyDescent="0.2">
      <c r="O19466" s="62"/>
    </row>
    <row r="19467" spans="15:15" x14ac:dyDescent="0.2">
      <c r="O19467" s="62"/>
    </row>
    <row r="19468" spans="15:15" x14ac:dyDescent="0.2">
      <c r="O19468" s="62"/>
    </row>
    <row r="19469" spans="15:15" x14ac:dyDescent="0.2">
      <c r="O19469" s="62"/>
    </row>
    <row r="19470" spans="15:15" x14ac:dyDescent="0.2">
      <c r="O19470" s="62"/>
    </row>
    <row r="19471" spans="15:15" x14ac:dyDescent="0.2">
      <c r="O19471" s="62"/>
    </row>
    <row r="19472" spans="15:15" x14ac:dyDescent="0.2">
      <c r="O19472" s="62"/>
    </row>
    <row r="19473" spans="15:15" x14ac:dyDescent="0.2">
      <c r="O19473" s="62"/>
    </row>
    <row r="19474" spans="15:15" x14ac:dyDescent="0.2">
      <c r="O19474" s="62"/>
    </row>
    <row r="19475" spans="15:15" x14ac:dyDescent="0.2">
      <c r="O19475" s="62"/>
    </row>
    <row r="19476" spans="15:15" x14ac:dyDescent="0.2">
      <c r="O19476" s="62"/>
    </row>
    <row r="19477" spans="15:15" x14ac:dyDescent="0.2">
      <c r="O19477" s="62"/>
    </row>
    <row r="19478" spans="15:15" x14ac:dyDescent="0.2">
      <c r="O19478" s="62"/>
    </row>
    <row r="19479" spans="15:15" x14ac:dyDescent="0.2">
      <c r="O19479" s="62"/>
    </row>
    <row r="19480" spans="15:15" x14ac:dyDescent="0.2">
      <c r="O19480" s="62"/>
    </row>
    <row r="19481" spans="15:15" x14ac:dyDescent="0.2">
      <c r="O19481" s="62"/>
    </row>
    <row r="19482" spans="15:15" x14ac:dyDescent="0.2">
      <c r="O19482" s="62"/>
    </row>
    <row r="19483" spans="15:15" x14ac:dyDescent="0.2">
      <c r="O19483" s="62"/>
    </row>
    <row r="19484" spans="15:15" x14ac:dyDescent="0.2">
      <c r="O19484" s="62"/>
    </row>
    <row r="19485" spans="15:15" x14ac:dyDescent="0.2">
      <c r="O19485" s="62"/>
    </row>
    <row r="19486" spans="15:15" x14ac:dyDescent="0.2">
      <c r="O19486" s="62"/>
    </row>
    <row r="19487" spans="15:15" x14ac:dyDescent="0.2">
      <c r="O19487" s="62"/>
    </row>
    <row r="19488" spans="15:15" x14ac:dyDescent="0.2">
      <c r="O19488" s="62"/>
    </row>
    <row r="19489" spans="15:15" x14ac:dyDescent="0.2">
      <c r="O19489" s="62"/>
    </row>
    <row r="19490" spans="15:15" x14ac:dyDescent="0.2">
      <c r="O19490" s="62"/>
    </row>
    <row r="19491" spans="15:15" x14ac:dyDescent="0.2">
      <c r="O19491" s="62"/>
    </row>
    <row r="19492" spans="15:15" x14ac:dyDescent="0.2">
      <c r="O19492" s="62"/>
    </row>
    <row r="19493" spans="15:15" x14ac:dyDescent="0.2">
      <c r="O19493" s="62"/>
    </row>
    <row r="19494" spans="15:15" x14ac:dyDescent="0.2">
      <c r="O19494" s="62"/>
    </row>
    <row r="19495" spans="15:15" x14ac:dyDescent="0.2">
      <c r="O19495" s="62"/>
    </row>
    <row r="19496" spans="15:15" x14ac:dyDescent="0.2">
      <c r="O19496" s="62"/>
    </row>
    <row r="19497" spans="15:15" x14ac:dyDescent="0.2">
      <c r="O19497" s="62"/>
    </row>
    <row r="19498" spans="15:15" x14ac:dyDescent="0.2">
      <c r="O19498" s="62"/>
    </row>
    <row r="19499" spans="15:15" x14ac:dyDescent="0.2">
      <c r="O19499" s="62"/>
    </row>
    <row r="19500" spans="15:15" x14ac:dyDescent="0.2">
      <c r="O19500" s="62"/>
    </row>
    <row r="19501" spans="15:15" x14ac:dyDescent="0.2">
      <c r="O19501" s="62"/>
    </row>
    <row r="19502" spans="15:15" x14ac:dyDescent="0.2">
      <c r="O19502" s="62"/>
    </row>
    <row r="19503" spans="15:15" x14ac:dyDescent="0.2">
      <c r="O19503" s="62"/>
    </row>
    <row r="19504" spans="15:15" x14ac:dyDescent="0.2">
      <c r="O19504" s="62"/>
    </row>
    <row r="19505" spans="15:15" x14ac:dyDescent="0.2">
      <c r="O19505" s="62"/>
    </row>
    <row r="19506" spans="15:15" x14ac:dyDescent="0.2">
      <c r="O19506" s="62"/>
    </row>
    <row r="19507" spans="15:15" x14ac:dyDescent="0.2">
      <c r="O19507" s="62"/>
    </row>
    <row r="19508" spans="15:15" x14ac:dyDescent="0.2">
      <c r="O19508" s="62"/>
    </row>
    <row r="19509" spans="15:15" x14ac:dyDescent="0.2">
      <c r="O19509" s="62"/>
    </row>
    <row r="19510" spans="15:15" x14ac:dyDescent="0.2">
      <c r="O19510" s="62"/>
    </row>
    <row r="19511" spans="15:15" x14ac:dyDescent="0.2">
      <c r="O19511" s="62"/>
    </row>
    <row r="19512" spans="15:15" x14ac:dyDescent="0.2">
      <c r="O19512" s="62"/>
    </row>
    <row r="19513" spans="15:15" x14ac:dyDescent="0.2">
      <c r="O19513" s="62"/>
    </row>
    <row r="19514" spans="15:15" x14ac:dyDescent="0.2">
      <c r="O19514" s="62"/>
    </row>
    <row r="19515" spans="15:15" x14ac:dyDescent="0.2">
      <c r="O19515" s="62"/>
    </row>
    <row r="19516" spans="15:15" x14ac:dyDescent="0.2">
      <c r="O19516" s="62"/>
    </row>
    <row r="19517" spans="15:15" x14ac:dyDescent="0.2">
      <c r="O19517" s="62"/>
    </row>
    <row r="19518" spans="15:15" x14ac:dyDescent="0.2">
      <c r="O19518" s="62"/>
    </row>
    <row r="19519" spans="15:15" x14ac:dyDescent="0.2">
      <c r="O19519" s="62"/>
    </row>
    <row r="19520" spans="15:15" x14ac:dyDescent="0.2">
      <c r="O19520" s="62"/>
    </row>
    <row r="19521" spans="15:15" x14ac:dyDescent="0.2">
      <c r="O19521" s="62"/>
    </row>
    <row r="19522" spans="15:15" x14ac:dyDescent="0.2">
      <c r="O19522" s="62"/>
    </row>
    <row r="19523" spans="15:15" x14ac:dyDescent="0.2">
      <c r="O19523" s="62"/>
    </row>
    <row r="19524" spans="15:15" x14ac:dyDescent="0.2">
      <c r="O19524" s="62"/>
    </row>
    <row r="19525" spans="15:15" x14ac:dyDescent="0.2">
      <c r="O19525" s="62"/>
    </row>
    <row r="19526" spans="15:15" x14ac:dyDescent="0.2">
      <c r="O19526" s="62"/>
    </row>
    <row r="19527" spans="15:15" x14ac:dyDescent="0.2">
      <c r="O19527" s="62"/>
    </row>
    <row r="19528" spans="15:15" x14ac:dyDescent="0.2">
      <c r="O19528" s="62"/>
    </row>
    <row r="19529" spans="15:15" x14ac:dyDescent="0.2">
      <c r="O19529" s="62"/>
    </row>
    <row r="19530" spans="15:15" x14ac:dyDescent="0.2">
      <c r="O19530" s="62"/>
    </row>
    <row r="19531" spans="15:15" x14ac:dyDescent="0.2">
      <c r="O19531" s="62"/>
    </row>
    <row r="19532" spans="15:15" x14ac:dyDescent="0.2">
      <c r="O19532" s="62"/>
    </row>
    <row r="19533" spans="15:15" x14ac:dyDescent="0.2">
      <c r="O19533" s="62"/>
    </row>
    <row r="19534" spans="15:15" x14ac:dyDescent="0.2">
      <c r="O19534" s="62"/>
    </row>
    <row r="19535" spans="15:15" x14ac:dyDescent="0.2">
      <c r="O19535" s="62"/>
    </row>
    <row r="19536" spans="15:15" x14ac:dyDescent="0.2">
      <c r="O19536" s="62"/>
    </row>
    <row r="19537" spans="15:15" x14ac:dyDescent="0.2">
      <c r="O19537" s="62"/>
    </row>
    <row r="19538" spans="15:15" x14ac:dyDescent="0.2">
      <c r="O19538" s="62"/>
    </row>
    <row r="19539" spans="15:15" x14ac:dyDescent="0.2">
      <c r="O19539" s="62"/>
    </row>
    <row r="19540" spans="15:15" x14ac:dyDescent="0.2">
      <c r="O19540" s="62"/>
    </row>
    <row r="19541" spans="15:15" x14ac:dyDescent="0.2">
      <c r="O19541" s="62"/>
    </row>
    <row r="19542" spans="15:15" x14ac:dyDescent="0.2">
      <c r="O19542" s="62"/>
    </row>
    <row r="19543" spans="15:15" x14ac:dyDescent="0.2">
      <c r="O19543" s="62"/>
    </row>
    <row r="19544" spans="15:15" x14ac:dyDescent="0.2">
      <c r="O19544" s="62"/>
    </row>
    <row r="19545" spans="15:15" x14ac:dyDescent="0.2">
      <c r="O19545" s="62"/>
    </row>
    <row r="19546" spans="15:15" x14ac:dyDescent="0.2">
      <c r="O19546" s="62"/>
    </row>
    <row r="19547" spans="15:15" x14ac:dyDescent="0.2">
      <c r="O19547" s="62"/>
    </row>
    <row r="19548" spans="15:15" x14ac:dyDescent="0.2">
      <c r="O19548" s="62"/>
    </row>
    <row r="19549" spans="15:15" x14ac:dyDescent="0.2">
      <c r="O19549" s="62"/>
    </row>
    <row r="19550" spans="15:15" x14ac:dyDescent="0.2">
      <c r="O19550" s="62"/>
    </row>
    <row r="19551" spans="15:15" x14ac:dyDescent="0.2">
      <c r="O19551" s="62"/>
    </row>
    <row r="19552" spans="15:15" x14ac:dyDescent="0.2">
      <c r="O19552" s="62"/>
    </row>
    <row r="19553" spans="15:15" x14ac:dyDescent="0.2">
      <c r="O19553" s="62"/>
    </row>
    <row r="19554" spans="15:15" x14ac:dyDescent="0.2">
      <c r="O19554" s="62"/>
    </row>
    <row r="19555" spans="15:15" x14ac:dyDescent="0.2">
      <c r="O19555" s="62"/>
    </row>
    <row r="19556" spans="15:15" x14ac:dyDescent="0.2">
      <c r="O19556" s="62"/>
    </row>
    <row r="19557" spans="15:15" x14ac:dyDescent="0.2">
      <c r="O19557" s="62"/>
    </row>
    <row r="19558" spans="15:15" x14ac:dyDescent="0.2">
      <c r="O19558" s="62"/>
    </row>
    <row r="19559" spans="15:15" x14ac:dyDescent="0.2">
      <c r="O19559" s="62"/>
    </row>
    <row r="19560" spans="15:15" x14ac:dyDescent="0.2">
      <c r="O19560" s="62"/>
    </row>
    <row r="19561" spans="15:15" x14ac:dyDescent="0.2">
      <c r="O19561" s="62"/>
    </row>
    <row r="19562" spans="15:15" x14ac:dyDescent="0.2">
      <c r="O19562" s="62"/>
    </row>
    <row r="19563" spans="15:15" x14ac:dyDescent="0.2">
      <c r="O19563" s="62"/>
    </row>
    <row r="19564" spans="15:15" x14ac:dyDescent="0.2">
      <c r="O19564" s="62"/>
    </row>
    <row r="19565" spans="15:15" x14ac:dyDescent="0.2">
      <c r="O19565" s="62"/>
    </row>
    <row r="19566" spans="15:15" x14ac:dyDescent="0.2">
      <c r="O19566" s="62"/>
    </row>
    <row r="19567" spans="15:15" x14ac:dyDescent="0.2">
      <c r="O19567" s="62"/>
    </row>
    <row r="19568" spans="15:15" x14ac:dyDescent="0.2">
      <c r="O19568" s="62"/>
    </row>
    <row r="19569" spans="15:15" x14ac:dyDescent="0.2">
      <c r="O19569" s="62"/>
    </row>
    <row r="19570" spans="15:15" x14ac:dyDescent="0.2">
      <c r="O19570" s="62"/>
    </row>
    <row r="19571" spans="15:15" x14ac:dyDescent="0.2">
      <c r="O19571" s="62"/>
    </row>
    <row r="19572" spans="15:15" x14ac:dyDescent="0.2">
      <c r="O19572" s="62"/>
    </row>
    <row r="19573" spans="15:15" x14ac:dyDescent="0.2">
      <c r="O19573" s="62"/>
    </row>
    <row r="19574" spans="15:15" x14ac:dyDescent="0.2">
      <c r="O19574" s="62"/>
    </row>
    <row r="19575" spans="15:15" x14ac:dyDescent="0.2">
      <c r="O19575" s="62"/>
    </row>
    <row r="19576" spans="15:15" x14ac:dyDescent="0.2">
      <c r="O19576" s="62"/>
    </row>
    <row r="19577" spans="15:15" x14ac:dyDescent="0.2">
      <c r="O19577" s="62"/>
    </row>
    <row r="19578" spans="15:15" x14ac:dyDescent="0.2">
      <c r="O19578" s="62"/>
    </row>
    <row r="19579" spans="15:15" x14ac:dyDescent="0.2">
      <c r="O19579" s="62"/>
    </row>
    <row r="19580" spans="15:15" x14ac:dyDescent="0.2">
      <c r="O19580" s="62"/>
    </row>
    <row r="19581" spans="15:15" x14ac:dyDescent="0.2">
      <c r="O19581" s="62"/>
    </row>
    <row r="19582" spans="15:15" x14ac:dyDescent="0.2">
      <c r="O19582" s="62"/>
    </row>
    <row r="19583" spans="15:15" x14ac:dyDescent="0.2">
      <c r="O19583" s="62"/>
    </row>
    <row r="19584" spans="15:15" x14ac:dyDescent="0.2">
      <c r="O19584" s="62"/>
    </row>
    <row r="19585" spans="15:15" x14ac:dyDescent="0.2">
      <c r="O19585" s="62"/>
    </row>
    <row r="19586" spans="15:15" x14ac:dyDescent="0.2">
      <c r="O19586" s="62"/>
    </row>
    <row r="19587" spans="15:15" x14ac:dyDescent="0.2">
      <c r="O19587" s="62"/>
    </row>
    <row r="19588" spans="15:15" x14ac:dyDescent="0.2">
      <c r="O19588" s="62"/>
    </row>
    <row r="19589" spans="15:15" x14ac:dyDescent="0.2">
      <c r="O19589" s="62"/>
    </row>
    <row r="19590" spans="15:15" x14ac:dyDescent="0.2">
      <c r="O19590" s="62"/>
    </row>
    <row r="19591" spans="15:15" x14ac:dyDescent="0.2">
      <c r="O19591" s="62"/>
    </row>
    <row r="19592" spans="15:15" x14ac:dyDescent="0.2">
      <c r="O19592" s="62"/>
    </row>
    <row r="19593" spans="15:15" x14ac:dyDescent="0.2">
      <c r="O19593" s="62"/>
    </row>
    <row r="19594" spans="15:15" x14ac:dyDescent="0.2">
      <c r="O19594" s="62"/>
    </row>
    <row r="19595" spans="15:15" x14ac:dyDescent="0.2">
      <c r="O19595" s="62"/>
    </row>
    <row r="19596" spans="15:15" x14ac:dyDescent="0.2">
      <c r="O19596" s="62"/>
    </row>
    <row r="19597" spans="15:15" x14ac:dyDescent="0.2">
      <c r="O19597" s="62"/>
    </row>
    <row r="19598" spans="15:15" x14ac:dyDescent="0.2">
      <c r="O19598" s="62"/>
    </row>
    <row r="19599" spans="15:15" x14ac:dyDescent="0.2">
      <c r="O19599" s="62"/>
    </row>
    <row r="19600" spans="15:15" x14ac:dyDescent="0.2">
      <c r="O19600" s="62"/>
    </row>
    <row r="19601" spans="15:15" x14ac:dyDescent="0.2">
      <c r="O19601" s="62"/>
    </row>
    <row r="19602" spans="15:15" x14ac:dyDescent="0.2">
      <c r="O19602" s="62"/>
    </row>
    <row r="19603" spans="15:15" x14ac:dyDescent="0.2">
      <c r="O19603" s="62"/>
    </row>
    <row r="19604" spans="15:15" x14ac:dyDescent="0.2">
      <c r="O19604" s="62"/>
    </row>
    <row r="19605" spans="15:15" x14ac:dyDescent="0.2">
      <c r="O19605" s="62"/>
    </row>
    <row r="19606" spans="15:15" x14ac:dyDescent="0.2">
      <c r="O19606" s="62"/>
    </row>
    <row r="19607" spans="15:15" x14ac:dyDescent="0.2">
      <c r="O19607" s="62"/>
    </row>
    <row r="19608" spans="15:15" x14ac:dyDescent="0.2">
      <c r="O19608" s="62"/>
    </row>
    <row r="19609" spans="15:15" x14ac:dyDescent="0.2">
      <c r="O19609" s="62"/>
    </row>
    <row r="19610" spans="15:15" x14ac:dyDescent="0.2">
      <c r="O19610" s="62"/>
    </row>
    <row r="19611" spans="15:15" x14ac:dyDescent="0.2">
      <c r="O19611" s="62"/>
    </row>
    <row r="19612" spans="15:15" x14ac:dyDescent="0.2">
      <c r="O19612" s="62"/>
    </row>
    <row r="19613" spans="15:15" x14ac:dyDescent="0.2">
      <c r="O19613" s="62"/>
    </row>
    <row r="19614" spans="15:15" x14ac:dyDescent="0.2">
      <c r="O19614" s="62"/>
    </row>
    <row r="19615" spans="15:15" x14ac:dyDescent="0.2">
      <c r="O19615" s="62"/>
    </row>
    <row r="19616" spans="15:15" x14ac:dyDescent="0.2">
      <c r="O19616" s="62"/>
    </row>
    <row r="19617" spans="15:15" x14ac:dyDescent="0.2">
      <c r="O19617" s="62"/>
    </row>
    <row r="19618" spans="15:15" x14ac:dyDescent="0.2">
      <c r="O19618" s="62"/>
    </row>
    <row r="19619" spans="15:15" x14ac:dyDescent="0.2">
      <c r="O19619" s="62"/>
    </row>
    <row r="19620" spans="15:15" x14ac:dyDescent="0.2">
      <c r="O19620" s="62"/>
    </row>
    <row r="19621" spans="15:15" x14ac:dyDescent="0.2">
      <c r="O19621" s="62"/>
    </row>
    <row r="19622" spans="15:15" x14ac:dyDescent="0.2">
      <c r="O19622" s="62"/>
    </row>
    <row r="19623" spans="15:15" x14ac:dyDescent="0.2">
      <c r="O19623" s="62"/>
    </row>
    <row r="19624" spans="15:15" x14ac:dyDescent="0.2">
      <c r="O19624" s="62"/>
    </row>
    <row r="19625" spans="15:15" x14ac:dyDescent="0.2">
      <c r="O19625" s="62"/>
    </row>
    <row r="19626" spans="15:15" x14ac:dyDescent="0.2">
      <c r="O19626" s="62"/>
    </row>
    <row r="19627" spans="15:15" x14ac:dyDescent="0.2">
      <c r="O19627" s="62"/>
    </row>
    <row r="19628" spans="15:15" x14ac:dyDescent="0.2">
      <c r="O19628" s="62"/>
    </row>
    <row r="19629" spans="15:15" x14ac:dyDescent="0.2">
      <c r="O19629" s="62"/>
    </row>
    <row r="19630" spans="15:15" x14ac:dyDescent="0.2">
      <c r="O19630" s="62"/>
    </row>
    <row r="19631" spans="15:15" x14ac:dyDescent="0.2">
      <c r="O19631" s="62"/>
    </row>
    <row r="19632" spans="15:15" x14ac:dyDescent="0.2">
      <c r="O19632" s="62"/>
    </row>
    <row r="19633" spans="15:15" x14ac:dyDescent="0.2">
      <c r="O19633" s="62"/>
    </row>
    <row r="19634" spans="15:15" x14ac:dyDescent="0.2">
      <c r="O19634" s="62"/>
    </row>
    <row r="19635" spans="15:15" x14ac:dyDescent="0.2">
      <c r="O19635" s="62"/>
    </row>
    <row r="19636" spans="15:15" x14ac:dyDescent="0.2">
      <c r="O19636" s="62"/>
    </row>
    <row r="19637" spans="15:15" x14ac:dyDescent="0.2">
      <c r="O19637" s="62"/>
    </row>
    <row r="19638" spans="15:15" x14ac:dyDescent="0.2">
      <c r="O19638" s="62"/>
    </row>
    <row r="19639" spans="15:15" x14ac:dyDescent="0.2">
      <c r="O19639" s="62"/>
    </row>
    <row r="19640" spans="15:15" x14ac:dyDescent="0.2">
      <c r="O19640" s="62"/>
    </row>
    <row r="19641" spans="15:15" x14ac:dyDescent="0.2">
      <c r="O19641" s="62"/>
    </row>
    <row r="19642" spans="15:15" x14ac:dyDescent="0.2">
      <c r="O19642" s="62"/>
    </row>
    <row r="19643" spans="15:15" x14ac:dyDescent="0.2">
      <c r="O19643" s="62"/>
    </row>
    <row r="19644" spans="15:15" x14ac:dyDescent="0.2">
      <c r="O19644" s="62"/>
    </row>
    <row r="19645" spans="15:15" x14ac:dyDescent="0.2">
      <c r="O19645" s="62"/>
    </row>
    <row r="19646" spans="15:15" x14ac:dyDescent="0.2">
      <c r="O19646" s="62"/>
    </row>
    <row r="19647" spans="15:15" x14ac:dyDescent="0.2">
      <c r="O19647" s="62"/>
    </row>
    <row r="19648" spans="15:15" x14ac:dyDescent="0.2">
      <c r="O19648" s="62"/>
    </row>
    <row r="19649" spans="15:15" x14ac:dyDescent="0.2">
      <c r="O19649" s="62"/>
    </row>
    <row r="19650" spans="15:15" x14ac:dyDescent="0.2">
      <c r="O19650" s="62"/>
    </row>
    <row r="19651" spans="15:15" x14ac:dyDescent="0.2">
      <c r="O19651" s="62"/>
    </row>
    <row r="19652" spans="15:15" x14ac:dyDescent="0.2">
      <c r="O19652" s="62"/>
    </row>
    <row r="19653" spans="15:15" x14ac:dyDescent="0.2">
      <c r="O19653" s="62"/>
    </row>
    <row r="19654" spans="15:15" x14ac:dyDescent="0.2">
      <c r="O19654" s="62"/>
    </row>
    <row r="19655" spans="15:15" x14ac:dyDescent="0.2">
      <c r="O19655" s="62"/>
    </row>
    <row r="19656" spans="15:15" x14ac:dyDescent="0.2">
      <c r="O19656" s="62"/>
    </row>
    <row r="19657" spans="15:15" x14ac:dyDescent="0.2">
      <c r="O19657" s="62"/>
    </row>
    <row r="19658" spans="15:15" x14ac:dyDescent="0.2">
      <c r="O19658" s="62"/>
    </row>
    <row r="19659" spans="15:15" x14ac:dyDescent="0.2">
      <c r="O19659" s="62"/>
    </row>
    <row r="19660" spans="15:15" x14ac:dyDescent="0.2">
      <c r="O19660" s="62"/>
    </row>
    <row r="19661" spans="15:15" x14ac:dyDescent="0.2">
      <c r="O19661" s="62"/>
    </row>
    <row r="19662" spans="15:15" x14ac:dyDescent="0.2">
      <c r="O19662" s="62"/>
    </row>
    <row r="19663" spans="15:15" x14ac:dyDescent="0.2">
      <c r="O19663" s="62"/>
    </row>
    <row r="19664" spans="15:15" x14ac:dyDescent="0.2">
      <c r="O19664" s="62"/>
    </row>
    <row r="19665" spans="15:15" x14ac:dyDescent="0.2">
      <c r="O19665" s="62"/>
    </row>
    <row r="19666" spans="15:15" x14ac:dyDescent="0.2">
      <c r="O19666" s="62"/>
    </row>
    <row r="19667" spans="15:15" x14ac:dyDescent="0.2">
      <c r="O19667" s="62"/>
    </row>
    <row r="19668" spans="15:15" x14ac:dyDescent="0.2">
      <c r="O19668" s="62"/>
    </row>
    <row r="19669" spans="15:15" x14ac:dyDescent="0.2">
      <c r="O19669" s="62"/>
    </row>
    <row r="19670" spans="15:15" x14ac:dyDescent="0.2">
      <c r="O19670" s="62"/>
    </row>
    <row r="19671" spans="15:15" x14ac:dyDescent="0.2">
      <c r="O19671" s="62"/>
    </row>
    <row r="19672" spans="15:15" x14ac:dyDescent="0.2">
      <c r="O19672" s="62"/>
    </row>
    <row r="19673" spans="15:15" x14ac:dyDescent="0.2">
      <c r="O19673" s="62"/>
    </row>
    <row r="19674" spans="15:15" x14ac:dyDescent="0.2">
      <c r="O19674" s="62"/>
    </row>
    <row r="19675" spans="15:15" x14ac:dyDescent="0.2">
      <c r="O19675" s="62"/>
    </row>
    <row r="19676" spans="15:15" x14ac:dyDescent="0.2">
      <c r="O19676" s="62"/>
    </row>
    <row r="19677" spans="15:15" x14ac:dyDescent="0.2">
      <c r="O19677" s="62"/>
    </row>
    <row r="19678" spans="15:15" x14ac:dyDescent="0.2">
      <c r="O19678" s="62"/>
    </row>
    <row r="19679" spans="15:15" x14ac:dyDescent="0.2">
      <c r="O19679" s="62"/>
    </row>
    <row r="19680" spans="15:15" x14ac:dyDescent="0.2">
      <c r="O19680" s="62"/>
    </row>
    <row r="19681" spans="15:15" x14ac:dyDescent="0.2">
      <c r="O19681" s="62"/>
    </row>
    <row r="19682" spans="15:15" x14ac:dyDescent="0.2">
      <c r="O19682" s="62"/>
    </row>
    <row r="19683" spans="15:15" x14ac:dyDescent="0.2">
      <c r="O19683" s="62"/>
    </row>
    <row r="19684" spans="15:15" x14ac:dyDescent="0.2">
      <c r="O19684" s="62"/>
    </row>
    <row r="19685" spans="15:15" x14ac:dyDescent="0.2">
      <c r="O19685" s="62"/>
    </row>
    <row r="19686" spans="15:15" x14ac:dyDescent="0.2">
      <c r="O19686" s="62"/>
    </row>
    <row r="19687" spans="15:15" x14ac:dyDescent="0.2">
      <c r="O19687" s="62"/>
    </row>
    <row r="19688" spans="15:15" x14ac:dyDescent="0.2">
      <c r="O19688" s="62"/>
    </row>
    <row r="19689" spans="15:15" x14ac:dyDescent="0.2">
      <c r="O19689" s="62"/>
    </row>
    <row r="19690" spans="15:15" x14ac:dyDescent="0.2">
      <c r="O19690" s="62"/>
    </row>
    <row r="19691" spans="15:15" x14ac:dyDescent="0.2">
      <c r="O19691" s="62"/>
    </row>
    <row r="19692" spans="15:15" x14ac:dyDescent="0.2">
      <c r="O19692" s="62"/>
    </row>
    <row r="19693" spans="15:15" x14ac:dyDescent="0.2">
      <c r="O19693" s="62"/>
    </row>
    <row r="19694" spans="15:15" x14ac:dyDescent="0.2">
      <c r="O19694" s="62"/>
    </row>
    <row r="19695" spans="15:15" x14ac:dyDescent="0.2">
      <c r="O19695" s="62"/>
    </row>
    <row r="19696" spans="15:15" x14ac:dyDescent="0.2">
      <c r="O19696" s="62"/>
    </row>
    <row r="19697" spans="15:15" x14ac:dyDescent="0.2">
      <c r="O19697" s="62"/>
    </row>
    <row r="19698" spans="15:15" x14ac:dyDescent="0.2">
      <c r="O19698" s="62"/>
    </row>
    <row r="19699" spans="15:15" x14ac:dyDescent="0.2">
      <c r="O19699" s="62"/>
    </row>
    <row r="19700" spans="15:15" x14ac:dyDescent="0.2">
      <c r="O19700" s="62"/>
    </row>
    <row r="19701" spans="15:15" x14ac:dyDescent="0.2">
      <c r="O19701" s="62"/>
    </row>
    <row r="19702" spans="15:15" x14ac:dyDescent="0.2">
      <c r="O19702" s="62"/>
    </row>
    <row r="19703" spans="15:15" x14ac:dyDescent="0.2">
      <c r="O19703" s="62"/>
    </row>
    <row r="19704" spans="15:15" x14ac:dyDescent="0.2">
      <c r="O19704" s="62"/>
    </row>
    <row r="19705" spans="15:15" x14ac:dyDescent="0.2">
      <c r="O19705" s="62"/>
    </row>
    <row r="19706" spans="15:15" x14ac:dyDescent="0.2">
      <c r="O19706" s="62"/>
    </row>
    <row r="19707" spans="15:15" x14ac:dyDescent="0.2">
      <c r="O19707" s="62"/>
    </row>
    <row r="19708" spans="15:15" x14ac:dyDescent="0.2">
      <c r="O19708" s="62"/>
    </row>
    <row r="19709" spans="15:15" x14ac:dyDescent="0.2">
      <c r="O19709" s="62"/>
    </row>
    <row r="19710" spans="15:15" x14ac:dyDescent="0.2">
      <c r="O19710" s="62"/>
    </row>
    <row r="19711" spans="15:15" x14ac:dyDescent="0.2">
      <c r="O19711" s="62"/>
    </row>
    <row r="19712" spans="15:15" x14ac:dyDescent="0.2">
      <c r="O19712" s="62"/>
    </row>
    <row r="19713" spans="15:15" x14ac:dyDescent="0.2">
      <c r="O19713" s="62"/>
    </row>
    <row r="19714" spans="15:15" x14ac:dyDescent="0.2">
      <c r="O19714" s="62"/>
    </row>
    <row r="19715" spans="15:15" x14ac:dyDescent="0.2">
      <c r="O19715" s="62"/>
    </row>
    <row r="19716" spans="15:15" x14ac:dyDescent="0.2">
      <c r="O19716" s="62"/>
    </row>
    <row r="19717" spans="15:15" x14ac:dyDescent="0.2">
      <c r="O19717" s="62"/>
    </row>
    <row r="19718" spans="15:15" x14ac:dyDescent="0.2">
      <c r="O19718" s="62"/>
    </row>
    <row r="19719" spans="15:15" x14ac:dyDescent="0.2">
      <c r="O19719" s="62"/>
    </row>
    <row r="19720" spans="15:15" x14ac:dyDescent="0.2">
      <c r="O19720" s="62"/>
    </row>
    <row r="19721" spans="15:15" x14ac:dyDescent="0.2">
      <c r="O19721" s="62"/>
    </row>
    <row r="19722" spans="15:15" x14ac:dyDescent="0.2">
      <c r="O19722" s="62"/>
    </row>
    <row r="19723" spans="15:15" x14ac:dyDescent="0.2">
      <c r="O19723" s="62"/>
    </row>
    <row r="19724" spans="15:15" x14ac:dyDescent="0.2">
      <c r="O19724" s="62"/>
    </row>
    <row r="19725" spans="15:15" x14ac:dyDescent="0.2">
      <c r="O19725" s="62"/>
    </row>
    <row r="19726" spans="15:15" x14ac:dyDescent="0.2">
      <c r="O19726" s="62"/>
    </row>
    <row r="19727" spans="15:15" x14ac:dyDescent="0.2">
      <c r="O19727" s="62"/>
    </row>
    <row r="19728" spans="15:15" x14ac:dyDescent="0.2">
      <c r="O19728" s="62"/>
    </row>
    <row r="19729" spans="15:15" x14ac:dyDescent="0.2">
      <c r="O19729" s="62"/>
    </row>
    <row r="19730" spans="15:15" x14ac:dyDescent="0.2">
      <c r="O19730" s="62"/>
    </row>
    <row r="19731" spans="15:15" x14ac:dyDescent="0.2">
      <c r="O19731" s="62"/>
    </row>
    <row r="19732" spans="15:15" x14ac:dyDescent="0.2">
      <c r="O19732" s="62"/>
    </row>
    <row r="19733" spans="15:15" x14ac:dyDescent="0.2">
      <c r="O19733" s="62"/>
    </row>
    <row r="19734" spans="15:15" x14ac:dyDescent="0.2">
      <c r="O19734" s="62"/>
    </row>
    <row r="19735" spans="15:15" x14ac:dyDescent="0.2">
      <c r="O19735" s="62"/>
    </row>
    <row r="19736" spans="15:15" x14ac:dyDescent="0.2">
      <c r="O19736" s="62"/>
    </row>
    <row r="19737" spans="15:15" x14ac:dyDescent="0.2">
      <c r="O19737" s="62"/>
    </row>
    <row r="19738" spans="15:15" x14ac:dyDescent="0.2">
      <c r="O19738" s="62"/>
    </row>
    <row r="19739" spans="15:15" x14ac:dyDescent="0.2">
      <c r="O19739" s="62"/>
    </row>
    <row r="19740" spans="15:15" x14ac:dyDescent="0.2">
      <c r="O19740" s="62"/>
    </row>
    <row r="19741" spans="15:15" x14ac:dyDescent="0.2">
      <c r="O19741" s="62"/>
    </row>
    <row r="19742" spans="15:15" x14ac:dyDescent="0.2">
      <c r="O19742" s="62"/>
    </row>
    <row r="19743" spans="15:15" x14ac:dyDescent="0.2">
      <c r="O19743" s="62"/>
    </row>
    <row r="19744" spans="15:15" x14ac:dyDescent="0.2">
      <c r="O19744" s="62"/>
    </row>
    <row r="19745" spans="15:15" x14ac:dyDescent="0.2">
      <c r="O19745" s="62"/>
    </row>
    <row r="19746" spans="15:15" x14ac:dyDescent="0.2">
      <c r="O19746" s="62"/>
    </row>
    <row r="19747" spans="15:15" x14ac:dyDescent="0.2">
      <c r="O19747" s="62"/>
    </row>
    <row r="19748" spans="15:15" x14ac:dyDescent="0.2">
      <c r="O19748" s="62"/>
    </row>
    <row r="19749" spans="15:15" x14ac:dyDescent="0.2">
      <c r="O19749" s="62"/>
    </row>
    <row r="19750" spans="15:15" x14ac:dyDescent="0.2">
      <c r="O19750" s="62"/>
    </row>
    <row r="19751" spans="15:15" x14ac:dyDescent="0.2">
      <c r="O19751" s="62"/>
    </row>
    <row r="19752" spans="15:15" x14ac:dyDescent="0.2">
      <c r="O19752" s="62"/>
    </row>
    <row r="19753" spans="15:15" x14ac:dyDescent="0.2">
      <c r="O19753" s="62"/>
    </row>
    <row r="19754" spans="15:15" x14ac:dyDescent="0.2">
      <c r="O19754" s="62"/>
    </row>
    <row r="19755" spans="15:15" x14ac:dyDescent="0.2">
      <c r="O19755" s="62"/>
    </row>
    <row r="19756" spans="15:15" x14ac:dyDescent="0.2">
      <c r="O19756" s="62"/>
    </row>
    <row r="19757" spans="15:15" x14ac:dyDescent="0.2">
      <c r="O19757" s="62"/>
    </row>
    <row r="19758" spans="15:15" x14ac:dyDescent="0.2">
      <c r="O19758" s="62"/>
    </row>
    <row r="19759" spans="15:15" x14ac:dyDescent="0.2">
      <c r="O19759" s="62"/>
    </row>
    <row r="19760" spans="15:15" x14ac:dyDescent="0.2">
      <c r="O19760" s="62"/>
    </row>
    <row r="19761" spans="15:15" x14ac:dyDescent="0.2">
      <c r="O19761" s="62"/>
    </row>
    <row r="19762" spans="15:15" x14ac:dyDescent="0.2">
      <c r="O19762" s="62"/>
    </row>
    <row r="19763" spans="15:15" x14ac:dyDescent="0.2">
      <c r="O19763" s="62"/>
    </row>
    <row r="19764" spans="15:15" x14ac:dyDescent="0.2">
      <c r="O19764" s="62"/>
    </row>
    <row r="19765" spans="15:15" x14ac:dyDescent="0.2">
      <c r="O19765" s="62"/>
    </row>
    <row r="19766" spans="15:15" x14ac:dyDescent="0.2">
      <c r="O19766" s="62"/>
    </row>
    <row r="19767" spans="15:15" x14ac:dyDescent="0.2">
      <c r="O19767" s="62"/>
    </row>
    <row r="19768" spans="15:15" x14ac:dyDescent="0.2">
      <c r="O19768" s="62"/>
    </row>
    <row r="19769" spans="15:15" x14ac:dyDescent="0.2">
      <c r="O19769" s="62"/>
    </row>
    <row r="19770" spans="15:15" x14ac:dyDescent="0.2">
      <c r="O19770" s="62"/>
    </row>
    <row r="19771" spans="15:15" x14ac:dyDescent="0.2">
      <c r="O19771" s="62"/>
    </row>
    <row r="19772" spans="15:15" x14ac:dyDescent="0.2">
      <c r="O19772" s="62"/>
    </row>
    <row r="19773" spans="15:15" x14ac:dyDescent="0.2">
      <c r="O19773" s="62"/>
    </row>
    <row r="19774" spans="15:15" x14ac:dyDescent="0.2">
      <c r="O19774" s="62"/>
    </row>
    <row r="19775" spans="15:15" x14ac:dyDescent="0.2">
      <c r="O19775" s="62"/>
    </row>
    <row r="19776" spans="15:15" x14ac:dyDescent="0.2">
      <c r="O19776" s="62"/>
    </row>
    <row r="19777" spans="15:15" x14ac:dyDescent="0.2">
      <c r="O19777" s="62"/>
    </row>
    <row r="19778" spans="15:15" x14ac:dyDescent="0.2">
      <c r="O19778" s="62"/>
    </row>
    <row r="19779" spans="15:15" x14ac:dyDescent="0.2">
      <c r="O19779" s="62"/>
    </row>
    <row r="19780" spans="15:15" x14ac:dyDescent="0.2">
      <c r="O19780" s="62"/>
    </row>
    <row r="19781" spans="15:15" x14ac:dyDescent="0.2">
      <c r="O19781" s="62"/>
    </row>
    <row r="19782" spans="15:15" x14ac:dyDescent="0.2">
      <c r="O19782" s="62"/>
    </row>
    <row r="19783" spans="15:15" x14ac:dyDescent="0.2">
      <c r="O19783" s="62"/>
    </row>
    <row r="19784" spans="15:15" x14ac:dyDescent="0.2">
      <c r="O19784" s="62"/>
    </row>
    <row r="19785" spans="15:15" x14ac:dyDescent="0.2">
      <c r="O19785" s="62"/>
    </row>
    <row r="19786" spans="15:15" x14ac:dyDescent="0.2">
      <c r="O19786" s="62"/>
    </row>
    <row r="19787" spans="15:15" x14ac:dyDescent="0.2">
      <c r="O19787" s="62"/>
    </row>
    <row r="19788" spans="15:15" x14ac:dyDescent="0.2">
      <c r="O19788" s="62"/>
    </row>
    <row r="19789" spans="15:15" x14ac:dyDescent="0.2">
      <c r="O19789" s="62"/>
    </row>
    <row r="19790" spans="15:15" x14ac:dyDescent="0.2">
      <c r="O19790" s="62"/>
    </row>
    <row r="19791" spans="15:15" x14ac:dyDescent="0.2">
      <c r="O19791" s="62"/>
    </row>
    <row r="19792" spans="15:15" x14ac:dyDescent="0.2">
      <c r="O19792" s="62"/>
    </row>
    <row r="19793" spans="15:15" x14ac:dyDescent="0.2">
      <c r="O19793" s="62"/>
    </row>
    <row r="19794" spans="15:15" x14ac:dyDescent="0.2">
      <c r="O19794" s="62"/>
    </row>
    <row r="19795" spans="15:15" x14ac:dyDescent="0.2">
      <c r="O19795" s="62"/>
    </row>
    <row r="19796" spans="15:15" x14ac:dyDescent="0.2">
      <c r="O19796" s="62"/>
    </row>
    <row r="19797" spans="15:15" x14ac:dyDescent="0.2">
      <c r="O19797" s="62"/>
    </row>
    <row r="19798" spans="15:15" x14ac:dyDescent="0.2">
      <c r="O19798" s="62"/>
    </row>
    <row r="19799" spans="15:15" x14ac:dyDescent="0.2">
      <c r="O19799" s="62"/>
    </row>
    <row r="19800" spans="15:15" x14ac:dyDescent="0.2">
      <c r="O19800" s="62"/>
    </row>
    <row r="19801" spans="15:15" x14ac:dyDescent="0.2">
      <c r="O19801" s="62"/>
    </row>
    <row r="19802" spans="15:15" x14ac:dyDescent="0.2">
      <c r="O19802" s="62"/>
    </row>
    <row r="19803" spans="15:15" x14ac:dyDescent="0.2">
      <c r="O19803" s="62"/>
    </row>
    <row r="19804" spans="15:15" x14ac:dyDescent="0.2">
      <c r="O19804" s="62"/>
    </row>
    <row r="19805" spans="15:15" x14ac:dyDescent="0.2">
      <c r="O19805" s="62"/>
    </row>
    <row r="19806" spans="15:15" x14ac:dyDescent="0.2">
      <c r="O19806" s="62"/>
    </row>
    <row r="19807" spans="15:15" x14ac:dyDescent="0.2">
      <c r="O19807" s="62"/>
    </row>
    <row r="19808" spans="15:15" x14ac:dyDescent="0.2">
      <c r="O19808" s="62"/>
    </row>
    <row r="19809" spans="15:15" x14ac:dyDescent="0.2">
      <c r="O19809" s="62"/>
    </row>
    <row r="19810" spans="15:15" x14ac:dyDescent="0.2">
      <c r="O19810" s="62"/>
    </row>
    <row r="19811" spans="15:15" x14ac:dyDescent="0.2">
      <c r="O19811" s="62"/>
    </row>
    <row r="19812" spans="15:15" x14ac:dyDescent="0.2">
      <c r="O19812" s="62"/>
    </row>
    <row r="19813" spans="15:15" x14ac:dyDescent="0.2">
      <c r="O19813" s="62"/>
    </row>
    <row r="19814" spans="15:15" x14ac:dyDescent="0.2">
      <c r="O19814" s="62"/>
    </row>
    <row r="19815" spans="15:15" x14ac:dyDescent="0.2">
      <c r="O19815" s="62"/>
    </row>
    <row r="19816" spans="15:15" x14ac:dyDescent="0.2">
      <c r="O19816" s="62"/>
    </row>
    <row r="19817" spans="15:15" x14ac:dyDescent="0.2">
      <c r="O19817" s="62"/>
    </row>
    <row r="19818" spans="15:15" x14ac:dyDescent="0.2">
      <c r="O19818" s="62"/>
    </row>
    <row r="19819" spans="15:15" x14ac:dyDescent="0.2">
      <c r="O19819" s="62"/>
    </row>
    <row r="19820" spans="15:15" x14ac:dyDescent="0.2">
      <c r="O19820" s="62"/>
    </row>
    <row r="19821" spans="15:15" x14ac:dyDescent="0.2">
      <c r="O19821" s="62"/>
    </row>
    <row r="19822" spans="15:15" x14ac:dyDescent="0.2">
      <c r="O19822" s="62"/>
    </row>
    <row r="19823" spans="15:15" x14ac:dyDescent="0.2">
      <c r="O19823" s="62"/>
    </row>
    <row r="19824" spans="15:15" x14ac:dyDescent="0.2">
      <c r="O19824" s="62"/>
    </row>
    <row r="19825" spans="15:15" x14ac:dyDescent="0.2">
      <c r="O19825" s="62"/>
    </row>
    <row r="19826" spans="15:15" x14ac:dyDescent="0.2">
      <c r="O19826" s="62"/>
    </row>
    <row r="19827" spans="15:15" x14ac:dyDescent="0.2">
      <c r="O19827" s="62"/>
    </row>
    <row r="19828" spans="15:15" x14ac:dyDescent="0.2">
      <c r="O19828" s="62"/>
    </row>
    <row r="19829" spans="15:15" x14ac:dyDescent="0.2">
      <c r="O19829" s="62"/>
    </row>
    <row r="19830" spans="15:15" x14ac:dyDescent="0.2">
      <c r="O19830" s="62"/>
    </row>
    <row r="19831" spans="15:15" x14ac:dyDescent="0.2">
      <c r="O19831" s="62"/>
    </row>
    <row r="19832" spans="15:15" x14ac:dyDescent="0.2">
      <c r="O19832" s="62"/>
    </row>
    <row r="19833" spans="15:15" x14ac:dyDescent="0.2">
      <c r="O19833" s="62"/>
    </row>
    <row r="19834" spans="15:15" x14ac:dyDescent="0.2">
      <c r="O19834" s="62"/>
    </row>
    <row r="19835" spans="15:15" x14ac:dyDescent="0.2">
      <c r="O19835" s="62"/>
    </row>
    <row r="19836" spans="15:15" x14ac:dyDescent="0.2">
      <c r="O19836" s="62"/>
    </row>
    <row r="19837" spans="15:15" x14ac:dyDescent="0.2">
      <c r="O19837" s="62"/>
    </row>
    <row r="19838" spans="15:15" x14ac:dyDescent="0.2">
      <c r="O19838" s="62"/>
    </row>
    <row r="19839" spans="15:15" x14ac:dyDescent="0.2">
      <c r="O19839" s="62"/>
    </row>
    <row r="19840" spans="15:15" x14ac:dyDescent="0.2">
      <c r="O19840" s="62"/>
    </row>
    <row r="19841" spans="15:15" x14ac:dyDescent="0.2">
      <c r="O19841" s="62"/>
    </row>
    <row r="19842" spans="15:15" x14ac:dyDescent="0.2">
      <c r="O19842" s="62"/>
    </row>
    <row r="19843" spans="15:15" x14ac:dyDescent="0.2">
      <c r="O19843" s="62"/>
    </row>
    <row r="19844" spans="15:15" x14ac:dyDescent="0.2">
      <c r="O19844" s="62"/>
    </row>
    <row r="19845" spans="15:15" x14ac:dyDescent="0.2">
      <c r="O19845" s="62"/>
    </row>
    <row r="19846" spans="15:15" x14ac:dyDescent="0.2">
      <c r="O19846" s="62"/>
    </row>
    <row r="19847" spans="15:15" x14ac:dyDescent="0.2">
      <c r="O19847" s="62"/>
    </row>
    <row r="19848" spans="15:15" x14ac:dyDescent="0.2">
      <c r="O19848" s="62"/>
    </row>
    <row r="19849" spans="15:15" x14ac:dyDescent="0.2">
      <c r="O19849" s="62"/>
    </row>
    <row r="19850" spans="15:15" x14ac:dyDescent="0.2">
      <c r="O19850" s="62"/>
    </row>
    <row r="19851" spans="15:15" x14ac:dyDescent="0.2">
      <c r="O19851" s="62"/>
    </row>
    <row r="19852" spans="15:15" x14ac:dyDescent="0.2">
      <c r="O19852" s="62"/>
    </row>
    <row r="19853" spans="15:15" x14ac:dyDescent="0.2">
      <c r="O19853" s="62"/>
    </row>
    <row r="19854" spans="15:15" x14ac:dyDescent="0.2">
      <c r="O19854" s="62"/>
    </row>
    <row r="19855" spans="15:15" x14ac:dyDescent="0.2">
      <c r="O19855" s="62"/>
    </row>
    <row r="19856" spans="15:15" x14ac:dyDescent="0.2">
      <c r="O19856" s="62"/>
    </row>
    <row r="19857" spans="15:15" x14ac:dyDescent="0.2">
      <c r="O19857" s="62"/>
    </row>
    <row r="19858" spans="15:15" x14ac:dyDescent="0.2">
      <c r="O19858" s="62"/>
    </row>
    <row r="19859" spans="15:15" x14ac:dyDescent="0.2">
      <c r="O19859" s="62"/>
    </row>
    <row r="19860" spans="15:15" x14ac:dyDescent="0.2">
      <c r="O19860" s="62"/>
    </row>
    <row r="19861" spans="15:15" x14ac:dyDescent="0.2">
      <c r="O19861" s="62"/>
    </row>
    <row r="19862" spans="15:15" x14ac:dyDescent="0.2">
      <c r="O19862" s="62"/>
    </row>
    <row r="19863" spans="15:15" x14ac:dyDescent="0.2">
      <c r="O19863" s="62"/>
    </row>
    <row r="19864" spans="15:15" x14ac:dyDescent="0.2">
      <c r="O19864" s="62"/>
    </row>
    <row r="19865" spans="15:15" x14ac:dyDescent="0.2">
      <c r="O19865" s="62"/>
    </row>
    <row r="19866" spans="15:15" x14ac:dyDescent="0.2">
      <c r="O19866" s="62"/>
    </row>
    <row r="19867" spans="15:15" x14ac:dyDescent="0.2">
      <c r="O19867" s="62"/>
    </row>
    <row r="19868" spans="15:15" x14ac:dyDescent="0.2">
      <c r="O19868" s="62"/>
    </row>
    <row r="19869" spans="15:15" x14ac:dyDescent="0.2">
      <c r="O19869" s="62"/>
    </row>
    <row r="19870" spans="15:15" x14ac:dyDescent="0.2">
      <c r="O19870" s="62"/>
    </row>
    <row r="19871" spans="15:15" x14ac:dyDescent="0.2">
      <c r="O19871" s="62"/>
    </row>
    <row r="19872" spans="15:15" x14ac:dyDescent="0.2">
      <c r="O19872" s="62"/>
    </row>
    <row r="19873" spans="15:15" x14ac:dyDescent="0.2">
      <c r="O19873" s="62"/>
    </row>
    <row r="19874" spans="15:15" x14ac:dyDescent="0.2">
      <c r="O19874" s="62"/>
    </row>
    <row r="19875" spans="15:15" x14ac:dyDescent="0.2">
      <c r="O19875" s="62"/>
    </row>
    <row r="19876" spans="15:15" x14ac:dyDescent="0.2">
      <c r="O19876" s="62"/>
    </row>
    <row r="19877" spans="15:15" x14ac:dyDescent="0.2">
      <c r="O19877" s="62"/>
    </row>
    <row r="19878" spans="15:15" x14ac:dyDescent="0.2">
      <c r="O19878" s="62"/>
    </row>
    <row r="19879" spans="15:15" x14ac:dyDescent="0.2">
      <c r="O19879" s="62"/>
    </row>
    <row r="19880" spans="15:15" x14ac:dyDescent="0.2">
      <c r="O19880" s="62"/>
    </row>
    <row r="19881" spans="15:15" x14ac:dyDescent="0.2">
      <c r="O19881" s="62"/>
    </row>
    <row r="19882" spans="15:15" x14ac:dyDescent="0.2">
      <c r="O19882" s="62"/>
    </row>
    <row r="19883" spans="15:15" x14ac:dyDescent="0.2">
      <c r="O19883" s="62"/>
    </row>
    <row r="19884" spans="15:15" x14ac:dyDescent="0.2">
      <c r="O19884" s="62"/>
    </row>
    <row r="19885" spans="15:15" x14ac:dyDescent="0.2">
      <c r="O19885" s="62"/>
    </row>
    <row r="19886" spans="15:15" x14ac:dyDescent="0.2">
      <c r="O19886" s="62"/>
    </row>
    <row r="19887" spans="15:15" x14ac:dyDescent="0.2">
      <c r="O19887" s="62"/>
    </row>
    <row r="19888" spans="15:15" x14ac:dyDescent="0.2">
      <c r="O19888" s="62"/>
    </row>
    <row r="19889" spans="15:15" x14ac:dyDescent="0.2">
      <c r="O19889" s="62"/>
    </row>
    <row r="19890" spans="15:15" x14ac:dyDescent="0.2">
      <c r="O19890" s="62"/>
    </row>
    <row r="19891" spans="15:15" x14ac:dyDescent="0.2">
      <c r="O19891" s="62"/>
    </row>
    <row r="19892" spans="15:15" x14ac:dyDescent="0.2">
      <c r="O19892" s="62"/>
    </row>
    <row r="19893" spans="15:15" x14ac:dyDescent="0.2">
      <c r="O19893" s="62"/>
    </row>
    <row r="19894" spans="15:15" x14ac:dyDescent="0.2">
      <c r="O19894" s="62"/>
    </row>
    <row r="19895" spans="15:15" x14ac:dyDescent="0.2">
      <c r="O19895" s="62"/>
    </row>
    <row r="19896" spans="15:15" x14ac:dyDescent="0.2">
      <c r="O19896" s="62"/>
    </row>
    <row r="19897" spans="15:15" x14ac:dyDescent="0.2">
      <c r="O19897" s="62"/>
    </row>
    <row r="19898" spans="15:15" x14ac:dyDescent="0.2">
      <c r="O19898" s="62"/>
    </row>
    <row r="19899" spans="15:15" x14ac:dyDescent="0.2">
      <c r="O19899" s="62"/>
    </row>
    <row r="19900" spans="15:15" x14ac:dyDescent="0.2">
      <c r="O19900" s="62"/>
    </row>
    <row r="19901" spans="15:15" x14ac:dyDescent="0.2">
      <c r="O19901" s="62"/>
    </row>
    <row r="19902" spans="15:15" x14ac:dyDescent="0.2">
      <c r="O19902" s="62"/>
    </row>
    <row r="19903" spans="15:15" x14ac:dyDescent="0.2">
      <c r="O19903" s="62"/>
    </row>
    <row r="19904" spans="15:15" x14ac:dyDescent="0.2">
      <c r="O19904" s="62"/>
    </row>
    <row r="19905" spans="15:15" x14ac:dyDescent="0.2">
      <c r="O19905" s="62"/>
    </row>
    <row r="19906" spans="15:15" x14ac:dyDescent="0.2">
      <c r="O19906" s="62"/>
    </row>
    <row r="19907" spans="15:15" x14ac:dyDescent="0.2">
      <c r="O19907" s="62"/>
    </row>
    <row r="19908" spans="15:15" x14ac:dyDescent="0.2">
      <c r="O19908" s="62"/>
    </row>
    <row r="19909" spans="15:15" x14ac:dyDescent="0.2">
      <c r="O19909" s="62"/>
    </row>
    <row r="19910" spans="15:15" x14ac:dyDescent="0.2">
      <c r="O19910" s="62"/>
    </row>
    <row r="19911" spans="15:15" x14ac:dyDescent="0.2">
      <c r="O19911" s="62"/>
    </row>
    <row r="19912" spans="15:15" x14ac:dyDescent="0.2">
      <c r="O19912" s="62"/>
    </row>
    <row r="19913" spans="15:15" x14ac:dyDescent="0.2">
      <c r="O19913" s="62"/>
    </row>
    <row r="19914" spans="15:15" x14ac:dyDescent="0.2">
      <c r="O19914" s="62"/>
    </row>
    <row r="19915" spans="15:15" x14ac:dyDescent="0.2">
      <c r="O19915" s="62"/>
    </row>
    <row r="19916" spans="15:15" x14ac:dyDescent="0.2">
      <c r="O19916" s="62"/>
    </row>
    <row r="19917" spans="15:15" x14ac:dyDescent="0.2">
      <c r="O19917" s="62"/>
    </row>
    <row r="19918" spans="15:15" x14ac:dyDescent="0.2">
      <c r="O19918" s="62"/>
    </row>
    <row r="19919" spans="15:15" x14ac:dyDescent="0.2">
      <c r="O19919" s="62"/>
    </row>
    <row r="19920" spans="15:15" x14ac:dyDescent="0.2">
      <c r="O19920" s="62"/>
    </row>
    <row r="19921" spans="15:15" x14ac:dyDescent="0.2">
      <c r="O19921" s="62"/>
    </row>
    <row r="19922" spans="15:15" x14ac:dyDescent="0.2">
      <c r="O19922" s="62"/>
    </row>
    <row r="19923" spans="15:15" x14ac:dyDescent="0.2">
      <c r="O19923" s="62"/>
    </row>
    <row r="19924" spans="15:15" x14ac:dyDescent="0.2">
      <c r="O19924" s="62"/>
    </row>
    <row r="19925" spans="15:15" x14ac:dyDescent="0.2">
      <c r="O19925" s="62"/>
    </row>
    <row r="19926" spans="15:15" x14ac:dyDescent="0.2">
      <c r="O19926" s="62"/>
    </row>
    <row r="19927" spans="15:15" x14ac:dyDescent="0.2">
      <c r="O19927" s="62"/>
    </row>
    <row r="19928" spans="15:15" x14ac:dyDescent="0.2">
      <c r="O19928" s="62"/>
    </row>
    <row r="19929" spans="15:15" x14ac:dyDescent="0.2">
      <c r="O19929" s="62"/>
    </row>
    <row r="19930" spans="15:15" x14ac:dyDescent="0.2">
      <c r="O19930" s="62"/>
    </row>
    <row r="19931" spans="15:15" x14ac:dyDescent="0.2">
      <c r="O19931" s="62"/>
    </row>
    <row r="19932" spans="15:15" x14ac:dyDescent="0.2">
      <c r="O19932" s="62"/>
    </row>
    <row r="19933" spans="15:15" x14ac:dyDescent="0.2">
      <c r="O19933" s="62"/>
    </row>
    <row r="19934" spans="15:15" x14ac:dyDescent="0.2">
      <c r="O19934" s="62"/>
    </row>
    <row r="19935" spans="15:15" x14ac:dyDescent="0.2">
      <c r="O19935" s="62"/>
    </row>
    <row r="19936" spans="15:15" x14ac:dyDescent="0.2">
      <c r="O19936" s="62"/>
    </row>
    <row r="19937" spans="15:15" x14ac:dyDescent="0.2">
      <c r="O19937" s="62"/>
    </row>
    <row r="19938" spans="15:15" x14ac:dyDescent="0.2">
      <c r="O19938" s="62"/>
    </row>
    <row r="19939" spans="15:15" x14ac:dyDescent="0.2">
      <c r="O19939" s="62"/>
    </row>
    <row r="19940" spans="15:15" x14ac:dyDescent="0.2">
      <c r="O19940" s="62"/>
    </row>
    <row r="19941" spans="15:15" x14ac:dyDescent="0.2">
      <c r="O19941" s="62"/>
    </row>
    <row r="19942" spans="15:15" x14ac:dyDescent="0.2">
      <c r="O19942" s="62"/>
    </row>
    <row r="19943" spans="15:15" x14ac:dyDescent="0.2">
      <c r="O19943" s="62"/>
    </row>
    <row r="19944" spans="15:15" x14ac:dyDescent="0.2">
      <c r="O19944" s="62"/>
    </row>
    <row r="19945" spans="15:15" x14ac:dyDescent="0.2">
      <c r="O19945" s="62"/>
    </row>
    <row r="19946" spans="15:15" x14ac:dyDescent="0.2">
      <c r="O19946" s="62"/>
    </row>
    <row r="19947" spans="15:15" x14ac:dyDescent="0.2">
      <c r="O19947" s="62"/>
    </row>
    <row r="19948" spans="15:15" x14ac:dyDescent="0.2">
      <c r="O19948" s="62"/>
    </row>
    <row r="19949" spans="15:15" x14ac:dyDescent="0.2">
      <c r="O19949" s="62"/>
    </row>
    <row r="19950" spans="15:15" x14ac:dyDescent="0.2">
      <c r="O19950" s="62"/>
    </row>
    <row r="19951" spans="15:15" x14ac:dyDescent="0.2">
      <c r="O19951" s="62"/>
    </row>
    <row r="19952" spans="15:15" x14ac:dyDescent="0.2">
      <c r="O19952" s="62"/>
    </row>
    <row r="19953" spans="15:15" x14ac:dyDescent="0.2">
      <c r="O19953" s="62"/>
    </row>
    <row r="19954" spans="15:15" x14ac:dyDescent="0.2">
      <c r="O19954" s="62"/>
    </row>
    <row r="19955" spans="15:15" x14ac:dyDescent="0.2">
      <c r="O19955" s="62"/>
    </row>
    <row r="19956" spans="15:15" x14ac:dyDescent="0.2">
      <c r="O19956" s="62"/>
    </row>
    <row r="19957" spans="15:15" x14ac:dyDescent="0.2">
      <c r="O19957" s="62"/>
    </row>
    <row r="19958" spans="15:15" x14ac:dyDescent="0.2">
      <c r="O19958" s="62"/>
    </row>
    <row r="19959" spans="15:15" x14ac:dyDescent="0.2">
      <c r="O19959" s="62"/>
    </row>
    <row r="19960" spans="15:15" x14ac:dyDescent="0.2">
      <c r="O19960" s="62"/>
    </row>
    <row r="19961" spans="15:15" x14ac:dyDescent="0.2">
      <c r="O19961" s="62"/>
    </row>
    <row r="19962" spans="15:15" x14ac:dyDescent="0.2">
      <c r="O19962" s="62"/>
    </row>
    <row r="19963" spans="15:15" x14ac:dyDescent="0.2">
      <c r="O19963" s="62"/>
    </row>
    <row r="19964" spans="15:15" x14ac:dyDescent="0.2">
      <c r="O19964" s="62"/>
    </row>
    <row r="19965" spans="15:15" x14ac:dyDescent="0.2">
      <c r="O19965" s="62"/>
    </row>
    <row r="19966" spans="15:15" x14ac:dyDescent="0.2">
      <c r="O19966" s="62"/>
    </row>
    <row r="19967" spans="15:15" x14ac:dyDescent="0.2">
      <c r="O19967" s="62"/>
    </row>
    <row r="19968" spans="15:15" x14ac:dyDescent="0.2">
      <c r="O19968" s="62"/>
    </row>
    <row r="19969" spans="15:15" x14ac:dyDescent="0.2">
      <c r="O19969" s="62"/>
    </row>
    <row r="19970" spans="15:15" x14ac:dyDescent="0.2">
      <c r="O19970" s="62"/>
    </row>
    <row r="19971" spans="15:15" x14ac:dyDescent="0.2">
      <c r="O19971" s="62"/>
    </row>
    <row r="19972" spans="15:15" x14ac:dyDescent="0.2">
      <c r="O19972" s="62"/>
    </row>
    <row r="19973" spans="15:15" x14ac:dyDescent="0.2">
      <c r="O19973" s="62"/>
    </row>
    <row r="19974" spans="15:15" x14ac:dyDescent="0.2">
      <c r="O19974" s="62"/>
    </row>
    <row r="19975" spans="15:15" x14ac:dyDescent="0.2">
      <c r="O19975" s="62"/>
    </row>
    <row r="19976" spans="15:15" x14ac:dyDescent="0.2">
      <c r="O19976" s="62"/>
    </row>
    <row r="19977" spans="15:15" x14ac:dyDescent="0.2">
      <c r="O19977" s="62"/>
    </row>
    <row r="19978" spans="15:15" x14ac:dyDescent="0.2">
      <c r="O19978" s="62"/>
    </row>
    <row r="19979" spans="15:15" x14ac:dyDescent="0.2">
      <c r="O19979" s="62"/>
    </row>
    <row r="19980" spans="15:15" x14ac:dyDescent="0.2">
      <c r="O19980" s="62"/>
    </row>
    <row r="19981" spans="15:15" x14ac:dyDescent="0.2">
      <c r="O19981" s="62"/>
    </row>
    <row r="19982" spans="15:15" x14ac:dyDescent="0.2">
      <c r="O19982" s="62"/>
    </row>
    <row r="19983" spans="15:15" x14ac:dyDescent="0.2">
      <c r="O19983" s="62"/>
    </row>
    <row r="19984" spans="15:15" x14ac:dyDescent="0.2">
      <c r="O19984" s="62"/>
    </row>
    <row r="19985" spans="15:15" x14ac:dyDescent="0.2">
      <c r="O19985" s="62"/>
    </row>
    <row r="19986" spans="15:15" x14ac:dyDescent="0.2">
      <c r="O19986" s="62"/>
    </row>
    <row r="19987" spans="15:15" x14ac:dyDescent="0.2">
      <c r="O19987" s="62"/>
    </row>
    <row r="19988" spans="15:15" x14ac:dyDescent="0.2">
      <c r="O19988" s="62"/>
    </row>
    <row r="19989" spans="15:15" x14ac:dyDescent="0.2">
      <c r="O19989" s="62"/>
    </row>
    <row r="19990" spans="15:15" x14ac:dyDescent="0.2">
      <c r="O19990" s="62"/>
    </row>
    <row r="19991" spans="15:15" x14ac:dyDescent="0.2">
      <c r="O19991" s="62"/>
    </row>
    <row r="19992" spans="15:15" x14ac:dyDescent="0.2">
      <c r="O19992" s="62"/>
    </row>
    <row r="19993" spans="15:15" x14ac:dyDescent="0.2">
      <c r="O19993" s="62"/>
    </row>
    <row r="19994" spans="15:15" x14ac:dyDescent="0.2">
      <c r="O19994" s="62"/>
    </row>
    <row r="19995" spans="15:15" x14ac:dyDescent="0.2">
      <c r="O19995" s="62"/>
    </row>
    <row r="19996" spans="15:15" x14ac:dyDescent="0.2">
      <c r="O19996" s="62"/>
    </row>
    <row r="19997" spans="15:15" x14ac:dyDescent="0.2">
      <c r="O19997" s="62"/>
    </row>
    <row r="19998" spans="15:15" x14ac:dyDescent="0.2">
      <c r="O19998" s="62"/>
    </row>
    <row r="19999" spans="15:15" x14ac:dyDescent="0.2">
      <c r="O19999" s="62"/>
    </row>
    <row r="20000" spans="15:15" x14ac:dyDescent="0.2">
      <c r="O20000" s="62"/>
    </row>
    <row r="20001" spans="15:15" x14ac:dyDescent="0.2">
      <c r="O20001" s="62"/>
    </row>
    <row r="20002" spans="15:15" x14ac:dyDescent="0.2">
      <c r="O20002" s="62"/>
    </row>
    <row r="20003" spans="15:15" x14ac:dyDescent="0.2">
      <c r="O20003" s="62"/>
    </row>
    <row r="20004" spans="15:15" x14ac:dyDescent="0.2">
      <c r="O20004" s="62"/>
    </row>
    <row r="20005" spans="15:15" x14ac:dyDescent="0.2">
      <c r="O20005" s="62"/>
    </row>
    <row r="20006" spans="15:15" x14ac:dyDescent="0.2">
      <c r="O20006" s="62"/>
    </row>
    <row r="20007" spans="15:15" x14ac:dyDescent="0.2">
      <c r="O20007" s="62"/>
    </row>
    <row r="20008" spans="15:15" x14ac:dyDescent="0.2">
      <c r="O20008" s="62"/>
    </row>
    <row r="20009" spans="15:15" x14ac:dyDescent="0.2">
      <c r="O20009" s="62"/>
    </row>
    <row r="20010" spans="15:15" x14ac:dyDescent="0.2">
      <c r="O20010" s="62"/>
    </row>
    <row r="20011" spans="15:15" x14ac:dyDescent="0.2">
      <c r="O20011" s="62"/>
    </row>
    <row r="20012" spans="15:15" x14ac:dyDescent="0.2">
      <c r="O20012" s="62"/>
    </row>
    <row r="20013" spans="15:15" x14ac:dyDescent="0.2">
      <c r="O20013" s="62"/>
    </row>
    <row r="20014" spans="15:15" x14ac:dyDescent="0.2">
      <c r="O20014" s="62"/>
    </row>
    <row r="20015" spans="15:15" x14ac:dyDescent="0.2">
      <c r="O20015" s="62"/>
    </row>
    <row r="20016" spans="15:15" x14ac:dyDescent="0.2">
      <c r="O20016" s="62"/>
    </row>
    <row r="20017" spans="15:15" x14ac:dyDescent="0.2">
      <c r="O20017" s="62"/>
    </row>
    <row r="20018" spans="15:15" x14ac:dyDescent="0.2">
      <c r="O20018" s="62"/>
    </row>
    <row r="20019" spans="15:15" x14ac:dyDescent="0.2">
      <c r="O20019" s="62"/>
    </row>
    <row r="20020" spans="15:15" x14ac:dyDescent="0.2">
      <c r="O20020" s="62"/>
    </row>
    <row r="20021" spans="15:15" x14ac:dyDescent="0.2">
      <c r="O20021" s="62"/>
    </row>
    <row r="20022" spans="15:15" x14ac:dyDescent="0.2">
      <c r="O20022" s="62"/>
    </row>
    <row r="20023" spans="15:15" x14ac:dyDescent="0.2">
      <c r="O20023" s="62"/>
    </row>
    <row r="20024" spans="15:15" x14ac:dyDescent="0.2">
      <c r="O20024" s="62"/>
    </row>
    <row r="20025" spans="15:15" x14ac:dyDescent="0.2">
      <c r="O20025" s="62"/>
    </row>
    <row r="20026" spans="15:15" x14ac:dyDescent="0.2">
      <c r="O20026" s="62"/>
    </row>
    <row r="20027" spans="15:15" x14ac:dyDescent="0.2">
      <c r="O20027" s="62"/>
    </row>
    <row r="20028" spans="15:15" x14ac:dyDescent="0.2">
      <c r="O20028" s="62"/>
    </row>
    <row r="20029" spans="15:15" x14ac:dyDescent="0.2">
      <c r="O20029" s="62"/>
    </row>
    <row r="20030" spans="15:15" x14ac:dyDescent="0.2">
      <c r="O20030" s="62"/>
    </row>
    <row r="20031" spans="15:15" x14ac:dyDescent="0.2">
      <c r="O20031" s="62"/>
    </row>
    <row r="20032" spans="15:15" x14ac:dyDescent="0.2">
      <c r="O20032" s="62"/>
    </row>
    <row r="20033" spans="15:15" x14ac:dyDescent="0.2">
      <c r="O20033" s="62"/>
    </row>
    <row r="20034" spans="15:15" x14ac:dyDescent="0.2">
      <c r="O20034" s="62"/>
    </row>
    <row r="20035" spans="15:15" x14ac:dyDescent="0.2">
      <c r="O20035" s="62"/>
    </row>
    <row r="20036" spans="15:15" x14ac:dyDescent="0.2">
      <c r="O20036" s="62"/>
    </row>
    <row r="20037" spans="15:15" x14ac:dyDescent="0.2">
      <c r="O20037" s="62"/>
    </row>
    <row r="20038" spans="15:15" x14ac:dyDescent="0.2">
      <c r="O20038" s="62"/>
    </row>
    <row r="20039" spans="15:15" x14ac:dyDescent="0.2">
      <c r="O20039" s="62"/>
    </row>
    <row r="20040" spans="15:15" x14ac:dyDescent="0.2">
      <c r="O20040" s="62"/>
    </row>
    <row r="20041" spans="15:15" x14ac:dyDescent="0.2">
      <c r="O20041" s="62"/>
    </row>
    <row r="20042" spans="15:15" x14ac:dyDescent="0.2">
      <c r="O20042" s="62"/>
    </row>
    <row r="20043" spans="15:15" x14ac:dyDescent="0.2">
      <c r="O20043" s="62"/>
    </row>
    <row r="20044" spans="15:15" x14ac:dyDescent="0.2">
      <c r="O20044" s="62"/>
    </row>
    <row r="20045" spans="15:15" x14ac:dyDescent="0.2">
      <c r="O20045" s="62"/>
    </row>
    <row r="20046" spans="15:15" x14ac:dyDescent="0.2">
      <c r="O20046" s="62"/>
    </row>
    <row r="20047" spans="15:15" x14ac:dyDescent="0.2">
      <c r="O20047" s="62"/>
    </row>
    <row r="20048" spans="15:15" x14ac:dyDescent="0.2">
      <c r="O20048" s="62"/>
    </row>
    <row r="20049" spans="15:15" x14ac:dyDescent="0.2">
      <c r="O20049" s="62"/>
    </row>
    <row r="20050" spans="15:15" x14ac:dyDescent="0.2">
      <c r="O20050" s="62"/>
    </row>
    <row r="20051" spans="15:15" x14ac:dyDescent="0.2">
      <c r="O20051" s="62"/>
    </row>
    <row r="20052" spans="15:15" x14ac:dyDescent="0.2">
      <c r="O20052" s="62"/>
    </row>
    <row r="20053" spans="15:15" x14ac:dyDescent="0.2">
      <c r="O20053" s="62"/>
    </row>
    <row r="20054" spans="15:15" x14ac:dyDescent="0.2">
      <c r="O20054" s="62"/>
    </row>
    <row r="20055" spans="15:15" x14ac:dyDescent="0.2">
      <c r="O20055" s="62"/>
    </row>
    <row r="20056" spans="15:15" x14ac:dyDescent="0.2">
      <c r="O20056" s="62"/>
    </row>
    <row r="20057" spans="15:15" x14ac:dyDescent="0.2">
      <c r="O20057" s="62"/>
    </row>
    <row r="20058" spans="15:15" x14ac:dyDescent="0.2">
      <c r="O20058" s="62"/>
    </row>
    <row r="20059" spans="15:15" x14ac:dyDescent="0.2">
      <c r="O20059" s="62"/>
    </row>
    <row r="20060" spans="15:15" x14ac:dyDescent="0.2">
      <c r="O20060" s="62"/>
    </row>
    <row r="20061" spans="15:15" x14ac:dyDescent="0.2">
      <c r="O20061" s="62"/>
    </row>
    <row r="20062" spans="15:15" x14ac:dyDescent="0.2">
      <c r="O20062" s="62"/>
    </row>
    <row r="20063" spans="15:15" x14ac:dyDescent="0.2">
      <c r="O20063" s="62"/>
    </row>
    <row r="20064" spans="15:15" x14ac:dyDescent="0.2">
      <c r="O20064" s="62"/>
    </row>
    <row r="20065" spans="15:15" x14ac:dyDescent="0.2">
      <c r="O20065" s="62"/>
    </row>
    <row r="20066" spans="15:15" x14ac:dyDescent="0.2">
      <c r="O20066" s="62"/>
    </row>
    <row r="20067" spans="15:15" x14ac:dyDescent="0.2">
      <c r="O20067" s="62"/>
    </row>
    <row r="20068" spans="15:15" x14ac:dyDescent="0.2">
      <c r="O20068" s="62"/>
    </row>
    <row r="20069" spans="15:15" x14ac:dyDescent="0.2">
      <c r="O20069" s="62"/>
    </row>
    <row r="20070" spans="15:15" x14ac:dyDescent="0.2">
      <c r="O20070" s="62"/>
    </row>
    <row r="20071" spans="15:15" x14ac:dyDescent="0.2">
      <c r="O20071" s="62"/>
    </row>
    <row r="20072" spans="15:15" x14ac:dyDescent="0.2">
      <c r="O20072" s="62"/>
    </row>
    <row r="20073" spans="15:15" x14ac:dyDescent="0.2">
      <c r="O20073" s="62"/>
    </row>
    <row r="20074" spans="15:15" x14ac:dyDescent="0.2">
      <c r="O20074" s="62"/>
    </row>
    <row r="20075" spans="15:15" x14ac:dyDescent="0.2">
      <c r="O20075" s="62"/>
    </row>
    <row r="20076" spans="15:15" x14ac:dyDescent="0.2">
      <c r="O20076" s="62"/>
    </row>
    <row r="20077" spans="15:15" x14ac:dyDescent="0.2">
      <c r="O20077" s="62"/>
    </row>
    <row r="20078" spans="15:15" x14ac:dyDescent="0.2">
      <c r="O20078" s="62"/>
    </row>
    <row r="20079" spans="15:15" x14ac:dyDescent="0.2">
      <c r="O20079" s="62"/>
    </row>
    <row r="20080" spans="15:15" x14ac:dyDescent="0.2">
      <c r="O20080" s="62"/>
    </row>
    <row r="20081" spans="15:15" x14ac:dyDescent="0.2">
      <c r="O20081" s="62"/>
    </row>
    <row r="20082" spans="15:15" x14ac:dyDescent="0.2">
      <c r="O20082" s="62"/>
    </row>
    <row r="20083" spans="15:15" x14ac:dyDescent="0.2">
      <c r="O20083" s="62"/>
    </row>
    <row r="20084" spans="15:15" x14ac:dyDescent="0.2">
      <c r="O20084" s="62"/>
    </row>
    <row r="20085" spans="15:15" x14ac:dyDescent="0.2">
      <c r="O20085" s="62"/>
    </row>
    <row r="20086" spans="15:15" x14ac:dyDescent="0.2">
      <c r="O20086" s="62"/>
    </row>
    <row r="20087" spans="15:15" x14ac:dyDescent="0.2">
      <c r="O20087" s="62"/>
    </row>
    <row r="20088" spans="15:15" x14ac:dyDescent="0.2">
      <c r="O20088" s="62"/>
    </row>
    <row r="20089" spans="15:15" x14ac:dyDescent="0.2">
      <c r="O20089" s="62"/>
    </row>
    <row r="20090" spans="15:15" x14ac:dyDescent="0.2">
      <c r="O20090" s="62"/>
    </row>
    <row r="20091" spans="15:15" x14ac:dyDescent="0.2">
      <c r="O20091" s="62"/>
    </row>
    <row r="20092" spans="15:15" x14ac:dyDescent="0.2">
      <c r="O20092" s="62"/>
    </row>
    <row r="20093" spans="15:15" x14ac:dyDescent="0.2">
      <c r="O20093" s="62"/>
    </row>
    <row r="20094" spans="15:15" x14ac:dyDescent="0.2">
      <c r="O20094" s="62"/>
    </row>
    <row r="20095" spans="15:15" x14ac:dyDescent="0.2">
      <c r="O20095" s="62"/>
    </row>
    <row r="20096" spans="15:15" x14ac:dyDescent="0.2">
      <c r="O20096" s="62"/>
    </row>
    <row r="20097" spans="15:15" x14ac:dyDescent="0.2">
      <c r="O20097" s="62"/>
    </row>
    <row r="20098" spans="15:15" x14ac:dyDescent="0.2">
      <c r="O20098" s="62"/>
    </row>
    <row r="20099" spans="15:15" x14ac:dyDescent="0.2">
      <c r="O20099" s="62"/>
    </row>
    <row r="20100" spans="15:15" x14ac:dyDescent="0.2">
      <c r="O20100" s="62"/>
    </row>
    <row r="20101" spans="15:15" x14ac:dyDescent="0.2">
      <c r="O20101" s="62"/>
    </row>
    <row r="20102" spans="15:15" x14ac:dyDescent="0.2">
      <c r="O20102" s="62"/>
    </row>
    <row r="20103" spans="15:15" x14ac:dyDescent="0.2">
      <c r="O20103" s="62"/>
    </row>
    <row r="20104" spans="15:15" x14ac:dyDescent="0.2">
      <c r="O20104" s="62"/>
    </row>
    <row r="20105" spans="15:15" x14ac:dyDescent="0.2">
      <c r="O20105" s="62"/>
    </row>
    <row r="20106" spans="15:15" x14ac:dyDescent="0.2">
      <c r="O20106" s="62"/>
    </row>
    <row r="20107" spans="15:15" x14ac:dyDescent="0.2">
      <c r="O20107" s="62"/>
    </row>
    <row r="20108" spans="15:15" x14ac:dyDescent="0.2">
      <c r="O20108" s="62"/>
    </row>
    <row r="20109" spans="15:15" x14ac:dyDescent="0.2">
      <c r="O20109" s="62"/>
    </row>
    <row r="20110" spans="15:15" x14ac:dyDescent="0.2">
      <c r="O20110" s="62"/>
    </row>
    <row r="20111" spans="15:15" x14ac:dyDescent="0.2">
      <c r="O20111" s="62"/>
    </row>
    <row r="20112" spans="15:15" x14ac:dyDescent="0.2">
      <c r="O20112" s="62"/>
    </row>
    <row r="20113" spans="15:15" x14ac:dyDescent="0.2">
      <c r="O20113" s="62"/>
    </row>
    <row r="20114" spans="15:15" x14ac:dyDescent="0.2">
      <c r="O20114" s="62"/>
    </row>
    <row r="20115" spans="15:15" x14ac:dyDescent="0.2">
      <c r="O20115" s="62"/>
    </row>
    <row r="20116" spans="15:15" x14ac:dyDescent="0.2">
      <c r="O20116" s="62"/>
    </row>
    <row r="20117" spans="15:15" x14ac:dyDescent="0.2">
      <c r="O20117" s="62"/>
    </row>
    <row r="20118" spans="15:15" x14ac:dyDescent="0.2">
      <c r="O20118" s="62"/>
    </row>
    <row r="20119" spans="15:15" x14ac:dyDescent="0.2">
      <c r="O20119" s="62"/>
    </row>
    <row r="20120" spans="15:15" x14ac:dyDescent="0.2">
      <c r="O20120" s="62"/>
    </row>
    <row r="20121" spans="15:15" x14ac:dyDescent="0.2">
      <c r="O20121" s="62"/>
    </row>
    <row r="20122" spans="15:15" x14ac:dyDescent="0.2">
      <c r="O20122" s="62"/>
    </row>
    <row r="20123" spans="15:15" x14ac:dyDescent="0.2">
      <c r="O20123" s="62"/>
    </row>
    <row r="20124" spans="15:15" x14ac:dyDescent="0.2">
      <c r="O20124" s="62"/>
    </row>
    <row r="20125" spans="15:15" x14ac:dyDescent="0.2">
      <c r="O20125" s="62"/>
    </row>
    <row r="20126" spans="15:15" x14ac:dyDescent="0.2">
      <c r="O20126" s="62"/>
    </row>
    <row r="20127" spans="15:15" x14ac:dyDescent="0.2">
      <c r="O20127" s="62"/>
    </row>
    <row r="20128" spans="15:15" x14ac:dyDescent="0.2">
      <c r="O20128" s="62"/>
    </row>
    <row r="20129" spans="15:15" x14ac:dyDescent="0.2">
      <c r="O20129" s="62"/>
    </row>
    <row r="20130" spans="15:15" x14ac:dyDescent="0.2">
      <c r="O20130" s="62"/>
    </row>
    <row r="20131" spans="15:15" x14ac:dyDescent="0.2">
      <c r="O20131" s="62"/>
    </row>
    <row r="20132" spans="15:15" x14ac:dyDescent="0.2">
      <c r="O20132" s="62"/>
    </row>
    <row r="20133" spans="15:15" x14ac:dyDescent="0.2">
      <c r="O20133" s="62"/>
    </row>
    <row r="20134" spans="15:15" x14ac:dyDescent="0.2">
      <c r="O20134" s="62"/>
    </row>
    <row r="20135" spans="15:15" x14ac:dyDescent="0.2">
      <c r="O20135" s="62"/>
    </row>
    <row r="20136" spans="15:15" x14ac:dyDescent="0.2">
      <c r="O20136" s="62"/>
    </row>
    <row r="20137" spans="15:15" x14ac:dyDescent="0.2">
      <c r="O20137" s="62"/>
    </row>
    <row r="20138" spans="15:15" x14ac:dyDescent="0.2">
      <c r="O20138" s="62"/>
    </row>
    <row r="20139" spans="15:15" x14ac:dyDescent="0.2">
      <c r="O20139" s="62"/>
    </row>
    <row r="20140" spans="15:15" x14ac:dyDescent="0.2">
      <c r="O20140" s="62"/>
    </row>
    <row r="20141" spans="15:15" x14ac:dyDescent="0.2">
      <c r="O20141" s="62"/>
    </row>
    <row r="20142" spans="15:15" x14ac:dyDescent="0.2">
      <c r="O20142" s="62"/>
    </row>
    <row r="20143" spans="15:15" x14ac:dyDescent="0.2">
      <c r="O20143" s="62"/>
    </row>
    <row r="20144" spans="15:15" x14ac:dyDescent="0.2">
      <c r="O20144" s="62"/>
    </row>
    <row r="20145" spans="15:15" x14ac:dyDescent="0.2">
      <c r="O20145" s="62"/>
    </row>
    <row r="20146" spans="15:15" x14ac:dyDescent="0.2">
      <c r="O20146" s="62"/>
    </row>
    <row r="20147" spans="15:15" x14ac:dyDescent="0.2">
      <c r="O20147" s="62"/>
    </row>
    <row r="20148" spans="15:15" x14ac:dyDescent="0.2">
      <c r="O20148" s="62"/>
    </row>
    <row r="20149" spans="15:15" x14ac:dyDescent="0.2">
      <c r="O20149" s="62"/>
    </row>
    <row r="20150" spans="15:15" x14ac:dyDescent="0.2">
      <c r="O20150" s="62"/>
    </row>
    <row r="20151" spans="15:15" x14ac:dyDescent="0.2">
      <c r="O20151" s="62"/>
    </row>
    <row r="20152" spans="15:15" x14ac:dyDescent="0.2">
      <c r="O20152" s="62"/>
    </row>
    <row r="20153" spans="15:15" x14ac:dyDescent="0.2">
      <c r="O20153" s="62"/>
    </row>
    <row r="20154" spans="15:15" x14ac:dyDescent="0.2">
      <c r="O20154" s="62"/>
    </row>
    <row r="20155" spans="15:15" x14ac:dyDescent="0.2">
      <c r="O20155" s="62"/>
    </row>
    <row r="20156" spans="15:15" x14ac:dyDescent="0.2">
      <c r="O20156" s="62"/>
    </row>
    <row r="20157" spans="15:15" x14ac:dyDescent="0.2">
      <c r="O20157" s="62"/>
    </row>
    <row r="20158" spans="15:15" x14ac:dyDescent="0.2">
      <c r="O20158" s="62"/>
    </row>
    <row r="20159" spans="15:15" x14ac:dyDescent="0.2">
      <c r="O20159" s="62"/>
    </row>
    <row r="20160" spans="15:15" x14ac:dyDescent="0.2">
      <c r="O20160" s="62"/>
    </row>
    <row r="20161" spans="15:15" x14ac:dyDescent="0.2">
      <c r="O20161" s="62"/>
    </row>
    <row r="20162" spans="15:15" x14ac:dyDescent="0.2">
      <c r="O20162" s="62"/>
    </row>
    <row r="20163" spans="15:15" x14ac:dyDescent="0.2">
      <c r="O20163" s="62"/>
    </row>
    <row r="20164" spans="15:15" x14ac:dyDescent="0.2">
      <c r="O20164" s="62"/>
    </row>
    <row r="20165" spans="15:15" x14ac:dyDescent="0.2">
      <c r="O20165" s="62"/>
    </row>
    <row r="20166" spans="15:15" x14ac:dyDescent="0.2">
      <c r="O20166" s="62"/>
    </row>
    <row r="20167" spans="15:15" x14ac:dyDescent="0.2">
      <c r="O20167" s="62"/>
    </row>
    <row r="20168" spans="15:15" x14ac:dyDescent="0.2">
      <c r="O20168" s="62"/>
    </row>
    <row r="20169" spans="15:15" x14ac:dyDescent="0.2">
      <c r="O20169" s="62"/>
    </row>
    <row r="20170" spans="15:15" x14ac:dyDescent="0.2">
      <c r="O20170" s="62"/>
    </row>
    <row r="20171" spans="15:15" x14ac:dyDescent="0.2">
      <c r="O20171" s="62"/>
    </row>
    <row r="20172" spans="15:15" x14ac:dyDescent="0.2">
      <c r="O20172" s="62"/>
    </row>
    <row r="20173" spans="15:15" x14ac:dyDescent="0.2">
      <c r="O20173" s="62"/>
    </row>
    <row r="20174" spans="15:15" x14ac:dyDescent="0.2">
      <c r="O20174" s="62"/>
    </row>
    <row r="20175" spans="15:15" x14ac:dyDescent="0.2">
      <c r="O20175" s="62"/>
    </row>
    <row r="20176" spans="15:15" x14ac:dyDescent="0.2">
      <c r="O20176" s="62"/>
    </row>
    <row r="20177" spans="15:15" x14ac:dyDescent="0.2">
      <c r="O20177" s="62"/>
    </row>
    <row r="20178" spans="15:15" x14ac:dyDescent="0.2">
      <c r="O20178" s="62"/>
    </row>
    <row r="20179" spans="15:15" x14ac:dyDescent="0.2">
      <c r="O20179" s="62"/>
    </row>
    <row r="20180" spans="15:15" x14ac:dyDescent="0.2">
      <c r="O20180" s="62"/>
    </row>
    <row r="20181" spans="15:15" x14ac:dyDescent="0.2">
      <c r="O20181" s="62"/>
    </row>
    <row r="20182" spans="15:15" x14ac:dyDescent="0.2">
      <c r="O20182" s="62"/>
    </row>
    <row r="20183" spans="15:15" x14ac:dyDescent="0.2">
      <c r="O20183" s="62"/>
    </row>
    <row r="20184" spans="15:15" x14ac:dyDescent="0.2">
      <c r="O20184" s="62"/>
    </row>
    <row r="20185" spans="15:15" x14ac:dyDescent="0.2">
      <c r="O20185" s="62"/>
    </row>
    <row r="20186" spans="15:15" x14ac:dyDescent="0.2">
      <c r="O20186" s="62"/>
    </row>
    <row r="20187" spans="15:15" x14ac:dyDescent="0.2">
      <c r="O20187" s="62"/>
    </row>
    <row r="20188" spans="15:15" x14ac:dyDescent="0.2">
      <c r="O20188" s="62"/>
    </row>
    <row r="20189" spans="15:15" x14ac:dyDescent="0.2">
      <c r="O20189" s="62"/>
    </row>
    <row r="20190" spans="15:15" x14ac:dyDescent="0.2">
      <c r="O20190" s="62"/>
    </row>
    <row r="20191" spans="15:15" x14ac:dyDescent="0.2">
      <c r="O20191" s="62"/>
    </row>
    <row r="20192" spans="15:15" x14ac:dyDescent="0.2">
      <c r="O20192" s="62"/>
    </row>
    <row r="20193" spans="15:15" x14ac:dyDescent="0.2">
      <c r="O20193" s="62"/>
    </row>
    <row r="20194" spans="15:15" x14ac:dyDescent="0.2">
      <c r="O20194" s="62"/>
    </row>
    <row r="20195" spans="15:15" x14ac:dyDescent="0.2">
      <c r="O20195" s="62"/>
    </row>
    <row r="20196" spans="15:15" x14ac:dyDescent="0.2">
      <c r="O20196" s="62"/>
    </row>
    <row r="20197" spans="15:15" x14ac:dyDescent="0.2">
      <c r="O20197" s="62"/>
    </row>
    <row r="20198" spans="15:15" x14ac:dyDescent="0.2">
      <c r="O20198" s="62"/>
    </row>
    <row r="20199" spans="15:15" x14ac:dyDescent="0.2">
      <c r="O20199" s="62"/>
    </row>
    <row r="20200" spans="15:15" x14ac:dyDescent="0.2">
      <c r="O20200" s="62"/>
    </row>
    <row r="20201" spans="15:15" x14ac:dyDescent="0.2">
      <c r="O20201" s="62"/>
    </row>
    <row r="20202" spans="15:15" x14ac:dyDescent="0.2">
      <c r="O20202" s="62"/>
    </row>
    <row r="20203" spans="15:15" x14ac:dyDescent="0.2">
      <c r="O20203" s="62"/>
    </row>
    <row r="20204" spans="15:15" x14ac:dyDescent="0.2">
      <c r="O20204" s="62"/>
    </row>
    <row r="20205" spans="15:15" x14ac:dyDescent="0.2">
      <c r="O20205" s="62"/>
    </row>
    <row r="20206" spans="15:15" x14ac:dyDescent="0.2">
      <c r="O20206" s="62"/>
    </row>
    <row r="20207" spans="15:15" x14ac:dyDescent="0.2">
      <c r="O20207" s="62"/>
    </row>
    <row r="20208" spans="15:15" x14ac:dyDescent="0.2">
      <c r="O20208" s="62"/>
    </row>
    <row r="20209" spans="15:15" x14ac:dyDescent="0.2">
      <c r="O20209" s="62"/>
    </row>
    <row r="20210" spans="15:15" x14ac:dyDescent="0.2">
      <c r="O20210" s="62"/>
    </row>
    <row r="20211" spans="15:15" x14ac:dyDescent="0.2">
      <c r="O20211" s="62"/>
    </row>
    <row r="20212" spans="15:15" x14ac:dyDescent="0.2">
      <c r="O20212" s="62"/>
    </row>
    <row r="20213" spans="15:15" x14ac:dyDescent="0.2">
      <c r="O20213" s="62"/>
    </row>
    <row r="20214" spans="15:15" x14ac:dyDescent="0.2">
      <c r="O20214" s="62"/>
    </row>
    <row r="20215" spans="15:15" x14ac:dyDescent="0.2">
      <c r="O20215" s="62"/>
    </row>
    <row r="20216" spans="15:15" x14ac:dyDescent="0.2">
      <c r="O20216" s="62"/>
    </row>
    <row r="20217" spans="15:15" x14ac:dyDescent="0.2">
      <c r="O20217" s="62"/>
    </row>
    <row r="20218" spans="15:15" x14ac:dyDescent="0.2">
      <c r="O20218" s="62"/>
    </row>
    <row r="20219" spans="15:15" x14ac:dyDescent="0.2">
      <c r="O20219" s="62"/>
    </row>
    <row r="20220" spans="15:15" x14ac:dyDescent="0.2">
      <c r="O20220" s="62"/>
    </row>
    <row r="20221" spans="15:15" x14ac:dyDescent="0.2">
      <c r="O20221" s="62"/>
    </row>
    <row r="20222" spans="15:15" x14ac:dyDescent="0.2">
      <c r="O20222" s="62"/>
    </row>
    <row r="20223" spans="15:15" x14ac:dyDescent="0.2">
      <c r="O20223" s="62"/>
    </row>
    <row r="20224" spans="15:15" x14ac:dyDescent="0.2">
      <c r="O20224" s="62"/>
    </row>
    <row r="20225" spans="15:15" x14ac:dyDescent="0.2">
      <c r="O20225" s="62"/>
    </row>
    <row r="20226" spans="15:15" x14ac:dyDescent="0.2">
      <c r="O20226" s="62"/>
    </row>
    <row r="20227" spans="15:15" x14ac:dyDescent="0.2">
      <c r="O20227" s="62"/>
    </row>
    <row r="20228" spans="15:15" x14ac:dyDescent="0.2">
      <c r="O20228" s="62"/>
    </row>
    <row r="20229" spans="15:15" x14ac:dyDescent="0.2">
      <c r="O20229" s="62"/>
    </row>
    <row r="20230" spans="15:15" x14ac:dyDescent="0.2">
      <c r="O20230" s="62"/>
    </row>
    <row r="20231" spans="15:15" x14ac:dyDescent="0.2">
      <c r="O20231" s="62"/>
    </row>
    <row r="20232" spans="15:15" x14ac:dyDescent="0.2">
      <c r="O20232" s="62"/>
    </row>
    <row r="20233" spans="15:15" x14ac:dyDescent="0.2">
      <c r="O20233" s="62"/>
    </row>
    <row r="20234" spans="15:15" x14ac:dyDescent="0.2">
      <c r="O20234" s="62"/>
    </row>
    <row r="20235" spans="15:15" x14ac:dyDescent="0.2">
      <c r="O20235" s="62"/>
    </row>
    <row r="20236" spans="15:15" x14ac:dyDescent="0.2">
      <c r="O20236" s="62"/>
    </row>
    <row r="20237" spans="15:15" x14ac:dyDescent="0.2">
      <c r="O20237" s="62"/>
    </row>
    <row r="20238" spans="15:15" x14ac:dyDescent="0.2">
      <c r="O20238" s="62"/>
    </row>
    <row r="20239" spans="15:15" x14ac:dyDescent="0.2">
      <c r="O20239" s="62"/>
    </row>
    <row r="20240" spans="15:15" x14ac:dyDescent="0.2">
      <c r="O20240" s="62"/>
    </row>
    <row r="20241" spans="15:15" x14ac:dyDescent="0.2">
      <c r="O20241" s="62"/>
    </row>
    <row r="20242" spans="15:15" x14ac:dyDescent="0.2">
      <c r="O20242" s="62"/>
    </row>
    <row r="20243" spans="15:15" x14ac:dyDescent="0.2">
      <c r="O20243" s="62"/>
    </row>
    <row r="20244" spans="15:15" x14ac:dyDescent="0.2">
      <c r="O20244" s="62"/>
    </row>
    <row r="20245" spans="15:15" x14ac:dyDescent="0.2">
      <c r="O20245" s="62"/>
    </row>
    <row r="20246" spans="15:15" x14ac:dyDescent="0.2">
      <c r="O20246" s="62"/>
    </row>
    <row r="20247" spans="15:15" x14ac:dyDescent="0.2">
      <c r="O20247" s="62"/>
    </row>
    <row r="20248" spans="15:15" x14ac:dyDescent="0.2">
      <c r="O20248" s="62"/>
    </row>
    <row r="20249" spans="15:15" x14ac:dyDescent="0.2">
      <c r="O20249" s="62"/>
    </row>
    <row r="20250" spans="15:15" x14ac:dyDescent="0.2">
      <c r="O20250" s="62"/>
    </row>
    <row r="20251" spans="15:15" x14ac:dyDescent="0.2">
      <c r="O20251" s="62"/>
    </row>
    <row r="20252" spans="15:15" x14ac:dyDescent="0.2">
      <c r="O20252" s="62"/>
    </row>
    <row r="20253" spans="15:15" x14ac:dyDescent="0.2">
      <c r="O20253" s="62"/>
    </row>
    <row r="20254" spans="15:15" x14ac:dyDescent="0.2">
      <c r="O20254" s="62"/>
    </row>
    <row r="20255" spans="15:15" x14ac:dyDescent="0.2">
      <c r="O20255" s="62"/>
    </row>
    <row r="20256" spans="15:15" x14ac:dyDescent="0.2">
      <c r="O20256" s="62"/>
    </row>
    <row r="20257" spans="15:15" x14ac:dyDescent="0.2">
      <c r="O20257" s="62"/>
    </row>
    <row r="20258" spans="15:15" x14ac:dyDescent="0.2">
      <c r="O20258" s="62"/>
    </row>
    <row r="20259" spans="15:15" x14ac:dyDescent="0.2">
      <c r="O20259" s="62"/>
    </row>
    <row r="20260" spans="15:15" x14ac:dyDescent="0.2">
      <c r="O20260" s="62"/>
    </row>
    <row r="20261" spans="15:15" x14ac:dyDescent="0.2">
      <c r="O20261" s="62"/>
    </row>
    <row r="20262" spans="15:15" x14ac:dyDescent="0.2">
      <c r="O20262" s="62"/>
    </row>
    <row r="20263" spans="15:15" x14ac:dyDescent="0.2">
      <c r="O20263" s="62"/>
    </row>
    <row r="20264" spans="15:15" x14ac:dyDescent="0.2">
      <c r="O20264" s="62"/>
    </row>
    <row r="20265" spans="15:15" x14ac:dyDescent="0.2">
      <c r="O20265" s="62"/>
    </row>
    <row r="20266" spans="15:15" x14ac:dyDescent="0.2">
      <c r="O20266" s="62"/>
    </row>
    <row r="20267" spans="15:15" x14ac:dyDescent="0.2">
      <c r="O20267" s="62"/>
    </row>
    <row r="20268" spans="15:15" x14ac:dyDescent="0.2">
      <c r="O20268" s="62"/>
    </row>
    <row r="20269" spans="15:15" x14ac:dyDescent="0.2">
      <c r="O20269" s="62"/>
    </row>
    <row r="20270" spans="15:15" x14ac:dyDescent="0.2">
      <c r="O20270" s="62"/>
    </row>
    <row r="20271" spans="15:15" x14ac:dyDescent="0.2">
      <c r="O20271" s="62"/>
    </row>
    <row r="20272" spans="15:15" x14ac:dyDescent="0.2">
      <c r="O20272" s="62"/>
    </row>
    <row r="20273" spans="15:15" x14ac:dyDescent="0.2">
      <c r="O20273" s="62"/>
    </row>
    <row r="20274" spans="15:15" x14ac:dyDescent="0.2">
      <c r="O20274" s="62"/>
    </row>
    <row r="20275" spans="15:15" x14ac:dyDescent="0.2">
      <c r="O20275" s="62"/>
    </row>
    <row r="20276" spans="15:15" x14ac:dyDescent="0.2">
      <c r="O20276" s="62"/>
    </row>
    <row r="20277" spans="15:15" x14ac:dyDescent="0.2">
      <c r="O20277" s="62"/>
    </row>
    <row r="20278" spans="15:15" x14ac:dyDescent="0.2">
      <c r="O20278" s="62"/>
    </row>
    <row r="20279" spans="15:15" x14ac:dyDescent="0.2">
      <c r="O20279" s="62"/>
    </row>
    <row r="20280" spans="15:15" x14ac:dyDescent="0.2">
      <c r="O20280" s="62"/>
    </row>
    <row r="20281" spans="15:15" x14ac:dyDescent="0.2">
      <c r="O20281" s="62"/>
    </row>
    <row r="20282" spans="15:15" x14ac:dyDescent="0.2">
      <c r="O20282" s="62"/>
    </row>
    <row r="20283" spans="15:15" x14ac:dyDescent="0.2">
      <c r="O20283" s="62"/>
    </row>
    <row r="20284" spans="15:15" x14ac:dyDescent="0.2">
      <c r="O20284" s="62"/>
    </row>
    <row r="20285" spans="15:15" x14ac:dyDescent="0.2">
      <c r="O20285" s="62"/>
    </row>
    <row r="20286" spans="15:15" x14ac:dyDescent="0.2">
      <c r="O20286" s="62"/>
    </row>
    <row r="20287" spans="15:15" x14ac:dyDescent="0.2">
      <c r="O20287" s="62"/>
    </row>
    <row r="20288" spans="15:15" x14ac:dyDescent="0.2">
      <c r="O20288" s="62"/>
    </row>
    <row r="20289" spans="15:15" x14ac:dyDescent="0.2">
      <c r="O20289" s="62"/>
    </row>
    <row r="20290" spans="15:15" x14ac:dyDescent="0.2">
      <c r="O20290" s="62"/>
    </row>
    <row r="20291" spans="15:15" x14ac:dyDescent="0.2">
      <c r="O20291" s="62"/>
    </row>
    <row r="20292" spans="15:15" x14ac:dyDescent="0.2">
      <c r="O20292" s="62"/>
    </row>
    <row r="20293" spans="15:15" x14ac:dyDescent="0.2">
      <c r="O20293" s="62"/>
    </row>
    <row r="20294" spans="15:15" x14ac:dyDescent="0.2">
      <c r="O20294" s="62"/>
    </row>
    <row r="20295" spans="15:15" x14ac:dyDescent="0.2">
      <c r="O20295" s="62"/>
    </row>
    <row r="20296" spans="15:15" x14ac:dyDescent="0.2">
      <c r="O20296" s="62"/>
    </row>
    <row r="20297" spans="15:15" x14ac:dyDescent="0.2">
      <c r="O20297" s="62"/>
    </row>
    <row r="20298" spans="15:15" x14ac:dyDescent="0.2">
      <c r="O20298" s="62"/>
    </row>
    <row r="20299" spans="15:15" x14ac:dyDescent="0.2">
      <c r="O20299" s="62"/>
    </row>
    <row r="20300" spans="15:15" x14ac:dyDescent="0.2">
      <c r="O20300" s="62"/>
    </row>
    <row r="20301" spans="15:15" x14ac:dyDescent="0.2">
      <c r="O20301" s="62"/>
    </row>
    <row r="20302" spans="15:15" x14ac:dyDescent="0.2">
      <c r="O20302" s="62"/>
    </row>
    <row r="20303" spans="15:15" x14ac:dyDescent="0.2">
      <c r="O20303" s="62"/>
    </row>
    <row r="20304" spans="15:15" x14ac:dyDescent="0.2">
      <c r="O20304" s="62"/>
    </row>
    <row r="20305" spans="15:15" x14ac:dyDescent="0.2">
      <c r="O20305" s="62"/>
    </row>
    <row r="20306" spans="15:15" x14ac:dyDescent="0.2">
      <c r="O20306" s="62"/>
    </row>
    <row r="20307" spans="15:15" x14ac:dyDescent="0.2">
      <c r="O20307" s="62"/>
    </row>
    <row r="20308" spans="15:15" x14ac:dyDescent="0.2">
      <c r="O20308" s="62"/>
    </row>
    <row r="20309" spans="15:15" x14ac:dyDescent="0.2">
      <c r="O20309" s="62"/>
    </row>
    <row r="20310" spans="15:15" x14ac:dyDescent="0.2">
      <c r="O20310" s="62"/>
    </row>
    <row r="20311" spans="15:15" x14ac:dyDescent="0.2">
      <c r="O20311" s="62"/>
    </row>
    <row r="20312" spans="15:15" x14ac:dyDescent="0.2">
      <c r="O20312" s="62"/>
    </row>
    <row r="20313" spans="15:15" x14ac:dyDescent="0.2">
      <c r="O20313" s="62"/>
    </row>
    <row r="20314" spans="15:15" x14ac:dyDescent="0.2">
      <c r="O20314" s="62"/>
    </row>
    <row r="20315" spans="15:15" x14ac:dyDescent="0.2">
      <c r="O20315" s="62"/>
    </row>
    <row r="20316" spans="15:15" x14ac:dyDescent="0.2">
      <c r="O20316" s="62"/>
    </row>
    <row r="20317" spans="15:15" x14ac:dyDescent="0.2">
      <c r="O20317" s="62"/>
    </row>
    <row r="20318" spans="15:15" x14ac:dyDescent="0.2">
      <c r="O20318" s="62"/>
    </row>
    <row r="20319" spans="15:15" x14ac:dyDescent="0.2">
      <c r="O20319" s="62"/>
    </row>
    <row r="20320" spans="15:15" x14ac:dyDescent="0.2">
      <c r="O20320" s="62"/>
    </row>
    <row r="20321" spans="15:15" x14ac:dyDescent="0.2">
      <c r="O20321" s="62"/>
    </row>
    <row r="20322" spans="15:15" x14ac:dyDescent="0.2">
      <c r="O20322" s="62"/>
    </row>
    <row r="20323" spans="15:15" x14ac:dyDescent="0.2">
      <c r="O20323" s="62"/>
    </row>
    <row r="20324" spans="15:15" x14ac:dyDescent="0.2">
      <c r="O20324" s="62"/>
    </row>
    <row r="20325" spans="15:15" x14ac:dyDescent="0.2">
      <c r="O20325" s="62"/>
    </row>
    <row r="20326" spans="15:15" x14ac:dyDescent="0.2">
      <c r="O20326" s="62"/>
    </row>
    <row r="20327" spans="15:15" x14ac:dyDescent="0.2">
      <c r="O20327" s="62"/>
    </row>
    <row r="20328" spans="15:15" x14ac:dyDescent="0.2">
      <c r="O20328" s="62"/>
    </row>
    <row r="20329" spans="15:15" x14ac:dyDescent="0.2">
      <c r="O20329" s="62"/>
    </row>
    <row r="20330" spans="15:15" x14ac:dyDescent="0.2">
      <c r="O20330" s="62"/>
    </row>
    <row r="20331" spans="15:15" x14ac:dyDescent="0.2">
      <c r="O20331" s="62"/>
    </row>
    <row r="20332" spans="15:15" x14ac:dyDescent="0.2">
      <c r="O20332" s="62"/>
    </row>
    <row r="20333" spans="15:15" x14ac:dyDescent="0.2">
      <c r="O20333" s="62"/>
    </row>
    <row r="20334" spans="15:15" x14ac:dyDescent="0.2">
      <c r="O20334" s="62"/>
    </row>
    <row r="20335" spans="15:15" x14ac:dyDescent="0.2">
      <c r="O20335" s="62"/>
    </row>
    <row r="20336" spans="15:15" x14ac:dyDescent="0.2">
      <c r="O20336" s="62"/>
    </row>
    <row r="20337" spans="15:15" x14ac:dyDescent="0.2">
      <c r="O20337" s="62"/>
    </row>
    <row r="20338" spans="15:15" x14ac:dyDescent="0.2">
      <c r="O20338" s="62"/>
    </row>
    <row r="20339" spans="15:15" x14ac:dyDescent="0.2">
      <c r="O20339" s="62"/>
    </row>
    <row r="20340" spans="15:15" x14ac:dyDescent="0.2">
      <c r="O20340" s="62"/>
    </row>
    <row r="20341" spans="15:15" x14ac:dyDescent="0.2">
      <c r="O20341" s="62"/>
    </row>
    <row r="20342" spans="15:15" x14ac:dyDescent="0.2">
      <c r="O20342" s="62"/>
    </row>
    <row r="20343" spans="15:15" x14ac:dyDescent="0.2">
      <c r="O20343" s="62"/>
    </row>
    <row r="20344" spans="15:15" x14ac:dyDescent="0.2">
      <c r="O20344" s="62"/>
    </row>
    <row r="20345" spans="15:15" x14ac:dyDescent="0.2">
      <c r="O20345" s="62"/>
    </row>
    <row r="20346" spans="15:15" x14ac:dyDescent="0.2">
      <c r="O20346" s="62"/>
    </row>
    <row r="20347" spans="15:15" x14ac:dyDescent="0.2">
      <c r="O20347" s="62"/>
    </row>
    <row r="20348" spans="15:15" x14ac:dyDescent="0.2">
      <c r="O20348" s="62"/>
    </row>
    <row r="20349" spans="15:15" x14ac:dyDescent="0.2">
      <c r="O20349" s="62"/>
    </row>
    <row r="20350" spans="15:15" x14ac:dyDescent="0.2">
      <c r="O20350" s="62"/>
    </row>
    <row r="20351" spans="15:15" x14ac:dyDescent="0.2">
      <c r="O20351" s="62"/>
    </row>
    <row r="20352" spans="15:15" x14ac:dyDescent="0.2">
      <c r="O20352" s="62"/>
    </row>
    <row r="20353" spans="15:15" x14ac:dyDescent="0.2">
      <c r="O20353" s="62"/>
    </row>
    <row r="20354" spans="15:15" x14ac:dyDescent="0.2">
      <c r="O20354" s="62"/>
    </row>
    <row r="20355" spans="15:15" x14ac:dyDescent="0.2">
      <c r="O20355" s="62"/>
    </row>
    <row r="20356" spans="15:15" x14ac:dyDescent="0.2">
      <c r="O20356" s="62"/>
    </row>
    <row r="20357" spans="15:15" x14ac:dyDescent="0.2">
      <c r="O20357" s="62"/>
    </row>
    <row r="20358" spans="15:15" x14ac:dyDescent="0.2">
      <c r="O20358" s="62"/>
    </row>
    <row r="20359" spans="15:15" x14ac:dyDescent="0.2">
      <c r="O20359" s="62"/>
    </row>
    <row r="20360" spans="15:15" x14ac:dyDescent="0.2">
      <c r="O20360" s="62"/>
    </row>
    <row r="20361" spans="15:15" x14ac:dyDescent="0.2">
      <c r="O20361" s="62"/>
    </row>
    <row r="20362" spans="15:15" x14ac:dyDescent="0.2">
      <c r="O20362" s="62"/>
    </row>
    <row r="20363" spans="15:15" x14ac:dyDescent="0.2">
      <c r="O20363" s="62"/>
    </row>
    <row r="20364" spans="15:15" x14ac:dyDescent="0.2">
      <c r="O20364" s="62"/>
    </row>
    <row r="20365" spans="15:15" x14ac:dyDescent="0.2">
      <c r="O20365" s="62"/>
    </row>
    <row r="20366" spans="15:15" x14ac:dyDescent="0.2">
      <c r="O20366" s="62"/>
    </row>
    <row r="20367" spans="15:15" x14ac:dyDescent="0.2">
      <c r="O20367" s="62"/>
    </row>
    <row r="20368" spans="15:15" x14ac:dyDescent="0.2">
      <c r="O20368" s="62"/>
    </row>
    <row r="20369" spans="15:15" x14ac:dyDescent="0.2">
      <c r="O20369" s="62"/>
    </row>
    <row r="20370" spans="15:15" x14ac:dyDescent="0.2">
      <c r="O20370" s="62"/>
    </row>
    <row r="20371" spans="15:15" x14ac:dyDescent="0.2">
      <c r="O20371" s="62"/>
    </row>
    <row r="20372" spans="15:15" x14ac:dyDescent="0.2">
      <c r="O20372" s="62"/>
    </row>
    <row r="20373" spans="15:15" x14ac:dyDescent="0.2">
      <c r="O20373" s="62"/>
    </row>
    <row r="20374" spans="15:15" x14ac:dyDescent="0.2">
      <c r="O20374" s="62"/>
    </row>
    <row r="20375" spans="15:15" x14ac:dyDescent="0.2">
      <c r="O20375" s="62"/>
    </row>
    <row r="20376" spans="15:15" x14ac:dyDescent="0.2">
      <c r="O20376" s="62"/>
    </row>
    <row r="20377" spans="15:15" x14ac:dyDescent="0.2">
      <c r="O20377" s="62"/>
    </row>
    <row r="20378" spans="15:15" x14ac:dyDescent="0.2">
      <c r="O20378" s="62"/>
    </row>
    <row r="20379" spans="15:15" x14ac:dyDescent="0.2">
      <c r="O20379" s="62"/>
    </row>
    <row r="20380" spans="15:15" x14ac:dyDescent="0.2">
      <c r="O20380" s="62"/>
    </row>
    <row r="20381" spans="15:15" x14ac:dyDescent="0.2">
      <c r="O20381" s="62"/>
    </row>
    <row r="20382" spans="15:15" x14ac:dyDescent="0.2">
      <c r="O20382" s="62"/>
    </row>
    <row r="20383" spans="15:15" x14ac:dyDescent="0.2">
      <c r="O20383" s="62"/>
    </row>
    <row r="20384" spans="15:15" x14ac:dyDescent="0.2">
      <c r="O20384" s="62"/>
    </row>
    <row r="20385" spans="15:15" x14ac:dyDescent="0.2">
      <c r="O20385" s="62"/>
    </row>
    <row r="20386" spans="15:15" x14ac:dyDescent="0.2">
      <c r="O20386" s="62"/>
    </row>
    <row r="20387" spans="15:15" x14ac:dyDescent="0.2">
      <c r="O20387" s="62"/>
    </row>
    <row r="20388" spans="15:15" x14ac:dyDescent="0.2">
      <c r="O20388" s="62"/>
    </row>
    <row r="20389" spans="15:15" x14ac:dyDescent="0.2">
      <c r="O20389" s="62"/>
    </row>
    <row r="20390" spans="15:15" x14ac:dyDescent="0.2">
      <c r="O20390" s="62"/>
    </row>
    <row r="20391" spans="15:15" x14ac:dyDescent="0.2">
      <c r="O20391" s="62"/>
    </row>
    <row r="20392" spans="15:15" x14ac:dyDescent="0.2">
      <c r="O20392" s="62"/>
    </row>
    <row r="20393" spans="15:15" x14ac:dyDescent="0.2">
      <c r="O20393" s="62"/>
    </row>
    <row r="20394" spans="15:15" x14ac:dyDescent="0.2">
      <c r="O20394" s="62"/>
    </row>
    <row r="20395" spans="15:15" x14ac:dyDescent="0.2">
      <c r="O20395" s="62"/>
    </row>
    <row r="20396" spans="15:15" x14ac:dyDescent="0.2">
      <c r="O20396" s="62"/>
    </row>
    <row r="20397" spans="15:15" x14ac:dyDescent="0.2">
      <c r="O20397" s="62"/>
    </row>
    <row r="20398" spans="15:15" x14ac:dyDescent="0.2">
      <c r="O20398" s="62"/>
    </row>
    <row r="20399" spans="15:15" x14ac:dyDescent="0.2">
      <c r="O20399" s="62"/>
    </row>
    <row r="20400" spans="15:15" x14ac:dyDescent="0.2">
      <c r="O20400" s="62"/>
    </row>
    <row r="20401" spans="15:15" x14ac:dyDescent="0.2">
      <c r="O20401" s="62"/>
    </row>
    <row r="20402" spans="15:15" x14ac:dyDescent="0.2">
      <c r="O20402" s="62"/>
    </row>
    <row r="20403" spans="15:15" x14ac:dyDescent="0.2">
      <c r="O20403" s="62"/>
    </row>
    <row r="20404" spans="15:15" x14ac:dyDescent="0.2">
      <c r="O20404" s="62"/>
    </row>
    <row r="20405" spans="15:15" x14ac:dyDescent="0.2">
      <c r="O20405" s="62"/>
    </row>
    <row r="20406" spans="15:15" x14ac:dyDescent="0.2">
      <c r="O20406" s="62"/>
    </row>
    <row r="20407" spans="15:15" x14ac:dyDescent="0.2">
      <c r="O20407" s="62"/>
    </row>
    <row r="20408" spans="15:15" x14ac:dyDescent="0.2">
      <c r="O20408" s="62"/>
    </row>
    <row r="20409" spans="15:15" x14ac:dyDescent="0.2">
      <c r="O20409" s="62"/>
    </row>
    <row r="20410" spans="15:15" x14ac:dyDescent="0.2">
      <c r="O20410" s="62"/>
    </row>
    <row r="20411" spans="15:15" x14ac:dyDescent="0.2">
      <c r="O20411" s="62"/>
    </row>
    <row r="20412" spans="15:15" x14ac:dyDescent="0.2">
      <c r="O20412" s="62"/>
    </row>
    <row r="20413" spans="15:15" x14ac:dyDescent="0.2">
      <c r="O20413" s="62"/>
    </row>
    <row r="20414" spans="15:15" x14ac:dyDescent="0.2">
      <c r="O20414" s="62"/>
    </row>
    <row r="20415" spans="15:15" x14ac:dyDescent="0.2">
      <c r="O20415" s="62"/>
    </row>
    <row r="20416" spans="15:15" x14ac:dyDescent="0.2">
      <c r="O20416" s="62"/>
    </row>
    <row r="20417" spans="15:15" x14ac:dyDescent="0.2">
      <c r="O20417" s="62"/>
    </row>
    <row r="20418" spans="15:15" x14ac:dyDescent="0.2">
      <c r="O20418" s="62"/>
    </row>
    <row r="20419" spans="15:15" x14ac:dyDescent="0.2">
      <c r="O20419" s="62"/>
    </row>
    <row r="20420" spans="15:15" x14ac:dyDescent="0.2">
      <c r="O20420" s="62"/>
    </row>
    <row r="20421" spans="15:15" x14ac:dyDescent="0.2">
      <c r="O20421" s="62"/>
    </row>
    <row r="20422" spans="15:15" x14ac:dyDescent="0.2">
      <c r="O20422" s="62"/>
    </row>
    <row r="20423" spans="15:15" x14ac:dyDescent="0.2">
      <c r="O20423" s="62"/>
    </row>
    <row r="20424" spans="15:15" x14ac:dyDescent="0.2">
      <c r="O20424" s="62"/>
    </row>
    <row r="20425" spans="15:15" x14ac:dyDescent="0.2">
      <c r="O20425" s="62"/>
    </row>
    <row r="20426" spans="15:15" x14ac:dyDescent="0.2">
      <c r="O20426" s="62"/>
    </row>
    <row r="20427" spans="15:15" x14ac:dyDescent="0.2">
      <c r="O20427" s="62"/>
    </row>
    <row r="20428" spans="15:15" x14ac:dyDescent="0.2">
      <c r="O20428" s="62"/>
    </row>
    <row r="20429" spans="15:15" x14ac:dyDescent="0.2">
      <c r="O20429" s="62"/>
    </row>
    <row r="20430" spans="15:15" x14ac:dyDescent="0.2">
      <c r="O20430" s="62"/>
    </row>
    <row r="20431" spans="15:15" x14ac:dyDescent="0.2">
      <c r="O20431" s="62"/>
    </row>
    <row r="20432" spans="15:15" x14ac:dyDescent="0.2">
      <c r="O20432" s="62"/>
    </row>
    <row r="20433" spans="15:15" x14ac:dyDescent="0.2">
      <c r="O20433" s="62"/>
    </row>
    <row r="20434" spans="15:15" x14ac:dyDescent="0.2">
      <c r="O20434" s="62"/>
    </row>
    <row r="20435" spans="15:15" x14ac:dyDescent="0.2">
      <c r="O20435" s="62"/>
    </row>
    <row r="20436" spans="15:15" x14ac:dyDescent="0.2">
      <c r="O20436" s="62"/>
    </row>
    <row r="20437" spans="15:15" x14ac:dyDescent="0.2">
      <c r="O20437" s="62"/>
    </row>
    <row r="20438" spans="15:15" x14ac:dyDescent="0.2">
      <c r="O20438" s="62"/>
    </row>
    <row r="20439" spans="15:15" x14ac:dyDescent="0.2">
      <c r="O20439" s="62"/>
    </row>
    <row r="20440" spans="15:15" x14ac:dyDescent="0.2">
      <c r="O20440" s="62"/>
    </row>
    <row r="20441" spans="15:15" x14ac:dyDescent="0.2">
      <c r="O20441" s="62"/>
    </row>
    <row r="20442" spans="15:15" x14ac:dyDescent="0.2">
      <c r="O20442" s="62"/>
    </row>
    <row r="20443" spans="15:15" x14ac:dyDescent="0.2">
      <c r="O20443" s="62"/>
    </row>
    <row r="20444" spans="15:15" x14ac:dyDescent="0.2">
      <c r="O20444" s="62"/>
    </row>
    <row r="20445" spans="15:15" x14ac:dyDescent="0.2">
      <c r="O20445" s="62"/>
    </row>
    <row r="20446" spans="15:15" x14ac:dyDescent="0.2">
      <c r="O20446" s="62"/>
    </row>
    <row r="20447" spans="15:15" x14ac:dyDescent="0.2">
      <c r="O20447" s="62"/>
    </row>
    <row r="20448" spans="15:15" x14ac:dyDescent="0.2">
      <c r="O20448" s="62"/>
    </row>
    <row r="20449" spans="15:15" x14ac:dyDescent="0.2">
      <c r="O20449" s="62"/>
    </row>
    <row r="20450" spans="15:15" x14ac:dyDescent="0.2">
      <c r="O20450" s="62"/>
    </row>
    <row r="20451" spans="15:15" x14ac:dyDescent="0.2">
      <c r="O20451" s="62"/>
    </row>
    <row r="20452" spans="15:15" x14ac:dyDescent="0.2">
      <c r="O20452" s="62"/>
    </row>
    <row r="20453" spans="15:15" x14ac:dyDescent="0.2">
      <c r="O20453" s="62"/>
    </row>
    <row r="20454" spans="15:15" x14ac:dyDescent="0.2">
      <c r="O20454" s="62"/>
    </row>
    <row r="20455" spans="15:15" x14ac:dyDescent="0.2">
      <c r="O20455" s="62"/>
    </row>
    <row r="20456" spans="15:15" x14ac:dyDescent="0.2">
      <c r="O20456" s="62"/>
    </row>
    <row r="20457" spans="15:15" x14ac:dyDescent="0.2">
      <c r="O20457" s="62"/>
    </row>
    <row r="20458" spans="15:15" x14ac:dyDescent="0.2">
      <c r="O20458" s="62"/>
    </row>
    <row r="20459" spans="15:15" x14ac:dyDescent="0.2">
      <c r="O20459" s="62"/>
    </row>
    <row r="20460" spans="15:15" x14ac:dyDescent="0.2">
      <c r="O20460" s="62"/>
    </row>
    <row r="20461" spans="15:15" x14ac:dyDescent="0.2">
      <c r="O20461" s="62"/>
    </row>
    <row r="20462" spans="15:15" x14ac:dyDescent="0.2">
      <c r="O20462" s="62"/>
    </row>
    <row r="20463" spans="15:15" x14ac:dyDescent="0.2">
      <c r="O20463" s="62"/>
    </row>
    <row r="20464" spans="15:15" x14ac:dyDescent="0.2">
      <c r="O20464" s="62"/>
    </row>
    <row r="20465" spans="15:15" x14ac:dyDescent="0.2">
      <c r="O20465" s="62"/>
    </row>
    <row r="20466" spans="15:15" x14ac:dyDescent="0.2">
      <c r="O20466" s="62"/>
    </row>
    <row r="20467" spans="15:15" x14ac:dyDescent="0.2">
      <c r="O20467" s="62"/>
    </row>
    <row r="20468" spans="15:15" x14ac:dyDescent="0.2">
      <c r="O20468" s="62"/>
    </row>
    <row r="20469" spans="15:15" x14ac:dyDescent="0.2">
      <c r="O20469" s="62"/>
    </row>
    <row r="20470" spans="15:15" x14ac:dyDescent="0.2">
      <c r="O20470" s="62"/>
    </row>
    <row r="20471" spans="15:15" x14ac:dyDescent="0.2">
      <c r="O20471" s="62"/>
    </row>
    <row r="20472" spans="15:15" x14ac:dyDescent="0.2">
      <c r="O20472" s="62"/>
    </row>
    <row r="20473" spans="15:15" x14ac:dyDescent="0.2">
      <c r="O20473" s="62"/>
    </row>
    <row r="20474" spans="15:15" x14ac:dyDescent="0.2">
      <c r="O20474" s="62"/>
    </row>
    <row r="20475" spans="15:15" x14ac:dyDescent="0.2">
      <c r="O20475" s="62"/>
    </row>
    <row r="20476" spans="15:15" x14ac:dyDescent="0.2">
      <c r="O20476" s="62"/>
    </row>
    <row r="20477" spans="15:15" x14ac:dyDescent="0.2">
      <c r="O20477" s="62"/>
    </row>
    <row r="20478" spans="15:15" x14ac:dyDescent="0.2">
      <c r="O20478" s="62"/>
    </row>
    <row r="20479" spans="15:15" x14ac:dyDescent="0.2">
      <c r="O20479" s="62"/>
    </row>
    <row r="20480" spans="15:15" x14ac:dyDescent="0.2">
      <c r="O20480" s="62"/>
    </row>
    <row r="20481" spans="15:15" x14ac:dyDescent="0.2">
      <c r="O20481" s="62"/>
    </row>
    <row r="20482" spans="15:15" x14ac:dyDescent="0.2">
      <c r="O20482" s="62"/>
    </row>
    <row r="20483" spans="15:15" x14ac:dyDescent="0.2">
      <c r="O20483" s="62"/>
    </row>
    <row r="20484" spans="15:15" x14ac:dyDescent="0.2">
      <c r="O20484" s="62"/>
    </row>
    <row r="20485" spans="15:15" x14ac:dyDescent="0.2">
      <c r="O20485" s="62"/>
    </row>
    <row r="20486" spans="15:15" x14ac:dyDescent="0.2">
      <c r="O20486" s="62"/>
    </row>
    <row r="20487" spans="15:15" x14ac:dyDescent="0.2">
      <c r="O20487" s="62"/>
    </row>
    <row r="20488" spans="15:15" x14ac:dyDescent="0.2">
      <c r="O20488" s="62"/>
    </row>
    <row r="20489" spans="15:15" x14ac:dyDescent="0.2">
      <c r="O20489" s="62"/>
    </row>
    <row r="20490" spans="15:15" x14ac:dyDescent="0.2">
      <c r="O20490" s="62"/>
    </row>
    <row r="20491" spans="15:15" x14ac:dyDescent="0.2">
      <c r="O20491" s="62"/>
    </row>
    <row r="20492" spans="15:15" x14ac:dyDescent="0.2">
      <c r="O20492" s="62"/>
    </row>
    <row r="20493" spans="15:15" x14ac:dyDescent="0.2">
      <c r="O20493" s="62"/>
    </row>
    <row r="20494" spans="15:15" x14ac:dyDescent="0.2">
      <c r="O20494" s="62"/>
    </row>
    <row r="20495" spans="15:15" x14ac:dyDescent="0.2">
      <c r="O20495" s="62"/>
    </row>
    <row r="20496" spans="15:15" x14ac:dyDescent="0.2">
      <c r="O20496" s="62"/>
    </row>
    <row r="20497" spans="15:15" x14ac:dyDescent="0.2">
      <c r="O20497" s="62"/>
    </row>
    <row r="20498" spans="15:15" x14ac:dyDescent="0.2">
      <c r="O20498" s="62"/>
    </row>
    <row r="20499" spans="15:15" x14ac:dyDescent="0.2">
      <c r="O20499" s="62"/>
    </row>
    <row r="20500" spans="15:15" x14ac:dyDescent="0.2">
      <c r="O20500" s="62"/>
    </row>
    <row r="20501" spans="15:15" x14ac:dyDescent="0.2">
      <c r="O20501" s="62"/>
    </row>
    <row r="20502" spans="15:15" x14ac:dyDescent="0.2">
      <c r="O20502" s="62"/>
    </row>
    <row r="20503" spans="15:15" x14ac:dyDescent="0.2">
      <c r="O20503" s="62"/>
    </row>
    <row r="20504" spans="15:15" x14ac:dyDescent="0.2">
      <c r="O20504" s="62"/>
    </row>
    <row r="20505" spans="15:15" x14ac:dyDescent="0.2">
      <c r="O20505" s="62"/>
    </row>
    <row r="20506" spans="15:15" x14ac:dyDescent="0.2">
      <c r="O20506" s="62"/>
    </row>
    <row r="20507" spans="15:15" x14ac:dyDescent="0.2">
      <c r="O20507" s="62"/>
    </row>
    <row r="20508" spans="15:15" x14ac:dyDescent="0.2">
      <c r="O20508" s="62"/>
    </row>
    <row r="20509" spans="15:15" x14ac:dyDescent="0.2">
      <c r="O20509" s="62"/>
    </row>
    <row r="20510" spans="15:15" x14ac:dyDescent="0.2">
      <c r="O20510" s="62"/>
    </row>
    <row r="20511" spans="15:15" x14ac:dyDescent="0.2">
      <c r="O20511" s="62"/>
    </row>
    <row r="20512" spans="15:15" x14ac:dyDescent="0.2">
      <c r="O20512" s="62"/>
    </row>
    <row r="20513" spans="15:15" x14ac:dyDescent="0.2">
      <c r="O20513" s="62"/>
    </row>
    <row r="20514" spans="15:15" x14ac:dyDescent="0.2">
      <c r="O20514" s="62"/>
    </row>
    <row r="20515" spans="15:15" x14ac:dyDescent="0.2">
      <c r="O20515" s="62"/>
    </row>
    <row r="20516" spans="15:15" x14ac:dyDescent="0.2">
      <c r="O20516" s="62"/>
    </row>
    <row r="20517" spans="15:15" x14ac:dyDescent="0.2">
      <c r="O20517" s="62"/>
    </row>
    <row r="20518" spans="15:15" x14ac:dyDescent="0.2">
      <c r="O20518" s="62"/>
    </row>
    <row r="20519" spans="15:15" x14ac:dyDescent="0.2">
      <c r="O20519" s="62"/>
    </row>
    <row r="20520" spans="15:15" x14ac:dyDescent="0.2">
      <c r="O20520" s="62"/>
    </row>
    <row r="20521" spans="15:15" x14ac:dyDescent="0.2">
      <c r="O20521" s="62"/>
    </row>
    <row r="20522" spans="15:15" x14ac:dyDescent="0.2">
      <c r="O20522" s="62"/>
    </row>
    <row r="20523" spans="15:15" x14ac:dyDescent="0.2">
      <c r="O20523" s="62"/>
    </row>
    <row r="20524" spans="15:15" x14ac:dyDescent="0.2">
      <c r="O20524" s="62"/>
    </row>
    <row r="20525" spans="15:15" x14ac:dyDescent="0.2">
      <c r="O20525" s="62"/>
    </row>
    <row r="20526" spans="15:15" x14ac:dyDescent="0.2">
      <c r="O20526" s="62"/>
    </row>
    <row r="20527" spans="15:15" x14ac:dyDescent="0.2">
      <c r="O20527" s="62"/>
    </row>
    <row r="20528" spans="15:15" x14ac:dyDescent="0.2">
      <c r="O20528" s="62"/>
    </row>
    <row r="20529" spans="15:15" x14ac:dyDescent="0.2">
      <c r="O20529" s="62"/>
    </row>
    <row r="20530" spans="15:15" x14ac:dyDescent="0.2">
      <c r="O20530" s="62"/>
    </row>
    <row r="20531" spans="15:15" x14ac:dyDescent="0.2">
      <c r="O20531" s="62"/>
    </row>
    <row r="20532" spans="15:15" x14ac:dyDescent="0.2">
      <c r="O20532" s="62"/>
    </row>
    <row r="20533" spans="15:15" x14ac:dyDescent="0.2">
      <c r="O20533" s="62"/>
    </row>
    <row r="20534" spans="15:15" x14ac:dyDescent="0.2">
      <c r="O20534" s="62"/>
    </row>
    <row r="20535" spans="15:15" x14ac:dyDescent="0.2">
      <c r="O20535" s="62"/>
    </row>
    <row r="20536" spans="15:15" x14ac:dyDescent="0.2">
      <c r="O20536" s="62"/>
    </row>
    <row r="20537" spans="15:15" x14ac:dyDescent="0.2">
      <c r="O20537" s="62"/>
    </row>
    <row r="20538" spans="15:15" x14ac:dyDescent="0.2">
      <c r="O20538" s="62"/>
    </row>
    <row r="20539" spans="15:15" x14ac:dyDescent="0.2">
      <c r="O20539" s="62"/>
    </row>
    <row r="20540" spans="15:15" x14ac:dyDescent="0.2">
      <c r="O20540" s="62"/>
    </row>
    <row r="20541" spans="15:15" x14ac:dyDescent="0.2">
      <c r="O20541" s="62"/>
    </row>
    <row r="20542" spans="15:15" x14ac:dyDescent="0.2">
      <c r="O20542" s="62"/>
    </row>
    <row r="20543" spans="15:15" x14ac:dyDescent="0.2">
      <c r="O20543" s="62"/>
    </row>
    <row r="20544" spans="15:15" x14ac:dyDescent="0.2">
      <c r="O20544" s="62"/>
    </row>
    <row r="20545" spans="15:15" x14ac:dyDescent="0.2">
      <c r="O20545" s="62"/>
    </row>
    <row r="20546" spans="15:15" x14ac:dyDescent="0.2">
      <c r="O20546" s="62"/>
    </row>
    <row r="20547" spans="15:15" x14ac:dyDescent="0.2">
      <c r="O20547" s="62"/>
    </row>
    <row r="20548" spans="15:15" x14ac:dyDescent="0.2">
      <c r="O20548" s="62"/>
    </row>
    <row r="20549" spans="15:15" x14ac:dyDescent="0.2">
      <c r="O20549" s="62"/>
    </row>
    <row r="20550" spans="15:15" x14ac:dyDescent="0.2">
      <c r="O20550" s="62"/>
    </row>
    <row r="20551" spans="15:15" x14ac:dyDescent="0.2">
      <c r="O20551" s="62"/>
    </row>
    <row r="20552" spans="15:15" x14ac:dyDescent="0.2">
      <c r="O20552" s="62"/>
    </row>
    <row r="20553" spans="15:15" x14ac:dyDescent="0.2">
      <c r="O20553" s="62"/>
    </row>
    <row r="20554" spans="15:15" x14ac:dyDescent="0.2">
      <c r="O20554" s="62"/>
    </row>
    <row r="20555" spans="15:15" x14ac:dyDescent="0.2">
      <c r="O20555" s="62"/>
    </row>
    <row r="20556" spans="15:15" x14ac:dyDescent="0.2">
      <c r="O20556" s="62"/>
    </row>
    <row r="20557" spans="15:15" x14ac:dyDescent="0.2">
      <c r="O20557" s="62"/>
    </row>
    <row r="20558" spans="15:15" x14ac:dyDescent="0.2">
      <c r="O20558" s="62"/>
    </row>
    <row r="20559" spans="15:15" x14ac:dyDescent="0.2">
      <c r="O20559" s="62"/>
    </row>
    <row r="20560" spans="15:15" x14ac:dyDescent="0.2">
      <c r="O20560" s="62"/>
    </row>
    <row r="20561" spans="15:15" x14ac:dyDescent="0.2">
      <c r="O20561" s="62"/>
    </row>
    <row r="20562" spans="15:15" x14ac:dyDescent="0.2">
      <c r="O20562" s="62"/>
    </row>
    <row r="20563" spans="15:15" x14ac:dyDescent="0.2">
      <c r="O20563" s="62"/>
    </row>
    <row r="20564" spans="15:15" x14ac:dyDescent="0.2">
      <c r="O20564" s="62"/>
    </row>
    <row r="20565" spans="15:15" x14ac:dyDescent="0.2">
      <c r="O20565" s="62"/>
    </row>
    <row r="20566" spans="15:15" x14ac:dyDescent="0.2">
      <c r="O20566" s="62"/>
    </row>
    <row r="20567" spans="15:15" x14ac:dyDescent="0.2">
      <c r="O20567" s="62"/>
    </row>
    <row r="20568" spans="15:15" x14ac:dyDescent="0.2">
      <c r="O20568" s="62"/>
    </row>
    <row r="20569" spans="15:15" x14ac:dyDescent="0.2">
      <c r="O20569" s="62"/>
    </row>
    <row r="20570" spans="15:15" x14ac:dyDescent="0.2">
      <c r="O20570" s="62"/>
    </row>
    <row r="20571" spans="15:15" x14ac:dyDescent="0.2">
      <c r="O20571" s="62"/>
    </row>
    <row r="20572" spans="15:15" x14ac:dyDescent="0.2">
      <c r="O20572" s="62"/>
    </row>
    <row r="20573" spans="15:15" x14ac:dyDescent="0.2">
      <c r="O20573" s="62"/>
    </row>
    <row r="20574" spans="15:15" x14ac:dyDescent="0.2">
      <c r="O20574" s="62"/>
    </row>
    <row r="20575" spans="15:15" x14ac:dyDescent="0.2">
      <c r="O20575" s="62"/>
    </row>
    <row r="20576" spans="15:15" x14ac:dyDescent="0.2">
      <c r="O20576" s="62"/>
    </row>
    <row r="20577" spans="15:15" x14ac:dyDescent="0.2">
      <c r="O20577" s="62"/>
    </row>
    <row r="20578" spans="15:15" x14ac:dyDescent="0.2">
      <c r="O20578" s="62"/>
    </row>
    <row r="20579" spans="15:15" x14ac:dyDescent="0.2">
      <c r="O20579" s="62"/>
    </row>
    <row r="20580" spans="15:15" x14ac:dyDescent="0.2">
      <c r="O20580" s="62"/>
    </row>
    <row r="20581" spans="15:15" x14ac:dyDescent="0.2">
      <c r="O20581" s="62"/>
    </row>
    <row r="20582" spans="15:15" x14ac:dyDescent="0.2">
      <c r="O20582" s="62"/>
    </row>
    <row r="20583" spans="15:15" x14ac:dyDescent="0.2">
      <c r="O20583" s="62"/>
    </row>
    <row r="20584" spans="15:15" x14ac:dyDescent="0.2">
      <c r="O20584" s="62"/>
    </row>
    <row r="20585" spans="15:15" x14ac:dyDescent="0.2">
      <c r="O20585" s="62"/>
    </row>
    <row r="20586" spans="15:15" x14ac:dyDescent="0.2">
      <c r="O20586" s="62"/>
    </row>
    <row r="20587" spans="15:15" x14ac:dyDescent="0.2">
      <c r="O20587" s="62"/>
    </row>
    <row r="20588" spans="15:15" x14ac:dyDescent="0.2">
      <c r="O20588" s="62"/>
    </row>
    <row r="20589" spans="15:15" x14ac:dyDescent="0.2">
      <c r="O20589" s="62"/>
    </row>
    <row r="20590" spans="15:15" x14ac:dyDescent="0.2">
      <c r="O20590" s="62"/>
    </row>
    <row r="20591" spans="15:15" x14ac:dyDescent="0.2">
      <c r="O20591" s="62"/>
    </row>
    <row r="20592" spans="15:15" x14ac:dyDescent="0.2">
      <c r="O20592" s="62"/>
    </row>
    <row r="20593" spans="15:15" x14ac:dyDescent="0.2">
      <c r="O20593" s="62"/>
    </row>
    <row r="20594" spans="15:15" x14ac:dyDescent="0.2">
      <c r="O20594" s="62"/>
    </row>
    <row r="20595" spans="15:15" x14ac:dyDescent="0.2">
      <c r="O20595" s="62"/>
    </row>
    <row r="20596" spans="15:15" x14ac:dyDescent="0.2">
      <c r="O20596" s="62"/>
    </row>
    <row r="20597" spans="15:15" x14ac:dyDescent="0.2">
      <c r="O20597" s="62"/>
    </row>
    <row r="20598" spans="15:15" x14ac:dyDescent="0.2">
      <c r="O20598" s="62"/>
    </row>
    <row r="20599" spans="15:15" x14ac:dyDescent="0.2">
      <c r="O20599" s="62"/>
    </row>
    <row r="20600" spans="15:15" x14ac:dyDescent="0.2">
      <c r="O20600" s="62"/>
    </row>
    <row r="20601" spans="15:15" x14ac:dyDescent="0.2">
      <c r="O20601" s="62"/>
    </row>
    <row r="20602" spans="15:15" x14ac:dyDescent="0.2">
      <c r="O20602" s="62"/>
    </row>
    <row r="20603" spans="15:15" x14ac:dyDescent="0.2">
      <c r="O20603" s="62"/>
    </row>
    <row r="20604" spans="15:15" x14ac:dyDescent="0.2">
      <c r="O20604" s="62"/>
    </row>
    <row r="20605" spans="15:15" x14ac:dyDescent="0.2">
      <c r="O20605" s="62"/>
    </row>
    <row r="20606" spans="15:15" x14ac:dyDescent="0.2">
      <c r="O20606" s="62"/>
    </row>
    <row r="20607" spans="15:15" x14ac:dyDescent="0.2">
      <c r="O20607" s="62"/>
    </row>
    <row r="20608" spans="15:15" x14ac:dyDescent="0.2">
      <c r="O20608" s="62"/>
    </row>
    <row r="20609" spans="15:15" x14ac:dyDescent="0.2">
      <c r="O20609" s="62"/>
    </row>
    <row r="20610" spans="15:15" x14ac:dyDescent="0.2">
      <c r="O20610" s="62"/>
    </row>
    <row r="20611" spans="15:15" x14ac:dyDescent="0.2">
      <c r="O20611" s="62"/>
    </row>
    <row r="20612" spans="15:15" x14ac:dyDescent="0.2">
      <c r="O20612" s="62"/>
    </row>
    <row r="20613" spans="15:15" x14ac:dyDescent="0.2">
      <c r="O20613" s="62"/>
    </row>
    <row r="20614" spans="15:15" x14ac:dyDescent="0.2">
      <c r="O20614" s="62"/>
    </row>
    <row r="20615" spans="15:15" x14ac:dyDescent="0.2">
      <c r="O20615" s="62"/>
    </row>
    <row r="20616" spans="15:15" x14ac:dyDescent="0.2">
      <c r="O20616" s="62"/>
    </row>
    <row r="20617" spans="15:15" x14ac:dyDescent="0.2">
      <c r="O20617" s="62"/>
    </row>
    <row r="20618" spans="15:15" x14ac:dyDescent="0.2">
      <c r="O20618" s="62"/>
    </row>
    <row r="20619" spans="15:15" x14ac:dyDescent="0.2">
      <c r="O20619" s="62"/>
    </row>
    <row r="20620" spans="15:15" x14ac:dyDescent="0.2">
      <c r="O20620" s="62"/>
    </row>
    <row r="20621" spans="15:15" x14ac:dyDescent="0.2">
      <c r="O20621" s="62"/>
    </row>
    <row r="20622" spans="15:15" x14ac:dyDescent="0.2">
      <c r="O20622" s="62"/>
    </row>
    <row r="20623" spans="15:15" x14ac:dyDescent="0.2">
      <c r="O20623" s="62"/>
    </row>
    <row r="20624" spans="15:15" x14ac:dyDescent="0.2">
      <c r="O20624" s="62"/>
    </row>
    <row r="20625" spans="15:15" x14ac:dyDescent="0.2">
      <c r="O20625" s="62"/>
    </row>
    <row r="20626" spans="15:15" x14ac:dyDescent="0.2">
      <c r="O20626" s="62"/>
    </row>
    <row r="20627" spans="15:15" x14ac:dyDescent="0.2">
      <c r="O20627" s="62"/>
    </row>
    <row r="20628" spans="15:15" x14ac:dyDescent="0.2">
      <c r="O20628" s="62"/>
    </row>
    <row r="20629" spans="15:15" x14ac:dyDescent="0.2">
      <c r="O20629" s="62"/>
    </row>
    <row r="20630" spans="15:15" x14ac:dyDescent="0.2">
      <c r="O20630" s="62"/>
    </row>
    <row r="20631" spans="15:15" x14ac:dyDescent="0.2">
      <c r="O20631" s="62"/>
    </row>
    <row r="20632" spans="15:15" x14ac:dyDescent="0.2">
      <c r="O20632" s="62"/>
    </row>
    <row r="20633" spans="15:15" x14ac:dyDescent="0.2">
      <c r="O20633" s="62"/>
    </row>
    <row r="20634" spans="15:15" x14ac:dyDescent="0.2">
      <c r="O20634" s="62"/>
    </row>
    <row r="20635" spans="15:15" x14ac:dyDescent="0.2">
      <c r="O20635" s="62"/>
    </row>
    <row r="20636" spans="15:15" x14ac:dyDescent="0.2">
      <c r="O20636" s="62"/>
    </row>
    <row r="20637" spans="15:15" x14ac:dyDescent="0.2">
      <c r="O20637" s="62"/>
    </row>
    <row r="20638" spans="15:15" x14ac:dyDescent="0.2">
      <c r="O20638" s="62"/>
    </row>
    <row r="20639" spans="15:15" x14ac:dyDescent="0.2">
      <c r="O20639" s="62"/>
    </row>
    <row r="20640" spans="15:15" x14ac:dyDescent="0.2">
      <c r="O20640" s="62"/>
    </row>
    <row r="20641" spans="15:15" x14ac:dyDescent="0.2">
      <c r="O20641" s="62"/>
    </row>
    <row r="20642" spans="15:15" x14ac:dyDescent="0.2">
      <c r="O20642" s="62"/>
    </row>
    <row r="20643" spans="15:15" x14ac:dyDescent="0.2">
      <c r="O20643" s="62"/>
    </row>
    <row r="20644" spans="15:15" x14ac:dyDescent="0.2">
      <c r="O20644" s="62"/>
    </row>
    <row r="20645" spans="15:15" x14ac:dyDescent="0.2">
      <c r="O20645" s="62"/>
    </row>
    <row r="20646" spans="15:15" x14ac:dyDescent="0.2">
      <c r="O20646" s="62"/>
    </row>
    <row r="20647" spans="15:15" x14ac:dyDescent="0.2">
      <c r="O20647" s="62"/>
    </row>
    <row r="20648" spans="15:15" x14ac:dyDescent="0.2">
      <c r="O20648" s="62"/>
    </row>
    <row r="20649" spans="15:15" x14ac:dyDescent="0.2">
      <c r="O20649" s="62"/>
    </row>
    <row r="20650" spans="15:15" x14ac:dyDescent="0.2">
      <c r="O20650" s="62"/>
    </row>
    <row r="20651" spans="15:15" x14ac:dyDescent="0.2">
      <c r="O20651" s="62"/>
    </row>
    <row r="20652" spans="15:15" x14ac:dyDescent="0.2">
      <c r="O20652" s="62"/>
    </row>
    <row r="20653" spans="15:15" x14ac:dyDescent="0.2">
      <c r="O20653" s="62"/>
    </row>
    <row r="20654" spans="15:15" x14ac:dyDescent="0.2">
      <c r="O20654" s="62"/>
    </row>
    <row r="20655" spans="15:15" x14ac:dyDescent="0.2">
      <c r="O20655" s="62"/>
    </row>
    <row r="20656" spans="15:15" x14ac:dyDescent="0.2">
      <c r="O20656" s="62"/>
    </row>
    <row r="20657" spans="15:15" x14ac:dyDescent="0.2">
      <c r="O20657" s="62"/>
    </row>
    <row r="20658" spans="15:15" x14ac:dyDescent="0.2">
      <c r="O20658" s="62"/>
    </row>
    <row r="20659" spans="15:15" x14ac:dyDescent="0.2">
      <c r="O20659" s="62"/>
    </row>
    <row r="20660" spans="15:15" x14ac:dyDescent="0.2">
      <c r="O20660" s="62"/>
    </row>
    <row r="20661" spans="15:15" x14ac:dyDescent="0.2">
      <c r="O20661" s="62"/>
    </row>
    <row r="20662" spans="15:15" x14ac:dyDescent="0.2">
      <c r="O20662" s="62"/>
    </row>
    <row r="20663" spans="15:15" x14ac:dyDescent="0.2">
      <c r="O20663" s="62"/>
    </row>
    <row r="20664" spans="15:15" x14ac:dyDescent="0.2">
      <c r="O20664" s="62"/>
    </row>
    <row r="20665" spans="15:15" x14ac:dyDescent="0.2">
      <c r="O20665" s="62"/>
    </row>
    <row r="20666" spans="15:15" x14ac:dyDescent="0.2">
      <c r="O20666" s="62"/>
    </row>
    <row r="20667" spans="15:15" x14ac:dyDescent="0.2">
      <c r="O20667" s="62"/>
    </row>
    <row r="20668" spans="15:15" x14ac:dyDescent="0.2">
      <c r="O20668" s="62"/>
    </row>
    <row r="20669" spans="15:15" x14ac:dyDescent="0.2">
      <c r="O20669" s="62"/>
    </row>
    <row r="20670" spans="15:15" x14ac:dyDescent="0.2">
      <c r="O20670" s="62"/>
    </row>
    <row r="20671" spans="15:15" x14ac:dyDescent="0.2">
      <c r="O20671" s="62"/>
    </row>
    <row r="20672" spans="15:15" x14ac:dyDescent="0.2">
      <c r="O20672" s="62"/>
    </row>
    <row r="20673" spans="15:15" x14ac:dyDescent="0.2">
      <c r="O20673" s="62"/>
    </row>
    <row r="20674" spans="15:15" x14ac:dyDescent="0.2">
      <c r="O20674" s="62"/>
    </row>
    <row r="20675" spans="15:15" x14ac:dyDescent="0.2">
      <c r="O20675" s="62"/>
    </row>
    <row r="20676" spans="15:15" x14ac:dyDescent="0.2">
      <c r="O20676" s="62"/>
    </row>
    <row r="20677" spans="15:15" x14ac:dyDescent="0.2">
      <c r="O20677" s="62"/>
    </row>
    <row r="20678" spans="15:15" x14ac:dyDescent="0.2">
      <c r="O20678" s="62"/>
    </row>
    <row r="20679" spans="15:15" x14ac:dyDescent="0.2">
      <c r="O20679" s="62"/>
    </row>
    <row r="20680" spans="15:15" x14ac:dyDescent="0.2">
      <c r="O20680" s="62"/>
    </row>
    <row r="20681" spans="15:15" x14ac:dyDescent="0.2">
      <c r="O20681" s="62"/>
    </row>
    <row r="20682" spans="15:15" x14ac:dyDescent="0.2">
      <c r="O20682" s="62"/>
    </row>
    <row r="20683" spans="15:15" x14ac:dyDescent="0.2">
      <c r="O20683" s="62"/>
    </row>
    <row r="20684" spans="15:15" x14ac:dyDescent="0.2">
      <c r="O20684" s="62"/>
    </row>
    <row r="20685" spans="15:15" x14ac:dyDescent="0.2">
      <c r="O20685" s="62"/>
    </row>
    <row r="20686" spans="15:15" x14ac:dyDescent="0.2">
      <c r="O20686" s="62"/>
    </row>
    <row r="20687" spans="15:15" x14ac:dyDescent="0.2">
      <c r="O20687" s="62"/>
    </row>
    <row r="20688" spans="15:15" x14ac:dyDescent="0.2">
      <c r="O20688" s="62"/>
    </row>
    <row r="20689" spans="15:15" x14ac:dyDescent="0.2">
      <c r="O20689" s="62"/>
    </row>
    <row r="20690" spans="15:15" x14ac:dyDescent="0.2">
      <c r="O20690" s="62"/>
    </row>
    <row r="20691" spans="15:15" x14ac:dyDescent="0.2">
      <c r="O20691" s="62"/>
    </row>
    <row r="20692" spans="15:15" x14ac:dyDescent="0.2">
      <c r="O20692" s="62"/>
    </row>
    <row r="20693" spans="15:15" x14ac:dyDescent="0.2">
      <c r="O20693" s="62"/>
    </row>
    <row r="20694" spans="15:15" x14ac:dyDescent="0.2">
      <c r="O20694" s="62"/>
    </row>
    <row r="20695" spans="15:15" x14ac:dyDescent="0.2">
      <c r="O20695" s="62"/>
    </row>
    <row r="20696" spans="15:15" x14ac:dyDescent="0.2">
      <c r="O20696" s="62"/>
    </row>
    <row r="20697" spans="15:15" x14ac:dyDescent="0.2">
      <c r="O20697" s="62"/>
    </row>
    <row r="20698" spans="15:15" x14ac:dyDescent="0.2">
      <c r="O20698" s="62"/>
    </row>
    <row r="20699" spans="15:15" x14ac:dyDescent="0.2">
      <c r="O20699" s="62"/>
    </row>
    <row r="20700" spans="15:15" x14ac:dyDescent="0.2">
      <c r="O20700" s="62"/>
    </row>
    <row r="20701" spans="15:15" x14ac:dyDescent="0.2">
      <c r="O20701" s="62"/>
    </row>
    <row r="20702" spans="15:15" x14ac:dyDescent="0.2">
      <c r="O20702" s="62"/>
    </row>
    <row r="20703" spans="15:15" x14ac:dyDescent="0.2">
      <c r="O20703" s="62"/>
    </row>
    <row r="20704" spans="15:15" x14ac:dyDescent="0.2">
      <c r="O20704" s="62"/>
    </row>
    <row r="20705" spans="15:15" x14ac:dyDescent="0.2">
      <c r="O20705" s="62"/>
    </row>
    <row r="20706" spans="15:15" x14ac:dyDescent="0.2">
      <c r="O20706" s="62"/>
    </row>
    <row r="20707" spans="15:15" x14ac:dyDescent="0.2">
      <c r="O20707" s="62"/>
    </row>
    <row r="20708" spans="15:15" x14ac:dyDescent="0.2">
      <c r="O20708" s="62"/>
    </row>
    <row r="20709" spans="15:15" x14ac:dyDescent="0.2">
      <c r="O20709" s="62"/>
    </row>
    <row r="20710" spans="15:15" x14ac:dyDescent="0.2">
      <c r="O20710" s="62"/>
    </row>
    <row r="20711" spans="15:15" x14ac:dyDescent="0.2">
      <c r="O20711" s="62"/>
    </row>
    <row r="20712" spans="15:15" x14ac:dyDescent="0.2">
      <c r="O20712" s="62"/>
    </row>
    <row r="20713" spans="15:15" x14ac:dyDescent="0.2">
      <c r="O20713" s="62"/>
    </row>
    <row r="20714" spans="15:15" x14ac:dyDescent="0.2">
      <c r="O20714" s="62"/>
    </row>
    <row r="20715" spans="15:15" x14ac:dyDescent="0.2">
      <c r="O20715" s="62"/>
    </row>
    <row r="20716" spans="15:15" x14ac:dyDescent="0.2">
      <c r="O20716" s="62"/>
    </row>
    <row r="20717" spans="15:15" x14ac:dyDescent="0.2">
      <c r="O20717" s="62"/>
    </row>
    <row r="20718" spans="15:15" x14ac:dyDescent="0.2">
      <c r="O20718" s="62"/>
    </row>
    <row r="20719" spans="15:15" x14ac:dyDescent="0.2">
      <c r="O20719" s="62"/>
    </row>
    <row r="20720" spans="15:15" x14ac:dyDescent="0.2">
      <c r="O20720" s="62"/>
    </row>
    <row r="20721" spans="15:15" x14ac:dyDescent="0.2">
      <c r="O20721" s="62"/>
    </row>
    <row r="20722" spans="15:15" x14ac:dyDescent="0.2">
      <c r="O20722" s="62"/>
    </row>
    <row r="20723" spans="15:15" x14ac:dyDescent="0.2">
      <c r="O20723" s="62"/>
    </row>
    <row r="20724" spans="15:15" x14ac:dyDescent="0.2">
      <c r="O20724" s="62"/>
    </row>
    <row r="20725" spans="15:15" x14ac:dyDescent="0.2">
      <c r="O20725" s="62"/>
    </row>
    <row r="20726" spans="15:15" x14ac:dyDescent="0.2">
      <c r="O20726" s="62"/>
    </row>
    <row r="20727" spans="15:15" x14ac:dyDescent="0.2">
      <c r="O20727" s="62"/>
    </row>
    <row r="20728" spans="15:15" x14ac:dyDescent="0.2">
      <c r="O20728" s="62"/>
    </row>
    <row r="20729" spans="15:15" x14ac:dyDescent="0.2">
      <c r="O20729" s="62"/>
    </row>
    <row r="20730" spans="15:15" x14ac:dyDescent="0.2">
      <c r="O20730" s="62"/>
    </row>
    <row r="20731" spans="15:15" x14ac:dyDescent="0.2">
      <c r="O20731" s="62"/>
    </row>
    <row r="20732" spans="15:15" x14ac:dyDescent="0.2">
      <c r="O20732" s="62"/>
    </row>
    <row r="20733" spans="15:15" x14ac:dyDescent="0.2">
      <c r="O20733" s="62"/>
    </row>
    <row r="20734" spans="15:15" x14ac:dyDescent="0.2">
      <c r="O20734" s="62"/>
    </row>
    <row r="20735" spans="15:15" x14ac:dyDescent="0.2">
      <c r="O20735" s="62"/>
    </row>
    <row r="20736" spans="15:15" x14ac:dyDescent="0.2">
      <c r="O20736" s="62"/>
    </row>
    <row r="20737" spans="15:15" x14ac:dyDescent="0.2">
      <c r="O20737" s="62"/>
    </row>
    <row r="20738" spans="15:15" x14ac:dyDescent="0.2">
      <c r="O20738" s="62"/>
    </row>
    <row r="20739" spans="15:15" x14ac:dyDescent="0.2">
      <c r="O20739" s="62"/>
    </row>
    <row r="20740" spans="15:15" x14ac:dyDescent="0.2">
      <c r="O20740" s="62"/>
    </row>
    <row r="20741" spans="15:15" x14ac:dyDescent="0.2">
      <c r="O20741" s="62"/>
    </row>
    <row r="20742" spans="15:15" x14ac:dyDescent="0.2">
      <c r="O20742" s="62"/>
    </row>
    <row r="20743" spans="15:15" x14ac:dyDescent="0.2">
      <c r="O20743" s="62"/>
    </row>
    <row r="20744" spans="15:15" x14ac:dyDescent="0.2">
      <c r="O20744" s="62"/>
    </row>
    <row r="20745" spans="15:15" x14ac:dyDescent="0.2">
      <c r="O20745" s="62"/>
    </row>
    <row r="20746" spans="15:15" x14ac:dyDescent="0.2">
      <c r="O20746" s="62"/>
    </row>
    <row r="20747" spans="15:15" x14ac:dyDescent="0.2">
      <c r="O20747" s="62"/>
    </row>
    <row r="20748" spans="15:15" x14ac:dyDescent="0.2">
      <c r="O20748" s="62"/>
    </row>
    <row r="20749" spans="15:15" x14ac:dyDescent="0.2">
      <c r="O20749" s="62"/>
    </row>
    <row r="20750" spans="15:15" x14ac:dyDescent="0.2">
      <c r="O20750" s="62"/>
    </row>
    <row r="20751" spans="15:15" x14ac:dyDescent="0.2">
      <c r="O20751" s="62"/>
    </row>
    <row r="20752" spans="15:15" x14ac:dyDescent="0.2">
      <c r="O20752" s="62"/>
    </row>
    <row r="20753" spans="15:15" x14ac:dyDescent="0.2">
      <c r="O20753" s="62"/>
    </row>
    <row r="20754" spans="15:15" x14ac:dyDescent="0.2">
      <c r="O20754" s="62"/>
    </row>
    <row r="20755" spans="15:15" x14ac:dyDescent="0.2">
      <c r="O20755" s="62"/>
    </row>
    <row r="20756" spans="15:15" x14ac:dyDescent="0.2">
      <c r="O20756" s="62"/>
    </row>
    <row r="20757" spans="15:15" x14ac:dyDescent="0.2">
      <c r="O20757" s="62"/>
    </row>
    <row r="20758" spans="15:15" x14ac:dyDescent="0.2">
      <c r="O20758" s="62"/>
    </row>
    <row r="20759" spans="15:15" x14ac:dyDescent="0.2">
      <c r="O20759" s="62"/>
    </row>
    <row r="20760" spans="15:15" x14ac:dyDescent="0.2">
      <c r="O20760" s="62"/>
    </row>
    <row r="20761" spans="15:15" x14ac:dyDescent="0.2">
      <c r="O20761" s="62"/>
    </row>
    <row r="20762" spans="15:15" x14ac:dyDescent="0.2">
      <c r="O20762" s="62"/>
    </row>
    <row r="20763" spans="15:15" x14ac:dyDescent="0.2">
      <c r="O20763" s="62"/>
    </row>
    <row r="20764" spans="15:15" x14ac:dyDescent="0.2">
      <c r="O20764" s="62"/>
    </row>
    <row r="20765" spans="15:15" x14ac:dyDescent="0.2">
      <c r="O20765" s="62"/>
    </row>
    <row r="20766" spans="15:15" x14ac:dyDescent="0.2">
      <c r="O20766" s="62"/>
    </row>
    <row r="20767" spans="15:15" x14ac:dyDescent="0.2">
      <c r="O20767" s="62"/>
    </row>
    <row r="20768" spans="15:15" x14ac:dyDescent="0.2">
      <c r="O20768" s="62"/>
    </row>
    <row r="20769" spans="15:15" x14ac:dyDescent="0.2">
      <c r="O20769" s="62"/>
    </row>
    <row r="20770" spans="15:15" x14ac:dyDescent="0.2">
      <c r="O20770" s="62"/>
    </row>
    <row r="20771" spans="15:15" x14ac:dyDescent="0.2">
      <c r="O20771" s="62"/>
    </row>
    <row r="20772" spans="15:15" x14ac:dyDescent="0.2">
      <c r="O20772" s="62"/>
    </row>
    <row r="20773" spans="15:15" x14ac:dyDescent="0.2">
      <c r="O20773" s="62"/>
    </row>
    <row r="20774" spans="15:15" x14ac:dyDescent="0.2">
      <c r="O20774" s="62"/>
    </row>
    <row r="20775" spans="15:15" x14ac:dyDescent="0.2">
      <c r="O20775" s="62"/>
    </row>
    <row r="20776" spans="15:15" x14ac:dyDescent="0.2">
      <c r="O20776" s="62"/>
    </row>
    <row r="20777" spans="15:15" x14ac:dyDescent="0.2">
      <c r="O20777" s="62"/>
    </row>
    <row r="20778" spans="15:15" x14ac:dyDescent="0.2">
      <c r="O20778" s="62"/>
    </row>
    <row r="20779" spans="15:15" x14ac:dyDescent="0.2">
      <c r="O20779" s="62"/>
    </row>
    <row r="20780" spans="15:15" x14ac:dyDescent="0.2">
      <c r="O20780" s="62"/>
    </row>
    <row r="20781" spans="15:15" x14ac:dyDescent="0.2">
      <c r="O20781" s="62"/>
    </row>
    <row r="20782" spans="15:15" x14ac:dyDescent="0.2">
      <c r="O20782" s="62"/>
    </row>
    <row r="20783" spans="15:15" x14ac:dyDescent="0.2">
      <c r="O20783" s="62"/>
    </row>
    <row r="20784" spans="15:15" x14ac:dyDescent="0.2">
      <c r="O20784" s="62"/>
    </row>
    <row r="20785" spans="15:15" x14ac:dyDescent="0.2">
      <c r="O20785" s="62"/>
    </row>
    <row r="20786" spans="15:15" x14ac:dyDescent="0.2">
      <c r="O20786" s="62"/>
    </row>
    <row r="20787" spans="15:15" x14ac:dyDescent="0.2">
      <c r="O20787" s="62"/>
    </row>
    <row r="20788" spans="15:15" x14ac:dyDescent="0.2">
      <c r="O20788" s="62"/>
    </row>
    <row r="20789" spans="15:15" x14ac:dyDescent="0.2">
      <c r="O20789" s="62"/>
    </row>
    <row r="20790" spans="15:15" x14ac:dyDescent="0.2">
      <c r="O20790" s="62"/>
    </row>
    <row r="20791" spans="15:15" x14ac:dyDescent="0.2">
      <c r="O20791" s="62"/>
    </row>
    <row r="20792" spans="15:15" x14ac:dyDescent="0.2">
      <c r="O20792" s="62"/>
    </row>
    <row r="20793" spans="15:15" x14ac:dyDescent="0.2">
      <c r="O20793" s="62"/>
    </row>
    <row r="20794" spans="15:15" x14ac:dyDescent="0.2">
      <c r="O20794" s="62"/>
    </row>
    <row r="20795" spans="15:15" x14ac:dyDescent="0.2">
      <c r="O20795" s="62"/>
    </row>
    <row r="20796" spans="15:15" x14ac:dyDescent="0.2">
      <c r="O20796" s="62"/>
    </row>
    <row r="20797" spans="15:15" x14ac:dyDescent="0.2">
      <c r="O20797" s="62"/>
    </row>
    <row r="20798" spans="15:15" x14ac:dyDescent="0.2">
      <c r="O20798" s="62"/>
    </row>
    <row r="20799" spans="15:15" x14ac:dyDescent="0.2">
      <c r="O20799" s="62"/>
    </row>
    <row r="20800" spans="15:15" x14ac:dyDescent="0.2">
      <c r="O20800" s="62"/>
    </row>
    <row r="20801" spans="15:15" x14ac:dyDescent="0.2">
      <c r="O20801" s="62"/>
    </row>
    <row r="20802" spans="15:15" x14ac:dyDescent="0.2">
      <c r="O20802" s="62"/>
    </row>
    <row r="20803" spans="15:15" x14ac:dyDescent="0.2">
      <c r="O20803" s="62"/>
    </row>
    <row r="20804" spans="15:15" x14ac:dyDescent="0.2">
      <c r="O20804" s="62"/>
    </row>
    <row r="20805" spans="15:15" x14ac:dyDescent="0.2">
      <c r="O20805" s="62"/>
    </row>
    <row r="20806" spans="15:15" x14ac:dyDescent="0.2">
      <c r="O20806" s="62"/>
    </row>
    <row r="20807" spans="15:15" x14ac:dyDescent="0.2">
      <c r="O20807" s="62"/>
    </row>
    <row r="20808" spans="15:15" x14ac:dyDescent="0.2">
      <c r="O20808" s="62"/>
    </row>
    <row r="20809" spans="15:15" x14ac:dyDescent="0.2">
      <c r="O20809" s="62"/>
    </row>
    <row r="20810" spans="15:15" x14ac:dyDescent="0.2">
      <c r="O20810" s="62"/>
    </row>
    <row r="20811" spans="15:15" x14ac:dyDescent="0.2">
      <c r="O20811" s="62"/>
    </row>
    <row r="20812" spans="15:15" x14ac:dyDescent="0.2">
      <c r="O20812" s="62"/>
    </row>
    <row r="20813" spans="15:15" x14ac:dyDescent="0.2">
      <c r="O20813" s="62"/>
    </row>
    <row r="20814" spans="15:15" x14ac:dyDescent="0.2">
      <c r="O20814" s="62"/>
    </row>
    <row r="20815" spans="15:15" x14ac:dyDescent="0.2">
      <c r="O20815" s="62"/>
    </row>
    <row r="20816" spans="15:15" x14ac:dyDescent="0.2">
      <c r="O20816" s="62"/>
    </row>
    <row r="20817" spans="15:15" x14ac:dyDescent="0.2">
      <c r="O20817" s="62"/>
    </row>
    <row r="20818" spans="15:15" x14ac:dyDescent="0.2">
      <c r="O20818" s="62"/>
    </row>
    <row r="20819" spans="15:15" x14ac:dyDescent="0.2">
      <c r="O20819" s="62"/>
    </row>
    <row r="20820" spans="15:15" x14ac:dyDescent="0.2">
      <c r="O20820" s="62"/>
    </row>
    <row r="20821" spans="15:15" x14ac:dyDescent="0.2">
      <c r="O20821" s="62"/>
    </row>
    <row r="20822" spans="15:15" x14ac:dyDescent="0.2">
      <c r="O20822" s="62"/>
    </row>
    <row r="20823" spans="15:15" x14ac:dyDescent="0.2">
      <c r="O20823" s="62"/>
    </row>
    <row r="20824" spans="15:15" x14ac:dyDescent="0.2">
      <c r="O20824" s="62"/>
    </row>
    <row r="20825" spans="15:15" x14ac:dyDescent="0.2">
      <c r="O20825" s="62"/>
    </row>
    <row r="20826" spans="15:15" x14ac:dyDescent="0.2">
      <c r="O20826" s="62"/>
    </row>
    <row r="20827" spans="15:15" x14ac:dyDescent="0.2">
      <c r="O20827" s="62"/>
    </row>
    <row r="20828" spans="15:15" x14ac:dyDescent="0.2">
      <c r="O20828" s="62"/>
    </row>
    <row r="20829" spans="15:15" x14ac:dyDescent="0.2">
      <c r="O20829" s="62"/>
    </row>
    <row r="20830" spans="15:15" x14ac:dyDescent="0.2">
      <c r="O20830" s="62"/>
    </row>
    <row r="20831" spans="15:15" x14ac:dyDescent="0.2">
      <c r="O20831" s="62"/>
    </row>
    <row r="20832" spans="15:15" x14ac:dyDescent="0.2">
      <c r="O20832" s="62"/>
    </row>
    <row r="20833" spans="15:15" x14ac:dyDescent="0.2">
      <c r="O20833" s="62"/>
    </row>
    <row r="20834" spans="15:15" x14ac:dyDescent="0.2">
      <c r="O20834" s="62"/>
    </row>
    <row r="20835" spans="15:15" x14ac:dyDescent="0.2">
      <c r="O20835" s="62"/>
    </row>
    <row r="20836" spans="15:15" x14ac:dyDescent="0.2">
      <c r="O20836" s="62"/>
    </row>
    <row r="20837" spans="15:15" x14ac:dyDescent="0.2">
      <c r="O20837" s="62"/>
    </row>
    <row r="20838" spans="15:15" x14ac:dyDescent="0.2">
      <c r="O20838" s="62"/>
    </row>
    <row r="20839" spans="15:15" x14ac:dyDescent="0.2">
      <c r="O20839" s="62"/>
    </row>
    <row r="20840" spans="15:15" x14ac:dyDescent="0.2">
      <c r="O20840" s="62"/>
    </row>
    <row r="20841" spans="15:15" x14ac:dyDescent="0.2">
      <c r="O20841" s="62"/>
    </row>
    <row r="20842" spans="15:15" x14ac:dyDescent="0.2">
      <c r="O20842" s="62"/>
    </row>
    <row r="20843" spans="15:15" x14ac:dyDescent="0.2">
      <c r="O20843" s="62"/>
    </row>
    <row r="20844" spans="15:15" x14ac:dyDescent="0.2">
      <c r="O20844" s="62"/>
    </row>
    <row r="20845" spans="15:15" x14ac:dyDescent="0.2">
      <c r="O20845" s="62"/>
    </row>
    <row r="20846" spans="15:15" x14ac:dyDescent="0.2">
      <c r="O20846" s="62"/>
    </row>
    <row r="20847" spans="15:15" x14ac:dyDescent="0.2">
      <c r="O20847" s="62"/>
    </row>
    <row r="20848" spans="15:15" x14ac:dyDescent="0.2">
      <c r="O20848" s="62"/>
    </row>
    <row r="20849" spans="15:15" x14ac:dyDescent="0.2">
      <c r="O20849" s="62"/>
    </row>
    <row r="20850" spans="15:15" x14ac:dyDescent="0.2">
      <c r="O20850" s="62"/>
    </row>
    <row r="20851" spans="15:15" x14ac:dyDescent="0.2">
      <c r="O20851" s="62"/>
    </row>
    <row r="20852" spans="15:15" x14ac:dyDescent="0.2">
      <c r="O20852" s="62"/>
    </row>
    <row r="20853" spans="15:15" x14ac:dyDescent="0.2">
      <c r="O20853" s="62"/>
    </row>
    <row r="20854" spans="15:15" x14ac:dyDescent="0.2">
      <c r="O20854" s="62"/>
    </row>
    <row r="20855" spans="15:15" x14ac:dyDescent="0.2">
      <c r="O20855" s="62"/>
    </row>
    <row r="20856" spans="15:15" x14ac:dyDescent="0.2">
      <c r="O20856" s="62"/>
    </row>
    <row r="20857" spans="15:15" x14ac:dyDescent="0.2">
      <c r="O20857" s="62"/>
    </row>
    <row r="20858" spans="15:15" x14ac:dyDescent="0.2">
      <c r="O20858" s="62"/>
    </row>
    <row r="20859" spans="15:15" x14ac:dyDescent="0.2">
      <c r="O20859" s="62"/>
    </row>
    <row r="20860" spans="15:15" x14ac:dyDescent="0.2">
      <c r="O20860" s="62"/>
    </row>
    <row r="20861" spans="15:15" x14ac:dyDescent="0.2">
      <c r="O20861" s="62"/>
    </row>
    <row r="20862" spans="15:15" x14ac:dyDescent="0.2">
      <c r="O20862" s="62"/>
    </row>
    <row r="20863" spans="15:15" x14ac:dyDescent="0.2">
      <c r="O20863" s="62"/>
    </row>
    <row r="20864" spans="15:15" x14ac:dyDescent="0.2">
      <c r="O20864" s="62"/>
    </row>
    <row r="20865" spans="15:15" x14ac:dyDescent="0.2">
      <c r="O20865" s="62"/>
    </row>
    <row r="20866" spans="15:15" x14ac:dyDescent="0.2">
      <c r="O20866" s="62"/>
    </row>
    <row r="20867" spans="15:15" x14ac:dyDescent="0.2">
      <c r="O20867" s="62"/>
    </row>
    <row r="20868" spans="15:15" x14ac:dyDescent="0.2">
      <c r="O20868" s="62"/>
    </row>
    <row r="20869" spans="15:15" x14ac:dyDescent="0.2">
      <c r="O20869" s="62"/>
    </row>
    <row r="20870" spans="15:15" x14ac:dyDescent="0.2">
      <c r="O20870" s="62"/>
    </row>
    <row r="20871" spans="15:15" x14ac:dyDescent="0.2">
      <c r="O20871" s="62"/>
    </row>
    <row r="20872" spans="15:15" x14ac:dyDescent="0.2">
      <c r="O20872" s="62"/>
    </row>
    <row r="20873" spans="15:15" x14ac:dyDescent="0.2">
      <c r="O20873" s="62"/>
    </row>
    <row r="20874" spans="15:15" x14ac:dyDescent="0.2">
      <c r="O20874" s="62"/>
    </row>
    <row r="20875" spans="15:15" x14ac:dyDescent="0.2">
      <c r="O20875" s="62"/>
    </row>
    <row r="20876" spans="15:15" x14ac:dyDescent="0.2">
      <c r="O20876" s="62"/>
    </row>
    <row r="20877" spans="15:15" x14ac:dyDescent="0.2">
      <c r="O20877" s="62"/>
    </row>
    <row r="20878" spans="15:15" x14ac:dyDescent="0.2">
      <c r="O20878" s="62"/>
    </row>
    <row r="20879" spans="15:15" x14ac:dyDescent="0.2">
      <c r="O20879" s="62"/>
    </row>
    <row r="20880" spans="15:15" x14ac:dyDescent="0.2">
      <c r="O20880" s="62"/>
    </row>
    <row r="20881" spans="15:15" x14ac:dyDescent="0.2">
      <c r="O20881" s="62"/>
    </row>
    <row r="20882" spans="15:15" x14ac:dyDescent="0.2">
      <c r="O20882" s="62"/>
    </row>
    <row r="20883" spans="15:15" x14ac:dyDescent="0.2">
      <c r="O20883" s="62"/>
    </row>
    <row r="20884" spans="15:15" x14ac:dyDescent="0.2">
      <c r="O20884" s="62"/>
    </row>
    <row r="20885" spans="15:15" x14ac:dyDescent="0.2">
      <c r="O20885" s="62"/>
    </row>
    <row r="20886" spans="15:15" x14ac:dyDescent="0.2">
      <c r="O20886" s="62"/>
    </row>
    <row r="20887" spans="15:15" x14ac:dyDescent="0.2">
      <c r="O20887" s="62"/>
    </row>
    <row r="20888" spans="15:15" x14ac:dyDescent="0.2">
      <c r="O20888" s="62"/>
    </row>
    <row r="20889" spans="15:15" x14ac:dyDescent="0.2">
      <c r="O20889" s="62"/>
    </row>
    <row r="20890" spans="15:15" x14ac:dyDescent="0.2">
      <c r="O20890" s="62"/>
    </row>
    <row r="20891" spans="15:15" x14ac:dyDescent="0.2">
      <c r="O20891" s="62"/>
    </row>
    <row r="20892" spans="15:15" x14ac:dyDescent="0.2">
      <c r="O20892" s="62"/>
    </row>
    <row r="20893" spans="15:15" x14ac:dyDescent="0.2">
      <c r="O20893" s="62"/>
    </row>
    <row r="20894" spans="15:15" x14ac:dyDescent="0.2">
      <c r="O20894" s="62"/>
    </row>
    <row r="20895" spans="15:15" x14ac:dyDescent="0.2">
      <c r="O20895" s="62"/>
    </row>
    <row r="20896" spans="15:15" x14ac:dyDescent="0.2">
      <c r="O20896" s="62"/>
    </row>
    <row r="20897" spans="15:15" x14ac:dyDescent="0.2">
      <c r="O20897" s="62"/>
    </row>
    <row r="20898" spans="15:15" x14ac:dyDescent="0.2">
      <c r="O20898" s="62"/>
    </row>
    <row r="20899" spans="15:15" x14ac:dyDescent="0.2">
      <c r="O20899" s="62"/>
    </row>
    <row r="20900" spans="15:15" x14ac:dyDescent="0.2">
      <c r="O20900" s="62"/>
    </row>
    <row r="20901" spans="15:15" x14ac:dyDescent="0.2">
      <c r="O20901" s="62"/>
    </row>
    <row r="20902" spans="15:15" x14ac:dyDescent="0.2">
      <c r="O20902" s="62"/>
    </row>
    <row r="20903" spans="15:15" x14ac:dyDescent="0.2">
      <c r="O20903" s="62"/>
    </row>
    <row r="20904" spans="15:15" x14ac:dyDescent="0.2">
      <c r="O20904" s="62"/>
    </row>
    <row r="20905" spans="15:15" x14ac:dyDescent="0.2">
      <c r="O20905" s="62"/>
    </row>
    <row r="20906" spans="15:15" x14ac:dyDescent="0.2">
      <c r="O20906" s="62"/>
    </row>
    <row r="20907" spans="15:15" x14ac:dyDescent="0.2">
      <c r="O20907" s="62"/>
    </row>
    <row r="20908" spans="15:15" x14ac:dyDescent="0.2">
      <c r="O20908" s="62"/>
    </row>
    <row r="20909" spans="15:15" x14ac:dyDescent="0.2">
      <c r="O20909" s="62"/>
    </row>
    <row r="20910" spans="15:15" x14ac:dyDescent="0.2">
      <c r="O20910" s="62"/>
    </row>
    <row r="20911" spans="15:15" x14ac:dyDescent="0.2">
      <c r="O20911" s="62"/>
    </row>
    <row r="20912" spans="15:15" x14ac:dyDescent="0.2">
      <c r="O20912" s="62"/>
    </row>
    <row r="20913" spans="15:15" x14ac:dyDescent="0.2">
      <c r="O20913" s="62"/>
    </row>
    <row r="20914" spans="15:15" x14ac:dyDescent="0.2">
      <c r="O20914" s="62"/>
    </row>
    <row r="20915" spans="15:15" x14ac:dyDescent="0.2">
      <c r="O20915" s="62"/>
    </row>
    <row r="20916" spans="15:15" x14ac:dyDescent="0.2">
      <c r="O20916" s="62"/>
    </row>
    <row r="20917" spans="15:15" x14ac:dyDescent="0.2">
      <c r="O20917" s="62"/>
    </row>
    <row r="20918" spans="15:15" x14ac:dyDescent="0.2">
      <c r="O20918" s="62"/>
    </row>
    <row r="20919" spans="15:15" x14ac:dyDescent="0.2">
      <c r="O20919" s="62"/>
    </row>
    <row r="20920" spans="15:15" x14ac:dyDescent="0.2">
      <c r="O20920" s="62"/>
    </row>
    <row r="20921" spans="15:15" x14ac:dyDescent="0.2">
      <c r="O20921" s="62"/>
    </row>
    <row r="20922" spans="15:15" x14ac:dyDescent="0.2">
      <c r="O20922" s="62"/>
    </row>
    <row r="20923" spans="15:15" x14ac:dyDescent="0.2">
      <c r="O20923" s="62"/>
    </row>
    <row r="20924" spans="15:15" x14ac:dyDescent="0.2">
      <c r="O20924" s="62"/>
    </row>
    <row r="20925" spans="15:15" x14ac:dyDescent="0.2">
      <c r="O20925" s="62"/>
    </row>
    <row r="20926" spans="15:15" x14ac:dyDescent="0.2">
      <c r="O20926" s="62"/>
    </row>
    <row r="20927" spans="15:15" x14ac:dyDescent="0.2">
      <c r="O20927" s="62"/>
    </row>
    <row r="20928" spans="15:15" x14ac:dyDescent="0.2">
      <c r="O20928" s="62"/>
    </row>
    <row r="20929" spans="15:15" x14ac:dyDescent="0.2">
      <c r="O20929" s="62"/>
    </row>
    <row r="20930" spans="15:15" x14ac:dyDescent="0.2">
      <c r="O20930" s="62"/>
    </row>
    <row r="20931" spans="15:15" x14ac:dyDescent="0.2">
      <c r="O20931" s="62"/>
    </row>
    <row r="20932" spans="15:15" x14ac:dyDescent="0.2">
      <c r="O20932" s="62"/>
    </row>
    <row r="20933" spans="15:15" x14ac:dyDescent="0.2">
      <c r="O20933" s="62"/>
    </row>
    <row r="20934" spans="15:15" x14ac:dyDescent="0.2">
      <c r="O20934" s="62"/>
    </row>
    <row r="20935" spans="15:15" x14ac:dyDescent="0.2">
      <c r="O20935" s="62"/>
    </row>
    <row r="20936" spans="15:15" x14ac:dyDescent="0.2">
      <c r="O20936" s="62"/>
    </row>
    <row r="20937" spans="15:15" x14ac:dyDescent="0.2">
      <c r="O20937" s="62"/>
    </row>
    <row r="20938" spans="15:15" x14ac:dyDescent="0.2">
      <c r="O20938" s="62"/>
    </row>
    <row r="20939" spans="15:15" x14ac:dyDescent="0.2">
      <c r="O20939" s="62"/>
    </row>
    <row r="20940" spans="15:15" x14ac:dyDescent="0.2">
      <c r="O20940" s="62"/>
    </row>
    <row r="20941" spans="15:15" x14ac:dyDescent="0.2">
      <c r="O20941" s="62"/>
    </row>
    <row r="20942" spans="15:15" x14ac:dyDescent="0.2">
      <c r="O20942" s="62"/>
    </row>
    <row r="20943" spans="15:15" x14ac:dyDescent="0.2">
      <c r="O20943" s="62"/>
    </row>
    <row r="20944" spans="15:15" x14ac:dyDescent="0.2">
      <c r="O20944" s="62"/>
    </row>
    <row r="20945" spans="15:15" x14ac:dyDescent="0.2">
      <c r="O20945" s="62"/>
    </row>
    <row r="20946" spans="15:15" x14ac:dyDescent="0.2">
      <c r="O20946" s="62"/>
    </row>
    <row r="20947" spans="15:15" x14ac:dyDescent="0.2">
      <c r="O20947" s="62"/>
    </row>
    <row r="20948" spans="15:15" x14ac:dyDescent="0.2">
      <c r="O20948" s="62"/>
    </row>
    <row r="20949" spans="15:15" x14ac:dyDescent="0.2">
      <c r="O20949" s="62"/>
    </row>
    <row r="20950" spans="15:15" x14ac:dyDescent="0.2">
      <c r="O20950" s="62"/>
    </row>
    <row r="20951" spans="15:15" x14ac:dyDescent="0.2">
      <c r="O20951" s="62"/>
    </row>
    <row r="20952" spans="15:15" x14ac:dyDescent="0.2">
      <c r="O20952" s="62"/>
    </row>
    <row r="20953" spans="15:15" x14ac:dyDescent="0.2">
      <c r="O20953" s="62"/>
    </row>
    <row r="20954" spans="15:15" x14ac:dyDescent="0.2">
      <c r="O20954" s="62"/>
    </row>
    <row r="20955" spans="15:15" x14ac:dyDescent="0.2">
      <c r="O20955" s="62"/>
    </row>
    <row r="20956" spans="15:15" x14ac:dyDescent="0.2">
      <c r="O20956" s="62"/>
    </row>
    <row r="20957" spans="15:15" x14ac:dyDescent="0.2">
      <c r="O20957" s="62"/>
    </row>
    <row r="20958" spans="15:15" x14ac:dyDescent="0.2">
      <c r="O20958" s="62"/>
    </row>
    <row r="20959" spans="15:15" x14ac:dyDescent="0.2">
      <c r="O20959" s="62"/>
    </row>
    <row r="20960" spans="15:15" x14ac:dyDescent="0.2">
      <c r="O20960" s="62"/>
    </row>
    <row r="20961" spans="15:15" x14ac:dyDescent="0.2">
      <c r="O20961" s="62"/>
    </row>
    <row r="20962" spans="15:15" x14ac:dyDescent="0.2">
      <c r="O20962" s="62"/>
    </row>
    <row r="20963" spans="15:15" x14ac:dyDescent="0.2">
      <c r="O20963" s="62"/>
    </row>
    <row r="20964" spans="15:15" x14ac:dyDescent="0.2">
      <c r="O20964" s="62"/>
    </row>
    <row r="20965" spans="15:15" x14ac:dyDescent="0.2">
      <c r="O20965" s="62"/>
    </row>
    <row r="20966" spans="15:15" x14ac:dyDescent="0.2">
      <c r="O20966" s="62"/>
    </row>
    <row r="20967" spans="15:15" x14ac:dyDescent="0.2">
      <c r="O20967" s="62"/>
    </row>
    <row r="20968" spans="15:15" x14ac:dyDescent="0.2">
      <c r="O20968" s="62"/>
    </row>
    <row r="20969" spans="15:15" x14ac:dyDescent="0.2">
      <c r="O20969" s="62"/>
    </row>
    <row r="20970" spans="15:15" x14ac:dyDescent="0.2">
      <c r="O20970" s="62"/>
    </row>
    <row r="20971" spans="15:15" x14ac:dyDescent="0.2">
      <c r="O20971" s="62"/>
    </row>
    <row r="20972" spans="15:15" x14ac:dyDescent="0.2">
      <c r="O20972" s="62"/>
    </row>
    <row r="20973" spans="15:15" x14ac:dyDescent="0.2">
      <c r="O20973" s="62"/>
    </row>
    <row r="20974" spans="15:15" x14ac:dyDescent="0.2">
      <c r="O20974" s="62"/>
    </row>
    <row r="20975" spans="15:15" x14ac:dyDescent="0.2">
      <c r="O20975" s="62"/>
    </row>
    <row r="20976" spans="15:15" x14ac:dyDescent="0.2">
      <c r="O20976" s="62"/>
    </row>
    <row r="20977" spans="15:15" x14ac:dyDescent="0.2">
      <c r="O20977" s="62"/>
    </row>
    <row r="20978" spans="15:15" x14ac:dyDescent="0.2">
      <c r="O20978" s="62"/>
    </row>
    <row r="20979" spans="15:15" x14ac:dyDescent="0.2">
      <c r="O20979" s="62"/>
    </row>
    <row r="20980" spans="15:15" x14ac:dyDescent="0.2">
      <c r="O20980" s="62"/>
    </row>
    <row r="20981" spans="15:15" x14ac:dyDescent="0.2">
      <c r="O20981" s="62"/>
    </row>
    <row r="20982" spans="15:15" x14ac:dyDescent="0.2">
      <c r="O20982" s="62"/>
    </row>
    <row r="20983" spans="15:15" x14ac:dyDescent="0.2">
      <c r="O20983" s="62"/>
    </row>
    <row r="20984" spans="15:15" x14ac:dyDescent="0.2">
      <c r="O20984" s="62"/>
    </row>
    <row r="20985" spans="15:15" x14ac:dyDescent="0.2">
      <c r="O20985" s="62"/>
    </row>
    <row r="20986" spans="15:15" x14ac:dyDescent="0.2">
      <c r="O20986" s="62"/>
    </row>
    <row r="20987" spans="15:15" x14ac:dyDescent="0.2">
      <c r="O20987" s="62"/>
    </row>
    <row r="20988" spans="15:15" x14ac:dyDescent="0.2">
      <c r="O20988" s="62"/>
    </row>
    <row r="20989" spans="15:15" x14ac:dyDescent="0.2">
      <c r="O20989" s="62"/>
    </row>
    <row r="20990" spans="15:15" x14ac:dyDescent="0.2">
      <c r="O20990" s="62"/>
    </row>
    <row r="20991" spans="15:15" x14ac:dyDescent="0.2">
      <c r="O20991" s="62"/>
    </row>
    <row r="20992" spans="15:15" x14ac:dyDescent="0.2">
      <c r="O20992" s="62"/>
    </row>
    <row r="20993" spans="15:15" x14ac:dyDescent="0.2">
      <c r="O20993" s="62"/>
    </row>
    <row r="20994" spans="15:15" x14ac:dyDescent="0.2">
      <c r="O20994" s="62"/>
    </row>
    <row r="20995" spans="15:15" x14ac:dyDescent="0.2">
      <c r="O20995" s="62"/>
    </row>
    <row r="20996" spans="15:15" x14ac:dyDescent="0.2">
      <c r="O20996" s="62"/>
    </row>
    <row r="20997" spans="15:15" x14ac:dyDescent="0.2">
      <c r="O20997" s="62"/>
    </row>
    <row r="20998" spans="15:15" x14ac:dyDescent="0.2">
      <c r="O20998" s="62"/>
    </row>
    <row r="20999" spans="15:15" x14ac:dyDescent="0.2">
      <c r="O20999" s="62"/>
    </row>
    <row r="21000" spans="15:15" x14ac:dyDescent="0.2">
      <c r="O21000" s="62"/>
    </row>
    <row r="21001" spans="15:15" x14ac:dyDescent="0.2">
      <c r="O21001" s="62"/>
    </row>
    <row r="21002" spans="15:15" x14ac:dyDescent="0.2">
      <c r="O21002" s="62"/>
    </row>
    <row r="21003" spans="15:15" x14ac:dyDescent="0.2">
      <c r="O21003" s="62"/>
    </row>
    <row r="21004" spans="15:15" x14ac:dyDescent="0.2">
      <c r="O21004" s="62"/>
    </row>
    <row r="21005" spans="15:15" x14ac:dyDescent="0.2">
      <c r="O21005" s="62"/>
    </row>
    <row r="21006" spans="15:15" x14ac:dyDescent="0.2">
      <c r="O21006" s="62"/>
    </row>
    <row r="21007" spans="15:15" x14ac:dyDescent="0.2">
      <c r="O21007" s="62"/>
    </row>
    <row r="21008" spans="15:15" x14ac:dyDescent="0.2">
      <c r="O21008" s="62"/>
    </row>
    <row r="21009" spans="15:15" x14ac:dyDescent="0.2">
      <c r="O21009" s="62"/>
    </row>
    <row r="21010" spans="15:15" x14ac:dyDescent="0.2">
      <c r="O21010" s="62"/>
    </row>
    <row r="21011" spans="15:15" x14ac:dyDescent="0.2">
      <c r="O21011" s="62"/>
    </row>
    <row r="21012" spans="15:15" x14ac:dyDescent="0.2">
      <c r="O21012" s="62"/>
    </row>
    <row r="21013" spans="15:15" x14ac:dyDescent="0.2">
      <c r="O21013" s="62"/>
    </row>
    <row r="21014" spans="15:15" x14ac:dyDescent="0.2">
      <c r="O21014" s="62"/>
    </row>
    <row r="21015" spans="15:15" x14ac:dyDescent="0.2">
      <c r="O21015" s="62"/>
    </row>
    <row r="21016" spans="15:15" x14ac:dyDescent="0.2">
      <c r="O21016" s="62"/>
    </row>
    <row r="21017" spans="15:15" x14ac:dyDescent="0.2">
      <c r="O21017" s="62"/>
    </row>
    <row r="21018" spans="15:15" x14ac:dyDescent="0.2">
      <c r="O21018" s="62"/>
    </row>
    <row r="21019" spans="15:15" x14ac:dyDescent="0.2">
      <c r="O21019" s="62"/>
    </row>
    <row r="21020" spans="15:15" x14ac:dyDescent="0.2">
      <c r="O21020" s="62"/>
    </row>
    <row r="21021" spans="15:15" x14ac:dyDescent="0.2">
      <c r="O21021" s="62"/>
    </row>
    <row r="21022" spans="15:15" x14ac:dyDescent="0.2">
      <c r="O21022" s="62"/>
    </row>
    <row r="21023" spans="15:15" x14ac:dyDescent="0.2">
      <c r="O21023" s="62"/>
    </row>
    <row r="21024" spans="15:15" x14ac:dyDescent="0.2">
      <c r="O21024" s="62"/>
    </row>
    <row r="21025" spans="15:15" x14ac:dyDescent="0.2">
      <c r="O21025" s="62"/>
    </row>
    <row r="21026" spans="15:15" x14ac:dyDescent="0.2">
      <c r="O21026" s="62"/>
    </row>
    <row r="21027" spans="15:15" x14ac:dyDescent="0.2">
      <c r="O21027" s="62"/>
    </row>
    <row r="21028" spans="15:15" x14ac:dyDescent="0.2">
      <c r="O21028" s="62"/>
    </row>
    <row r="21029" spans="15:15" x14ac:dyDescent="0.2">
      <c r="O21029" s="62"/>
    </row>
    <row r="21030" spans="15:15" x14ac:dyDescent="0.2">
      <c r="O21030" s="62"/>
    </row>
    <row r="21031" spans="15:15" x14ac:dyDescent="0.2">
      <c r="O21031" s="62"/>
    </row>
    <row r="21032" spans="15:15" x14ac:dyDescent="0.2">
      <c r="O21032" s="62"/>
    </row>
    <row r="21033" spans="15:15" x14ac:dyDescent="0.2">
      <c r="O21033" s="62"/>
    </row>
    <row r="21034" spans="15:15" x14ac:dyDescent="0.2">
      <c r="O21034" s="62"/>
    </row>
    <row r="21035" spans="15:15" x14ac:dyDescent="0.2">
      <c r="O21035" s="62"/>
    </row>
    <row r="21036" spans="15:15" x14ac:dyDescent="0.2">
      <c r="O21036" s="62"/>
    </row>
    <row r="21037" spans="15:15" x14ac:dyDescent="0.2">
      <c r="O21037" s="62"/>
    </row>
    <row r="21038" spans="15:15" x14ac:dyDescent="0.2">
      <c r="O21038" s="62"/>
    </row>
    <row r="21039" spans="15:15" x14ac:dyDescent="0.2">
      <c r="O21039" s="62"/>
    </row>
    <row r="21040" spans="15:15" x14ac:dyDescent="0.2">
      <c r="O21040" s="62"/>
    </row>
    <row r="21041" spans="15:15" x14ac:dyDescent="0.2">
      <c r="O21041" s="62"/>
    </row>
    <row r="21042" spans="15:15" x14ac:dyDescent="0.2">
      <c r="O21042" s="62"/>
    </row>
    <row r="21043" spans="15:15" x14ac:dyDescent="0.2">
      <c r="O21043" s="62"/>
    </row>
    <row r="21044" spans="15:15" x14ac:dyDescent="0.2">
      <c r="O21044" s="62"/>
    </row>
    <row r="21045" spans="15:15" x14ac:dyDescent="0.2">
      <c r="O21045" s="62"/>
    </row>
    <row r="21046" spans="15:15" x14ac:dyDescent="0.2">
      <c r="O21046" s="62"/>
    </row>
    <row r="21047" spans="15:15" x14ac:dyDescent="0.2">
      <c r="O21047" s="62"/>
    </row>
    <row r="21048" spans="15:15" x14ac:dyDescent="0.2">
      <c r="O21048" s="62"/>
    </row>
    <row r="21049" spans="15:15" x14ac:dyDescent="0.2">
      <c r="O21049" s="62"/>
    </row>
    <row r="21050" spans="15:15" x14ac:dyDescent="0.2">
      <c r="O21050" s="62"/>
    </row>
    <row r="21051" spans="15:15" x14ac:dyDescent="0.2">
      <c r="O21051" s="62"/>
    </row>
    <row r="21052" spans="15:15" x14ac:dyDescent="0.2">
      <c r="O21052" s="62"/>
    </row>
    <row r="21053" spans="15:15" x14ac:dyDescent="0.2">
      <c r="O21053" s="62"/>
    </row>
    <row r="21054" spans="15:15" x14ac:dyDescent="0.2">
      <c r="O21054" s="62"/>
    </row>
    <row r="21055" spans="15:15" x14ac:dyDescent="0.2">
      <c r="O21055" s="62"/>
    </row>
    <row r="21056" spans="15:15" x14ac:dyDescent="0.2">
      <c r="O21056" s="62"/>
    </row>
    <row r="21057" spans="15:15" x14ac:dyDescent="0.2">
      <c r="O21057" s="62"/>
    </row>
    <row r="21058" spans="15:15" x14ac:dyDescent="0.2">
      <c r="O21058" s="62"/>
    </row>
    <row r="21059" spans="15:15" x14ac:dyDescent="0.2">
      <c r="O21059" s="62"/>
    </row>
    <row r="21060" spans="15:15" x14ac:dyDescent="0.2">
      <c r="O21060" s="62"/>
    </row>
    <row r="21061" spans="15:15" x14ac:dyDescent="0.2">
      <c r="O21061" s="62"/>
    </row>
    <row r="21062" spans="15:15" x14ac:dyDescent="0.2">
      <c r="O21062" s="62"/>
    </row>
    <row r="21063" spans="15:15" x14ac:dyDescent="0.2">
      <c r="O21063" s="62"/>
    </row>
    <row r="21064" spans="15:15" x14ac:dyDescent="0.2">
      <c r="O21064" s="62"/>
    </row>
    <row r="21065" spans="15:15" x14ac:dyDescent="0.2">
      <c r="O21065" s="62"/>
    </row>
    <row r="21066" spans="15:15" x14ac:dyDescent="0.2">
      <c r="O21066" s="62"/>
    </row>
    <row r="21067" spans="15:15" x14ac:dyDescent="0.2">
      <c r="O21067" s="62"/>
    </row>
    <row r="21068" spans="15:15" x14ac:dyDescent="0.2">
      <c r="O21068" s="62"/>
    </row>
    <row r="21069" spans="15:15" x14ac:dyDescent="0.2">
      <c r="O21069" s="62"/>
    </row>
    <row r="21070" spans="15:15" x14ac:dyDescent="0.2">
      <c r="O21070" s="62"/>
    </row>
    <row r="21071" spans="15:15" x14ac:dyDescent="0.2">
      <c r="O21071" s="62"/>
    </row>
    <row r="21072" spans="15:15" x14ac:dyDescent="0.2">
      <c r="O21072" s="62"/>
    </row>
    <row r="21073" spans="15:15" x14ac:dyDescent="0.2">
      <c r="O21073" s="62"/>
    </row>
    <row r="21074" spans="15:15" x14ac:dyDescent="0.2">
      <c r="O21074" s="62"/>
    </row>
    <row r="21075" spans="15:15" x14ac:dyDescent="0.2">
      <c r="O21075" s="62"/>
    </row>
    <row r="21076" spans="15:15" x14ac:dyDescent="0.2">
      <c r="O21076" s="62"/>
    </row>
    <row r="21077" spans="15:15" x14ac:dyDescent="0.2">
      <c r="O21077" s="62"/>
    </row>
    <row r="21078" spans="15:15" x14ac:dyDescent="0.2">
      <c r="O21078" s="62"/>
    </row>
    <row r="21079" spans="15:15" x14ac:dyDescent="0.2">
      <c r="O21079" s="62"/>
    </row>
    <row r="21080" spans="15:15" x14ac:dyDescent="0.2">
      <c r="O21080" s="62"/>
    </row>
    <row r="21081" spans="15:15" x14ac:dyDescent="0.2">
      <c r="O21081" s="62"/>
    </row>
    <row r="21082" spans="15:15" x14ac:dyDescent="0.2">
      <c r="O21082" s="62"/>
    </row>
    <row r="21083" spans="15:15" x14ac:dyDescent="0.2">
      <c r="O21083" s="62"/>
    </row>
    <row r="21084" spans="15:15" x14ac:dyDescent="0.2">
      <c r="O21084" s="62"/>
    </row>
    <row r="21085" spans="15:15" x14ac:dyDescent="0.2">
      <c r="O21085" s="62"/>
    </row>
    <row r="21086" spans="15:15" x14ac:dyDescent="0.2">
      <c r="O21086" s="62"/>
    </row>
    <row r="21087" spans="15:15" x14ac:dyDescent="0.2">
      <c r="O21087" s="62"/>
    </row>
    <row r="21088" spans="15:15" x14ac:dyDescent="0.2">
      <c r="O21088" s="62"/>
    </row>
    <row r="21089" spans="15:15" x14ac:dyDescent="0.2">
      <c r="O21089" s="62"/>
    </row>
    <row r="21090" spans="15:15" x14ac:dyDescent="0.2">
      <c r="O21090" s="62"/>
    </row>
    <row r="21091" spans="15:15" x14ac:dyDescent="0.2">
      <c r="O21091" s="62"/>
    </row>
    <row r="21092" spans="15:15" x14ac:dyDescent="0.2">
      <c r="O21092" s="62"/>
    </row>
    <row r="21093" spans="15:15" x14ac:dyDescent="0.2">
      <c r="O21093" s="62"/>
    </row>
    <row r="21094" spans="15:15" x14ac:dyDescent="0.2">
      <c r="O21094" s="62"/>
    </row>
    <row r="21095" spans="15:15" x14ac:dyDescent="0.2">
      <c r="O21095" s="62"/>
    </row>
    <row r="21096" spans="15:15" x14ac:dyDescent="0.2">
      <c r="O21096" s="62"/>
    </row>
    <row r="21097" spans="15:15" x14ac:dyDescent="0.2">
      <c r="O21097" s="62"/>
    </row>
    <row r="21098" spans="15:15" x14ac:dyDescent="0.2">
      <c r="O21098" s="62"/>
    </row>
    <row r="21099" spans="15:15" x14ac:dyDescent="0.2">
      <c r="O21099" s="62"/>
    </row>
    <row r="21100" spans="15:15" x14ac:dyDescent="0.2">
      <c r="O21100" s="62"/>
    </row>
    <row r="21101" spans="15:15" x14ac:dyDescent="0.2">
      <c r="O21101" s="62"/>
    </row>
    <row r="21102" spans="15:15" x14ac:dyDescent="0.2">
      <c r="O21102" s="62"/>
    </row>
    <row r="21103" spans="15:15" x14ac:dyDescent="0.2">
      <c r="O21103" s="62"/>
    </row>
    <row r="21104" spans="15:15" x14ac:dyDescent="0.2">
      <c r="O21104" s="62"/>
    </row>
    <row r="21105" spans="15:15" x14ac:dyDescent="0.2">
      <c r="O21105" s="62"/>
    </row>
    <row r="21106" spans="15:15" x14ac:dyDescent="0.2">
      <c r="O21106" s="62"/>
    </row>
    <row r="21107" spans="15:15" x14ac:dyDescent="0.2">
      <c r="O21107" s="62"/>
    </row>
    <row r="21108" spans="15:15" x14ac:dyDescent="0.2">
      <c r="O21108" s="62"/>
    </row>
    <row r="21109" spans="15:15" x14ac:dyDescent="0.2">
      <c r="O21109" s="62"/>
    </row>
    <row r="21110" spans="15:15" x14ac:dyDescent="0.2">
      <c r="O21110" s="62"/>
    </row>
    <row r="21111" spans="15:15" x14ac:dyDescent="0.2">
      <c r="O21111" s="62"/>
    </row>
    <row r="21112" spans="15:15" x14ac:dyDescent="0.2">
      <c r="O21112" s="62"/>
    </row>
    <row r="21113" spans="15:15" x14ac:dyDescent="0.2">
      <c r="O21113" s="62"/>
    </row>
    <row r="21114" spans="15:15" x14ac:dyDescent="0.2">
      <c r="O21114" s="62"/>
    </row>
    <row r="21115" spans="15:15" x14ac:dyDescent="0.2">
      <c r="O21115" s="62"/>
    </row>
    <row r="21116" spans="15:15" x14ac:dyDescent="0.2">
      <c r="O21116" s="62"/>
    </row>
    <row r="21117" spans="15:15" x14ac:dyDescent="0.2">
      <c r="O21117" s="62"/>
    </row>
    <row r="21118" spans="15:15" x14ac:dyDescent="0.2">
      <c r="O21118" s="62"/>
    </row>
    <row r="21119" spans="15:15" x14ac:dyDescent="0.2">
      <c r="O21119" s="62"/>
    </row>
    <row r="21120" spans="15:15" x14ac:dyDescent="0.2">
      <c r="O21120" s="62"/>
    </row>
    <row r="21121" spans="15:15" x14ac:dyDescent="0.2">
      <c r="O21121" s="62"/>
    </row>
    <row r="21122" spans="15:15" x14ac:dyDescent="0.2">
      <c r="O21122" s="62"/>
    </row>
    <row r="21123" spans="15:15" x14ac:dyDescent="0.2">
      <c r="O21123" s="62"/>
    </row>
    <row r="21124" spans="15:15" x14ac:dyDescent="0.2">
      <c r="O21124" s="62"/>
    </row>
    <row r="21125" spans="15:15" x14ac:dyDescent="0.2">
      <c r="O21125" s="62"/>
    </row>
    <row r="21126" spans="15:15" x14ac:dyDescent="0.2">
      <c r="O21126" s="62"/>
    </row>
    <row r="21127" spans="15:15" x14ac:dyDescent="0.2">
      <c r="O21127" s="62"/>
    </row>
    <row r="21128" spans="15:15" x14ac:dyDescent="0.2">
      <c r="O21128" s="62"/>
    </row>
    <row r="21129" spans="15:15" x14ac:dyDescent="0.2">
      <c r="O21129" s="62"/>
    </row>
    <row r="21130" spans="15:15" x14ac:dyDescent="0.2">
      <c r="O21130" s="62"/>
    </row>
    <row r="21131" spans="15:15" x14ac:dyDescent="0.2">
      <c r="O21131" s="62"/>
    </row>
    <row r="21132" spans="15:15" x14ac:dyDescent="0.2">
      <c r="O21132" s="62"/>
    </row>
    <row r="21133" spans="15:15" x14ac:dyDescent="0.2">
      <c r="O21133" s="62"/>
    </row>
    <row r="21134" spans="15:15" x14ac:dyDescent="0.2">
      <c r="O21134" s="62"/>
    </row>
    <row r="21135" spans="15:15" x14ac:dyDescent="0.2">
      <c r="O21135" s="62"/>
    </row>
    <row r="21136" spans="15:15" x14ac:dyDescent="0.2">
      <c r="O21136" s="62"/>
    </row>
    <row r="21137" spans="15:15" x14ac:dyDescent="0.2">
      <c r="O21137" s="62"/>
    </row>
    <row r="21138" spans="15:15" x14ac:dyDescent="0.2">
      <c r="O21138" s="62"/>
    </row>
    <row r="21139" spans="15:15" x14ac:dyDescent="0.2">
      <c r="O21139" s="62"/>
    </row>
    <row r="21140" spans="15:15" x14ac:dyDescent="0.2">
      <c r="O21140" s="62"/>
    </row>
    <row r="21141" spans="15:15" x14ac:dyDescent="0.2">
      <c r="O21141" s="62"/>
    </row>
    <row r="21142" spans="15:15" x14ac:dyDescent="0.2">
      <c r="O21142" s="62"/>
    </row>
    <row r="21143" spans="15:15" x14ac:dyDescent="0.2">
      <c r="O21143" s="62"/>
    </row>
    <row r="21144" spans="15:15" x14ac:dyDescent="0.2">
      <c r="O21144" s="62"/>
    </row>
    <row r="21145" spans="15:15" x14ac:dyDescent="0.2">
      <c r="O21145" s="62"/>
    </row>
    <row r="21146" spans="15:15" x14ac:dyDescent="0.2">
      <c r="O21146" s="62"/>
    </row>
    <row r="21147" spans="15:15" x14ac:dyDescent="0.2">
      <c r="O21147" s="62"/>
    </row>
    <row r="21148" spans="15:15" x14ac:dyDescent="0.2">
      <c r="O21148" s="62"/>
    </row>
    <row r="21149" spans="15:15" x14ac:dyDescent="0.2">
      <c r="O21149" s="62"/>
    </row>
    <row r="21150" spans="15:15" x14ac:dyDescent="0.2">
      <c r="O21150" s="62"/>
    </row>
    <row r="21151" spans="15:15" x14ac:dyDescent="0.2">
      <c r="O21151" s="62"/>
    </row>
    <row r="21152" spans="15:15" x14ac:dyDescent="0.2">
      <c r="O21152" s="62"/>
    </row>
    <row r="21153" spans="15:15" x14ac:dyDescent="0.2">
      <c r="O21153" s="62"/>
    </row>
    <row r="21154" spans="15:15" x14ac:dyDescent="0.2">
      <c r="O21154" s="62"/>
    </row>
    <row r="21155" spans="15:15" x14ac:dyDescent="0.2">
      <c r="O21155" s="62"/>
    </row>
    <row r="21156" spans="15:15" x14ac:dyDescent="0.2">
      <c r="O21156" s="62"/>
    </row>
    <row r="21157" spans="15:15" x14ac:dyDescent="0.2">
      <c r="O21157" s="62"/>
    </row>
    <row r="21158" spans="15:15" x14ac:dyDescent="0.2">
      <c r="O21158" s="62"/>
    </row>
    <row r="21159" spans="15:15" x14ac:dyDescent="0.2">
      <c r="O21159" s="62"/>
    </row>
    <row r="21160" spans="15:15" x14ac:dyDescent="0.2">
      <c r="O21160" s="62"/>
    </row>
    <row r="21161" spans="15:15" x14ac:dyDescent="0.2">
      <c r="O21161" s="62"/>
    </row>
    <row r="21162" spans="15:15" x14ac:dyDescent="0.2">
      <c r="O21162" s="62"/>
    </row>
    <row r="21163" spans="15:15" x14ac:dyDescent="0.2">
      <c r="O21163" s="62"/>
    </row>
    <row r="21164" spans="15:15" x14ac:dyDescent="0.2">
      <c r="O21164" s="62"/>
    </row>
    <row r="21165" spans="15:15" x14ac:dyDescent="0.2">
      <c r="O21165" s="62"/>
    </row>
    <row r="21166" spans="15:15" x14ac:dyDescent="0.2">
      <c r="O21166" s="62"/>
    </row>
    <row r="21167" spans="15:15" x14ac:dyDescent="0.2">
      <c r="O21167" s="62"/>
    </row>
    <row r="21168" spans="15:15" x14ac:dyDescent="0.2">
      <c r="O21168" s="62"/>
    </row>
    <row r="21169" spans="15:15" x14ac:dyDescent="0.2">
      <c r="O21169" s="62"/>
    </row>
    <row r="21170" spans="15:15" x14ac:dyDescent="0.2">
      <c r="O21170" s="62"/>
    </row>
    <row r="21171" spans="15:15" x14ac:dyDescent="0.2">
      <c r="O21171" s="62"/>
    </row>
    <row r="21172" spans="15:15" x14ac:dyDescent="0.2">
      <c r="O21172" s="62"/>
    </row>
    <row r="21173" spans="15:15" x14ac:dyDescent="0.2">
      <c r="O21173" s="62"/>
    </row>
    <row r="21174" spans="15:15" x14ac:dyDescent="0.2">
      <c r="O21174" s="62"/>
    </row>
    <row r="21175" spans="15:15" x14ac:dyDescent="0.2">
      <c r="O21175" s="62"/>
    </row>
    <row r="21176" spans="15:15" x14ac:dyDescent="0.2">
      <c r="O21176" s="62"/>
    </row>
    <row r="21177" spans="15:15" x14ac:dyDescent="0.2">
      <c r="O21177" s="62"/>
    </row>
    <row r="21178" spans="15:15" x14ac:dyDescent="0.2">
      <c r="O21178" s="62"/>
    </row>
    <row r="21179" spans="15:15" x14ac:dyDescent="0.2">
      <c r="O21179" s="62"/>
    </row>
    <row r="21180" spans="15:15" x14ac:dyDescent="0.2">
      <c r="O21180" s="62"/>
    </row>
    <row r="21181" spans="15:15" x14ac:dyDescent="0.2">
      <c r="O21181" s="62"/>
    </row>
    <row r="21182" spans="15:15" x14ac:dyDescent="0.2">
      <c r="O21182" s="62"/>
    </row>
    <row r="21183" spans="15:15" x14ac:dyDescent="0.2">
      <c r="O21183" s="62"/>
    </row>
    <row r="21184" spans="15:15" x14ac:dyDescent="0.2">
      <c r="O21184" s="62"/>
    </row>
    <row r="21185" spans="15:15" x14ac:dyDescent="0.2">
      <c r="O21185" s="62"/>
    </row>
    <row r="21186" spans="15:15" x14ac:dyDescent="0.2">
      <c r="O21186" s="62"/>
    </row>
    <row r="21187" spans="15:15" x14ac:dyDescent="0.2">
      <c r="O21187" s="62"/>
    </row>
    <row r="21188" spans="15:15" x14ac:dyDescent="0.2">
      <c r="O21188" s="62"/>
    </row>
    <row r="21189" spans="15:15" x14ac:dyDescent="0.2">
      <c r="O21189" s="62"/>
    </row>
    <row r="21190" spans="15:15" x14ac:dyDescent="0.2">
      <c r="O21190" s="62"/>
    </row>
    <row r="21191" spans="15:15" x14ac:dyDescent="0.2">
      <c r="O21191" s="62"/>
    </row>
    <row r="21192" spans="15:15" x14ac:dyDescent="0.2">
      <c r="O21192" s="62"/>
    </row>
    <row r="21193" spans="15:15" x14ac:dyDescent="0.2">
      <c r="O21193" s="62"/>
    </row>
    <row r="21194" spans="15:15" x14ac:dyDescent="0.2">
      <c r="O21194" s="62"/>
    </row>
    <row r="21195" spans="15:15" x14ac:dyDescent="0.2">
      <c r="O21195" s="62"/>
    </row>
    <row r="21196" spans="15:15" x14ac:dyDescent="0.2">
      <c r="O21196" s="62"/>
    </row>
    <row r="21197" spans="15:15" x14ac:dyDescent="0.2">
      <c r="O21197" s="62"/>
    </row>
    <row r="21198" spans="15:15" x14ac:dyDescent="0.2">
      <c r="O21198" s="62"/>
    </row>
    <row r="21199" spans="15:15" x14ac:dyDescent="0.2">
      <c r="O21199" s="62"/>
    </row>
    <row r="21200" spans="15:15" x14ac:dyDescent="0.2">
      <c r="O21200" s="62"/>
    </row>
    <row r="21201" spans="15:15" x14ac:dyDescent="0.2">
      <c r="O21201" s="62"/>
    </row>
    <row r="21202" spans="15:15" x14ac:dyDescent="0.2">
      <c r="O21202" s="62"/>
    </row>
    <row r="21203" spans="15:15" x14ac:dyDescent="0.2">
      <c r="O21203" s="62"/>
    </row>
    <row r="21204" spans="15:15" x14ac:dyDescent="0.2">
      <c r="O21204" s="62"/>
    </row>
    <row r="21205" spans="15:15" x14ac:dyDescent="0.2">
      <c r="O21205" s="62"/>
    </row>
    <row r="21206" spans="15:15" x14ac:dyDescent="0.2">
      <c r="O21206" s="62"/>
    </row>
    <row r="21207" spans="15:15" x14ac:dyDescent="0.2">
      <c r="O21207" s="62"/>
    </row>
    <row r="21208" spans="15:15" x14ac:dyDescent="0.2">
      <c r="O21208" s="62"/>
    </row>
    <row r="21209" spans="15:15" x14ac:dyDescent="0.2">
      <c r="O21209" s="62"/>
    </row>
    <row r="21210" spans="15:15" x14ac:dyDescent="0.2">
      <c r="O21210" s="62"/>
    </row>
    <row r="21211" spans="15:15" x14ac:dyDescent="0.2">
      <c r="O21211" s="62"/>
    </row>
    <row r="21212" spans="15:15" x14ac:dyDescent="0.2">
      <c r="O21212" s="62"/>
    </row>
    <row r="21213" spans="15:15" x14ac:dyDescent="0.2">
      <c r="O21213" s="62"/>
    </row>
    <row r="21214" spans="15:15" x14ac:dyDescent="0.2">
      <c r="O21214" s="62"/>
    </row>
    <row r="21215" spans="15:15" x14ac:dyDescent="0.2">
      <c r="O21215" s="62"/>
    </row>
    <row r="21216" spans="15:15" x14ac:dyDescent="0.2">
      <c r="O21216" s="62"/>
    </row>
    <row r="21217" spans="15:15" x14ac:dyDescent="0.2">
      <c r="O21217" s="62"/>
    </row>
    <row r="21218" spans="15:15" x14ac:dyDescent="0.2">
      <c r="O21218" s="62"/>
    </row>
    <row r="21219" spans="15:15" x14ac:dyDescent="0.2">
      <c r="O21219" s="62"/>
    </row>
    <row r="21220" spans="15:15" x14ac:dyDescent="0.2">
      <c r="O21220" s="62"/>
    </row>
    <row r="21221" spans="15:15" x14ac:dyDescent="0.2">
      <c r="O21221" s="62"/>
    </row>
    <row r="21222" spans="15:15" x14ac:dyDescent="0.2">
      <c r="O21222" s="62"/>
    </row>
    <row r="21223" spans="15:15" x14ac:dyDescent="0.2">
      <c r="O21223" s="62"/>
    </row>
    <row r="21224" spans="15:15" x14ac:dyDescent="0.2">
      <c r="O21224" s="62"/>
    </row>
    <row r="21225" spans="15:15" x14ac:dyDescent="0.2">
      <c r="O21225" s="62"/>
    </row>
    <row r="21226" spans="15:15" x14ac:dyDescent="0.2">
      <c r="O21226" s="62"/>
    </row>
    <row r="21227" spans="15:15" x14ac:dyDescent="0.2">
      <c r="O21227" s="62"/>
    </row>
    <row r="21228" spans="15:15" x14ac:dyDescent="0.2">
      <c r="O21228" s="62"/>
    </row>
    <row r="21229" spans="15:15" x14ac:dyDescent="0.2">
      <c r="O21229" s="62"/>
    </row>
    <row r="21230" spans="15:15" x14ac:dyDescent="0.2">
      <c r="O21230" s="62"/>
    </row>
    <row r="21231" spans="15:15" x14ac:dyDescent="0.2">
      <c r="O21231" s="62"/>
    </row>
    <row r="21232" spans="15:15" x14ac:dyDescent="0.2">
      <c r="O21232" s="62"/>
    </row>
    <row r="21233" spans="15:15" x14ac:dyDescent="0.2">
      <c r="O21233" s="62"/>
    </row>
    <row r="21234" spans="15:15" x14ac:dyDescent="0.2">
      <c r="O21234" s="62"/>
    </row>
    <row r="21235" spans="15:15" x14ac:dyDescent="0.2">
      <c r="O21235" s="62"/>
    </row>
    <row r="21236" spans="15:15" x14ac:dyDescent="0.2">
      <c r="O21236" s="62"/>
    </row>
    <row r="21237" spans="15:15" x14ac:dyDescent="0.2">
      <c r="O21237" s="62"/>
    </row>
    <row r="21238" spans="15:15" x14ac:dyDescent="0.2">
      <c r="O21238" s="62"/>
    </row>
    <row r="21239" spans="15:15" x14ac:dyDescent="0.2">
      <c r="O21239" s="62"/>
    </row>
    <row r="21240" spans="15:15" x14ac:dyDescent="0.2">
      <c r="O21240" s="62"/>
    </row>
    <row r="21241" spans="15:15" x14ac:dyDescent="0.2">
      <c r="O21241" s="62"/>
    </row>
    <row r="21242" spans="15:15" x14ac:dyDescent="0.2">
      <c r="O21242" s="62"/>
    </row>
    <row r="21243" spans="15:15" x14ac:dyDescent="0.2">
      <c r="O21243" s="62"/>
    </row>
    <row r="21244" spans="15:15" x14ac:dyDescent="0.2">
      <c r="O21244" s="62"/>
    </row>
    <row r="21245" spans="15:15" x14ac:dyDescent="0.2">
      <c r="O21245" s="62"/>
    </row>
    <row r="21246" spans="15:15" x14ac:dyDescent="0.2">
      <c r="O21246" s="62"/>
    </row>
    <row r="21247" spans="15:15" x14ac:dyDescent="0.2">
      <c r="O21247" s="62"/>
    </row>
    <row r="21248" spans="15:15" x14ac:dyDescent="0.2">
      <c r="O21248" s="62"/>
    </row>
    <row r="21249" spans="15:15" x14ac:dyDescent="0.2">
      <c r="O21249" s="62"/>
    </row>
    <row r="21250" spans="15:15" x14ac:dyDescent="0.2">
      <c r="O21250" s="62"/>
    </row>
    <row r="21251" spans="15:15" x14ac:dyDescent="0.2">
      <c r="O21251" s="62"/>
    </row>
    <row r="21252" spans="15:15" x14ac:dyDescent="0.2">
      <c r="O21252" s="62"/>
    </row>
    <row r="21253" spans="15:15" x14ac:dyDescent="0.2">
      <c r="O21253" s="62"/>
    </row>
    <row r="21254" spans="15:15" x14ac:dyDescent="0.2">
      <c r="O21254" s="62"/>
    </row>
    <row r="21255" spans="15:15" x14ac:dyDescent="0.2">
      <c r="O21255" s="62"/>
    </row>
    <row r="21256" spans="15:15" x14ac:dyDescent="0.2">
      <c r="O21256" s="62"/>
    </row>
    <row r="21257" spans="15:15" x14ac:dyDescent="0.2">
      <c r="O21257" s="62"/>
    </row>
    <row r="21258" spans="15:15" x14ac:dyDescent="0.2">
      <c r="O21258" s="62"/>
    </row>
    <row r="21259" spans="15:15" x14ac:dyDescent="0.2">
      <c r="O21259" s="62"/>
    </row>
    <row r="21260" spans="15:15" x14ac:dyDescent="0.2">
      <c r="O21260" s="62"/>
    </row>
    <row r="21261" spans="15:15" x14ac:dyDescent="0.2">
      <c r="O21261" s="62"/>
    </row>
    <row r="21262" spans="15:15" x14ac:dyDescent="0.2">
      <c r="O21262" s="62"/>
    </row>
    <row r="21263" spans="15:15" x14ac:dyDescent="0.2">
      <c r="O21263" s="62"/>
    </row>
    <row r="21264" spans="15:15" x14ac:dyDescent="0.2">
      <c r="O21264" s="62"/>
    </row>
    <row r="21265" spans="15:15" x14ac:dyDescent="0.2">
      <c r="O21265" s="62"/>
    </row>
    <row r="21266" spans="15:15" x14ac:dyDescent="0.2">
      <c r="O21266" s="62"/>
    </row>
    <row r="21267" spans="15:15" x14ac:dyDescent="0.2">
      <c r="O21267" s="62"/>
    </row>
    <row r="21268" spans="15:15" x14ac:dyDescent="0.2">
      <c r="O21268" s="62"/>
    </row>
    <row r="21269" spans="15:15" x14ac:dyDescent="0.2">
      <c r="O21269" s="62"/>
    </row>
    <row r="21270" spans="15:15" x14ac:dyDescent="0.2">
      <c r="O21270" s="62"/>
    </row>
    <row r="21271" spans="15:15" x14ac:dyDescent="0.2">
      <c r="O21271" s="62"/>
    </row>
    <row r="21272" spans="15:15" x14ac:dyDescent="0.2">
      <c r="O21272" s="62"/>
    </row>
    <row r="21273" spans="15:15" x14ac:dyDescent="0.2">
      <c r="O21273" s="62"/>
    </row>
    <row r="21274" spans="15:15" x14ac:dyDescent="0.2">
      <c r="O21274" s="62"/>
    </row>
    <row r="21275" spans="15:15" x14ac:dyDescent="0.2">
      <c r="O21275" s="62"/>
    </row>
    <row r="21276" spans="15:15" x14ac:dyDescent="0.2">
      <c r="O21276" s="62"/>
    </row>
    <row r="21277" spans="15:15" x14ac:dyDescent="0.2">
      <c r="O21277" s="62"/>
    </row>
    <row r="21278" spans="15:15" x14ac:dyDescent="0.2">
      <c r="O21278" s="62"/>
    </row>
    <row r="21279" spans="15:15" x14ac:dyDescent="0.2">
      <c r="O21279" s="62"/>
    </row>
    <row r="21280" spans="15:15" x14ac:dyDescent="0.2">
      <c r="O21280" s="62"/>
    </row>
    <row r="21281" spans="15:15" x14ac:dyDescent="0.2">
      <c r="O21281" s="62"/>
    </row>
    <row r="21282" spans="15:15" x14ac:dyDescent="0.2">
      <c r="O21282" s="62"/>
    </row>
    <row r="21283" spans="15:15" x14ac:dyDescent="0.2">
      <c r="O21283" s="62"/>
    </row>
    <row r="21284" spans="15:15" x14ac:dyDescent="0.2">
      <c r="O21284" s="62"/>
    </row>
    <row r="21285" spans="15:15" x14ac:dyDescent="0.2">
      <c r="O21285" s="62"/>
    </row>
    <row r="21286" spans="15:15" x14ac:dyDescent="0.2">
      <c r="O21286" s="62"/>
    </row>
    <row r="21287" spans="15:15" x14ac:dyDescent="0.2">
      <c r="O21287" s="62"/>
    </row>
    <row r="21288" spans="15:15" x14ac:dyDescent="0.2">
      <c r="O21288" s="62"/>
    </row>
    <row r="21289" spans="15:15" x14ac:dyDescent="0.2">
      <c r="O21289" s="62"/>
    </row>
    <row r="21290" spans="15:15" x14ac:dyDescent="0.2">
      <c r="O21290" s="62"/>
    </row>
    <row r="21291" spans="15:15" x14ac:dyDescent="0.2">
      <c r="O21291" s="62"/>
    </row>
    <row r="21292" spans="15:15" x14ac:dyDescent="0.2">
      <c r="O21292" s="62"/>
    </row>
    <row r="21293" spans="15:15" x14ac:dyDescent="0.2">
      <c r="O21293" s="62"/>
    </row>
    <row r="21294" spans="15:15" x14ac:dyDescent="0.2">
      <c r="O21294" s="62"/>
    </row>
    <row r="21295" spans="15:15" x14ac:dyDescent="0.2">
      <c r="O21295" s="62"/>
    </row>
    <row r="21296" spans="15:15" x14ac:dyDescent="0.2">
      <c r="O21296" s="62"/>
    </row>
    <row r="21297" spans="15:15" x14ac:dyDescent="0.2">
      <c r="O21297" s="62"/>
    </row>
    <row r="21298" spans="15:15" x14ac:dyDescent="0.2">
      <c r="O21298" s="62"/>
    </row>
    <row r="21299" spans="15:15" x14ac:dyDescent="0.2">
      <c r="O21299" s="62"/>
    </row>
    <row r="21300" spans="15:15" x14ac:dyDescent="0.2">
      <c r="O21300" s="62"/>
    </row>
    <row r="21301" spans="15:15" x14ac:dyDescent="0.2">
      <c r="O21301" s="62"/>
    </row>
    <row r="21302" spans="15:15" x14ac:dyDescent="0.2">
      <c r="O21302" s="62"/>
    </row>
    <row r="21303" spans="15:15" x14ac:dyDescent="0.2">
      <c r="O21303" s="62"/>
    </row>
    <row r="21304" spans="15:15" x14ac:dyDescent="0.2">
      <c r="O21304" s="62"/>
    </row>
    <row r="21305" spans="15:15" x14ac:dyDescent="0.2">
      <c r="O21305" s="62"/>
    </row>
    <row r="21306" spans="15:15" x14ac:dyDescent="0.2">
      <c r="O21306" s="62"/>
    </row>
    <row r="21307" spans="15:15" x14ac:dyDescent="0.2">
      <c r="O21307" s="62"/>
    </row>
    <row r="21308" spans="15:15" x14ac:dyDescent="0.2">
      <c r="O21308" s="62"/>
    </row>
    <row r="21309" spans="15:15" x14ac:dyDescent="0.2">
      <c r="O21309" s="62"/>
    </row>
    <row r="21310" spans="15:15" x14ac:dyDescent="0.2">
      <c r="O21310" s="62"/>
    </row>
    <row r="21311" spans="15:15" x14ac:dyDescent="0.2">
      <c r="O21311" s="62"/>
    </row>
    <row r="21312" spans="15:15" x14ac:dyDescent="0.2">
      <c r="O21312" s="62"/>
    </row>
    <row r="21313" spans="15:15" x14ac:dyDescent="0.2">
      <c r="O21313" s="62"/>
    </row>
    <row r="21314" spans="15:15" x14ac:dyDescent="0.2">
      <c r="O21314" s="62"/>
    </row>
    <row r="21315" spans="15:15" x14ac:dyDescent="0.2">
      <c r="O21315" s="62"/>
    </row>
    <row r="21316" spans="15:15" x14ac:dyDescent="0.2">
      <c r="O21316" s="62"/>
    </row>
    <row r="21317" spans="15:15" x14ac:dyDescent="0.2">
      <c r="O21317" s="62"/>
    </row>
    <row r="21318" spans="15:15" x14ac:dyDescent="0.2">
      <c r="O21318" s="62"/>
    </row>
    <row r="21319" spans="15:15" x14ac:dyDescent="0.2">
      <c r="O21319" s="62"/>
    </row>
    <row r="21320" spans="15:15" x14ac:dyDescent="0.2">
      <c r="O21320" s="62"/>
    </row>
    <row r="21321" spans="15:15" x14ac:dyDescent="0.2">
      <c r="O21321" s="62"/>
    </row>
    <row r="21322" spans="15:15" x14ac:dyDescent="0.2">
      <c r="O21322" s="62"/>
    </row>
    <row r="21323" spans="15:15" x14ac:dyDescent="0.2">
      <c r="O21323" s="62"/>
    </row>
    <row r="21324" spans="15:15" x14ac:dyDescent="0.2">
      <c r="O21324" s="62"/>
    </row>
    <row r="21325" spans="15:15" x14ac:dyDescent="0.2">
      <c r="O21325" s="62"/>
    </row>
    <row r="21326" spans="15:15" x14ac:dyDescent="0.2">
      <c r="O21326" s="62"/>
    </row>
    <row r="21327" spans="15:15" x14ac:dyDescent="0.2">
      <c r="O21327" s="62"/>
    </row>
    <row r="21328" spans="15:15" x14ac:dyDescent="0.2">
      <c r="O21328" s="62"/>
    </row>
    <row r="21329" spans="15:15" x14ac:dyDescent="0.2">
      <c r="O21329" s="62"/>
    </row>
    <row r="21330" spans="15:15" x14ac:dyDescent="0.2">
      <c r="O21330" s="62"/>
    </row>
    <row r="21331" spans="15:15" x14ac:dyDescent="0.2">
      <c r="O21331" s="62"/>
    </row>
    <row r="21332" spans="15:15" x14ac:dyDescent="0.2">
      <c r="O21332" s="62"/>
    </row>
    <row r="21333" spans="15:15" x14ac:dyDescent="0.2">
      <c r="O21333" s="62"/>
    </row>
    <row r="21334" spans="15:15" x14ac:dyDescent="0.2">
      <c r="O21334" s="62"/>
    </row>
    <row r="21335" spans="15:15" x14ac:dyDescent="0.2">
      <c r="O21335" s="62"/>
    </row>
    <row r="21336" spans="15:15" x14ac:dyDescent="0.2">
      <c r="O21336" s="62"/>
    </row>
    <row r="21337" spans="15:15" x14ac:dyDescent="0.2">
      <c r="O21337" s="62"/>
    </row>
    <row r="21338" spans="15:15" x14ac:dyDescent="0.2">
      <c r="O21338" s="62"/>
    </row>
    <row r="21339" spans="15:15" x14ac:dyDescent="0.2">
      <c r="O21339" s="62"/>
    </row>
    <row r="21340" spans="15:15" x14ac:dyDescent="0.2">
      <c r="O21340" s="62"/>
    </row>
    <row r="21341" spans="15:15" x14ac:dyDescent="0.2">
      <c r="O21341" s="62"/>
    </row>
    <row r="21342" spans="15:15" x14ac:dyDescent="0.2">
      <c r="O21342" s="62"/>
    </row>
    <row r="21343" spans="15:15" x14ac:dyDescent="0.2">
      <c r="O21343" s="62"/>
    </row>
    <row r="21344" spans="15:15" x14ac:dyDescent="0.2">
      <c r="O21344" s="62"/>
    </row>
    <row r="21345" spans="15:15" x14ac:dyDescent="0.2">
      <c r="O21345" s="62"/>
    </row>
    <row r="21346" spans="15:15" x14ac:dyDescent="0.2">
      <c r="O21346" s="62"/>
    </row>
    <row r="21347" spans="15:15" x14ac:dyDescent="0.2">
      <c r="O21347" s="62"/>
    </row>
    <row r="21348" spans="15:15" x14ac:dyDescent="0.2">
      <c r="O21348" s="62"/>
    </row>
    <row r="21349" spans="15:15" x14ac:dyDescent="0.2">
      <c r="O21349" s="62"/>
    </row>
    <row r="21350" spans="15:15" x14ac:dyDescent="0.2">
      <c r="O21350" s="62"/>
    </row>
    <row r="21351" spans="15:15" x14ac:dyDescent="0.2">
      <c r="O21351" s="62"/>
    </row>
    <row r="21352" spans="15:15" x14ac:dyDescent="0.2">
      <c r="O21352" s="62"/>
    </row>
    <row r="21353" spans="15:15" x14ac:dyDescent="0.2">
      <c r="O21353" s="62"/>
    </row>
    <row r="21354" spans="15:15" x14ac:dyDescent="0.2">
      <c r="O21354" s="62"/>
    </row>
    <row r="21355" spans="15:15" x14ac:dyDescent="0.2">
      <c r="O21355" s="62"/>
    </row>
    <row r="21356" spans="15:15" x14ac:dyDescent="0.2">
      <c r="O21356" s="62"/>
    </row>
    <row r="21357" spans="15:15" x14ac:dyDescent="0.2">
      <c r="O21357" s="62"/>
    </row>
    <row r="21358" spans="15:15" x14ac:dyDescent="0.2">
      <c r="O21358" s="62"/>
    </row>
    <row r="21359" spans="15:15" x14ac:dyDescent="0.2">
      <c r="O21359" s="62"/>
    </row>
    <row r="21360" spans="15:15" x14ac:dyDescent="0.2">
      <c r="O21360" s="62"/>
    </row>
    <row r="21361" spans="15:15" x14ac:dyDescent="0.2">
      <c r="O21361" s="62"/>
    </row>
    <row r="21362" spans="15:15" x14ac:dyDescent="0.2">
      <c r="O21362" s="62"/>
    </row>
    <row r="21363" spans="15:15" x14ac:dyDescent="0.2">
      <c r="O21363" s="62"/>
    </row>
    <row r="21364" spans="15:15" x14ac:dyDescent="0.2">
      <c r="O21364" s="62"/>
    </row>
    <row r="21365" spans="15:15" x14ac:dyDescent="0.2">
      <c r="O21365" s="62"/>
    </row>
    <row r="21366" spans="15:15" x14ac:dyDescent="0.2">
      <c r="O21366" s="62"/>
    </row>
    <row r="21367" spans="15:15" x14ac:dyDescent="0.2">
      <c r="O21367" s="62"/>
    </row>
    <row r="21368" spans="15:15" x14ac:dyDescent="0.2">
      <c r="O21368" s="62"/>
    </row>
    <row r="21369" spans="15:15" x14ac:dyDescent="0.2">
      <c r="O21369" s="62"/>
    </row>
    <row r="21370" spans="15:15" x14ac:dyDescent="0.2">
      <c r="O21370" s="62"/>
    </row>
    <row r="21371" spans="15:15" x14ac:dyDescent="0.2">
      <c r="O21371" s="62"/>
    </row>
    <row r="21372" spans="15:15" x14ac:dyDescent="0.2">
      <c r="O21372" s="62"/>
    </row>
    <row r="21373" spans="15:15" x14ac:dyDescent="0.2">
      <c r="O21373" s="62"/>
    </row>
    <row r="21374" spans="15:15" x14ac:dyDescent="0.2">
      <c r="O21374" s="62"/>
    </row>
    <row r="21375" spans="15:15" x14ac:dyDescent="0.2">
      <c r="O21375" s="62"/>
    </row>
    <row r="21376" spans="15:15" x14ac:dyDescent="0.2">
      <c r="O21376" s="62"/>
    </row>
    <row r="21377" spans="15:15" x14ac:dyDescent="0.2">
      <c r="O21377" s="62"/>
    </row>
    <row r="21378" spans="15:15" x14ac:dyDescent="0.2">
      <c r="O21378" s="62"/>
    </row>
    <row r="21379" spans="15:15" x14ac:dyDescent="0.2">
      <c r="O21379" s="62"/>
    </row>
    <row r="21380" spans="15:15" x14ac:dyDescent="0.2">
      <c r="O21380" s="62"/>
    </row>
    <row r="21381" spans="15:15" x14ac:dyDescent="0.2">
      <c r="O21381" s="62"/>
    </row>
    <row r="21382" spans="15:15" x14ac:dyDescent="0.2">
      <c r="O21382" s="62"/>
    </row>
    <row r="21383" spans="15:15" x14ac:dyDescent="0.2">
      <c r="O21383" s="62"/>
    </row>
    <row r="21384" spans="15:15" x14ac:dyDescent="0.2">
      <c r="O21384" s="62"/>
    </row>
    <row r="21385" spans="15:15" x14ac:dyDescent="0.2">
      <c r="O21385" s="62"/>
    </row>
    <row r="21386" spans="15:15" x14ac:dyDescent="0.2">
      <c r="O21386" s="62"/>
    </row>
    <row r="21387" spans="15:15" x14ac:dyDescent="0.2">
      <c r="O21387" s="62"/>
    </row>
    <row r="21388" spans="15:15" x14ac:dyDescent="0.2">
      <c r="O21388" s="62"/>
    </row>
    <row r="21389" spans="15:15" x14ac:dyDescent="0.2">
      <c r="O21389" s="62"/>
    </row>
    <row r="21390" spans="15:15" x14ac:dyDescent="0.2">
      <c r="O21390" s="62"/>
    </row>
    <row r="21391" spans="15:15" x14ac:dyDescent="0.2">
      <c r="O21391" s="62"/>
    </row>
    <row r="21392" spans="15:15" x14ac:dyDescent="0.2">
      <c r="O21392" s="62"/>
    </row>
    <row r="21393" spans="15:15" x14ac:dyDescent="0.2">
      <c r="O21393" s="62"/>
    </row>
    <row r="21394" spans="15:15" x14ac:dyDescent="0.2">
      <c r="O21394" s="62"/>
    </row>
    <row r="21395" spans="15:15" x14ac:dyDescent="0.2">
      <c r="O21395" s="62"/>
    </row>
    <row r="21396" spans="15:15" x14ac:dyDescent="0.2">
      <c r="O21396" s="62"/>
    </row>
    <row r="21397" spans="15:15" x14ac:dyDescent="0.2">
      <c r="O21397" s="62"/>
    </row>
    <row r="21398" spans="15:15" x14ac:dyDescent="0.2">
      <c r="O21398" s="62"/>
    </row>
    <row r="21399" spans="15:15" x14ac:dyDescent="0.2">
      <c r="O21399" s="62"/>
    </row>
    <row r="21400" spans="15:15" x14ac:dyDescent="0.2">
      <c r="O21400" s="62"/>
    </row>
    <row r="21401" spans="15:15" x14ac:dyDescent="0.2">
      <c r="O21401" s="62"/>
    </row>
    <row r="21402" spans="15:15" x14ac:dyDescent="0.2">
      <c r="O21402" s="62"/>
    </row>
    <row r="21403" spans="15:15" x14ac:dyDescent="0.2">
      <c r="O21403" s="62"/>
    </row>
    <row r="21404" spans="15:15" x14ac:dyDescent="0.2">
      <c r="O21404" s="62"/>
    </row>
    <row r="21405" spans="15:15" x14ac:dyDescent="0.2">
      <c r="O21405" s="62"/>
    </row>
    <row r="21406" spans="15:15" x14ac:dyDescent="0.2">
      <c r="O21406" s="62"/>
    </row>
    <row r="21407" spans="15:15" x14ac:dyDescent="0.2">
      <c r="O21407" s="62"/>
    </row>
    <row r="21408" spans="15:15" x14ac:dyDescent="0.2">
      <c r="O21408" s="62"/>
    </row>
    <row r="21409" spans="15:15" x14ac:dyDescent="0.2">
      <c r="O21409" s="62"/>
    </row>
    <row r="21410" spans="15:15" x14ac:dyDescent="0.2">
      <c r="O21410" s="62"/>
    </row>
    <row r="21411" spans="15:15" x14ac:dyDescent="0.2">
      <c r="O21411" s="62"/>
    </row>
    <row r="21412" spans="15:15" x14ac:dyDescent="0.2">
      <c r="O21412" s="62"/>
    </row>
    <row r="21413" spans="15:15" x14ac:dyDescent="0.2">
      <c r="O21413" s="62"/>
    </row>
    <row r="21414" spans="15:15" x14ac:dyDescent="0.2">
      <c r="O21414" s="62"/>
    </row>
    <row r="21415" spans="15:15" x14ac:dyDescent="0.2">
      <c r="O21415" s="62"/>
    </row>
    <row r="21416" spans="15:15" x14ac:dyDescent="0.2">
      <c r="O21416" s="62"/>
    </row>
    <row r="21417" spans="15:15" x14ac:dyDescent="0.2">
      <c r="O21417" s="62"/>
    </row>
    <row r="21418" spans="15:15" x14ac:dyDescent="0.2">
      <c r="O21418" s="62"/>
    </row>
    <row r="21419" spans="15:15" x14ac:dyDescent="0.2">
      <c r="O21419" s="62"/>
    </row>
    <row r="21420" spans="15:15" x14ac:dyDescent="0.2">
      <c r="O21420" s="62"/>
    </row>
    <row r="21421" spans="15:15" x14ac:dyDescent="0.2">
      <c r="O21421" s="62"/>
    </row>
    <row r="21422" spans="15:15" x14ac:dyDescent="0.2">
      <c r="O21422" s="62"/>
    </row>
    <row r="21423" spans="15:15" x14ac:dyDescent="0.2">
      <c r="O21423" s="62"/>
    </row>
    <row r="21424" spans="15:15" x14ac:dyDescent="0.2">
      <c r="O21424" s="62"/>
    </row>
    <row r="21425" spans="15:15" x14ac:dyDescent="0.2">
      <c r="O21425" s="62"/>
    </row>
    <row r="21426" spans="15:15" x14ac:dyDescent="0.2">
      <c r="O21426" s="62"/>
    </row>
    <row r="21427" spans="15:15" x14ac:dyDescent="0.2">
      <c r="O21427" s="62"/>
    </row>
    <row r="21428" spans="15:15" x14ac:dyDescent="0.2">
      <c r="O21428" s="62"/>
    </row>
    <row r="21429" spans="15:15" x14ac:dyDescent="0.2">
      <c r="O21429" s="62"/>
    </row>
    <row r="21430" spans="15:15" x14ac:dyDescent="0.2">
      <c r="O21430" s="62"/>
    </row>
    <row r="21431" spans="15:15" x14ac:dyDescent="0.2">
      <c r="O21431" s="62"/>
    </row>
    <row r="21432" spans="15:15" x14ac:dyDescent="0.2">
      <c r="O21432" s="62"/>
    </row>
    <row r="21433" spans="15:15" x14ac:dyDescent="0.2">
      <c r="O21433" s="62"/>
    </row>
    <row r="21434" spans="15:15" x14ac:dyDescent="0.2">
      <c r="O21434" s="62"/>
    </row>
    <row r="21435" spans="15:15" x14ac:dyDescent="0.2">
      <c r="O21435" s="62"/>
    </row>
    <row r="21436" spans="15:15" x14ac:dyDescent="0.2">
      <c r="O21436" s="62"/>
    </row>
    <row r="21437" spans="15:15" x14ac:dyDescent="0.2">
      <c r="O21437" s="62"/>
    </row>
    <row r="21438" spans="15:15" x14ac:dyDescent="0.2">
      <c r="O21438" s="62"/>
    </row>
    <row r="21439" spans="15:15" x14ac:dyDescent="0.2">
      <c r="O21439" s="62"/>
    </row>
    <row r="21440" spans="15:15" x14ac:dyDescent="0.2">
      <c r="O21440" s="62"/>
    </row>
    <row r="21441" spans="15:15" x14ac:dyDescent="0.2">
      <c r="O21441" s="62"/>
    </row>
    <row r="21442" spans="15:15" x14ac:dyDescent="0.2">
      <c r="O21442" s="62"/>
    </row>
    <row r="21443" spans="15:15" x14ac:dyDescent="0.2">
      <c r="O21443" s="62"/>
    </row>
    <row r="21444" spans="15:15" x14ac:dyDescent="0.2">
      <c r="O21444" s="62"/>
    </row>
    <row r="21445" spans="15:15" x14ac:dyDescent="0.2">
      <c r="O21445" s="62"/>
    </row>
    <row r="21446" spans="15:15" x14ac:dyDescent="0.2">
      <c r="O21446" s="62"/>
    </row>
    <row r="21447" spans="15:15" x14ac:dyDescent="0.2">
      <c r="O21447" s="62"/>
    </row>
    <row r="21448" spans="15:15" x14ac:dyDescent="0.2">
      <c r="O21448" s="62"/>
    </row>
    <row r="21449" spans="15:15" x14ac:dyDescent="0.2">
      <c r="O21449" s="62"/>
    </row>
    <row r="21450" spans="15:15" x14ac:dyDescent="0.2">
      <c r="O21450" s="62"/>
    </row>
    <row r="21451" spans="15:15" x14ac:dyDescent="0.2">
      <c r="O21451" s="62"/>
    </row>
    <row r="21452" spans="15:15" x14ac:dyDescent="0.2">
      <c r="O21452" s="62"/>
    </row>
    <row r="21453" spans="15:15" x14ac:dyDescent="0.2">
      <c r="O21453" s="62"/>
    </row>
    <row r="21454" spans="15:15" x14ac:dyDescent="0.2">
      <c r="O21454" s="62"/>
    </row>
    <row r="21455" spans="15:15" x14ac:dyDescent="0.2">
      <c r="O21455" s="62"/>
    </row>
    <row r="21456" spans="15:15" x14ac:dyDescent="0.2">
      <c r="O21456" s="62"/>
    </row>
    <row r="21457" spans="15:15" x14ac:dyDescent="0.2">
      <c r="O21457" s="62"/>
    </row>
    <row r="21458" spans="15:15" x14ac:dyDescent="0.2">
      <c r="O21458" s="62"/>
    </row>
    <row r="21459" spans="15:15" x14ac:dyDescent="0.2">
      <c r="O21459" s="62"/>
    </row>
    <row r="21460" spans="15:15" x14ac:dyDescent="0.2">
      <c r="O21460" s="62"/>
    </row>
    <row r="21461" spans="15:15" x14ac:dyDescent="0.2">
      <c r="O21461" s="62"/>
    </row>
    <row r="21462" spans="15:15" x14ac:dyDescent="0.2">
      <c r="O21462" s="62"/>
    </row>
    <row r="21463" spans="15:15" x14ac:dyDescent="0.2">
      <c r="O21463" s="62"/>
    </row>
    <row r="21464" spans="15:15" x14ac:dyDescent="0.2">
      <c r="O21464" s="62"/>
    </row>
    <row r="21465" spans="15:15" x14ac:dyDescent="0.2">
      <c r="O21465" s="62"/>
    </row>
    <row r="21466" spans="15:15" x14ac:dyDescent="0.2">
      <c r="O21466" s="62"/>
    </row>
    <row r="21467" spans="15:15" x14ac:dyDescent="0.2">
      <c r="O21467" s="62"/>
    </row>
    <row r="21468" spans="15:15" x14ac:dyDescent="0.2">
      <c r="O21468" s="62"/>
    </row>
    <row r="21469" spans="15:15" x14ac:dyDescent="0.2">
      <c r="O21469" s="62"/>
    </row>
    <row r="21470" spans="15:15" x14ac:dyDescent="0.2">
      <c r="O21470" s="62"/>
    </row>
    <row r="21471" spans="15:15" x14ac:dyDescent="0.2">
      <c r="O21471" s="62"/>
    </row>
    <row r="21472" spans="15:15" x14ac:dyDescent="0.2">
      <c r="O21472" s="62"/>
    </row>
    <row r="21473" spans="15:15" x14ac:dyDescent="0.2">
      <c r="O21473" s="62"/>
    </row>
    <row r="21474" spans="15:15" x14ac:dyDescent="0.2">
      <c r="O21474" s="62"/>
    </row>
    <row r="21475" spans="15:15" x14ac:dyDescent="0.2">
      <c r="O21475" s="62"/>
    </row>
    <row r="21476" spans="15:15" x14ac:dyDescent="0.2">
      <c r="O21476" s="62"/>
    </row>
    <row r="21477" spans="15:15" x14ac:dyDescent="0.2">
      <c r="O21477" s="62"/>
    </row>
    <row r="21478" spans="15:15" x14ac:dyDescent="0.2">
      <c r="O21478" s="62"/>
    </row>
    <row r="21479" spans="15:15" x14ac:dyDescent="0.2">
      <c r="O21479" s="62"/>
    </row>
    <row r="21480" spans="15:15" x14ac:dyDescent="0.2">
      <c r="O21480" s="62"/>
    </row>
    <row r="21481" spans="15:15" x14ac:dyDescent="0.2">
      <c r="O21481" s="62"/>
    </row>
    <row r="21482" spans="15:15" x14ac:dyDescent="0.2">
      <c r="O21482" s="62"/>
    </row>
    <row r="21483" spans="15:15" x14ac:dyDescent="0.2">
      <c r="O21483" s="62"/>
    </row>
    <row r="21484" spans="15:15" x14ac:dyDescent="0.2">
      <c r="O21484" s="62"/>
    </row>
    <row r="21485" spans="15:15" x14ac:dyDescent="0.2">
      <c r="O21485" s="62"/>
    </row>
    <row r="21486" spans="15:15" x14ac:dyDescent="0.2">
      <c r="O21486" s="62"/>
    </row>
    <row r="21487" spans="15:15" x14ac:dyDescent="0.2">
      <c r="O21487" s="62"/>
    </row>
    <row r="21488" spans="15:15" x14ac:dyDescent="0.2">
      <c r="O21488" s="62"/>
    </row>
    <row r="21489" spans="15:15" x14ac:dyDescent="0.2">
      <c r="O21489" s="62"/>
    </row>
    <row r="21490" spans="15:15" x14ac:dyDescent="0.2">
      <c r="O21490" s="62"/>
    </row>
    <row r="21491" spans="15:15" x14ac:dyDescent="0.2">
      <c r="O21491" s="62"/>
    </row>
    <row r="21492" spans="15:15" x14ac:dyDescent="0.2">
      <c r="O21492" s="62"/>
    </row>
    <row r="21493" spans="15:15" x14ac:dyDescent="0.2">
      <c r="O21493" s="62"/>
    </row>
    <row r="21494" spans="15:15" x14ac:dyDescent="0.2">
      <c r="O21494" s="62"/>
    </row>
    <row r="21495" spans="15:15" x14ac:dyDescent="0.2">
      <c r="O21495" s="62"/>
    </row>
    <row r="21496" spans="15:15" x14ac:dyDescent="0.2">
      <c r="O21496" s="62"/>
    </row>
    <row r="21497" spans="15:15" x14ac:dyDescent="0.2">
      <c r="O21497" s="62"/>
    </row>
    <row r="21498" spans="15:15" x14ac:dyDescent="0.2">
      <c r="O21498" s="62"/>
    </row>
    <row r="21499" spans="15:15" x14ac:dyDescent="0.2">
      <c r="O21499" s="62"/>
    </row>
    <row r="21500" spans="15:15" x14ac:dyDescent="0.2">
      <c r="O21500" s="62"/>
    </row>
    <row r="21501" spans="15:15" x14ac:dyDescent="0.2">
      <c r="O21501" s="62"/>
    </row>
    <row r="21502" spans="15:15" x14ac:dyDescent="0.2">
      <c r="O21502" s="62"/>
    </row>
    <row r="21503" spans="15:15" x14ac:dyDescent="0.2">
      <c r="O21503" s="62"/>
    </row>
    <row r="21504" spans="15:15" x14ac:dyDescent="0.2">
      <c r="O21504" s="62"/>
    </row>
    <row r="21505" spans="15:15" x14ac:dyDescent="0.2">
      <c r="O21505" s="62"/>
    </row>
    <row r="21506" spans="15:15" x14ac:dyDescent="0.2">
      <c r="O21506" s="62"/>
    </row>
    <row r="21507" spans="15:15" x14ac:dyDescent="0.2">
      <c r="O21507" s="62"/>
    </row>
    <row r="21508" spans="15:15" x14ac:dyDescent="0.2">
      <c r="O21508" s="62"/>
    </row>
    <row r="21509" spans="15:15" x14ac:dyDescent="0.2">
      <c r="O21509" s="62"/>
    </row>
    <row r="21510" spans="15:15" x14ac:dyDescent="0.2">
      <c r="O21510" s="62"/>
    </row>
    <row r="21511" spans="15:15" x14ac:dyDescent="0.2">
      <c r="O21511" s="62"/>
    </row>
    <row r="21512" spans="15:15" x14ac:dyDescent="0.2">
      <c r="O21512" s="62"/>
    </row>
    <row r="21513" spans="15:15" x14ac:dyDescent="0.2">
      <c r="O21513" s="62"/>
    </row>
    <row r="21514" spans="15:15" x14ac:dyDescent="0.2">
      <c r="O21514" s="62"/>
    </row>
    <row r="21515" spans="15:15" x14ac:dyDescent="0.2">
      <c r="O21515" s="62"/>
    </row>
    <row r="21516" spans="15:15" x14ac:dyDescent="0.2">
      <c r="O21516" s="62"/>
    </row>
    <row r="21517" spans="15:15" x14ac:dyDescent="0.2">
      <c r="O21517" s="62"/>
    </row>
    <row r="21518" spans="15:15" x14ac:dyDescent="0.2">
      <c r="O21518" s="62"/>
    </row>
    <row r="21519" spans="15:15" x14ac:dyDescent="0.2">
      <c r="O21519" s="62"/>
    </row>
    <row r="21520" spans="15:15" x14ac:dyDescent="0.2">
      <c r="O21520" s="62"/>
    </row>
    <row r="21521" spans="15:15" x14ac:dyDescent="0.2">
      <c r="O21521" s="62"/>
    </row>
    <row r="21522" spans="15:15" x14ac:dyDescent="0.2">
      <c r="O21522" s="62"/>
    </row>
    <row r="21523" spans="15:15" x14ac:dyDescent="0.2">
      <c r="O21523" s="62"/>
    </row>
    <row r="21524" spans="15:15" x14ac:dyDescent="0.2">
      <c r="O21524" s="62"/>
    </row>
    <row r="21525" spans="15:15" x14ac:dyDescent="0.2">
      <c r="O21525" s="62"/>
    </row>
    <row r="21526" spans="15:15" x14ac:dyDescent="0.2">
      <c r="O21526" s="62"/>
    </row>
    <row r="21527" spans="15:15" x14ac:dyDescent="0.2">
      <c r="O21527" s="62"/>
    </row>
    <row r="21528" spans="15:15" x14ac:dyDescent="0.2">
      <c r="O21528" s="62"/>
    </row>
    <row r="21529" spans="15:15" x14ac:dyDescent="0.2">
      <c r="O21529" s="62"/>
    </row>
    <row r="21530" spans="15:15" x14ac:dyDescent="0.2">
      <c r="O21530" s="62"/>
    </row>
    <row r="21531" spans="15:15" x14ac:dyDescent="0.2">
      <c r="O21531" s="62"/>
    </row>
    <row r="21532" spans="15:15" x14ac:dyDescent="0.2">
      <c r="O21532" s="62"/>
    </row>
    <row r="21533" spans="15:15" x14ac:dyDescent="0.2">
      <c r="O21533" s="62"/>
    </row>
    <row r="21534" spans="15:15" x14ac:dyDescent="0.2">
      <c r="O21534" s="62"/>
    </row>
    <row r="21535" spans="15:15" x14ac:dyDescent="0.2">
      <c r="O21535" s="62"/>
    </row>
    <row r="21536" spans="15:15" x14ac:dyDescent="0.2">
      <c r="O21536" s="62"/>
    </row>
    <row r="21537" spans="15:15" x14ac:dyDescent="0.2">
      <c r="O21537" s="62"/>
    </row>
    <row r="21538" spans="15:15" x14ac:dyDescent="0.2">
      <c r="O21538" s="62"/>
    </row>
    <row r="21539" spans="15:15" x14ac:dyDescent="0.2">
      <c r="O21539" s="62"/>
    </row>
    <row r="21540" spans="15:15" x14ac:dyDescent="0.2">
      <c r="O21540" s="62"/>
    </row>
    <row r="21541" spans="15:15" x14ac:dyDescent="0.2">
      <c r="O21541" s="62"/>
    </row>
    <row r="21542" spans="15:15" x14ac:dyDescent="0.2">
      <c r="O21542" s="62"/>
    </row>
    <row r="21543" spans="15:15" x14ac:dyDescent="0.2">
      <c r="O21543" s="62"/>
    </row>
    <row r="21544" spans="15:15" x14ac:dyDescent="0.2">
      <c r="O21544" s="62"/>
    </row>
    <row r="21545" spans="15:15" x14ac:dyDescent="0.2">
      <c r="O21545" s="62"/>
    </row>
    <row r="21546" spans="15:15" x14ac:dyDescent="0.2">
      <c r="O21546" s="62"/>
    </row>
    <row r="21547" spans="15:15" x14ac:dyDescent="0.2">
      <c r="O21547" s="62"/>
    </row>
    <row r="21548" spans="15:15" x14ac:dyDescent="0.2">
      <c r="O21548" s="62"/>
    </row>
    <row r="21549" spans="15:15" x14ac:dyDescent="0.2">
      <c r="O21549" s="62"/>
    </row>
    <row r="21550" spans="15:15" x14ac:dyDescent="0.2">
      <c r="O21550" s="62"/>
    </row>
    <row r="21551" spans="15:15" x14ac:dyDescent="0.2">
      <c r="O21551" s="62"/>
    </row>
    <row r="21552" spans="15:15" x14ac:dyDescent="0.2">
      <c r="O21552" s="62"/>
    </row>
    <row r="21553" spans="15:15" x14ac:dyDescent="0.2">
      <c r="O21553" s="62"/>
    </row>
    <row r="21554" spans="15:15" x14ac:dyDescent="0.2">
      <c r="O21554" s="62"/>
    </row>
    <row r="21555" spans="15:15" x14ac:dyDescent="0.2">
      <c r="O21555" s="62"/>
    </row>
    <row r="21556" spans="15:15" x14ac:dyDescent="0.2">
      <c r="O21556" s="62"/>
    </row>
    <row r="21557" spans="15:15" x14ac:dyDescent="0.2">
      <c r="O21557" s="62"/>
    </row>
    <row r="21558" spans="15:15" x14ac:dyDescent="0.2">
      <c r="O21558" s="62"/>
    </row>
    <row r="21559" spans="15:15" x14ac:dyDescent="0.2">
      <c r="O21559" s="62"/>
    </row>
    <row r="21560" spans="15:15" x14ac:dyDescent="0.2">
      <c r="O21560" s="62"/>
    </row>
    <row r="21561" spans="15:15" x14ac:dyDescent="0.2">
      <c r="O21561" s="62"/>
    </row>
    <row r="21562" spans="15:15" x14ac:dyDescent="0.2">
      <c r="O21562" s="62"/>
    </row>
    <row r="21563" spans="15:15" x14ac:dyDescent="0.2">
      <c r="O21563" s="62"/>
    </row>
    <row r="21564" spans="15:15" x14ac:dyDescent="0.2">
      <c r="O21564" s="62"/>
    </row>
    <row r="21565" spans="15:15" x14ac:dyDescent="0.2">
      <c r="O21565" s="62"/>
    </row>
    <row r="21566" spans="15:15" x14ac:dyDescent="0.2">
      <c r="O21566" s="62"/>
    </row>
    <row r="21567" spans="15:15" x14ac:dyDescent="0.2">
      <c r="O21567" s="62"/>
    </row>
    <row r="21568" spans="15:15" x14ac:dyDescent="0.2">
      <c r="O21568" s="62"/>
    </row>
    <row r="21569" spans="15:15" x14ac:dyDescent="0.2">
      <c r="O21569" s="62"/>
    </row>
    <row r="21570" spans="15:15" x14ac:dyDescent="0.2">
      <c r="O21570" s="62"/>
    </row>
    <row r="21571" spans="15:15" x14ac:dyDescent="0.2">
      <c r="O21571" s="62"/>
    </row>
    <row r="21572" spans="15:15" x14ac:dyDescent="0.2">
      <c r="O21572" s="62"/>
    </row>
    <row r="21573" spans="15:15" x14ac:dyDescent="0.2">
      <c r="O21573" s="62"/>
    </row>
    <row r="21574" spans="15:15" x14ac:dyDescent="0.2">
      <c r="O21574" s="62"/>
    </row>
    <row r="21575" spans="15:15" x14ac:dyDescent="0.2">
      <c r="O21575" s="62"/>
    </row>
    <row r="21576" spans="15:15" x14ac:dyDescent="0.2">
      <c r="O21576" s="62"/>
    </row>
    <row r="21577" spans="15:15" x14ac:dyDescent="0.2">
      <c r="O21577" s="62"/>
    </row>
    <row r="21578" spans="15:15" x14ac:dyDescent="0.2">
      <c r="O21578" s="62"/>
    </row>
    <row r="21579" spans="15:15" x14ac:dyDescent="0.2">
      <c r="O21579" s="62"/>
    </row>
    <row r="21580" spans="15:15" x14ac:dyDescent="0.2">
      <c r="O21580" s="62"/>
    </row>
    <row r="21581" spans="15:15" x14ac:dyDescent="0.2">
      <c r="O21581" s="62"/>
    </row>
    <row r="21582" spans="15:15" x14ac:dyDescent="0.2">
      <c r="O21582" s="62"/>
    </row>
    <row r="21583" spans="15:15" x14ac:dyDescent="0.2">
      <c r="O21583" s="62"/>
    </row>
    <row r="21584" spans="15:15" x14ac:dyDescent="0.2">
      <c r="O21584" s="62"/>
    </row>
    <row r="21585" spans="15:15" x14ac:dyDescent="0.2">
      <c r="O21585" s="62"/>
    </row>
    <row r="21586" spans="15:15" x14ac:dyDescent="0.2">
      <c r="O21586" s="62"/>
    </row>
    <row r="21587" spans="15:15" x14ac:dyDescent="0.2">
      <c r="O21587" s="62"/>
    </row>
    <row r="21588" spans="15:15" x14ac:dyDescent="0.2">
      <c r="O21588" s="62"/>
    </row>
    <row r="21589" spans="15:15" x14ac:dyDescent="0.2">
      <c r="O21589" s="62"/>
    </row>
    <row r="21590" spans="15:15" x14ac:dyDescent="0.2">
      <c r="O21590" s="62"/>
    </row>
    <row r="21591" spans="15:15" x14ac:dyDescent="0.2">
      <c r="O21591" s="62"/>
    </row>
    <row r="21592" spans="15:15" x14ac:dyDescent="0.2">
      <c r="O21592" s="62"/>
    </row>
    <row r="21593" spans="15:15" x14ac:dyDescent="0.2">
      <c r="O21593" s="62"/>
    </row>
    <row r="21594" spans="15:15" x14ac:dyDescent="0.2">
      <c r="O21594" s="62"/>
    </row>
    <row r="21595" spans="15:15" x14ac:dyDescent="0.2">
      <c r="O21595" s="62"/>
    </row>
    <row r="21596" spans="15:15" x14ac:dyDescent="0.2">
      <c r="O21596" s="62"/>
    </row>
    <row r="21597" spans="15:15" x14ac:dyDescent="0.2">
      <c r="O21597" s="62"/>
    </row>
    <row r="21598" spans="15:15" x14ac:dyDescent="0.2">
      <c r="O21598" s="62"/>
    </row>
    <row r="21599" spans="15:15" x14ac:dyDescent="0.2">
      <c r="O21599" s="62"/>
    </row>
    <row r="21600" spans="15:15" x14ac:dyDescent="0.2">
      <c r="O21600" s="62"/>
    </row>
    <row r="21601" spans="15:15" x14ac:dyDescent="0.2">
      <c r="O21601" s="62"/>
    </row>
    <row r="21602" spans="15:15" x14ac:dyDescent="0.2">
      <c r="O21602" s="62"/>
    </row>
    <row r="21603" spans="15:15" x14ac:dyDescent="0.2">
      <c r="O21603" s="62"/>
    </row>
    <row r="21604" spans="15:15" x14ac:dyDescent="0.2">
      <c r="O21604" s="62"/>
    </row>
    <row r="21605" spans="15:15" x14ac:dyDescent="0.2">
      <c r="O21605" s="62"/>
    </row>
    <row r="21606" spans="15:15" x14ac:dyDescent="0.2">
      <c r="O21606" s="62"/>
    </row>
    <row r="21607" spans="15:15" x14ac:dyDescent="0.2">
      <c r="O21607" s="62"/>
    </row>
    <row r="21608" spans="15:15" x14ac:dyDescent="0.2">
      <c r="O21608" s="62"/>
    </row>
    <row r="21609" spans="15:15" x14ac:dyDescent="0.2">
      <c r="O21609" s="62"/>
    </row>
    <row r="21610" spans="15:15" x14ac:dyDescent="0.2">
      <c r="O21610" s="62"/>
    </row>
    <row r="21611" spans="15:15" x14ac:dyDescent="0.2">
      <c r="O21611" s="62"/>
    </row>
    <row r="21612" spans="15:15" x14ac:dyDescent="0.2">
      <c r="O21612" s="62"/>
    </row>
    <row r="21613" spans="15:15" x14ac:dyDescent="0.2">
      <c r="O21613" s="62"/>
    </row>
    <row r="21614" spans="15:15" x14ac:dyDescent="0.2">
      <c r="O21614" s="62"/>
    </row>
    <row r="21615" spans="15:15" x14ac:dyDescent="0.2">
      <c r="O21615" s="62"/>
    </row>
    <row r="21616" spans="15:15" x14ac:dyDescent="0.2">
      <c r="O21616" s="62"/>
    </row>
    <row r="21617" spans="15:15" x14ac:dyDescent="0.2">
      <c r="O21617" s="62"/>
    </row>
    <row r="21618" spans="15:15" x14ac:dyDescent="0.2">
      <c r="O21618" s="62"/>
    </row>
    <row r="21619" spans="15:15" x14ac:dyDescent="0.2">
      <c r="O21619" s="62"/>
    </row>
    <row r="21620" spans="15:15" x14ac:dyDescent="0.2">
      <c r="O21620" s="62"/>
    </row>
    <row r="21621" spans="15:15" x14ac:dyDescent="0.2">
      <c r="O21621" s="62"/>
    </row>
    <row r="21622" spans="15:15" x14ac:dyDescent="0.2">
      <c r="O21622" s="62"/>
    </row>
    <row r="21623" spans="15:15" x14ac:dyDescent="0.2">
      <c r="O21623" s="62"/>
    </row>
    <row r="21624" spans="15:15" x14ac:dyDescent="0.2">
      <c r="O21624" s="62"/>
    </row>
    <row r="21625" spans="15:15" x14ac:dyDescent="0.2">
      <c r="O21625" s="62"/>
    </row>
    <row r="21626" spans="15:15" x14ac:dyDescent="0.2">
      <c r="O21626" s="62"/>
    </row>
    <row r="21627" spans="15:15" x14ac:dyDescent="0.2">
      <c r="O21627" s="62"/>
    </row>
    <row r="21628" spans="15:15" x14ac:dyDescent="0.2">
      <c r="O21628" s="62"/>
    </row>
    <row r="21629" spans="15:15" x14ac:dyDescent="0.2">
      <c r="O21629" s="62"/>
    </row>
    <row r="21630" spans="15:15" x14ac:dyDescent="0.2">
      <c r="O21630" s="62"/>
    </row>
    <row r="21631" spans="15:15" x14ac:dyDescent="0.2">
      <c r="O21631" s="62"/>
    </row>
    <row r="21632" spans="15:15" x14ac:dyDescent="0.2">
      <c r="O21632" s="62"/>
    </row>
    <row r="21633" spans="15:15" x14ac:dyDescent="0.2">
      <c r="O21633" s="62"/>
    </row>
    <row r="21634" spans="15:15" x14ac:dyDescent="0.2">
      <c r="O21634" s="62"/>
    </row>
    <row r="21635" spans="15:15" x14ac:dyDescent="0.2">
      <c r="O21635" s="62"/>
    </row>
    <row r="21636" spans="15:15" x14ac:dyDescent="0.2">
      <c r="O21636" s="62"/>
    </row>
    <row r="21637" spans="15:15" x14ac:dyDescent="0.2">
      <c r="O21637" s="62"/>
    </row>
    <row r="21638" spans="15:15" x14ac:dyDescent="0.2">
      <c r="O21638" s="62"/>
    </row>
    <row r="21639" spans="15:15" x14ac:dyDescent="0.2">
      <c r="O21639" s="62"/>
    </row>
    <row r="21640" spans="15:15" x14ac:dyDescent="0.2">
      <c r="O21640" s="62"/>
    </row>
    <row r="21641" spans="15:15" x14ac:dyDescent="0.2">
      <c r="O21641" s="62"/>
    </row>
    <row r="21642" spans="15:15" x14ac:dyDescent="0.2">
      <c r="O21642" s="62"/>
    </row>
    <row r="21643" spans="15:15" x14ac:dyDescent="0.2">
      <c r="O21643" s="62"/>
    </row>
    <row r="21644" spans="15:15" x14ac:dyDescent="0.2">
      <c r="O21644" s="62"/>
    </row>
    <row r="21645" spans="15:15" x14ac:dyDescent="0.2">
      <c r="O21645" s="62"/>
    </row>
    <row r="21646" spans="15:15" x14ac:dyDescent="0.2">
      <c r="O21646" s="62"/>
    </row>
    <row r="21647" spans="15:15" x14ac:dyDescent="0.2">
      <c r="O21647" s="62"/>
    </row>
    <row r="21648" spans="15:15" x14ac:dyDescent="0.2">
      <c r="O21648" s="62"/>
    </row>
    <row r="21649" spans="15:15" x14ac:dyDescent="0.2">
      <c r="O21649" s="62"/>
    </row>
    <row r="21650" spans="15:15" x14ac:dyDescent="0.2">
      <c r="O21650" s="62"/>
    </row>
    <row r="21651" spans="15:15" x14ac:dyDescent="0.2">
      <c r="O21651" s="62"/>
    </row>
    <row r="21652" spans="15:15" x14ac:dyDescent="0.2">
      <c r="O21652" s="62"/>
    </row>
    <row r="21653" spans="15:15" x14ac:dyDescent="0.2">
      <c r="O21653" s="62"/>
    </row>
    <row r="21654" spans="15:15" x14ac:dyDescent="0.2">
      <c r="O21654" s="62"/>
    </row>
    <row r="21655" spans="15:15" x14ac:dyDescent="0.2">
      <c r="O21655" s="62"/>
    </row>
    <row r="21656" spans="15:15" x14ac:dyDescent="0.2">
      <c r="O21656" s="62"/>
    </row>
    <row r="21657" spans="15:15" x14ac:dyDescent="0.2">
      <c r="O21657" s="62"/>
    </row>
    <row r="21658" spans="15:15" x14ac:dyDescent="0.2">
      <c r="O21658" s="62"/>
    </row>
    <row r="21659" spans="15:15" x14ac:dyDescent="0.2">
      <c r="O21659" s="62"/>
    </row>
    <row r="21660" spans="15:15" x14ac:dyDescent="0.2">
      <c r="O21660" s="62"/>
    </row>
    <row r="21661" spans="15:15" x14ac:dyDescent="0.2">
      <c r="O21661" s="62"/>
    </row>
    <row r="21662" spans="15:15" x14ac:dyDescent="0.2">
      <c r="O21662" s="62"/>
    </row>
    <row r="21663" spans="15:15" x14ac:dyDescent="0.2">
      <c r="O21663" s="62"/>
    </row>
    <row r="21664" spans="15:15" x14ac:dyDescent="0.2">
      <c r="O21664" s="62"/>
    </row>
    <row r="21665" spans="15:15" x14ac:dyDescent="0.2">
      <c r="O21665" s="62"/>
    </row>
    <row r="21666" spans="15:15" x14ac:dyDescent="0.2">
      <c r="O21666" s="62"/>
    </row>
    <row r="21667" spans="15:15" x14ac:dyDescent="0.2">
      <c r="O21667" s="62"/>
    </row>
    <row r="21668" spans="15:15" x14ac:dyDescent="0.2">
      <c r="O21668" s="62"/>
    </row>
    <row r="21669" spans="15:15" x14ac:dyDescent="0.2">
      <c r="O21669" s="62"/>
    </row>
    <row r="21670" spans="15:15" x14ac:dyDescent="0.2">
      <c r="O21670" s="62"/>
    </row>
    <row r="21671" spans="15:15" x14ac:dyDescent="0.2">
      <c r="O21671" s="62"/>
    </row>
    <row r="21672" spans="15:15" x14ac:dyDescent="0.2">
      <c r="O21672" s="62"/>
    </row>
    <row r="21673" spans="15:15" x14ac:dyDescent="0.2">
      <c r="O21673" s="62"/>
    </row>
    <row r="21674" spans="15:15" x14ac:dyDescent="0.2">
      <c r="O21674" s="62"/>
    </row>
    <row r="21675" spans="15:15" x14ac:dyDescent="0.2">
      <c r="O21675" s="62"/>
    </row>
    <row r="21676" spans="15:15" x14ac:dyDescent="0.2">
      <c r="O21676" s="62"/>
    </row>
    <row r="21677" spans="15:15" x14ac:dyDescent="0.2">
      <c r="O21677" s="62"/>
    </row>
    <row r="21678" spans="15:15" x14ac:dyDescent="0.2">
      <c r="O21678" s="62"/>
    </row>
    <row r="21679" spans="15:15" x14ac:dyDescent="0.2">
      <c r="O21679" s="62"/>
    </row>
    <row r="21680" spans="15:15" x14ac:dyDescent="0.2">
      <c r="O21680" s="62"/>
    </row>
    <row r="21681" spans="15:15" x14ac:dyDescent="0.2">
      <c r="O21681" s="62"/>
    </row>
    <row r="21682" spans="15:15" x14ac:dyDescent="0.2">
      <c r="O21682" s="62"/>
    </row>
    <row r="21683" spans="15:15" x14ac:dyDescent="0.2">
      <c r="O21683" s="62"/>
    </row>
    <row r="21684" spans="15:15" x14ac:dyDescent="0.2">
      <c r="O21684" s="62"/>
    </row>
    <row r="21685" spans="15:15" x14ac:dyDescent="0.2">
      <c r="O21685" s="62"/>
    </row>
    <row r="21686" spans="15:15" x14ac:dyDescent="0.2">
      <c r="O21686" s="62"/>
    </row>
    <row r="21687" spans="15:15" x14ac:dyDescent="0.2">
      <c r="O21687" s="62"/>
    </row>
    <row r="21688" spans="15:15" x14ac:dyDescent="0.2">
      <c r="O21688" s="62"/>
    </row>
    <row r="21689" spans="15:15" x14ac:dyDescent="0.2">
      <c r="O21689" s="62"/>
    </row>
    <row r="21690" spans="15:15" x14ac:dyDescent="0.2">
      <c r="O21690" s="62"/>
    </row>
    <row r="21691" spans="15:15" x14ac:dyDescent="0.2">
      <c r="O21691" s="62"/>
    </row>
    <row r="21692" spans="15:15" x14ac:dyDescent="0.2">
      <c r="O21692" s="62"/>
    </row>
    <row r="21693" spans="15:15" x14ac:dyDescent="0.2">
      <c r="O21693" s="62"/>
    </row>
    <row r="21694" spans="15:15" x14ac:dyDescent="0.2">
      <c r="O21694" s="62"/>
    </row>
    <row r="21695" spans="15:15" x14ac:dyDescent="0.2">
      <c r="O21695" s="62"/>
    </row>
    <row r="21696" spans="15:15" x14ac:dyDescent="0.2">
      <c r="O21696" s="62"/>
    </row>
    <row r="21697" spans="15:15" x14ac:dyDescent="0.2">
      <c r="O21697" s="62"/>
    </row>
    <row r="21698" spans="15:15" x14ac:dyDescent="0.2">
      <c r="O21698" s="62"/>
    </row>
    <row r="21699" spans="15:15" x14ac:dyDescent="0.2">
      <c r="O21699" s="62"/>
    </row>
    <row r="21700" spans="15:15" x14ac:dyDescent="0.2">
      <c r="O21700" s="62"/>
    </row>
    <row r="21701" spans="15:15" x14ac:dyDescent="0.2">
      <c r="O21701" s="62"/>
    </row>
    <row r="21702" spans="15:15" x14ac:dyDescent="0.2">
      <c r="O21702" s="62"/>
    </row>
    <row r="21703" spans="15:15" x14ac:dyDescent="0.2">
      <c r="O21703" s="62"/>
    </row>
    <row r="21704" spans="15:15" x14ac:dyDescent="0.2">
      <c r="O21704" s="62"/>
    </row>
    <row r="21705" spans="15:15" x14ac:dyDescent="0.2">
      <c r="O21705" s="62"/>
    </row>
    <row r="21706" spans="15:15" x14ac:dyDescent="0.2">
      <c r="O21706" s="62"/>
    </row>
    <row r="21707" spans="15:15" x14ac:dyDescent="0.2">
      <c r="O21707" s="62"/>
    </row>
    <row r="21708" spans="15:15" x14ac:dyDescent="0.2">
      <c r="O21708" s="62"/>
    </row>
    <row r="21709" spans="15:15" x14ac:dyDescent="0.2">
      <c r="O21709" s="62"/>
    </row>
    <row r="21710" spans="15:15" x14ac:dyDescent="0.2">
      <c r="O21710" s="62"/>
    </row>
    <row r="21711" spans="15:15" x14ac:dyDescent="0.2">
      <c r="O21711" s="62"/>
    </row>
    <row r="21712" spans="15:15" x14ac:dyDescent="0.2">
      <c r="O21712" s="62"/>
    </row>
    <row r="21713" spans="15:15" x14ac:dyDescent="0.2">
      <c r="O21713" s="62"/>
    </row>
    <row r="21714" spans="15:15" x14ac:dyDescent="0.2">
      <c r="O21714" s="62"/>
    </row>
    <row r="21715" spans="15:15" x14ac:dyDescent="0.2">
      <c r="O21715" s="62"/>
    </row>
    <row r="21716" spans="15:15" x14ac:dyDescent="0.2">
      <c r="O21716" s="62"/>
    </row>
    <row r="21717" spans="15:15" x14ac:dyDescent="0.2">
      <c r="O21717" s="62"/>
    </row>
    <row r="21718" spans="15:15" x14ac:dyDescent="0.2">
      <c r="O21718" s="62"/>
    </row>
    <row r="21719" spans="15:15" x14ac:dyDescent="0.2">
      <c r="O21719" s="62"/>
    </row>
    <row r="21720" spans="15:15" x14ac:dyDescent="0.2">
      <c r="O21720" s="62"/>
    </row>
    <row r="21721" spans="15:15" x14ac:dyDescent="0.2">
      <c r="O21721" s="62"/>
    </row>
    <row r="21722" spans="15:15" x14ac:dyDescent="0.2">
      <c r="O21722" s="62"/>
    </row>
    <row r="21723" spans="15:15" x14ac:dyDescent="0.2">
      <c r="O21723" s="62"/>
    </row>
    <row r="21724" spans="15:15" x14ac:dyDescent="0.2">
      <c r="O21724" s="62"/>
    </row>
    <row r="21725" spans="15:15" x14ac:dyDescent="0.2">
      <c r="O21725" s="62"/>
    </row>
    <row r="21726" spans="15:15" x14ac:dyDescent="0.2">
      <c r="O21726" s="62"/>
    </row>
    <row r="21727" spans="15:15" x14ac:dyDescent="0.2">
      <c r="O21727" s="62"/>
    </row>
    <row r="21728" spans="15:15" x14ac:dyDescent="0.2">
      <c r="O21728" s="62"/>
    </row>
    <row r="21729" spans="15:15" x14ac:dyDescent="0.2">
      <c r="O21729" s="62"/>
    </row>
    <row r="21730" spans="15:15" x14ac:dyDescent="0.2">
      <c r="O21730" s="62"/>
    </row>
    <row r="21731" spans="15:15" x14ac:dyDescent="0.2">
      <c r="O21731" s="62"/>
    </row>
    <row r="21732" spans="15:15" x14ac:dyDescent="0.2">
      <c r="O21732" s="62"/>
    </row>
    <row r="21733" spans="15:15" x14ac:dyDescent="0.2">
      <c r="O21733" s="62"/>
    </row>
    <row r="21734" spans="15:15" x14ac:dyDescent="0.2">
      <c r="O21734" s="62"/>
    </row>
    <row r="21735" spans="15:15" x14ac:dyDescent="0.2">
      <c r="O21735" s="62"/>
    </row>
    <row r="21736" spans="15:15" x14ac:dyDescent="0.2">
      <c r="O21736" s="62"/>
    </row>
    <row r="21737" spans="15:15" x14ac:dyDescent="0.2">
      <c r="O21737" s="62"/>
    </row>
    <row r="21738" spans="15:15" x14ac:dyDescent="0.2">
      <c r="O21738" s="62"/>
    </row>
    <row r="21739" spans="15:15" x14ac:dyDescent="0.2">
      <c r="O21739" s="62"/>
    </row>
    <row r="21740" spans="15:15" x14ac:dyDescent="0.2">
      <c r="O21740" s="62"/>
    </row>
    <row r="21741" spans="15:15" x14ac:dyDescent="0.2">
      <c r="O21741" s="62"/>
    </row>
    <row r="21742" spans="15:15" x14ac:dyDescent="0.2">
      <c r="O21742" s="62"/>
    </row>
    <row r="21743" spans="15:15" x14ac:dyDescent="0.2">
      <c r="O21743" s="62"/>
    </row>
    <row r="21744" spans="15:15" x14ac:dyDescent="0.2">
      <c r="O21744" s="62"/>
    </row>
    <row r="21745" spans="15:15" x14ac:dyDescent="0.2">
      <c r="O21745" s="62"/>
    </row>
    <row r="21746" spans="15:15" x14ac:dyDescent="0.2">
      <c r="O21746" s="62"/>
    </row>
    <row r="21747" spans="15:15" x14ac:dyDescent="0.2">
      <c r="O21747" s="62"/>
    </row>
    <row r="21748" spans="15:15" x14ac:dyDescent="0.2">
      <c r="O21748" s="62"/>
    </row>
    <row r="21749" spans="15:15" x14ac:dyDescent="0.2">
      <c r="O21749" s="62"/>
    </row>
    <row r="21750" spans="15:15" x14ac:dyDescent="0.2">
      <c r="O21750" s="62"/>
    </row>
    <row r="21751" spans="15:15" x14ac:dyDescent="0.2">
      <c r="O21751" s="62"/>
    </row>
    <row r="21752" spans="15:15" x14ac:dyDescent="0.2">
      <c r="O21752" s="62"/>
    </row>
    <row r="21753" spans="15:15" x14ac:dyDescent="0.2">
      <c r="O21753" s="62"/>
    </row>
    <row r="21754" spans="15:15" x14ac:dyDescent="0.2">
      <c r="O21754" s="62"/>
    </row>
    <row r="21755" spans="15:15" x14ac:dyDescent="0.2">
      <c r="O21755" s="62"/>
    </row>
    <row r="21756" spans="15:15" x14ac:dyDescent="0.2">
      <c r="O21756" s="62"/>
    </row>
    <row r="21757" spans="15:15" x14ac:dyDescent="0.2">
      <c r="O21757" s="62"/>
    </row>
    <row r="21758" spans="15:15" x14ac:dyDescent="0.2">
      <c r="O21758" s="62"/>
    </row>
    <row r="21759" spans="15:15" x14ac:dyDescent="0.2">
      <c r="O21759" s="62"/>
    </row>
    <row r="21760" spans="15:15" x14ac:dyDescent="0.2">
      <c r="O21760" s="62"/>
    </row>
    <row r="21761" spans="15:15" x14ac:dyDescent="0.2">
      <c r="O21761" s="62"/>
    </row>
    <row r="21762" spans="15:15" x14ac:dyDescent="0.2">
      <c r="O21762" s="62"/>
    </row>
    <row r="21763" spans="15:15" x14ac:dyDescent="0.2">
      <c r="O21763" s="62"/>
    </row>
    <row r="21764" spans="15:15" x14ac:dyDescent="0.2">
      <c r="O21764" s="62"/>
    </row>
    <row r="21765" spans="15:15" x14ac:dyDescent="0.2">
      <c r="O21765" s="62"/>
    </row>
    <row r="21766" spans="15:15" x14ac:dyDescent="0.2">
      <c r="O21766" s="62"/>
    </row>
    <row r="21767" spans="15:15" x14ac:dyDescent="0.2">
      <c r="O21767" s="62"/>
    </row>
    <row r="21768" spans="15:15" x14ac:dyDescent="0.2">
      <c r="O21768" s="62"/>
    </row>
    <row r="21769" spans="15:15" x14ac:dyDescent="0.2">
      <c r="O21769" s="62"/>
    </row>
    <row r="21770" spans="15:15" x14ac:dyDescent="0.2">
      <c r="O21770" s="62"/>
    </row>
    <row r="21771" spans="15:15" x14ac:dyDescent="0.2">
      <c r="O21771" s="62"/>
    </row>
    <row r="21772" spans="15:15" x14ac:dyDescent="0.2">
      <c r="O21772" s="62"/>
    </row>
    <row r="21773" spans="15:15" x14ac:dyDescent="0.2">
      <c r="O21773" s="62"/>
    </row>
    <row r="21774" spans="15:15" x14ac:dyDescent="0.2">
      <c r="O21774" s="62"/>
    </row>
    <row r="21775" spans="15:15" x14ac:dyDescent="0.2">
      <c r="O21775" s="62"/>
    </row>
    <row r="21776" spans="15:15" x14ac:dyDescent="0.2">
      <c r="O21776" s="62"/>
    </row>
    <row r="21777" spans="15:15" x14ac:dyDescent="0.2">
      <c r="O21777" s="62"/>
    </row>
    <row r="21778" spans="15:15" x14ac:dyDescent="0.2">
      <c r="O21778" s="62"/>
    </row>
    <row r="21779" spans="15:15" x14ac:dyDescent="0.2">
      <c r="O21779" s="62"/>
    </row>
    <row r="21780" spans="15:15" x14ac:dyDescent="0.2">
      <c r="O21780" s="62"/>
    </row>
    <row r="21781" spans="15:15" x14ac:dyDescent="0.2">
      <c r="O21781" s="62"/>
    </row>
    <row r="21782" spans="15:15" x14ac:dyDescent="0.2">
      <c r="O21782" s="62"/>
    </row>
    <row r="21783" spans="15:15" x14ac:dyDescent="0.2">
      <c r="O21783" s="62"/>
    </row>
    <row r="21784" spans="15:15" x14ac:dyDescent="0.2">
      <c r="O21784" s="62"/>
    </row>
    <row r="21785" spans="15:15" x14ac:dyDescent="0.2">
      <c r="O21785" s="62"/>
    </row>
    <row r="21786" spans="15:15" x14ac:dyDescent="0.2">
      <c r="O21786" s="62"/>
    </row>
    <row r="21787" spans="15:15" x14ac:dyDescent="0.2">
      <c r="O21787" s="62"/>
    </row>
    <row r="21788" spans="15:15" x14ac:dyDescent="0.2">
      <c r="O21788" s="62"/>
    </row>
    <row r="21789" spans="15:15" x14ac:dyDescent="0.2">
      <c r="O21789" s="62"/>
    </row>
    <row r="21790" spans="15:15" x14ac:dyDescent="0.2">
      <c r="O21790" s="62"/>
    </row>
    <row r="21791" spans="15:15" x14ac:dyDescent="0.2">
      <c r="O21791" s="62"/>
    </row>
    <row r="21792" spans="15:15" x14ac:dyDescent="0.2">
      <c r="O21792" s="62"/>
    </row>
    <row r="21793" spans="15:15" x14ac:dyDescent="0.2">
      <c r="O21793" s="62"/>
    </row>
    <row r="21794" spans="15:15" x14ac:dyDescent="0.2">
      <c r="O21794" s="62"/>
    </row>
    <row r="21795" spans="15:15" x14ac:dyDescent="0.2">
      <c r="O21795" s="62"/>
    </row>
    <row r="21796" spans="15:15" x14ac:dyDescent="0.2">
      <c r="O21796" s="62"/>
    </row>
    <row r="21797" spans="15:15" x14ac:dyDescent="0.2">
      <c r="O21797" s="62"/>
    </row>
    <row r="21798" spans="15:15" x14ac:dyDescent="0.2">
      <c r="O21798" s="62"/>
    </row>
    <row r="21799" spans="15:15" x14ac:dyDescent="0.2">
      <c r="O21799" s="62"/>
    </row>
    <row r="21800" spans="15:15" x14ac:dyDescent="0.2">
      <c r="O21800" s="62"/>
    </row>
    <row r="21801" spans="15:15" x14ac:dyDescent="0.2">
      <c r="O21801" s="62"/>
    </row>
    <row r="21802" spans="15:15" x14ac:dyDescent="0.2">
      <c r="O21802" s="62"/>
    </row>
    <row r="21803" spans="15:15" x14ac:dyDescent="0.2">
      <c r="O21803" s="62"/>
    </row>
    <row r="21804" spans="15:15" x14ac:dyDescent="0.2">
      <c r="O21804" s="62"/>
    </row>
    <row r="21805" spans="15:15" x14ac:dyDescent="0.2">
      <c r="O21805" s="62"/>
    </row>
    <row r="21806" spans="15:15" x14ac:dyDescent="0.2">
      <c r="O21806" s="62"/>
    </row>
    <row r="21807" spans="15:15" x14ac:dyDescent="0.2">
      <c r="O21807" s="62"/>
    </row>
    <row r="21808" spans="15:15" x14ac:dyDescent="0.2">
      <c r="O21808" s="62"/>
    </row>
    <row r="21809" spans="15:15" x14ac:dyDescent="0.2">
      <c r="O21809" s="62"/>
    </row>
    <row r="21810" spans="15:15" x14ac:dyDescent="0.2">
      <c r="O21810" s="62"/>
    </row>
    <row r="21811" spans="15:15" x14ac:dyDescent="0.2">
      <c r="O21811" s="62"/>
    </row>
    <row r="21812" spans="15:15" x14ac:dyDescent="0.2">
      <c r="O21812" s="62"/>
    </row>
    <row r="21813" spans="15:15" x14ac:dyDescent="0.2">
      <c r="O21813" s="62"/>
    </row>
    <row r="21814" spans="15:15" x14ac:dyDescent="0.2">
      <c r="O21814" s="62"/>
    </row>
    <row r="21815" spans="15:15" x14ac:dyDescent="0.2">
      <c r="O21815" s="62"/>
    </row>
    <row r="21816" spans="15:15" x14ac:dyDescent="0.2">
      <c r="O21816" s="62"/>
    </row>
    <row r="21817" spans="15:15" x14ac:dyDescent="0.2">
      <c r="O21817" s="62"/>
    </row>
    <row r="21818" spans="15:15" x14ac:dyDescent="0.2">
      <c r="O21818" s="62"/>
    </row>
    <row r="21819" spans="15:15" x14ac:dyDescent="0.2">
      <c r="O21819" s="62"/>
    </row>
    <row r="21820" spans="15:15" x14ac:dyDescent="0.2">
      <c r="O21820" s="62"/>
    </row>
    <row r="21821" spans="15:15" x14ac:dyDescent="0.2">
      <c r="O21821" s="62"/>
    </row>
    <row r="21822" spans="15:15" x14ac:dyDescent="0.2">
      <c r="O21822" s="62"/>
    </row>
    <row r="21823" spans="15:15" x14ac:dyDescent="0.2">
      <c r="O21823" s="62"/>
    </row>
    <row r="21824" spans="15:15" x14ac:dyDescent="0.2">
      <c r="O21824" s="62"/>
    </row>
    <row r="21825" spans="15:15" x14ac:dyDescent="0.2">
      <c r="O21825" s="62"/>
    </row>
    <row r="21826" spans="15:15" x14ac:dyDescent="0.2">
      <c r="O21826" s="62"/>
    </row>
    <row r="21827" spans="15:15" x14ac:dyDescent="0.2">
      <c r="O21827" s="62"/>
    </row>
    <row r="21828" spans="15:15" x14ac:dyDescent="0.2">
      <c r="O21828" s="62"/>
    </row>
    <row r="21829" spans="15:15" x14ac:dyDescent="0.2">
      <c r="O21829" s="62"/>
    </row>
    <row r="21830" spans="15:15" x14ac:dyDescent="0.2">
      <c r="O21830" s="62"/>
    </row>
    <row r="21831" spans="15:15" x14ac:dyDescent="0.2">
      <c r="O21831" s="62"/>
    </row>
    <row r="21832" spans="15:15" x14ac:dyDescent="0.2">
      <c r="O21832" s="62"/>
    </row>
    <row r="21833" spans="15:15" x14ac:dyDescent="0.2">
      <c r="O21833" s="62"/>
    </row>
    <row r="21834" spans="15:15" x14ac:dyDescent="0.2">
      <c r="O21834" s="62"/>
    </row>
    <row r="21835" spans="15:15" x14ac:dyDescent="0.2">
      <c r="O21835" s="62"/>
    </row>
    <row r="21836" spans="15:15" x14ac:dyDescent="0.2">
      <c r="O21836" s="62"/>
    </row>
    <row r="21837" spans="15:15" x14ac:dyDescent="0.2">
      <c r="O21837" s="62"/>
    </row>
    <row r="21838" spans="15:15" x14ac:dyDescent="0.2">
      <c r="O21838" s="62"/>
    </row>
    <row r="21839" spans="15:15" x14ac:dyDescent="0.2">
      <c r="O21839" s="62"/>
    </row>
    <row r="21840" spans="15:15" x14ac:dyDescent="0.2">
      <c r="O21840" s="62"/>
    </row>
    <row r="21841" spans="15:15" x14ac:dyDescent="0.2">
      <c r="O21841" s="62"/>
    </row>
    <row r="21842" spans="15:15" x14ac:dyDescent="0.2">
      <c r="O21842" s="62"/>
    </row>
    <row r="21843" spans="15:15" x14ac:dyDescent="0.2">
      <c r="O21843" s="62"/>
    </row>
    <row r="21844" spans="15:15" x14ac:dyDescent="0.2">
      <c r="O21844" s="62"/>
    </row>
    <row r="21845" spans="15:15" x14ac:dyDescent="0.2">
      <c r="O21845" s="62"/>
    </row>
    <row r="21846" spans="15:15" x14ac:dyDescent="0.2">
      <c r="O21846" s="62"/>
    </row>
    <row r="21847" spans="15:15" x14ac:dyDescent="0.2">
      <c r="O21847" s="62"/>
    </row>
    <row r="21848" spans="15:15" x14ac:dyDescent="0.2">
      <c r="O21848" s="62"/>
    </row>
    <row r="21849" spans="15:15" x14ac:dyDescent="0.2">
      <c r="O21849" s="62"/>
    </row>
    <row r="21850" spans="15:15" x14ac:dyDescent="0.2">
      <c r="O21850" s="62"/>
    </row>
    <row r="21851" spans="15:15" x14ac:dyDescent="0.2">
      <c r="O21851" s="62"/>
    </row>
    <row r="21852" spans="15:15" x14ac:dyDescent="0.2">
      <c r="O21852" s="62"/>
    </row>
    <row r="21853" spans="15:15" x14ac:dyDescent="0.2">
      <c r="O21853" s="62"/>
    </row>
    <row r="21854" spans="15:15" x14ac:dyDescent="0.2">
      <c r="O21854" s="62"/>
    </row>
    <row r="21855" spans="15:15" x14ac:dyDescent="0.2">
      <c r="O21855" s="62"/>
    </row>
    <row r="21856" spans="15:15" x14ac:dyDescent="0.2">
      <c r="O21856" s="62"/>
    </row>
    <row r="21857" spans="15:15" x14ac:dyDescent="0.2">
      <c r="O21857" s="62"/>
    </row>
    <row r="21858" spans="15:15" x14ac:dyDescent="0.2">
      <c r="O21858" s="62"/>
    </row>
    <row r="21859" spans="15:15" x14ac:dyDescent="0.2">
      <c r="O21859" s="62"/>
    </row>
    <row r="21860" spans="15:15" x14ac:dyDescent="0.2">
      <c r="O21860" s="62"/>
    </row>
    <row r="21861" spans="15:15" x14ac:dyDescent="0.2">
      <c r="O21861" s="62"/>
    </row>
    <row r="21862" spans="15:15" x14ac:dyDescent="0.2">
      <c r="O21862" s="62"/>
    </row>
    <row r="21863" spans="15:15" x14ac:dyDescent="0.2">
      <c r="O21863" s="62"/>
    </row>
    <row r="21864" spans="15:15" x14ac:dyDescent="0.2">
      <c r="O21864" s="62"/>
    </row>
    <row r="21865" spans="15:15" x14ac:dyDescent="0.2">
      <c r="O21865" s="62"/>
    </row>
    <row r="21866" spans="15:15" x14ac:dyDescent="0.2">
      <c r="O21866" s="62"/>
    </row>
    <row r="21867" spans="15:15" x14ac:dyDescent="0.2">
      <c r="O21867" s="62"/>
    </row>
    <row r="21868" spans="15:15" x14ac:dyDescent="0.2">
      <c r="O21868" s="62"/>
    </row>
    <row r="21869" spans="15:15" x14ac:dyDescent="0.2">
      <c r="O21869" s="62"/>
    </row>
    <row r="21870" spans="15:15" x14ac:dyDescent="0.2">
      <c r="O21870" s="62"/>
    </row>
    <row r="21871" spans="15:15" x14ac:dyDescent="0.2">
      <c r="O21871" s="62"/>
    </row>
    <row r="21872" spans="15:15" x14ac:dyDescent="0.2">
      <c r="O21872" s="62"/>
    </row>
    <row r="21873" spans="15:15" x14ac:dyDescent="0.2">
      <c r="O21873" s="62"/>
    </row>
    <row r="21874" spans="15:15" x14ac:dyDescent="0.2">
      <c r="O21874" s="62"/>
    </row>
    <row r="21875" spans="15:15" x14ac:dyDescent="0.2">
      <c r="O21875" s="62"/>
    </row>
    <row r="21876" spans="15:15" x14ac:dyDescent="0.2">
      <c r="O21876" s="62"/>
    </row>
    <row r="21877" spans="15:15" x14ac:dyDescent="0.2">
      <c r="O21877" s="62"/>
    </row>
    <row r="21878" spans="15:15" x14ac:dyDescent="0.2">
      <c r="O21878" s="62"/>
    </row>
    <row r="21879" spans="15:15" x14ac:dyDescent="0.2">
      <c r="O21879" s="62"/>
    </row>
    <row r="21880" spans="15:15" x14ac:dyDescent="0.2">
      <c r="O21880" s="62"/>
    </row>
    <row r="21881" spans="15:15" x14ac:dyDescent="0.2">
      <c r="O21881" s="62"/>
    </row>
    <row r="21882" spans="15:15" x14ac:dyDescent="0.2">
      <c r="O21882" s="62"/>
    </row>
    <row r="21883" spans="15:15" x14ac:dyDescent="0.2">
      <c r="O21883" s="62"/>
    </row>
    <row r="21884" spans="15:15" x14ac:dyDescent="0.2">
      <c r="O21884" s="62"/>
    </row>
    <row r="21885" spans="15:15" x14ac:dyDescent="0.2">
      <c r="O21885" s="62"/>
    </row>
    <row r="21886" spans="15:15" x14ac:dyDescent="0.2">
      <c r="O21886" s="62"/>
    </row>
    <row r="21887" spans="15:15" x14ac:dyDescent="0.2">
      <c r="O21887" s="62"/>
    </row>
    <row r="21888" spans="15:15" x14ac:dyDescent="0.2">
      <c r="O21888" s="62"/>
    </row>
    <row r="21889" spans="15:15" x14ac:dyDescent="0.2">
      <c r="O21889" s="62"/>
    </row>
    <row r="21890" spans="15:15" x14ac:dyDescent="0.2">
      <c r="O21890" s="62"/>
    </row>
    <row r="21891" spans="15:15" x14ac:dyDescent="0.2">
      <c r="O21891" s="62"/>
    </row>
    <row r="21892" spans="15:15" x14ac:dyDescent="0.2">
      <c r="O21892" s="62"/>
    </row>
    <row r="21893" spans="15:15" x14ac:dyDescent="0.2">
      <c r="O21893" s="62"/>
    </row>
    <row r="21894" spans="15:15" x14ac:dyDescent="0.2">
      <c r="O21894" s="62"/>
    </row>
    <row r="21895" spans="15:15" x14ac:dyDescent="0.2">
      <c r="O21895" s="62"/>
    </row>
    <row r="21896" spans="15:15" x14ac:dyDescent="0.2">
      <c r="O21896" s="62"/>
    </row>
    <row r="21897" spans="15:15" x14ac:dyDescent="0.2">
      <c r="O21897" s="62"/>
    </row>
    <row r="21898" spans="15:15" x14ac:dyDescent="0.2">
      <c r="O21898" s="62"/>
    </row>
    <row r="21899" spans="15:15" x14ac:dyDescent="0.2">
      <c r="O21899" s="62"/>
    </row>
    <row r="21900" spans="15:15" x14ac:dyDescent="0.2">
      <c r="O21900" s="62"/>
    </row>
    <row r="21901" spans="15:15" x14ac:dyDescent="0.2">
      <c r="O21901" s="62"/>
    </row>
    <row r="21902" spans="15:15" x14ac:dyDescent="0.2">
      <c r="O21902" s="62"/>
    </row>
    <row r="21903" spans="15:15" x14ac:dyDescent="0.2">
      <c r="O21903" s="62"/>
    </row>
    <row r="21904" spans="15:15" x14ac:dyDescent="0.2">
      <c r="O21904" s="62"/>
    </row>
    <row r="21905" spans="15:15" x14ac:dyDescent="0.2">
      <c r="O21905" s="62"/>
    </row>
    <row r="21906" spans="15:15" x14ac:dyDescent="0.2">
      <c r="O21906" s="62"/>
    </row>
    <row r="21907" spans="15:15" x14ac:dyDescent="0.2">
      <c r="O21907" s="62"/>
    </row>
    <row r="21908" spans="15:15" x14ac:dyDescent="0.2">
      <c r="O21908" s="62"/>
    </row>
    <row r="21909" spans="15:15" x14ac:dyDescent="0.2">
      <c r="O21909" s="62"/>
    </row>
    <row r="21910" spans="15:15" x14ac:dyDescent="0.2">
      <c r="O21910" s="62"/>
    </row>
    <row r="21911" spans="15:15" x14ac:dyDescent="0.2">
      <c r="O21911" s="62"/>
    </row>
    <row r="21912" spans="15:15" x14ac:dyDescent="0.2">
      <c r="O21912" s="62"/>
    </row>
    <row r="21913" spans="15:15" x14ac:dyDescent="0.2">
      <c r="O21913" s="62"/>
    </row>
    <row r="21914" spans="15:15" x14ac:dyDescent="0.2">
      <c r="O21914" s="62"/>
    </row>
    <row r="21915" spans="15:15" x14ac:dyDescent="0.2">
      <c r="O21915" s="62"/>
    </row>
    <row r="21916" spans="15:15" x14ac:dyDescent="0.2">
      <c r="O21916" s="62"/>
    </row>
    <row r="21917" spans="15:15" x14ac:dyDescent="0.2">
      <c r="O21917" s="62"/>
    </row>
    <row r="21918" spans="15:15" x14ac:dyDescent="0.2">
      <c r="O21918" s="62"/>
    </row>
    <row r="21919" spans="15:15" x14ac:dyDescent="0.2">
      <c r="O21919" s="62"/>
    </row>
    <row r="21920" spans="15:15" x14ac:dyDescent="0.2">
      <c r="O21920" s="62"/>
    </row>
    <row r="21921" spans="15:15" x14ac:dyDescent="0.2">
      <c r="O21921" s="62"/>
    </row>
    <row r="21922" spans="15:15" x14ac:dyDescent="0.2">
      <c r="O21922" s="62"/>
    </row>
    <row r="21923" spans="15:15" x14ac:dyDescent="0.2">
      <c r="O21923" s="62"/>
    </row>
    <row r="21924" spans="15:15" x14ac:dyDescent="0.2">
      <c r="O21924" s="62"/>
    </row>
    <row r="21925" spans="15:15" x14ac:dyDescent="0.2">
      <c r="O21925" s="62"/>
    </row>
    <row r="21926" spans="15:15" x14ac:dyDescent="0.2">
      <c r="O21926" s="62"/>
    </row>
    <row r="21927" spans="15:15" x14ac:dyDescent="0.2">
      <c r="O21927" s="62"/>
    </row>
    <row r="21928" spans="15:15" x14ac:dyDescent="0.2">
      <c r="O21928" s="62"/>
    </row>
    <row r="21929" spans="15:15" x14ac:dyDescent="0.2">
      <c r="O21929" s="62"/>
    </row>
    <row r="21930" spans="15:15" x14ac:dyDescent="0.2">
      <c r="O21930" s="62"/>
    </row>
    <row r="21931" spans="15:15" x14ac:dyDescent="0.2">
      <c r="O21931" s="62"/>
    </row>
    <row r="21932" spans="15:15" x14ac:dyDescent="0.2">
      <c r="O21932" s="62"/>
    </row>
    <row r="21933" spans="15:15" x14ac:dyDescent="0.2">
      <c r="O21933" s="62"/>
    </row>
    <row r="21934" spans="15:15" x14ac:dyDescent="0.2">
      <c r="O21934" s="62"/>
    </row>
    <row r="21935" spans="15:15" x14ac:dyDescent="0.2">
      <c r="O21935" s="62"/>
    </row>
    <row r="21936" spans="15:15" x14ac:dyDescent="0.2">
      <c r="O21936" s="62"/>
    </row>
    <row r="21937" spans="15:15" x14ac:dyDescent="0.2">
      <c r="O21937" s="62"/>
    </row>
    <row r="21938" spans="15:15" x14ac:dyDescent="0.2">
      <c r="O21938" s="62"/>
    </row>
    <row r="21939" spans="15:15" x14ac:dyDescent="0.2">
      <c r="O21939" s="62"/>
    </row>
    <row r="21940" spans="15:15" x14ac:dyDescent="0.2">
      <c r="O21940" s="62"/>
    </row>
    <row r="21941" spans="15:15" x14ac:dyDescent="0.2">
      <c r="O21941" s="62"/>
    </row>
    <row r="21942" spans="15:15" x14ac:dyDescent="0.2">
      <c r="O21942" s="62"/>
    </row>
    <row r="21943" spans="15:15" x14ac:dyDescent="0.2">
      <c r="O21943" s="62"/>
    </row>
    <row r="21944" spans="15:15" x14ac:dyDescent="0.2">
      <c r="O21944" s="62"/>
    </row>
    <row r="21945" spans="15:15" x14ac:dyDescent="0.2">
      <c r="O21945" s="62"/>
    </row>
    <row r="21946" spans="15:15" x14ac:dyDescent="0.2">
      <c r="O21946" s="62"/>
    </row>
    <row r="21947" spans="15:15" x14ac:dyDescent="0.2">
      <c r="O21947" s="62"/>
    </row>
    <row r="21948" spans="15:15" x14ac:dyDescent="0.2">
      <c r="O21948" s="62"/>
    </row>
    <row r="21949" spans="15:15" x14ac:dyDescent="0.2">
      <c r="O21949" s="62"/>
    </row>
    <row r="21950" spans="15:15" x14ac:dyDescent="0.2">
      <c r="O21950" s="62"/>
    </row>
    <row r="21951" spans="15:15" x14ac:dyDescent="0.2">
      <c r="O21951" s="62"/>
    </row>
    <row r="21952" spans="15:15" x14ac:dyDescent="0.2">
      <c r="O21952" s="62"/>
    </row>
    <row r="21953" spans="15:15" x14ac:dyDescent="0.2">
      <c r="O21953" s="62"/>
    </row>
    <row r="21954" spans="15:15" x14ac:dyDescent="0.2">
      <c r="O21954" s="62"/>
    </row>
    <row r="21955" spans="15:15" x14ac:dyDescent="0.2">
      <c r="O21955" s="62"/>
    </row>
    <row r="21956" spans="15:15" x14ac:dyDescent="0.2">
      <c r="O21956" s="62"/>
    </row>
    <row r="21957" spans="15:15" x14ac:dyDescent="0.2">
      <c r="O21957" s="62"/>
    </row>
    <row r="21958" spans="15:15" x14ac:dyDescent="0.2">
      <c r="O21958" s="62"/>
    </row>
    <row r="21959" spans="15:15" x14ac:dyDescent="0.2">
      <c r="O21959" s="62"/>
    </row>
    <row r="21960" spans="15:15" x14ac:dyDescent="0.2">
      <c r="O21960" s="62"/>
    </row>
    <row r="21961" spans="15:15" x14ac:dyDescent="0.2">
      <c r="O21961" s="62"/>
    </row>
    <row r="21962" spans="15:15" x14ac:dyDescent="0.2">
      <c r="O21962" s="62"/>
    </row>
    <row r="21963" spans="15:15" x14ac:dyDescent="0.2">
      <c r="O21963" s="62"/>
    </row>
    <row r="21964" spans="15:15" x14ac:dyDescent="0.2">
      <c r="O21964" s="62"/>
    </row>
    <row r="21965" spans="15:15" x14ac:dyDescent="0.2">
      <c r="O21965" s="62"/>
    </row>
    <row r="21966" spans="15:15" x14ac:dyDescent="0.2">
      <c r="O21966" s="62"/>
    </row>
    <row r="21967" spans="15:15" x14ac:dyDescent="0.2">
      <c r="O21967" s="62"/>
    </row>
    <row r="21968" spans="15:15" x14ac:dyDescent="0.2">
      <c r="O21968" s="62"/>
    </row>
    <row r="21969" spans="15:15" x14ac:dyDescent="0.2">
      <c r="O21969" s="62"/>
    </row>
    <row r="21970" spans="15:15" x14ac:dyDescent="0.2">
      <c r="O21970" s="62"/>
    </row>
    <row r="21971" spans="15:15" x14ac:dyDescent="0.2">
      <c r="O21971" s="62"/>
    </row>
    <row r="21972" spans="15:15" x14ac:dyDescent="0.2">
      <c r="O21972" s="62"/>
    </row>
    <row r="21973" spans="15:15" x14ac:dyDescent="0.2">
      <c r="O21973" s="62"/>
    </row>
    <row r="21974" spans="15:15" x14ac:dyDescent="0.2">
      <c r="O21974" s="62"/>
    </row>
    <row r="21975" spans="15:15" x14ac:dyDescent="0.2">
      <c r="O21975" s="62"/>
    </row>
    <row r="21976" spans="15:15" x14ac:dyDescent="0.2">
      <c r="O21976" s="62"/>
    </row>
    <row r="21977" spans="15:15" x14ac:dyDescent="0.2">
      <c r="O21977" s="62"/>
    </row>
    <row r="21978" spans="15:15" x14ac:dyDescent="0.2">
      <c r="O21978" s="62"/>
    </row>
    <row r="21979" spans="15:15" x14ac:dyDescent="0.2">
      <c r="O21979" s="62"/>
    </row>
    <row r="21980" spans="15:15" x14ac:dyDescent="0.2">
      <c r="O21980" s="62"/>
    </row>
    <row r="21981" spans="15:15" x14ac:dyDescent="0.2">
      <c r="O21981" s="62"/>
    </row>
    <row r="21982" spans="15:15" x14ac:dyDescent="0.2">
      <c r="O21982" s="62"/>
    </row>
    <row r="21983" spans="15:15" x14ac:dyDescent="0.2">
      <c r="O21983" s="62"/>
    </row>
    <row r="21984" spans="15:15" x14ac:dyDescent="0.2">
      <c r="O21984" s="62"/>
    </row>
    <row r="21985" spans="15:15" x14ac:dyDescent="0.2">
      <c r="O21985" s="62"/>
    </row>
    <row r="21986" spans="15:15" x14ac:dyDescent="0.2">
      <c r="O21986" s="62"/>
    </row>
    <row r="21987" spans="15:15" x14ac:dyDescent="0.2">
      <c r="O21987" s="62"/>
    </row>
    <row r="21988" spans="15:15" x14ac:dyDescent="0.2">
      <c r="O21988" s="62"/>
    </row>
    <row r="21989" spans="15:15" x14ac:dyDescent="0.2">
      <c r="O21989" s="62"/>
    </row>
    <row r="21990" spans="15:15" x14ac:dyDescent="0.2">
      <c r="O21990" s="62"/>
    </row>
    <row r="21991" spans="15:15" x14ac:dyDescent="0.2">
      <c r="O21991" s="62"/>
    </row>
    <row r="21992" spans="15:15" x14ac:dyDescent="0.2">
      <c r="O21992" s="62"/>
    </row>
    <row r="21993" spans="15:15" x14ac:dyDescent="0.2">
      <c r="O21993" s="62"/>
    </row>
    <row r="21994" spans="15:15" x14ac:dyDescent="0.2">
      <c r="O21994" s="62"/>
    </row>
    <row r="21995" spans="15:15" x14ac:dyDescent="0.2">
      <c r="O21995" s="62"/>
    </row>
    <row r="21996" spans="15:15" x14ac:dyDescent="0.2">
      <c r="O21996" s="62"/>
    </row>
    <row r="21997" spans="15:15" x14ac:dyDescent="0.2">
      <c r="O21997" s="62"/>
    </row>
    <row r="21998" spans="15:15" x14ac:dyDescent="0.2">
      <c r="O21998" s="62"/>
    </row>
    <row r="21999" spans="15:15" x14ac:dyDescent="0.2">
      <c r="O21999" s="62"/>
    </row>
    <row r="22000" spans="15:15" x14ac:dyDescent="0.2">
      <c r="O22000" s="62"/>
    </row>
    <row r="22001" spans="15:15" x14ac:dyDescent="0.2">
      <c r="O22001" s="62"/>
    </row>
    <row r="22002" spans="15:15" x14ac:dyDescent="0.2">
      <c r="O22002" s="62"/>
    </row>
    <row r="22003" spans="15:15" x14ac:dyDescent="0.2">
      <c r="O22003" s="62"/>
    </row>
    <row r="22004" spans="15:15" x14ac:dyDescent="0.2">
      <c r="O22004" s="62"/>
    </row>
    <row r="22005" spans="15:15" x14ac:dyDescent="0.2">
      <c r="O22005" s="62"/>
    </row>
    <row r="22006" spans="15:15" x14ac:dyDescent="0.2">
      <c r="O22006" s="62"/>
    </row>
    <row r="22007" spans="15:15" x14ac:dyDescent="0.2">
      <c r="O22007" s="62"/>
    </row>
    <row r="22008" spans="15:15" x14ac:dyDescent="0.2">
      <c r="O22008" s="62"/>
    </row>
    <row r="22009" spans="15:15" x14ac:dyDescent="0.2">
      <c r="O22009" s="62"/>
    </row>
    <row r="22010" spans="15:15" x14ac:dyDescent="0.2">
      <c r="O22010" s="62"/>
    </row>
    <row r="22011" spans="15:15" x14ac:dyDescent="0.2">
      <c r="O22011" s="62"/>
    </row>
    <row r="22012" spans="15:15" x14ac:dyDescent="0.2">
      <c r="O22012" s="62"/>
    </row>
    <row r="22013" spans="15:15" x14ac:dyDescent="0.2">
      <c r="O22013" s="62"/>
    </row>
    <row r="22014" spans="15:15" x14ac:dyDescent="0.2">
      <c r="O22014" s="62"/>
    </row>
    <row r="22015" spans="15:15" x14ac:dyDescent="0.2">
      <c r="O22015" s="62"/>
    </row>
    <row r="22016" spans="15:15" x14ac:dyDescent="0.2">
      <c r="O22016" s="62"/>
    </row>
    <row r="22017" spans="15:15" x14ac:dyDescent="0.2">
      <c r="O22017" s="62"/>
    </row>
    <row r="22018" spans="15:15" x14ac:dyDescent="0.2">
      <c r="O22018" s="62"/>
    </row>
    <row r="22019" spans="15:15" x14ac:dyDescent="0.2">
      <c r="O22019" s="62"/>
    </row>
    <row r="22020" spans="15:15" x14ac:dyDescent="0.2">
      <c r="O22020" s="62"/>
    </row>
    <row r="22021" spans="15:15" x14ac:dyDescent="0.2">
      <c r="O22021" s="62"/>
    </row>
    <row r="22022" spans="15:15" x14ac:dyDescent="0.2">
      <c r="O22022" s="62"/>
    </row>
    <row r="22023" spans="15:15" x14ac:dyDescent="0.2">
      <c r="O22023" s="62"/>
    </row>
    <row r="22024" spans="15:15" x14ac:dyDescent="0.2">
      <c r="O22024" s="62"/>
    </row>
    <row r="22025" spans="15:15" x14ac:dyDescent="0.2">
      <c r="O22025" s="62"/>
    </row>
    <row r="22026" spans="15:15" x14ac:dyDescent="0.2">
      <c r="O22026" s="62"/>
    </row>
    <row r="22027" spans="15:15" x14ac:dyDescent="0.2">
      <c r="O22027" s="62"/>
    </row>
    <row r="22028" spans="15:15" x14ac:dyDescent="0.2">
      <c r="O22028" s="62"/>
    </row>
    <row r="22029" spans="15:15" x14ac:dyDescent="0.2">
      <c r="O22029" s="62"/>
    </row>
    <row r="22030" spans="15:15" x14ac:dyDescent="0.2">
      <c r="O22030" s="62"/>
    </row>
    <row r="22031" spans="15:15" x14ac:dyDescent="0.2">
      <c r="O22031" s="62"/>
    </row>
    <row r="22032" spans="15:15" x14ac:dyDescent="0.2">
      <c r="O22032" s="62"/>
    </row>
    <row r="22033" spans="15:15" x14ac:dyDescent="0.2">
      <c r="O22033" s="62"/>
    </row>
    <row r="22034" spans="15:15" x14ac:dyDescent="0.2">
      <c r="O22034" s="62"/>
    </row>
    <row r="22035" spans="15:15" x14ac:dyDescent="0.2">
      <c r="O22035" s="62"/>
    </row>
    <row r="22036" spans="15:15" x14ac:dyDescent="0.2">
      <c r="O22036" s="62"/>
    </row>
    <row r="22037" spans="15:15" x14ac:dyDescent="0.2">
      <c r="O22037" s="62"/>
    </row>
    <row r="22038" spans="15:15" x14ac:dyDescent="0.2">
      <c r="O22038" s="62"/>
    </row>
    <row r="22039" spans="15:15" x14ac:dyDescent="0.2">
      <c r="O22039" s="62"/>
    </row>
    <row r="22040" spans="15:15" x14ac:dyDescent="0.2">
      <c r="O22040" s="62"/>
    </row>
    <row r="22041" spans="15:15" x14ac:dyDescent="0.2">
      <c r="O22041" s="62"/>
    </row>
    <row r="22042" spans="15:15" x14ac:dyDescent="0.2">
      <c r="O22042" s="62"/>
    </row>
    <row r="22043" spans="15:15" x14ac:dyDescent="0.2">
      <c r="O22043" s="62"/>
    </row>
    <row r="22044" spans="15:15" x14ac:dyDescent="0.2">
      <c r="O22044" s="62"/>
    </row>
    <row r="22045" spans="15:15" x14ac:dyDescent="0.2">
      <c r="O22045" s="62"/>
    </row>
    <row r="22046" spans="15:15" x14ac:dyDescent="0.2">
      <c r="O22046" s="62"/>
    </row>
    <row r="22047" spans="15:15" x14ac:dyDescent="0.2">
      <c r="O22047" s="62"/>
    </row>
    <row r="22048" spans="15:15" x14ac:dyDescent="0.2">
      <c r="O22048" s="62"/>
    </row>
    <row r="22049" spans="15:15" x14ac:dyDescent="0.2">
      <c r="O22049" s="62"/>
    </row>
    <row r="22050" spans="15:15" x14ac:dyDescent="0.2">
      <c r="O22050" s="62"/>
    </row>
    <row r="22051" spans="15:15" x14ac:dyDescent="0.2">
      <c r="O22051" s="62"/>
    </row>
    <row r="22052" spans="15:15" x14ac:dyDescent="0.2">
      <c r="O22052" s="62"/>
    </row>
    <row r="22053" spans="15:15" x14ac:dyDescent="0.2">
      <c r="O22053" s="62"/>
    </row>
    <row r="22054" spans="15:15" x14ac:dyDescent="0.2">
      <c r="O22054" s="62"/>
    </row>
    <row r="22055" spans="15:15" x14ac:dyDescent="0.2">
      <c r="O22055" s="62"/>
    </row>
    <row r="22056" spans="15:15" x14ac:dyDescent="0.2">
      <c r="O22056" s="62"/>
    </row>
    <row r="22057" spans="15:15" x14ac:dyDescent="0.2">
      <c r="O22057" s="62"/>
    </row>
    <row r="22058" spans="15:15" x14ac:dyDescent="0.2">
      <c r="O22058" s="62"/>
    </row>
    <row r="22059" spans="15:15" x14ac:dyDescent="0.2">
      <c r="O22059" s="62"/>
    </row>
    <row r="22060" spans="15:15" x14ac:dyDescent="0.2">
      <c r="O22060" s="62"/>
    </row>
    <row r="22061" spans="15:15" x14ac:dyDescent="0.2">
      <c r="O22061" s="62"/>
    </row>
    <row r="22062" spans="15:15" x14ac:dyDescent="0.2">
      <c r="O22062" s="62"/>
    </row>
    <row r="22063" spans="15:15" x14ac:dyDescent="0.2">
      <c r="O22063" s="62"/>
    </row>
    <row r="22064" spans="15:15" x14ac:dyDescent="0.2">
      <c r="O22064" s="62"/>
    </row>
    <row r="22065" spans="15:15" x14ac:dyDescent="0.2">
      <c r="O22065" s="62"/>
    </row>
    <row r="22066" spans="15:15" x14ac:dyDescent="0.2">
      <c r="O22066" s="62"/>
    </row>
    <row r="22067" spans="15:15" x14ac:dyDescent="0.2">
      <c r="O22067" s="62"/>
    </row>
    <row r="22068" spans="15:15" x14ac:dyDescent="0.2">
      <c r="O22068" s="62"/>
    </row>
    <row r="22069" spans="15:15" x14ac:dyDescent="0.2">
      <c r="O22069" s="62"/>
    </row>
    <row r="22070" spans="15:15" x14ac:dyDescent="0.2">
      <c r="O22070" s="62"/>
    </row>
    <row r="22071" spans="15:15" x14ac:dyDescent="0.2">
      <c r="O22071" s="62"/>
    </row>
    <row r="22072" spans="15:15" x14ac:dyDescent="0.2">
      <c r="O22072" s="62"/>
    </row>
    <row r="22073" spans="15:15" x14ac:dyDescent="0.2">
      <c r="O22073" s="62"/>
    </row>
    <row r="22074" spans="15:15" x14ac:dyDescent="0.2">
      <c r="O22074" s="62"/>
    </row>
    <row r="22075" spans="15:15" x14ac:dyDescent="0.2">
      <c r="O22075" s="62"/>
    </row>
    <row r="22076" spans="15:15" x14ac:dyDescent="0.2">
      <c r="O22076" s="62"/>
    </row>
    <row r="22077" spans="15:15" x14ac:dyDescent="0.2">
      <c r="O22077" s="62"/>
    </row>
    <row r="22078" spans="15:15" x14ac:dyDescent="0.2">
      <c r="O22078" s="62"/>
    </row>
    <row r="22079" spans="15:15" x14ac:dyDescent="0.2">
      <c r="O22079" s="62"/>
    </row>
    <row r="22080" spans="15:15" x14ac:dyDescent="0.2">
      <c r="O22080" s="62"/>
    </row>
    <row r="22081" spans="15:15" x14ac:dyDescent="0.2">
      <c r="O22081" s="62"/>
    </row>
    <row r="22082" spans="15:15" x14ac:dyDescent="0.2">
      <c r="O22082" s="62"/>
    </row>
    <row r="22083" spans="15:15" x14ac:dyDescent="0.2">
      <c r="O22083" s="62"/>
    </row>
    <row r="22084" spans="15:15" x14ac:dyDescent="0.2">
      <c r="O22084" s="62"/>
    </row>
    <row r="22085" spans="15:15" x14ac:dyDescent="0.2">
      <c r="O22085" s="62"/>
    </row>
    <row r="22086" spans="15:15" x14ac:dyDescent="0.2">
      <c r="O22086" s="62"/>
    </row>
    <row r="22087" spans="15:15" x14ac:dyDescent="0.2">
      <c r="O22087" s="62"/>
    </row>
    <row r="22088" spans="15:15" x14ac:dyDescent="0.2">
      <c r="O22088" s="62"/>
    </row>
    <row r="22089" spans="15:15" x14ac:dyDescent="0.2">
      <c r="O22089" s="62"/>
    </row>
    <row r="22090" spans="15:15" x14ac:dyDescent="0.2">
      <c r="O22090" s="62"/>
    </row>
    <row r="22091" spans="15:15" x14ac:dyDescent="0.2">
      <c r="O22091" s="62"/>
    </row>
    <row r="22092" spans="15:15" x14ac:dyDescent="0.2">
      <c r="O22092" s="62"/>
    </row>
    <row r="22093" spans="15:15" x14ac:dyDescent="0.2">
      <c r="O22093" s="62"/>
    </row>
    <row r="22094" spans="15:15" x14ac:dyDescent="0.2">
      <c r="O22094" s="62"/>
    </row>
    <row r="22095" spans="15:15" x14ac:dyDescent="0.2">
      <c r="O22095" s="62"/>
    </row>
    <row r="22096" spans="15:15" x14ac:dyDescent="0.2">
      <c r="O22096" s="62"/>
    </row>
    <row r="22097" spans="15:15" x14ac:dyDescent="0.2">
      <c r="O22097" s="62"/>
    </row>
    <row r="22098" spans="15:15" x14ac:dyDescent="0.2">
      <c r="O22098" s="62"/>
    </row>
    <row r="22099" spans="15:15" x14ac:dyDescent="0.2">
      <c r="O22099" s="62"/>
    </row>
    <row r="22100" spans="15:15" x14ac:dyDescent="0.2">
      <c r="O22100" s="62"/>
    </row>
    <row r="22101" spans="15:15" x14ac:dyDescent="0.2">
      <c r="O22101" s="62"/>
    </row>
    <row r="22102" spans="15:15" x14ac:dyDescent="0.2">
      <c r="O22102" s="62"/>
    </row>
    <row r="22103" spans="15:15" x14ac:dyDescent="0.2">
      <c r="O22103" s="62"/>
    </row>
    <row r="22104" spans="15:15" x14ac:dyDescent="0.2">
      <c r="O22104" s="62"/>
    </row>
    <row r="22105" spans="15:15" x14ac:dyDescent="0.2">
      <c r="O22105" s="62"/>
    </row>
    <row r="22106" spans="15:15" x14ac:dyDescent="0.2">
      <c r="O22106" s="62"/>
    </row>
    <row r="22107" spans="15:15" x14ac:dyDescent="0.2">
      <c r="O22107" s="62"/>
    </row>
    <row r="22108" spans="15:15" x14ac:dyDescent="0.2">
      <c r="O22108" s="62"/>
    </row>
    <row r="22109" spans="15:15" x14ac:dyDescent="0.2">
      <c r="O22109" s="62"/>
    </row>
    <row r="22110" spans="15:15" x14ac:dyDescent="0.2">
      <c r="O22110" s="62"/>
    </row>
    <row r="22111" spans="15:15" x14ac:dyDescent="0.2">
      <c r="O22111" s="62"/>
    </row>
    <row r="22112" spans="15:15" x14ac:dyDescent="0.2">
      <c r="O22112" s="62"/>
    </row>
    <row r="22113" spans="15:15" x14ac:dyDescent="0.2">
      <c r="O22113" s="62"/>
    </row>
    <row r="22114" spans="15:15" x14ac:dyDescent="0.2">
      <c r="O22114" s="62"/>
    </row>
    <row r="22115" spans="15:15" x14ac:dyDescent="0.2">
      <c r="O22115" s="62"/>
    </row>
    <row r="22116" spans="15:15" x14ac:dyDescent="0.2">
      <c r="O22116" s="62"/>
    </row>
    <row r="22117" spans="15:15" x14ac:dyDescent="0.2">
      <c r="O22117" s="62"/>
    </row>
    <row r="22118" spans="15:15" x14ac:dyDescent="0.2">
      <c r="O22118" s="62"/>
    </row>
    <row r="22119" spans="15:15" x14ac:dyDescent="0.2">
      <c r="O22119" s="62"/>
    </row>
    <row r="22120" spans="15:15" x14ac:dyDescent="0.2">
      <c r="O22120" s="62"/>
    </row>
    <row r="22121" spans="15:15" x14ac:dyDescent="0.2">
      <c r="O22121" s="62"/>
    </row>
    <row r="22122" spans="15:15" x14ac:dyDescent="0.2">
      <c r="O22122" s="62"/>
    </row>
    <row r="22123" spans="15:15" x14ac:dyDescent="0.2">
      <c r="O22123" s="62"/>
    </row>
    <row r="22124" spans="15:15" x14ac:dyDescent="0.2">
      <c r="O22124" s="62"/>
    </row>
    <row r="22125" spans="15:15" x14ac:dyDescent="0.2">
      <c r="O22125" s="62"/>
    </row>
    <row r="22126" spans="15:15" x14ac:dyDescent="0.2">
      <c r="O22126" s="62"/>
    </row>
    <row r="22127" spans="15:15" x14ac:dyDescent="0.2">
      <c r="O22127" s="62"/>
    </row>
    <row r="22128" spans="15:15" x14ac:dyDescent="0.2">
      <c r="O22128" s="62"/>
    </row>
    <row r="22129" spans="15:15" x14ac:dyDescent="0.2">
      <c r="O22129" s="62"/>
    </row>
    <row r="22130" spans="15:15" x14ac:dyDescent="0.2">
      <c r="O22130" s="62"/>
    </row>
    <row r="22131" spans="15:15" x14ac:dyDescent="0.2">
      <c r="O22131" s="62"/>
    </row>
    <row r="22132" spans="15:15" x14ac:dyDescent="0.2">
      <c r="O22132" s="62"/>
    </row>
    <row r="22133" spans="15:15" x14ac:dyDescent="0.2">
      <c r="O22133" s="62"/>
    </row>
    <row r="22134" spans="15:15" x14ac:dyDescent="0.2">
      <c r="O22134" s="62"/>
    </row>
    <row r="22135" spans="15:15" x14ac:dyDescent="0.2">
      <c r="O22135" s="62"/>
    </row>
    <row r="22136" spans="15:15" x14ac:dyDescent="0.2">
      <c r="O22136" s="62"/>
    </row>
    <row r="22137" spans="15:15" x14ac:dyDescent="0.2">
      <c r="O22137" s="62"/>
    </row>
    <row r="22138" spans="15:15" x14ac:dyDescent="0.2">
      <c r="O22138" s="62"/>
    </row>
    <row r="22139" spans="15:15" x14ac:dyDescent="0.2">
      <c r="O22139" s="62"/>
    </row>
    <row r="22140" spans="15:15" x14ac:dyDescent="0.2">
      <c r="O22140" s="62"/>
    </row>
    <row r="22141" spans="15:15" x14ac:dyDescent="0.2">
      <c r="O22141" s="62"/>
    </row>
    <row r="22142" spans="15:15" x14ac:dyDescent="0.2">
      <c r="O22142" s="62"/>
    </row>
    <row r="22143" spans="15:15" x14ac:dyDescent="0.2">
      <c r="O22143" s="62"/>
    </row>
    <row r="22144" spans="15:15" x14ac:dyDescent="0.2">
      <c r="O22144" s="62"/>
    </row>
    <row r="22145" spans="15:15" x14ac:dyDescent="0.2">
      <c r="O22145" s="62"/>
    </row>
    <row r="22146" spans="15:15" x14ac:dyDescent="0.2">
      <c r="O22146" s="62"/>
    </row>
    <row r="22147" spans="15:15" x14ac:dyDescent="0.2">
      <c r="O22147" s="62"/>
    </row>
    <row r="22148" spans="15:15" x14ac:dyDescent="0.2">
      <c r="O22148" s="62"/>
    </row>
    <row r="22149" spans="15:15" x14ac:dyDescent="0.2">
      <c r="O22149" s="62"/>
    </row>
    <row r="22150" spans="15:15" x14ac:dyDescent="0.2">
      <c r="O22150" s="62"/>
    </row>
    <row r="22151" spans="15:15" x14ac:dyDescent="0.2">
      <c r="O22151" s="62"/>
    </row>
    <row r="22152" spans="15:15" x14ac:dyDescent="0.2">
      <c r="O22152" s="62"/>
    </row>
    <row r="22153" spans="15:15" x14ac:dyDescent="0.2">
      <c r="O22153" s="62"/>
    </row>
    <row r="22154" spans="15:15" x14ac:dyDescent="0.2">
      <c r="O22154" s="62"/>
    </row>
    <row r="22155" spans="15:15" x14ac:dyDescent="0.2">
      <c r="O22155" s="62"/>
    </row>
    <row r="22156" spans="15:15" x14ac:dyDescent="0.2">
      <c r="O22156" s="62"/>
    </row>
    <row r="22157" spans="15:15" x14ac:dyDescent="0.2">
      <c r="O22157" s="62"/>
    </row>
    <row r="22158" spans="15:15" x14ac:dyDescent="0.2">
      <c r="O22158" s="62"/>
    </row>
    <row r="22159" spans="15:15" x14ac:dyDescent="0.2">
      <c r="O22159" s="62"/>
    </row>
    <row r="22160" spans="15:15" x14ac:dyDescent="0.2">
      <c r="O22160" s="62"/>
    </row>
    <row r="22161" spans="15:15" x14ac:dyDescent="0.2">
      <c r="O22161" s="62"/>
    </row>
    <row r="22162" spans="15:15" x14ac:dyDescent="0.2">
      <c r="O22162" s="62"/>
    </row>
    <row r="22163" spans="15:15" x14ac:dyDescent="0.2">
      <c r="O22163" s="62"/>
    </row>
    <row r="22164" spans="15:15" x14ac:dyDescent="0.2">
      <c r="O22164" s="62"/>
    </row>
    <row r="22165" spans="15:15" x14ac:dyDescent="0.2">
      <c r="O22165" s="62"/>
    </row>
    <row r="22166" spans="15:15" x14ac:dyDescent="0.2">
      <c r="O22166" s="62"/>
    </row>
    <row r="22167" spans="15:15" x14ac:dyDescent="0.2">
      <c r="O22167" s="62"/>
    </row>
    <row r="22168" spans="15:15" x14ac:dyDescent="0.2">
      <c r="O22168" s="62"/>
    </row>
    <row r="22169" spans="15:15" x14ac:dyDescent="0.2">
      <c r="O22169" s="62"/>
    </row>
    <row r="22170" spans="15:15" x14ac:dyDescent="0.2">
      <c r="O22170" s="62"/>
    </row>
    <row r="22171" spans="15:15" x14ac:dyDescent="0.2">
      <c r="O22171" s="62"/>
    </row>
    <row r="22172" spans="15:15" x14ac:dyDescent="0.2">
      <c r="O22172" s="62"/>
    </row>
    <row r="22173" spans="15:15" x14ac:dyDescent="0.2">
      <c r="O22173" s="62"/>
    </row>
    <row r="22174" spans="15:15" x14ac:dyDescent="0.2">
      <c r="O22174" s="62"/>
    </row>
    <row r="22175" spans="15:15" x14ac:dyDescent="0.2">
      <c r="O22175" s="62"/>
    </row>
    <row r="22176" spans="15:15" x14ac:dyDescent="0.2">
      <c r="O22176" s="62"/>
    </row>
    <row r="22177" spans="15:15" x14ac:dyDescent="0.2">
      <c r="O22177" s="62"/>
    </row>
    <row r="22178" spans="15:15" x14ac:dyDescent="0.2">
      <c r="O22178" s="62"/>
    </row>
    <row r="22179" spans="15:15" x14ac:dyDescent="0.2">
      <c r="O22179" s="62"/>
    </row>
    <row r="22180" spans="15:15" x14ac:dyDescent="0.2">
      <c r="O22180" s="62"/>
    </row>
    <row r="22181" spans="15:15" x14ac:dyDescent="0.2">
      <c r="O22181" s="62"/>
    </row>
    <row r="22182" spans="15:15" x14ac:dyDescent="0.2">
      <c r="O22182" s="62"/>
    </row>
    <row r="22183" spans="15:15" x14ac:dyDescent="0.2">
      <c r="O22183" s="62"/>
    </row>
    <row r="22184" spans="15:15" x14ac:dyDescent="0.2">
      <c r="O22184" s="62"/>
    </row>
    <row r="22185" spans="15:15" x14ac:dyDescent="0.2">
      <c r="O22185" s="62"/>
    </row>
    <row r="22186" spans="15:15" x14ac:dyDescent="0.2">
      <c r="O22186" s="62"/>
    </row>
    <row r="22187" spans="15:15" x14ac:dyDescent="0.2">
      <c r="O22187" s="62"/>
    </row>
    <row r="22188" spans="15:15" x14ac:dyDescent="0.2">
      <c r="O22188" s="62"/>
    </row>
    <row r="22189" spans="15:15" x14ac:dyDescent="0.2">
      <c r="O22189" s="62"/>
    </row>
    <row r="22190" spans="15:15" x14ac:dyDescent="0.2">
      <c r="O22190" s="62"/>
    </row>
    <row r="22191" spans="15:15" x14ac:dyDescent="0.2">
      <c r="O22191" s="62"/>
    </row>
    <row r="22192" spans="15:15" x14ac:dyDescent="0.2">
      <c r="O22192" s="62"/>
    </row>
    <row r="22193" spans="15:15" x14ac:dyDescent="0.2">
      <c r="O22193" s="62"/>
    </row>
    <row r="22194" spans="15:15" x14ac:dyDescent="0.2">
      <c r="O22194" s="62"/>
    </row>
    <row r="22195" spans="15:15" x14ac:dyDescent="0.2">
      <c r="O22195" s="62"/>
    </row>
    <row r="22196" spans="15:15" x14ac:dyDescent="0.2">
      <c r="O22196" s="62"/>
    </row>
    <row r="22197" spans="15:15" x14ac:dyDescent="0.2">
      <c r="O22197" s="62"/>
    </row>
    <row r="22198" spans="15:15" x14ac:dyDescent="0.2">
      <c r="O22198" s="62"/>
    </row>
    <row r="22199" spans="15:15" x14ac:dyDescent="0.2">
      <c r="O22199" s="62"/>
    </row>
    <row r="22200" spans="15:15" x14ac:dyDescent="0.2">
      <c r="O22200" s="62"/>
    </row>
    <row r="22201" spans="15:15" x14ac:dyDescent="0.2">
      <c r="O22201" s="62"/>
    </row>
    <row r="22202" spans="15:15" x14ac:dyDescent="0.2">
      <c r="O22202" s="62"/>
    </row>
    <row r="22203" spans="15:15" x14ac:dyDescent="0.2">
      <c r="O22203" s="62"/>
    </row>
    <row r="22204" spans="15:15" x14ac:dyDescent="0.2">
      <c r="O22204" s="62"/>
    </row>
    <row r="22205" spans="15:15" x14ac:dyDescent="0.2">
      <c r="O22205" s="62"/>
    </row>
    <row r="22206" spans="15:15" x14ac:dyDescent="0.2">
      <c r="O22206" s="62"/>
    </row>
    <row r="22207" spans="15:15" x14ac:dyDescent="0.2">
      <c r="O22207" s="62"/>
    </row>
    <row r="22208" spans="15:15" x14ac:dyDescent="0.2">
      <c r="O22208" s="62"/>
    </row>
    <row r="22209" spans="15:15" x14ac:dyDescent="0.2">
      <c r="O22209" s="62"/>
    </row>
    <row r="22210" spans="15:15" x14ac:dyDescent="0.2">
      <c r="O22210" s="62"/>
    </row>
    <row r="22211" spans="15:15" x14ac:dyDescent="0.2">
      <c r="O22211" s="62"/>
    </row>
    <row r="22212" spans="15:15" x14ac:dyDescent="0.2">
      <c r="O22212" s="62"/>
    </row>
    <row r="22213" spans="15:15" x14ac:dyDescent="0.2">
      <c r="O22213" s="62"/>
    </row>
    <row r="22214" spans="15:15" x14ac:dyDescent="0.2">
      <c r="O22214" s="62"/>
    </row>
    <row r="22215" spans="15:15" x14ac:dyDescent="0.2">
      <c r="O22215" s="62"/>
    </row>
    <row r="22216" spans="15:15" x14ac:dyDescent="0.2">
      <c r="O22216" s="62"/>
    </row>
    <row r="22217" spans="15:15" x14ac:dyDescent="0.2">
      <c r="O22217" s="62"/>
    </row>
    <row r="22218" spans="15:15" x14ac:dyDescent="0.2">
      <c r="O22218" s="62"/>
    </row>
    <row r="22219" spans="15:15" x14ac:dyDescent="0.2">
      <c r="O22219" s="62"/>
    </row>
    <row r="22220" spans="15:15" x14ac:dyDescent="0.2">
      <c r="O22220" s="62"/>
    </row>
    <row r="22221" spans="15:15" x14ac:dyDescent="0.2">
      <c r="O22221" s="62"/>
    </row>
    <row r="22222" spans="15:15" x14ac:dyDescent="0.2">
      <c r="O22222" s="62"/>
    </row>
    <row r="22223" spans="15:15" x14ac:dyDescent="0.2">
      <c r="O22223" s="62"/>
    </row>
    <row r="22224" spans="15:15" x14ac:dyDescent="0.2">
      <c r="O22224" s="62"/>
    </row>
    <row r="22225" spans="15:15" x14ac:dyDescent="0.2">
      <c r="O22225" s="62"/>
    </row>
    <row r="22226" spans="15:15" x14ac:dyDescent="0.2">
      <c r="O22226" s="62"/>
    </row>
    <row r="22227" spans="15:15" x14ac:dyDescent="0.2">
      <c r="O22227" s="62"/>
    </row>
    <row r="22228" spans="15:15" x14ac:dyDescent="0.2">
      <c r="O22228" s="62"/>
    </row>
    <row r="22229" spans="15:15" x14ac:dyDescent="0.2">
      <c r="O22229" s="62"/>
    </row>
    <row r="22230" spans="15:15" x14ac:dyDescent="0.2">
      <c r="O22230" s="62"/>
    </row>
    <row r="22231" spans="15:15" x14ac:dyDescent="0.2">
      <c r="O22231" s="62"/>
    </row>
    <row r="22232" spans="15:15" x14ac:dyDescent="0.2">
      <c r="O22232" s="62"/>
    </row>
    <row r="22233" spans="15:15" x14ac:dyDescent="0.2">
      <c r="O22233" s="62"/>
    </row>
    <row r="22234" spans="15:15" x14ac:dyDescent="0.2">
      <c r="O22234" s="62"/>
    </row>
    <row r="22235" spans="15:15" x14ac:dyDescent="0.2">
      <c r="O22235" s="62"/>
    </row>
    <row r="22236" spans="15:15" x14ac:dyDescent="0.2">
      <c r="O22236" s="62"/>
    </row>
    <row r="22237" spans="15:15" x14ac:dyDescent="0.2">
      <c r="O22237" s="62"/>
    </row>
    <row r="22238" spans="15:15" x14ac:dyDescent="0.2">
      <c r="O22238" s="62"/>
    </row>
    <row r="22239" spans="15:15" x14ac:dyDescent="0.2">
      <c r="O22239" s="62"/>
    </row>
    <row r="22240" spans="15:15" x14ac:dyDescent="0.2">
      <c r="O22240" s="62"/>
    </row>
    <row r="22241" spans="15:15" x14ac:dyDescent="0.2">
      <c r="O22241" s="62"/>
    </row>
    <row r="22242" spans="15:15" x14ac:dyDescent="0.2">
      <c r="O22242" s="62"/>
    </row>
    <row r="22243" spans="15:15" x14ac:dyDescent="0.2">
      <c r="O22243" s="62"/>
    </row>
    <row r="22244" spans="15:15" x14ac:dyDescent="0.2">
      <c r="O22244" s="62"/>
    </row>
    <row r="22245" spans="15:15" x14ac:dyDescent="0.2">
      <c r="O22245" s="62"/>
    </row>
    <row r="22246" spans="15:15" x14ac:dyDescent="0.2">
      <c r="O22246" s="62"/>
    </row>
    <row r="22247" spans="15:15" x14ac:dyDescent="0.2">
      <c r="O22247" s="62"/>
    </row>
    <row r="22248" spans="15:15" x14ac:dyDescent="0.2">
      <c r="O22248" s="62"/>
    </row>
    <row r="22249" spans="15:15" x14ac:dyDescent="0.2">
      <c r="O22249" s="62"/>
    </row>
    <row r="22250" spans="15:15" x14ac:dyDescent="0.2">
      <c r="O22250" s="62"/>
    </row>
    <row r="22251" spans="15:15" x14ac:dyDescent="0.2">
      <c r="O22251" s="62"/>
    </row>
    <row r="22252" spans="15:15" x14ac:dyDescent="0.2">
      <c r="O22252" s="62"/>
    </row>
    <row r="22253" spans="15:15" x14ac:dyDescent="0.2">
      <c r="O22253" s="62"/>
    </row>
    <row r="22254" spans="15:15" x14ac:dyDescent="0.2">
      <c r="O22254" s="62"/>
    </row>
    <row r="22255" spans="15:15" x14ac:dyDescent="0.2">
      <c r="O22255" s="62"/>
    </row>
    <row r="22256" spans="15:15" x14ac:dyDescent="0.2">
      <c r="O22256" s="62"/>
    </row>
    <row r="22257" spans="15:15" x14ac:dyDescent="0.2">
      <c r="O22257" s="62"/>
    </row>
    <row r="22258" spans="15:15" x14ac:dyDescent="0.2">
      <c r="O22258" s="62"/>
    </row>
    <row r="22259" spans="15:15" x14ac:dyDescent="0.2">
      <c r="O22259" s="62"/>
    </row>
    <row r="22260" spans="15:15" x14ac:dyDescent="0.2">
      <c r="O22260" s="62"/>
    </row>
    <row r="22261" spans="15:15" x14ac:dyDescent="0.2">
      <c r="O22261" s="62"/>
    </row>
    <row r="22262" spans="15:15" x14ac:dyDescent="0.2">
      <c r="O22262" s="62"/>
    </row>
    <row r="22263" spans="15:15" x14ac:dyDescent="0.2">
      <c r="O22263" s="62"/>
    </row>
    <row r="22264" spans="15:15" x14ac:dyDescent="0.2">
      <c r="O22264" s="62"/>
    </row>
    <row r="22265" spans="15:15" x14ac:dyDescent="0.2">
      <c r="O22265" s="62"/>
    </row>
    <row r="22266" spans="15:15" x14ac:dyDescent="0.2">
      <c r="O22266" s="62"/>
    </row>
    <row r="22267" spans="15:15" x14ac:dyDescent="0.2">
      <c r="O22267" s="62"/>
    </row>
    <row r="22268" spans="15:15" x14ac:dyDescent="0.2">
      <c r="O22268" s="62"/>
    </row>
    <row r="22269" spans="15:15" x14ac:dyDescent="0.2">
      <c r="O22269" s="62"/>
    </row>
    <row r="22270" spans="15:15" x14ac:dyDescent="0.2">
      <c r="O22270" s="62"/>
    </row>
    <row r="22271" spans="15:15" x14ac:dyDescent="0.2">
      <c r="O22271" s="62"/>
    </row>
    <row r="22272" spans="15:15" x14ac:dyDescent="0.2">
      <c r="O22272" s="62"/>
    </row>
    <row r="22273" spans="15:15" x14ac:dyDescent="0.2">
      <c r="O22273" s="62"/>
    </row>
    <row r="22274" spans="15:15" x14ac:dyDescent="0.2">
      <c r="O22274" s="62"/>
    </row>
    <row r="22275" spans="15:15" x14ac:dyDescent="0.2">
      <c r="O22275" s="62"/>
    </row>
    <row r="22276" spans="15:15" x14ac:dyDescent="0.2">
      <c r="O22276" s="62"/>
    </row>
    <row r="22277" spans="15:15" x14ac:dyDescent="0.2">
      <c r="O22277" s="62"/>
    </row>
    <row r="22278" spans="15:15" x14ac:dyDescent="0.2">
      <c r="O22278" s="62"/>
    </row>
    <row r="22279" spans="15:15" x14ac:dyDescent="0.2">
      <c r="O22279" s="62"/>
    </row>
    <row r="22280" spans="15:15" x14ac:dyDescent="0.2">
      <c r="O22280" s="62"/>
    </row>
    <row r="22281" spans="15:15" x14ac:dyDescent="0.2">
      <c r="O22281" s="62"/>
    </row>
    <row r="22282" spans="15:15" x14ac:dyDescent="0.2">
      <c r="O22282" s="62"/>
    </row>
    <row r="22283" spans="15:15" x14ac:dyDescent="0.2">
      <c r="O22283" s="62"/>
    </row>
    <row r="22284" spans="15:15" x14ac:dyDescent="0.2">
      <c r="O22284" s="62"/>
    </row>
    <row r="22285" spans="15:15" x14ac:dyDescent="0.2">
      <c r="O22285" s="62"/>
    </row>
    <row r="22286" spans="15:15" x14ac:dyDescent="0.2">
      <c r="O22286" s="62"/>
    </row>
    <row r="22287" spans="15:15" x14ac:dyDescent="0.2">
      <c r="O22287" s="62"/>
    </row>
    <row r="22288" spans="15:15" x14ac:dyDescent="0.2">
      <c r="O22288" s="62"/>
    </row>
    <row r="22289" spans="15:15" x14ac:dyDescent="0.2">
      <c r="O22289" s="62"/>
    </row>
    <row r="22290" spans="15:15" x14ac:dyDescent="0.2">
      <c r="O22290" s="62"/>
    </row>
    <row r="22291" spans="15:15" x14ac:dyDescent="0.2">
      <c r="O22291" s="62"/>
    </row>
    <row r="22292" spans="15:15" x14ac:dyDescent="0.2">
      <c r="O22292" s="62"/>
    </row>
    <row r="22293" spans="15:15" x14ac:dyDescent="0.2">
      <c r="O22293" s="62"/>
    </row>
    <row r="22294" spans="15:15" x14ac:dyDescent="0.2">
      <c r="O22294" s="62"/>
    </row>
    <row r="22295" spans="15:15" x14ac:dyDescent="0.2">
      <c r="O22295" s="62"/>
    </row>
    <row r="22296" spans="15:15" x14ac:dyDescent="0.2">
      <c r="O22296" s="62"/>
    </row>
    <row r="22297" spans="15:15" x14ac:dyDescent="0.2">
      <c r="O22297" s="62"/>
    </row>
    <row r="22298" spans="15:15" x14ac:dyDescent="0.2">
      <c r="O22298" s="62"/>
    </row>
    <row r="22299" spans="15:15" x14ac:dyDescent="0.2">
      <c r="O22299" s="62"/>
    </row>
    <row r="22300" spans="15:15" x14ac:dyDescent="0.2">
      <c r="O22300" s="62"/>
    </row>
    <row r="22301" spans="15:15" x14ac:dyDescent="0.2">
      <c r="O22301" s="62"/>
    </row>
    <row r="22302" spans="15:15" x14ac:dyDescent="0.2">
      <c r="O22302" s="62"/>
    </row>
    <row r="22303" spans="15:15" x14ac:dyDescent="0.2">
      <c r="O22303" s="62"/>
    </row>
    <row r="22304" spans="15:15" x14ac:dyDescent="0.2">
      <c r="O22304" s="62"/>
    </row>
    <row r="22305" spans="15:15" x14ac:dyDescent="0.2">
      <c r="O22305" s="62"/>
    </row>
    <row r="22306" spans="15:15" x14ac:dyDescent="0.2">
      <c r="O22306" s="62"/>
    </row>
    <row r="22307" spans="15:15" x14ac:dyDescent="0.2">
      <c r="O22307" s="62"/>
    </row>
    <row r="22308" spans="15:15" x14ac:dyDescent="0.2">
      <c r="O22308" s="62"/>
    </row>
    <row r="22309" spans="15:15" x14ac:dyDescent="0.2">
      <c r="O22309" s="62"/>
    </row>
    <row r="22310" spans="15:15" x14ac:dyDescent="0.2">
      <c r="O22310" s="62"/>
    </row>
    <row r="22311" spans="15:15" x14ac:dyDescent="0.2">
      <c r="O22311" s="62"/>
    </row>
    <row r="22312" spans="15:15" x14ac:dyDescent="0.2">
      <c r="O22312" s="62"/>
    </row>
    <row r="22313" spans="15:15" x14ac:dyDescent="0.2">
      <c r="O22313" s="62"/>
    </row>
    <row r="22314" spans="15:15" x14ac:dyDescent="0.2">
      <c r="O22314" s="62"/>
    </row>
    <row r="22315" spans="15:15" x14ac:dyDescent="0.2">
      <c r="O22315" s="62"/>
    </row>
    <row r="22316" spans="15:15" x14ac:dyDescent="0.2">
      <c r="O22316" s="62"/>
    </row>
    <row r="22317" spans="15:15" x14ac:dyDescent="0.2">
      <c r="O22317" s="62"/>
    </row>
    <row r="22318" spans="15:15" x14ac:dyDescent="0.2">
      <c r="O22318" s="62"/>
    </row>
    <row r="22319" spans="15:15" x14ac:dyDescent="0.2">
      <c r="O22319" s="62"/>
    </row>
    <row r="22320" spans="15:15" x14ac:dyDescent="0.2">
      <c r="O22320" s="62"/>
    </row>
    <row r="22321" spans="15:15" x14ac:dyDescent="0.2">
      <c r="O22321" s="62"/>
    </row>
    <row r="22322" spans="15:15" x14ac:dyDescent="0.2">
      <c r="O22322" s="62"/>
    </row>
    <row r="22323" spans="15:15" x14ac:dyDescent="0.2">
      <c r="O22323" s="62"/>
    </row>
    <row r="22324" spans="15:15" x14ac:dyDescent="0.2">
      <c r="O22324" s="62"/>
    </row>
    <row r="22325" spans="15:15" x14ac:dyDescent="0.2">
      <c r="O22325" s="62"/>
    </row>
    <row r="22326" spans="15:15" x14ac:dyDescent="0.2">
      <c r="O22326" s="62"/>
    </row>
    <row r="22327" spans="15:15" x14ac:dyDescent="0.2">
      <c r="O22327" s="62"/>
    </row>
    <row r="22328" spans="15:15" x14ac:dyDescent="0.2">
      <c r="O22328" s="62"/>
    </row>
    <row r="22329" spans="15:15" x14ac:dyDescent="0.2">
      <c r="O22329" s="62"/>
    </row>
    <row r="22330" spans="15:15" x14ac:dyDescent="0.2">
      <c r="O22330" s="62"/>
    </row>
    <row r="22331" spans="15:15" x14ac:dyDescent="0.2">
      <c r="O22331" s="62"/>
    </row>
    <row r="22332" spans="15:15" x14ac:dyDescent="0.2">
      <c r="O22332" s="62"/>
    </row>
    <row r="22333" spans="15:15" x14ac:dyDescent="0.2">
      <c r="O22333" s="62"/>
    </row>
    <row r="22334" spans="15:15" x14ac:dyDescent="0.2">
      <c r="O22334" s="62"/>
    </row>
    <row r="22335" spans="15:15" x14ac:dyDescent="0.2">
      <c r="O22335" s="62"/>
    </row>
    <row r="22336" spans="15:15" x14ac:dyDescent="0.2">
      <c r="O22336" s="62"/>
    </row>
    <row r="22337" spans="15:15" x14ac:dyDescent="0.2">
      <c r="O22337" s="62"/>
    </row>
    <row r="22338" spans="15:15" x14ac:dyDescent="0.2">
      <c r="O22338" s="62"/>
    </row>
    <row r="22339" spans="15:15" x14ac:dyDescent="0.2">
      <c r="O22339" s="62"/>
    </row>
    <row r="22340" spans="15:15" x14ac:dyDescent="0.2">
      <c r="O22340" s="62"/>
    </row>
    <row r="22341" spans="15:15" x14ac:dyDescent="0.2">
      <c r="O22341" s="62"/>
    </row>
    <row r="22342" spans="15:15" x14ac:dyDescent="0.2">
      <c r="O22342" s="62"/>
    </row>
    <row r="22343" spans="15:15" x14ac:dyDescent="0.2">
      <c r="O22343" s="62"/>
    </row>
    <row r="22344" spans="15:15" x14ac:dyDescent="0.2">
      <c r="O22344" s="62"/>
    </row>
    <row r="22345" spans="15:15" x14ac:dyDescent="0.2">
      <c r="O22345" s="62"/>
    </row>
    <row r="22346" spans="15:15" x14ac:dyDescent="0.2">
      <c r="O22346" s="62"/>
    </row>
    <row r="22347" spans="15:15" x14ac:dyDescent="0.2">
      <c r="O22347" s="62"/>
    </row>
    <row r="22348" spans="15:15" x14ac:dyDescent="0.2">
      <c r="O22348" s="62"/>
    </row>
    <row r="22349" spans="15:15" x14ac:dyDescent="0.2">
      <c r="O22349" s="62"/>
    </row>
    <row r="22350" spans="15:15" x14ac:dyDescent="0.2">
      <c r="O22350" s="62"/>
    </row>
    <row r="22351" spans="15:15" x14ac:dyDescent="0.2">
      <c r="O22351" s="62"/>
    </row>
    <row r="22352" spans="15:15" x14ac:dyDescent="0.2">
      <c r="O22352" s="62"/>
    </row>
    <row r="22353" spans="15:15" x14ac:dyDescent="0.2">
      <c r="O22353" s="62"/>
    </row>
    <row r="22354" spans="15:15" x14ac:dyDescent="0.2">
      <c r="O22354" s="62"/>
    </row>
    <row r="22355" spans="15:15" x14ac:dyDescent="0.2">
      <c r="O22355" s="62"/>
    </row>
    <row r="22356" spans="15:15" x14ac:dyDescent="0.2">
      <c r="O22356" s="62"/>
    </row>
    <row r="22357" spans="15:15" x14ac:dyDescent="0.2">
      <c r="O22357" s="62"/>
    </row>
    <row r="22358" spans="15:15" x14ac:dyDescent="0.2">
      <c r="O22358" s="62"/>
    </row>
    <row r="22359" spans="15:15" x14ac:dyDescent="0.2">
      <c r="O22359" s="62"/>
    </row>
    <row r="22360" spans="15:15" x14ac:dyDescent="0.2">
      <c r="O22360" s="62"/>
    </row>
    <row r="22361" spans="15:15" x14ac:dyDescent="0.2">
      <c r="O22361" s="62"/>
    </row>
    <row r="22362" spans="15:15" x14ac:dyDescent="0.2">
      <c r="O22362" s="62"/>
    </row>
    <row r="22363" spans="15:15" x14ac:dyDescent="0.2">
      <c r="O22363" s="62"/>
    </row>
    <row r="22364" spans="15:15" x14ac:dyDescent="0.2">
      <c r="O22364" s="62"/>
    </row>
    <row r="22365" spans="15:15" x14ac:dyDescent="0.2">
      <c r="O22365" s="62"/>
    </row>
    <row r="22366" spans="15:15" x14ac:dyDescent="0.2">
      <c r="O22366" s="62"/>
    </row>
    <row r="22367" spans="15:15" x14ac:dyDescent="0.2">
      <c r="O22367" s="62"/>
    </row>
    <row r="22368" spans="15:15" x14ac:dyDescent="0.2">
      <c r="O22368" s="62"/>
    </row>
    <row r="22369" spans="15:15" x14ac:dyDescent="0.2">
      <c r="O22369" s="62"/>
    </row>
    <row r="22370" spans="15:15" x14ac:dyDescent="0.2">
      <c r="O22370" s="62"/>
    </row>
    <row r="22371" spans="15:15" x14ac:dyDescent="0.2">
      <c r="O22371" s="62"/>
    </row>
    <row r="22372" spans="15:15" x14ac:dyDescent="0.2">
      <c r="O22372" s="62"/>
    </row>
    <row r="22373" spans="15:15" x14ac:dyDescent="0.2">
      <c r="O22373" s="62"/>
    </row>
    <row r="22374" spans="15:15" x14ac:dyDescent="0.2">
      <c r="O22374" s="62"/>
    </row>
    <row r="22375" spans="15:15" x14ac:dyDescent="0.2">
      <c r="O22375" s="62"/>
    </row>
    <row r="22376" spans="15:15" x14ac:dyDescent="0.2">
      <c r="O22376" s="62"/>
    </row>
    <row r="22377" spans="15:15" x14ac:dyDescent="0.2">
      <c r="O22377" s="62"/>
    </row>
    <row r="22378" spans="15:15" x14ac:dyDescent="0.2">
      <c r="O22378" s="62"/>
    </row>
    <row r="22379" spans="15:15" x14ac:dyDescent="0.2">
      <c r="O22379" s="62"/>
    </row>
    <row r="22380" spans="15:15" x14ac:dyDescent="0.2">
      <c r="O22380" s="62"/>
    </row>
    <row r="22381" spans="15:15" x14ac:dyDescent="0.2">
      <c r="O22381" s="62"/>
    </row>
    <row r="22382" spans="15:15" x14ac:dyDescent="0.2">
      <c r="O22382" s="62"/>
    </row>
    <row r="22383" spans="15:15" x14ac:dyDescent="0.2">
      <c r="O22383" s="62"/>
    </row>
    <row r="22384" spans="15:15" x14ac:dyDescent="0.2">
      <c r="O22384" s="62"/>
    </row>
    <row r="22385" spans="15:15" x14ac:dyDescent="0.2">
      <c r="O22385" s="62"/>
    </row>
    <row r="22386" spans="15:15" x14ac:dyDescent="0.2">
      <c r="O22386" s="62"/>
    </row>
    <row r="22387" spans="15:15" x14ac:dyDescent="0.2">
      <c r="O22387" s="62"/>
    </row>
    <row r="22388" spans="15:15" x14ac:dyDescent="0.2">
      <c r="O22388" s="62"/>
    </row>
    <row r="22389" spans="15:15" x14ac:dyDescent="0.2">
      <c r="O22389" s="62"/>
    </row>
    <row r="22390" spans="15:15" x14ac:dyDescent="0.2">
      <c r="O22390" s="62"/>
    </row>
    <row r="22391" spans="15:15" x14ac:dyDescent="0.2">
      <c r="O22391" s="62"/>
    </row>
    <row r="22392" spans="15:15" x14ac:dyDescent="0.2">
      <c r="O22392" s="62"/>
    </row>
    <row r="22393" spans="15:15" x14ac:dyDescent="0.2">
      <c r="O22393" s="62"/>
    </row>
    <row r="22394" spans="15:15" x14ac:dyDescent="0.2">
      <c r="O22394" s="62"/>
    </row>
    <row r="22395" spans="15:15" x14ac:dyDescent="0.2">
      <c r="O22395" s="62"/>
    </row>
    <row r="22396" spans="15:15" x14ac:dyDescent="0.2">
      <c r="O22396" s="62"/>
    </row>
    <row r="22397" spans="15:15" x14ac:dyDescent="0.2">
      <c r="O22397" s="62"/>
    </row>
    <row r="22398" spans="15:15" x14ac:dyDescent="0.2">
      <c r="O22398" s="62"/>
    </row>
    <row r="22399" spans="15:15" x14ac:dyDescent="0.2">
      <c r="O22399" s="62"/>
    </row>
    <row r="22400" spans="15:15" x14ac:dyDescent="0.2">
      <c r="O22400" s="62"/>
    </row>
    <row r="22401" spans="15:15" x14ac:dyDescent="0.2">
      <c r="O22401" s="62"/>
    </row>
    <row r="22402" spans="15:15" x14ac:dyDescent="0.2">
      <c r="O22402" s="62"/>
    </row>
    <row r="22403" spans="15:15" x14ac:dyDescent="0.2">
      <c r="O22403" s="62"/>
    </row>
    <row r="22404" spans="15:15" x14ac:dyDescent="0.2">
      <c r="O22404" s="62"/>
    </row>
    <row r="22405" spans="15:15" x14ac:dyDescent="0.2">
      <c r="O22405" s="62"/>
    </row>
    <row r="22406" spans="15:15" x14ac:dyDescent="0.2">
      <c r="O22406" s="62"/>
    </row>
    <row r="22407" spans="15:15" x14ac:dyDescent="0.2">
      <c r="O22407" s="62"/>
    </row>
    <row r="22408" spans="15:15" x14ac:dyDescent="0.2">
      <c r="O22408" s="62"/>
    </row>
    <row r="22409" spans="15:15" x14ac:dyDescent="0.2">
      <c r="O22409" s="62"/>
    </row>
    <row r="22410" spans="15:15" x14ac:dyDescent="0.2">
      <c r="O22410" s="62"/>
    </row>
    <row r="22411" spans="15:15" x14ac:dyDescent="0.2">
      <c r="O22411" s="62"/>
    </row>
    <row r="22412" spans="15:15" x14ac:dyDescent="0.2">
      <c r="O22412" s="62"/>
    </row>
    <row r="22413" spans="15:15" x14ac:dyDescent="0.2">
      <c r="O22413" s="62"/>
    </row>
    <row r="22414" spans="15:15" x14ac:dyDescent="0.2">
      <c r="O22414" s="62"/>
    </row>
    <row r="22415" spans="15:15" x14ac:dyDescent="0.2">
      <c r="O22415" s="62"/>
    </row>
    <row r="22416" spans="15:15" x14ac:dyDescent="0.2">
      <c r="O22416" s="62"/>
    </row>
    <row r="22417" spans="15:15" x14ac:dyDescent="0.2">
      <c r="O22417" s="62"/>
    </row>
    <row r="22418" spans="15:15" x14ac:dyDescent="0.2">
      <c r="O22418" s="62"/>
    </row>
    <row r="22419" spans="15:15" x14ac:dyDescent="0.2">
      <c r="O22419" s="62"/>
    </row>
    <row r="22420" spans="15:15" x14ac:dyDescent="0.2">
      <c r="O22420" s="62"/>
    </row>
    <row r="22421" spans="15:15" x14ac:dyDescent="0.2">
      <c r="O22421" s="62"/>
    </row>
    <row r="22422" spans="15:15" x14ac:dyDescent="0.2">
      <c r="O22422" s="62"/>
    </row>
    <row r="22423" spans="15:15" x14ac:dyDescent="0.2">
      <c r="O22423" s="62"/>
    </row>
    <row r="22424" spans="15:15" x14ac:dyDescent="0.2">
      <c r="O22424" s="62"/>
    </row>
    <row r="22425" spans="15:15" x14ac:dyDescent="0.2">
      <c r="O22425" s="62"/>
    </row>
    <row r="22426" spans="15:15" x14ac:dyDescent="0.2">
      <c r="O22426" s="62"/>
    </row>
    <row r="22427" spans="15:15" x14ac:dyDescent="0.2">
      <c r="O22427" s="62"/>
    </row>
    <row r="22428" spans="15:15" x14ac:dyDescent="0.2">
      <c r="O22428" s="62"/>
    </row>
    <row r="22429" spans="15:15" x14ac:dyDescent="0.2">
      <c r="O22429" s="62"/>
    </row>
    <row r="22430" spans="15:15" x14ac:dyDescent="0.2">
      <c r="O22430" s="62"/>
    </row>
    <row r="22431" spans="15:15" x14ac:dyDescent="0.2">
      <c r="O22431" s="62"/>
    </row>
    <row r="22432" spans="15:15" x14ac:dyDescent="0.2">
      <c r="O22432" s="62"/>
    </row>
    <row r="22433" spans="15:15" x14ac:dyDescent="0.2">
      <c r="O22433" s="62"/>
    </row>
    <row r="22434" spans="15:15" x14ac:dyDescent="0.2">
      <c r="O22434" s="62"/>
    </row>
    <row r="22435" spans="15:15" x14ac:dyDescent="0.2">
      <c r="O22435" s="62"/>
    </row>
    <row r="22436" spans="15:15" x14ac:dyDescent="0.2">
      <c r="O22436" s="62"/>
    </row>
    <row r="22437" spans="15:15" x14ac:dyDescent="0.2">
      <c r="O22437" s="62"/>
    </row>
    <row r="22438" spans="15:15" x14ac:dyDescent="0.2">
      <c r="O22438" s="62"/>
    </row>
    <row r="22439" spans="15:15" x14ac:dyDescent="0.2">
      <c r="O22439" s="62"/>
    </row>
    <row r="22440" spans="15:15" x14ac:dyDescent="0.2">
      <c r="O22440" s="62"/>
    </row>
    <row r="22441" spans="15:15" x14ac:dyDescent="0.2">
      <c r="O22441" s="62"/>
    </row>
    <row r="22442" spans="15:15" x14ac:dyDescent="0.2">
      <c r="O22442" s="62"/>
    </row>
    <row r="22443" spans="15:15" x14ac:dyDescent="0.2">
      <c r="O22443" s="62"/>
    </row>
    <row r="22444" spans="15:15" x14ac:dyDescent="0.2">
      <c r="O22444" s="62"/>
    </row>
    <row r="22445" spans="15:15" x14ac:dyDescent="0.2">
      <c r="O22445" s="62"/>
    </row>
    <row r="22446" spans="15:15" x14ac:dyDescent="0.2">
      <c r="O22446" s="62"/>
    </row>
    <row r="22447" spans="15:15" x14ac:dyDescent="0.2">
      <c r="O22447" s="62"/>
    </row>
    <row r="22448" spans="15:15" x14ac:dyDescent="0.2">
      <c r="O22448" s="62"/>
    </row>
    <row r="22449" spans="15:15" x14ac:dyDescent="0.2">
      <c r="O22449" s="62"/>
    </row>
    <row r="22450" spans="15:15" x14ac:dyDescent="0.2">
      <c r="O22450" s="62"/>
    </row>
    <row r="22451" spans="15:15" x14ac:dyDescent="0.2">
      <c r="O22451" s="62"/>
    </row>
    <row r="22452" spans="15:15" x14ac:dyDescent="0.2">
      <c r="O22452" s="62"/>
    </row>
    <row r="22453" spans="15:15" x14ac:dyDescent="0.2">
      <c r="O22453" s="62"/>
    </row>
    <row r="22454" spans="15:15" x14ac:dyDescent="0.2">
      <c r="O22454" s="62"/>
    </row>
    <row r="22455" spans="15:15" x14ac:dyDescent="0.2">
      <c r="O22455" s="62"/>
    </row>
    <row r="22456" spans="15:15" x14ac:dyDescent="0.2">
      <c r="O22456" s="62"/>
    </row>
    <row r="22457" spans="15:15" x14ac:dyDescent="0.2">
      <c r="O22457" s="62"/>
    </row>
    <row r="22458" spans="15:15" x14ac:dyDescent="0.2">
      <c r="O22458" s="62"/>
    </row>
    <row r="22459" spans="15:15" x14ac:dyDescent="0.2">
      <c r="O22459" s="62"/>
    </row>
    <row r="22460" spans="15:15" x14ac:dyDescent="0.2">
      <c r="O22460" s="62"/>
    </row>
    <row r="22461" spans="15:15" x14ac:dyDescent="0.2">
      <c r="O22461" s="62"/>
    </row>
    <row r="22462" spans="15:15" x14ac:dyDescent="0.2">
      <c r="O22462" s="62"/>
    </row>
    <row r="22463" spans="15:15" x14ac:dyDescent="0.2">
      <c r="O22463" s="62"/>
    </row>
    <row r="22464" spans="15:15" x14ac:dyDescent="0.2">
      <c r="O22464" s="62"/>
    </row>
    <row r="22465" spans="15:15" x14ac:dyDescent="0.2">
      <c r="O22465" s="62"/>
    </row>
    <row r="22466" spans="15:15" x14ac:dyDescent="0.2">
      <c r="O22466" s="62"/>
    </row>
    <row r="22467" spans="15:15" x14ac:dyDescent="0.2">
      <c r="O22467" s="62"/>
    </row>
    <row r="22468" spans="15:15" x14ac:dyDescent="0.2">
      <c r="O22468" s="62"/>
    </row>
    <row r="22469" spans="15:15" x14ac:dyDescent="0.2">
      <c r="O22469" s="62"/>
    </row>
    <row r="22470" spans="15:15" x14ac:dyDescent="0.2">
      <c r="O22470" s="62"/>
    </row>
    <row r="22471" spans="15:15" x14ac:dyDescent="0.2">
      <c r="O22471" s="62"/>
    </row>
    <row r="22472" spans="15:15" x14ac:dyDescent="0.2">
      <c r="O22472" s="62"/>
    </row>
    <row r="22473" spans="15:15" x14ac:dyDescent="0.2">
      <c r="O22473" s="62"/>
    </row>
    <row r="22474" spans="15:15" x14ac:dyDescent="0.2">
      <c r="O22474" s="62"/>
    </row>
    <row r="22475" spans="15:15" x14ac:dyDescent="0.2">
      <c r="O22475" s="62"/>
    </row>
    <row r="22476" spans="15:15" x14ac:dyDescent="0.2">
      <c r="O22476" s="62"/>
    </row>
    <row r="22477" spans="15:15" x14ac:dyDescent="0.2">
      <c r="O22477" s="62"/>
    </row>
    <row r="22478" spans="15:15" x14ac:dyDescent="0.2">
      <c r="O22478" s="62"/>
    </row>
    <row r="22479" spans="15:15" x14ac:dyDescent="0.2">
      <c r="O22479" s="62"/>
    </row>
    <row r="22480" spans="15:15" x14ac:dyDescent="0.2">
      <c r="O22480" s="62"/>
    </row>
    <row r="22481" spans="15:15" x14ac:dyDescent="0.2">
      <c r="O22481" s="62"/>
    </row>
    <row r="22482" spans="15:15" x14ac:dyDescent="0.2">
      <c r="O22482" s="62"/>
    </row>
    <row r="22483" spans="15:15" x14ac:dyDescent="0.2">
      <c r="O22483" s="62"/>
    </row>
    <row r="22484" spans="15:15" x14ac:dyDescent="0.2">
      <c r="O22484" s="62"/>
    </row>
    <row r="22485" spans="15:15" x14ac:dyDescent="0.2">
      <c r="O22485" s="62"/>
    </row>
    <row r="22486" spans="15:15" x14ac:dyDescent="0.2">
      <c r="O22486" s="62"/>
    </row>
    <row r="22487" spans="15:15" x14ac:dyDescent="0.2">
      <c r="O22487" s="62"/>
    </row>
    <row r="22488" spans="15:15" x14ac:dyDescent="0.2">
      <c r="O22488" s="62"/>
    </row>
    <row r="22489" spans="15:15" x14ac:dyDescent="0.2">
      <c r="O22489" s="62"/>
    </row>
    <row r="22490" spans="15:15" x14ac:dyDescent="0.2">
      <c r="O22490" s="62"/>
    </row>
    <row r="22491" spans="15:15" x14ac:dyDescent="0.2">
      <c r="O22491" s="62"/>
    </row>
    <row r="22492" spans="15:15" x14ac:dyDescent="0.2">
      <c r="O22492" s="62"/>
    </row>
    <row r="22493" spans="15:15" x14ac:dyDescent="0.2">
      <c r="O22493" s="62"/>
    </row>
    <row r="22494" spans="15:15" x14ac:dyDescent="0.2">
      <c r="O22494" s="62"/>
    </row>
    <row r="22495" spans="15:15" x14ac:dyDescent="0.2">
      <c r="O22495" s="62"/>
    </row>
    <row r="22496" spans="15:15" x14ac:dyDescent="0.2">
      <c r="O22496" s="62"/>
    </row>
    <row r="22497" spans="15:15" x14ac:dyDescent="0.2">
      <c r="O22497" s="62"/>
    </row>
    <row r="22498" spans="15:15" x14ac:dyDescent="0.2">
      <c r="O22498" s="62"/>
    </row>
    <row r="22499" spans="15:15" x14ac:dyDescent="0.2">
      <c r="O22499" s="62"/>
    </row>
    <row r="22500" spans="15:15" x14ac:dyDescent="0.2">
      <c r="O22500" s="62"/>
    </row>
    <row r="22501" spans="15:15" x14ac:dyDescent="0.2">
      <c r="O22501" s="62"/>
    </row>
    <row r="22502" spans="15:15" x14ac:dyDescent="0.2">
      <c r="O22502" s="62"/>
    </row>
    <row r="22503" spans="15:15" x14ac:dyDescent="0.2">
      <c r="O22503" s="62"/>
    </row>
    <row r="22504" spans="15:15" x14ac:dyDescent="0.2">
      <c r="O22504" s="62"/>
    </row>
    <row r="22505" spans="15:15" x14ac:dyDescent="0.2">
      <c r="O22505" s="62"/>
    </row>
    <row r="22506" spans="15:15" x14ac:dyDescent="0.2">
      <c r="O22506" s="62"/>
    </row>
    <row r="22507" spans="15:15" x14ac:dyDescent="0.2">
      <c r="O22507" s="62"/>
    </row>
    <row r="22508" spans="15:15" x14ac:dyDescent="0.2">
      <c r="O22508" s="62"/>
    </row>
    <row r="22509" spans="15:15" x14ac:dyDescent="0.2">
      <c r="O22509" s="62"/>
    </row>
    <row r="22510" spans="15:15" x14ac:dyDescent="0.2">
      <c r="O22510" s="62"/>
    </row>
    <row r="22511" spans="15:15" x14ac:dyDescent="0.2">
      <c r="O22511" s="62"/>
    </row>
    <row r="22512" spans="15:15" x14ac:dyDescent="0.2">
      <c r="O22512" s="62"/>
    </row>
    <row r="22513" spans="15:15" x14ac:dyDescent="0.2">
      <c r="O22513" s="62"/>
    </row>
    <row r="22514" spans="15:15" x14ac:dyDescent="0.2">
      <c r="O22514" s="62"/>
    </row>
    <row r="22515" spans="15:15" x14ac:dyDescent="0.2">
      <c r="O22515" s="62"/>
    </row>
    <row r="22516" spans="15:15" x14ac:dyDescent="0.2">
      <c r="O22516" s="62"/>
    </row>
    <row r="22517" spans="15:15" x14ac:dyDescent="0.2">
      <c r="O22517" s="62"/>
    </row>
    <row r="22518" spans="15:15" x14ac:dyDescent="0.2">
      <c r="O22518" s="62"/>
    </row>
    <row r="22519" spans="15:15" x14ac:dyDescent="0.2">
      <c r="O22519" s="62"/>
    </row>
    <row r="22520" spans="15:15" x14ac:dyDescent="0.2">
      <c r="O22520" s="62"/>
    </row>
    <row r="22521" spans="15:15" x14ac:dyDescent="0.2">
      <c r="O22521" s="62"/>
    </row>
    <row r="22522" spans="15:15" x14ac:dyDescent="0.2">
      <c r="O22522" s="62"/>
    </row>
    <row r="22523" spans="15:15" x14ac:dyDescent="0.2">
      <c r="O22523" s="62"/>
    </row>
    <row r="22524" spans="15:15" x14ac:dyDescent="0.2">
      <c r="O22524" s="62"/>
    </row>
    <row r="22525" spans="15:15" x14ac:dyDescent="0.2">
      <c r="O22525" s="62"/>
    </row>
    <row r="22526" spans="15:15" x14ac:dyDescent="0.2">
      <c r="O22526" s="62"/>
    </row>
    <row r="22527" spans="15:15" x14ac:dyDescent="0.2">
      <c r="O22527" s="62"/>
    </row>
    <row r="22528" spans="15:15" x14ac:dyDescent="0.2">
      <c r="O22528" s="62"/>
    </row>
    <row r="22529" spans="15:15" x14ac:dyDescent="0.2">
      <c r="O22529" s="62"/>
    </row>
    <row r="22530" spans="15:15" x14ac:dyDescent="0.2">
      <c r="O22530" s="62"/>
    </row>
    <row r="22531" spans="15:15" x14ac:dyDescent="0.2">
      <c r="O22531" s="62"/>
    </row>
    <row r="22532" spans="15:15" x14ac:dyDescent="0.2">
      <c r="O22532" s="62"/>
    </row>
    <row r="22533" spans="15:15" x14ac:dyDescent="0.2">
      <c r="O22533" s="62"/>
    </row>
    <row r="22534" spans="15:15" x14ac:dyDescent="0.2">
      <c r="O22534" s="62"/>
    </row>
    <row r="22535" spans="15:15" x14ac:dyDescent="0.2">
      <c r="O22535" s="62"/>
    </row>
    <row r="22536" spans="15:15" x14ac:dyDescent="0.2">
      <c r="O22536" s="62"/>
    </row>
    <row r="22537" spans="15:15" x14ac:dyDescent="0.2">
      <c r="O22537" s="62"/>
    </row>
    <row r="22538" spans="15:15" x14ac:dyDescent="0.2">
      <c r="O22538" s="62"/>
    </row>
    <row r="22539" spans="15:15" x14ac:dyDescent="0.2">
      <c r="O22539" s="62"/>
    </row>
    <row r="22540" spans="15:15" x14ac:dyDescent="0.2">
      <c r="O22540" s="62"/>
    </row>
    <row r="22541" spans="15:15" x14ac:dyDescent="0.2">
      <c r="O22541" s="62"/>
    </row>
    <row r="22542" spans="15:15" x14ac:dyDescent="0.2">
      <c r="O22542" s="62"/>
    </row>
    <row r="22543" spans="15:15" x14ac:dyDescent="0.2">
      <c r="O22543" s="62"/>
    </row>
    <row r="22544" spans="15:15" x14ac:dyDescent="0.2">
      <c r="O22544" s="62"/>
    </row>
    <row r="22545" spans="15:15" x14ac:dyDescent="0.2">
      <c r="O22545" s="62"/>
    </row>
    <row r="22546" spans="15:15" x14ac:dyDescent="0.2">
      <c r="O22546" s="62"/>
    </row>
    <row r="22547" spans="15:15" x14ac:dyDescent="0.2">
      <c r="O22547" s="62"/>
    </row>
    <row r="22548" spans="15:15" x14ac:dyDescent="0.2">
      <c r="O22548" s="62"/>
    </row>
    <row r="22549" spans="15:15" x14ac:dyDescent="0.2">
      <c r="O22549" s="62"/>
    </row>
    <row r="22550" spans="15:15" x14ac:dyDescent="0.2">
      <c r="O22550" s="62"/>
    </row>
    <row r="22551" spans="15:15" x14ac:dyDescent="0.2">
      <c r="O22551" s="62"/>
    </row>
    <row r="22552" spans="15:15" x14ac:dyDescent="0.2">
      <c r="O22552" s="62"/>
    </row>
    <row r="22553" spans="15:15" x14ac:dyDescent="0.2">
      <c r="O22553" s="62"/>
    </row>
    <row r="22554" spans="15:15" x14ac:dyDescent="0.2">
      <c r="O22554" s="62"/>
    </row>
    <row r="22555" spans="15:15" x14ac:dyDescent="0.2">
      <c r="O22555" s="62"/>
    </row>
    <row r="22556" spans="15:15" x14ac:dyDescent="0.2">
      <c r="O22556" s="62"/>
    </row>
    <row r="22557" spans="15:15" x14ac:dyDescent="0.2">
      <c r="O22557" s="62"/>
    </row>
    <row r="22558" spans="15:15" x14ac:dyDescent="0.2">
      <c r="O22558" s="62"/>
    </row>
    <row r="22559" spans="15:15" x14ac:dyDescent="0.2">
      <c r="O22559" s="62"/>
    </row>
    <row r="22560" spans="15:15" x14ac:dyDescent="0.2">
      <c r="O22560" s="62"/>
    </row>
    <row r="22561" spans="15:15" x14ac:dyDescent="0.2">
      <c r="O22561" s="62"/>
    </row>
    <row r="22562" spans="15:15" x14ac:dyDescent="0.2">
      <c r="O22562" s="62"/>
    </row>
    <row r="22563" spans="15:15" x14ac:dyDescent="0.2">
      <c r="O22563" s="62"/>
    </row>
    <row r="22564" spans="15:15" x14ac:dyDescent="0.2">
      <c r="O22564" s="62"/>
    </row>
    <row r="22565" spans="15:15" x14ac:dyDescent="0.2">
      <c r="O22565" s="62"/>
    </row>
    <row r="22566" spans="15:15" x14ac:dyDescent="0.2">
      <c r="O22566" s="62"/>
    </row>
    <row r="22567" spans="15:15" x14ac:dyDescent="0.2">
      <c r="O22567" s="62"/>
    </row>
    <row r="22568" spans="15:15" x14ac:dyDescent="0.2">
      <c r="O22568" s="62"/>
    </row>
    <row r="22569" spans="15:15" x14ac:dyDescent="0.2">
      <c r="O22569" s="62"/>
    </row>
    <row r="22570" spans="15:15" x14ac:dyDescent="0.2">
      <c r="O22570" s="62"/>
    </row>
    <row r="22571" spans="15:15" x14ac:dyDescent="0.2">
      <c r="O22571" s="62"/>
    </row>
    <row r="22572" spans="15:15" x14ac:dyDescent="0.2">
      <c r="O22572" s="62"/>
    </row>
    <row r="22573" spans="15:15" x14ac:dyDescent="0.2">
      <c r="O22573" s="62"/>
    </row>
    <row r="22574" spans="15:15" x14ac:dyDescent="0.2">
      <c r="O22574" s="62"/>
    </row>
    <row r="22575" spans="15:15" x14ac:dyDescent="0.2">
      <c r="O22575" s="62"/>
    </row>
    <row r="22576" spans="15:15" x14ac:dyDescent="0.2">
      <c r="O22576" s="62"/>
    </row>
    <row r="22577" spans="15:15" x14ac:dyDescent="0.2">
      <c r="O22577" s="62"/>
    </row>
    <row r="22578" spans="15:15" x14ac:dyDescent="0.2">
      <c r="O22578" s="62"/>
    </row>
    <row r="22579" spans="15:15" x14ac:dyDescent="0.2">
      <c r="O22579" s="62"/>
    </row>
    <row r="22580" spans="15:15" x14ac:dyDescent="0.2">
      <c r="O22580" s="62"/>
    </row>
    <row r="22581" spans="15:15" x14ac:dyDescent="0.2">
      <c r="O22581" s="62"/>
    </row>
    <row r="22582" spans="15:15" x14ac:dyDescent="0.2">
      <c r="O22582" s="62"/>
    </row>
    <row r="22583" spans="15:15" x14ac:dyDescent="0.2">
      <c r="O22583" s="62"/>
    </row>
    <row r="22584" spans="15:15" x14ac:dyDescent="0.2">
      <c r="O22584" s="62"/>
    </row>
    <row r="22585" spans="15:15" x14ac:dyDescent="0.2">
      <c r="O22585" s="62"/>
    </row>
    <row r="22586" spans="15:15" x14ac:dyDescent="0.2">
      <c r="O22586" s="62"/>
    </row>
    <row r="22587" spans="15:15" x14ac:dyDescent="0.2">
      <c r="O22587" s="62"/>
    </row>
    <row r="22588" spans="15:15" x14ac:dyDescent="0.2">
      <c r="O22588" s="62"/>
    </row>
    <row r="22589" spans="15:15" x14ac:dyDescent="0.2">
      <c r="O22589" s="62"/>
    </row>
    <row r="22590" spans="15:15" x14ac:dyDescent="0.2">
      <c r="O22590" s="62"/>
    </row>
    <row r="22591" spans="15:15" x14ac:dyDescent="0.2">
      <c r="O22591" s="62"/>
    </row>
    <row r="22592" spans="15:15" x14ac:dyDescent="0.2">
      <c r="O22592" s="62"/>
    </row>
    <row r="22593" spans="15:15" x14ac:dyDescent="0.2">
      <c r="O22593" s="62"/>
    </row>
    <row r="22594" spans="15:15" x14ac:dyDescent="0.2">
      <c r="O22594" s="62"/>
    </row>
    <row r="22595" spans="15:15" x14ac:dyDescent="0.2">
      <c r="O22595" s="62"/>
    </row>
    <row r="22596" spans="15:15" x14ac:dyDescent="0.2">
      <c r="O22596" s="62"/>
    </row>
    <row r="22597" spans="15:15" x14ac:dyDescent="0.2">
      <c r="O22597" s="62"/>
    </row>
    <row r="22598" spans="15:15" x14ac:dyDescent="0.2">
      <c r="O22598" s="62"/>
    </row>
    <row r="22599" spans="15:15" x14ac:dyDescent="0.2">
      <c r="O22599" s="62"/>
    </row>
    <row r="22600" spans="15:15" x14ac:dyDescent="0.2">
      <c r="O22600" s="62"/>
    </row>
    <row r="22601" spans="15:15" x14ac:dyDescent="0.2">
      <c r="O22601" s="62"/>
    </row>
    <row r="22602" spans="15:15" x14ac:dyDescent="0.2">
      <c r="O22602" s="62"/>
    </row>
    <row r="22603" spans="15:15" x14ac:dyDescent="0.2">
      <c r="O22603" s="62"/>
    </row>
    <row r="22604" spans="15:15" x14ac:dyDescent="0.2">
      <c r="O22604" s="62"/>
    </row>
    <row r="22605" spans="15:15" x14ac:dyDescent="0.2">
      <c r="O22605" s="62"/>
    </row>
    <row r="22606" spans="15:15" x14ac:dyDescent="0.2">
      <c r="O22606" s="62"/>
    </row>
    <row r="22607" spans="15:15" x14ac:dyDescent="0.2">
      <c r="O22607" s="62"/>
    </row>
    <row r="22608" spans="15:15" x14ac:dyDescent="0.2">
      <c r="O22608" s="62"/>
    </row>
    <row r="22609" spans="15:15" x14ac:dyDescent="0.2">
      <c r="O22609" s="62"/>
    </row>
    <row r="22610" spans="15:15" x14ac:dyDescent="0.2">
      <c r="O22610" s="62"/>
    </row>
    <row r="22611" spans="15:15" x14ac:dyDescent="0.2">
      <c r="O22611" s="62"/>
    </row>
    <row r="22612" spans="15:15" x14ac:dyDescent="0.2">
      <c r="O22612" s="62"/>
    </row>
    <row r="22613" spans="15:15" x14ac:dyDescent="0.2">
      <c r="O22613" s="62"/>
    </row>
    <row r="22614" spans="15:15" x14ac:dyDescent="0.2">
      <c r="O22614" s="62"/>
    </row>
    <row r="22615" spans="15:15" x14ac:dyDescent="0.2">
      <c r="O22615" s="62"/>
    </row>
    <row r="22616" spans="15:15" x14ac:dyDescent="0.2">
      <c r="O22616" s="62"/>
    </row>
    <row r="22617" spans="15:15" x14ac:dyDescent="0.2">
      <c r="O22617" s="62"/>
    </row>
    <row r="22618" spans="15:15" x14ac:dyDescent="0.2">
      <c r="O22618" s="62"/>
    </row>
    <row r="22619" spans="15:15" x14ac:dyDescent="0.2">
      <c r="O22619" s="62"/>
    </row>
    <row r="22620" spans="15:15" x14ac:dyDescent="0.2">
      <c r="O22620" s="62"/>
    </row>
    <row r="22621" spans="15:15" x14ac:dyDescent="0.2">
      <c r="O22621" s="62"/>
    </row>
    <row r="22622" spans="15:15" x14ac:dyDescent="0.2">
      <c r="O22622" s="62"/>
    </row>
    <row r="22623" spans="15:15" x14ac:dyDescent="0.2">
      <c r="O22623" s="62"/>
    </row>
    <row r="22624" spans="15:15" x14ac:dyDescent="0.2">
      <c r="O22624" s="62"/>
    </row>
    <row r="22625" spans="15:15" x14ac:dyDescent="0.2">
      <c r="O22625" s="62"/>
    </row>
    <row r="22626" spans="15:15" x14ac:dyDescent="0.2">
      <c r="O22626" s="62"/>
    </row>
    <row r="22627" spans="15:15" x14ac:dyDescent="0.2">
      <c r="O22627" s="62"/>
    </row>
    <row r="22628" spans="15:15" x14ac:dyDescent="0.2">
      <c r="O22628" s="62"/>
    </row>
    <row r="22629" spans="15:15" x14ac:dyDescent="0.2">
      <c r="O22629" s="62"/>
    </row>
    <row r="22630" spans="15:15" x14ac:dyDescent="0.2">
      <c r="O22630" s="62"/>
    </row>
    <row r="22631" spans="15:15" x14ac:dyDescent="0.2">
      <c r="O22631" s="62"/>
    </row>
    <row r="22632" spans="15:15" x14ac:dyDescent="0.2">
      <c r="O22632" s="62"/>
    </row>
    <row r="22633" spans="15:15" x14ac:dyDescent="0.2">
      <c r="O22633" s="62"/>
    </row>
    <row r="22634" spans="15:15" x14ac:dyDescent="0.2">
      <c r="O22634" s="62"/>
    </row>
    <row r="22635" spans="15:15" x14ac:dyDescent="0.2">
      <c r="O22635" s="62"/>
    </row>
    <row r="22636" spans="15:15" x14ac:dyDescent="0.2">
      <c r="O22636" s="62"/>
    </row>
    <row r="22637" spans="15:15" x14ac:dyDescent="0.2">
      <c r="O22637" s="62"/>
    </row>
    <row r="22638" spans="15:15" x14ac:dyDescent="0.2">
      <c r="O22638" s="62"/>
    </row>
    <row r="22639" spans="15:15" x14ac:dyDescent="0.2">
      <c r="O22639" s="62"/>
    </row>
    <row r="22640" spans="15:15" x14ac:dyDescent="0.2">
      <c r="O22640" s="62"/>
    </row>
    <row r="22641" spans="15:15" x14ac:dyDescent="0.2">
      <c r="O22641" s="62"/>
    </row>
    <row r="22642" spans="15:15" x14ac:dyDescent="0.2">
      <c r="O22642" s="62"/>
    </row>
    <row r="22643" spans="15:15" x14ac:dyDescent="0.2">
      <c r="O22643" s="62"/>
    </row>
    <row r="22644" spans="15:15" x14ac:dyDescent="0.2">
      <c r="O22644" s="62"/>
    </row>
    <row r="22645" spans="15:15" x14ac:dyDescent="0.2">
      <c r="O22645" s="62"/>
    </row>
    <row r="22646" spans="15:15" x14ac:dyDescent="0.2">
      <c r="O22646" s="62"/>
    </row>
    <row r="22647" spans="15:15" x14ac:dyDescent="0.2">
      <c r="O22647" s="62"/>
    </row>
    <row r="22648" spans="15:15" x14ac:dyDescent="0.2">
      <c r="O22648" s="62"/>
    </row>
    <row r="22649" spans="15:15" x14ac:dyDescent="0.2">
      <c r="O22649" s="62"/>
    </row>
    <row r="22650" spans="15:15" x14ac:dyDescent="0.2">
      <c r="O22650" s="62"/>
    </row>
    <row r="22651" spans="15:15" x14ac:dyDescent="0.2">
      <c r="O22651" s="62"/>
    </row>
    <row r="22652" spans="15:15" x14ac:dyDescent="0.2">
      <c r="O22652" s="62"/>
    </row>
    <row r="22653" spans="15:15" x14ac:dyDescent="0.2">
      <c r="O22653" s="62"/>
    </row>
    <row r="22654" spans="15:15" x14ac:dyDescent="0.2">
      <c r="O22654" s="62"/>
    </row>
    <row r="22655" spans="15:15" x14ac:dyDescent="0.2">
      <c r="O22655" s="62"/>
    </row>
    <row r="22656" spans="15:15" x14ac:dyDescent="0.2">
      <c r="O22656" s="62"/>
    </row>
    <row r="22657" spans="15:15" x14ac:dyDescent="0.2">
      <c r="O22657" s="62"/>
    </row>
    <row r="22658" spans="15:15" x14ac:dyDescent="0.2">
      <c r="O22658" s="62"/>
    </row>
    <row r="22659" spans="15:15" x14ac:dyDescent="0.2">
      <c r="O22659" s="62"/>
    </row>
    <row r="22660" spans="15:15" x14ac:dyDescent="0.2">
      <c r="O22660" s="62"/>
    </row>
    <row r="22661" spans="15:15" x14ac:dyDescent="0.2">
      <c r="O22661" s="62"/>
    </row>
    <row r="22662" spans="15:15" x14ac:dyDescent="0.2">
      <c r="O22662" s="62"/>
    </row>
    <row r="22663" spans="15:15" x14ac:dyDescent="0.2">
      <c r="O22663" s="62"/>
    </row>
    <row r="22664" spans="15:15" x14ac:dyDescent="0.2">
      <c r="O22664" s="62"/>
    </row>
    <row r="22665" spans="15:15" x14ac:dyDescent="0.2">
      <c r="O22665" s="62"/>
    </row>
    <row r="22666" spans="15:15" x14ac:dyDescent="0.2">
      <c r="O22666" s="62"/>
    </row>
    <row r="22667" spans="15:15" x14ac:dyDescent="0.2">
      <c r="O22667" s="62"/>
    </row>
    <row r="22668" spans="15:15" x14ac:dyDescent="0.2">
      <c r="O22668" s="62"/>
    </row>
    <row r="22669" spans="15:15" x14ac:dyDescent="0.2">
      <c r="O22669" s="62"/>
    </row>
    <row r="22670" spans="15:15" x14ac:dyDescent="0.2">
      <c r="O22670" s="62"/>
    </row>
    <row r="22671" spans="15:15" x14ac:dyDescent="0.2">
      <c r="O22671" s="62"/>
    </row>
    <row r="22672" spans="15:15" x14ac:dyDescent="0.2">
      <c r="O22672" s="62"/>
    </row>
    <row r="22673" spans="15:15" x14ac:dyDescent="0.2">
      <c r="O22673" s="62"/>
    </row>
    <row r="22674" spans="15:15" x14ac:dyDescent="0.2">
      <c r="O22674" s="62"/>
    </row>
    <row r="22675" spans="15:15" x14ac:dyDescent="0.2">
      <c r="O22675" s="62"/>
    </row>
    <row r="22676" spans="15:15" x14ac:dyDescent="0.2">
      <c r="O22676" s="62"/>
    </row>
    <row r="22677" spans="15:15" x14ac:dyDescent="0.2">
      <c r="O22677" s="62"/>
    </row>
    <row r="22678" spans="15:15" x14ac:dyDescent="0.2">
      <c r="O22678" s="62"/>
    </row>
    <row r="22679" spans="15:15" x14ac:dyDescent="0.2">
      <c r="O22679" s="62"/>
    </row>
    <row r="22680" spans="15:15" x14ac:dyDescent="0.2">
      <c r="O22680" s="62"/>
    </row>
    <row r="22681" spans="15:15" x14ac:dyDescent="0.2">
      <c r="O22681" s="62"/>
    </row>
    <row r="22682" spans="15:15" x14ac:dyDescent="0.2">
      <c r="O22682" s="62"/>
    </row>
    <row r="22683" spans="15:15" x14ac:dyDescent="0.2">
      <c r="O22683" s="62"/>
    </row>
    <row r="22684" spans="15:15" x14ac:dyDescent="0.2">
      <c r="O22684" s="62"/>
    </row>
    <row r="22685" spans="15:15" x14ac:dyDescent="0.2">
      <c r="O22685" s="62"/>
    </row>
    <row r="22686" spans="15:15" x14ac:dyDescent="0.2">
      <c r="O22686" s="62"/>
    </row>
    <row r="22687" spans="15:15" x14ac:dyDescent="0.2">
      <c r="O22687" s="62"/>
    </row>
    <row r="22688" spans="15:15" x14ac:dyDescent="0.2">
      <c r="O22688" s="62"/>
    </row>
    <row r="22689" spans="15:15" x14ac:dyDescent="0.2">
      <c r="O22689" s="62"/>
    </row>
    <row r="22690" spans="15:15" x14ac:dyDescent="0.2">
      <c r="O22690" s="62"/>
    </row>
    <row r="22691" spans="15:15" x14ac:dyDescent="0.2">
      <c r="O22691" s="62"/>
    </row>
    <row r="22692" spans="15:15" x14ac:dyDescent="0.2">
      <c r="O22692" s="62"/>
    </row>
    <row r="22693" spans="15:15" x14ac:dyDescent="0.2">
      <c r="O22693" s="62"/>
    </row>
    <row r="22694" spans="15:15" x14ac:dyDescent="0.2">
      <c r="O22694" s="62"/>
    </row>
    <row r="22695" spans="15:15" x14ac:dyDescent="0.2">
      <c r="O22695" s="62"/>
    </row>
    <row r="22696" spans="15:15" x14ac:dyDescent="0.2">
      <c r="O22696" s="62"/>
    </row>
    <row r="22697" spans="15:15" x14ac:dyDescent="0.2">
      <c r="O22697" s="62"/>
    </row>
    <row r="22698" spans="15:15" x14ac:dyDescent="0.2">
      <c r="O22698" s="62"/>
    </row>
    <row r="22699" spans="15:15" x14ac:dyDescent="0.2">
      <c r="O22699" s="62"/>
    </row>
    <row r="22700" spans="15:15" x14ac:dyDescent="0.2">
      <c r="O22700" s="62"/>
    </row>
    <row r="22701" spans="15:15" x14ac:dyDescent="0.2">
      <c r="O22701" s="62"/>
    </row>
    <row r="22702" spans="15:15" x14ac:dyDescent="0.2">
      <c r="O22702" s="62"/>
    </row>
    <row r="22703" spans="15:15" x14ac:dyDescent="0.2">
      <c r="O22703" s="62"/>
    </row>
    <row r="22704" spans="15:15" x14ac:dyDescent="0.2">
      <c r="O22704" s="62"/>
    </row>
    <row r="22705" spans="15:15" x14ac:dyDescent="0.2">
      <c r="O22705" s="62"/>
    </row>
    <row r="22706" spans="15:15" x14ac:dyDescent="0.2">
      <c r="O22706" s="62"/>
    </row>
    <row r="22707" spans="15:15" x14ac:dyDescent="0.2">
      <c r="O22707" s="62"/>
    </row>
    <row r="22708" spans="15:15" x14ac:dyDescent="0.2">
      <c r="O22708" s="62"/>
    </row>
    <row r="22709" spans="15:15" x14ac:dyDescent="0.2">
      <c r="O22709" s="62"/>
    </row>
    <row r="22710" spans="15:15" x14ac:dyDescent="0.2">
      <c r="O22710" s="62"/>
    </row>
    <row r="22711" spans="15:15" x14ac:dyDescent="0.2">
      <c r="O22711" s="62"/>
    </row>
    <row r="22712" spans="15:15" x14ac:dyDescent="0.2">
      <c r="O22712" s="62"/>
    </row>
    <row r="22713" spans="15:15" x14ac:dyDescent="0.2">
      <c r="O22713" s="62"/>
    </row>
    <row r="22714" spans="15:15" x14ac:dyDescent="0.2">
      <c r="O22714" s="62"/>
    </row>
    <row r="22715" spans="15:15" x14ac:dyDescent="0.2">
      <c r="O22715" s="62"/>
    </row>
    <row r="22716" spans="15:15" x14ac:dyDescent="0.2">
      <c r="O22716" s="62"/>
    </row>
    <row r="22717" spans="15:15" x14ac:dyDescent="0.2">
      <c r="O22717" s="62"/>
    </row>
    <row r="22718" spans="15:15" x14ac:dyDescent="0.2">
      <c r="O22718" s="62"/>
    </row>
    <row r="22719" spans="15:15" x14ac:dyDescent="0.2">
      <c r="O22719" s="62"/>
    </row>
    <row r="22720" spans="15:15" x14ac:dyDescent="0.2">
      <c r="O22720" s="62"/>
    </row>
    <row r="22721" spans="15:15" x14ac:dyDescent="0.2">
      <c r="O22721" s="62"/>
    </row>
    <row r="22722" spans="15:15" x14ac:dyDescent="0.2">
      <c r="O22722" s="62"/>
    </row>
    <row r="22723" spans="15:15" x14ac:dyDescent="0.2">
      <c r="O22723" s="62"/>
    </row>
    <row r="22724" spans="15:15" x14ac:dyDescent="0.2">
      <c r="O22724" s="62"/>
    </row>
    <row r="22725" spans="15:15" x14ac:dyDescent="0.2">
      <c r="O22725" s="62"/>
    </row>
    <row r="22726" spans="15:15" x14ac:dyDescent="0.2">
      <c r="O22726" s="62"/>
    </row>
    <row r="22727" spans="15:15" x14ac:dyDescent="0.2">
      <c r="O22727" s="62"/>
    </row>
    <row r="22728" spans="15:15" x14ac:dyDescent="0.2">
      <c r="O22728" s="62"/>
    </row>
    <row r="22729" spans="15:15" x14ac:dyDescent="0.2">
      <c r="O22729" s="62"/>
    </row>
    <row r="22730" spans="15:15" x14ac:dyDescent="0.2">
      <c r="O22730" s="62"/>
    </row>
    <row r="22731" spans="15:15" x14ac:dyDescent="0.2">
      <c r="O22731" s="62"/>
    </row>
    <row r="22732" spans="15:15" x14ac:dyDescent="0.2">
      <c r="O22732" s="62"/>
    </row>
    <row r="22733" spans="15:15" x14ac:dyDescent="0.2">
      <c r="O22733" s="62"/>
    </row>
    <row r="22734" spans="15:15" x14ac:dyDescent="0.2">
      <c r="O22734" s="62"/>
    </row>
    <row r="22735" spans="15:15" x14ac:dyDescent="0.2">
      <c r="O22735" s="62"/>
    </row>
    <row r="22736" spans="15:15" x14ac:dyDescent="0.2">
      <c r="O22736" s="62"/>
    </row>
    <row r="22737" spans="15:15" x14ac:dyDescent="0.2">
      <c r="O22737" s="62"/>
    </row>
    <row r="22738" spans="15:15" x14ac:dyDescent="0.2">
      <c r="O22738" s="62"/>
    </row>
    <row r="22739" spans="15:15" x14ac:dyDescent="0.2">
      <c r="O22739" s="62"/>
    </row>
    <row r="22740" spans="15:15" x14ac:dyDescent="0.2">
      <c r="O22740" s="62"/>
    </row>
    <row r="22741" spans="15:15" x14ac:dyDescent="0.2">
      <c r="O22741" s="62"/>
    </row>
    <row r="22742" spans="15:15" x14ac:dyDescent="0.2">
      <c r="O22742" s="62"/>
    </row>
    <row r="22743" spans="15:15" x14ac:dyDescent="0.2">
      <c r="O22743" s="62"/>
    </row>
    <row r="22744" spans="15:15" x14ac:dyDescent="0.2">
      <c r="O22744" s="62"/>
    </row>
    <row r="22745" spans="15:15" x14ac:dyDescent="0.2">
      <c r="O22745" s="62"/>
    </row>
    <row r="22746" spans="15:15" x14ac:dyDescent="0.2">
      <c r="O22746" s="62"/>
    </row>
    <row r="22747" spans="15:15" x14ac:dyDescent="0.2">
      <c r="O22747" s="62"/>
    </row>
    <row r="22748" spans="15:15" x14ac:dyDescent="0.2">
      <c r="O22748" s="62"/>
    </row>
    <row r="22749" spans="15:15" x14ac:dyDescent="0.2">
      <c r="O22749" s="62"/>
    </row>
    <row r="22750" spans="15:15" x14ac:dyDescent="0.2">
      <c r="O22750" s="62"/>
    </row>
    <row r="22751" spans="15:15" x14ac:dyDescent="0.2">
      <c r="O22751" s="62"/>
    </row>
    <row r="22752" spans="15:15" x14ac:dyDescent="0.2">
      <c r="O22752" s="62"/>
    </row>
    <row r="22753" spans="15:15" x14ac:dyDescent="0.2">
      <c r="O22753" s="62"/>
    </row>
    <row r="22754" spans="15:15" x14ac:dyDescent="0.2">
      <c r="O22754" s="62"/>
    </row>
    <row r="22755" spans="15:15" x14ac:dyDescent="0.2">
      <c r="O22755" s="62"/>
    </row>
    <row r="22756" spans="15:15" x14ac:dyDescent="0.2">
      <c r="O22756" s="62"/>
    </row>
    <row r="22757" spans="15:15" x14ac:dyDescent="0.2">
      <c r="O22757" s="62"/>
    </row>
    <row r="22758" spans="15:15" x14ac:dyDescent="0.2">
      <c r="O22758" s="62"/>
    </row>
    <row r="22759" spans="15:15" x14ac:dyDescent="0.2">
      <c r="O22759" s="62"/>
    </row>
    <row r="22760" spans="15:15" x14ac:dyDescent="0.2">
      <c r="O22760" s="62"/>
    </row>
    <row r="22761" spans="15:15" x14ac:dyDescent="0.2">
      <c r="O22761" s="62"/>
    </row>
    <row r="22762" spans="15:15" x14ac:dyDescent="0.2">
      <c r="O22762" s="62"/>
    </row>
    <row r="22763" spans="15:15" x14ac:dyDescent="0.2">
      <c r="O22763" s="62"/>
    </row>
    <row r="22764" spans="15:15" x14ac:dyDescent="0.2">
      <c r="O22764" s="62"/>
    </row>
    <row r="22765" spans="15:15" x14ac:dyDescent="0.2">
      <c r="O22765" s="62"/>
    </row>
    <row r="22766" spans="15:15" x14ac:dyDescent="0.2">
      <c r="O22766" s="62"/>
    </row>
    <row r="22767" spans="15:15" x14ac:dyDescent="0.2">
      <c r="O22767" s="62"/>
    </row>
    <row r="22768" spans="15:15" x14ac:dyDescent="0.2">
      <c r="O22768" s="62"/>
    </row>
    <row r="22769" spans="15:15" x14ac:dyDescent="0.2">
      <c r="O22769" s="62"/>
    </row>
    <row r="22770" spans="15:15" x14ac:dyDescent="0.2">
      <c r="O22770" s="62"/>
    </row>
    <row r="22771" spans="15:15" x14ac:dyDescent="0.2">
      <c r="O22771" s="62"/>
    </row>
    <row r="22772" spans="15:15" x14ac:dyDescent="0.2">
      <c r="O22772" s="62"/>
    </row>
    <row r="22773" spans="15:15" x14ac:dyDescent="0.2">
      <c r="O22773" s="62"/>
    </row>
    <row r="22774" spans="15:15" x14ac:dyDescent="0.2">
      <c r="O22774" s="62"/>
    </row>
    <row r="22775" spans="15:15" x14ac:dyDescent="0.2">
      <c r="O22775" s="62"/>
    </row>
    <row r="22776" spans="15:15" x14ac:dyDescent="0.2">
      <c r="O22776" s="62"/>
    </row>
    <row r="22777" spans="15:15" x14ac:dyDescent="0.2">
      <c r="O22777" s="62"/>
    </row>
    <row r="22778" spans="15:15" x14ac:dyDescent="0.2">
      <c r="O22778" s="62"/>
    </row>
    <row r="22779" spans="15:15" x14ac:dyDescent="0.2">
      <c r="O22779" s="62"/>
    </row>
    <row r="22780" spans="15:15" x14ac:dyDescent="0.2">
      <c r="O22780" s="62"/>
    </row>
    <row r="22781" spans="15:15" x14ac:dyDescent="0.2">
      <c r="O22781" s="62"/>
    </row>
    <row r="22782" spans="15:15" x14ac:dyDescent="0.2">
      <c r="O22782" s="62"/>
    </row>
    <row r="22783" spans="15:15" x14ac:dyDescent="0.2">
      <c r="O22783" s="62"/>
    </row>
    <row r="22784" spans="15:15" x14ac:dyDescent="0.2">
      <c r="O22784" s="62"/>
    </row>
    <row r="22785" spans="15:15" x14ac:dyDescent="0.2">
      <c r="O22785" s="62"/>
    </row>
    <row r="22786" spans="15:15" x14ac:dyDescent="0.2">
      <c r="O22786" s="62"/>
    </row>
    <row r="22787" spans="15:15" x14ac:dyDescent="0.2">
      <c r="O22787" s="62"/>
    </row>
    <row r="22788" spans="15:15" x14ac:dyDescent="0.2">
      <c r="O22788" s="62"/>
    </row>
    <row r="22789" spans="15:15" x14ac:dyDescent="0.2">
      <c r="O22789" s="62"/>
    </row>
    <row r="22790" spans="15:15" x14ac:dyDescent="0.2">
      <c r="O22790" s="62"/>
    </row>
    <row r="22791" spans="15:15" x14ac:dyDescent="0.2">
      <c r="O22791" s="62"/>
    </row>
    <row r="22792" spans="15:15" x14ac:dyDescent="0.2">
      <c r="O22792" s="62"/>
    </row>
    <row r="22793" spans="15:15" x14ac:dyDescent="0.2">
      <c r="O22793" s="62"/>
    </row>
    <row r="22794" spans="15:15" x14ac:dyDescent="0.2">
      <c r="O22794" s="62"/>
    </row>
    <row r="22795" spans="15:15" x14ac:dyDescent="0.2">
      <c r="O22795" s="62"/>
    </row>
    <row r="22796" spans="15:15" x14ac:dyDescent="0.2">
      <c r="O22796" s="62"/>
    </row>
    <row r="22797" spans="15:15" x14ac:dyDescent="0.2">
      <c r="O22797" s="62"/>
    </row>
    <row r="22798" spans="15:15" x14ac:dyDescent="0.2">
      <c r="O22798" s="62"/>
    </row>
    <row r="22799" spans="15:15" x14ac:dyDescent="0.2">
      <c r="O22799" s="62"/>
    </row>
    <row r="22800" spans="15:15" x14ac:dyDescent="0.2">
      <c r="O22800" s="62"/>
    </row>
    <row r="22801" spans="15:15" x14ac:dyDescent="0.2">
      <c r="O22801" s="62"/>
    </row>
    <row r="22802" spans="15:15" x14ac:dyDescent="0.2">
      <c r="O22802" s="62"/>
    </row>
    <row r="22803" spans="15:15" x14ac:dyDescent="0.2">
      <c r="O22803" s="62"/>
    </row>
    <row r="22804" spans="15:15" x14ac:dyDescent="0.2">
      <c r="O22804" s="62"/>
    </row>
    <row r="22805" spans="15:15" x14ac:dyDescent="0.2">
      <c r="O22805" s="62"/>
    </row>
    <row r="22806" spans="15:15" x14ac:dyDescent="0.2">
      <c r="O22806" s="62"/>
    </row>
    <row r="22807" spans="15:15" x14ac:dyDescent="0.2">
      <c r="O22807" s="62"/>
    </row>
    <row r="22808" spans="15:15" x14ac:dyDescent="0.2">
      <c r="O22808" s="62"/>
    </row>
    <row r="22809" spans="15:15" x14ac:dyDescent="0.2">
      <c r="O22809" s="62"/>
    </row>
    <row r="22810" spans="15:15" x14ac:dyDescent="0.2">
      <c r="O22810" s="62"/>
    </row>
    <row r="22811" spans="15:15" x14ac:dyDescent="0.2">
      <c r="O22811" s="62"/>
    </row>
    <row r="22812" spans="15:15" x14ac:dyDescent="0.2">
      <c r="O22812" s="62"/>
    </row>
    <row r="22813" spans="15:15" x14ac:dyDescent="0.2">
      <c r="O22813" s="62"/>
    </row>
    <row r="22814" spans="15:15" x14ac:dyDescent="0.2">
      <c r="O22814" s="62"/>
    </row>
    <row r="22815" spans="15:15" x14ac:dyDescent="0.2">
      <c r="O22815" s="62"/>
    </row>
    <row r="22816" spans="15:15" x14ac:dyDescent="0.2">
      <c r="O22816" s="62"/>
    </row>
    <row r="22817" spans="15:15" x14ac:dyDescent="0.2">
      <c r="O22817" s="62"/>
    </row>
    <row r="22818" spans="15:15" x14ac:dyDescent="0.2">
      <c r="O22818" s="62"/>
    </row>
    <row r="22819" spans="15:15" x14ac:dyDescent="0.2">
      <c r="O22819" s="62"/>
    </row>
    <row r="22820" spans="15:15" x14ac:dyDescent="0.2">
      <c r="O22820" s="62"/>
    </row>
    <row r="22821" spans="15:15" x14ac:dyDescent="0.2">
      <c r="O22821" s="62"/>
    </row>
    <row r="22822" spans="15:15" x14ac:dyDescent="0.2">
      <c r="O22822" s="62"/>
    </row>
    <row r="22823" spans="15:15" x14ac:dyDescent="0.2">
      <c r="O22823" s="62"/>
    </row>
    <row r="22824" spans="15:15" x14ac:dyDescent="0.2">
      <c r="O22824" s="62"/>
    </row>
    <row r="22825" spans="15:15" x14ac:dyDescent="0.2">
      <c r="O22825" s="62"/>
    </row>
    <row r="22826" spans="15:15" x14ac:dyDescent="0.2">
      <c r="O22826" s="62"/>
    </row>
    <row r="22827" spans="15:15" x14ac:dyDescent="0.2">
      <c r="O22827" s="62"/>
    </row>
    <row r="22828" spans="15:15" x14ac:dyDescent="0.2">
      <c r="O22828" s="62"/>
    </row>
    <row r="22829" spans="15:15" x14ac:dyDescent="0.2">
      <c r="O22829" s="62"/>
    </row>
    <row r="22830" spans="15:15" x14ac:dyDescent="0.2">
      <c r="O22830" s="62"/>
    </row>
    <row r="22831" spans="15:15" x14ac:dyDescent="0.2">
      <c r="O22831" s="62"/>
    </row>
    <row r="22832" spans="15:15" x14ac:dyDescent="0.2">
      <c r="O22832" s="62"/>
    </row>
    <row r="22833" spans="15:15" x14ac:dyDescent="0.2">
      <c r="O22833" s="62"/>
    </row>
    <row r="22834" spans="15:15" x14ac:dyDescent="0.2">
      <c r="O22834" s="62"/>
    </row>
    <row r="22835" spans="15:15" x14ac:dyDescent="0.2">
      <c r="O22835" s="62"/>
    </row>
    <row r="22836" spans="15:15" x14ac:dyDescent="0.2">
      <c r="O22836" s="62"/>
    </row>
    <row r="22837" spans="15:15" x14ac:dyDescent="0.2">
      <c r="O22837" s="62"/>
    </row>
    <row r="22838" spans="15:15" x14ac:dyDescent="0.2">
      <c r="O22838" s="62"/>
    </row>
    <row r="22839" spans="15:15" x14ac:dyDescent="0.2">
      <c r="O22839" s="62"/>
    </row>
    <row r="22840" spans="15:15" x14ac:dyDescent="0.2">
      <c r="O22840" s="62"/>
    </row>
    <row r="22841" spans="15:15" x14ac:dyDescent="0.2">
      <c r="O22841" s="62"/>
    </row>
    <row r="22842" spans="15:15" x14ac:dyDescent="0.2">
      <c r="O22842" s="62"/>
    </row>
    <row r="22843" spans="15:15" x14ac:dyDescent="0.2">
      <c r="O22843" s="62"/>
    </row>
    <row r="22844" spans="15:15" x14ac:dyDescent="0.2">
      <c r="O22844" s="62"/>
    </row>
    <row r="22845" spans="15:15" x14ac:dyDescent="0.2">
      <c r="O22845" s="62"/>
    </row>
    <row r="22846" spans="15:15" x14ac:dyDescent="0.2">
      <c r="O22846" s="62"/>
    </row>
    <row r="22847" spans="15:15" x14ac:dyDescent="0.2">
      <c r="O22847" s="62"/>
    </row>
    <row r="22848" spans="15:15" x14ac:dyDescent="0.2">
      <c r="O22848" s="62"/>
    </row>
    <row r="22849" spans="15:15" x14ac:dyDescent="0.2">
      <c r="O22849" s="62"/>
    </row>
    <row r="22850" spans="15:15" x14ac:dyDescent="0.2">
      <c r="O22850" s="62"/>
    </row>
    <row r="22851" spans="15:15" x14ac:dyDescent="0.2">
      <c r="O22851" s="62"/>
    </row>
    <row r="22852" spans="15:15" x14ac:dyDescent="0.2">
      <c r="O22852" s="62"/>
    </row>
    <row r="22853" spans="15:15" x14ac:dyDescent="0.2">
      <c r="O22853" s="62"/>
    </row>
    <row r="22854" spans="15:15" x14ac:dyDescent="0.2">
      <c r="O22854" s="62"/>
    </row>
    <row r="22855" spans="15:15" x14ac:dyDescent="0.2">
      <c r="O22855" s="62"/>
    </row>
    <row r="22856" spans="15:15" x14ac:dyDescent="0.2">
      <c r="O22856" s="62"/>
    </row>
    <row r="22857" spans="15:15" x14ac:dyDescent="0.2">
      <c r="O22857" s="62"/>
    </row>
    <row r="22858" spans="15:15" x14ac:dyDescent="0.2">
      <c r="O22858" s="62"/>
    </row>
    <row r="22859" spans="15:15" x14ac:dyDescent="0.2">
      <c r="O22859" s="62"/>
    </row>
    <row r="22860" spans="15:15" x14ac:dyDescent="0.2">
      <c r="O22860" s="62"/>
    </row>
    <row r="22861" spans="15:15" x14ac:dyDescent="0.2">
      <c r="O22861" s="62"/>
    </row>
    <row r="22862" spans="15:15" x14ac:dyDescent="0.2">
      <c r="O22862" s="62"/>
    </row>
    <row r="22863" spans="15:15" x14ac:dyDescent="0.2">
      <c r="O22863" s="62"/>
    </row>
    <row r="22864" spans="15:15" x14ac:dyDescent="0.2">
      <c r="O22864" s="62"/>
    </row>
    <row r="22865" spans="15:15" x14ac:dyDescent="0.2">
      <c r="O22865" s="62"/>
    </row>
    <row r="22866" spans="15:15" x14ac:dyDescent="0.2">
      <c r="O22866" s="62"/>
    </row>
    <row r="22867" spans="15:15" x14ac:dyDescent="0.2">
      <c r="O22867" s="62"/>
    </row>
    <row r="22868" spans="15:15" x14ac:dyDescent="0.2">
      <c r="O22868" s="62"/>
    </row>
    <row r="22869" spans="15:15" x14ac:dyDescent="0.2">
      <c r="O22869" s="62"/>
    </row>
    <row r="22870" spans="15:15" x14ac:dyDescent="0.2">
      <c r="O22870" s="62"/>
    </row>
    <row r="22871" spans="15:15" x14ac:dyDescent="0.2">
      <c r="O22871" s="62"/>
    </row>
    <row r="22872" spans="15:15" x14ac:dyDescent="0.2">
      <c r="O22872" s="62"/>
    </row>
    <row r="22873" spans="15:15" x14ac:dyDescent="0.2">
      <c r="O22873" s="62"/>
    </row>
    <row r="22874" spans="15:15" x14ac:dyDescent="0.2">
      <c r="O22874" s="62"/>
    </row>
    <row r="22875" spans="15:15" x14ac:dyDescent="0.2">
      <c r="O22875" s="62"/>
    </row>
    <row r="22876" spans="15:15" x14ac:dyDescent="0.2">
      <c r="O22876" s="62"/>
    </row>
    <row r="22877" spans="15:15" x14ac:dyDescent="0.2">
      <c r="O22877" s="62"/>
    </row>
    <row r="22878" spans="15:15" x14ac:dyDescent="0.2">
      <c r="O22878" s="62"/>
    </row>
    <row r="22879" spans="15:15" x14ac:dyDescent="0.2">
      <c r="O22879" s="62"/>
    </row>
    <row r="22880" spans="15:15" x14ac:dyDescent="0.2">
      <c r="O22880" s="62"/>
    </row>
    <row r="22881" spans="15:15" x14ac:dyDescent="0.2">
      <c r="O22881" s="62"/>
    </row>
    <row r="22882" spans="15:15" x14ac:dyDescent="0.2">
      <c r="O22882" s="62"/>
    </row>
    <row r="22883" spans="15:15" x14ac:dyDescent="0.2">
      <c r="O22883" s="62"/>
    </row>
    <row r="22884" spans="15:15" x14ac:dyDescent="0.2">
      <c r="O22884" s="62"/>
    </row>
    <row r="22885" spans="15:15" x14ac:dyDescent="0.2">
      <c r="O22885" s="62"/>
    </row>
    <row r="22886" spans="15:15" x14ac:dyDescent="0.2">
      <c r="O22886" s="62"/>
    </row>
    <row r="22887" spans="15:15" x14ac:dyDescent="0.2">
      <c r="O22887" s="62"/>
    </row>
    <row r="22888" spans="15:15" x14ac:dyDescent="0.2">
      <c r="O22888" s="62"/>
    </row>
    <row r="22889" spans="15:15" x14ac:dyDescent="0.2">
      <c r="O22889" s="62"/>
    </row>
    <row r="22890" spans="15:15" x14ac:dyDescent="0.2">
      <c r="O22890" s="62"/>
    </row>
    <row r="22891" spans="15:15" x14ac:dyDescent="0.2">
      <c r="O22891" s="62"/>
    </row>
    <row r="22892" spans="15:15" x14ac:dyDescent="0.2">
      <c r="O22892" s="62"/>
    </row>
    <row r="22893" spans="15:15" x14ac:dyDescent="0.2">
      <c r="O22893" s="62"/>
    </row>
    <row r="22894" spans="15:15" x14ac:dyDescent="0.2">
      <c r="O22894" s="62"/>
    </row>
    <row r="22895" spans="15:15" x14ac:dyDescent="0.2">
      <c r="O22895" s="62"/>
    </row>
    <row r="22896" spans="15:15" x14ac:dyDescent="0.2">
      <c r="O22896" s="62"/>
    </row>
    <row r="22897" spans="15:15" x14ac:dyDescent="0.2">
      <c r="O22897" s="62"/>
    </row>
    <row r="22898" spans="15:15" x14ac:dyDescent="0.2">
      <c r="O22898" s="62"/>
    </row>
    <row r="22899" spans="15:15" x14ac:dyDescent="0.2">
      <c r="O22899" s="62"/>
    </row>
    <row r="22900" spans="15:15" x14ac:dyDescent="0.2">
      <c r="O22900" s="62"/>
    </row>
    <row r="22901" spans="15:15" x14ac:dyDescent="0.2">
      <c r="O22901" s="62"/>
    </row>
    <row r="22902" spans="15:15" x14ac:dyDescent="0.2">
      <c r="O22902" s="62"/>
    </row>
    <row r="22903" spans="15:15" x14ac:dyDescent="0.2">
      <c r="O22903" s="62"/>
    </row>
    <row r="22904" spans="15:15" x14ac:dyDescent="0.2">
      <c r="O22904" s="62"/>
    </row>
    <row r="22905" spans="15:15" x14ac:dyDescent="0.2">
      <c r="O22905" s="62"/>
    </row>
    <row r="22906" spans="15:15" x14ac:dyDescent="0.2">
      <c r="O22906" s="62"/>
    </row>
    <row r="22907" spans="15:15" x14ac:dyDescent="0.2">
      <c r="O22907" s="62"/>
    </row>
    <row r="22908" spans="15:15" x14ac:dyDescent="0.2">
      <c r="O22908" s="62"/>
    </row>
    <row r="22909" spans="15:15" x14ac:dyDescent="0.2">
      <c r="O22909" s="62"/>
    </row>
    <row r="22910" spans="15:15" x14ac:dyDescent="0.2">
      <c r="O22910" s="62"/>
    </row>
    <row r="22911" spans="15:15" x14ac:dyDescent="0.2">
      <c r="O22911" s="62"/>
    </row>
    <row r="22912" spans="15:15" x14ac:dyDescent="0.2">
      <c r="O22912" s="62"/>
    </row>
    <row r="22913" spans="15:15" x14ac:dyDescent="0.2">
      <c r="O22913" s="62"/>
    </row>
    <row r="22914" spans="15:15" x14ac:dyDescent="0.2">
      <c r="O22914" s="62"/>
    </row>
    <row r="22915" spans="15:15" x14ac:dyDescent="0.2">
      <c r="O22915" s="62"/>
    </row>
    <row r="22916" spans="15:15" x14ac:dyDescent="0.2">
      <c r="O22916" s="62"/>
    </row>
    <row r="22917" spans="15:15" x14ac:dyDescent="0.2">
      <c r="O22917" s="62"/>
    </row>
    <row r="22918" spans="15:15" x14ac:dyDescent="0.2">
      <c r="O22918" s="62"/>
    </row>
    <row r="22919" spans="15:15" x14ac:dyDescent="0.2">
      <c r="O22919" s="62"/>
    </row>
    <row r="22920" spans="15:15" x14ac:dyDescent="0.2">
      <c r="O22920" s="62"/>
    </row>
    <row r="22921" spans="15:15" x14ac:dyDescent="0.2">
      <c r="O22921" s="62"/>
    </row>
    <row r="22922" spans="15:15" x14ac:dyDescent="0.2">
      <c r="O22922" s="62"/>
    </row>
    <row r="22923" spans="15:15" x14ac:dyDescent="0.2">
      <c r="O22923" s="62"/>
    </row>
    <row r="22924" spans="15:15" x14ac:dyDescent="0.2">
      <c r="O22924" s="62"/>
    </row>
    <row r="22925" spans="15:15" x14ac:dyDescent="0.2">
      <c r="O22925" s="62"/>
    </row>
    <row r="22926" spans="15:15" x14ac:dyDescent="0.2">
      <c r="O22926" s="62"/>
    </row>
    <row r="22927" spans="15:15" x14ac:dyDescent="0.2">
      <c r="O22927" s="62"/>
    </row>
    <row r="22928" spans="15:15" x14ac:dyDescent="0.2">
      <c r="O22928" s="62"/>
    </row>
    <row r="22929" spans="15:15" x14ac:dyDescent="0.2">
      <c r="O22929" s="62"/>
    </row>
    <row r="22930" spans="15:15" x14ac:dyDescent="0.2">
      <c r="O22930" s="62"/>
    </row>
    <row r="22931" spans="15:15" x14ac:dyDescent="0.2">
      <c r="O22931" s="62"/>
    </row>
    <row r="22932" spans="15:15" x14ac:dyDescent="0.2">
      <c r="O22932" s="62"/>
    </row>
    <row r="22933" spans="15:15" x14ac:dyDescent="0.2">
      <c r="O22933" s="62"/>
    </row>
    <row r="22934" spans="15:15" x14ac:dyDescent="0.2">
      <c r="O22934" s="62"/>
    </row>
    <row r="22935" spans="15:15" x14ac:dyDescent="0.2">
      <c r="O22935" s="62"/>
    </row>
    <row r="22936" spans="15:15" x14ac:dyDescent="0.2">
      <c r="O22936" s="62"/>
    </row>
    <row r="22937" spans="15:15" x14ac:dyDescent="0.2">
      <c r="O22937" s="62"/>
    </row>
    <row r="22938" spans="15:15" x14ac:dyDescent="0.2">
      <c r="O22938" s="62"/>
    </row>
    <row r="22939" spans="15:15" x14ac:dyDescent="0.2">
      <c r="O22939" s="62"/>
    </row>
    <row r="22940" spans="15:15" x14ac:dyDescent="0.2">
      <c r="O22940" s="62"/>
    </row>
    <row r="22941" spans="15:15" x14ac:dyDescent="0.2">
      <c r="O22941" s="62"/>
    </row>
    <row r="22942" spans="15:15" x14ac:dyDescent="0.2">
      <c r="O22942" s="62"/>
    </row>
    <row r="22943" spans="15:15" x14ac:dyDescent="0.2">
      <c r="O22943" s="62"/>
    </row>
    <row r="22944" spans="15:15" x14ac:dyDescent="0.2">
      <c r="O22944" s="62"/>
    </row>
    <row r="22945" spans="15:15" x14ac:dyDescent="0.2">
      <c r="O22945" s="62"/>
    </row>
    <row r="22946" spans="15:15" x14ac:dyDescent="0.2">
      <c r="O22946" s="62"/>
    </row>
    <row r="22947" spans="15:15" x14ac:dyDescent="0.2">
      <c r="O22947" s="62"/>
    </row>
    <row r="22948" spans="15:15" x14ac:dyDescent="0.2">
      <c r="O22948" s="62"/>
    </row>
    <row r="22949" spans="15:15" x14ac:dyDescent="0.2">
      <c r="O22949" s="62"/>
    </row>
    <row r="22950" spans="15:15" x14ac:dyDescent="0.2">
      <c r="O22950" s="62"/>
    </row>
    <row r="22951" spans="15:15" x14ac:dyDescent="0.2">
      <c r="O22951" s="62"/>
    </row>
    <row r="22952" spans="15:15" x14ac:dyDescent="0.2">
      <c r="O22952" s="62"/>
    </row>
    <row r="22953" spans="15:15" x14ac:dyDescent="0.2">
      <c r="O22953" s="62"/>
    </row>
    <row r="22954" spans="15:15" x14ac:dyDescent="0.2">
      <c r="O22954" s="62"/>
    </row>
    <row r="22955" spans="15:15" x14ac:dyDescent="0.2">
      <c r="O22955" s="62"/>
    </row>
    <row r="22956" spans="15:15" x14ac:dyDescent="0.2">
      <c r="O22956" s="62"/>
    </row>
    <row r="22957" spans="15:15" x14ac:dyDescent="0.2">
      <c r="O22957" s="62"/>
    </row>
    <row r="22958" spans="15:15" x14ac:dyDescent="0.2">
      <c r="O22958" s="62"/>
    </row>
    <row r="22959" spans="15:15" x14ac:dyDescent="0.2">
      <c r="O22959" s="62"/>
    </row>
    <row r="22960" spans="15:15" x14ac:dyDescent="0.2">
      <c r="O22960" s="62"/>
    </row>
    <row r="22961" spans="15:15" x14ac:dyDescent="0.2">
      <c r="O22961" s="62"/>
    </row>
    <row r="22962" spans="15:15" x14ac:dyDescent="0.2">
      <c r="O22962" s="62"/>
    </row>
    <row r="22963" spans="15:15" x14ac:dyDescent="0.2">
      <c r="O22963" s="62"/>
    </row>
    <row r="22964" spans="15:15" x14ac:dyDescent="0.2">
      <c r="O22964" s="62"/>
    </row>
    <row r="22965" spans="15:15" x14ac:dyDescent="0.2">
      <c r="O22965" s="62"/>
    </row>
    <row r="22966" spans="15:15" x14ac:dyDescent="0.2">
      <c r="O22966" s="62"/>
    </row>
    <row r="22967" spans="15:15" x14ac:dyDescent="0.2">
      <c r="O22967" s="62"/>
    </row>
    <row r="22968" spans="15:15" x14ac:dyDescent="0.2">
      <c r="O22968" s="62"/>
    </row>
    <row r="22969" spans="15:15" x14ac:dyDescent="0.2">
      <c r="O22969" s="62"/>
    </row>
    <row r="22970" spans="15:15" x14ac:dyDescent="0.2">
      <c r="O22970" s="62"/>
    </row>
    <row r="22971" spans="15:15" x14ac:dyDescent="0.2">
      <c r="O22971" s="62"/>
    </row>
    <row r="22972" spans="15:15" x14ac:dyDescent="0.2">
      <c r="O22972" s="62"/>
    </row>
    <row r="22973" spans="15:15" x14ac:dyDescent="0.2">
      <c r="O22973" s="62"/>
    </row>
    <row r="22974" spans="15:15" x14ac:dyDescent="0.2">
      <c r="O22974" s="62"/>
    </row>
    <row r="22975" spans="15:15" x14ac:dyDescent="0.2">
      <c r="O22975" s="62"/>
    </row>
    <row r="22976" spans="15:15" x14ac:dyDescent="0.2">
      <c r="O22976" s="62"/>
    </row>
    <row r="22977" spans="15:15" x14ac:dyDescent="0.2">
      <c r="O22977" s="62"/>
    </row>
    <row r="22978" spans="15:15" x14ac:dyDescent="0.2">
      <c r="O22978" s="62"/>
    </row>
    <row r="22979" spans="15:15" x14ac:dyDescent="0.2">
      <c r="O22979" s="62"/>
    </row>
    <row r="22980" spans="15:15" x14ac:dyDescent="0.2">
      <c r="O22980" s="62"/>
    </row>
    <row r="22981" spans="15:15" x14ac:dyDescent="0.2">
      <c r="O22981" s="62"/>
    </row>
    <row r="22982" spans="15:15" x14ac:dyDescent="0.2">
      <c r="O22982" s="62"/>
    </row>
    <row r="22983" spans="15:15" x14ac:dyDescent="0.2">
      <c r="O22983" s="62"/>
    </row>
    <row r="22984" spans="15:15" x14ac:dyDescent="0.2">
      <c r="O22984" s="62"/>
    </row>
    <row r="22985" spans="15:15" x14ac:dyDescent="0.2">
      <c r="O22985" s="62"/>
    </row>
    <row r="22986" spans="15:15" x14ac:dyDescent="0.2">
      <c r="O22986" s="62"/>
    </row>
    <row r="22987" spans="15:15" x14ac:dyDescent="0.2">
      <c r="O22987" s="62"/>
    </row>
    <row r="22988" spans="15:15" x14ac:dyDescent="0.2">
      <c r="O22988" s="62"/>
    </row>
    <row r="22989" spans="15:15" x14ac:dyDescent="0.2">
      <c r="O22989" s="62"/>
    </row>
    <row r="22990" spans="15:15" x14ac:dyDescent="0.2">
      <c r="O22990" s="62"/>
    </row>
    <row r="22991" spans="15:15" x14ac:dyDescent="0.2">
      <c r="O22991" s="62"/>
    </row>
    <row r="22992" spans="15:15" x14ac:dyDescent="0.2">
      <c r="O22992" s="62"/>
    </row>
    <row r="22993" spans="15:15" x14ac:dyDescent="0.2">
      <c r="O22993" s="62"/>
    </row>
    <row r="22994" spans="15:15" x14ac:dyDescent="0.2">
      <c r="O22994" s="62"/>
    </row>
    <row r="22995" spans="15:15" x14ac:dyDescent="0.2">
      <c r="O22995" s="62"/>
    </row>
    <row r="22996" spans="15:15" x14ac:dyDescent="0.2">
      <c r="O22996" s="62"/>
    </row>
    <row r="22997" spans="15:15" x14ac:dyDescent="0.2">
      <c r="O22997" s="62"/>
    </row>
    <row r="22998" spans="15:15" x14ac:dyDescent="0.2">
      <c r="O22998" s="62"/>
    </row>
    <row r="22999" spans="15:15" x14ac:dyDescent="0.2">
      <c r="O22999" s="62"/>
    </row>
    <row r="23000" spans="15:15" x14ac:dyDescent="0.2">
      <c r="O23000" s="62"/>
    </row>
    <row r="23001" spans="15:15" x14ac:dyDescent="0.2">
      <c r="O23001" s="62"/>
    </row>
    <row r="23002" spans="15:15" x14ac:dyDescent="0.2">
      <c r="O23002" s="62"/>
    </row>
    <row r="23003" spans="15:15" x14ac:dyDescent="0.2">
      <c r="O23003" s="62"/>
    </row>
    <row r="23004" spans="15:15" x14ac:dyDescent="0.2">
      <c r="O23004" s="62"/>
    </row>
    <row r="23005" spans="15:15" x14ac:dyDescent="0.2">
      <c r="O23005" s="62"/>
    </row>
    <row r="23006" spans="15:15" x14ac:dyDescent="0.2">
      <c r="O23006" s="62"/>
    </row>
    <row r="23007" spans="15:15" x14ac:dyDescent="0.2">
      <c r="O23007" s="62"/>
    </row>
    <row r="23008" spans="15:15" x14ac:dyDescent="0.2">
      <c r="O23008" s="62"/>
    </row>
    <row r="23009" spans="15:15" x14ac:dyDescent="0.2">
      <c r="O23009" s="62"/>
    </row>
    <row r="23010" spans="15:15" x14ac:dyDescent="0.2">
      <c r="O23010" s="62"/>
    </row>
    <row r="23011" spans="15:15" x14ac:dyDescent="0.2">
      <c r="O23011" s="62"/>
    </row>
    <row r="23012" spans="15:15" x14ac:dyDescent="0.2">
      <c r="O23012" s="62"/>
    </row>
    <row r="23013" spans="15:15" x14ac:dyDescent="0.2">
      <c r="O23013" s="62"/>
    </row>
    <row r="23014" spans="15:15" x14ac:dyDescent="0.2">
      <c r="O23014" s="62"/>
    </row>
    <row r="23015" spans="15:15" x14ac:dyDescent="0.2">
      <c r="O23015" s="62"/>
    </row>
    <row r="23016" spans="15:15" x14ac:dyDescent="0.2">
      <c r="O23016" s="62"/>
    </row>
    <row r="23017" spans="15:15" x14ac:dyDescent="0.2">
      <c r="O23017" s="62"/>
    </row>
    <row r="23018" spans="15:15" x14ac:dyDescent="0.2">
      <c r="O23018" s="62"/>
    </row>
    <row r="23019" spans="15:15" x14ac:dyDescent="0.2">
      <c r="O23019" s="62"/>
    </row>
    <row r="23020" spans="15:15" x14ac:dyDescent="0.2">
      <c r="O23020" s="62"/>
    </row>
    <row r="23021" spans="15:15" x14ac:dyDescent="0.2">
      <c r="O23021" s="62"/>
    </row>
    <row r="23022" spans="15:15" x14ac:dyDescent="0.2">
      <c r="O23022" s="62"/>
    </row>
    <row r="23023" spans="15:15" x14ac:dyDescent="0.2">
      <c r="O23023" s="62"/>
    </row>
    <row r="23024" spans="15:15" x14ac:dyDescent="0.2">
      <c r="O23024" s="62"/>
    </row>
    <row r="23025" spans="15:15" x14ac:dyDescent="0.2">
      <c r="O23025" s="62"/>
    </row>
    <row r="23026" spans="15:15" x14ac:dyDescent="0.2">
      <c r="O23026" s="62"/>
    </row>
    <row r="23027" spans="15:15" x14ac:dyDescent="0.2">
      <c r="O23027" s="62"/>
    </row>
    <row r="23028" spans="15:15" x14ac:dyDescent="0.2">
      <c r="O23028" s="62"/>
    </row>
    <row r="23029" spans="15:15" x14ac:dyDescent="0.2">
      <c r="O23029" s="62"/>
    </row>
    <row r="23030" spans="15:15" x14ac:dyDescent="0.2">
      <c r="O23030" s="62"/>
    </row>
    <row r="23031" spans="15:15" x14ac:dyDescent="0.2">
      <c r="O23031" s="62"/>
    </row>
    <row r="23032" spans="15:15" x14ac:dyDescent="0.2">
      <c r="O23032" s="62"/>
    </row>
    <row r="23033" spans="15:15" x14ac:dyDescent="0.2">
      <c r="O23033" s="62"/>
    </row>
    <row r="23034" spans="15:15" x14ac:dyDescent="0.2">
      <c r="O23034" s="62"/>
    </row>
    <row r="23035" spans="15:15" x14ac:dyDescent="0.2">
      <c r="O23035" s="62"/>
    </row>
    <row r="23036" spans="15:15" x14ac:dyDescent="0.2">
      <c r="O23036" s="62"/>
    </row>
    <row r="23037" spans="15:15" x14ac:dyDescent="0.2">
      <c r="O23037" s="62"/>
    </row>
    <row r="23038" spans="15:15" x14ac:dyDescent="0.2">
      <c r="O23038" s="62"/>
    </row>
    <row r="23039" spans="15:15" x14ac:dyDescent="0.2">
      <c r="O23039" s="62"/>
    </row>
    <row r="23040" spans="15:15" x14ac:dyDescent="0.2">
      <c r="O23040" s="62"/>
    </row>
    <row r="23041" spans="15:15" x14ac:dyDescent="0.2">
      <c r="O23041" s="62"/>
    </row>
    <row r="23042" spans="15:15" x14ac:dyDescent="0.2">
      <c r="O23042" s="62"/>
    </row>
    <row r="23043" spans="15:15" x14ac:dyDescent="0.2">
      <c r="O23043" s="62"/>
    </row>
    <row r="23044" spans="15:15" x14ac:dyDescent="0.2">
      <c r="O23044" s="62"/>
    </row>
    <row r="23045" spans="15:15" x14ac:dyDescent="0.2">
      <c r="O23045" s="62"/>
    </row>
    <row r="23046" spans="15:15" x14ac:dyDescent="0.2">
      <c r="O23046" s="62"/>
    </row>
    <row r="23047" spans="15:15" x14ac:dyDescent="0.2">
      <c r="O23047" s="62"/>
    </row>
    <row r="23048" spans="15:15" x14ac:dyDescent="0.2">
      <c r="O23048" s="62"/>
    </row>
    <row r="23049" spans="15:15" x14ac:dyDescent="0.2">
      <c r="O23049" s="62"/>
    </row>
    <row r="23050" spans="15:15" x14ac:dyDescent="0.2">
      <c r="O23050" s="62"/>
    </row>
    <row r="23051" spans="15:15" x14ac:dyDescent="0.2">
      <c r="O23051" s="62"/>
    </row>
    <row r="23052" spans="15:15" x14ac:dyDescent="0.2">
      <c r="O23052" s="62"/>
    </row>
    <row r="23053" spans="15:15" x14ac:dyDescent="0.2">
      <c r="O23053" s="62"/>
    </row>
    <row r="23054" spans="15:15" x14ac:dyDescent="0.2">
      <c r="O23054" s="62"/>
    </row>
    <row r="23055" spans="15:15" x14ac:dyDescent="0.2">
      <c r="O23055" s="62"/>
    </row>
    <row r="23056" spans="15:15" x14ac:dyDescent="0.2">
      <c r="O23056" s="62"/>
    </row>
    <row r="23057" spans="15:15" x14ac:dyDescent="0.2">
      <c r="O23057" s="62"/>
    </row>
    <row r="23058" spans="15:15" x14ac:dyDescent="0.2">
      <c r="O23058" s="62"/>
    </row>
    <row r="23059" spans="15:15" x14ac:dyDescent="0.2">
      <c r="O23059" s="62"/>
    </row>
    <row r="23060" spans="15:15" x14ac:dyDescent="0.2">
      <c r="O23060" s="62"/>
    </row>
    <row r="23061" spans="15:15" x14ac:dyDescent="0.2">
      <c r="O23061" s="62"/>
    </row>
    <row r="23062" spans="15:15" x14ac:dyDescent="0.2">
      <c r="O23062" s="62"/>
    </row>
    <row r="23063" spans="15:15" x14ac:dyDescent="0.2">
      <c r="O23063" s="62"/>
    </row>
    <row r="23064" spans="15:15" x14ac:dyDescent="0.2">
      <c r="O23064" s="62"/>
    </row>
    <row r="23065" spans="15:15" x14ac:dyDescent="0.2">
      <c r="O23065" s="62"/>
    </row>
    <row r="23066" spans="15:15" x14ac:dyDescent="0.2">
      <c r="O23066" s="62"/>
    </row>
    <row r="23067" spans="15:15" x14ac:dyDescent="0.2">
      <c r="O23067" s="62"/>
    </row>
    <row r="23068" spans="15:15" x14ac:dyDescent="0.2">
      <c r="O23068" s="62"/>
    </row>
    <row r="23069" spans="15:15" x14ac:dyDescent="0.2">
      <c r="O23069" s="62"/>
    </row>
    <row r="23070" spans="15:15" x14ac:dyDescent="0.2">
      <c r="O23070" s="62"/>
    </row>
    <row r="23071" spans="15:15" x14ac:dyDescent="0.2">
      <c r="O23071" s="62"/>
    </row>
    <row r="23072" spans="15:15" x14ac:dyDescent="0.2">
      <c r="O23072" s="62"/>
    </row>
    <row r="23073" spans="15:15" x14ac:dyDescent="0.2">
      <c r="O23073" s="62"/>
    </row>
    <row r="23074" spans="15:15" x14ac:dyDescent="0.2">
      <c r="O23074" s="62"/>
    </row>
    <row r="23075" spans="15:15" x14ac:dyDescent="0.2">
      <c r="O23075" s="62"/>
    </row>
    <row r="23076" spans="15:15" x14ac:dyDescent="0.2">
      <c r="O23076" s="62"/>
    </row>
    <row r="23077" spans="15:15" x14ac:dyDescent="0.2">
      <c r="O23077" s="62"/>
    </row>
    <row r="23078" spans="15:15" x14ac:dyDescent="0.2">
      <c r="O23078" s="62"/>
    </row>
    <row r="23079" spans="15:15" x14ac:dyDescent="0.2">
      <c r="O23079" s="62"/>
    </row>
    <row r="23080" spans="15:15" x14ac:dyDescent="0.2">
      <c r="O23080" s="62"/>
    </row>
    <row r="23081" spans="15:15" x14ac:dyDescent="0.2">
      <c r="O23081" s="62"/>
    </row>
    <row r="23082" spans="15:15" x14ac:dyDescent="0.2">
      <c r="O23082" s="62"/>
    </row>
    <row r="23083" spans="15:15" x14ac:dyDescent="0.2">
      <c r="O23083" s="62"/>
    </row>
    <row r="23084" spans="15:15" x14ac:dyDescent="0.2">
      <c r="O23084" s="62"/>
    </row>
    <row r="23085" spans="15:15" x14ac:dyDescent="0.2">
      <c r="O23085" s="62"/>
    </row>
    <row r="23086" spans="15:15" x14ac:dyDescent="0.2">
      <c r="O23086" s="62"/>
    </row>
    <row r="23087" spans="15:15" x14ac:dyDescent="0.2">
      <c r="O23087" s="62"/>
    </row>
    <row r="23088" spans="15:15" x14ac:dyDescent="0.2">
      <c r="O23088" s="62"/>
    </row>
    <row r="23089" spans="15:15" x14ac:dyDescent="0.2">
      <c r="O23089" s="62"/>
    </row>
    <row r="23090" spans="15:15" x14ac:dyDescent="0.2">
      <c r="O23090" s="62"/>
    </row>
    <row r="23091" spans="15:15" x14ac:dyDescent="0.2">
      <c r="O23091" s="62"/>
    </row>
    <row r="23092" spans="15:15" x14ac:dyDescent="0.2">
      <c r="O23092" s="62"/>
    </row>
    <row r="23093" spans="15:15" x14ac:dyDescent="0.2">
      <c r="O23093" s="62"/>
    </row>
    <row r="23094" spans="15:15" x14ac:dyDescent="0.2">
      <c r="O23094" s="62"/>
    </row>
    <row r="23095" spans="15:15" x14ac:dyDescent="0.2">
      <c r="O23095" s="62"/>
    </row>
    <row r="23096" spans="15:15" x14ac:dyDescent="0.2">
      <c r="O23096" s="62"/>
    </row>
    <row r="23097" spans="15:15" x14ac:dyDescent="0.2">
      <c r="O23097" s="62"/>
    </row>
    <row r="23098" spans="15:15" x14ac:dyDescent="0.2">
      <c r="O23098" s="62"/>
    </row>
    <row r="23099" spans="15:15" x14ac:dyDescent="0.2">
      <c r="O23099" s="62"/>
    </row>
    <row r="23100" spans="15:15" x14ac:dyDescent="0.2">
      <c r="O23100" s="62"/>
    </row>
    <row r="23101" spans="15:15" x14ac:dyDescent="0.2">
      <c r="O23101" s="62"/>
    </row>
    <row r="23102" spans="15:15" x14ac:dyDescent="0.2">
      <c r="O23102" s="62"/>
    </row>
    <row r="23103" spans="15:15" x14ac:dyDescent="0.2">
      <c r="O23103" s="62"/>
    </row>
    <row r="23104" spans="15:15" x14ac:dyDescent="0.2">
      <c r="O23104" s="62"/>
    </row>
    <row r="23105" spans="15:15" x14ac:dyDescent="0.2">
      <c r="O23105" s="62"/>
    </row>
    <row r="23106" spans="15:15" x14ac:dyDescent="0.2">
      <c r="O23106" s="62"/>
    </row>
    <row r="23107" spans="15:15" x14ac:dyDescent="0.2">
      <c r="O23107" s="62"/>
    </row>
    <row r="23108" spans="15:15" x14ac:dyDescent="0.2">
      <c r="O23108" s="62"/>
    </row>
    <row r="23109" spans="15:15" x14ac:dyDescent="0.2">
      <c r="O23109" s="62"/>
    </row>
    <row r="23110" spans="15:15" x14ac:dyDescent="0.2">
      <c r="O23110" s="62"/>
    </row>
    <row r="23111" spans="15:15" x14ac:dyDescent="0.2">
      <c r="O23111" s="62"/>
    </row>
    <row r="23112" spans="15:15" x14ac:dyDescent="0.2">
      <c r="O23112" s="62"/>
    </row>
    <row r="23113" spans="15:15" x14ac:dyDescent="0.2">
      <c r="O23113" s="62"/>
    </row>
    <row r="23114" spans="15:15" x14ac:dyDescent="0.2">
      <c r="O23114" s="62"/>
    </row>
    <row r="23115" spans="15:15" x14ac:dyDescent="0.2">
      <c r="O23115" s="62"/>
    </row>
    <row r="23116" spans="15:15" x14ac:dyDescent="0.2">
      <c r="O23116" s="62"/>
    </row>
    <row r="23117" spans="15:15" x14ac:dyDescent="0.2">
      <c r="O23117" s="62"/>
    </row>
    <row r="23118" spans="15:15" x14ac:dyDescent="0.2">
      <c r="O23118" s="62"/>
    </row>
    <row r="23119" spans="15:15" x14ac:dyDescent="0.2">
      <c r="O23119" s="62"/>
    </row>
    <row r="23120" spans="15:15" x14ac:dyDescent="0.2">
      <c r="O23120" s="62"/>
    </row>
    <row r="23121" spans="15:15" x14ac:dyDescent="0.2">
      <c r="O23121" s="62"/>
    </row>
    <row r="23122" spans="15:15" x14ac:dyDescent="0.2">
      <c r="O23122" s="62"/>
    </row>
    <row r="23123" spans="15:15" x14ac:dyDescent="0.2">
      <c r="O23123" s="62"/>
    </row>
    <row r="23124" spans="15:15" x14ac:dyDescent="0.2">
      <c r="O23124" s="62"/>
    </row>
    <row r="23125" spans="15:15" x14ac:dyDescent="0.2">
      <c r="O23125" s="62"/>
    </row>
    <row r="23126" spans="15:15" x14ac:dyDescent="0.2">
      <c r="O23126" s="62"/>
    </row>
    <row r="23127" spans="15:15" x14ac:dyDescent="0.2">
      <c r="O23127" s="62"/>
    </row>
    <row r="23128" spans="15:15" x14ac:dyDescent="0.2">
      <c r="O23128" s="62"/>
    </row>
    <row r="23129" spans="15:15" x14ac:dyDescent="0.2">
      <c r="O23129" s="62"/>
    </row>
    <row r="23130" spans="15:15" x14ac:dyDescent="0.2">
      <c r="O23130" s="62"/>
    </row>
    <row r="23131" spans="15:15" x14ac:dyDescent="0.2">
      <c r="O23131" s="62"/>
    </row>
    <row r="23132" spans="15:15" x14ac:dyDescent="0.2">
      <c r="O23132" s="62"/>
    </row>
    <row r="23133" spans="15:15" x14ac:dyDescent="0.2">
      <c r="O23133" s="62"/>
    </row>
    <row r="23134" spans="15:15" x14ac:dyDescent="0.2">
      <c r="O23134" s="62"/>
    </row>
    <row r="23135" spans="15:15" x14ac:dyDescent="0.2">
      <c r="O23135" s="62"/>
    </row>
    <row r="23136" spans="15:15" x14ac:dyDescent="0.2">
      <c r="O23136" s="62"/>
    </row>
    <row r="23137" spans="15:15" x14ac:dyDescent="0.2">
      <c r="O23137" s="62"/>
    </row>
    <row r="23138" spans="15:15" x14ac:dyDescent="0.2">
      <c r="O23138" s="62"/>
    </row>
    <row r="23139" spans="15:15" x14ac:dyDescent="0.2">
      <c r="O23139" s="62"/>
    </row>
    <row r="23140" spans="15:15" x14ac:dyDescent="0.2">
      <c r="O23140" s="62"/>
    </row>
    <row r="23141" spans="15:15" x14ac:dyDescent="0.2">
      <c r="O23141" s="62"/>
    </row>
    <row r="23142" spans="15:15" x14ac:dyDescent="0.2">
      <c r="O23142" s="62"/>
    </row>
    <row r="23143" spans="15:15" x14ac:dyDescent="0.2">
      <c r="O23143" s="62"/>
    </row>
    <row r="23144" spans="15:15" x14ac:dyDescent="0.2">
      <c r="O23144" s="62"/>
    </row>
    <row r="23145" spans="15:15" x14ac:dyDescent="0.2">
      <c r="O23145" s="62"/>
    </row>
    <row r="23146" spans="15:15" x14ac:dyDescent="0.2">
      <c r="O23146" s="62"/>
    </row>
    <row r="23147" spans="15:15" x14ac:dyDescent="0.2">
      <c r="O23147" s="62"/>
    </row>
    <row r="23148" spans="15:15" x14ac:dyDescent="0.2">
      <c r="O23148" s="62"/>
    </row>
    <row r="23149" spans="15:15" x14ac:dyDescent="0.2">
      <c r="O23149" s="62"/>
    </row>
    <row r="23150" spans="15:15" x14ac:dyDescent="0.2">
      <c r="O23150" s="62"/>
    </row>
    <row r="23151" spans="15:15" x14ac:dyDescent="0.2">
      <c r="O23151" s="62"/>
    </row>
    <row r="23152" spans="15:15" x14ac:dyDescent="0.2">
      <c r="O23152" s="62"/>
    </row>
    <row r="23153" spans="15:15" x14ac:dyDescent="0.2">
      <c r="O23153" s="62"/>
    </row>
    <row r="23154" spans="15:15" x14ac:dyDescent="0.2">
      <c r="O23154" s="62"/>
    </row>
    <row r="23155" spans="15:15" x14ac:dyDescent="0.2">
      <c r="O23155" s="62"/>
    </row>
    <row r="23156" spans="15:15" x14ac:dyDescent="0.2">
      <c r="O23156" s="62"/>
    </row>
    <row r="23157" spans="15:15" x14ac:dyDescent="0.2">
      <c r="O23157" s="62"/>
    </row>
    <row r="23158" spans="15:15" x14ac:dyDescent="0.2">
      <c r="O23158" s="62"/>
    </row>
    <row r="23159" spans="15:15" x14ac:dyDescent="0.2">
      <c r="O23159" s="62"/>
    </row>
    <row r="23160" spans="15:15" x14ac:dyDescent="0.2">
      <c r="O23160" s="62"/>
    </row>
    <row r="23161" spans="15:15" x14ac:dyDescent="0.2">
      <c r="O23161" s="62"/>
    </row>
    <row r="23162" spans="15:15" x14ac:dyDescent="0.2">
      <c r="O23162" s="62"/>
    </row>
    <row r="23163" spans="15:15" x14ac:dyDescent="0.2">
      <c r="O23163" s="62"/>
    </row>
    <row r="23164" spans="15:15" x14ac:dyDescent="0.2">
      <c r="O23164" s="62"/>
    </row>
    <row r="23165" spans="15:15" x14ac:dyDescent="0.2">
      <c r="O23165" s="62"/>
    </row>
    <row r="23166" spans="15:15" x14ac:dyDescent="0.2">
      <c r="O23166" s="62"/>
    </row>
    <row r="23167" spans="15:15" x14ac:dyDescent="0.2">
      <c r="O23167" s="62"/>
    </row>
    <row r="23168" spans="15:15" x14ac:dyDescent="0.2">
      <c r="O23168" s="62"/>
    </row>
    <row r="23169" spans="15:15" x14ac:dyDescent="0.2">
      <c r="O23169" s="62"/>
    </row>
    <row r="23170" spans="15:15" x14ac:dyDescent="0.2">
      <c r="O23170" s="62"/>
    </row>
    <row r="23171" spans="15:15" x14ac:dyDescent="0.2">
      <c r="O23171" s="62"/>
    </row>
    <row r="23172" spans="15:15" x14ac:dyDescent="0.2">
      <c r="O23172" s="62"/>
    </row>
    <row r="23173" spans="15:15" x14ac:dyDescent="0.2">
      <c r="O23173" s="62"/>
    </row>
    <row r="23174" spans="15:15" x14ac:dyDescent="0.2">
      <c r="O23174" s="62"/>
    </row>
    <row r="23175" spans="15:15" x14ac:dyDescent="0.2">
      <c r="O23175" s="62"/>
    </row>
    <row r="23176" spans="15:15" x14ac:dyDescent="0.2">
      <c r="O23176" s="62"/>
    </row>
    <row r="23177" spans="15:15" x14ac:dyDescent="0.2">
      <c r="O23177" s="62"/>
    </row>
    <row r="23178" spans="15:15" x14ac:dyDescent="0.2">
      <c r="O23178" s="62"/>
    </row>
    <row r="23179" spans="15:15" x14ac:dyDescent="0.2">
      <c r="O23179" s="62"/>
    </row>
    <row r="23180" spans="15:15" x14ac:dyDescent="0.2">
      <c r="O23180" s="62"/>
    </row>
    <row r="23181" spans="15:15" x14ac:dyDescent="0.2">
      <c r="O23181" s="62"/>
    </row>
    <row r="23182" spans="15:15" x14ac:dyDescent="0.2">
      <c r="O23182" s="62"/>
    </row>
    <row r="23183" spans="15:15" x14ac:dyDescent="0.2">
      <c r="O23183" s="62"/>
    </row>
    <row r="23184" spans="15:15" x14ac:dyDescent="0.2">
      <c r="O23184" s="62"/>
    </row>
    <row r="23185" spans="15:15" x14ac:dyDescent="0.2">
      <c r="O23185" s="62"/>
    </row>
    <row r="23186" spans="15:15" x14ac:dyDescent="0.2">
      <c r="O23186" s="62"/>
    </row>
    <row r="23187" spans="15:15" x14ac:dyDescent="0.2">
      <c r="O23187" s="62"/>
    </row>
    <row r="23188" spans="15:15" x14ac:dyDescent="0.2">
      <c r="O23188" s="62"/>
    </row>
    <row r="23189" spans="15:15" x14ac:dyDescent="0.2">
      <c r="O23189" s="62"/>
    </row>
    <row r="23190" spans="15:15" x14ac:dyDescent="0.2">
      <c r="O23190" s="62"/>
    </row>
    <row r="23191" spans="15:15" x14ac:dyDescent="0.2">
      <c r="O23191" s="62"/>
    </row>
    <row r="23192" spans="15:15" x14ac:dyDescent="0.2">
      <c r="O23192" s="62"/>
    </row>
    <row r="23193" spans="15:15" x14ac:dyDescent="0.2">
      <c r="O23193" s="62"/>
    </row>
    <row r="23194" spans="15:15" x14ac:dyDescent="0.2">
      <c r="O23194" s="62"/>
    </row>
    <row r="23195" spans="15:15" x14ac:dyDescent="0.2">
      <c r="O23195" s="62"/>
    </row>
    <row r="23196" spans="15:15" x14ac:dyDescent="0.2">
      <c r="O23196" s="62"/>
    </row>
    <row r="23197" spans="15:15" x14ac:dyDescent="0.2">
      <c r="O23197" s="62"/>
    </row>
    <row r="23198" spans="15:15" x14ac:dyDescent="0.2">
      <c r="O23198" s="62"/>
    </row>
    <row r="23199" spans="15:15" x14ac:dyDescent="0.2">
      <c r="O23199" s="62"/>
    </row>
    <row r="23200" spans="15:15" x14ac:dyDescent="0.2">
      <c r="O23200" s="62"/>
    </row>
    <row r="23201" spans="15:15" x14ac:dyDescent="0.2">
      <c r="O23201" s="62"/>
    </row>
    <row r="23202" spans="15:15" x14ac:dyDescent="0.2">
      <c r="O23202" s="62"/>
    </row>
    <row r="23203" spans="15:15" x14ac:dyDescent="0.2">
      <c r="O23203" s="62"/>
    </row>
    <row r="23204" spans="15:15" x14ac:dyDescent="0.2">
      <c r="O23204" s="62"/>
    </row>
    <row r="23205" spans="15:15" x14ac:dyDescent="0.2">
      <c r="O23205" s="62"/>
    </row>
    <row r="23206" spans="15:15" x14ac:dyDescent="0.2">
      <c r="O23206" s="62"/>
    </row>
    <row r="23207" spans="15:15" x14ac:dyDescent="0.2">
      <c r="O23207" s="62"/>
    </row>
    <row r="23208" spans="15:15" x14ac:dyDescent="0.2">
      <c r="O23208" s="62"/>
    </row>
    <row r="23209" spans="15:15" x14ac:dyDescent="0.2">
      <c r="O23209" s="62"/>
    </row>
    <row r="23210" spans="15:15" x14ac:dyDescent="0.2">
      <c r="O23210" s="62"/>
    </row>
    <row r="23211" spans="15:15" x14ac:dyDescent="0.2">
      <c r="O23211" s="62"/>
    </row>
    <row r="23212" spans="15:15" x14ac:dyDescent="0.2">
      <c r="O23212" s="62"/>
    </row>
    <row r="23213" spans="15:15" x14ac:dyDescent="0.2">
      <c r="O23213" s="62"/>
    </row>
    <row r="23214" spans="15:15" x14ac:dyDescent="0.2">
      <c r="O23214" s="62"/>
    </row>
    <row r="23215" spans="15:15" x14ac:dyDescent="0.2">
      <c r="O23215" s="62"/>
    </row>
    <row r="23216" spans="15:15" x14ac:dyDescent="0.2">
      <c r="O23216" s="62"/>
    </row>
    <row r="23217" spans="15:15" x14ac:dyDescent="0.2">
      <c r="O23217" s="62"/>
    </row>
    <row r="23218" spans="15:15" x14ac:dyDescent="0.2">
      <c r="O23218" s="62"/>
    </row>
    <row r="23219" spans="15:15" x14ac:dyDescent="0.2">
      <c r="O23219" s="62"/>
    </row>
    <row r="23220" spans="15:15" x14ac:dyDescent="0.2">
      <c r="O23220" s="62"/>
    </row>
    <row r="23221" spans="15:15" x14ac:dyDescent="0.2">
      <c r="O23221" s="62"/>
    </row>
    <row r="23222" spans="15:15" x14ac:dyDescent="0.2">
      <c r="O23222" s="62"/>
    </row>
    <row r="23223" spans="15:15" x14ac:dyDescent="0.2">
      <c r="O23223" s="62"/>
    </row>
    <row r="23224" spans="15:15" x14ac:dyDescent="0.2">
      <c r="O23224" s="62"/>
    </row>
    <row r="23225" spans="15:15" x14ac:dyDescent="0.2">
      <c r="O23225" s="62"/>
    </row>
    <row r="23226" spans="15:15" x14ac:dyDescent="0.2">
      <c r="O23226" s="62"/>
    </row>
    <row r="23227" spans="15:15" x14ac:dyDescent="0.2">
      <c r="O23227" s="62"/>
    </row>
    <row r="23228" spans="15:15" x14ac:dyDescent="0.2">
      <c r="O23228" s="62"/>
    </row>
    <row r="23229" spans="15:15" x14ac:dyDescent="0.2">
      <c r="O23229" s="62"/>
    </row>
    <row r="23230" spans="15:15" x14ac:dyDescent="0.2">
      <c r="O23230" s="62"/>
    </row>
    <row r="23231" spans="15:15" x14ac:dyDescent="0.2">
      <c r="O23231" s="62"/>
    </row>
    <row r="23232" spans="15:15" x14ac:dyDescent="0.2">
      <c r="O23232" s="62"/>
    </row>
    <row r="23233" spans="15:15" x14ac:dyDescent="0.2">
      <c r="O23233" s="62"/>
    </row>
    <row r="23234" spans="15:15" x14ac:dyDescent="0.2">
      <c r="O23234" s="62"/>
    </row>
    <row r="23235" spans="15:15" x14ac:dyDescent="0.2">
      <c r="O23235" s="62"/>
    </row>
    <row r="23236" spans="15:15" x14ac:dyDescent="0.2">
      <c r="O23236" s="62"/>
    </row>
    <row r="23237" spans="15:15" x14ac:dyDescent="0.2">
      <c r="O23237" s="62"/>
    </row>
    <row r="23238" spans="15:15" x14ac:dyDescent="0.2">
      <c r="O23238" s="62"/>
    </row>
    <row r="23239" spans="15:15" x14ac:dyDescent="0.2">
      <c r="O23239" s="62"/>
    </row>
    <row r="23240" spans="15:15" x14ac:dyDescent="0.2">
      <c r="O23240" s="62"/>
    </row>
    <row r="23241" spans="15:15" x14ac:dyDescent="0.2">
      <c r="O23241" s="62"/>
    </row>
    <row r="23242" spans="15:15" x14ac:dyDescent="0.2">
      <c r="O23242" s="62"/>
    </row>
    <row r="23243" spans="15:15" x14ac:dyDescent="0.2">
      <c r="O23243" s="62"/>
    </row>
    <row r="23244" spans="15:15" x14ac:dyDescent="0.2">
      <c r="O23244" s="62"/>
    </row>
    <row r="23245" spans="15:15" x14ac:dyDescent="0.2">
      <c r="O23245" s="62"/>
    </row>
    <row r="23246" spans="15:15" x14ac:dyDescent="0.2">
      <c r="O23246" s="62"/>
    </row>
    <row r="23247" spans="15:15" x14ac:dyDescent="0.2">
      <c r="O23247" s="62"/>
    </row>
    <row r="23248" spans="15:15" x14ac:dyDescent="0.2">
      <c r="O23248" s="62"/>
    </row>
    <row r="23249" spans="15:15" x14ac:dyDescent="0.2">
      <c r="O23249" s="62"/>
    </row>
    <row r="23250" spans="15:15" x14ac:dyDescent="0.2">
      <c r="O23250" s="62"/>
    </row>
    <row r="23251" spans="15:15" x14ac:dyDescent="0.2">
      <c r="O23251" s="62"/>
    </row>
    <row r="23252" spans="15:15" x14ac:dyDescent="0.2">
      <c r="O23252" s="62"/>
    </row>
    <row r="23253" spans="15:15" x14ac:dyDescent="0.2">
      <c r="O23253" s="62"/>
    </row>
    <row r="23254" spans="15:15" x14ac:dyDescent="0.2">
      <c r="O23254" s="62"/>
    </row>
    <row r="23255" spans="15:15" x14ac:dyDescent="0.2">
      <c r="O23255" s="62"/>
    </row>
    <row r="23256" spans="15:15" x14ac:dyDescent="0.2">
      <c r="O23256" s="62"/>
    </row>
    <row r="23257" spans="15:15" x14ac:dyDescent="0.2">
      <c r="O23257" s="62"/>
    </row>
    <row r="23258" spans="15:15" x14ac:dyDescent="0.2">
      <c r="O23258" s="62"/>
    </row>
    <row r="23259" spans="15:15" x14ac:dyDescent="0.2">
      <c r="O23259" s="62"/>
    </row>
    <row r="23260" spans="15:15" x14ac:dyDescent="0.2">
      <c r="O23260" s="62"/>
    </row>
    <row r="23261" spans="15:15" x14ac:dyDescent="0.2">
      <c r="O23261" s="62"/>
    </row>
    <row r="23262" spans="15:15" x14ac:dyDescent="0.2">
      <c r="O23262" s="62"/>
    </row>
    <row r="23263" spans="15:15" x14ac:dyDescent="0.2">
      <c r="O23263" s="62"/>
    </row>
    <row r="23264" spans="15:15" x14ac:dyDescent="0.2">
      <c r="O23264" s="62"/>
    </row>
    <row r="23265" spans="15:15" x14ac:dyDescent="0.2">
      <c r="O23265" s="62"/>
    </row>
    <row r="23266" spans="15:15" x14ac:dyDescent="0.2">
      <c r="O23266" s="62"/>
    </row>
    <row r="23267" spans="15:15" x14ac:dyDescent="0.2">
      <c r="O23267" s="62"/>
    </row>
    <row r="23268" spans="15:15" x14ac:dyDescent="0.2">
      <c r="O23268" s="62"/>
    </row>
    <row r="23269" spans="15:15" x14ac:dyDescent="0.2">
      <c r="O23269" s="62"/>
    </row>
    <row r="23270" spans="15:15" x14ac:dyDescent="0.2">
      <c r="O23270" s="62"/>
    </row>
    <row r="23271" spans="15:15" x14ac:dyDescent="0.2">
      <c r="O23271" s="62"/>
    </row>
    <row r="23272" spans="15:15" x14ac:dyDescent="0.2">
      <c r="O23272" s="62"/>
    </row>
    <row r="23273" spans="15:15" x14ac:dyDescent="0.2">
      <c r="O23273" s="62"/>
    </row>
    <row r="23274" spans="15:15" x14ac:dyDescent="0.2">
      <c r="O23274" s="62"/>
    </row>
    <row r="23275" spans="15:15" x14ac:dyDescent="0.2">
      <c r="O23275" s="62"/>
    </row>
    <row r="23276" spans="15:15" x14ac:dyDescent="0.2">
      <c r="O23276" s="62"/>
    </row>
    <row r="23277" spans="15:15" x14ac:dyDescent="0.2">
      <c r="O23277" s="62"/>
    </row>
    <row r="23278" spans="15:15" x14ac:dyDescent="0.2">
      <c r="O23278" s="62"/>
    </row>
    <row r="23279" spans="15:15" x14ac:dyDescent="0.2">
      <c r="O23279" s="62"/>
    </row>
    <row r="23280" spans="15:15" x14ac:dyDescent="0.2">
      <c r="O23280" s="62"/>
    </row>
    <row r="23281" spans="15:15" x14ac:dyDescent="0.2">
      <c r="O23281" s="62"/>
    </row>
    <row r="23282" spans="15:15" x14ac:dyDescent="0.2">
      <c r="O23282" s="62"/>
    </row>
    <row r="23283" spans="15:15" x14ac:dyDescent="0.2">
      <c r="O23283" s="62"/>
    </row>
    <row r="23284" spans="15:15" x14ac:dyDescent="0.2">
      <c r="O23284" s="62"/>
    </row>
    <row r="23285" spans="15:15" x14ac:dyDescent="0.2">
      <c r="O23285" s="62"/>
    </row>
    <row r="23286" spans="15:15" x14ac:dyDescent="0.2">
      <c r="O23286" s="62"/>
    </row>
    <row r="23287" spans="15:15" x14ac:dyDescent="0.2">
      <c r="O23287" s="62"/>
    </row>
    <row r="23288" spans="15:15" x14ac:dyDescent="0.2">
      <c r="O23288" s="62"/>
    </row>
    <row r="23289" spans="15:15" x14ac:dyDescent="0.2">
      <c r="O23289" s="62"/>
    </row>
    <row r="23290" spans="15:15" x14ac:dyDescent="0.2">
      <c r="O23290" s="62"/>
    </row>
    <row r="23291" spans="15:15" x14ac:dyDescent="0.2">
      <c r="O23291" s="62"/>
    </row>
    <row r="23292" spans="15:15" x14ac:dyDescent="0.2">
      <c r="O23292" s="62"/>
    </row>
    <row r="23293" spans="15:15" x14ac:dyDescent="0.2">
      <c r="O23293" s="62"/>
    </row>
    <row r="23294" spans="15:15" x14ac:dyDescent="0.2">
      <c r="O23294" s="62"/>
    </row>
    <row r="23295" spans="15:15" x14ac:dyDescent="0.2">
      <c r="O23295" s="62"/>
    </row>
    <row r="23296" spans="15:15" x14ac:dyDescent="0.2">
      <c r="O23296" s="62"/>
    </row>
    <row r="23297" spans="15:15" x14ac:dyDescent="0.2">
      <c r="O23297" s="62"/>
    </row>
    <row r="23298" spans="15:15" x14ac:dyDescent="0.2">
      <c r="O23298" s="62"/>
    </row>
    <row r="23299" spans="15:15" x14ac:dyDescent="0.2">
      <c r="O23299" s="62"/>
    </row>
    <row r="23300" spans="15:15" x14ac:dyDescent="0.2">
      <c r="O23300" s="62"/>
    </row>
    <row r="23301" spans="15:15" x14ac:dyDescent="0.2">
      <c r="O23301" s="62"/>
    </row>
    <row r="23302" spans="15:15" x14ac:dyDescent="0.2">
      <c r="O23302" s="62"/>
    </row>
    <row r="23303" spans="15:15" x14ac:dyDescent="0.2">
      <c r="O23303" s="62"/>
    </row>
    <row r="23304" spans="15:15" x14ac:dyDescent="0.2">
      <c r="O23304" s="62"/>
    </row>
    <row r="23305" spans="15:15" x14ac:dyDescent="0.2">
      <c r="O23305" s="62"/>
    </row>
    <row r="23306" spans="15:15" x14ac:dyDescent="0.2">
      <c r="O23306" s="62"/>
    </row>
    <row r="23307" spans="15:15" x14ac:dyDescent="0.2">
      <c r="O23307" s="62"/>
    </row>
    <row r="23308" spans="15:15" x14ac:dyDescent="0.2">
      <c r="O23308" s="62"/>
    </row>
    <row r="23309" spans="15:15" x14ac:dyDescent="0.2">
      <c r="O23309" s="62"/>
    </row>
    <row r="23310" spans="15:15" x14ac:dyDescent="0.2">
      <c r="O23310" s="62"/>
    </row>
    <row r="23311" spans="15:15" x14ac:dyDescent="0.2">
      <c r="O23311" s="62"/>
    </row>
    <row r="23312" spans="15:15" x14ac:dyDescent="0.2">
      <c r="O23312" s="62"/>
    </row>
    <row r="23313" spans="15:15" x14ac:dyDescent="0.2">
      <c r="O23313" s="62"/>
    </row>
    <row r="23314" spans="15:15" x14ac:dyDescent="0.2">
      <c r="O23314" s="62"/>
    </row>
    <row r="23315" spans="15:15" x14ac:dyDescent="0.2">
      <c r="O23315" s="62"/>
    </row>
    <row r="23316" spans="15:15" x14ac:dyDescent="0.2">
      <c r="O23316" s="62"/>
    </row>
    <row r="23317" spans="15:15" x14ac:dyDescent="0.2">
      <c r="O23317" s="62"/>
    </row>
    <row r="23318" spans="15:15" x14ac:dyDescent="0.2">
      <c r="O23318" s="62"/>
    </row>
    <row r="23319" spans="15:15" x14ac:dyDescent="0.2">
      <c r="O23319" s="62"/>
    </row>
    <row r="23320" spans="15:15" x14ac:dyDescent="0.2">
      <c r="O23320" s="62"/>
    </row>
    <row r="23321" spans="15:15" x14ac:dyDescent="0.2">
      <c r="O23321" s="62"/>
    </row>
    <row r="23322" spans="15:15" x14ac:dyDescent="0.2">
      <c r="O23322" s="62"/>
    </row>
    <row r="23323" spans="15:15" x14ac:dyDescent="0.2">
      <c r="O23323" s="62"/>
    </row>
    <row r="23324" spans="15:15" x14ac:dyDescent="0.2">
      <c r="O23324" s="62"/>
    </row>
    <row r="23325" spans="15:15" x14ac:dyDescent="0.2">
      <c r="O23325" s="62"/>
    </row>
    <row r="23326" spans="15:15" x14ac:dyDescent="0.2">
      <c r="O23326" s="62"/>
    </row>
    <row r="23327" spans="15:15" x14ac:dyDescent="0.2">
      <c r="O23327" s="62"/>
    </row>
    <row r="23328" spans="15:15" x14ac:dyDescent="0.2">
      <c r="O23328" s="62"/>
    </row>
    <row r="23329" spans="15:15" x14ac:dyDescent="0.2">
      <c r="O23329" s="62"/>
    </row>
    <row r="23330" spans="15:15" x14ac:dyDescent="0.2">
      <c r="O23330" s="62"/>
    </row>
    <row r="23331" spans="15:15" x14ac:dyDescent="0.2">
      <c r="O23331" s="62"/>
    </row>
    <row r="23332" spans="15:15" x14ac:dyDescent="0.2">
      <c r="O23332" s="62"/>
    </row>
    <row r="23333" spans="15:15" x14ac:dyDescent="0.2">
      <c r="O23333" s="62"/>
    </row>
    <row r="23334" spans="15:15" x14ac:dyDescent="0.2">
      <c r="O23334" s="62"/>
    </row>
    <row r="23335" spans="15:15" x14ac:dyDescent="0.2">
      <c r="O23335" s="62"/>
    </row>
    <row r="23336" spans="15:15" x14ac:dyDescent="0.2">
      <c r="O23336" s="62"/>
    </row>
    <row r="23337" spans="15:15" x14ac:dyDescent="0.2">
      <c r="O23337" s="62"/>
    </row>
    <row r="23338" spans="15:15" x14ac:dyDescent="0.2">
      <c r="O23338" s="62"/>
    </row>
    <row r="23339" spans="15:15" x14ac:dyDescent="0.2">
      <c r="O23339" s="62"/>
    </row>
    <row r="23340" spans="15:15" x14ac:dyDescent="0.2">
      <c r="O23340" s="62"/>
    </row>
    <row r="23341" spans="15:15" x14ac:dyDescent="0.2">
      <c r="O23341" s="62"/>
    </row>
    <row r="23342" spans="15:15" x14ac:dyDescent="0.2">
      <c r="O23342" s="62"/>
    </row>
    <row r="23343" spans="15:15" x14ac:dyDescent="0.2">
      <c r="O23343" s="62"/>
    </row>
    <row r="23344" spans="15:15" x14ac:dyDescent="0.2">
      <c r="O23344" s="62"/>
    </row>
    <row r="23345" spans="15:15" x14ac:dyDescent="0.2">
      <c r="O23345" s="62"/>
    </row>
    <row r="23346" spans="15:15" x14ac:dyDescent="0.2">
      <c r="O23346" s="62"/>
    </row>
    <row r="23347" spans="15:15" x14ac:dyDescent="0.2">
      <c r="O23347" s="62"/>
    </row>
    <row r="23348" spans="15:15" x14ac:dyDescent="0.2">
      <c r="O23348" s="62"/>
    </row>
    <row r="23349" spans="15:15" x14ac:dyDescent="0.2">
      <c r="O23349" s="62"/>
    </row>
    <row r="23350" spans="15:15" x14ac:dyDescent="0.2">
      <c r="O23350" s="62"/>
    </row>
    <row r="23351" spans="15:15" x14ac:dyDescent="0.2">
      <c r="O23351" s="62"/>
    </row>
    <row r="23352" spans="15:15" x14ac:dyDescent="0.2">
      <c r="O23352" s="62"/>
    </row>
    <row r="23353" spans="15:15" x14ac:dyDescent="0.2">
      <c r="O23353" s="62"/>
    </row>
    <row r="23354" spans="15:15" x14ac:dyDescent="0.2">
      <c r="O23354" s="62"/>
    </row>
    <row r="23355" spans="15:15" x14ac:dyDescent="0.2">
      <c r="O23355" s="62"/>
    </row>
    <row r="23356" spans="15:15" x14ac:dyDescent="0.2">
      <c r="O23356" s="62"/>
    </row>
    <row r="23357" spans="15:15" x14ac:dyDescent="0.2">
      <c r="O23357" s="62"/>
    </row>
    <row r="23358" spans="15:15" x14ac:dyDescent="0.2">
      <c r="O23358" s="62"/>
    </row>
    <row r="23359" spans="15:15" x14ac:dyDescent="0.2">
      <c r="O23359" s="62"/>
    </row>
    <row r="23360" spans="15:15" x14ac:dyDescent="0.2">
      <c r="O23360" s="62"/>
    </row>
    <row r="23361" spans="15:15" x14ac:dyDescent="0.2">
      <c r="O23361" s="62"/>
    </row>
    <row r="23362" spans="15:15" x14ac:dyDescent="0.2">
      <c r="O23362" s="62"/>
    </row>
    <row r="23363" spans="15:15" x14ac:dyDescent="0.2">
      <c r="O23363" s="62"/>
    </row>
    <row r="23364" spans="15:15" x14ac:dyDescent="0.2">
      <c r="O23364" s="62"/>
    </row>
    <row r="23365" spans="15:15" x14ac:dyDescent="0.2">
      <c r="O23365" s="62"/>
    </row>
    <row r="23366" spans="15:15" x14ac:dyDescent="0.2">
      <c r="O23366" s="62"/>
    </row>
    <row r="23367" spans="15:15" x14ac:dyDescent="0.2">
      <c r="O23367" s="62"/>
    </row>
    <row r="23368" spans="15:15" x14ac:dyDescent="0.2">
      <c r="O23368" s="62"/>
    </row>
    <row r="23369" spans="15:15" x14ac:dyDescent="0.2">
      <c r="O23369" s="62"/>
    </row>
    <row r="23370" spans="15:15" x14ac:dyDescent="0.2">
      <c r="O23370" s="62"/>
    </row>
    <row r="23371" spans="15:15" x14ac:dyDescent="0.2">
      <c r="O23371" s="62"/>
    </row>
    <row r="23372" spans="15:15" x14ac:dyDescent="0.2">
      <c r="O23372" s="62"/>
    </row>
    <row r="23373" spans="15:15" x14ac:dyDescent="0.2">
      <c r="O23373" s="62"/>
    </row>
    <row r="23374" spans="15:15" x14ac:dyDescent="0.2">
      <c r="O23374" s="62"/>
    </row>
    <row r="23375" spans="15:15" x14ac:dyDescent="0.2">
      <c r="O23375" s="62"/>
    </row>
    <row r="23376" spans="15:15" x14ac:dyDescent="0.2">
      <c r="O23376" s="62"/>
    </row>
    <row r="23377" spans="15:15" x14ac:dyDescent="0.2">
      <c r="O23377" s="62"/>
    </row>
    <row r="23378" spans="15:15" x14ac:dyDescent="0.2">
      <c r="O23378" s="62"/>
    </row>
    <row r="23379" spans="15:15" x14ac:dyDescent="0.2">
      <c r="O23379" s="62"/>
    </row>
    <row r="23380" spans="15:15" x14ac:dyDescent="0.2">
      <c r="O23380" s="62"/>
    </row>
    <row r="23381" spans="15:15" x14ac:dyDescent="0.2">
      <c r="O23381" s="62"/>
    </row>
    <row r="23382" spans="15:15" x14ac:dyDescent="0.2">
      <c r="O23382" s="62"/>
    </row>
    <row r="23383" spans="15:15" x14ac:dyDescent="0.2">
      <c r="O23383" s="62"/>
    </row>
    <row r="23384" spans="15:15" x14ac:dyDescent="0.2">
      <c r="O23384" s="62"/>
    </row>
    <row r="23385" spans="15:15" x14ac:dyDescent="0.2">
      <c r="O23385" s="62"/>
    </row>
    <row r="23386" spans="15:15" x14ac:dyDescent="0.2">
      <c r="O23386" s="62"/>
    </row>
    <row r="23387" spans="15:15" x14ac:dyDescent="0.2">
      <c r="O23387" s="62"/>
    </row>
    <row r="23388" spans="15:15" x14ac:dyDescent="0.2">
      <c r="O23388" s="62"/>
    </row>
    <row r="23389" spans="15:15" x14ac:dyDescent="0.2">
      <c r="O23389" s="62"/>
    </row>
    <row r="23390" spans="15:15" x14ac:dyDescent="0.2">
      <c r="O23390" s="62"/>
    </row>
    <row r="23391" spans="15:15" x14ac:dyDescent="0.2">
      <c r="O23391" s="62"/>
    </row>
    <row r="23392" spans="15:15" x14ac:dyDescent="0.2">
      <c r="O23392" s="62"/>
    </row>
    <row r="23393" spans="15:15" x14ac:dyDescent="0.2">
      <c r="O23393" s="62"/>
    </row>
    <row r="23394" spans="15:15" x14ac:dyDescent="0.2">
      <c r="O23394" s="62"/>
    </row>
    <row r="23395" spans="15:15" x14ac:dyDescent="0.2">
      <c r="O23395" s="62"/>
    </row>
    <row r="23396" spans="15:15" x14ac:dyDescent="0.2">
      <c r="O23396" s="62"/>
    </row>
    <row r="23397" spans="15:15" x14ac:dyDescent="0.2">
      <c r="O23397" s="62"/>
    </row>
    <row r="23398" spans="15:15" x14ac:dyDescent="0.2">
      <c r="O23398" s="62"/>
    </row>
    <row r="23399" spans="15:15" x14ac:dyDescent="0.2">
      <c r="O23399" s="62"/>
    </row>
    <row r="23400" spans="15:15" x14ac:dyDescent="0.2">
      <c r="O23400" s="62"/>
    </row>
    <row r="23401" spans="15:15" x14ac:dyDescent="0.2">
      <c r="O23401" s="62"/>
    </row>
    <row r="23402" spans="15:15" x14ac:dyDescent="0.2">
      <c r="O23402" s="62"/>
    </row>
    <row r="23403" spans="15:15" x14ac:dyDescent="0.2">
      <c r="O23403" s="62"/>
    </row>
    <row r="23404" spans="15:15" x14ac:dyDescent="0.2">
      <c r="O23404" s="62"/>
    </row>
    <row r="23405" spans="15:15" x14ac:dyDescent="0.2">
      <c r="O23405" s="62"/>
    </row>
    <row r="23406" spans="15:15" x14ac:dyDescent="0.2">
      <c r="O23406" s="62"/>
    </row>
    <row r="23407" spans="15:15" x14ac:dyDescent="0.2">
      <c r="O23407" s="62"/>
    </row>
    <row r="23408" spans="15:15" x14ac:dyDescent="0.2">
      <c r="O23408" s="62"/>
    </row>
    <row r="23409" spans="15:15" x14ac:dyDescent="0.2">
      <c r="O23409" s="62"/>
    </row>
    <row r="23410" spans="15:15" x14ac:dyDescent="0.2">
      <c r="O23410" s="62"/>
    </row>
    <row r="23411" spans="15:15" x14ac:dyDescent="0.2">
      <c r="O23411" s="62"/>
    </row>
    <row r="23412" spans="15:15" x14ac:dyDescent="0.2">
      <c r="O23412" s="62"/>
    </row>
    <row r="23413" spans="15:15" x14ac:dyDescent="0.2">
      <c r="O23413" s="62"/>
    </row>
    <row r="23414" spans="15:15" x14ac:dyDescent="0.2">
      <c r="O23414" s="62"/>
    </row>
    <row r="23415" spans="15:15" x14ac:dyDescent="0.2">
      <c r="O23415" s="62"/>
    </row>
    <row r="23416" spans="15:15" x14ac:dyDescent="0.2">
      <c r="O23416" s="62"/>
    </row>
    <row r="23417" spans="15:15" x14ac:dyDescent="0.2">
      <c r="O23417" s="62"/>
    </row>
    <row r="23418" spans="15:15" x14ac:dyDescent="0.2">
      <c r="O23418" s="62"/>
    </row>
    <row r="23419" spans="15:15" x14ac:dyDescent="0.2">
      <c r="O23419" s="62"/>
    </row>
    <row r="23420" spans="15:15" x14ac:dyDescent="0.2">
      <c r="O23420" s="62"/>
    </row>
    <row r="23421" spans="15:15" x14ac:dyDescent="0.2">
      <c r="O23421" s="62"/>
    </row>
    <row r="23422" spans="15:15" x14ac:dyDescent="0.2">
      <c r="O23422" s="62"/>
    </row>
    <row r="23423" spans="15:15" x14ac:dyDescent="0.2">
      <c r="O23423" s="62"/>
    </row>
    <row r="23424" spans="15:15" x14ac:dyDescent="0.2">
      <c r="O23424" s="62"/>
    </row>
    <row r="23425" spans="15:15" x14ac:dyDescent="0.2">
      <c r="O23425" s="62"/>
    </row>
    <row r="23426" spans="15:15" x14ac:dyDescent="0.2">
      <c r="O23426" s="62"/>
    </row>
    <row r="23427" spans="15:15" x14ac:dyDescent="0.2">
      <c r="O23427" s="62"/>
    </row>
    <row r="23428" spans="15:15" x14ac:dyDescent="0.2">
      <c r="O23428" s="62"/>
    </row>
    <row r="23429" spans="15:15" x14ac:dyDescent="0.2">
      <c r="O23429" s="62"/>
    </row>
    <row r="23430" spans="15:15" x14ac:dyDescent="0.2">
      <c r="O23430" s="62"/>
    </row>
    <row r="23431" spans="15:15" x14ac:dyDescent="0.2">
      <c r="O23431" s="62"/>
    </row>
    <row r="23432" spans="15:15" x14ac:dyDescent="0.2">
      <c r="O23432" s="62"/>
    </row>
    <row r="23433" spans="15:15" x14ac:dyDescent="0.2">
      <c r="O23433" s="62"/>
    </row>
    <row r="23434" spans="15:15" x14ac:dyDescent="0.2">
      <c r="O23434" s="62"/>
    </row>
    <row r="23435" spans="15:15" x14ac:dyDescent="0.2">
      <c r="O23435" s="62"/>
    </row>
    <row r="23436" spans="15:15" x14ac:dyDescent="0.2">
      <c r="O23436" s="62"/>
    </row>
    <row r="23437" spans="15:15" x14ac:dyDescent="0.2">
      <c r="O23437" s="62"/>
    </row>
    <row r="23438" spans="15:15" x14ac:dyDescent="0.2">
      <c r="O23438" s="62"/>
    </row>
    <row r="23439" spans="15:15" x14ac:dyDescent="0.2">
      <c r="O23439" s="62"/>
    </row>
    <row r="23440" spans="15:15" x14ac:dyDescent="0.2">
      <c r="O23440" s="62"/>
    </row>
    <row r="23441" spans="15:15" x14ac:dyDescent="0.2">
      <c r="O23441" s="62"/>
    </row>
    <row r="23442" spans="15:15" x14ac:dyDescent="0.2">
      <c r="O23442" s="62"/>
    </row>
    <row r="23443" spans="15:15" x14ac:dyDescent="0.2">
      <c r="O23443" s="62"/>
    </row>
    <row r="23444" spans="15:15" x14ac:dyDescent="0.2">
      <c r="O23444" s="62"/>
    </row>
    <row r="23445" spans="15:15" x14ac:dyDescent="0.2">
      <c r="O23445" s="62"/>
    </row>
    <row r="23446" spans="15:15" x14ac:dyDescent="0.2">
      <c r="O23446" s="62"/>
    </row>
    <row r="23447" spans="15:15" x14ac:dyDescent="0.2">
      <c r="O23447" s="62"/>
    </row>
    <row r="23448" spans="15:15" x14ac:dyDescent="0.2">
      <c r="O23448" s="62"/>
    </row>
    <row r="23449" spans="15:15" x14ac:dyDescent="0.2">
      <c r="O23449" s="62"/>
    </row>
    <row r="23450" spans="15:15" x14ac:dyDescent="0.2">
      <c r="O23450" s="62"/>
    </row>
    <row r="23451" spans="15:15" x14ac:dyDescent="0.2">
      <c r="O23451" s="62"/>
    </row>
    <row r="23452" spans="15:15" x14ac:dyDescent="0.2">
      <c r="O23452" s="62"/>
    </row>
    <row r="23453" spans="15:15" x14ac:dyDescent="0.2">
      <c r="O23453" s="62"/>
    </row>
    <row r="23454" spans="15:15" x14ac:dyDescent="0.2">
      <c r="O23454" s="62"/>
    </row>
    <row r="23455" spans="15:15" x14ac:dyDescent="0.2">
      <c r="O23455" s="62"/>
    </row>
    <row r="23456" spans="15:15" x14ac:dyDescent="0.2">
      <c r="O23456" s="62"/>
    </row>
    <row r="23457" spans="15:15" x14ac:dyDescent="0.2">
      <c r="O23457" s="62"/>
    </row>
    <row r="23458" spans="15:15" x14ac:dyDescent="0.2">
      <c r="O23458" s="62"/>
    </row>
    <row r="23459" spans="15:15" x14ac:dyDescent="0.2">
      <c r="O23459" s="62"/>
    </row>
    <row r="23460" spans="15:15" x14ac:dyDescent="0.2">
      <c r="O23460" s="62"/>
    </row>
    <row r="23461" spans="15:15" x14ac:dyDescent="0.2">
      <c r="O23461" s="62"/>
    </row>
    <row r="23462" spans="15:15" x14ac:dyDescent="0.2">
      <c r="O23462" s="62"/>
    </row>
    <row r="23463" spans="15:15" x14ac:dyDescent="0.2">
      <c r="O23463" s="62"/>
    </row>
    <row r="23464" spans="15:15" x14ac:dyDescent="0.2">
      <c r="O23464" s="62"/>
    </row>
    <row r="23465" spans="15:15" x14ac:dyDescent="0.2">
      <c r="O23465" s="62"/>
    </row>
    <row r="23466" spans="15:15" x14ac:dyDescent="0.2">
      <c r="O23466" s="62"/>
    </row>
    <row r="23467" spans="15:15" x14ac:dyDescent="0.2">
      <c r="O23467" s="62"/>
    </row>
    <row r="23468" spans="15:15" x14ac:dyDescent="0.2">
      <c r="O23468" s="62"/>
    </row>
    <row r="23469" spans="15:15" x14ac:dyDescent="0.2">
      <c r="O23469" s="62"/>
    </row>
    <row r="23470" spans="15:15" x14ac:dyDescent="0.2">
      <c r="O23470" s="62"/>
    </row>
    <row r="23471" spans="15:15" x14ac:dyDescent="0.2">
      <c r="O23471" s="62"/>
    </row>
    <row r="23472" spans="15:15" x14ac:dyDescent="0.2">
      <c r="O23472" s="62"/>
    </row>
    <row r="23473" spans="15:15" x14ac:dyDescent="0.2">
      <c r="O23473" s="62"/>
    </row>
    <row r="23474" spans="15:15" x14ac:dyDescent="0.2">
      <c r="O23474" s="62"/>
    </row>
    <row r="23475" spans="15:15" x14ac:dyDescent="0.2">
      <c r="O23475" s="62"/>
    </row>
    <row r="23476" spans="15:15" x14ac:dyDescent="0.2">
      <c r="O23476" s="62"/>
    </row>
    <row r="23477" spans="15:15" x14ac:dyDescent="0.2">
      <c r="O23477" s="62"/>
    </row>
    <row r="23478" spans="15:15" x14ac:dyDescent="0.2">
      <c r="O23478" s="62"/>
    </row>
    <row r="23479" spans="15:15" x14ac:dyDescent="0.2">
      <c r="O23479" s="62"/>
    </row>
    <row r="23480" spans="15:15" x14ac:dyDescent="0.2">
      <c r="O23480" s="62"/>
    </row>
    <row r="23481" spans="15:15" x14ac:dyDescent="0.2">
      <c r="O23481" s="62"/>
    </row>
    <row r="23482" spans="15:15" x14ac:dyDescent="0.2">
      <c r="O23482" s="62"/>
    </row>
    <row r="23483" spans="15:15" x14ac:dyDescent="0.2">
      <c r="O23483" s="62"/>
    </row>
    <row r="23484" spans="15:15" x14ac:dyDescent="0.2">
      <c r="O23484" s="62"/>
    </row>
    <row r="23485" spans="15:15" x14ac:dyDescent="0.2">
      <c r="O23485" s="62"/>
    </row>
    <row r="23486" spans="15:15" x14ac:dyDescent="0.2">
      <c r="O23486" s="62"/>
    </row>
    <row r="23487" spans="15:15" x14ac:dyDescent="0.2">
      <c r="O23487" s="62"/>
    </row>
    <row r="23488" spans="15:15" x14ac:dyDescent="0.2">
      <c r="O23488" s="62"/>
    </row>
    <row r="23489" spans="15:15" x14ac:dyDescent="0.2">
      <c r="O23489" s="62"/>
    </row>
    <row r="23490" spans="15:15" x14ac:dyDescent="0.2">
      <c r="O23490" s="62"/>
    </row>
    <row r="23491" spans="15:15" x14ac:dyDescent="0.2">
      <c r="O23491" s="62"/>
    </row>
    <row r="23492" spans="15:15" x14ac:dyDescent="0.2">
      <c r="O23492" s="62"/>
    </row>
    <row r="23493" spans="15:15" x14ac:dyDescent="0.2">
      <c r="O23493" s="62"/>
    </row>
    <row r="23494" spans="15:15" x14ac:dyDescent="0.2">
      <c r="O23494" s="62"/>
    </row>
    <row r="23495" spans="15:15" x14ac:dyDescent="0.2">
      <c r="O23495" s="62"/>
    </row>
    <row r="23496" spans="15:15" x14ac:dyDescent="0.2">
      <c r="O23496" s="62"/>
    </row>
    <row r="23497" spans="15:15" x14ac:dyDescent="0.2">
      <c r="O23497" s="62"/>
    </row>
    <row r="23498" spans="15:15" x14ac:dyDescent="0.2">
      <c r="O23498" s="62"/>
    </row>
    <row r="23499" spans="15:15" x14ac:dyDescent="0.2">
      <c r="O23499" s="62"/>
    </row>
    <row r="23500" spans="15:15" x14ac:dyDescent="0.2">
      <c r="O23500" s="62"/>
    </row>
    <row r="23501" spans="15:15" x14ac:dyDescent="0.2">
      <c r="O23501" s="62"/>
    </row>
    <row r="23502" spans="15:15" x14ac:dyDescent="0.2">
      <c r="O23502" s="62"/>
    </row>
    <row r="23503" spans="15:15" x14ac:dyDescent="0.2">
      <c r="O23503" s="62"/>
    </row>
    <row r="23504" spans="15:15" x14ac:dyDescent="0.2">
      <c r="O23504" s="62"/>
    </row>
    <row r="23505" spans="15:15" x14ac:dyDescent="0.2">
      <c r="O23505" s="62"/>
    </row>
    <row r="23506" spans="15:15" x14ac:dyDescent="0.2">
      <c r="O23506" s="62"/>
    </row>
    <row r="23507" spans="15:15" x14ac:dyDescent="0.2">
      <c r="O23507" s="62"/>
    </row>
    <row r="23508" spans="15:15" x14ac:dyDescent="0.2">
      <c r="O23508" s="62"/>
    </row>
    <row r="23509" spans="15:15" x14ac:dyDescent="0.2">
      <c r="O23509" s="62"/>
    </row>
    <row r="23510" spans="15:15" x14ac:dyDescent="0.2">
      <c r="O23510" s="62"/>
    </row>
    <row r="23511" spans="15:15" x14ac:dyDescent="0.2">
      <c r="O23511" s="62"/>
    </row>
    <row r="23512" spans="15:15" x14ac:dyDescent="0.2">
      <c r="O23512" s="62"/>
    </row>
    <row r="23513" spans="15:15" x14ac:dyDescent="0.2">
      <c r="O23513" s="62"/>
    </row>
    <row r="23514" spans="15:15" x14ac:dyDescent="0.2">
      <c r="O23514" s="62"/>
    </row>
    <row r="23515" spans="15:15" x14ac:dyDescent="0.2">
      <c r="O23515" s="62"/>
    </row>
    <row r="23516" spans="15:15" x14ac:dyDescent="0.2">
      <c r="O23516" s="62"/>
    </row>
    <row r="23517" spans="15:15" x14ac:dyDescent="0.2">
      <c r="O23517" s="62"/>
    </row>
    <row r="23518" spans="15:15" x14ac:dyDescent="0.2">
      <c r="O23518" s="62"/>
    </row>
    <row r="23519" spans="15:15" x14ac:dyDescent="0.2">
      <c r="O23519" s="62"/>
    </row>
    <row r="23520" spans="15:15" x14ac:dyDescent="0.2">
      <c r="O23520" s="62"/>
    </row>
    <row r="23521" spans="15:15" x14ac:dyDescent="0.2">
      <c r="O23521" s="62"/>
    </row>
    <row r="23522" spans="15:15" x14ac:dyDescent="0.2">
      <c r="O23522" s="62"/>
    </row>
    <row r="23523" spans="15:15" x14ac:dyDescent="0.2">
      <c r="O23523" s="62"/>
    </row>
    <row r="23524" spans="15:15" x14ac:dyDescent="0.2">
      <c r="O23524" s="62"/>
    </row>
    <row r="23525" spans="15:15" x14ac:dyDescent="0.2">
      <c r="O23525" s="62"/>
    </row>
    <row r="23526" spans="15:15" x14ac:dyDescent="0.2">
      <c r="O23526" s="62"/>
    </row>
    <row r="23527" spans="15:15" x14ac:dyDescent="0.2">
      <c r="O23527" s="62"/>
    </row>
    <row r="23528" spans="15:15" x14ac:dyDescent="0.2">
      <c r="O23528" s="62"/>
    </row>
    <row r="23529" spans="15:15" x14ac:dyDescent="0.2">
      <c r="O23529" s="62"/>
    </row>
    <row r="23530" spans="15:15" x14ac:dyDescent="0.2">
      <c r="O23530" s="62"/>
    </row>
    <row r="23531" spans="15:15" x14ac:dyDescent="0.2">
      <c r="O23531" s="62"/>
    </row>
    <row r="23532" spans="15:15" x14ac:dyDescent="0.2">
      <c r="O23532" s="62"/>
    </row>
    <row r="23533" spans="15:15" x14ac:dyDescent="0.2">
      <c r="O23533" s="62"/>
    </row>
    <row r="23534" spans="15:15" x14ac:dyDescent="0.2">
      <c r="O23534" s="62"/>
    </row>
    <row r="23535" spans="15:15" x14ac:dyDescent="0.2">
      <c r="O23535" s="62"/>
    </row>
    <row r="23536" spans="15:15" x14ac:dyDescent="0.2">
      <c r="O23536" s="62"/>
    </row>
    <row r="23537" spans="15:15" x14ac:dyDescent="0.2">
      <c r="O23537" s="62"/>
    </row>
    <row r="23538" spans="15:15" x14ac:dyDescent="0.2">
      <c r="O23538" s="62"/>
    </row>
    <row r="23539" spans="15:15" x14ac:dyDescent="0.2">
      <c r="O23539" s="62"/>
    </row>
    <row r="23540" spans="15:15" x14ac:dyDescent="0.2">
      <c r="O23540" s="62"/>
    </row>
    <row r="23541" spans="15:15" x14ac:dyDescent="0.2">
      <c r="O23541" s="62"/>
    </row>
    <row r="23542" spans="15:15" x14ac:dyDescent="0.2">
      <c r="O23542" s="62"/>
    </row>
    <row r="23543" spans="15:15" x14ac:dyDescent="0.2">
      <c r="O23543" s="62"/>
    </row>
    <row r="23544" spans="15:15" x14ac:dyDescent="0.2">
      <c r="O23544" s="62"/>
    </row>
    <row r="23545" spans="15:15" x14ac:dyDescent="0.2">
      <c r="O23545" s="62"/>
    </row>
    <row r="23546" spans="15:15" x14ac:dyDescent="0.2">
      <c r="O23546" s="62"/>
    </row>
    <row r="23547" spans="15:15" x14ac:dyDescent="0.2">
      <c r="O23547" s="62"/>
    </row>
    <row r="23548" spans="15:15" x14ac:dyDescent="0.2">
      <c r="O23548" s="62"/>
    </row>
    <row r="23549" spans="15:15" x14ac:dyDescent="0.2">
      <c r="O23549" s="62"/>
    </row>
    <row r="23550" spans="15:15" x14ac:dyDescent="0.2">
      <c r="O23550" s="62"/>
    </row>
    <row r="23551" spans="15:15" x14ac:dyDescent="0.2">
      <c r="O23551" s="62"/>
    </row>
    <row r="23552" spans="15:15" x14ac:dyDescent="0.2">
      <c r="O23552" s="62"/>
    </row>
    <row r="23553" spans="15:15" x14ac:dyDescent="0.2">
      <c r="O23553" s="62"/>
    </row>
    <row r="23554" spans="15:15" x14ac:dyDescent="0.2">
      <c r="O23554" s="62"/>
    </row>
    <row r="23555" spans="15:15" x14ac:dyDescent="0.2">
      <c r="O23555" s="62"/>
    </row>
    <row r="23556" spans="15:15" x14ac:dyDescent="0.2">
      <c r="O23556" s="62"/>
    </row>
    <row r="23557" spans="15:15" x14ac:dyDescent="0.2">
      <c r="O23557" s="62"/>
    </row>
    <row r="23558" spans="15:15" x14ac:dyDescent="0.2">
      <c r="O23558" s="62"/>
    </row>
    <row r="23559" spans="15:15" x14ac:dyDescent="0.2">
      <c r="O23559" s="62"/>
    </row>
    <row r="23560" spans="15:15" x14ac:dyDescent="0.2">
      <c r="O23560" s="62"/>
    </row>
    <row r="23561" spans="15:15" x14ac:dyDescent="0.2">
      <c r="O23561" s="62"/>
    </row>
    <row r="23562" spans="15:15" x14ac:dyDescent="0.2">
      <c r="O23562" s="62"/>
    </row>
    <row r="23563" spans="15:15" x14ac:dyDescent="0.2">
      <c r="O23563" s="62"/>
    </row>
    <row r="23564" spans="15:15" x14ac:dyDescent="0.2">
      <c r="O23564" s="62"/>
    </row>
    <row r="23565" spans="15:15" x14ac:dyDescent="0.2">
      <c r="O23565" s="62"/>
    </row>
    <row r="23566" spans="15:15" x14ac:dyDescent="0.2">
      <c r="O23566" s="62"/>
    </row>
    <row r="23567" spans="15:15" x14ac:dyDescent="0.2">
      <c r="O23567" s="62"/>
    </row>
    <row r="23568" spans="15:15" x14ac:dyDescent="0.2">
      <c r="O23568" s="62"/>
    </row>
    <row r="23569" spans="15:15" x14ac:dyDescent="0.2">
      <c r="O23569" s="62"/>
    </row>
    <row r="23570" spans="15:15" x14ac:dyDescent="0.2">
      <c r="O23570" s="62"/>
    </row>
    <row r="23571" spans="15:15" x14ac:dyDescent="0.2">
      <c r="O23571" s="62"/>
    </row>
    <row r="23572" spans="15:15" x14ac:dyDescent="0.2">
      <c r="O23572" s="62"/>
    </row>
    <row r="23573" spans="15:15" x14ac:dyDescent="0.2">
      <c r="O23573" s="62"/>
    </row>
    <row r="23574" spans="15:15" x14ac:dyDescent="0.2">
      <c r="O23574" s="62"/>
    </row>
    <row r="23575" spans="15:15" x14ac:dyDescent="0.2">
      <c r="O23575" s="62"/>
    </row>
    <row r="23576" spans="15:15" x14ac:dyDescent="0.2">
      <c r="O23576" s="62"/>
    </row>
    <row r="23577" spans="15:15" x14ac:dyDescent="0.2">
      <c r="O23577" s="62"/>
    </row>
    <row r="23578" spans="15:15" x14ac:dyDescent="0.2">
      <c r="O23578" s="62"/>
    </row>
    <row r="23579" spans="15:15" x14ac:dyDescent="0.2">
      <c r="O23579" s="62"/>
    </row>
    <row r="23580" spans="15:15" x14ac:dyDescent="0.2">
      <c r="O23580" s="62"/>
    </row>
    <row r="23581" spans="15:15" x14ac:dyDescent="0.2">
      <c r="O23581" s="62"/>
    </row>
    <row r="23582" spans="15:15" x14ac:dyDescent="0.2">
      <c r="O23582" s="62"/>
    </row>
    <row r="23583" spans="15:15" x14ac:dyDescent="0.2">
      <c r="O23583" s="62"/>
    </row>
    <row r="23584" spans="15:15" x14ac:dyDescent="0.2">
      <c r="O23584" s="62"/>
    </row>
    <row r="23585" spans="15:15" x14ac:dyDescent="0.2">
      <c r="O23585" s="62"/>
    </row>
    <row r="23586" spans="15:15" x14ac:dyDescent="0.2">
      <c r="O23586" s="62"/>
    </row>
    <row r="23587" spans="15:15" x14ac:dyDescent="0.2">
      <c r="O23587" s="62"/>
    </row>
    <row r="23588" spans="15:15" x14ac:dyDescent="0.2">
      <c r="O23588" s="62"/>
    </row>
    <row r="23589" spans="15:15" x14ac:dyDescent="0.2">
      <c r="O23589" s="62"/>
    </row>
    <row r="23590" spans="15:15" x14ac:dyDescent="0.2">
      <c r="O23590" s="62"/>
    </row>
    <row r="23591" spans="15:15" x14ac:dyDescent="0.2">
      <c r="O23591" s="62"/>
    </row>
    <row r="23592" spans="15:15" x14ac:dyDescent="0.2">
      <c r="O23592" s="62"/>
    </row>
    <row r="23593" spans="15:15" x14ac:dyDescent="0.2">
      <c r="O23593" s="62"/>
    </row>
    <row r="23594" spans="15:15" x14ac:dyDescent="0.2">
      <c r="O23594" s="62"/>
    </row>
    <row r="23595" spans="15:15" x14ac:dyDescent="0.2">
      <c r="O23595" s="62"/>
    </row>
    <row r="23596" spans="15:15" x14ac:dyDescent="0.2">
      <c r="O23596" s="62"/>
    </row>
    <row r="23597" spans="15:15" x14ac:dyDescent="0.2">
      <c r="O23597" s="62"/>
    </row>
    <row r="23598" spans="15:15" x14ac:dyDescent="0.2">
      <c r="O23598" s="62"/>
    </row>
    <row r="23599" spans="15:15" x14ac:dyDescent="0.2">
      <c r="O23599" s="62"/>
    </row>
    <row r="23600" spans="15:15" x14ac:dyDescent="0.2">
      <c r="O23600" s="62"/>
    </row>
    <row r="23601" spans="15:15" x14ac:dyDescent="0.2">
      <c r="O23601" s="62"/>
    </row>
    <row r="23602" spans="15:15" x14ac:dyDescent="0.2">
      <c r="O23602" s="62"/>
    </row>
    <row r="23603" spans="15:15" x14ac:dyDescent="0.2">
      <c r="O23603" s="62"/>
    </row>
    <row r="23604" spans="15:15" x14ac:dyDescent="0.2">
      <c r="O23604" s="62"/>
    </row>
    <row r="23605" spans="15:15" x14ac:dyDescent="0.2">
      <c r="O23605" s="62"/>
    </row>
    <row r="23606" spans="15:15" x14ac:dyDescent="0.2">
      <c r="O23606" s="62"/>
    </row>
    <row r="23607" spans="15:15" x14ac:dyDescent="0.2">
      <c r="O23607" s="62"/>
    </row>
    <row r="23608" spans="15:15" x14ac:dyDescent="0.2">
      <c r="O23608" s="62"/>
    </row>
    <row r="23609" spans="15:15" x14ac:dyDescent="0.2">
      <c r="O23609" s="62"/>
    </row>
    <row r="23610" spans="15:15" x14ac:dyDescent="0.2">
      <c r="O23610" s="62"/>
    </row>
    <row r="23611" spans="15:15" x14ac:dyDescent="0.2">
      <c r="O23611" s="62"/>
    </row>
    <row r="23612" spans="15:15" x14ac:dyDescent="0.2">
      <c r="O23612" s="62"/>
    </row>
    <row r="23613" spans="15:15" x14ac:dyDescent="0.2">
      <c r="O23613" s="62"/>
    </row>
    <row r="23614" spans="15:15" x14ac:dyDescent="0.2">
      <c r="O23614" s="62"/>
    </row>
    <row r="23615" spans="15:15" x14ac:dyDescent="0.2">
      <c r="O23615" s="62"/>
    </row>
    <row r="23616" spans="15:15" x14ac:dyDescent="0.2">
      <c r="O23616" s="62"/>
    </row>
    <row r="23617" spans="15:15" x14ac:dyDescent="0.2">
      <c r="O23617" s="62"/>
    </row>
    <row r="23618" spans="15:15" x14ac:dyDescent="0.2">
      <c r="O23618" s="62"/>
    </row>
    <row r="23619" spans="15:15" x14ac:dyDescent="0.2">
      <c r="O23619" s="62"/>
    </row>
    <row r="23620" spans="15:15" x14ac:dyDescent="0.2">
      <c r="O23620" s="62"/>
    </row>
    <row r="23621" spans="15:15" x14ac:dyDescent="0.2">
      <c r="O23621" s="62"/>
    </row>
    <row r="23622" spans="15:15" x14ac:dyDescent="0.2">
      <c r="O23622" s="62"/>
    </row>
    <row r="23623" spans="15:15" x14ac:dyDescent="0.2">
      <c r="O23623" s="62"/>
    </row>
    <row r="23624" spans="15:15" x14ac:dyDescent="0.2">
      <c r="O23624" s="62"/>
    </row>
    <row r="23625" spans="15:15" x14ac:dyDescent="0.2">
      <c r="O23625" s="62"/>
    </row>
    <row r="23626" spans="15:15" x14ac:dyDescent="0.2">
      <c r="O23626" s="62"/>
    </row>
    <row r="23627" spans="15:15" x14ac:dyDescent="0.2">
      <c r="O23627" s="62"/>
    </row>
    <row r="23628" spans="15:15" x14ac:dyDescent="0.2">
      <c r="O23628" s="62"/>
    </row>
    <row r="23629" spans="15:15" x14ac:dyDescent="0.2">
      <c r="O23629" s="62"/>
    </row>
    <row r="23630" spans="15:15" x14ac:dyDescent="0.2">
      <c r="O23630" s="62"/>
    </row>
    <row r="23631" spans="15:15" x14ac:dyDescent="0.2">
      <c r="O23631" s="62"/>
    </row>
    <row r="23632" spans="15:15" x14ac:dyDescent="0.2">
      <c r="O23632" s="62"/>
    </row>
    <row r="23633" spans="15:15" x14ac:dyDescent="0.2">
      <c r="O23633" s="62"/>
    </row>
    <row r="23634" spans="15:15" x14ac:dyDescent="0.2">
      <c r="O23634" s="62"/>
    </row>
    <row r="23635" spans="15:15" x14ac:dyDescent="0.2">
      <c r="O23635" s="62"/>
    </row>
    <row r="23636" spans="15:15" x14ac:dyDescent="0.2">
      <c r="O23636" s="62"/>
    </row>
    <row r="23637" spans="15:15" x14ac:dyDescent="0.2">
      <c r="O23637" s="62"/>
    </row>
    <row r="23638" spans="15:15" x14ac:dyDescent="0.2">
      <c r="O23638" s="62"/>
    </row>
    <row r="23639" spans="15:15" x14ac:dyDescent="0.2">
      <c r="O23639" s="62"/>
    </row>
    <row r="23640" spans="15:15" x14ac:dyDescent="0.2">
      <c r="O23640" s="62"/>
    </row>
    <row r="23641" spans="15:15" x14ac:dyDescent="0.2">
      <c r="O23641" s="62"/>
    </row>
    <row r="23642" spans="15:15" x14ac:dyDescent="0.2">
      <c r="O23642" s="62"/>
    </row>
    <row r="23643" spans="15:15" x14ac:dyDescent="0.2">
      <c r="O23643" s="62"/>
    </row>
    <row r="23644" spans="15:15" x14ac:dyDescent="0.2">
      <c r="O23644" s="62"/>
    </row>
    <row r="23645" spans="15:15" x14ac:dyDescent="0.2">
      <c r="O23645" s="62"/>
    </row>
    <row r="23646" spans="15:15" x14ac:dyDescent="0.2">
      <c r="O23646" s="62"/>
    </row>
    <row r="23647" spans="15:15" x14ac:dyDescent="0.2">
      <c r="O23647" s="62"/>
    </row>
    <row r="23648" spans="15:15" x14ac:dyDescent="0.2">
      <c r="O23648" s="62"/>
    </row>
    <row r="23649" spans="15:15" x14ac:dyDescent="0.2">
      <c r="O23649" s="62"/>
    </row>
    <row r="23650" spans="15:15" x14ac:dyDescent="0.2">
      <c r="O23650" s="62"/>
    </row>
    <row r="23651" spans="15:15" x14ac:dyDescent="0.2">
      <c r="O23651" s="62"/>
    </row>
    <row r="23652" spans="15:15" x14ac:dyDescent="0.2">
      <c r="O23652" s="62"/>
    </row>
    <row r="23653" spans="15:15" x14ac:dyDescent="0.2">
      <c r="O23653" s="62"/>
    </row>
    <row r="23654" spans="15:15" x14ac:dyDescent="0.2">
      <c r="O23654" s="62"/>
    </row>
    <row r="23655" spans="15:15" x14ac:dyDescent="0.2">
      <c r="O23655" s="62"/>
    </row>
    <row r="23656" spans="15:15" x14ac:dyDescent="0.2">
      <c r="O23656" s="62"/>
    </row>
    <row r="23657" spans="15:15" x14ac:dyDescent="0.2">
      <c r="O23657" s="62"/>
    </row>
    <row r="23658" spans="15:15" x14ac:dyDescent="0.2">
      <c r="O23658" s="62"/>
    </row>
    <row r="23659" spans="15:15" x14ac:dyDescent="0.2">
      <c r="O23659" s="62"/>
    </row>
    <row r="23660" spans="15:15" x14ac:dyDescent="0.2">
      <c r="O23660" s="62"/>
    </row>
    <row r="23661" spans="15:15" x14ac:dyDescent="0.2">
      <c r="O23661" s="62"/>
    </row>
    <row r="23662" spans="15:15" x14ac:dyDescent="0.2">
      <c r="O23662" s="62"/>
    </row>
    <row r="23663" spans="15:15" x14ac:dyDescent="0.2">
      <c r="O23663" s="62"/>
    </row>
    <row r="23664" spans="15:15" x14ac:dyDescent="0.2">
      <c r="O23664" s="62"/>
    </row>
    <row r="23665" spans="15:15" x14ac:dyDescent="0.2">
      <c r="O23665" s="62"/>
    </row>
    <row r="23666" spans="15:15" x14ac:dyDescent="0.2">
      <c r="O23666" s="62"/>
    </row>
    <row r="23667" spans="15:15" x14ac:dyDescent="0.2">
      <c r="O23667" s="62"/>
    </row>
    <row r="23668" spans="15:15" x14ac:dyDescent="0.2">
      <c r="O23668" s="62"/>
    </row>
    <row r="23669" spans="15:15" x14ac:dyDescent="0.2">
      <c r="O23669" s="62"/>
    </row>
    <row r="23670" spans="15:15" x14ac:dyDescent="0.2">
      <c r="O23670" s="62"/>
    </row>
    <row r="23671" spans="15:15" x14ac:dyDescent="0.2">
      <c r="O23671" s="62"/>
    </row>
    <row r="23672" spans="15:15" x14ac:dyDescent="0.2">
      <c r="O23672" s="62"/>
    </row>
    <row r="23673" spans="15:15" x14ac:dyDescent="0.2">
      <c r="O23673" s="62"/>
    </row>
    <row r="23674" spans="15:15" x14ac:dyDescent="0.2">
      <c r="O23674" s="62"/>
    </row>
    <row r="23675" spans="15:15" x14ac:dyDescent="0.2">
      <c r="O23675" s="62"/>
    </row>
    <row r="23676" spans="15:15" x14ac:dyDescent="0.2">
      <c r="O23676" s="62"/>
    </row>
    <row r="23677" spans="15:15" x14ac:dyDescent="0.2">
      <c r="O23677" s="62"/>
    </row>
    <row r="23678" spans="15:15" x14ac:dyDescent="0.2">
      <c r="O23678" s="62"/>
    </row>
    <row r="23679" spans="15:15" x14ac:dyDescent="0.2">
      <c r="O23679" s="62"/>
    </row>
    <row r="23680" spans="15:15" x14ac:dyDescent="0.2">
      <c r="O23680" s="62"/>
    </row>
    <row r="23681" spans="15:15" x14ac:dyDescent="0.2">
      <c r="O23681" s="62"/>
    </row>
    <row r="23682" spans="15:15" x14ac:dyDescent="0.2">
      <c r="O23682" s="62"/>
    </row>
    <row r="23683" spans="15:15" x14ac:dyDescent="0.2">
      <c r="O23683" s="62"/>
    </row>
    <row r="23684" spans="15:15" x14ac:dyDescent="0.2">
      <c r="O23684" s="62"/>
    </row>
    <row r="23685" spans="15:15" x14ac:dyDescent="0.2">
      <c r="O23685" s="62"/>
    </row>
    <row r="23686" spans="15:15" x14ac:dyDescent="0.2">
      <c r="O23686" s="62"/>
    </row>
    <row r="23687" spans="15:15" x14ac:dyDescent="0.2">
      <c r="O23687" s="62"/>
    </row>
    <row r="23688" spans="15:15" x14ac:dyDescent="0.2">
      <c r="O23688" s="62"/>
    </row>
    <row r="23689" spans="15:15" x14ac:dyDescent="0.2">
      <c r="O23689" s="62"/>
    </row>
    <row r="23690" spans="15:15" x14ac:dyDescent="0.2">
      <c r="O23690" s="62"/>
    </row>
    <row r="23691" spans="15:15" x14ac:dyDescent="0.2">
      <c r="O23691" s="62"/>
    </row>
    <row r="23692" spans="15:15" x14ac:dyDescent="0.2">
      <c r="O23692" s="62"/>
    </row>
    <row r="23693" spans="15:15" x14ac:dyDescent="0.2">
      <c r="O23693" s="62"/>
    </row>
    <row r="23694" spans="15:15" x14ac:dyDescent="0.2">
      <c r="O23694" s="62"/>
    </row>
    <row r="23695" spans="15:15" x14ac:dyDescent="0.2">
      <c r="O23695" s="62"/>
    </row>
    <row r="23696" spans="15:15" x14ac:dyDescent="0.2">
      <c r="O23696" s="62"/>
    </row>
    <row r="23697" spans="15:15" x14ac:dyDescent="0.2">
      <c r="O23697" s="62"/>
    </row>
    <row r="23698" spans="15:15" x14ac:dyDescent="0.2">
      <c r="O23698" s="62"/>
    </row>
    <row r="23699" spans="15:15" x14ac:dyDescent="0.2">
      <c r="O23699" s="62"/>
    </row>
    <row r="23700" spans="15:15" x14ac:dyDescent="0.2">
      <c r="O23700" s="62"/>
    </row>
    <row r="23701" spans="15:15" x14ac:dyDescent="0.2">
      <c r="O23701" s="62"/>
    </row>
    <row r="23702" spans="15:15" x14ac:dyDescent="0.2">
      <c r="O23702" s="62"/>
    </row>
    <row r="23703" spans="15:15" x14ac:dyDescent="0.2">
      <c r="O23703" s="62"/>
    </row>
    <row r="23704" spans="15:15" x14ac:dyDescent="0.2">
      <c r="O23704" s="62"/>
    </row>
    <row r="23705" spans="15:15" x14ac:dyDescent="0.2">
      <c r="O23705" s="62"/>
    </row>
    <row r="23706" spans="15:15" x14ac:dyDescent="0.2">
      <c r="O23706" s="62"/>
    </row>
    <row r="23707" spans="15:15" x14ac:dyDescent="0.2">
      <c r="O23707" s="62"/>
    </row>
    <row r="23708" spans="15:15" x14ac:dyDescent="0.2">
      <c r="O23708" s="62"/>
    </row>
    <row r="23709" spans="15:15" x14ac:dyDescent="0.2">
      <c r="O23709" s="62"/>
    </row>
    <row r="23710" spans="15:15" x14ac:dyDescent="0.2">
      <c r="O23710" s="62"/>
    </row>
    <row r="23711" spans="15:15" x14ac:dyDescent="0.2">
      <c r="O23711" s="62"/>
    </row>
    <row r="23712" spans="15:15" x14ac:dyDescent="0.2">
      <c r="O23712" s="62"/>
    </row>
    <row r="23713" spans="15:15" x14ac:dyDescent="0.2">
      <c r="O23713" s="62"/>
    </row>
    <row r="23714" spans="15:15" x14ac:dyDescent="0.2">
      <c r="O23714" s="62"/>
    </row>
    <row r="23715" spans="15:15" x14ac:dyDescent="0.2">
      <c r="O23715" s="62"/>
    </row>
    <row r="23716" spans="15:15" x14ac:dyDescent="0.2">
      <c r="O23716" s="62"/>
    </row>
    <row r="23717" spans="15:15" x14ac:dyDescent="0.2">
      <c r="O23717" s="62"/>
    </row>
    <row r="23718" spans="15:15" x14ac:dyDescent="0.2">
      <c r="O23718" s="62"/>
    </row>
    <row r="23719" spans="15:15" x14ac:dyDescent="0.2">
      <c r="O23719" s="62"/>
    </row>
    <row r="23720" spans="15:15" x14ac:dyDescent="0.2">
      <c r="O23720" s="62"/>
    </row>
    <row r="23721" spans="15:15" x14ac:dyDescent="0.2">
      <c r="O23721" s="62"/>
    </row>
    <row r="23722" spans="15:15" x14ac:dyDescent="0.2">
      <c r="O23722" s="62"/>
    </row>
    <row r="23723" spans="15:15" x14ac:dyDescent="0.2">
      <c r="O23723" s="62"/>
    </row>
    <row r="23724" spans="15:15" x14ac:dyDescent="0.2">
      <c r="O23724" s="62"/>
    </row>
    <row r="23725" spans="15:15" x14ac:dyDescent="0.2">
      <c r="O23725" s="62"/>
    </row>
    <row r="23726" spans="15:15" x14ac:dyDescent="0.2">
      <c r="O23726" s="62"/>
    </row>
    <row r="23727" spans="15:15" x14ac:dyDescent="0.2">
      <c r="O23727" s="62"/>
    </row>
    <row r="23728" spans="15:15" x14ac:dyDescent="0.2">
      <c r="O23728" s="62"/>
    </row>
    <row r="23729" spans="15:15" x14ac:dyDescent="0.2">
      <c r="O23729" s="62"/>
    </row>
    <row r="23730" spans="15:15" x14ac:dyDescent="0.2">
      <c r="O23730" s="62"/>
    </row>
    <row r="23731" spans="15:15" x14ac:dyDescent="0.2">
      <c r="O23731" s="62"/>
    </row>
    <row r="23732" spans="15:15" x14ac:dyDescent="0.2">
      <c r="O23732" s="62"/>
    </row>
    <row r="23733" spans="15:15" x14ac:dyDescent="0.2">
      <c r="O23733" s="62"/>
    </row>
    <row r="23734" spans="15:15" x14ac:dyDescent="0.2">
      <c r="O23734" s="62"/>
    </row>
    <row r="23735" spans="15:15" x14ac:dyDescent="0.2">
      <c r="O23735" s="62"/>
    </row>
    <row r="23736" spans="15:15" x14ac:dyDescent="0.2">
      <c r="O23736" s="62"/>
    </row>
    <row r="23737" spans="15:15" x14ac:dyDescent="0.2">
      <c r="O23737" s="62"/>
    </row>
    <row r="23738" spans="15:15" x14ac:dyDescent="0.2">
      <c r="O23738" s="62"/>
    </row>
    <row r="23739" spans="15:15" x14ac:dyDescent="0.2">
      <c r="O23739" s="62"/>
    </row>
    <row r="23740" spans="15:15" x14ac:dyDescent="0.2">
      <c r="O23740" s="62"/>
    </row>
    <row r="23741" spans="15:15" x14ac:dyDescent="0.2">
      <c r="O23741" s="62"/>
    </row>
    <row r="23742" spans="15:15" x14ac:dyDescent="0.2">
      <c r="O23742" s="62"/>
    </row>
    <row r="23743" spans="15:15" x14ac:dyDescent="0.2">
      <c r="O23743" s="62"/>
    </row>
    <row r="23744" spans="15:15" x14ac:dyDescent="0.2">
      <c r="O23744" s="62"/>
    </row>
    <row r="23745" spans="15:15" x14ac:dyDescent="0.2">
      <c r="O23745" s="62"/>
    </row>
    <row r="23746" spans="15:15" x14ac:dyDescent="0.2">
      <c r="O23746" s="62"/>
    </row>
    <row r="23747" spans="15:15" x14ac:dyDescent="0.2">
      <c r="O23747" s="62"/>
    </row>
    <row r="23748" spans="15:15" x14ac:dyDescent="0.2">
      <c r="O23748" s="62"/>
    </row>
    <row r="23749" spans="15:15" x14ac:dyDescent="0.2">
      <c r="O23749" s="62"/>
    </row>
    <row r="23750" spans="15:15" x14ac:dyDescent="0.2">
      <c r="O23750" s="62"/>
    </row>
    <row r="23751" spans="15:15" x14ac:dyDescent="0.2">
      <c r="O23751" s="62"/>
    </row>
    <row r="23752" spans="15:15" x14ac:dyDescent="0.2">
      <c r="O23752" s="62"/>
    </row>
    <row r="23753" spans="15:15" x14ac:dyDescent="0.2">
      <c r="O23753" s="62"/>
    </row>
    <row r="23754" spans="15:15" x14ac:dyDescent="0.2">
      <c r="O23754" s="62"/>
    </row>
    <row r="23755" spans="15:15" x14ac:dyDescent="0.2">
      <c r="O23755" s="62"/>
    </row>
    <row r="23756" spans="15:15" x14ac:dyDescent="0.2">
      <c r="O23756" s="62"/>
    </row>
    <row r="23757" spans="15:15" x14ac:dyDescent="0.2">
      <c r="O23757" s="62"/>
    </row>
    <row r="23758" spans="15:15" x14ac:dyDescent="0.2">
      <c r="O23758" s="62"/>
    </row>
    <row r="23759" spans="15:15" x14ac:dyDescent="0.2">
      <c r="O23759" s="62"/>
    </row>
    <row r="23760" spans="15:15" x14ac:dyDescent="0.2">
      <c r="O23760" s="62"/>
    </row>
    <row r="23761" spans="15:15" x14ac:dyDescent="0.2">
      <c r="O23761" s="62"/>
    </row>
    <row r="23762" spans="15:15" x14ac:dyDescent="0.2">
      <c r="O23762" s="62"/>
    </row>
    <row r="23763" spans="15:15" x14ac:dyDescent="0.2">
      <c r="O23763" s="62"/>
    </row>
    <row r="23764" spans="15:15" x14ac:dyDescent="0.2">
      <c r="O23764" s="62"/>
    </row>
    <row r="23765" spans="15:15" x14ac:dyDescent="0.2">
      <c r="O23765" s="62"/>
    </row>
    <row r="23766" spans="15:15" x14ac:dyDescent="0.2">
      <c r="O23766" s="62"/>
    </row>
    <row r="23767" spans="15:15" x14ac:dyDescent="0.2">
      <c r="O23767" s="62"/>
    </row>
    <row r="23768" spans="15:15" x14ac:dyDescent="0.2">
      <c r="O23768" s="62"/>
    </row>
    <row r="23769" spans="15:15" x14ac:dyDescent="0.2">
      <c r="O23769" s="62"/>
    </row>
    <row r="23770" spans="15:15" x14ac:dyDescent="0.2">
      <c r="O23770" s="62"/>
    </row>
    <row r="23771" spans="15:15" x14ac:dyDescent="0.2">
      <c r="O23771" s="62"/>
    </row>
    <row r="23772" spans="15:15" x14ac:dyDescent="0.2">
      <c r="O23772" s="62"/>
    </row>
    <row r="23773" spans="15:15" x14ac:dyDescent="0.2">
      <c r="O23773" s="62"/>
    </row>
    <row r="23774" spans="15:15" x14ac:dyDescent="0.2">
      <c r="O23774" s="62"/>
    </row>
    <row r="23775" spans="15:15" x14ac:dyDescent="0.2">
      <c r="O23775" s="62"/>
    </row>
    <row r="23776" spans="15:15" x14ac:dyDescent="0.2">
      <c r="O23776" s="62"/>
    </row>
    <row r="23777" spans="15:15" x14ac:dyDescent="0.2">
      <c r="O23777" s="62"/>
    </row>
    <row r="23778" spans="15:15" x14ac:dyDescent="0.2">
      <c r="O23778" s="62"/>
    </row>
    <row r="23779" spans="15:15" x14ac:dyDescent="0.2">
      <c r="O23779" s="62"/>
    </row>
    <row r="23780" spans="15:15" x14ac:dyDescent="0.2">
      <c r="O23780" s="62"/>
    </row>
    <row r="23781" spans="15:15" x14ac:dyDescent="0.2">
      <c r="O23781" s="62"/>
    </row>
    <row r="23782" spans="15:15" x14ac:dyDescent="0.2">
      <c r="O23782" s="62"/>
    </row>
    <row r="23783" spans="15:15" x14ac:dyDescent="0.2">
      <c r="O23783" s="62"/>
    </row>
    <row r="23784" spans="15:15" x14ac:dyDescent="0.2">
      <c r="O23784" s="62"/>
    </row>
    <row r="23785" spans="15:15" x14ac:dyDescent="0.2">
      <c r="O23785" s="62"/>
    </row>
    <row r="23786" spans="15:15" x14ac:dyDescent="0.2">
      <c r="O23786" s="62"/>
    </row>
    <row r="23787" spans="15:15" x14ac:dyDescent="0.2">
      <c r="O23787" s="62"/>
    </row>
    <row r="23788" spans="15:15" x14ac:dyDescent="0.2">
      <c r="O23788" s="62"/>
    </row>
    <row r="23789" spans="15:15" x14ac:dyDescent="0.2">
      <c r="O23789" s="62"/>
    </row>
    <row r="23790" spans="15:15" x14ac:dyDescent="0.2">
      <c r="O23790" s="62"/>
    </row>
    <row r="23791" spans="15:15" x14ac:dyDescent="0.2">
      <c r="O23791" s="62"/>
    </row>
    <row r="23792" spans="15:15" x14ac:dyDescent="0.2">
      <c r="O23792" s="62"/>
    </row>
    <row r="23793" spans="15:15" x14ac:dyDescent="0.2">
      <c r="O23793" s="62"/>
    </row>
    <row r="23794" spans="15:15" x14ac:dyDescent="0.2">
      <c r="O23794" s="62"/>
    </row>
    <row r="23795" spans="15:15" x14ac:dyDescent="0.2">
      <c r="O23795" s="62"/>
    </row>
    <row r="23796" spans="15:15" x14ac:dyDescent="0.2">
      <c r="O23796" s="62"/>
    </row>
    <row r="23797" spans="15:15" x14ac:dyDescent="0.2">
      <c r="O23797" s="62"/>
    </row>
    <row r="23798" spans="15:15" x14ac:dyDescent="0.2">
      <c r="O23798" s="62"/>
    </row>
    <row r="23799" spans="15:15" x14ac:dyDescent="0.2">
      <c r="O23799" s="62"/>
    </row>
    <row r="23800" spans="15:15" x14ac:dyDescent="0.2">
      <c r="O23800" s="62"/>
    </row>
    <row r="23801" spans="15:15" x14ac:dyDescent="0.2">
      <c r="O23801" s="62"/>
    </row>
    <row r="23802" spans="15:15" x14ac:dyDescent="0.2">
      <c r="O23802" s="62"/>
    </row>
    <row r="23803" spans="15:15" x14ac:dyDescent="0.2">
      <c r="O23803" s="62"/>
    </row>
    <row r="23804" spans="15:15" x14ac:dyDescent="0.2">
      <c r="O23804" s="62"/>
    </row>
    <row r="23805" spans="15:15" x14ac:dyDescent="0.2">
      <c r="O23805" s="62"/>
    </row>
    <row r="23806" spans="15:15" x14ac:dyDescent="0.2">
      <c r="O23806" s="62"/>
    </row>
    <row r="23807" spans="15:15" x14ac:dyDescent="0.2">
      <c r="O23807" s="62"/>
    </row>
    <row r="23808" spans="15:15" x14ac:dyDescent="0.2">
      <c r="O23808" s="62"/>
    </row>
    <row r="23809" spans="15:15" x14ac:dyDescent="0.2">
      <c r="O23809" s="62"/>
    </row>
    <row r="23810" spans="15:15" x14ac:dyDescent="0.2">
      <c r="O23810" s="62"/>
    </row>
    <row r="23811" spans="15:15" x14ac:dyDescent="0.2">
      <c r="O23811" s="62"/>
    </row>
    <row r="23812" spans="15:15" x14ac:dyDescent="0.2">
      <c r="O23812" s="62"/>
    </row>
    <row r="23813" spans="15:15" x14ac:dyDescent="0.2">
      <c r="O23813" s="62"/>
    </row>
    <row r="23814" spans="15:15" x14ac:dyDescent="0.2">
      <c r="O23814" s="62"/>
    </row>
    <row r="23815" spans="15:15" x14ac:dyDescent="0.2">
      <c r="O23815" s="62"/>
    </row>
    <row r="23816" spans="15:15" x14ac:dyDescent="0.2">
      <c r="O23816" s="62"/>
    </row>
    <row r="23817" spans="15:15" x14ac:dyDescent="0.2">
      <c r="O23817" s="62"/>
    </row>
    <row r="23818" spans="15:15" x14ac:dyDescent="0.2">
      <c r="O23818" s="62"/>
    </row>
    <row r="23819" spans="15:15" x14ac:dyDescent="0.2">
      <c r="O23819" s="62"/>
    </row>
    <row r="23820" spans="15:15" x14ac:dyDescent="0.2">
      <c r="O23820" s="62"/>
    </row>
    <row r="23821" spans="15:15" x14ac:dyDescent="0.2">
      <c r="O23821" s="62"/>
    </row>
    <row r="23822" spans="15:15" x14ac:dyDescent="0.2">
      <c r="O23822" s="62"/>
    </row>
    <row r="23823" spans="15:15" x14ac:dyDescent="0.2">
      <c r="O23823" s="62"/>
    </row>
    <row r="23824" spans="15:15" x14ac:dyDescent="0.2">
      <c r="O23824" s="62"/>
    </row>
    <row r="23825" spans="15:15" x14ac:dyDescent="0.2">
      <c r="O23825" s="62"/>
    </row>
    <row r="23826" spans="15:15" x14ac:dyDescent="0.2">
      <c r="O23826" s="62"/>
    </row>
    <row r="23827" spans="15:15" x14ac:dyDescent="0.2">
      <c r="O23827" s="62"/>
    </row>
    <row r="23828" spans="15:15" x14ac:dyDescent="0.2">
      <c r="O23828" s="62"/>
    </row>
    <row r="23829" spans="15:15" x14ac:dyDescent="0.2">
      <c r="O23829" s="62"/>
    </row>
    <row r="23830" spans="15:15" x14ac:dyDescent="0.2">
      <c r="O23830" s="62"/>
    </row>
    <row r="23831" spans="15:15" x14ac:dyDescent="0.2">
      <c r="O23831" s="62"/>
    </row>
    <row r="23832" spans="15:15" x14ac:dyDescent="0.2">
      <c r="O23832" s="62"/>
    </row>
    <row r="23833" spans="15:15" x14ac:dyDescent="0.2">
      <c r="O23833" s="62"/>
    </row>
    <row r="23834" spans="15:15" x14ac:dyDescent="0.2">
      <c r="O23834" s="62"/>
    </row>
    <row r="23835" spans="15:15" x14ac:dyDescent="0.2">
      <c r="O23835" s="62"/>
    </row>
    <row r="23836" spans="15:15" x14ac:dyDescent="0.2">
      <c r="O23836" s="62"/>
    </row>
    <row r="23837" spans="15:15" x14ac:dyDescent="0.2">
      <c r="O23837" s="62"/>
    </row>
    <row r="23838" spans="15:15" x14ac:dyDescent="0.2">
      <c r="O23838" s="62"/>
    </row>
    <row r="23839" spans="15:15" x14ac:dyDescent="0.2">
      <c r="O23839" s="62"/>
    </row>
    <row r="23840" spans="15:15" x14ac:dyDescent="0.2">
      <c r="O23840" s="62"/>
    </row>
    <row r="23841" spans="15:15" x14ac:dyDescent="0.2">
      <c r="O23841" s="62"/>
    </row>
    <row r="23842" spans="15:15" x14ac:dyDescent="0.2">
      <c r="O23842" s="62"/>
    </row>
    <row r="23843" spans="15:15" x14ac:dyDescent="0.2">
      <c r="O23843" s="62"/>
    </row>
    <row r="23844" spans="15:15" x14ac:dyDescent="0.2">
      <c r="O23844" s="62"/>
    </row>
    <row r="23845" spans="15:15" x14ac:dyDescent="0.2">
      <c r="O23845" s="62"/>
    </row>
    <row r="23846" spans="15:15" x14ac:dyDescent="0.2">
      <c r="O23846" s="62"/>
    </row>
    <row r="23847" spans="15:15" x14ac:dyDescent="0.2">
      <c r="O23847" s="62"/>
    </row>
    <row r="23848" spans="15:15" x14ac:dyDescent="0.2">
      <c r="O23848" s="62"/>
    </row>
    <row r="23849" spans="15:15" x14ac:dyDescent="0.2">
      <c r="O23849" s="62"/>
    </row>
    <row r="23850" spans="15:15" x14ac:dyDescent="0.2">
      <c r="O23850" s="62"/>
    </row>
    <row r="23851" spans="15:15" x14ac:dyDescent="0.2">
      <c r="O23851" s="62"/>
    </row>
    <row r="23852" spans="15:15" x14ac:dyDescent="0.2">
      <c r="O23852" s="62"/>
    </row>
    <row r="23853" spans="15:15" x14ac:dyDescent="0.2">
      <c r="O23853" s="62"/>
    </row>
    <row r="23854" spans="15:15" x14ac:dyDescent="0.2">
      <c r="O23854" s="62"/>
    </row>
    <row r="23855" spans="15:15" x14ac:dyDescent="0.2">
      <c r="O23855" s="62"/>
    </row>
    <row r="23856" spans="15:15" x14ac:dyDescent="0.2">
      <c r="O23856" s="62"/>
    </row>
    <row r="23857" spans="15:15" x14ac:dyDescent="0.2">
      <c r="O23857" s="62"/>
    </row>
    <row r="23858" spans="15:15" x14ac:dyDescent="0.2">
      <c r="O23858" s="62"/>
    </row>
    <row r="23859" spans="15:15" x14ac:dyDescent="0.2">
      <c r="O23859" s="62"/>
    </row>
    <row r="23860" spans="15:15" x14ac:dyDescent="0.2">
      <c r="O23860" s="62"/>
    </row>
    <row r="23861" spans="15:15" x14ac:dyDescent="0.2">
      <c r="O23861" s="62"/>
    </row>
    <row r="23862" spans="15:15" x14ac:dyDescent="0.2">
      <c r="O23862" s="62"/>
    </row>
    <row r="23863" spans="15:15" x14ac:dyDescent="0.2">
      <c r="O23863" s="62"/>
    </row>
    <row r="23864" spans="15:15" x14ac:dyDescent="0.2">
      <c r="O23864" s="62"/>
    </row>
    <row r="23865" spans="15:15" x14ac:dyDescent="0.2">
      <c r="O23865" s="62"/>
    </row>
    <row r="23866" spans="15:15" x14ac:dyDescent="0.2">
      <c r="O23866" s="62"/>
    </row>
    <row r="23867" spans="15:15" x14ac:dyDescent="0.2">
      <c r="O23867" s="62"/>
    </row>
    <row r="23868" spans="15:15" x14ac:dyDescent="0.2">
      <c r="O23868" s="62"/>
    </row>
    <row r="23869" spans="15:15" x14ac:dyDescent="0.2">
      <c r="O23869" s="62"/>
    </row>
    <row r="23870" spans="15:15" x14ac:dyDescent="0.2">
      <c r="O23870" s="62"/>
    </row>
    <row r="23871" spans="15:15" x14ac:dyDescent="0.2">
      <c r="O23871" s="62"/>
    </row>
    <row r="23872" spans="15:15" x14ac:dyDescent="0.2">
      <c r="O23872" s="62"/>
    </row>
    <row r="23873" spans="15:15" x14ac:dyDescent="0.2">
      <c r="O23873" s="62"/>
    </row>
    <row r="23874" spans="15:15" x14ac:dyDescent="0.2">
      <c r="O23874" s="62"/>
    </row>
    <row r="23875" spans="15:15" x14ac:dyDescent="0.2">
      <c r="O23875" s="62"/>
    </row>
    <row r="23876" spans="15:15" x14ac:dyDescent="0.2">
      <c r="O23876" s="62"/>
    </row>
    <row r="23877" spans="15:15" x14ac:dyDescent="0.2">
      <c r="O23877" s="62"/>
    </row>
    <row r="23878" spans="15:15" x14ac:dyDescent="0.2">
      <c r="O23878" s="62"/>
    </row>
    <row r="23879" spans="15:15" x14ac:dyDescent="0.2">
      <c r="O23879" s="62"/>
    </row>
    <row r="23880" spans="15:15" x14ac:dyDescent="0.2">
      <c r="O23880" s="62"/>
    </row>
    <row r="23881" spans="15:15" x14ac:dyDescent="0.2">
      <c r="O23881" s="62"/>
    </row>
    <row r="23882" spans="15:15" x14ac:dyDescent="0.2">
      <c r="O23882" s="62"/>
    </row>
    <row r="23883" spans="15:15" x14ac:dyDescent="0.2">
      <c r="O23883" s="62"/>
    </row>
    <row r="23884" spans="15:15" x14ac:dyDescent="0.2">
      <c r="O23884" s="62"/>
    </row>
    <row r="23885" spans="15:15" x14ac:dyDescent="0.2">
      <c r="O23885" s="62"/>
    </row>
    <row r="23886" spans="15:15" x14ac:dyDescent="0.2">
      <c r="O23886" s="62"/>
    </row>
    <row r="23887" spans="15:15" x14ac:dyDescent="0.2">
      <c r="O23887" s="62"/>
    </row>
    <row r="23888" spans="15:15" x14ac:dyDescent="0.2">
      <c r="O23888" s="62"/>
    </row>
    <row r="23889" spans="15:15" x14ac:dyDescent="0.2">
      <c r="O23889" s="62"/>
    </row>
    <row r="23890" spans="15:15" x14ac:dyDescent="0.2">
      <c r="O23890" s="62"/>
    </row>
    <row r="23891" spans="15:15" x14ac:dyDescent="0.2">
      <c r="O23891" s="62"/>
    </row>
    <row r="23892" spans="15:15" x14ac:dyDescent="0.2">
      <c r="O23892" s="62"/>
    </row>
    <row r="23893" spans="15:15" x14ac:dyDescent="0.2">
      <c r="O23893" s="62"/>
    </row>
    <row r="23894" spans="15:15" x14ac:dyDescent="0.2">
      <c r="O23894" s="62"/>
    </row>
    <row r="23895" spans="15:15" x14ac:dyDescent="0.2">
      <c r="O23895" s="62"/>
    </row>
    <row r="23896" spans="15:15" x14ac:dyDescent="0.2">
      <c r="O23896" s="62"/>
    </row>
    <row r="23897" spans="15:15" x14ac:dyDescent="0.2">
      <c r="O23897" s="62"/>
    </row>
    <row r="23898" spans="15:15" x14ac:dyDescent="0.2">
      <c r="O23898" s="62"/>
    </row>
    <row r="23899" spans="15:15" x14ac:dyDescent="0.2">
      <c r="O23899" s="62"/>
    </row>
    <row r="23900" spans="15:15" x14ac:dyDescent="0.2">
      <c r="O23900" s="62"/>
    </row>
    <row r="23901" spans="15:15" x14ac:dyDescent="0.2">
      <c r="O23901" s="62"/>
    </row>
    <row r="23902" spans="15:15" x14ac:dyDescent="0.2">
      <c r="O23902" s="62"/>
    </row>
    <row r="23903" spans="15:15" x14ac:dyDescent="0.2">
      <c r="O23903" s="62"/>
    </row>
    <row r="23904" spans="15:15" x14ac:dyDescent="0.2">
      <c r="O23904" s="62"/>
    </row>
    <row r="23905" spans="15:15" x14ac:dyDescent="0.2">
      <c r="O23905" s="62"/>
    </row>
    <row r="23906" spans="15:15" x14ac:dyDescent="0.2">
      <c r="O23906" s="62"/>
    </row>
    <row r="23907" spans="15:15" x14ac:dyDescent="0.2">
      <c r="O23907" s="62"/>
    </row>
    <row r="23908" spans="15:15" x14ac:dyDescent="0.2">
      <c r="O23908" s="62"/>
    </row>
    <row r="23909" spans="15:15" x14ac:dyDescent="0.2">
      <c r="O23909" s="62"/>
    </row>
    <row r="23910" spans="15:15" x14ac:dyDescent="0.2">
      <c r="O23910" s="62"/>
    </row>
    <row r="23911" spans="15:15" x14ac:dyDescent="0.2">
      <c r="O23911" s="62"/>
    </row>
    <row r="23912" spans="15:15" x14ac:dyDescent="0.2">
      <c r="O23912" s="62"/>
    </row>
    <row r="23913" spans="15:15" x14ac:dyDescent="0.2">
      <c r="O23913" s="62"/>
    </row>
    <row r="23914" spans="15:15" x14ac:dyDescent="0.2">
      <c r="O23914" s="62"/>
    </row>
    <row r="23915" spans="15:15" x14ac:dyDescent="0.2">
      <c r="O23915" s="62"/>
    </row>
    <row r="23916" spans="15:15" x14ac:dyDescent="0.2">
      <c r="O23916" s="62"/>
    </row>
    <row r="23917" spans="15:15" x14ac:dyDescent="0.2">
      <c r="O23917" s="62"/>
    </row>
    <row r="23918" spans="15:15" x14ac:dyDescent="0.2">
      <c r="O23918" s="62"/>
    </row>
    <row r="23919" spans="15:15" x14ac:dyDescent="0.2">
      <c r="O23919" s="62"/>
    </row>
    <row r="23920" spans="15:15" x14ac:dyDescent="0.2">
      <c r="O23920" s="62"/>
    </row>
    <row r="23921" spans="15:15" x14ac:dyDescent="0.2">
      <c r="O23921" s="62"/>
    </row>
    <row r="23922" spans="15:15" x14ac:dyDescent="0.2">
      <c r="O23922" s="62"/>
    </row>
    <row r="23923" spans="15:15" x14ac:dyDescent="0.2">
      <c r="O23923" s="62"/>
    </row>
    <row r="23924" spans="15:15" x14ac:dyDescent="0.2">
      <c r="O23924" s="62"/>
    </row>
    <row r="23925" spans="15:15" x14ac:dyDescent="0.2">
      <c r="O23925" s="62"/>
    </row>
    <row r="23926" spans="15:15" x14ac:dyDescent="0.2">
      <c r="O23926" s="62"/>
    </row>
    <row r="23927" spans="15:15" x14ac:dyDescent="0.2">
      <c r="O23927" s="62"/>
    </row>
    <row r="23928" spans="15:15" x14ac:dyDescent="0.2">
      <c r="O23928" s="62"/>
    </row>
    <row r="23929" spans="15:15" x14ac:dyDescent="0.2">
      <c r="O23929" s="62"/>
    </row>
    <row r="23930" spans="15:15" x14ac:dyDescent="0.2">
      <c r="O23930" s="62"/>
    </row>
    <row r="23931" spans="15:15" x14ac:dyDescent="0.2">
      <c r="O23931" s="62"/>
    </row>
    <row r="23932" spans="15:15" x14ac:dyDescent="0.2">
      <c r="O23932" s="62"/>
    </row>
    <row r="23933" spans="15:15" x14ac:dyDescent="0.2">
      <c r="O23933" s="62"/>
    </row>
    <row r="23934" spans="15:15" x14ac:dyDescent="0.2">
      <c r="O23934" s="62"/>
    </row>
    <row r="23935" spans="15:15" x14ac:dyDescent="0.2">
      <c r="O23935" s="62"/>
    </row>
    <row r="23936" spans="15:15" x14ac:dyDescent="0.2">
      <c r="O23936" s="62"/>
    </row>
    <row r="23937" spans="15:15" x14ac:dyDescent="0.2">
      <c r="O23937" s="62"/>
    </row>
    <row r="23938" spans="15:15" x14ac:dyDescent="0.2">
      <c r="O23938" s="62"/>
    </row>
    <row r="23939" spans="15:15" x14ac:dyDescent="0.2">
      <c r="O23939" s="62"/>
    </row>
    <row r="23940" spans="15:15" x14ac:dyDescent="0.2">
      <c r="O23940" s="62"/>
    </row>
    <row r="23941" spans="15:15" x14ac:dyDescent="0.2">
      <c r="O23941" s="62"/>
    </row>
    <row r="23942" spans="15:15" x14ac:dyDescent="0.2">
      <c r="O23942" s="62"/>
    </row>
    <row r="23943" spans="15:15" x14ac:dyDescent="0.2">
      <c r="O23943" s="62"/>
    </row>
    <row r="23944" spans="15:15" x14ac:dyDescent="0.2">
      <c r="O23944" s="62"/>
    </row>
    <row r="23945" spans="15:15" x14ac:dyDescent="0.2">
      <c r="O23945" s="62"/>
    </row>
    <row r="23946" spans="15:15" x14ac:dyDescent="0.2">
      <c r="O23946" s="62"/>
    </row>
    <row r="23947" spans="15:15" x14ac:dyDescent="0.2">
      <c r="O23947" s="62"/>
    </row>
    <row r="23948" spans="15:15" x14ac:dyDescent="0.2">
      <c r="O23948" s="62"/>
    </row>
    <row r="23949" spans="15:15" x14ac:dyDescent="0.2">
      <c r="O23949" s="62"/>
    </row>
    <row r="23950" spans="15:15" x14ac:dyDescent="0.2">
      <c r="O23950" s="62"/>
    </row>
    <row r="23951" spans="15:15" x14ac:dyDescent="0.2">
      <c r="O23951" s="62"/>
    </row>
    <row r="23952" spans="15:15" x14ac:dyDescent="0.2">
      <c r="O23952" s="62"/>
    </row>
    <row r="23953" spans="15:15" x14ac:dyDescent="0.2">
      <c r="O23953" s="62"/>
    </row>
    <row r="23954" spans="15:15" x14ac:dyDescent="0.2">
      <c r="O23954" s="62"/>
    </row>
    <row r="23955" spans="15:15" x14ac:dyDescent="0.2">
      <c r="O23955" s="62"/>
    </row>
    <row r="23956" spans="15:15" x14ac:dyDescent="0.2">
      <c r="O23956" s="62"/>
    </row>
    <row r="23957" spans="15:15" x14ac:dyDescent="0.2">
      <c r="O23957" s="62"/>
    </row>
    <row r="23958" spans="15:15" x14ac:dyDescent="0.2">
      <c r="O23958" s="62"/>
    </row>
    <row r="23959" spans="15:15" x14ac:dyDescent="0.2">
      <c r="O23959" s="62"/>
    </row>
    <row r="23960" spans="15:15" x14ac:dyDescent="0.2">
      <c r="O23960" s="62"/>
    </row>
    <row r="23961" spans="15:15" x14ac:dyDescent="0.2">
      <c r="O23961" s="62"/>
    </row>
    <row r="23962" spans="15:15" x14ac:dyDescent="0.2">
      <c r="O23962" s="62"/>
    </row>
    <row r="23963" spans="15:15" x14ac:dyDescent="0.2">
      <c r="O23963" s="62"/>
    </row>
    <row r="23964" spans="15:15" x14ac:dyDescent="0.2">
      <c r="O23964" s="62"/>
    </row>
    <row r="23965" spans="15:15" x14ac:dyDescent="0.2">
      <c r="O23965" s="62"/>
    </row>
    <row r="23966" spans="15:15" x14ac:dyDescent="0.2">
      <c r="O23966" s="62"/>
    </row>
    <row r="23967" spans="15:15" x14ac:dyDescent="0.2">
      <c r="O23967" s="62"/>
    </row>
    <row r="23968" spans="15:15" x14ac:dyDescent="0.2">
      <c r="O23968" s="62"/>
    </row>
    <row r="23969" spans="15:15" x14ac:dyDescent="0.2">
      <c r="O23969" s="62"/>
    </row>
    <row r="23970" spans="15:15" x14ac:dyDescent="0.2">
      <c r="O23970" s="62"/>
    </row>
    <row r="23971" spans="15:15" x14ac:dyDescent="0.2">
      <c r="O23971" s="62"/>
    </row>
    <row r="23972" spans="15:15" x14ac:dyDescent="0.2">
      <c r="O23972" s="62"/>
    </row>
    <row r="23973" spans="15:15" x14ac:dyDescent="0.2">
      <c r="O23973" s="62"/>
    </row>
    <row r="23974" spans="15:15" x14ac:dyDescent="0.2">
      <c r="O23974" s="62"/>
    </row>
    <row r="23975" spans="15:15" x14ac:dyDescent="0.2">
      <c r="O23975" s="62"/>
    </row>
    <row r="23976" spans="15:15" x14ac:dyDescent="0.2">
      <c r="O23976" s="62"/>
    </row>
    <row r="23977" spans="15:15" x14ac:dyDescent="0.2">
      <c r="O23977" s="62"/>
    </row>
    <row r="23978" spans="15:15" x14ac:dyDescent="0.2">
      <c r="O23978" s="62"/>
    </row>
    <row r="23979" spans="15:15" x14ac:dyDescent="0.2">
      <c r="O23979" s="62"/>
    </row>
    <row r="23980" spans="15:15" x14ac:dyDescent="0.2">
      <c r="O23980" s="62"/>
    </row>
    <row r="23981" spans="15:15" x14ac:dyDescent="0.2">
      <c r="O23981" s="62"/>
    </row>
    <row r="23982" spans="15:15" x14ac:dyDescent="0.2">
      <c r="O23982" s="62"/>
    </row>
    <row r="23983" spans="15:15" x14ac:dyDescent="0.2">
      <c r="O23983" s="62"/>
    </row>
    <row r="23984" spans="15:15" x14ac:dyDescent="0.2">
      <c r="O23984" s="62"/>
    </row>
    <row r="23985" spans="15:15" x14ac:dyDescent="0.2">
      <c r="O23985" s="62"/>
    </row>
    <row r="23986" spans="15:15" x14ac:dyDescent="0.2">
      <c r="O23986" s="62"/>
    </row>
    <row r="23987" spans="15:15" x14ac:dyDescent="0.2">
      <c r="O23987" s="62"/>
    </row>
    <row r="23988" spans="15:15" x14ac:dyDescent="0.2">
      <c r="O23988" s="62"/>
    </row>
    <row r="23989" spans="15:15" x14ac:dyDescent="0.2">
      <c r="O23989" s="62"/>
    </row>
    <row r="23990" spans="15:15" x14ac:dyDescent="0.2">
      <c r="O23990" s="62"/>
    </row>
    <row r="23991" spans="15:15" x14ac:dyDescent="0.2">
      <c r="O23991" s="62"/>
    </row>
    <row r="23992" spans="15:15" x14ac:dyDescent="0.2">
      <c r="O23992" s="62"/>
    </row>
    <row r="23993" spans="15:15" x14ac:dyDescent="0.2">
      <c r="O23993" s="62"/>
    </row>
    <row r="23994" spans="15:15" x14ac:dyDescent="0.2">
      <c r="O23994" s="62"/>
    </row>
    <row r="23995" spans="15:15" x14ac:dyDescent="0.2">
      <c r="O23995" s="62"/>
    </row>
    <row r="23996" spans="15:15" x14ac:dyDescent="0.2">
      <c r="O23996" s="62"/>
    </row>
    <row r="23997" spans="15:15" x14ac:dyDescent="0.2">
      <c r="O23997" s="62"/>
    </row>
    <row r="23998" spans="15:15" x14ac:dyDescent="0.2">
      <c r="O23998" s="62"/>
    </row>
    <row r="23999" spans="15:15" x14ac:dyDescent="0.2">
      <c r="O23999" s="62"/>
    </row>
    <row r="24000" spans="15:15" x14ac:dyDescent="0.2">
      <c r="O24000" s="62"/>
    </row>
    <row r="24001" spans="15:15" x14ac:dyDescent="0.2">
      <c r="O24001" s="62"/>
    </row>
    <row r="24002" spans="15:15" x14ac:dyDescent="0.2">
      <c r="O24002" s="62"/>
    </row>
    <row r="24003" spans="15:15" x14ac:dyDescent="0.2">
      <c r="O24003" s="62"/>
    </row>
    <row r="24004" spans="15:15" x14ac:dyDescent="0.2">
      <c r="O24004" s="62"/>
    </row>
    <row r="24005" spans="15:15" x14ac:dyDescent="0.2">
      <c r="O24005" s="62"/>
    </row>
    <row r="24006" spans="15:15" x14ac:dyDescent="0.2">
      <c r="O24006" s="62"/>
    </row>
    <row r="24007" spans="15:15" x14ac:dyDescent="0.2">
      <c r="O24007" s="62"/>
    </row>
    <row r="24008" spans="15:15" x14ac:dyDescent="0.2">
      <c r="O24008" s="62"/>
    </row>
    <row r="24009" spans="15:15" x14ac:dyDescent="0.2">
      <c r="O24009" s="62"/>
    </row>
    <row r="24010" spans="15:15" x14ac:dyDescent="0.2">
      <c r="O24010" s="62"/>
    </row>
    <row r="24011" spans="15:15" x14ac:dyDescent="0.2">
      <c r="O24011" s="62"/>
    </row>
    <row r="24012" spans="15:15" x14ac:dyDescent="0.2">
      <c r="O24012" s="62"/>
    </row>
    <row r="24013" spans="15:15" x14ac:dyDescent="0.2">
      <c r="O24013" s="62"/>
    </row>
    <row r="24014" spans="15:15" x14ac:dyDescent="0.2">
      <c r="O24014" s="62"/>
    </row>
    <row r="24015" spans="15:15" x14ac:dyDescent="0.2">
      <c r="O24015" s="62"/>
    </row>
    <row r="24016" spans="15:15" x14ac:dyDescent="0.2">
      <c r="O24016" s="62"/>
    </row>
    <row r="24017" spans="15:15" x14ac:dyDescent="0.2">
      <c r="O24017" s="62"/>
    </row>
    <row r="24018" spans="15:15" x14ac:dyDescent="0.2">
      <c r="O24018" s="62"/>
    </row>
    <row r="24019" spans="15:15" x14ac:dyDescent="0.2">
      <c r="O24019" s="62"/>
    </row>
    <row r="24020" spans="15:15" x14ac:dyDescent="0.2">
      <c r="O24020" s="62"/>
    </row>
    <row r="24021" spans="15:15" x14ac:dyDescent="0.2">
      <c r="O24021" s="62"/>
    </row>
    <row r="24022" spans="15:15" x14ac:dyDescent="0.2">
      <c r="O24022" s="62"/>
    </row>
    <row r="24023" spans="15:15" x14ac:dyDescent="0.2">
      <c r="O24023" s="62"/>
    </row>
    <row r="24024" spans="15:15" x14ac:dyDescent="0.2">
      <c r="O24024" s="62"/>
    </row>
    <row r="24025" spans="15:15" x14ac:dyDescent="0.2">
      <c r="O24025" s="62"/>
    </row>
    <row r="24026" spans="15:15" x14ac:dyDescent="0.2">
      <c r="O24026" s="62"/>
    </row>
    <row r="24027" spans="15:15" x14ac:dyDescent="0.2">
      <c r="O24027" s="62"/>
    </row>
    <row r="24028" spans="15:15" x14ac:dyDescent="0.2">
      <c r="O24028" s="62"/>
    </row>
    <row r="24029" spans="15:15" x14ac:dyDescent="0.2">
      <c r="O24029" s="62"/>
    </row>
    <row r="24030" spans="15:15" x14ac:dyDescent="0.2">
      <c r="O24030" s="62"/>
    </row>
    <row r="24031" spans="15:15" x14ac:dyDescent="0.2">
      <c r="O24031" s="62"/>
    </row>
    <row r="24032" spans="15:15" x14ac:dyDescent="0.2">
      <c r="O24032" s="62"/>
    </row>
    <row r="24033" spans="15:15" x14ac:dyDescent="0.2">
      <c r="O24033" s="62"/>
    </row>
    <row r="24034" spans="15:15" x14ac:dyDescent="0.2">
      <c r="O24034" s="62"/>
    </row>
    <row r="24035" spans="15:15" x14ac:dyDescent="0.2">
      <c r="O24035" s="62"/>
    </row>
    <row r="24036" spans="15:15" x14ac:dyDescent="0.2">
      <c r="O24036" s="62"/>
    </row>
    <row r="24037" spans="15:15" x14ac:dyDescent="0.2">
      <c r="O24037" s="62"/>
    </row>
    <row r="24038" spans="15:15" x14ac:dyDescent="0.2">
      <c r="O24038" s="62"/>
    </row>
    <row r="24039" spans="15:15" x14ac:dyDescent="0.2">
      <c r="O24039" s="62"/>
    </row>
    <row r="24040" spans="15:15" x14ac:dyDescent="0.2">
      <c r="O24040" s="62"/>
    </row>
    <row r="24041" spans="15:15" x14ac:dyDescent="0.2">
      <c r="O24041" s="62"/>
    </row>
    <row r="24042" spans="15:15" x14ac:dyDescent="0.2">
      <c r="O24042" s="62"/>
    </row>
    <row r="24043" spans="15:15" x14ac:dyDescent="0.2">
      <c r="O24043" s="62"/>
    </row>
    <row r="24044" spans="15:15" x14ac:dyDescent="0.2">
      <c r="O24044" s="62"/>
    </row>
    <row r="24045" spans="15:15" x14ac:dyDescent="0.2">
      <c r="O24045" s="62"/>
    </row>
    <row r="24046" spans="15:15" x14ac:dyDescent="0.2">
      <c r="O24046" s="62"/>
    </row>
    <row r="24047" spans="15:15" x14ac:dyDescent="0.2">
      <c r="O24047" s="62"/>
    </row>
    <row r="24048" spans="15:15" x14ac:dyDescent="0.2">
      <c r="O24048" s="62"/>
    </row>
    <row r="24049" spans="15:15" x14ac:dyDescent="0.2">
      <c r="O24049" s="62"/>
    </row>
    <row r="24050" spans="15:15" x14ac:dyDescent="0.2">
      <c r="O24050" s="62"/>
    </row>
    <row r="24051" spans="15:15" x14ac:dyDescent="0.2">
      <c r="O24051" s="62"/>
    </row>
    <row r="24052" spans="15:15" x14ac:dyDescent="0.2">
      <c r="O24052" s="62"/>
    </row>
    <row r="24053" spans="15:15" x14ac:dyDescent="0.2">
      <c r="O24053" s="62"/>
    </row>
    <row r="24054" spans="15:15" x14ac:dyDescent="0.2">
      <c r="O24054" s="62"/>
    </row>
    <row r="24055" spans="15:15" x14ac:dyDescent="0.2">
      <c r="O24055" s="62"/>
    </row>
    <row r="24056" spans="15:15" x14ac:dyDescent="0.2">
      <c r="O24056" s="62"/>
    </row>
    <row r="24057" spans="15:15" x14ac:dyDescent="0.2">
      <c r="O24057" s="62"/>
    </row>
    <row r="24058" spans="15:15" x14ac:dyDescent="0.2">
      <c r="O24058" s="62"/>
    </row>
    <row r="24059" spans="15:15" x14ac:dyDescent="0.2">
      <c r="O24059" s="62"/>
    </row>
    <row r="24060" spans="15:15" x14ac:dyDescent="0.2">
      <c r="O24060" s="62"/>
    </row>
    <row r="24061" spans="15:15" x14ac:dyDescent="0.2">
      <c r="O24061" s="62"/>
    </row>
    <row r="24062" spans="15:15" x14ac:dyDescent="0.2">
      <c r="O24062" s="62"/>
    </row>
    <row r="24063" spans="15:15" x14ac:dyDescent="0.2">
      <c r="O24063" s="62"/>
    </row>
    <row r="24064" spans="15:15" x14ac:dyDescent="0.2">
      <c r="O24064" s="62"/>
    </row>
    <row r="24065" spans="15:15" x14ac:dyDescent="0.2">
      <c r="O24065" s="62"/>
    </row>
    <row r="24066" spans="15:15" x14ac:dyDescent="0.2">
      <c r="O24066" s="62"/>
    </row>
    <row r="24067" spans="15:15" x14ac:dyDescent="0.2">
      <c r="O24067" s="62"/>
    </row>
    <row r="24068" spans="15:15" x14ac:dyDescent="0.2">
      <c r="O24068" s="62"/>
    </row>
    <row r="24069" spans="15:15" x14ac:dyDescent="0.2">
      <c r="O24069" s="62"/>
    </row>
    <row r="24070" spans="15:15" x14ac:dyDescent="0.2">
      <c r="O24070" s="62"/>
    </row>
    <row r="24071" spans="15:15" x14ac:dyDescent="0.2">
      <c r="O24071" s="62"/>
    </row>
    <row r="24072" spans="15:15" x14ac:dyDescent="0.2">
      <c r="O24072" s="62"/>
    </row>
    <row r="24073" spans="15:15" x14ac:dyDescent="0.2">
      <c r="O24073" s="62"/>
    </row>
    <row r="24074" spans="15:15" x14ac:dyDescent="0.2">
      <c r="O24074" s="62"/>
    </row>
    <row r="24075" spans="15:15" x14ac:dyDescent="0.2">
      <c r="O24075" s="62"/>
    </row>
    <row r="24076" spans="15:15" x14ac:dyDescent="0.2">
      <c r="O24076" s="62"/>
    </row>
    <row r="24077" spans="15:15" x14ac:dyDescent="0.2">
      <c r="O24077" s="62"/>
    </row>
    <row r="24078" spans="15:15" x14ac:dyDescent="0.2">
      <c r="O24078" s="62"/>
    </row>
    <row r="24079" spans="15:15" x14ac:dyDescent="0.2">
      <c r="O24079" s="62"/>
    </row>
    <row r="24080" spans="15:15" x14ac:dyDescent="0.2">
      <c r="O24080" s="62"/>
    </row>
    <row r="24081" spans="15:15" x14ac:dyDescent="0.2">
      <c r="O24081" s="62"/>
    </row>
    <row r="24082" spans="15:15" x14ac:dyDescent="0.2">
      <c r="O24082" s="62"/>
    </row>
    <row r="24083" spans="15:15" x14ac:dyDescent="0.2">
      <c r="O24083" s="62"/>
    </row>
    <row r="24084" spans="15:15" x14ac:dyDescent="0.2">
      <c r="O24084" s="62"/>
    </row>
    <row r="24085" spans="15:15" x14ac:dyDescent="0.2">
      <c r="O24085" s="62"/>
    </row>
    <row r="24086" spans="15:15" x14ac:dyDescent="0.2">
      <c r="O24086" s="62"/>
    </row>
    <row r="24087" spans="15:15" x14ac:dyDescent="0.2">
      <c r="O24087" s="62"/>
    </row>
    <row r="24088" spans="15:15" x14ac:dyDescent="0.2">
      <c r="O24088" s="62"/>
    </row>
    <row r="24089" spans="15:15" x14ac:dyDescent="0.2">
      <c r="O24089" s="62"/>
    </row>
    <row r="24090" spans="15:15" x14ac:dyDescent="0.2">
      <c r="O24090" s="62"/>
    </row>
    <row r="24091" spans="15:15" x14ac:dyDescent="0.2">
      <c r="O24091" s="62"/>
    </row>
    <row r="24092" spans="15:15" x14ac:dyDescent="0.2">
      <c r="O24092" s="62"/>
    </row>
    <row r="24093" spans="15:15" x14ac:dyDescent="0.2">
      <c r="O24093" s="62"/>
    </row>
    <row r="24094" spans="15:15" x14ac:dyDescent="0.2">
      <c r="O24094" s="62"/>
    </row>
    <row r="24095" spans="15:15" x14ac:dyDescent="0.2">
      <c r="O24095" s="62"/>
    </row>
    <row r="24096" spans="15:15" x14ac:dyDescent="0.2">
      <c r="O24096" s="62"/>
    </row>
    <row r="24097" spans="15:15" x14ac:dyDescent="0.2">
      <c r="O24097" s="62"/>
    </row>
    <row r="24098" spans="15:15" x14ac:dyDescent="0.2">
      <c r="O24098" s="62"/>
    </row>
    <row r="24099" spans="15:15" x14ac:dyDescent="0.2">
      <c r="O24099" s="62"/>
    </row>
    <row r="24100" spans="15:15" x14ac:dyDescent="0.2">
      <c r="O24100" s="62"/>
    </row>
    <row r="24101" spans="15:15" x14ac:dyDescent="0.2">
      <c r="O24101" s="62"/>
    </row>
    <row r="24102" spans="15:15" x14ac:dyDescent="0.2">
      <c r="O24102" s="62"/>
    </row>
    <row r="24103" spans="15:15" x14ac:dyDescent="0.2">
      <c r="O24103" s="62"/>
    </row>
    <row r="24104" spans="15:15" x14ac:dyDescent="0.2">
      <c r="O24104" s="62"/>
    </row>
    <row r="24105" spans="15:15" x14ac:dyDescent="0.2">
      <c r="O24105" s="62"/>
    </row>
    <row r="24106" spans="15:15" x14ac:dyDescent="0.2">
      <c r="O24106" s="62"/>
    </row>
    <row r="24107" spans="15:15" x14ac:dyDescent="0.2">
      <c r="O24107" s="62"/>
    </row>
    <row r="24108" spans="15:15" x14ac:dyDescent="0.2">
      <c r="O24108" s="62"/>
    </row>
    <row r="24109" spans="15:15" x14ac:dyDescent="0.2">
      <c r="O24109" s="62"/>
    </row>
    <row r="24110" spans="15:15" x14ac:dyDescent="0.2">
      <c r="O24110" s="62"/>
    </row>
    <row r="24111" spans="15:15" x14ac:dyDescent="0.2">
      <c r="O24111" s="62"/>
    </row>
    <row r="24112" spans="15:15" x14ac:dyDescent="0.2">
      <c r="O24112" s="62"/>
    </row>
    <row r="24113" spans="15:15" x14ac:dyDescent="0.2">
      <c r="O24113" s="62"/>
    </row>
    <row r="24114" spans="15:15" x14ac:dyDescent="0.2">
      <c r="O24114" s="62"/>
    </row>
    <row r="24115" spans="15:15" x14ac:dyDescent="0.2">
      <c r="O24115" s="62"/>
    </row>
    <row r="24116" spans="15:15" x14ac:dyDescent="0.2">
      <c r="O24116" s="62"/>
    </row>
    <row r="24117" spans="15:15" x14ac:dyDescent="0.2">
      <c r="O24117" s="62"/>
    </row>
    <row r="24118" spans="15:15" x14ac:dyDescent="0.2">
      <c r="O24118" s="62"/>
    </row>
    <row r="24119" spans="15:15" x14ac:dyDescent="0.2">
      <c r="O24119" s="62"/>
    </row>
    <row r="24120" spans="15:15" x14ac:dyDescent="0.2">
      <c r="O24120" s="62"/>
    </row>
    <row r="24121" spans="15:15" x14ac:dyDescent="0.2">
      <c r="O24121" s="62"/>
    </row>
    <row r="24122" spans="15:15" x14ac:dyDescent="0.2">
      <c r="O24122" s="62"/>
    </row>
    <row r="24123" spans="15:15" x14ac:dyDescent="0.2">
      <c r="O24123" s="62"/>
    </row>
    <row r="24124" spans="15:15" x14ac:dyDescent="0.2">
      <c r="O24124" s="62"/>
    </row>
    <row r="24125" spans="15:15" x14ac:dyDescent="0.2">
      <c r="O24125" s="62"/>
    </row>
    <row r="24126" spans="15:15" x14ac:dyDescent="0.2">
      <c r="O24126" s="62"/>
    </row>
    <row r="24127" spans="15:15" x14ac:dyDescent="0.2">
      <c r="O24127" s="62"/>
    </row>
    <row r="24128" spans="15:15" x14ac:dyDescent="0.2">
      <c r="O24128" s="62"/>
    </row>
    <row r="24129" spans="15:15" x14ac:dyDescent="0.2">
      <c r="O24129" s="62"/>
    </row>
    <row r="24130" spans="15:15" x14ac:dyDescent="0.2">
      <c r="O24130" s="62"/>
    </row>
    <row r="24131" spans="15:15" x14ac:dyDescent="0.2">
      <c r="O24131" s="62"/>
    </row>
    <row r="24132" spans="15:15" x14ac:dyDescent="0.2">
      <c r="O24132" s="62"/>
    </row>
    <row r="24133" spans="15:15" x14ac:dyDescent="0.2">
      <c r="O24133" s="62"/>
    </row>
    <row r="24134" spans="15:15" x14ac:dyDescent="0.2">
      <c r="O24134" s="62"/>
    </row>
    <row r="24135" spans="15:15" x14ac:dyDescent="0.2">
      <c r="O24135" s="62"/>
    </row>
    <row r="24136" spans="15:15" x14ac:dyDescent="0.2">
      <c r="O24136" s="62"/>
    </row>
    <row r="24137" spans="15:15" x14ac:dyDescent="0.2">
      <c r="O24137" s="62"/>
    </row>
    <row r="24138" spans="15:15" x14ac:dyDescent="0.2">
      <c r="O24138" s="62"/>
    </row>
    <row r="24139" spans="15:15" x14ac:dyDescent="0.2">
      <c r="O24139" s="62"/>
    </row>
    <row r="24140" spans="15:15" x14ac:dyDescent="0.2">
      <c r="O24140" s="62"/>
    </row>
    <row r="24141" spans="15:15" x14ac:dyDescent="0.2">
      <c r="O24141" s="62"/>
    </row>
    <row r="24142" spans="15:15" x14ac:dyDescent="0.2">
      <c r="O24142" s="62"/>
    </row>
    <row r="24143" spans="15:15" x14ac:dyDescent="0.2">
      <c r="O24143" s="62"/>
    </row>
    <row r="24144" spans="15:15" x14ac:dyDescent="0.2">
      <c r="O24144" s="62"/>
    </row>
    <row r="24145" spans="15:15" x14ac:dyDescent="0.2">
      <c r="O24145" s="62"/>
    </row>
    <row r="24146" spans="15:15" x14ac:dyDescent="0.2">
      <c r="O24146" s="62"/>
    </row>
    <row r="24147" spans="15:15" x14ac:dyDescent="0.2">
      <c r="O24147" s="62"/>
    </row>
    <row r="24148" spans="15:15" x14ac:dyDescent="0.2">
      <c r="O24148" s="62"/>
    </row>
    <row r="24149" spans="15:15" x14ac:dyDescent="0.2">
      <c r="O24149" s="62"/>
    </row>
    <row r="24150" spans="15:15" x14ac:dyDescent="0.2">
      <c r="O24150" s="62"/>
    </row>
    <row r="24151" spans="15:15" x14ac:dyDescent="0.2">
      <c r="O24151" s="62"/>
    </row>
    <row r="24152" spans="15:15" x14ac:dyDescent="0.2">
      <c r="O24152" s="62"/>
    </row>
    <row r="24153" spans="15:15" x14ac:dyDescent="0.2">
      <c r="O24153" s="62"/>
    </row>
    <row r="24154" spans="15:15" x14ac:dyDescent="0.2">
      <c r="O24154" s="62"/>
    </row>
    <row r="24155" spans="15:15" x14ac:dyDescent="0.2">
      <c r="O24155" s="62"/>
    </row>
    <row r="24156" spans="15:15" x14ac:dyDescent="0.2">
      <c r="O24156" s="62"/>
    </row>
    <row r="24157" spans="15:15" x14ac:dyDescent="0.2">
      <c r="O24157" s="62"/>
    </row>
    <row r="24158" spans="15:15" x14ac:dyDescent="0.2">
      <c r="O24158" s="62"/>
    </row>
    <row r="24159" spans="15:15" x14ac:dyDescent="0.2">
      <c r="O24159" s="62"/>
    </row>
    <row r="24160" spans="15:15" x14ac:dyDescent="0.2">
      <c r="O24160" s="62"/>
    </row>
    <row r="24161" spans="15:15" x14ac:dyDescent="0.2">
      <c r="O24161" s="62"/>
    </row>
    <row r="24162" spans="15:15" x14ac:dyDescent="0.2">
      <c r="O24162" s="62"/>
    </row>
    <row r="24163" spans="15:15" x14ac:dyDescent="0.2">
      <c r="O24163" s="62"/>
    </row>
    <row r="24164" spans="15:15" x14ac:dyDescent="0.2">
      <c r="O24164" s="62"/>
    </row>
    <row r="24165" spans="15:15" x14ac:dyDescent="0.2">
      <c r="O24165" s="62"/>
    </row>
    <row r="24166" spans="15:15" x14ac:dyDescent="0.2">
      <c r="O24166" s="62"/>
    </row>
    <row r="24167" spans="15:15" x14ac:dyDescent="0.2">
      <c r="O24167" s="62"/>
    </row>
    <row r="24168" spans="15:15" x14ac:dyDescent="0.2">
      <c r="O24168" s="62"/>
    </row>
    <row r="24169" spans="15:15" x14ac:dyDescent="0.2">
      <c r="O24169" s="62"/>
    </row>
    <row r="24170" spans="15:15" x14ac:dyDescent="0.2">
      <c r="O24170" s="62"/>
    </row>
    <row r="24171" spans="15:15" x14ac:dyDescent="0.2">
      <c r="O24171" s="62"/>
    </row>
    <row r="24172" spans="15:15" x14ac:dyDescent="0.2">
      <c r="O24172" s="62"/>
    </row>
    <row r="24173" spans="15:15" x14ac:dyDescent="0.2">
      <c r="O24173" s="62"/>
    </row>
    <row r="24174" spans="15:15" x14ac:dyDescent="0.2">
      <c r="O24174" s="62"/>
    </row>
    <row r="24175" spans="15:15" x14ac:dyDescent="0.2">
      <c r="O24175" s="62"/>
    </row>
    <row r="24176" spans="15:15" x14ac:dyDescent="0.2">
      <c r="O24176" s="62"/>
    </row>
    <row r="24177" spans="15:15" x14ac:dyDescent="0.2">
      <c r="O24177" s="62"/>
    </row>
    <row r="24178" spans="15:15" x14ac:dyDescent="0.2">
      <c r="O24178" s="62"/>
    </row>
    <row r="24179" spans="15:15" x14ac:dyDescent="0.2">
      <c r="O24179" s="62"/>
    </row>
    <row r="24180" spans="15:15" x14ac:dyDescent="0.2">
      <c r="O24180" s="62"/>
    </row>
    <row r="24181" spans="15:15" x14ac:dyDescent="0.2">
      <c r="O24181" s="62"/>
    </row>
    <row r="24182" spans="15:15" x14ac:dyDescent="0.2">
      <c r="O24182" s="62"/>
    </row>
    <row r="24183" spans="15:15" x14ac:dyDescent="0.2">
      <c r="O24183" s="62"/>
    </row>
    <row r="24184" spans="15:15" x14ac:dyDescent="0.2">
      <c r="O24184" s="62"/>
    </row>
    <row r="24185" spans="15:15" x14ac:dyDescent="0.2">
      <c r="O24185" s="62"/>
    </row>
    <row r="24186" spans="15:15" x14ac:dyDescent="0.2">
      <c r="O24186" s="62"/>
    </row>
    <row r="24187" spans="15:15" x14ac:dyDescent="0.2">
      <c r="O24187" s="62"/>
    </row>
    <row r="24188" spans="15:15" x14ac:dyDescent="0.2">
      <c r="O24188" s="62"/>
    </row>
    <row r="24189" spans="15:15" x14ac:dyDescent="0.2">
      <c r="O24189" s="62"/>
    </row>
    <row r="24190" spans="15:15" x14ac:dyDescent="0.2">
      <c r="O24190" s="62"/>
    </row>
    <row r="24191" spans="15:15" x14ac:dyDescent="0.2">
      <c r="O24191" s="62"/>
    </row>
    <row r="24192" spans="15:15" x14ac:dyDescent="0.2">
      <c r="O24192" s="62"/>
    </row>
    <row r="24193" spans="15:15" x14ac:dyDescent="0.2">
      <c r="O24193" s="62"/>
    </row>
    <row r="24194" spans="15:15" x14ac:dyDescent="0.2">
      <c r="O24194" s="62"/>
    </row>
    <row r="24195" spans="15:15" x14ac:dyDescent="0.2">
      <c r="O24195" s="62"/>
    </row>
    <row r="24196" spans="15:15" x14ac:dyDescent="0.2">
      <c r="O24196" s="62"/>
    </row>
    <row r="24197" spans="15:15" x14ac:dyDescent="0.2">
      <c r="O24197" s="62"/>
    </row>
    <row r="24198" spans="15:15" x14ac:dyDescent="0.2">
      <c r="O24198" s="62"/>
    </row>
    <row r="24199" spans="15:15" x14ac:dyDescent="0.2">
      <c r="O24199" s="62"/>
    </row>
    <row r="24200" spans="15:15" x14ac:dyDescent="0.2">
      <c r="O24200" s="62"/>
    </row>
    <row r="24201" spans="15:15" x14ac:dyDescent="0.2">
      <c r="O24201" s="62"/>
    </row>
    <row r="24202" spans="15:15" x14ac:dyDescent="0.2">
      <c r="O24202" s="62"/>
    </row>
    <row r="24203" spans="15:15" x14ac:dyDescent="0.2">
      <c r="O24203" s="62"/>
    </row>
    <row r="24204" spans="15:15" x14ac:dyDescent="0.2">
      <c r="O24204" s="62"/>
    </row>
    <row r="24205" spans="15:15" x14ac:dyDescent="0.2">
      <c r="O24205" s="62"/>
    </row>
    <row r="24206" spans="15:15" x14ac:dyDescent="0.2">
      <c r="O24206" s="62"/>
    </row>
    <row r="24207" spans="15:15" x14ac:dyDescent="0.2">
      <c r="O24207" s="62"/>
    </row>
    <row r="24208" spans="15:15" x14ac:dyDescent="0.2">
      <c r="O24208" s="62"/>
    </row>
    <row r="24209" spans="15:15" x14ac:dyDescent="0.2">
      <c r="O24209" s="62"/>
    </row>
    <row r="24210" spans="15:15" x14ac:dyDescent="0.2">
      <c r="O24210" s="62"/>
    </row>
    <row r="24211" spans="15:15" x14ac:dyDescent="0.2">
      <c r="O24211" s="62"/>
    </row>
    <row r="24212" spans="15:15" x14ac:dyDescent="0.2">
      <c r="O24212" s="62"/>
    </row>
    <row r="24213" spans="15:15" x14ac:dyDescent="0.2">
      <c r="O24213" s="62"/>
    </row>
    <row r="24214" spans="15:15" x14ac:dyDescent="0.2">
      <c r="O24214" s="62"/>
    </row>
    <row r="24215" spans="15:15" x14ac:dyDescent="0.2">
      <c r="O24215" s="62"/>
    </row>
    <row r="24216" spans="15:15" x14ac:dyDescent="0.2">
      <c r="O24216" s="62"/>
    </row>
    <row r="24217" spans="15:15" x14ac:dyDescent="0.2">
      <c r="O24217" s="62"/>
    </row>
    <row r="24218" spans="15:15" x14ac:dyDescent="0.2">
      <c r="O24218" s="62"/>
    </row>
    <row r="24219" spans="15:15" x14ac:dyDescent="0.2">
      <c r="O24219" s="62"/>
    </row>
    <row r="24220" spans="15:15" x14ac:dyDescent="0.2">
      <c r="O24220" s="62"/>
    </row>
    <row r="24221" spans="15:15" x14ac:dyDescent="0.2">
      <c r="O24221" s="62"/>
    </row>
    <row r="24222" spans="15:15" x14ac:dyDescent="0.2">
      <c r="O24222" s="62"/>
    </row>
    <row r="24223" spans="15:15" x14ac:dyDescent="0.2">
      <c r="O24223" s="62"/>
    </row>
    <row r="24224" spans="15:15" x14ac:dyDescent="0.2">
      <c r="O24224" s="62"/>
    </row>
    <row r="24225" spans="15:15" x14ac:dyDescent="0.2">
      <c r="O24225" s="62"/>
    </row>
    <row r="24226" spans="15:15" x14ac:dyDescent="0.2">
      <c r="O24226" s="62"/>
    </row>
    <row r="24227" spans="15:15" x14ac:dyDescent="0.2">
      <c r="O24227" s="62"/>
    </row>
    <row r="24228" spans="15:15" x14ac:dyDescent="0.2">
      <c r="O24228" s="62"/>
    </row>
    <row r="24229" spans="15:15" x14ac:dyDescent="0.2">
      <c r="O24229" s="62"/>
    </row>
    <row r="24230" spans="15:15" x14ac:dyDescent="0.2">
      <c r="O24230" s="62"/>
    </row>
    <row r="24231" spans="15:15" x14ac:dyDescent="0.2">
      <c r="O24231" s="62"/>
    </row>
    <row r="24232" spans="15:15" x14ac:dyDescent="0.2">
      <c r="O24232" s="62"/>
    </row>
    <row r="24233" spans="15:15" x14ac:dyDescent="0.2">
      <c r="O24233" s="62"/>
    </row>
    <row r="24234" spans="15:15" x14ac:dyDescent="0.2">
      <c r="O24234" s="62"/>
    </row>
    <row r="24235" spans="15:15" x14ac:dyDescent="0.2">
      <c r="O24235" s="62"/>
    </row>
    <row r="24236" spans="15:15" x14ac:dyDescent="0.2">
      <c r="O24236" s="62"/>
    </row>
    <row r="24237" spans="15:15" x14ac:dyDescent="0.2">
      <c r="O24237" s="62"/>
    </row>
    <row r="24238" spans="15:15" x14ac:dyDescent="0.2">
      <c r="O24238" s="62"/>
    </row>
    <row r="24239" spans="15:15" x14ac:dyDescent="0.2">
      <c r="O24239" s="62"/>
    </row>
    <row r="24240" spans="15:15" x14ac:dyDescent="0.2">
      <c r="O24240" s="62"/>
    </row>
    <row r="24241" spans="15:15" x14ac:dyDescent="0.2">
      <c r="O24241" s="62"/>
    </row>
    <row r="24242" spans="15:15" x14ac:dyDescent="0.2">
      <c r="O24242" s="62"/>
    </row>
    <row r="24243" spans="15:15" x14ac:dyDescent="0.2">
      <c r="O24243" s="62"/>
    </row>
    <row r="24244" spans="15:15" x14ac:dyDescent="0.2">
      <c r="O24244" s="62"/>
    </row>
    <row r="24245" spans="15:15" x14ac:dyDescent="0.2">
      <c r="O24245" s="62"/>
    </row>
    <row r="24246" spans="15:15" x14ac:dyDescent="0.2">
      <c r="O24246" s="62"/>
    </row>
    <row r="24247" spans="15:15" x14ac:dyDescent="0.2">
      <c r="O24247" s="62"/>
    </row>
    <row r="24248" spans="15:15" x14ac:dyDescent="0.2">
      <c r="O24248" s="62"/>
    </row>
    <row r="24249" spans="15:15" x14ac:dyDescent="0.2">
      <c r="O24249" s="62"/>
    </row>
    <row r="24250" spans="15:15" x14ac:dyDescent="0.2">
      <c r="O24250" s="62"/>
    </row>
    <row r="24251" spans="15:15" x14ac:dyDescent="0.2">
      <c r="O24251" s="62"/>
    </row>
    <row r="24252" spans="15:15" x14ac:dyDescent="0.2">
      <c r="O24252" s="62"/>
    </row>
    <row r="24253" spans="15:15" x14ac:dyDescent="0.2">
      <c r="O24253" s="62"/>
    </row>
    <row r="24254" spans="15:15" x14ac:dyDescent="0.2">
      <c r="O24254" s="62"/>
    </row>
    <row r="24255" spans="15:15" x14ac:dyDescent="0.2">
      <c r="O24255" s="62"/>
    </row>
    <row r="24256" spans="15:15" x14ac:dyDescent="0.2">
      <c r="O24256" s="62"/>
    </row>
    <row r="24257" spans="15:15" x14ac:dyDescent="0.2">
      <c r="O24257" s="62"/>
    </row>
    <row r="24258" spans="15:15" x14ac:dyDescent="0.2">
      <c r="O24258" s="62"/>
    </row>
    <row r="24259" spans="15:15" x14ac:dyDescent="0.2">
      <c r="O24259" s="62"/>
    </row>
    <row r="24260" spans="15:15" x14ac:dyDescent="0.2">
      <c r="O24260" s="62"/>
    </row>
    <row r="24261" spans="15:15" x14ac:dyDescent="0.2">
      <c r="O24261" s="62"/>
    </row>
    <row r="24262" spans="15:15" x14ac:dyDescent="0.2">
      <c r="O24262" s="62"/>
    </row>
    <row r="24263" spans="15:15" x14ac:dyDescent="0.2">
      <c r="O24263" s="62"/>
    </row>
    <row r="24264" spans="15:15" x14ac:dyDescent="0.2">
      <c r="O24264" s="62"/>
    </row>
    <row r="24265" spans="15:15" x14ac:dyDescent="0.2">
      <c r="O24265" s="62"/>
    </row>
    <row r="24266" spans="15:15" x14ac:dyDescent="0.2">
      <c r="O24266" s="62"/>
    </row>
    <row r="24267" spans="15:15" x14ac:dyDescent="0.2">
      <c r="O24267" s="62"/>
    </row>
    <row r="24268" spans="15:15" x14ac:dyDescent="0.2">
      <c r="O24268" s="62"/>
    </row>
    <row r="24269" spans="15:15" x14ac:dyDescent="0.2">
      <c r="O24269" s="62"/>
    </row>
    <row r="24270" spans="15:15" x14ac:dyDescent="0.2">
      <c r="O24270" s="62"/>
    </row>
    <row r="24271" spans="15:15" x14ac:dyDescent="0.2">
      <c r="O24271" s="62"/>
    </row>
    <row r="24272" spans="15:15" x14ac:dyDescent="0.2">
      <c r="O24272" s="62"/>
    </row>
    <row r="24273" spans="15:15" x14ac:dyDescent="0.2">
      <c r="O24273" s="62"/>
    </row>
    <row r="24274" spans="15:15" x14ac:dyDescent="0.2">
      <c r="O24274" s="62"/>
    </row>
    <row r="24275" spans="15:15" x14ac:dyDescent="0.2">
      <c r="O24275" s="62"/>
    </row>
    <row r="24276" spans="15:15" x14ac:dyDescent="0.2">
      <c r="O24276" s="62"/>
    </row>
    <row r="24277" spans="15:15" x14ac:dyDescent="0.2">
      <c r="O24277" s="62"/>
    </row>
    <row r="24278" spans="15:15" x14ac:dyDescent="0.2">
      <c r="O24278" s="62"/>
    </row>
    <row r="24279" spans="15:15" x14ac:dyDescent="0.2">
      <c r="O24279" s="62"/>
    </row>
    <row r="24280" spans="15:15" x14ac:dyDescent="0.2">
      <c r="O24280" s="62"/>
    </row>
    <row r="24281" spans="15:15" x14ac:dyDescent="0.2">
      <c r="O24281" s="62"/>
    </row>
    <row r="24282" spans="15:15" x14ac:dyDescent="0.2">
      <c r="O24282" s="62"/>
    </row>
    <row r="24283" spans="15:15" x14ac:dyDescent="0.2">
      <c r="O24283" s="62"/>
    </row>
    <row r="24284" spans="15:15" x14ac:dyDescent="0.2">
      <c r="O24284" s="62"/>
    </row>
    <row r="24285" spans="15:15" x14ac:dyDescent="0.2">
      <c r="O24285" s="62"/>
    </row>
    <row r="24286" spans="15:15" x14ac:dyDescent="0.2">
      <c r="O24286" s="62"/>
    </row>
    <row r="24287" spans="15:15" x14ac:dyDescent="0.2">
      <c r="O24287" s="62"/>
    </row>
    <row r="24288" spans="15:15" x14ac:dyDescent="0.2">
      <c r="O24288" s="62"/>
    </row>
    <row r="24289" spans="15:15" x14ac:dyDescent="0.2">
      <c r="O24289" s="62"/>
    </row>
    <row r="24290" spans="15:15" x14ac:dyDescent="0.2">
      <c r="O24290" s="62"/>
    </row>
    <row r="24291" spans="15:15" x14ac:dyDescent="0.2">
      <c r="O24291" s="62"/>
    </row>
    <row r="24292" spans="15:15" x14ac:dyDescent="0.2">
      <c r="O24292" s="62"/>
    </row>
    <row r="24293" spans="15:15" x14ac:dyDescent="0.2">
      <c r="O24293" s="62"/>
    </row>
    <row r="24294" spans="15:15" x14ac:dyDescent="0.2">
      <c r="O24294" s="62"/>
    </row>
    <row r="24295" spans="15:15" x14ac:dyDescent="0.2">
      <c r="O24295" s="62"/>
    </row>
    <row r="24296" spans="15:15" x14ac:dyDescent="0.2">
      <c r="O24296" s="62"/>
    </row>
    <row r="24297" spans="15:15" x14ac:dyDescent="0.2">
      <c r="O24297" s="62"/>
    </row>
    <row r="24298" spans="15:15" x14ac:dyDescent="0.2">
      <c r="O24298" s="62"/>
    </row>
    <row r="24299" spans="15:15" x14ac:dyDescent="0.2">
      <c r="O24299" s="62"/>
    </row>
    <row r="24300" spans="15:15" x14ac:dyDescent="0.2">
      <c r="O24300" s="62"/>
    </row>
    <row r="24301" spans="15:15" x14ac:dyDescent="0.2">
      <c r="O24301" s="62"/>
    </row>
    <row r="24302" spans="15:15" x14ac:dyDescent="0.2">
      <c r="O24302" s="62"/>
    </row>
    <row r="24303" spans="15:15" x14ac:dyDescent="0.2">
      <c r="O24303" s="62"/>
    </row>
    <row r="24304" spans="15:15" x14ac:dyDescent="0.2">
      <c r="O24304" s="62"/>
    </row>
    <row r="24305" spans="15:15" x14ac:dyDescent="0.2">
      <c r="O24305" s="62"/>
    </row>
    <row r="24306" spans="15:15" x14ac:dyDescent="0.2">
      <c r="O24306" s="62"/>
    </row>
    <row r="24307" spans="15:15" x14ac:dyDescent="0.2">
      <c r="O24307" s="62"/>
    </row>
    <row r="24308" spans="15:15" x14ac:dyDescent="0.2">
      <c r="O24308" s="62"/>
    </row>
    <row r="24309" spans="15:15" x14ac:dyDescent="0.2">
      <c r="O24309" s="62"/>
    </row>
    <row r="24310" spans="15:15" x14ac:dyDescent="0.2">
      <c r="O24310" s="62"/>
    </row>
    <row r="24311" spans="15:15" x14ac:dyDescent="0.2">
      <c r="O24311" s="62"/>
    </row>
    <row r="24312" spans="15:15" x14ac:dyDescent="0.2">
      <c r="O24312" s="62"/>
    </row>
    <row r="24313" spans="15:15" x14ac:dyDescent="0.2">
      <c r="O24313" s="62"/>
    </row>
    <row r="24314" spans="15:15" x14ac:dyDescent="0.2">
      <c r="O24314" s="62"/>
    </row>
    <row r="24315" spans="15:15" x14ac:dyDescent="0.2">
      <c r="O24315" s="62"/>
    </row>
    <row r="24316" spans="15:15" x14ac:dyDescent="0.2">
      <c r="O24316" s="62"/>
    </row>
    <row r="24317" spans="15:15" x14ac:dyDescent="0.2">
      <c r="O24317" s="62"/>
    </row>
    <row r="24318" spans="15:15" x14ac:dyDescent="0.2">
      <c r="O24318" s="62"/>
    </row>
    <row r="24319" spans="15:15" x14ac:dyDescent="0.2">
      <c r="O24319" s="62"/>
    </row>
    <row r="24320" spans="15:15" x14ac:dyDescent="0.2">
      <c r="O24320" s="62"/>
    </row>
    <row r="24321" spans="15:15" x14ac:dyDescent="0.2">
      <c r="O24321" s="62"/>
    </row>
    <row r="24322" spans="15:15" x14ac:dyDescent="0.2">
      <c r="O24322" s="62"/>
    </row>
    <row r="24323" spans="15:15" x14ac:dyDescent="0.2">
      <c r="O24323" s="62"/>
    </row>
    <row r="24324" spans="15:15" x14ac:dyDescent="0.2">
      <c r="O24324" s="62"/>
    </row>
    <row r="24325" spans="15:15" x14ac:dyDescent="0.2">
      <c r="O24325" s="62"/>
    </row>
    <row r="24326" spans="15:15" x14ac:dyDescent="0.2">
      <c r="O24326" s="62"/>
    </row>
    <row r="24327" spans="15:15" x14ac:dyDescent="0.2">
      <c r="O24327" s="62"/>
    </row>
    <row r="24328" spans="15:15" x14ac:dyDescent="0.2">
      <c r="O24328" s="62"/>
    </row>
    <row r="24329" spans="15:15" x14ac:dyDescent="0.2">
      <c r="O24329" s="62"/>
    </row>
    <row r="24330" spans="15:15" x14ac:dyDescent="0.2">
      <c r="O24330" s="62"/>
    </row>
    <row r="24331" spans="15:15" x14ac:dyDescent="0.2">
      <c r="O24331" s="62"/>
    </row>
    <row r="24332" spans="15:15" x14ac:dyDescent="0.2">
      <c r="O24332" s="62"/>
    </row>
    <row r="24333" spans="15:15" x14ac:dyDescent="0.2">
      <c r="O24333" s="62"/>
    </row>
    <row r="24334" spans="15:15" x14ac:dyDescent="0.2">
      <c r="O24334" s="62"/>
    </row>
    <row r="24335" spans="15:15" x14ac:dyDescent="0.2">
      <c r="O24335" s="62"/>
    </row>
    <row r="24336" spans="15:15" x14ac:dyDescent="0.2">
      <c r="O24336" s="62"/>
    </row>
    <row r="24337" spans="15:15" x14ac:dyDescent="0.2">
      <c r="O24337" s="62"/>
    </row>
    <row r="24338" spans="15:15" x14ac:dyDescent="0.2">
      <c r="O24338" s="62"/>
    </row>
    <row r="24339" spans="15:15" x14ac:dyDescent="0.2">
      <c r="O24339" s="62"/>
    </row>
    <row r="24340" spans="15:15" x14ac:dyDescent="0.2">
      <c r="O24340" s="62"/>
    </row>
    <row r="24341" spans="15:15" x14ac:dyDescent="0.2">
      <c r="O24341" s="62"/>
    </row>
    <row r="24342" spans="15:15" x14ac:dyDescent="0.2">
      <c r="O24342" s="62"/>
    </row>
    <row r="24343" spans="15:15" x14ac:dyDescent="0.2">
      <c r="O24343" s="62"/>
    </row>
    <row r="24344" spans="15:15" x14ac:dyDescent="0.2">
      <c r="O24344" s="62"/>
    </row>
    <row r="24345" spans="15:15" x14ac:dyDescent="0.2">
      <c r="O24345" s="62"/>
    </row>
    <row r="24346" spans="15:15" x14ac:dyDescent="0.2">
      <c r="O24346" s="62"/>
    </row>
    <row r="24347" spans="15:15" x14ac:dyDescent="0.2">
      <c r="O24347" s="62"/>
    </row>
    <row r="24348" spans="15:15" x14ac:dyDescent="0.2">
      <c r="O24348" s="62"/>
    </row>
    <row r="24349" spans="15:15" x14ac:dyDescent="0.2">
      <c r="O24349" s="62"/>
    </row>
    <row r="24350" spans="15:15" x14ac:dyDescent="0.2">
      <c r="O24350" s="62"/>
    </row>
    <row r="24351" spans="15:15" x14ac:dyDescent="0.2">
      <c r="O24351" s="62"/>
    </row>
    <row r="24352" spans="15:15" x14ac:dyDescent="0.2">
      <c r="O24352" s="62"/>
    </row>
    <row r="24353" spans="15:15" x14ac:dyDescent="0.2">
      <c r="O24353" s="62"/>
    </row>
    <row r="24354" spans="15:15" x14ac:dyDescent="0.2">
      <c r="O24354" s="62"/>
    </row>
    <row r="24355" spans="15:15" x14ac:dyDescent="0.2">
      <c r="O24355" s="62"/>
    </row>
    <row r="24356" spans="15:15" x14ac:dyDescent="0.2">
      <c r="O24356" s="62"/>
    </row>
    <row r="24357" spans="15:15" x14ac:dyDescent="0.2">
      <c r="O24357" s="62"/>
    </row>
    <row r="24358" spans="15:15" x14ac:dyDescent="0.2">
      <c r="O24358" s="62"/>
    </row>
    <row r="24359" spans="15:15" x14ac:dyDescent="0.2">
      <c r="O24359" s="62"/>
    </row>
    <row r="24360" spans="15:15" x14ac:dyDescent="0.2">
      <c r="O24360" s="62"/>
    </row>
    <row r="24361" spans="15:15" x14ac:dyDescent="0.2">
      <c r="O24361" s="62"/>
    </row>
    <row r="24362" spans="15:15" x14ac:dyDescent="0.2">
      <c r="O24362" s="62"/>
    </row>
    <row r="24363" spans="15:15" x14ac:dyDescent="0.2">
      <c r="O24363" s="62"/>
    </row>
    <row r="24364" spans="15:15" x14ac:dyDescent="0.2">
      <c r="O24364" s="62"/>
    </row>
    <row r="24365" spans="15:15" x14ac:dyDescent="0.2">
      <c r="O24365" s="62"/>
    </row>
    <row r="24366" spans="15:15" x14ac:dyDescent="0.2">
      <c r="O24366" s="62"/>
    </row>
    <row r="24367" spans="15:15" x14ac:dyDescent="0.2">
      <c r="O24367" s="62"/>
    </row>
    <row r="24368" spans="15:15" x14ac:dyDescent="0.2">
      <c r="O24368" s="62"/>
    </row>
    <row r="24369" spans="15:15" x14ac:dyDescent="0.2">
      <c r="O24369" s="62"/>
    </row>
    <row r="24370" spans="15:15" x14ac:dyDescent="0.2">
      <c r="O24370" s="62"/>
    </row>
    <row r="24371" spans="15:15" x14ac:dyDescent="0.2">
      <c r="O24371" s="62"/>
    </row>
    <row r="24372" spans="15:15" x14ac:dyDescent="0.2">
      <c r="O24372" s="62"/>
    </row>
    <row r="24373" spans="15:15" x14ac:dyDescent="0.2">
      <c r="O24373" s="62"/>
    </row>
    <row r="24374" spans="15:15" x14ac:dyDescent="0.2">
      <c r="O24374" s="62"/>
    </row>
    <row r="24375" spans="15:15" x14ac:dyDescent="0.2">
      <c r="O24375" s="62"/>
    </row>
    <row r="24376" spans="15:15" x14ac:dyDescent="0.2">
      <c r="O24376" s="62"/>
    </row>
    <row r="24377" spans="15:15" x14ac:dyDescent="0.2">
      <c r="O24377" s="62"/>
    </row>
    <row r="24378" spans="15:15" x14ac:dyDescent="0.2">
      <c r="O24378" s="62"/>
    </row>
    <row r="24379" spans="15:15" x14ac:dyDescent="0.2">
      <c r="O24379" s="62"/>
    </row>
    <row r="24380" spans="15:15" x14ac:dyDescent="0.2">
      <c r="O24380" s="62"/>
    </row>
    <row r="24381" spans="15:15" x14ac:dyDescent="0.2">
      <c r="O24381" s="62"/>
    </row>
    <row r="24382" spans="15:15" x14ac:dyDescent="0.2">
      <c r="O24382" s="62"/>
    </row>
    <row r="24383" spans="15:15" x14ac:dyDescent="0.2">
      <c r="O24383" s="62"/>
    </row>
    <row r="24384" spans="15:15" x14ac:dyDescent="0.2">
      <c r="O24384" s="62"/>
    </row>
    <row r="24385" spans="15:15" x14ac:dyDescent="0.2">
      <c r="O24385" s="62"/>
    </row>
    <row r="24386" spans="15:15" x14ac:dyDescent="0.2">
      <c r="O24386" s="62"/>
    </row>
    <row r="24387" spans="15:15" x14ac:dyDescent="0.2">
      <c r="O24387" s="62"/>
    </row>
    <row r="24388" spans="15:15" x14ac:dyDescent="0.2">
      <c r="O24388" s="62"/>
    </row>
    <row r="24389" spans="15:15" x14ac:dyDescent="0.2">
      <c r="O24389" s="62"/>
    </row>
    <row r="24390" spans="15:15" x14ac:dyDescent="0.2">
      <c r="O24390" s="62"/>
    </row>
    <row r="24391" spans="15:15" x14ac:dyDescent="0.2">
      <c r="O24391" s="62"/>
    </row>
    <row r="24392" spans="15:15" x14ac:dyDescent="0.2">
      <c r="O24392" s="62"/>
    </row>
    <row r="24393" spans="15:15" x14ac:dyDescent="0.2">
      <c r="O24393" s="62"/>
    </row>
    <row r="24394" spans="15:15" x14ac:dyDescent="0.2">
      <c r="O24394" s="62"/>
    </row>
    <row r="24395" spans="15:15" x14ac:dyDescent="0.2">
      <c r="O24395" s="62"/>
    </row>
    <row r="24396" spans="15:15" x14ac:dyDescent="0.2">
      <c r="O24396" s="62"/>
    </row>
    <row r="24397" spans="15:15" x14ac:dyDescent="0.2">
      <c r="O24397" s="62"/>
    </row>
    <row r="24398" spans="15:15" x14ac:dyDescent="0.2">
      <c r="O24398" s="62"/>
    </row>
    <row r="24399" spans="15:15" x14ac:dyDescent="0.2">
      <c r="O24399" s="62"/>
    </row>
    <row r="24400" spans="15:15" x14ac:dyDescent="0.2">
      <c r="O24400" s="62"/>
    </row>
    <row r="24401" spans="15:15" x14ac:dyDescent="0.2">
      <c r="O24401" s="62"/>
    </row>
    <row r="24402" spans="15:15" x14ac:dyDescent="0.2">
      <c r="O24402" s="62"/>
    </row>
    <row r="24403" spans="15:15" x14ac:dyDescent="0.2">
      <c r="O24403" s="62"/>
    </row>
    <row r="24404" spans="15:15" x14ac:dyDescent="0.2">
      <c r="O24404" s="62"/>
    </row>
    <row r="24405" spans="15:15" x14ac:dyDescent="0.2">
      <c r="O24405" s="62"/>
    </row>
    <row r="24406" spans="15:15" x14ac:dyDescent="0.2">
      <c r="O24406" s="62"/>
    </row>
    <row r="24407" spans="15:15" x14ac:dyDescent="0.2">
      <c r="O24407" s="62"/>
    </row>
    <row r="24408" spans="15:15" x14ac:dyDescent="0.2">
      <c r="O24408" s="62"/>
    </row>
    <row r="24409" spans="15:15" x14ac:dyDescent="0.2">
      <c r="O24409" s="62"/>
    </row>
    <row r="24410" spans="15:15" x14ac:dyDescent="0.2">
      <c r="O24410" s="62"/>
    </row>
    <row r="24411" spans="15:15" x14ac:dyDescent="0.2">
      <c r="O24411" s="62"/>
    </row>
    <row r="24412" spans="15:15" x14ac:dyDescent="0.2">
      <c r="O24412" s="62"/>
    </row>
    <row r="24413" spans="15:15" x14ac:dyDescent="0.2">
      <c r="O24413" s="62"/>
    </row>
    <row r="24414" spans="15:15" x14ac:dyDescent="0.2">
      <c r="O24414" s="62"/>
    </row>
    <row r="24415" spans="15:15" x14ac:dyDescent="0.2">
      <c r="O24415" s="62"/>
    </row>
    <row r="24416" spans="15:15" x14ac:dyDescent="0.2">
      <c r="O24416" s="62"/>
    </row>
    <row r="24417" spans="15:15" x14ac:dyDescent="0.2">
      <c r="O24417" s="62"/>
    </row>
    <row r="24418" spans="15:15" x14ac:dyDescent="0.2">
      <c r="O24418" s="62"/>
    </row>
    <row r="24419" spans="15:15" x14ac:dyDescent="0.2">
      <c r="O24419" s="62"/>
    </row>
    <row r="24420" spans="15:15" x14ac:dyDescent="0.2">
      <c r="O24420" s="62"/>
    </row>
    <row r="24421" spans="15:15" x14ac:dyDescent="0.2">
      <c r="O24421" s="62"/>
    </row>
    <row r="24422" spans="15:15" x14ac:dyDescent="0.2">
      <c r="O24422" s="62"/>
    </row>
    <row r="24423" spans="15:15" x14ac:dyDescent="0.2">
      <c r="O24423" s="62"/>
    </row>
    <row r="24424" spans="15:15" x14ac:dyDescent="0.2">
      <c r="O24424" s="62"/>
    </row>
    <row r="24425" spans="15:15" x14ac:dyDescent="0.2">
      <c r="O24425" s="62"/>
    </row>
    <row r="24426" spans="15:15" x14ac:dyDescent="0.2">
      <c r="O24426" s="62"/>
    </row>
    <row r="24427" spans="15:15" x14ac:dyDescent="0.2">
      <c r="O24427" s="62"/>
    </row>
    <row r="24428" spans="15:15" x14ac:dyDescent="0.2">
      <c r="O24428" s="62"/>
    </row>
    <row r="24429" spans="15:15" x14ac:dyDescent="0.2">
      <c r="O24429" s="62"/>
    </row>
    <row r="24430" spans="15:15" x14ac:dyDescent="0.2">
      <c r="O24430" s="62"/>
    </row>
    <row r="24431" spans="15:15" x14ac:dyDescent="0.2">
      <c r="O24431" s="62"/>
    </row>
    <row r="24432" spans="15:15" x14ac:dyDescent="0.2">
      <c r="O24432" s="62"/>
    </row>
    <row r="24433" spans="15:15" x14ac:dyDescent="0.2">
      <c r="O24433" s="62"/>
    </row>
    <row r="24434" spans="15:15" x14ac:dyDescent="0.2">
      <c r="O24434" s="62"/>
    </row>
    <row r="24435" spans="15:15" x14ac:dyDescent="0.2">
      <c r="O24435" s="62"/>
    </row>
    <row r="24436" spans="15:15" x14ac:dyDescent="0.2">
      <c r="O24436" s="62"/>
    </row>
    <row r="24437" spans="15:15" x14ac:dyDescent="0.2">
      <c r="O24437" s="62"/>
    </row>
    <row r="24438" spans="15:15" x14ac:dyDescent="0.2">
      <c r="O24438" s="62"/>
    </row>
    <row r="24439" spans="15:15" x14ac:dyDescent="0.2">
      <c r="O24439" s="62"/>
    </row>
    <row r="24440" spans="15:15" x14ac:dyDescent="0.2">
      <c r="O24440" s="62"/>
    </row>
    <row r="24441" spans="15:15" x14ac:dyDescent="0.2">
      <c r="O24441" s="62"/>
    </row>
    <row r="24442" spans="15:15" x14ac:dyDescent="0.2">
      <c r="O24442" s="62"/>
    </row>
    <row r="24443" spans="15:15" x14ac:dyDescent="0.2">
      <c r="O24443" s="62"/>
    </row>
    <row r="24444" spans="15:15" x14ac:dyDescent="0.2">
      <c r="O24444" s="62"/>
    </row>
    <row r="24445" spans="15:15" x14ac:dyDescent="0.2">
      <c r="O24445" s="62"/>
    </row>
    <row r="24446" spans="15:15" x14ac:dyDescent="0.2">
      <c r="O24446" s="62"/>
    </row>
    <row r="24447" spans="15:15" x14ac:dyDescent="0.2">
      <c r="O24447" s="62"/>
    </row>
    <row r="24448" spans="15:15" x14ac:dyDescent="0.2">
      <c r="O24448" s="62"/>
    </row>
    <row r="24449" spans="15:15" x14ac:dyDescent="0.2">
      <c r="O24449" s="62"/>
    </row>
    <row r="24450" spans="15:15" x14ac:dyDescent="0.2">
      <c r="O24450" s="62"/>
    </row>
    <row r="24451" spans="15:15" x14ac:dyDescent="0.2">
      <c r="O24451" s="62"/>
    </row>
    <row r="24452" spans="15:15" x14ac:dyDescent="0.2">
      <c r="O24452" s="62"/>
    </row>
    <row r="24453" spans="15:15" x14ac:dyDescent="0.2">
      <c r="O24453" s="62"/>
    </row>
    <row r="24454" spans="15:15" x14ac:dyDescent="0.2">
      <c r="O24454" s="62"/>
    </row>
    <row r="24455" spans="15:15" x14ac:dyDescent="0.2">
      <c r="O24455" s="62"/>
    </row>
    <row r="24456" spans="15:15" x14ac:dyDescent="0.2">
      <c r="O24456" s="62"/>
    </row>
    <row r="24457" spans="15:15" x14ac:dyDescent="0.2">
      <c r="O24457" s="62"/>
    </row>
    <row r="24458" spans="15:15" x14ac:dyDescent="0.2">
      <c r="O24458" s="62"/>
    </row>
    <row r="24459" spans="15:15" x14ac:dyDescent="0.2">
      <c r="O24459" s="62"/>
    </row>
    <row r="24460" spans="15:15" x14ac:dyDescent="0.2">
      <c r="O24460" s="62"/>
    </row>
    <row r="24461" spans="15:15" x14ac:dyDescent="0.2">
      <c r="O24461" s="62"/>
    </row>
    <row r="24462" spans="15:15" x14ac:dyDescent="0.2">
      <c r="O24462" s="62"/>
    </row>
    <row r="24463" spans="15:15" x14ac:dyDescent="0.2">
      <c r="O24463" s="62"/>
    </row>
    <row r="24464" spans="15:15" x14ac:dyDescent="0.2">
      <c r="O24464" s="62"/>
    </row>
    <row r="24465" spans="15:15" x14ac:dyDescent="0.2">
      <c r="O24465" s="62"/>
    </row>
    <row r="24466" spans="15:15" x14ac:dyDescent="0.2">
      <c r="O24466" s="62"/>
    </row>
    <row r="24467" spans="15:15" x14ac:dyDescent="0.2">
      <c r="O24467" s="62"/>
    </row>
    <row r="24468" spans="15:15" x14ac:dyDescent="0.2">
      <c r="O24468" s="62"/>
    </row>
    <row r="24469" spans="15:15" x14ac:dyDescent="0.2">
      <c r="O24469" s="62"/>
    </row>
    <row r="24470" spans="15:15" x14ac:dyDescent="0.2">
      <c r="O24470" s="62"/>
    </row>
    <row r="24471" spans="15:15" x14ac:dyDescent="0.2">
      <c r="O24471" s="62"/>
    </row>
    <row r="24472" spans="15:15" x14ac:dyDescent="0.2">
      <c r="O24472" s="62"/>
    </row>
    <row r="24473" spans="15:15" x14ac:dyDescent="0.2">
      <c r="O24473" s="62"/>
    </row>
    <row r="24474" spans="15:15" x14ac:dyDescent="0.2">
      <c r="O24474" s="62"/>
    </row>
    <row r="24475" spans="15:15" x14ac:dyDescent="0.2">
      <c r="O24475" s="62"/>
    </row>
    <row r="24476" spans="15:15" x14ac:dyDescent="0.2">
      <c r="O24476" s="62"/>
    </row>
    <row r="24477" spans="15:15" x14ac:dyDescent="0.2">
      <c r="O24477" s="62"/>
    </row>
    <row r="24478" spans="15:15" x14ac:dyDescent="0.2">
      <c r="O24478" s="62"/>
    </row>
    <row r="24479" spans="15:15" x14ac:dyDescent="0.2">
      <c r="O24479" s="62"/>
    </row>
    <row r="24480" spans="15:15" x14ac:dyDescent="0.2">
      <c r="O24480" s="62"/>
    </row>
    <row r="24481" spans="15:15" x14ac:dyDescent="0.2">
      <c r="O24481" s="62"/>
    </row>
    <row r="24482" spans="15:15" x14ac:dyDescent="0.2">
      <c r="O24482" s="62"/>
    </row>
    <row r="24483" spans="15:15" x14ac:dyDescent="0.2">
      <c r="O24483" s="62"/>
    </row>
    <row r="24484" spans="15:15" x14ac:dyDescent="0.2">
      <c r="O24484" s="62"/>
    </row>
    <row r="24485" spans="15:15" x14ac:dyDescent="0.2">
      <c r="O24485" s="62"/>
    </row>
    <row r="24486" spans="15:15" x14ac:dyDescent="0.2">
      <c r="O24486" s="62"/>
    </row>
    <row r="24487" spans="15:15" x14ac:dyDescent="0.2">
      <c r="O24487" s="62"/>
    </row>
    <row r="24488" spans="15:15" x14ac:dyDescent="0.2">
      <c r="O24488" s="62"/>
    </row>
    <row r="24489" spans="15:15" x14ac:dyDescent="0.2">
      <c r="O24489" s="62"/>
    </row>
    <row r="24490" spans="15:15" x14ac:dyDescent="0.2">
      <c r="O24490" s="62"/>
    </row>
    <row r="24491" spans="15:15" x14ac:dyDescent="0.2">
      <c r="O24491" s="62"/>
    </row>
    <row r="24492" spans="15:15" x14ac:dyDescent="0.2">
      <c r="O24492" s="62"/>
    </row>
    <row r="24493" spans="15:15" x14ac:dyDescent="0.2">
      <c r="O24493" s="62"/>
    </row>
    <row r="24494" spans="15:15" x14ac:dyDescent="0.2">
      <c r="O24494" s="62"/>
    </row>
    <row r="24495" spans="15:15" x14ac:dyDescent="0.2">
      <c r="O24495" s="62"/>
    </row>
    <row r="24496" spans="15:15" x14ac:dyDescent="0.2">
      <c r="O24496" s="62"/>
    </row>
    <row r="24497" spans="15:15" x14ac:dyDescent="0.2">
      <c r="O24497" s="62"/>
    </row>
    <row r="24498" spans="15:15" x14ac:dyDescent="0.2">
      <c r="O24498" s="62"/>
    </row>
    <row r="24499" spans="15:15" x14ac:dyDescent="0.2">
      <c r="O24499" s="62"/>
    </row>
    <row r="24500" spans="15:15" x14ac:dyDescent="0.2">
      <c r="O24500" s="62"/>
    </row>
    <row r="24501" spans="15:15" x14ac:dyDescent="0.2">
      <c r="O24501" s="62"/>
    </row>
    <row r="24502" spans="15:15" x14ac:dyDescent="0.2">
      <c r="O24502" s="62"/>
    </row>
    <row r="24503" spans="15:15" x14ac:dyDescent="0.2">
      <c r="O24503" s="62"/>
    </row>
    <row r="24504" spans="15:15" x14ac:dyDescent="0.2">
      <c r="O24504" s="62"/>
    </row>
    <row r="24505" spans="15:15" x14ac:dyDescent="0.2">
      <c r="O24505" s="62"/>
    </row>
    <row r="24506" spans="15:15" x14ac:dyDescent="0.2">
      <c r="O24506" s="62"/>
    </row>
    <row r="24507" spans="15:15" x14ac:dyDescent="0.2">
      <c r="O24507" s="62"/>
    </row>
    <row r="24508" spans="15:15" x14ac:dyDescent="0.2">
      <c r="O24508" s="62"/>
    </row>
    <row r="24509" spans="15:15" x14ac:dyDescent="0.2">
      <c r="O24509" s="62"/>
    </row>
    <row r="24510" spans="15:15" x14ac:dyDescent="0.2">
      <c r="O24510" s="62"/>
    </row>
    <row r="24511" spans="15:15" x14ac:dyDescent="0.2">
      <c r="O24511" s="62"/>
    </row>
    <row r="24512" spans="15:15" x14ac:dyDescent="0.2">
      <c r="O24512" s="62"/>
    </row>
    <row r="24513" spans="15:15" x14ac:dyDescent="0.2">
      <c r="O24513" s="62"/>
    </row>
    <row r="24514" spans="15:15" x14ac:dyDescent="0.2">
      <c r="O24514" s="62"/>
    </row>
    <row r="24515" spans="15:15" x14ac:dyDescent="0.2">
      <c r="O24515" s="62"/>
    </row>
    <row r="24516" spans="15:15" x14ac:dyDescent="0.2">
      <c r="O24516" s="62"/>
    </row>
    <row r="24517" spans="15:15" x14ac:dyDescent="0.2">
      <c r="O24517" s="62"/>
    </row>
    <row r="24518" spans="15:15" x14ac:dyDescent="0.2">
      <c r="O24518" s="62"/>
    </row>
    <row r="24519" spans="15:15" x14ac:dyDescent="0.2">
      <c r="O24519" s="62"/>
    </row>
    <row r="24520" spans="15:15" x14ac:dyDescent="0.2">
      <c r="O24520" s="62"/>
    </row>
    <row r="24521" spans="15:15" x14ac:dyDescent="0.2">
      <c r="O24521" s="62"/>
    </row>
    <row r="24522" spans="15:15" x14ac:dyDescent="0.2">
      <c r="O24522" s="62"/>
    </row>
    <row r="24523" spans="15:15" x14ac:dyDescent="0.2">
      <c r="O24523" s="62"/>
    </row>
    <row r="24524" spans="15:15" x14ac:dyDescent="0.2">
      <c r="O24524" s="62"/>
    </row>
    <row r="24525" spans="15:15" x14ac:dyDescent="0.2">
      <c r="O24525" s="62"/>
    </row>
    <row r="24526" spans="15:15" x14ac:dyDescent="0.2">
      <c r="O24526" s="62"/>
    </row>
    <row r="24527" spans="15:15" x14ac:dyDescent="0.2">
      <c r="O24527" s="62"/>
    </row>
    <row r="24528" spans="15:15" x14ac:dyDescent="0.2">
      <c r="O24528" s="62"/>
    </row>
    <row r="24529" spans="15:15" x14ac:dyDescent="0.2">
      <c r="O24529" s="62"/>
    </row>
    <row r="24530" spans="15:15" x14ac:dyDescent="0.2">
      <c r="O24530" s="62"/>
    </row>
    <row r="24531" spans="15:15" x14ac:dyDescent="0.2">
      <c r="O24531" s="62"/>
    </row>
    <row r="24532" spans="15:15" x14ac:dyDescent="0.2">
      <c r="O24532" s="62"/>
    </row>
    <row r="24533" spans="15:15" x14ac:dyDescent="0.2">
      <c r="O24533" s="62"/>
    </row>
    <row r="24534" spans="15:15" x14ac:dyDescent="0.2">
      <c r="O24534" s="62"/>
    </row>
    <row r="24535" spans="15:15" x14ac:dyDescent="0.2">
      <c r="O24535" s="62"/>
    </row>
    <row r="24536" spans="15:15" x14ac:dyDescent="0.2">
      <c r="O24536" s="62"/>
    </row>
    <row r="24537" spans="15:15" x14ac:dyDescent="0.2">
      <c r="O24537" s="62"/>
    </row>
    <row r="24538" spans="15:15" x14ac:dyDescent="0.2">
      <c r="O24538" s="62"/>
    </row>
    <row r="24539" spans="15:15" x14ac:dyDescent="0.2">
      <c r="O24539" s="62"/>
    </row>
    <row r="24540" spans="15:15" x14ac:dyDescent="0.2">
      <c r="O24540" s="62"/>
    </row>
    <row r="24541" spans="15:15" x14ac:dyDescent="0.2">
      <c r="O24541" s="62"/>
    </row>
    <row r="24542" spans="15:15" x14ac:dyDescent="0.2">
      <c r="O24542" s="62"/>
    </row>
    <row r="24543" spans="15:15" x14ac:dyDescent="0.2">
      <c r="O24543" s="62"/>
    </row>
    <row r="24544" spans="15:15" x14ac:dyDescent="0.2">
      <c r="O24544" s="62"/>
    </row>
    <row r="24545" spans="15:15" x14ac:dyDescent="0.2">
      <c r="O24545" s="62"/>
    </row>
    <row r="24546" spans="15:15" x14ac:dyDescent="0.2">
      <c r="O24546" s="62"/>
    </row>
    <row r="24547" spans="15:15" x14ac:dyDescent="0.2">
      <c r="O24547" s="62"/>
    </row>
    <row r="24548" spans="15:15" x14ac:dyDescent="0.2">
      <c r="O24548" s="62"/>
    </row>
    <row r="24549" spans="15:15" x14ac:dyDescent="0.2">
      <c r="O24549" s="62"/>
    </row>
    <row r="24550" spans="15:15" x14ac:dyDescent="0.2">
      <c r="O24550" s="62"/>
    </row>
    <row r="24551" spans="15:15" x14ac:dyDescent="0.2">
      <c r="O24551" s="62"/>
    </row>
    <row r="24552" spans="15:15" x14ac:dyDescent="0.2">
      <c r="O24552" s="62"/>
    </row>
    <row r="24553" spans="15:15" x14ac:dyDescent="0.2">
      <c r="O24553" s="62"/>
    </row>
    <row r="24554" spans="15:15" x14ac:dyDescent="0.2">
      <c r="O24554" s="62"/>
    </row>
    <row r="24555" spans="15:15" x14ac:dyDescent="0.2">
      <c r="O24555" s="62"/>
    </row>
    <row r="24556" spans="15:15" x14ac:dyDescent="0.2">
      <c r="O24556" s="62"/>
    </row>
    <row r="24557" spans="15:15" x14ac:dyDescent="0.2">
      <c r="O24557" s="62"/>
    </row>
    <row r="24558" spans="15:15" x14ac:dyDescent="0.2">
      <c r="O24558" s="62"/>
    </row>
    <row r="24559" spans="15:15" x14ac:dyDescent="0.2">
      <c r="O24559" s="62"/>
    </row>
    <row r="24560" spans="15:15" x14ac:dyDescent="0.2">
      <c r="O24560" s="62"/>
    </row>
    <row r="24561" spans="15:15" x14ac:dyDescent="0.2">
      <c r="O24561" s="62"/>
    </row>
    <row r="24562" spans="15:15" x14ac:dyDescent="0.2">
      <c r="O24562" s="62"/>
    </row>
    <row r="24563" spans="15:15" x14ac:dyDescent="0.2">
      <c r="O24563" s="62"/>
    </row>
    <row r="24564" spans="15:15" x14ac:dyDescent="0.2">
      <c r="O24564" s="62"/>
    </row>
    <row r="24565" spans="15:15" x14ac:dyDescent="0.2">
      <c r="O24565" s="62"/>
    </row>
    <row r="24566" spans="15:15" x14ac:dyDescent="0.2">
      <c r="O24566" s="62"/>
    </row>
    <row r="24567" spans="15:15" x14ac:dyDescent="0.2">
      <c r="O24567" s="62"/>
    </row>
    <row r="24568" spans="15:15" x14ac:dyDescent="0.2">
      <c r="O24568" s="62"/>
    </row>
    <row r="24569" spans="15:15" x14ac:dyDescent="0.2">
      <c r="O24569" s="62"/>
    </row>
    <row r="24570" spans="15:15" x14ac:dyDescent="0.2">
      <c r="O24570" s="62"/>
    </row>
    <row r="24571" spans="15:15" x14ac:dyDescent="0.2">
      <c r="O24571" s="62"/>
    </row>
    <row r="24572" spans="15:15" x14ac:dyDescent="0.2">
      <c r="O24572" s="62"/>
    </row>
    <row r="24573" spans="15:15" x14ac:dyDescent="0.2">
      <c r="O24573" s="62"/>
    </row>
    <row r="24574" spans="15:15" x14ac:dyDescent="0.2">
      <c r="O24574" s="62"/>
    </row>
    <row r="24575" spans="15:15" x14ac:dyDescent="0.2">
      <c r="O24575" s="62"/>
    </row>
    <row r="24576" spans="15:15" x14ac:dyDescent="0.2">
      <c r="O24576" s="62"/>
    </row>
    <row r="24577" spans="15:15" x14ac:dyDescent="0.2">
      <c r="O24577" s="62"/>
    </row>
    <row r="24578" spans="15:15" x14ac:dyDescent="0.2">
      <c r="O24578" s="62"/>
    </row>
    <row r="24579" spans="15:15" x14ac:dyDescent="0.2">
      <c r="O24579" s="62"/>
    </row>
    <row r="24580" spans="15:15" x14ac:dyDescent="0.2">
      <c r="O24580" s="62"/>
    </row>
    <row r="24581" spans="15:15" x14ac:dyDescent="0.2">
      <c r="O24581" s="62"/>
    </row>
    <row r="24582" spans="15:15" x14ac:dyDescent="0.2">
      <c r="O24582" s="62"/>
    </row>
    <row r="24583" spans="15:15" x14ac:dyDescent="0.2">
      <c r="O24583" s="62"/>
    </row>
    <row r="24584" spans="15:15" x14ac:dyDescent="0.2">
      <c r="O24584" s="62"/>
    </row>
    <row r="24585" spans="15:15" x14ac:dyDescent="0.2">
      <c r="O24585" s="62"/>
    </row>
    <row r="24586" spans="15:15" x14ac:dyDescent="0.2">
      <c r="O24586" s="62"/>
    </row>
    <row r="24587" spans="15:15" x14ac:dyDescent="0.2">
      <c r="O24587" s="62"/>
    </row>
    <row r="24588" spans="15:15" x14ac:dyDescent="0.2">
      <c r="O24588" s="62"/>
    </row>
    <row r="24589" spans="15:15" x14ac:dyDescent="0.2">
      <c r="O24589" s="62"/>
    </row>
    <row r="24590" spans="15:15" x14ac:dyDescent="0.2">
      <c r="O24590" s="62"/>
    </row>
    <row r="24591" spans="15:15" x14ac:dyDescent="0.2">
      <c r="O24591" s="62"/>
    </row>
    <row r="24592" spans="15:15" x14ac:dyDescent="0.2">
      <c r="O24592" s="62"/>
    </row>
    <row r="24593" spans="15:15" x14ac:dyDescent="0.2">
      <c r="O24593" s="62"/>
    </row>
    <row r="24594" spans="15:15" x14ac:dyDescent="0.2">
      <c r="O24594" s="62"/>
    </row>
    <row r="24595" spans="15:15" x14ac:dyDescent="0.2">
      <c r="O24595" s="62"/>
    </row>
    <row r="24596" spans="15:15" x14ac:dyDescent="0.2">
      <c r="O24596" s="62"/>
    </row>
    <row r="24597" spans="15:15" x14ac:dyDescent="0.2">
      <c r="O24597" s="62"/>
    </row>
    <row r="24598" spans="15:15" x14ac:dyDescent="0.2">
      <c r="O24598" s="62"/>
    </row>
    <row r="24599" spans="15:15" x14ac:dyDescent="0.2">
      <c r="O24599" s="62"/>
    </row>
    <row r="24600" spans="15:15" x14ac:dyDescent="0.2">
      <c r="O24600" s="62"/>
    </row>
    <row r="24601" spans="15:15" x14ac:dyDescent="0.2">
      <c r="O24601" s="62"/>
    </row>
    <row r="24602" spans="15:15" x14ac:dyDescent="0.2">
      <c r="O24602" s="62"/>
    </row>
    <row r="24603" spans="15:15" x14ac:dyDescent="0.2">
      <c r="O24603" s="62"/>
    </row>
    <row r="24604" spans="15:15" x14ac:dyDescent="0.2">
      <c r="O24604" s="62"/>
    </row>
    <row r="24605" spans="15:15" x14ac:dyDescent="0.2">
      <c r="O24605" s="62"/>
    </row>
    <row r="24606" spans="15:15" x14ac:dyDescent="0.2">
      <c r="O24606" s="62"/>
    </row>
    <row r="24607" spans="15:15" x14ac:dyDescent="0.2">
      <c r="O24607" s="62"/>
    </row>
    <row r="24608" spans="15:15" x14ac:dyDescent="0.2">
      <c r="O24608" s="62"/>
    </row>
    <row r="24609" spans="15:15" x14ac:dyDescent="0.2">
      <c r="O24609" s="62"/>
    </row>
    <row r="24610" spans="15:15" x14ac:dyDescent="0.2">
      <c r="O24610" s="62"/>
    </row>
    <row r="24611" spans="15:15" x14ac:dyDescent="0.2">
      <c r="O24611" s="62"/>
    </row>
    <row r="24612" spans="15:15" x14ac:dyDescent="0.2">
      <c r="O24612" s="62"/>
    </row>
    <row r="24613" spans="15:15" x14ac:dyDescent="0.2">
      <c r="O24613" s="62"/>
    </row>
    <row r="24614" spans="15:15" x14ac:dyDescent="0.2">
      <c r="O24614" s="62"/>
    </row>
    <row r="24615" spans="15:15" x14ac:dyDescent="0.2">
      <c r="O24615" s="62"/>
    </row>
    <row r="24616" spans="15:15" x14ac:dyDescent="0.2">
      <c r="O24616" s="62"/>
    </row>
    <row r="24617" spans="15:15" x14ac:dyDescent="0.2">
      <c r="O24617" s="62"/>
    </row>
    <row r="24618" spans="15:15" x14ac:dyDescent="0.2">
      <c r="O24618" s="62"/>
    </row>
    <row r="24619" spans="15:15" x14ac:dyDescent="0.2">
      <c r="O24619" s="62"/>
    </row>
    <row r="24620" spans="15:15" x14ac:dyDescent="0.2">
      <c r="O24620" s="62"/>
    </row>
    <row r="24621" spans="15:15" x14ac:dyDescent="0.2">
      <c r="O24621" s="62"/>
    </row>
    <row r="24622" spans="15:15" x14ac:dyDescent="0.2">
      <c r="O24622" s="62"/>
    </row>
    <row r="24623" spans="15:15" x14ac:dyDescent="0.2">
      <c r="O24623" s="62"/>
    </row>
    <row r="24624" spans="15:15" x14ac:dyDescent="0.2">
      <c r="O24624" s="62"/>
    </row>
    <row r="24625" spans="15:15" x14ac:dyDescent="0.2">
      <c r="O24625" s="62"/>
    </row>
    <row r="24626" spans="15:15" x14ac:dyDescent="0.2">
      <c r="O24626" s="62"/>
    </row>
    <row r="24627" spans="15:15" x14ac:dyDescent="0.2">
      <c r="O24627" s="62"/>
    </row>
    <row r="24628" spans="15:15" x14ac:dyDescent="0.2">
      <c r="O24628" s="62"/>
    </row>
    <row r="24629" spans="15:15" x14ac:dyDescent="0.2">
      <c r="O24629" s="62"/>
    </row>
    <row r="24630" spans="15:15" x14ac:dyDescent="0.2">
      <c r="O24630" s="62"/>
    </row>
    <row r="24631" spans="15:15" x14ac:dyDescent="0.2">
      <c r="O24631" s="62"/>
    </row>
    <row r="24632" spans="15:15" x14ac:dyDescent="0.2">
      <c r="O24632" s="62"/>
    </row>
    <row r="24633" spans="15:15" x14ac:dyDescent="0.2">
      <c r="O24633" s="62"/>
    </row>
    <row r="24634" spans="15:15" x14ac:dyDescent="0.2">
      <c r="O24634" s="62"/>
    </row>
    <row r="24635" spans="15:15" x14ac:dyDescent="0.2">
      <c r="O24635" s="62"/>
    </row>
    <row r="24636" spans="15:15" x14ac:dyDescent="0.2">
      <c r="O24636" s="62"/>
    </row>
    <row r="24637" spans="15:15" x14ac:dyDescent="0.2">
      <c r="O24637" s="62"/>
    </row>
    <row r="24638" spans="15:15" x14ac:dyDescent="0.2">
      <c r="O24638" s="62"/>
    </row>
    <row r="24639" spans="15:15" x14ac:dyDescent="0.2">
      <c r="O24639" s="62"/>
    </row>
    <row r="24640" spans="15:15" x14ac:dyDescent="0.2">
      <c r="O24640" s="62"/>
    </row>
    <row r="24641" spans="15:15" x14ac:dyDescent="0.2">
      <c r="O24641" s="62"/>
    </row>
    <row r="24642" spans="15:15" x14ac:dyDescent="0.2">
      <c r="O24642" s="62"/>
    </row>
    <row r="24643" spans="15:15" x14ac:dyDescent="0.2">
      <c r="O24643" s="62"/>
    </row>
    <row r="24644" spans="15:15" x14ac:dyDescent="0.2">
      <c r="O24644" s="62"/>
    </row>
    <row r="24645" spans="15:15" x14ac:dyDescent="0.2">
      <c r="O24645" s="62"/>
    </row>
    <row r="24646" spans="15:15" x14ac:dyDescent="0.2">
      <c r="O24646" s="62"/>
    </row>
    <row r="24647" spans="15:15" x14ac:dyDescent="0.2">
      <c r="O24647" s="62"/>
    </row>
    <row r="24648" spans="15:15" x14ac:dyDescent="0.2">
      <c r="O24648" s="62"/>
    </row>
    <row r="24649" spans="15:15" x14ac:dyDescent="0.2">
      <c r="O24649" s="62"/>
    </row>
    <row r="24650" spans="15:15" x14ac:dyDescent="0.2">
      <c r="O24650" s="62"/>
    </row>
    <row r="24651" spans="15:15" x14ac:dyDescent="0.2">
      <c r="O24651" s="62"/>
    </row>
    <row r="24652" spans="15:15" x14ac:dyDescent="0.2">
      <c r="O24652" s="62"/>
    </row>
    <row r="24653" spans="15:15" x14ac:dyDescent="0.2">
      <c r="O24653" s="62"/>
    </row>
    <row r="24654" spans="15:15" x14ac:dyDescent="0.2">
      <c r="O24654" s="62"/>
    </row>
    <row r="24655" spans="15:15" x14ac:dyDescent="0.2">
      <c r="O24655" s="62"/>
    </row>
    <row r="24656" spans="15:15" x14ac:dyDescent="0.2">
      <c r="O24656" s="62"/>
    </row>
    <row r="24657" spans="15:15" x14ac:dyDescent="0.2">
      <c r="O24657" s="62"/>
    </row>
    <row r="24658" spans="15:15" x14ac:dyDescent="0.2">
      <c r="O24658" s="62"/>
    </row>
    <row r="24659" spans="15:15" x14ac:dyDescent="0.2">
      <c r="O24659" s="62"/>
    </row>
    <row r="24660" spans="15:15" x14ac:dyDescent="0.2">
      <c r="O24660" s="62"/>
    </row>
    <row r="24661" spans="15:15" x14ac:dyDescent="0.2">
      <c r="O24661" s="62"/>
    </row>
    <row r="24662" spans="15:15" x14ac:dyDescent="0.2">
      <c r="O24662" s="62"/>
    </row>
    <row r="24663" spans="15:15" x14ac:dyDescent="0.2">
      <c r="O24663" s="62"/>
    </row>
    <row r="24664" spans="15:15" x14ac:dyDescent="0.2">
      <c r="O24664" s="62"/>
    </row>
    <row r="24665" spans="15:15" x14ac:dyDescent="0.2">
      <c r="O24665" s="62"/>
    </row>
    <row r="24666" spans="15:15" x14ac:dyDescent="0.2">
      <c r="O24666" s="62"/>
    </row>
    <row r="24667" spans="15:15" x14ac:dyDescent="0.2">
      <c r="O24667" s="62"/>
    </row>
    <row r="24668" spans="15:15" x14ac:dyDescent="0.2">
      <c r="O24668" s="62"/>
    </row>
    <row r="24669" spans="15:15" x14ac:dyDescent="0.2">
      <c r="O24669" s="62"/>
    </row>
    <row r="24670" spans="15:15" x14ac:dyDescent="0.2">
      <c r="O24670" s="62"/>
    </row>
    <row r="24671" spans="15:15" x14ac:dyDescent="0.2">
      <c r="O24671" s="62"/>
    </row>
    <row r="24672" spans="15:15" x14ac:dyDescent="0.2">
      <c r="O24672" s="62"/>
    </row>
    <row r="24673" spans="15:15" x14ac:dyDescent="0.2">
      <c r="O24673" s="62"/>
    </row>
    <row r="24674" spans="15:15" x14ac:dyDescent="0.2">
      <c r="O24674" s="62"/>
    </row>
    <row r="24675" spans="15:15" x14ac:dyDescent="0.2">
      <c r="O24675" s="62"/>
    </row>
    <row r="24676" spans="15:15" x14ac:dyDescent="0.2">
      <c r="O24676" s="62"/>
    </row>
    <row r="24677" spans="15:15" x14ac:dyDescent="0.2">
      <c r="O24677" s="62"/>
    </row>
    <row r="24678" spans="15:15" x14ac:dyDescent="0.2">
      <c r="O24678" s="62"/>
    </row>
    <row r="24679" spans="15:15" x14ac:dyDescent="0.2">
      <c r="O24679" s="62"/>
    </row>
    <row r="24680" spans="15:15" x14ac:dyDescent="0.2">
      <c r="O24680" s="62"/>
    </row>
    <row r="24681" spans="15:15" x14ac:dyDescent="0.2">
      <c r="O24681" s="62"/>
    </row>
    <row r="24682" spans="15:15" x14ac:dyDescent="0.2">
      <c r="O24682" s="62"/>
    </row>
    <row r="24683" spans="15:15" x14ac:dyDescent="0.2">
      <c r="O24683" s="62"/>
    </row>
    <row r="24684" spans="15:15" x14ac:dyDescent="0.2">
      <c r="O24684" s="62"/>
    </row>
    <row r="24685" spans="15:15" x14ac:dyDescent="0.2">
      <c r="O24685" s="62"/>
    </row>
    <row r="24686" spans="15:15" x14ac:dyDescent="0.2">
      <c r="O24686" s="62"/>
    </row>
    <row r="24687" spans="15:15" x14ac:dyDescent="0.2">
      <c r="O24687" s="62"/>
    </row>
    <row r="24688" spans="15:15" x14ac:dyDescent="0.2">
      <c r="O24688" s="62"/>
    </row>
    <row r="24689" spans="15:15" x14ac:dyDescent="0.2">
      <c r="O24689" s="62"/>
    </row>
    <row r="24690" spans="15:15" x14ac:dyDescent="0.2">
      <c r="O24690" s="62"/>
    </row>
    <row r="24691" spans="15:15" x14ac:dyDescent="0.2">
      <c r="O24691" s="62"/>
    </row>
    <row r="24692" spans="15:15" x14ac:dyDescent="0.2">
      <c r="O24692" s="62"/>
    </row>
    <row r="24693" spans="15:15" x14ac:dyDescent="0.2">
      <c r="O24693" s="62"/>
    </row>
    <row r="24694" spans="15:15" x14ac:dyDescent="0.2">
      <c r="O24694" s="62"/>
    </row>
    <row r="24695" spans="15:15" x14ac:dyDescent="0.2">
      <c r="O24695" s="62"/>
    </row>
    <row r="24696" spans="15:15" x14ac:dyDescent="0.2">
      <c r="O24696" s="62"/>
    </row>
    <row r="24697" spans="15:15" x14ac:dyDescent="0.2">
      <c r="O24697" s="62"/>
    </row>
    <row r="24698" spans="15:15" x14ac:dyDescent="0.2">
      <c r="O24698" s="62"/>
    </row>
    <row r="24699" spans="15:15" x14ac:dyDescent="0.2">
      <c r="O24699" s="62"/>
    </row>
    <row r="24700" spans="15:15" x14ac:dyDescent="0.2">
      <c r="O24700" s="62"/>
    </row>
    <row r="24701" spans="15:15" x14ac:dyDescent="0.2">
      <c r="O24701" s="62"/>
    </row>
    <row r="24702" spans="15:15" x14ac:dyDescent="0.2">
      <c r="O24702" s="62"/>
    </row>
    <row r="24703" spans="15:15" x14ac:dyDescent="0.2">
      <c r="O24703" s="62"/>
    </row>
    <row r="24704" spans="15:15" x14ac:dyDescent="0.2">
      <c r="O24704" s="62"/>
    </row>
    <row r="24705" spans="15:15" x14ac:dyDescent="0.2">
      <c r="O24705" s="62"/>
    </row>
    <row r="24706" spans="15:15" x14ac:dyDescent="0.2">
      <c r="O24706" s="62"/>
    </row>
    <row r="24707" spans="15:15" x14ac:dyDescent="0.2">
      <c r="O24707" s="62"/>
    </row>
    <row r="24708" spans="15:15" x14ac:dyDescent="0.2">
      <c r="O24708" s="62"/>
    </row>
    <row r="24709" spans="15:15" x14ac:dyDescent="0.2">
      <c r="O24709" s="62"/>
    </row>
    <row r="24710" spans="15:15" x14ac:dyDescent="0.2">
      <c r="O24710" s="62"/>
    </row>
    <row r="24711" spans="15:15" x14ac:dyDescent="0.2">
      <c r="O24711" s="62"/>
    </row>
    <row r="24712" spans="15:15" x14ac:dyDescent="0.2">
      <c r="O24712" s="62"/>
    </row>
    <row r="24713" spans="15:15" x14ac:dyDescent="0.2">
      <c r="O24713" s="62"/>
    </row>
    <row r="24714" spans="15:15" x14ac:dyDescent="0.2">
      <c r="O24714" s="62"/>
    </row>
    <row r="24715" spans="15:15" x14ac:dyDescent="0.2">
      <c r="O24715" s="62"/>
    </row>
    <row r="24716" spans="15:15" x14ac:dyDescent="0.2">
      <c r="O24716" s="62"/>
    </row>
    <row r="24717" spans="15:15" x14ac:dyDescent="0.2">
      <c r="O24717" s="62"/>
    </row>
    <row r="24718" spans="15:15" x14ac:dyDescent="0.2">
      <c r="O24718" s="62"/>
    </row>
    <row r="24719" spans="15:15" x14ac:dyDescent="0.2">
      <c r="O24719" s="62"/>
    </row>
    <row r="24720" spans="15:15" x14ac:dyDescent="0.2">
      <c r="O24720" s="62"/>
    </row>
    <row r="24721" spans="15:15" x14ac:dyDescent="0.2">
      <c r="O24721" s="62"/>
    </row>
    <row r="24722" spans="15:15" x14ac:dyDescent="0.2">
      <c r="O24722" s="62"/>
    </row>
    <row r="24723" spans="15:15" x14ac:dyDescent="0.2">
      <c r="O24723" s="62"/>
    </row>
    <row r="24724" spans="15:15" x14ac:dyDescent="0.2">
      <c r="O24724" s="62"/>
    </row>
    <row r="24725" spans="15:15" x14ac:dyDescent="0.2">
      <c r="O24725" s="62"/>
    </row>
    <row r="24726" spans="15:15" x14ac:dyDescent="0.2">
      <c r="O24726" s="62"/>
    </row>
    <row r="24727" spans="15:15" x14ac:dyDescent="0.2">
      <c r="O24727" s="62"/>
    </row>
    <row r="24728" spans="15:15" x14ac:dyDescent="0.2">
      <c r="O24728" s="62"/>
    </row>
    <row r="24729" spans="15:15" x14ac:dyDescent="0.2">
      <c r="O24729" s="62"/>
    </row>
    <row r="24730" spans="15:15" x14ac:dyDescent="0.2">
      <c r="O24730" s="62"/>
    </row>
    <row r="24731" spans="15:15" x14ac:dyDescent="0.2">
      <c r="O24731" s="62"/>
    </row>
    <row r="24732" spans="15:15" x14ac:dyDescent="0.2">
      <c r="O24732" s="62"/>
    </row>
    <row r="24733" spans="15:15" x14ac:dyDescent="0.2">
      <c r="O24733" s="62"/>
    </row>
    <row r="24734" spans="15:15" x14ac:dyDescent="0.2">
      <c r="O24734" s="62"/>
    </row>
    <row r="24735" spans="15:15" x14ac:dyDescent="0.2">
      <c r="O24735" s="62"/>
    </row>
    <row r="24736" spans="15:15" x14ac:dyDescent="0.2">
      <c r="O24736" s="62"/>
    </row>
    <row r="24737" spans="15:15" x14ac:dyDescent="0.2">
      <c r="O24737" s="62"/>
    </row>
    <row r="24738" spans="15:15" x14ac:dyDescent="0.2">
      <c r="O24738" s="62"/>
    </row>
    <row r="24739" spans="15:15" x14ac:dyDescent="0.2">
      <c r="O24739" s="62"/>
    </row>
    <row r="24740" spans="15:15" x14ac:dyDescent="0.2">
      <c r="O24740" s="62"/>
    </row>
    <row r="24741" spans="15:15" x14ac:dyDescent="0.2">
      <c r="O24741" s="62"/>
    </row>
    <row r="24742" spans="15:15" x14ac:dyDescent="0.2">
      <c r="O24742" s="62"/>
    </row>
    <row r="24743" spans="15:15" x14ac:dyDescent="0.2">
      <c r="O24743" s="62"/>
    </row>
    <row r="24744" spans="15:15" x14ac:dyDescent="0.2">
      <c r="O24744" s="62"/>
    </row>
    <row r="24745" spans="15:15" x14ac:dyDescent="0.2">
      <c r="O24745" s="62"/>
    </row>
    <row r="24746" spans="15:15" x14ac:dyDescent="0.2">
      <c r="O24746" s="62"/>
    </row>
    <row r="24747" spans="15:15" x14ac:dyDescent="0.2">
      <c r="O24747" s="62"/>
    </row>
    <row r="24748" spans="15:15" x14ac:dyDescent="0.2">
      <c r="O24748" s="62"/>
    </row>
    <row r="24749" spans="15:15" x14ac:dyDescent="0.2">
      <c r="O24749" s="62"/>
    </row>
    <row r="24750" spans="15:15" x14ac:dyDescent="0.2">
      <c r="O24750" s="62"/>
    </row>
    <row r="24751" spans="15:15" x14ac:dyDescent="0.2">
      <c r="O24751" s="62"/>
    </row>
    <row r="24752" spans="15:15" x14ac:dyDescent="0.2">
      <c r="O24752" s="62"/>
    </row>
    <row r="24753" spans="15:15" x14ac:dyDescent="0.2">
      <c r="O24753" s="62"/>
    </row>
    <row r="24754" spans="15:15" x14ac:dyDescent="0.2">
      <c r="O24754" s="62"/>
    </row>
    <row r="24755" spans="15:15" x14ac:dyDescent="0.2">
      <c r="O24755" s="62"/>
    </row>
    <row r="24756" spans="15:15" x14ac:dyDescent="0.2">
      <c r="O24756" s="62"/>
    </row>
    <row r="24757" spans="15:15" x14ac:dyDescent="0.2">
      <c r="O24757" s="62"/>
    </row>
    <row r="24758" spans="15:15" x14ac:dyDescent="0.2">
      <c r="O24758" s="62"/>
    </row>
    <row r="24759" spans="15:15" x14ac:dyDescent="0.2">
      <c r="O24759" s="62"/>
    </row>
    <row r="24760" spans="15:15" x14ac:dyDescent="0.2">
      <c r="O24760" s="62"/>
    </row>
    <row r="24761" spans="15:15" x14ac:dyDescent="0.2">
      <c r="O24761" s="62"/>
    </row>
    <row r="24762" spans="15:15" x14ac:dyDescent="0.2">
      <c r="O24762" s="62"/>
    </row>
    <row r="24763" spans="15:15" x14ac:dyDescent="0.2">
      <c r="O24763" s="62"/>
    </row>
    <row r="24764" spans="15:15" x14ac:dyDescent="0.2">
      <c r="O24764" s="62"/>
    </row>
    <row r="24765" spans="15:15" x14ac:dyDescent="0.2">
      <c r="O24765" s="62"/>
    </row>
    <row r="24766" spans="15:15" x14ac:dyDescent="0.2">
      <c r="O24766" s="62"/>
    </row>
    <row r="24767" spans="15:15" x14ac:dyDescent="0.2">
      <c r="O24767" s="62"/>
    </row>
    <row r="24768" spans="15:15" x14ac:dyDescent="0.2">
      <c r="O24768" s="62"/>
    </row>
    <row r="24769" spans="15:15" x14ac:dyDescent="0.2">
      <c r="O24769" s="62"/>
    </row>
    <row r="24770" spans="15:15" x14ac:dyDescent="0.2">
      <c r="O24770" s="62"/>
    </row>
    <row r="24771" spans="15:15" x14ac:dyDescent="0.2">
      <c r="O24771" s="62"/>
    </row>
    <row r="24772" spans="15:15" x14ac:dyDescent="0.2">
      <c r="O24772" s="62"/>
    </row>
    <row r="24773" spans="15:15" x14ac:dyDescent="0.2">
      <c r="O24773" s="62"/>
    </row>
    <row r="24774" spans="15:15" x14ac:dyDescent="0.2">
      <c r="O24774" s="62"/>
    </row>
    <row r="24775" spans="15:15" x14ac:dyDescent="0.2">
      <c r="O24775" s="62"/>
    </row>
    <row r="24776" spans="15:15" x14ac:dyDescent="0.2">
      <c r="O24776" s="62"/>
    </row>
    <row r="24777" spans="15:15" x14ac:dyDescent="0.2">
      <c r="O24777" s="62"/>
    </row>
    <row r="24778" spans="15:15" x14ac:dyDescent="0.2">
      <c r="O24778" s="62"/>
    </row>
    <row r="24779" spans="15:15" x14ac:dyDescent="0.2">
      <c r="O24779" s="62"/>
    </row>
    <row r="24780" spans="15:15" x14ac:dyDescent="0.2">
      <c r="O24780" s="62"/>
    </row>
    <row r="24781" spans="15:15" x14ac:dyDescent="0.2">
      <c r="O24781" s="62"/>
    </row>
    <row r="24782" spans="15:15" x14ac:dyDescent="0.2">
      <c r="O24782" s="62"/>
    </row>
    <row r="24783" spans="15:15" x14ac:dyDescent="0.2">
      <c r="O24783" s="62"/>
    </row>
    <row r="24784" spans="15:15" x14ac:dyDescent="0.2">
      <c r="O24784" s="62"/>
    </row>
    <row r="24785" spans="15:15" x14ac:dyDescent="0.2">
      <c r="O24785" s="62"/>
    </row>
    <row r="24786" spans="15:15" x14ac:dyDescent="0.2">
      <c r="O24786" s="62"/>
    </row>
    <row r="24787" spans="15:15" x14ac:dyDescent="0.2">
      <c r="O24787" s="62"/>
    </row>
    <row r="24788" spans="15:15" x14ac:dyDescent="0.2">
      <c r="O24788" s="62"/>
    </row>
    <row r="24789" spans="15:15" x14ac:dyDescent="0.2">
      <c r="O24789" s="62"/>
    </row>
    <row r="24790" spans="15:15" x14ac:dyDescent="0.2">
      <c r="O24790" s="62"/>
    </row>
    <row r="24791" spans="15:15" x14ac:dyDescent="0.2">
      <c r="O24791" s="62"/>
    </row>
    <row r="24792" spans="15:15" x14ac:dyDescent="0.2">
      <c r="O24792" s="62"/>
    </row>
    <row r="24793" spans="15:15" x14ac:dyDescent="0.2">
      <c r="O24793" s="62"/>
    </row>
    <row r="24794" spans="15:15" x14ac:dyDescent="0.2">
      <c r="O24794" s="62"/>
    </row>
    <row r="24795" spans="15:15" x14ac:dyDescent="0.2">
      <c r="O24795" s="62"/>
    </row>
    <row r="24796" spans="15:15" x14ac:dyDescent="0.2">
      <c r="O24796" s="62"/>
    </row>
    <row r="24797" spans="15:15" x14ac:dyDescent="0.2">
      <c r="O24797" s="62"/>
    </row>
    <row r="24798" spans="15:15" x14ac:dyDescent="0.2">
      <c r="O24798" s="62"/>
    </row>
    <row r="24799" spans="15:15" x14ac:dyDescent="0.2">
      <c r="O24799" s="62"/>
    </row>
    <row r="24800" spans="15:15" x14ac:dyDescent="0.2">
      <c r="O24800" s="62"/>
    </row>
    <row r="24801" spans="15:15" x14ac:dyDescent="0.2">
      <c r="O24801" s="62"/>
    </row>
    <row r="24802" spans="15:15" x14ac:dyDescent="0.2">
      <c r="O24802" s="62"/>
    </row>
    <row r="24803" spans="15:15" x14ac:dyDescent="0.2">
      <c r="O24803" s="62"/>
    </row>
    <row r="24804" spans="15:15" x14ac:dyDescent="0.2">
      <c r="O24804" s="62"/>
    </row>
    <row r="24805" spans="15:15" x14ac:dyDescent="0.2">
      <c r="O24805" s="62"/>
    </row>
    <row r="24806" spans="15:15" x14ac:dyDescent="0.2">
      <c r="O24806" s="62"/>
    </row>
    <row r="24807" spans="15:15" x14ac:dyDescent="0.2">
      <c r="O24807" s="62"/>
    </row>
    <row r="24808" spans="15:15" x14ac:dyDescent="0.2">
      <c r="O24808" s="62"/>
    </row>
    <row r="24809" spans="15:15" x14ac:dyDescent="0.2">
      <c r="O24809" s="62"/>
    </row>
    <row r="24810" spans="15:15" x14ac:dyDescent="0.2">
      <c r="O24810" s="62"/>
    </row>
    <row r="24811" spans="15:15" x14ac:dyDescent="0.2">
      <c r="O24811" s="62"/>
    </row>
    <row r="24812" spans="15:15" x14ac:dyDescent="0.2">
      <c r="O24812" s="62"/>
    </row>
    <row r="24813" spans="15:15" x14ac:dyDescent="0.2">
      <c r="O24813" s="62"/>
    </row>
    <row r="24814" spans="15:15" x14ac:dyDescent="0.2">
      <c r="O24814" s="62"/>
    </row>
    <row r="24815" spans="15:15" x14ac:dyDescent="0.2">
      <c r="O24815" s="62"/>
    </row>
    <row r="24816" spans="15:15" x14ac:dyDescent="0.2">
      <c r="O24816" s="62"/>
    </row>
    <row r="24817" spans="15:15" x14ac:dyDescent="0.2">
      <c r="O24817" s="62"/>
    </row>
    <row r="24818" spans="15:15" x14ac:dyDescent="0.2">
      <c r="O24818" s="62"/>
    </row>
    <row r="24819" spans="15:15" x14ac:dyDescent="0.2">
      <c r="O24819" s="62"/>
    </row>
    <row r="24820" spans="15:15" x14ac:dyDescent="0.2">
      <c r="O24820" s="62"/>
    </row>
    <row r="24821" spans="15:15" x14ac:dyDescent="0.2">
      <c r="O24821" s="62"/>
    </row>
    <row r="24822" spans="15:15" x14ac:dyDescent="0.2">
      <c r="O24822" s="62"/>
    </row>
    <row r="24823" spans="15:15" x14ac:dyDescent="0.2">
      <c r="O24823" s="62"/>
    </row>
    <row r="24824" spans="15:15" x14ac:dyDescent="0.2">
      <c r="O24824" s="62"/>
    </row>
    <row r="24825" spans="15:15" x14ac:dyDescent="0.2">
      <c r="O24825" s="62"/>
    </row>
    <row r="24826" spans="15:15" x14ac:dyDescent="0.2">
      <c r="O24826" s="62"/>
    </row>
    <row r="24827" spans="15:15" x14ac:dyDescent="0.2">
      <c r="O24827" s="62"/>
    </row>
    <row r="24828" spans="15:15" x14ac:dyDescent="0.2">
      <c r="O24828" s="62"/>
    </row>
    <row r="24829" spans="15:15" x14ac:dyDescent="0.2">
      <c r="O24829" s="62"/>
    </row>
    <row r="24830" spans="15:15" x14ac:dyDescent="0.2">
      <c r="O24830" s="62"/>
    </row>
    <row r="24831" spans="15:15" x14ac:dyDescent="0.2">
      <c r="O24831" s="62"/>
    </row>
    <row r="24832" spans="15:15" x14ac:dyDescent="0.2">
      <c r="O24832" s="62"/>
    </row>
    <row r="24833" spans="15:15" x14ac:dyDescent="0.2">
      <c r="O24833" s="62"/>
    </row>
    <row r="24834" spans="15:15" x14ac:dyDescent="0.2">
      <c r="O24834" s="62"/>
    </row>
    <row r="24835" spans="15:15" x14ac:dyDescent="0.2">
      <c r="O24835" s="62"/>
    </row>
    <row r="24836" spans="15:15" x14ac:dyDescent="0.2">
      <c r="O24836" s="62"/>
    </row>
    <row r="24837" spans="15:15" x14ac:dyDescent="0.2">
      <c r="O24837" s="62"/>
    </row>
    <row r="24838" spans="15:15" x14ac:dyDescent="0.2">
      <c r="O24838" s="62"/>
    </row>
    <row r="24839" spans="15:15" x14ac:dyDescent="0.2">
      <c r="O24839" s="62"/>
    </row>
    <row r="24840" spans="15:15" x14ac:dyDescent="0.2">
      <c r="O24840" s="62"/>
    </row>
    <row r="24841" spans="15:15" x14ac:dyDescent="0.2">
      <c r="O24841" s="62"/>
    </row>
    <row r="24842" spans="15:15" x14ac:dyDescent="0.2">
      <c r="O24842" s="62"/>
    </row>
    <row r="24843" spans="15:15" x14ac:dyDescent="0.2">
      <c r="O24843" s="62"/>
    </row>
    <row r="24844" spans="15:15" x14ac:dyDescent="0.2">
      <c r="O24844" s="62"/>
    </row>
    <row r="24845" spans="15:15" x14ac:dyDescent="0.2">
      <c r="O24845" s="62"/>
    </row>
    <row r="24846" spans="15:15" x14ac:dyDescent="0.2">
      <c r="O24846" s="62"/>
    </row>
    <row r="24847" spans="15:15" x14ac:dyDescent="0.2">
      <c r="O24847" s="62"/>
    </row>
    <row r="24848" spans="15:15" x14ac:dyDescent="0.2">
      <c r="O24848" s="62"/>
    </row>
    <row r="24849" spans="15:15" x14ac:dyDescent="0.2">
      <c r="O24849" s="62"/>
    </row>
    <row r="24850" spans="15:15" x14ac:dyDescent="0.2">
      <c r="O24850" s="62"/>
    </row>
    <row r="24851" spans="15:15" x14ac:dyDescent="0.2">
      <c r="O24851" s="62"/>
    </row>
    <row r="24852" spans="15:15" x14ac:dyDescent="0.2">
      <c r="O24852" s="62"/>
    </row>
    <row r="24853" spans="15:15" x14ac:dyDescent="0.2">
      <c r="O24853" s="62"/>
    </row>
    <row r="24854" spans="15:15" x14ac:dyDescent="0.2">
      <c r="O24854" s="62"/>
    </row>
    <row r="24855" spans="15:15" x14ac:dyDescent="0.2">
      <c r="O24855" s="62"/>
    </row>
    <row r="24856" spans="15:15" x14ac:dyDescent="0.2">
      <c r="O24856" s="62"/>
    </row>
    <row r="24857" spans="15:15" x14ac:dyDescent="0.2">
      <c r="O24857" s="62"/>
    </row>
    <row r="24858" spans="15:15" x14ac:dyDescent="0.2">
      <c r="O24858" s="62"/>
    </row>
    <row r="24859" spans="15:15" x14ac:dyDescent="0.2">
      <c r="O24859" s="62"/>
    </row>
    <row r="24860" spans="15:15" x14ac:dyDescent="0.2">
      <c r="O24860" s="62"/>
    </row>
    <row r="24861" spans="15:15" x14ac:dyDescent="0.2">
      <c r="O24861" s="62"/>
    </row>
    <row r="24862" spans="15:15" x14ac:dyDescent="0.2">
      <c r="O24862" s="62"/>
    </row>
    <row r="24863" spans="15:15" x14ac:dyDescent="0.2">
      <c r="O24863" s="62"/>
    </row>
    <row r="24864" spans="15:15" x14ac:dyDescent="0.2">
      <c r="O24864" s="62"/>
    </row>
    <row r="24865" spans="15:15" x14ac:dyDescent="0.2">
      <c r="O24865" s="62"/>
    </row>
    <row r="24866" spans="15:15" x14ac:dyDescent="0.2">
      <c r="O24866" s="62"/>
    </row>
    <row r="24867" spans="15:15" x14ac:dyDescent="0.2">
      <c r="O24867" s="62"/>
    </row>
    <row r="24868" spans="15:15" x14ac:dyDescent="0.2">
      <c r="O24868" s="62"/>
    </row>
    <row r="24869" spans="15:15" x14ac:dyDescent="0.2">
      <c r="O24869" s="62"/>
    </row>
    <row r="24870" spans="15:15" x14ac:dyDescent="0.2">
      <c r="O24870" s="62"/>
    </row>
    <row r="24871" spans="15:15" x14ac:dyDescent="0.2">
      <c r="O24871" s="62"/>
    </row>
    <row r="24872" spans="15:15" x14ac:dyDescent="0.2">
      <c r="O24872" s="62"/>
    </row>
    <row r="24873" spans="15:15" x14ac:dyDescent="0.2">
      <c r="O24873" s="62"/>
    </row>
    <row r="24874" spans="15:15" x14ac:dyDescent="0.2">
      <c r="O24874" s="62"/>
    </row>
    <row r="24875" spans="15:15" x14ac:dyDescent="0.2">
      <c r="O24875" s="62"/>
    </row>
    <row r="24876" spans="15:15" x14ac:dyDescent="0.2">
      <c r="O24876" s="62"/>
    </row>
    <row r="24877" spans="15:15" x14ac:dyDescent="0.2">
      <c r="O24877" s="62"/>
    </row>
    <row r="24878" spans="15:15" x14ac:dyDescent="0.2">
      <c r="O24878" s="62"/>
    </row>
    <row r="24879" spans="15:15" x14ac:dyDescent="0.2">
      <c r="O24879" s="62"/>
    </row>
    <row r="24880" spans="15:15" x14ac:dyDescent="0.2">
      <c r="O24880" s="62"/>
    </row>
    <row r="24881" spans="15:15" x14ac:dyDescent="0.2">
      <c r="O24881" s="62"/>
    </row>
    <row r="24882" spans="15:15" x14ac:dyDescent="0.2">
      <c r="O24882" s="62"/>
    </row>
    <row r="24883" spans="15:15" x14ac:dyDescent="0.2">
      <c r="O24883" s="62"/>
    </row>
    <row r="24884" spans="15:15" x14ac:dyDescent="0.2">
      <c r="O24884" s="62"/>
    </row>
    <row r="24885" spans="15:15" x14ac:dyDescent="0.2">
      <c r="O24885" s="62"/>
    </row>
    <row r="24886" spans="15:15" x14ac:dyDescent="0.2">
      <c r="O24886" s="62"/>
    </row>
    <row r="24887" spans="15:15" x14ac:dyDescent="0.2">
      <c r="O24887" s="62"/>
    </row>
    <row r="24888" spans="15:15" x14ac:dyDescent="0.2">
      <c r="O24888" s="62"/>
    </row>
    <row r="24889" spans="15:15" x14ac:dyDescent="0.2">
      <c r="O24889" s="62"/>
    </row>
    <row r="24890" spans="15:15" x14ac:dyDescent="0.2">
      <c r="O24890" s="62"/>
    </row>
    <row r="24891" spans="15:15" x14ac:dyDescent="0.2">
      <c r="O24891" s="62"/>
    </row>
    <row r="24892" spans="15:15" x14ac:dyDescent="0.2">
      <c r="O24892" s="62"/>
    </row>
    <row r="24893" spans="15:15" x14ac:dyDescent="0.2">
      <c r="O24893" s="62"/>
    </row>
    <row r="24894" spans="15:15" x14ac:dyDescent="0.2">
      <c r="O24894" s="62"/>
    </row>
    <row r="24895" spans="15:15" x14ac:dyDescent="0.2">
      <c r="O24895" s="62"/>
    </row>
    <row r="24896" spans="15:15" x14ac:dyDescent="0.2">
      <c r="O24896" s="62"/>
    </row>
    <row r="24897" spans="15:15" x14ac:dyDescent="0.2">
      <c r="O24897" s="62"/>
    </row>
    <row r="24898" spans="15:15" x14ac:dyDescent="0.2">
      <c r="O24898" s="62"/>
    </row>
    <row r="24899" spans="15:15" x14ac:dyDescent="0.2">
      <c r="O24899" s="62"/>
    </row>
    <row r="24900" spans="15:15" x14ac:dyDescent="0.2">
      <c r="O24900" s="62"/>
    </row>
    <row r="24901" spans="15:15" x14ac:dyDescent="0.2">
      <c r="O24901" s="62"/>
    </row>
    <row r="24902" spans="15:15" x14ac:dyDescent="0.2">
      <c r="O24902" s="62"/>
    </row>
    <row r="24903" spans="15:15" x14ac:dyDescent="0.2">
      <c r="O24903" s="62"/>
    </row>
    <row r="24904" spans="15:15" x14ac:dyDescent="0.2">
      <c r="O24904" s="62"/>
    </row>
    <row r="24905" spans="15:15" x14ac:dyDescent="0.2">
      <c r="O24905" s="62"/>
    </row>
    <row r="24906" spans="15:15" x14ac:dyDescent="0.2">
      <c r="O24906" s="62"/>
    </row>
    <row r="24907" spans="15:15" x14ac:dyDescent="0.2">
      <c r="O24907" s="62"/>
    </row>
    <row r="24908" spans="15:15" x14ac:dyDescent="0.2">
      <c r="O24908" s="62"/>
    </row>
    <row r="24909" spans="15:15" x14ac:dyDescent="0.2">
      <c r="O24909" s="62"/>
    </row>
    <row r="24910" spans="15:15" x14ac:dyDescent="0.2">
      <c r="O24910" s="62"/>
    </row>
    <row r="24911" spans="15:15" x14ac:dyDescent="0.2">
      <c r="O24911" s="62"/>
    </row>
    <row r="24912" spans="15:15" x14ac:dyDescent="0.2">
      <c r="O24912" s="62"/>
    </row>
    <row r="24913" spans="15:15" x14ac:dyDescent="0.2">
      <c r="O24913" s="62"/>
    </row>
    <row r="24914" spans="15:15" x14ac:dyDescent="0.2">
      <c r="O24914" s="62"/>
    </row>
    <row r="24915" spans="15:15" x14ac:dyDescent="0.2">
      <c r="O24915" s="62"/>
    </row>
    <row r="24916" spans="15:15" x14ac:dyDescent="0.2">
      <c r="O24916" s="62"/>
    </row>
    <row r="24917" spans="15:15" x14ac:dyDescent="0.2">
      <c r="O24917" s="62"/>
    </row>
    <row r="24918" spans="15:15" x14ac:dyDescent="0.2">
      <c r="O24918" s="62"/>
    </row>
    <row r="24919" spans="15:15" x14ac:dyDescent="0.2">
      <c r="O24919" s="62"/>
    </row>
    <row r="24920" spans="15:15" x14ac:dyDescent="0.2">
      <c r="O24920" s="62"/>
    </row>
    <row r="24921" spans="15:15" x14ac:dyDescent="0.2">
      <c r="O24921" s="62"/>
    </row>
    <row r="24922" spans="15:15" x14ac:dyDescent="0.2">
      <c r="O24922" s="62"/>
    </row>
    <row r="24923" spans="15:15" x14ac:dyDescent="0.2">
      <c r="O24923" s="62"/>
    </row>
    <row r="24924" spans="15:15" x14ac:dyDescent="0.2">
      <c r="O24924" s="62"/>
    </row>
    <row r="24925" spans="15:15" x14ac:dyDescent="0.2">
      <c r="O24925" s="62"/>
    </row>
    <row r="24926" spans="15:15" x14ac:dyDescent="0.2">
      <c r="O24926" s="62"/>
    </row>
    <row r="24927" spans="15:15" x14ac:dyDescent="0.2">
      <c r="O24927" s="62"/>
    </row>
    <row r="24928" spans="15:15" x14ac:dyDescent="0.2">
      <c r="O24928" s="62"/>
    </row>
    <row r="24929" spans="15:15" x14ac:dyDescent="0.2">
      <c r="O24929" s="62"/>
    </row>
    <row r="24930" spans="15:15" x14ac:dyDescent="0.2">
      <c r="O24930" s="62"/>
    </row>
    <row r="24931" spans="15:15" x14ac:dyDescent="0.2">
      <c r="O24931" s="62"/>
    </row>
    <row r="24932" spans="15:15" x14ac:dyDescent="0.2">
      <c r="O24932" s="62"/>
    </row>
    <row r="24933" spans="15:15" x14ac:dyDescent="0.2">
      <c r="O24933" s="62"/>
    </row>
    <row r="24934" spans="15:15" x14ac:dyDescent="0.2">
      <c r="O24934" s="62"/>
    </row>
    <row r="24935" spans="15:15" x14ac:dyDescent="0.2">
      <c r="O24935" s="62"/>
    </row>
    <row r="24936" spans="15:15" x14ac:dyDescent="0.2">
      <c r="O24936" s="62"/>
    </row>
    <row r="24937" spans="15:15" x14ac:dyDescent="0.2">
      <c r="O24937" s="62"/>
    </row>
    <row r="24938" spans="15:15" x14ac:dyDescent="0.2">
      <c r="O24938" s="62"/>
    </row>
    <row r="24939" spans="15:15" x14ac:dyDescent="0.2">
      <c r="O24939" s="62"/>
    </row>
    <row r="24940" spans="15:15" x14ac:dyDescent="0.2">
      <c r="O24940" s="62"/>
    </row>
    <row r="24941" spans="15:15" x14ac:dyDescent="0.2">
      <c r="O24941" s="62"/>
    </row>
    <row r="24942" spans="15:15" x14ac:dyDescent="0.2">
      <c r="O24942" s="62"/>
    </row>
    <row r="24943" spans="15:15" x14ac:dyDescent="0.2">
      <c r="O24943" s="62"/>
    </row>
    <row r="24944" spans="15:15" x14ac:dyDescent="0.2">
      <c r="O24944" s="62"/>
    </row>
    <row r="24945" spans="15:15" x14ac:dyDescent="0.2">
      <c r="O24945" s="62"/>
    </row>
    <row r="24946" spans="15:15" x14ac:dyDescent="0.2">
      <c r="O24946" s="62"/>
    </row>
    <row r="24947" spans="15:15" x14ac:dyDescent="0.2">
      <c r="O24947" s="62"/>
    </row>
    <row r="24948" spans="15:15" x14ac:dyDescent="0.2">
      <c r="O24948" s="62"/>
    </row>
    <row r="24949" spans="15:15" x14ac:dyDescent="0.2">
      <c r="O24949" s="62"/>
    </row>
    <row r="24950" spans="15:15" x14ac:dyDescent="0.2">
      <c r="O24950" s="62"/>
    </row>
    <row r="24951" spans="15:15" x14ac:dyDescent="0.2">
      <c r="O24951" s="62"/>
    </row>
    <row r="24952" spans="15:15" x14ac:dyDescent="0.2">
      <c r="O24952" s="62"/>
    </row>
    <row r="24953" spans="15:15" x14ac:dyDescent="0.2">
      <c r="O24953" s="62"/>
    </row>
    <row r="24954" spans="15:15" x14ac:dyDescent="0.2">
      <c r="O24954" s="62"/>
    </row>
    <row r="24955" spans="15:15" x14ac:dyDescent="0.2">
      <c r="O24955" s="62"/>
    </row>
    <row r="24956" spans="15:15" x14ac:dyDescent="0.2">
      <c r="O24956" s="62"/>
    </row>
    <row r="24957" spans="15:15" x14ac:dyDescent="0.2">
      <c r="O24957" s="62"/>
    </row>
    <row r="24958" spans="15:15" x14ac:dyDescent="0.2">
      <c r="O24958" s="62"/>
    </row>
    <row r="24959" spans="15:15" x14ac:dyDescent="0.2">
      <c r="O24959" s="62"/>
    </row>
    <row r="24960" spans="15:15" x14ac:dyDescent="0.2">
      <c r="O24960" s="62"/>
    </row>
    <row r="24961" spans="15:15" x14ac:dyDescent="0.2">
      <c r="O24961" s="62"/>
    </row>
    <row r="24962" spans="15:15" x14ac:dyDescent="0.2">
      <c r="O24962" s="62"/>
    </row>
    <row r="24963" spans="15:15" x14ac:dyDescent="0.2">
      <c r="O24963" s="62"/>
    </row>
    <row r="24964" spans="15:15" x14ac:dyDescent="0.2">
      <c r="O24964" s="62"/>
    </row>
    <row r="24965" spans="15:15" x14ac:dyDescent="0.2">
      <c r="O24965" s="62"/>
    </row>
    <row r="24966" spans="15:15" x14ac:dyDescent="0.2">
      <c r="O24966" s="62"/>
    </row>
    <row r="24967" spans="15:15" x14ac:dyDescent="0.2">
      <c r="O24967" s="62"/>
    </row>
    <row r="24968" spans="15:15" x14ac:dyDescent="0.2">
      <c r="O24968" s="62"/>
    </row>
    <row r="24969" spans="15:15" x14ac:dyDescent="0.2">
      <c r="O24969" s="62"/>
    </row>
    <row r="24970" spans="15:15" x14ac:dyDescent="0.2">
      <c r="O24970" s="62"/>
    </row>
    <row r="24971" spans="15:15" x14ac:dyDescent="0.2">
      <c r="O24971" s="62"/>
    </row>
    <row r="24972" spans="15:15" x14ac:dyDescent="0.2">
      <c r="O24972" s="62"/>
    </row>
    <row r="24973" spans="15:15" x14ac:dyDescent="0.2">
      <c r="O24973" s="62"/>
    </row>
    <row r="24974" spans="15:15" x14ac:dyDescent="0.2">
      <c r="O24974" s="62"/>
    </row>
    <row r="24975" spans="15:15" x14ac:dyDescent="0.2">
      <c r="O24975" s="62"/>
    </row>
    <row r="24976" spans="15:15" x14ac:dyDescent="0.2">
      <c r="O24976" s="62"/>
    </row>
    <row r="24977" spans="15:15" x14ac:dyDescent="0.2">
      <c r="O24977" s="62"/>
    </row>
    <row r="24978" spans="15:15" x14ac:dyDescent="0.2">
      <c r="O24978" s="62"/>
    </row>
    <row r="24979" spans="15:15" x14ac:dyDescent="0.2">
      <c r="O24979" s="62"/>
    </row>
    <row r="24980" spans="15:15" x14ac:dyDescent="0.2">
      <c r="O24980" s="62"/>
    </row>
    <row r="24981" spans="15:15" x14ac:dyDescent="0.2">
      <c r="O24981" s="62"/>
    </row>
    <row r="24982" spans="15:15" x14ac:dyDescent="0.2">
      <c r="O24982" s="62"/>
    </row>
    <row r="24983" spans="15:15" x14ac:dyDescent="0.2">
      <c r="O24983" s="62"/>
    </row>
    <row r="24984" spans="15:15" x14ac:dyDescent="0.2">
      <c r="O24984" s="62"/>
    </row>
    <row r="24985" spans="15:15" x14ac:dyDescent="0.2">
      <c r="O24985" s="62"/>
    </row>
    <row r="24986" spans="15:15" x14ac:dyDescent="0.2">
      <c r="O24986" s="62"/>
    </row>
    <row r="24987" spans="15:15" x14ac:dyDescent="0.2">
      <c r="O24987" s="62"/>
    </row>
    <row r="24988" spans="15:15" x14ac:dyDescent="0.2">
      <c r="O24988" s="62"/>
    </row>
    <row r="24989" spans="15:15" x14ac:dyDescent="0.2">
      <c r="O24989" s="62"/>
    </row>
    <row r="24990" spans="15:15" x14ac:dyDescent="0.2">
      <c r="O24990" s="62"/>
    </row>
    <row r="24991" spans="15:15" x14ac:dyDescent="0.2">
      <c r="O24991" s="62"/>
    </row>
    <row r="24992" spans="15:15" x14ac:dyDescent="0.2">
      <c r="O24992" s="62"/>
    </row>
    <row r="24993" spans="15:15" x14ac:dyDescent="0.2">
      <c r="O24993" s="62"/>
    </row>
    <row r="24994" spans="15:15" x14ac:dyDescent="0.2">
      <c r="O24994" s="62"/>
    </row>
    <row r="24995" spans="15:15" x14ac:dyDescent="0.2">
      <c r="O24995" s="62"/>
    </row>
    <row r="24996" spans="15:15" x14ac:dyDescent="0.2">
      <c r="O24996" s="62"/>
    </row>
    <row r="24997" spans="15:15" x14ac:dyDescent="0.2">
      <c r="O24997" s="62"/>
    </row>
    <row r="24998" spans="15:15" x14ac:dyDescent="0.2">
      <c r="O24998" s="62"/>
    </row>
    <row r="24999" spans="15:15" x14ac:dyDescent="0.2">
      <c r="O24999" s="62"/>
    </row>
    <row r="25000" spans="15:15" x14ac:dyDescent="0.2">
      <c r="O25000" s="62"/>
    </row>
    <row r="25001" spans="15:15" x14ac:dyDescent="0.2">
      <c r="O25001" s="62"/>
    </row>
    <row r="25002" spans="15:15" x14ac:dyDescent="0.2">
      <c r="O25002" s="62"/>
    </row>
    <row r="25003" spans="15:15" x14ac:dyDescent="0.2">
      <c r="O25003" s="62"/>
    </row>
    <row r="25004" spans="15:15" x14ac:dyDescent="0.2">
      <c r="O25004" s="62"/>
    </row>
    <row r="25005" spans="15:15" x14ac:dyDescent="0.2">
      <c r="O25005" s="62"/>
    </row>
    <row r="25006" spans="15:15" x14ac:dyDescent="0.2">
      <c r="O25006" s="62"/>
    </row>
    <row r="25007" spans="15:15" x14ac:dyDescent="0.2">
      <c r="O25007" s="62"/>
    </row>
    <row r="25008" spans="15:15" x14ac:dyDescent="0.2">
      <c r="O25008" s="62"/>
    </row>
    <row r="25009" spans="15:15" x14ac:dyDescent="0.2">
      <c r="O25009" s="62"/>
    </row>
    <row r="25010" spans="15:15" x14ac:dyDescent="0.2">
      <c r="O25010" s="62"/>
    </row>
    <row r="25011" spans="15:15" x14ac:dyDescent="0.2">
      <c r="O25011" s="62"/>
    </row>
    <row r="25012" spans="15:15" x14ac:dyDescent="0.2">
      <c r="O25012" s="62"/>
    </row>
    <row r="25013" spans="15:15" x14ac:dyDescent="0.2">
      <c r="O25013" s="62"/>
    </row>
    <row r="25014" spans="15:15" x14ac:dyDescent="0.2">
      <c r="O25014" s="62"/>
    </row>
    <row r="25015" spans="15:15" x14ac:dyDescent="0.2">
      <c r="O25015" s="62"/>
    </row>
    <row r="25016" spans="15:15" x14ac:dyDescent="0.2">
      <c r="O25016" s="62"/>
    </row>
    <row r="25017" spans="15:15" x14ac:dyDescent="0.2">
      <c r="O25017" s="62"/>
    </row>
    <row r="25018" spans="15:15" x14ac:dyDescent="0.2">
      <c r="O25018" s="62"/>
    </row>
    <row r="25019" spans="15:15" x14ac:dyDescent="0.2">
      <c r="O25019" s="62"/>
    </row>
    <row r="25020" spans="15:15" x14ac:dyDescent="0.2">
      <c r="O25020" s="62"/>
    </row>
    <row r="25021" spans="15:15" x14ac:dyDescent="0.2">
      <c r="O25021" s="62"/>
    </row>
    <row r="25022" spans="15:15" x14ac:dyDescent="0.2">
      <c r="O25022" s="62"/>
    </row>
    <row r="25023" spans="15:15" x14ac:dyDescent="0.2">
      <c r="O25023" s="62"/>
    </row>
    <row r="25024" spans="15:15" x14ac:dyDescent="0.2">
      <c r="O25024" s="62"/>
    </row>
    <row r="25025" spans="15:15" x14ac:dyDescent="0.2">
      <c r="O25025" s="62"/>
    </row>
    <row r="25026" spans="15:15" x14ac:dyDescent="0.2">
      <c r="O25026" s="62"/>
    </row>
    <row r="25027" spans="15:15" x14ac:dyDescent="0.2">
      <c r="O25027" s="62"/>
    </row>
    <row r="25028" spans="15:15" x14ac:dyDescent="0.2">
      <c r="O25028" s="62"/>
    </row>
    <row r="25029" spans="15:15" x14ac:dyDescent="0.2">
      <c r="O25029" s="62"/>
    </row>
    <row r="25030" spans="15:15" x14ac:dyDescent="0.2">
      <c r="O25030" s="62"/>
    </row>
    <row r="25031" spans="15:15" x14ac:dyDescent="0.2">
      <c r="O25031" s="62"/>
    </row>
    <row r="25032" spans="15:15" x14ac:dyDescent="0.2">
      <c r="O25032" s="62"/>
    </row>
    <row r="25033" spans="15:15" x14ac:dyDescent="0.2">
      <c r="O25033" s="62"/>
    </row>
    <row r="25034" spans="15:15" x14ac:dyDescent="0.2">
      <c r="O25034" s="62"/>
    </row>
    <row r="25035" spans="15:15" x14ac:dyDescent="0.2">
      <c r="O25035" s="62"/>
    </row>
    <row r="25036" spans="15:15" x14ac:dyDescent="0.2">
      <c r="O25036" s="62"/>
    </row>
    <row r="25037" spans="15:15" x14ac:dyDescent="0.2">
      <c r="O25037" s="62"/>
    </row>
    <row r="25038" spans="15:15" x14ac:dyDescent="0.2">
      <c r="O25038" s="62"/>
    </row>
    <row r="25039" spans="15:15" x14ac:dyDescent="0.2">
      <c r="O25039" s="62"/>
    </row>
    <row r="25040" spans="15:15" x14ac:dyDescent="0.2">
      <c r="O25040" s="62"/>
    </row>
    <row r="25041" spans="15:15" x14ac:dyDescent="0.2">
      <c r="O25041" s="62"/>
    </row>
    <row r="25042" spans="15:15" x14ac:dyDescent="0.2">
      <c r="O25042" s="62"/>
    </row>
    <row r="25043" spans="15:15" x14ac:dyDescent="0.2">
      <c r="O25043" s="62"/>
    </row>
    <row r="25044" spans="15:15" x14ac:dyDescent="0.2">
      <c r="O25044" s="62"/>
    </row>
    <row r="25045" spans="15:15" x14ac:dyDescent="0.2">
      <c r="O25045" s="62"/>
    </row>
    <row r="25046" spans="15:15" x14ac:dyDescent="0.2">
      <c r="O25046" s="62"/>
    </row>
    <row r="25047" spans="15:15" x14ac:dyDescent="0.2">
      <c r="O25047" s="62"/>
    </row>
    <row r="25048" spans="15:15" x14ac:dyDescent="0.2">
      <c r="O25048" s="62"/>
    </row>
    <row r="25049" spans="15:15" x14ac:dyDescent="0.2">
      <c r="O25049" s="62"/>
    </row>
    <row r="25050" spans="15:15" x14ac:dyDescent="0.2">
      <c r="O25050" s="62"/>
    </row>
    <row r="25051" spans="15:15" x14ac:dyDescent="0.2">
      <c r="O25051" s="62"/>
    </row>
    <row r="25052" spans="15:15" x14ac:dyDescent="0.2">
      <c r="O25052" s="62"/>
    </row>
    <row r="25053" spans="15:15" x14ac:dyDescent="0.2">
      <c r="O25053" s="62"/>
    </row>
    <row r="25054" spans="15:15" x14ac:dyDescent="0.2">
      <c r="O25054" s="62"/>
    </row>
    <row r="25055" spans="15:15" x14ac:dyDescent="0.2">
      <c r="O25055" s="62"/>
    </row>
    <row r="25056" spans="15:15" x14ac:dyDescent="0.2">
      <c r="O25056" s="62"/>
    </row>
    <row r="25057" spans="15:15" x14ac:dyDescent="0.2">
      <c r="O25057" s="62"/>
    </row>
    <row r="25058" spans="15:15" x14ac:dyDescent="0.2">
      <c r="O25058" s="62"/>
    </row>
    <row r="25059" spans="15:15" x14ac:dyDescent="0.2">
      <c r="O25059" s="62"/>
    </row>
    <row r="25060" spans="15:15" x14ac:dyDescent="0.2">
      <c r="O25060" s="62"/>
    </row>
    <row r="25061" spans="15:15" x14ac:dyDescent="0.2">
      <c r="O25061" s="62"/>
    </row>
    <row r="25062" spans="15:15" x14ac:dyDescent="0.2">
      <c r="O25062" s="62"/>
    </row>
    <row r="25063" spans="15:15" x14ac:dyDescent="0.2">
      <c r="O25063" s="62"/>
    </row>
    <row r="25064" spans="15:15" x14ac:dyDescent="0.2">
      <c r="O25064" s="62"/>
    </row>
    <row r="25065" spans="15:15" x14ac:dyDescent="0.2">
      <c r="O25065" s="62"/>
    </row>
    <row r="25066" spans="15:15" x14ac:dyDescent="0.2">
      <c r="O25066" s="62"/>
    </row>
    <row r="25067" spans="15:15" x14ac:dyDescent="0.2">
      <c r="O25067" s="62"/>
    </row>
    <row r="25068" spans="15:15" x14ac:dyDescent="0.2">
      <c r="O25068" s="62"/>
    </row>
    <row r="25069" spans="15:15" x14ac:dyDescent="0.2">
      <c r="O25069" s="62"/>
    </row>
    <row r="25070" spans="15:15" x14ac:dyDescent="0.2">
      <c r="O25070" s="62"/>
    </row>
    <row r="25071" spans="15:15" x14ac:dyDescent="0.2">
      <c r="O25071" s="62"/>
    </row>
    <row r="25072" spans="15:15" x14ac:dyDescent="0.2">
      <c r="O25072" s="62"/>
    </row>
    <row r="25073" spans="15:15" x14ac:dyDescent="0.2">
      <c r="O25073" s="62"/>
    </row>
    <row r="25074" spans="15:15" x14ac:dyDescent="0.2">
      <c r="O25074" s="62"/>
    </row>
    <row r="25075" spans="15:15" x14ac:dyDescent="0.2">
      <c r="O25075" s="62"/>
    </row>
    <row r="25076" spans="15:15" x14ac:dyDescent="0.2">
      <c r="O25076" s="62"/>
    </row>
    <row r="25077" spans="15:15" x14ac:dyDescent="0.2">
      <c r="O25077" s="62"/>
    </row>
    <row r="25078" spans="15:15" x14ac:dyDescent="0.2">
      <c r="O25078" s="62"/>
    </row>
    <row r="25079" spans="15:15" x14ac:dyDescent="0.2">
      <c r="O25079" s="62"/>
    </row>
    <row r="25080" spans="15:15" x14ac:dyDescent="0.2">
      <c r="O25080" s="62"/>
    </row>
    <row r="25081" spans="15:15" x14ac:dyDescent="0.2">
      <c r="O25081" s="62"/>
    </row>
    <row r="25082" spans="15:15" x14ac:dyDescent="0.2">
      <c r="O25082" s="62"/>
    </row>
    <row r="25083" spans="15:15" x14ac:dyDescent="0.2">
      <c r="O25083" s="62"/>
    </row>
    <row r="25084" spans="15:15" x14ac:dyDescent="0.2">
      <c r="O25084" s="62"/>
    </row>
    <row r="25085" spans="15:15" x14ac:dyDescent="0.2">
      <c r="O25085" s="62"/>
    </row>
    <row r="25086" spans="15:15" x14ac:dyDescent="0.2">
      <c r="O25086" s="62"/>
    </row>
    <row r="25087" spans="15:15" x14ac:dyDescent="0.2">
      <c r="O25087" s="62"/>
    </row>
    <row r="25088" spans="15:15" x14ac:dyDescent="0.2">
      <c r="O25088" s="62"/>
    </row>
    <row r="25089" spans="15:15" x14ac:dyDescent="0.2">
      <c r="O25089" s="62"/>
    </row>
    <row r="25090" spans="15:15" x14ac:dyDescent="0.2">
      <c r="O25090" s="62"/>
    </row>
    <row r="25091" spans="15:15" x14ac:dyDescent="0.2">
      <c r="O25091" s="62"/>
    </row>
    <row r="25092" spans="15:15" x14ac:dyDescent="0.2">
      <c r="O25092" s="62"/>
    </row>
    <row r="25093" spans="15:15" x14ac:dyDescent="0.2">
      <c r="O25093" s="62"/>
    </row>
    <row r="25094" spans="15:15" x14ac:dyDescent="0.2">
      <c r="O25094" s="62"/>
    </row>
    <row r="25095" spans="15:15" x14ac:dyDescent="0.2">
      <c r="O25095" s="62"/>
    </row>
    <row r="25096" spans="15:15" x14ac:dyDescent="0.2">
      <c r="O25096" s="62"/>
    </row>
    <row r="25097" spans="15:15" x14ac:dyDescent="0.2">
      <c r="O25097" s="62"/>
    </row>
    <row r="25098" spans="15:15" x14ac:dyDescent="0.2">
      <c r="O25098" s="62"/>
    </row>
    <row r="25099" spans="15:15" x14ac:dyDescent="0.2">
      <c r="O25099" s="62"/>
    </row>
    <row r="25100" spans="15:15" x14ac:dyDescent="0.2">
      <c r="O25100" s="62"/>
    </row>
    <row r="25101" spans="15:15" x14ac:dyDescent="0.2">
      <c r="O25101" s="62"/>
    </row>
    <row r="25102" spans="15:15" x14ac:dyDescent="0.2">
      <c r="O25102" s="62"/>
    </row>
    <row r="25103" spans="15:15" x14ac:dyDescent="0.2">
      <c r="O25103" s="62"/>
    </row>
    <row r="25104" spans="15:15" x14ac:dyDescent="0.2">
      <c r="O25104" s="62"/>
    </row>
    <row r="25105" spans="15:15" x14ac:dyDescent="0.2">
      <c r="O25105" s="62"/>
    </row>
    <row r="25106" spans="15:15" x14ac:dyDescent="0.2">
      <c r="O25106" s="62"/>
    </row>
    <row r="25107" spans="15:15" x14ac:dyDescent="0.2">
      <c r="O25107" s="62"/>
    </row>
    <row r="25108" spans="15:15" x14ac:dyDescent="0.2">
      <c r="O25108" s="62"/>
    </row>
    <row r="25109" spans="15:15" x14ac:dyDescent="0.2">
      <c r="O25109" s="62"/>
    </row>
    <row r="25110" spans="15:15" x14ac:dyDescent="0.2">
      <c r="O25110" s="62"/>
    </row>
    <row r="25111" spans="15:15" x14ac:dyDescent="0.2">
      <c r="O25111" s="62"/>
    </row>
    <row r="25112" spans="15:15" x14ac:dyDescent="0.2">
      <c r="O25112" s="62"/>
    </row>
    <row r="25113" spans="15:15" x14ac:dyDescent="0.2">
      <c r="O25113" s="62"/>
    </row>
    <row r="25114" spans="15:15" x14ac:dyDescent="0.2">
      <c r="O25114" s="62"/>
    </row>
    <row r="25115" spans="15:15" x14ac:dyDescent="0.2">
      <c r="O25115" s="62"/>
    </row>
    <row r="25116" spans="15:15" x14ac:dyDescent="0.2">
      <c r="O25116" s="62"/>
    </row>
    <row r="25117" spans="15:15" x14ac:dyDescent="0.2">
      <c r="O25117" s="62"/>
    </row>
    <row r="25118" spans="15:15" x14ac:dyDescent="0.2">
      <c r="O25118" s="62"/>
    </row>
    <row r="25119" spans="15:15" x14ac:dyDescent="0.2">
      <c r="O25119" s="62"/>
    </row>
    <row r="25120" spans="15:15" x14ac:dyDescent="0.2">
      <c r="O25120" s="62"/>
    </row>
    <row r="25121" spans="15:15" x14ac:dyDescent="0.2">
      <c r="O25121" s="62"/>
    </row>
    <row r="25122" spans="15:15" x14ac:dyDescent="0.2">
      <c r="O25122" s="62"/>
    </row>
    <row r="25123" spans="15:15" x14ac:dyDescent="0.2">
      <c r="O25123" s="62"/>
    </row>
    <row r="25124" spans="15:15" x14ac:dyDescent="0.2">
      <c r="O25124" s="62"/>
    </row>
    <row r="25125" spans="15:15" x14ac:dyDescent="0.2">
      <c r="O25125" s="62"/>
    </row>
    <row r="25126" spans="15:15" x14ac:dyDescent="0.2">
      <c r="O25126" s="62"/>
    </row>
    <row r="25127" spans="15:15" x14ac:dyDescent="0.2">
      <c r="O25127" s="62"/>
    </row>
    <row r="25128" spans="15:15" x14ac:dyDescent="0.2">
      <c r="O25128" s="62"/>
    </row>
    <row r="25129" spans="15:15" x14ac:dyDescent="0.2">
      <c r="O25129" s="62"/>
    </row>
    <row r="25130" spans="15:15" x14ac:dyDescent="0.2">
      <c r="O25130" s="62"/>
    </row>
    <row r="25131" spans="15:15" x14ac:dyDescent="0.2">
      <c r="O25131" s="62"/>
    </row>
    <row r="25132" spans="15:15" x14ac:dyDescent="0.2">
      <c r="O25132" s="62"/>
    </row>
    <row r="25133" spans="15:15" x14ac:dyDescent="0.2">
      <c r="O25133" s="62"/>
    </row>
    <row r="25134" spans="15:15" x14ac:dyDescent="0.2">
      <c r="O25134" s="62"/>
    </row>
    <row r="25135" spans="15:15" x14ac:dyDescent="0.2">
      <c r="O25135" s="62"/>
    </row>
    <row r="25136" spans="15:15" x14ac:dyDescent="0.2">
      <c r="O25136" s="62"/>
    </row>
    <row r="25137" spans="15:15" x14ac:dyDescent="0.2">
      <c r="O25137" s="62"/>
    </row>
    <row r="25138" spans="15:15" x14ac:dyDescent="0.2">
      <c r="O25138" s="62"/>
    </row>
    <row r="25139" spans="15:15" x14ac:dyDescent="0.2">
      <c r="O25139" s="62"/>
    </row>
    <row r="25140" spans="15:15" x14ac:dyDescent="0.2">
      <c r="O25140" s="62"/>
    </row>
    <row r="25141" spans="15:15" x14ac:dyDescent="0.2">
      <c r="O25141" s="62"/>
    </row>
    <row r="25142" spans="15:15" x14ac:dyDescent="0.2">
      <c r="O25142" s="62"/>
    </row>
    <row r="25143" spans="15:15" x14ac:dyDescent="0.2">
      <c r="O25143" s="62"/>
    </row>
    <row r="25144" spans="15:15" x14ac:dyDescent="0.2">
      <c r="O25144" s="62"/>
    </row>
    <row r="25145" spans="15:15" x14ac:dyDescent="0.2">
      <c r="O25145" s="62"/>
    </row>
    <row r="25146" spans="15:15" x14ac:dyDescent="0.2">
      <c r="O25146" s="62"/>
    </row>
    <row r="25147" spans="15:15" x14ac:dyDescent="0.2">
      <c r="O25147" s="62"/>
    </row>
    <row r="25148" spans="15:15" x14ac:dyDescent="0.2">
      <c r="O25148" s="62"/>
    </row>
    <row r="25149" spans="15:15" x14ac:dyDescent="0.2">
      <c r="O25149" s="62"/>
    </row>
    <row r="25150" spans="15:15" x14ac:dyDescent="0.2">
      <c r="O25150" s="62"/>
    </row>
    <row r="25151" spans="15:15" x14ac:dyDescent="0.2">
      <c r="O25151" s="62"/>
    </row>
    <row r="25152" spans="15:15" x14ac:dyDescent="0.2">
      <c r="O25152" s="62"/>
    </row>
    <row r="25153" spans="15:15" x14ac:dyDescent="0.2">
      <c r="O25153" s="62"/>
    </row>
    <row r="25154" spans="15:15" x14ac:dyDescent="0.2">
      <c r="O25154" s="62"/>
    </row>
    <row r="25155" spans="15:15" x14ac:dyDescent="0.2">
      <c r="O25155" s="62"/>
    </row>
    <row r="25156" spans="15:15" x14ac:dyDescent="0.2">
      <c r="O25156" s="62"/>
    </row>
    <row r="25157" spans="15:15" x14ac:dyDescent="0.2">
      <c r="O25157" s="62"/>
    </row>
    <row r="25158" spans="15:15" x14ac:dyDescent="0.2">
      <c r="O25158" s="62"/>
    </row>
    <row r="25159" spans="15:15" x14ac:dyDescent="0.2">
      <c r="O25159" s="62"/>
    </row>
    <row r="25160" spans="15:15" x14ac:dyDescent="0.2">
      <c r="O25160" s="62"/>
    </row>
    <row r="25161" spans="15:15" x14ac:dyDescent="0.2">
      <c r="O25161" s="62"/>
    </row>
    <row r="25162" spans="15:15" x14ac:dyDescent="0.2">
      <c r="O25162" s="62"/>
    </row>
    <row r="25163" spans="15:15" x14ac:dyDescent="0.2">
      <c r="O25163" s="62"/>
    </row>
    <row r="25164" spans="15:15" x14ac:dyDescent="0.2">
      <c r="O25164" s="62"/>
    </row>
    <row r="25165" spans="15:15" x14ac:dyDescent="0.2">
      <c r="O25165" s="62"/>
    </row>
    <row r="25166" spans="15:15" x14ac:dyDescent="0.2">
      <c r="O25166" s="62"/>
    </row>
    <row r="25167" spans="15:15" x14ac:dyDescent="0.2">
      <c r="O25167" s="62"/>
    </row>
    <row r="25168" spans="15:15" x14ac:dyDescent="0.2">
      <c r="O25168" s="62"/>
    </row>
    <row r="25169" spans="15:15" x14ac:dyDescent="0.2">
      <c r="O25169" s="62"/>
    </row>
    <row r="25170" spans="15:15" x14ac:dyDescent="0.2">
      <c r="O25170" s="62"/>
    </row>
    <row r="25171" spans="15:15" x14ac:dyDescent="0.2">
      <c r="O25171" s="62"/>
    </row>
    <row r="25172" spans="15:15" x14ac:dyDescent="0.2">
      <c r="O25172" s="62"/>
    </row>
    <row r="25173" spans="15:15" x14ac:dyDescent="0.2">
      <c r="O25173" s="62"/>
    </row>
    <row r="25174" spans="15:15" x14ac:dyDescent="0.2">
      <c r="O25174" s="62"/>
    </row>
    <row r="25175" spans="15:15" x14ac:dyDescent="0.2">
      <c r="O25175" s="62"/>
    </row>
    <row r="25176" spans="15:15" x14ac:dyDescent="0.2">
      <c r="O25176" s="62"/>
    </row>
    <row r="25177" spans="15:15" x14ac:dyDescent="0.2">
      <c r="O25177" s="62"/>
    </row>
    <row r="25178" spans="15:15" x14ac:dyDescent="0.2">
      <c r="O25178" s="62"/>
    </row>
    <row r="25179" spans="15:15" x14ac:dyDescent="0.2">
      <c r="O25179" s="62"/>
    </row>
    <row r="25180" spans="15:15" x14ac:dyDescent="0.2">
      <c r="O25180" s="62"/>
    </row>
    <row r="25181" spans="15:15" x14ac:dyDescent="0.2">
      <c r="O25181" s="62"/>
    </row>
    <row r="25182" spans="15:15" x14ac:dyDescent="0.2">
      <c r="O25182" s="62"/>
    </row>
    <row r="25183" spans="15:15" x14ac:dyDescent="0.2">
      <c r="O25183" s="62"/>
    </row>
    <row r="25184" spans="15:15" x14ac:dyDescent="0.2">
      <c r="O25184" s="62"/>
    </row>
    <row r="25185" spans="15:15" x14ac:dyDescent="0.2">
      <c r="O25185" s="62"/>
    </row>
    <row r="25186" spans="15:15" x14ac:dyDescent="0.2">
      <c r="O25186" s="62"/>
    </row>
    <row r="25187" spans="15:15" x14ac:dyDescent="0.2">
      <c r="O25187" s="62"/>
    </row>
    <row r="25188" spans="15:15" x14ac:dyDescent="0.2">
      <c r="O25188" s="62"/>
    </row>
    <row r="25189" spans="15:15" x14ac:dyDescent="0.2">
      <c r="O25189" s="62"/>
    </row>
    <row r="25190" spans="15:15" x14ac:dyDescent="0.2">
      <c r="O25190" s="62"/>
    </row>
    <row r="25191" spans="15:15" x14ac:dyDescent="0.2">
      <c r="O25191" s="62"/>
    </row>
    <row r="25192" spans="15:15" x14ac:dyDescent="0.2">
      <c r="O25192" s="62"/>
    </row>
    <row r="25193" spans="15:15" x14ac:dyDescent="0.2">
      <c r="O25193" s="62"/>
    </row>
    <row r="25194" spans="15:15" x14ac:dyDescent="0.2">
      <c r="O25194" s="62"/>
    </row>
    <row r="25195" spans="15:15" x14ac:dyDescent="0.2">
      <c r="O25195" s="62"/>
    </row>
    <row r="25196" spans="15:15" x14ac:dyDescent="0.2">
      <c r="O25196" s="62"/>
    </row>
    <row r="25197" spans="15:15" x14ac:dyDescent="0.2">
      <c r="O25197" s="62"/>
    </row>
    <row r="25198" spans="15:15" x14ac:dyDescent="0.2">
      <c r="O25198" s="62"/>
    </row>
    <row r="25199" spans="15:15" x14ac:dyDescent="0.2">
      <c r="O25199" s="62"/>
    </row>
    <row r="25200" spans="15:15" x14ac:dyDescent="0.2">
      <c r="O25200" s="62"/>
    </row>
    <row r="25201" spans="15:15" x14ac:dyDescent="0.2">
      <c r="O25201" s="62"/>
    </row>
    <row r="25202" spans="15:15" x14ac:dyDescent="0.2">
      <c r="O25202" s="62"/>
    </row>
    <row r="25203" spans="15:15" x14ac:dyDescent="0.2">
      <c r="O25203" s="62"/>
    </row>
    <row r="25204" spans="15:15" x14ac:dyDescent="0.2">
      <c r="O25204" s="62"/>
    </row>
    <row r="25205" spans="15:15" x14ac:dyDescent="0.2">
      <c r="O25205" s="62"/>
    </row>
    <row r="25206" spans="15:15" x14ac:dyDescent="0.2">
      <c r="O25206" s="62"/>
    </row>
    <row r="25207" spans="15:15" x14ac:dyDescent="0.2">
      <c r="O25207" s="62"/>
    </row>
    <row r="25208" spans="15:15" x14ac:dyDescent="0.2">
      <c r="O25208" s="62"/>
    </row>
    <row r="25209" spans="15:15" x14ac:dyDescent="0.2">
      <c r="O25209" s="62"/>
    </row>
    <row r="25210" spans="15:15" x14ac:dyDescent="0.2">
      <c r="O25210" s="62"/>
    </row>
    <row r="25211" spans="15:15" x14ac:dyDescent="0.2">
      <c r="O25211" s="62"/>
    </row>
    <row r="25212" spans="15:15" x14ac:dyDescent="0.2">
      <c r="O25212" s="62"/>
    </row>
    <row r="25213" spans="15:15" x14ac:dyDescent="0.2">
      <c r="O25213" s="62"/>
    </row>
    <row r="25214" spans="15:15" x14ac:dyDescent="0.2">
      <c r="O25214" s="62"/>
    </row>
    <row r="25215" spans="15:15" x14ac:dyDescent="0.2">
      <c r="O25215" s="62"/>
    </row>
    <row r="25216" spans="15:15" x14ac:dyDescent="0.2">
      <c r="O25216" s="62"/>
    </row>
    <row r="25217" spans="15:15" x14ac:dyDescent="0.2">
      <c r="O25217" s="62"/>
    </row>
    <row r="25218" spans="15:15" x14ac:dyDescent="0.2">
      <c r="O25218" s="62"/>
    </row>
    <row r="25219" spans="15:15" x14ac:dyDescent="0.2">
      <c r="O25219" s="62"/>
    </row>
    <row r="25220" spans="15:15" x14ac:dyDescent="0.2">
      <c r="O25220" s="62"/>
    </row>
    <row r="25221" spans="15:15" x14ac:dyDescent="0.2">
      <c r="O25221" s="62"/>
    </row>
    <row r="25222" spans="15:15" x14ac:dyDescent="0.2">
      <c r="O25222" s="62"/>
    </row>
    <row r="25223" spans="15:15" x14ac:dyDescent="0.2">
      <c r="O25223" s="62"/>
    </row>
    <row r="25224" spans="15:15" x14ac:dyDescent="0.2">
      <c r="O25224" s="62"/>
    </row>
    <row r="25225" spans="15:15" x14ac:dyDescent="0.2">
      <c r="O25225" s="62"/>
    </row>
    <row r="25226" spans="15:15" x14ac:dyDescent="0.2">
      <c r="O25226" s="62"/>
    </row>
    <row r="25227" spans="15:15" x14ac:dyDescent="0.2">
      <c r="O25227" s="62"/>
    </row>
    <row r="25228" spans="15:15" x14ac:dyDescent="0.2">
      <c r="O25228" s="62"/>
    </row>
    <row r="25229" spans="15:15" x14ac:dyDescent="0.2">
      <c r="O25229" s="62"/>
    </row>
    <row r="25230" spans="15:15" x14ac:dyDescent="0.2">
      <c r="O25230" s="62"/>
    </row>
    <row r="25231" spans="15:15" x14ac:dyDescent="0.2">
      <c r="O25231" s="62"/>
    </row>
    <row r="25232" spans="15:15" x14ac:dyDescent="0.2">
      <c r="O25232" s="62"/>
    </row>
    <row r="25233" spans="15:15" x14ac:dyDescent="0.2">
      <c r="O25233" s="62"/>
    </row>
    <row r="25234" spans="15:15" x14ac:dyDescent="0.2">
      <c r="O25234" s="62"/>
    </row>
    <row r="25235" spans="15:15" x14ac:dyDescent="0.2">
      <c r="O25235" s="62"/>
    </row>
    <row r="25236" spans="15:15" x14ac:dyDescent="0.2">
      <c r="O25236" s="62"/>
    </row>
    <row r="25237" spans="15:15" x14ac:dyDescent="0.2">
      <c r="O25237" s="62"/>
    </row>
    <row r="25238" spans="15:15" x14ac:dyDescent="0.2">
      <c r="O25238" s="62"/>
    </row>
    <row r="25239" spans="15:15" x14ac:dyDescent="0.2">
      <c r="O25239" s="62"/>
    </row>
    <row r="25240" spans="15:15" x14ac:dyDescent="0.2">
      <c r="O25240" s="62"/>
    </row>
    <row r="25241" spans="15:15" x14ac:dyDescent="0.2">
      <c r="O25241" s="62"/>
    </row>
    <row r="25242" spans="15:15" x14ac:dyDescent="0.2">
      <c r="O25242" s="62"/>
    </row>
    <row r="25243" spans="15:15" x14ac:dyDescent="0.2">
      <c r="O25243" s="62"/>
    </row>
    <row r="25244" spans="15:15" x14ac:dyDescent="0.2">
      <c r="O25244" s="62"/>
    </row>
    <row r="25245" spans="15:15" x14ac:dyDescent="0.2">
      <c r="O25245" s="62"/>
    </row>
    <row r="25246" spans="15:15" x14ac:dyDescent="0.2">
      <c r="O25246" s="62"/>
    </row>
    <row r="25247" spans="15:15" x14ac:dyDescent="0.2">
      <c r="O25247" s="62"/>
    </row>
    <row r="25248" spans="15:15" x14ac:dyDescent="0.2">
      <c r="O25248" s="62"/>
    </row>
    <row r="25249" spans="15:15" x14ac:dyDescent="0.2">
      <c r="O25249" s="62"/>
    </row>
    <row r="25250" spans="15:15" x14ac:dyDescent="0.2">
      <c r="O25250" s="62"/>
    </row>
    <row r="25251" spans="15:15" x14ac:dyDescent="0.2">
      <c r="O25251" s="62"/>
    </row>
    <row r="25252" spans="15:15" x14ac:dyDescent="0.2">
      <c r="O25252" s="62"/>
    </row>
    <row r="25253" spans="15:15" x14ac:dyDescent="0.2">
      <c r="O25253" s="62"/>
    </row>
    <row r="25254" spans="15:15" x14ac:dyDescent="0.2">
      <c r="O25254" s="62"/>
    </row>
    <row r="25255" spans="15:15" x14ac:dyDescent="0.2">
      <c r="O25255" s="62"/>
    </row>
    <row r="25256" spans="15:15" x14ac:dyDescent="0.2">
      <c r="O25256" s="62"/>
    </row>
    <row r="25257" spans="15:15" x14ac:dyDescent="0.2">
      <c r="O25257" s="62"/>
    </row>
    <row r="25258" spans="15:15" x14ac:dyDescent="0.2">
      <c r="O25258" s="62"/>
    </row>
    <row r="25259" spans="15:15" x14ac:dyDescent="0.2">
      <c r="O25259" s="62"/>
    </row>
    <row r="25260" spans="15:15" x14ac:dyDescent="0.2">
      <c r="O25260" s="62"/>
    </row>
    <row r="25261" spans="15:15" x14ac:dyDescent="0.2">
      <c r="O25261" s="62"/>
    </row>
    <row r="25262" spans="15:15" x14ac:dyDescent="0.2">
      <c r="O25262" s="62"/>
    </row>
    <row r="25263" spans="15:15" x14ac:dyDescent="0.2">
      <c r="O25263" s="62"/>
    </row>
    <row r="25264" spans="15:15" x14ac:dyDescent="0.2">
      <c r="O25264" s="62"/>
    </row>
    <row r="25265" spans="15:15" x14ac:dyDescent="0.2">
      <c r="O25265" s="62"/>
    </row>
    <row r="25266" spans="15:15" x14ac:dyDescent="0.2">
      <c r="O25266" s="62"/>
    </row>
    <row r="25267" spans="15:15" x14ac:dyDescent="0.2">
      <c r="O25267" s="62"/>
    </row>
    <row r="25268" spans="15:15" x14ac:dyDescent="0.2">
      <c r="O25268" s="62"/>
    </row>
    <row r="25269" spans="15:15" x14ac:dyDescent="0.2">
      <c r="O25269" s="62"/>
    </row>
    <row r="25270" spans="15:15" x14ac:dyDescent="0.2">
      <c r="O25270" s="62"/>
    </row>
    <row r="25271" spans="15:15" x14ac:dyDescent="0.2">
      <c r="O25271" s="62"/>
    </row>
    <row r="25272" spans="15:15" x14ac:dyDescent="0.2">
      <c r="O25272" s="62"/>
    </row>
    <row r="25273" spans="15:15" x14ac:dyDescent="0.2">
      <c r="O25273" s="62"/>
    </row>
    <row r="25274" spans="15:15" x14ac:dyDescent="0.2">
      <c r="O25274" s="62"/>
    </row>
    <row r="25275" spans="15:15" x14ac:dyDescent="0.2">
      <c r="O25275" s="62"/>
    </row>
    <row r="25276" spans="15:15" x14ac:dyDescent="0.2">
      <c r="O25276" s="62"/>
    </row>
    <row r="25277" spans="15:15" x14ac:dyDescent="0.2">
      <c r="O25277" s="62"/>
    </row>
    <row r="25278" spans="15:15" x14ac:dyDescent="0.2">
      <c r="O25278" s="62"/>
    </row>
    <row r="25279" spans="15:15" x14ac:dyDescent="0.2">
      <c r="O25279" s="62"/>
    </row>
    <row r="25280" spans="15:15" x14ac:dyDescent="0.2">
      <c r="O25280" s="62"/>
    </row>
    <row r="25281" spans="15:15" x14ac:dyDescent="0.2">
      <c r="O25281" s="62"/>
    </row>
    <row r="25282" spans="15:15" x14ac:dyDescent="0.2">
      <c r="O25282" s="62"/>
    </row>
    <row r="25283" spans="15:15" x14ac:dyDescent="0.2">
      <c r="O25283" s="62"/>
    </row>
    <row r="25284" spans="15:15" x14ac:dyDescent="0.2">
      <c r="O25284" s="62"/>
    </row>
    <row r="25285" spans="15:15" x14ac:dyDescent="0.2">
      <c r="O25285" s="62"/>
    </row>
    <row r="25286" spans="15:15" x14ac:dyDescent="0.2">
      <c r="O25286" s="62"/>
    </row>
    <row r="25287" spans="15:15" x14ac:dyDescent="0.2">
      <c r="O25287" s="62"/>
    </row>
    <row r="25288" spans="15:15" x14ac:dyDescent="0.2">
      <c r="O25288" s="62"/>
    </row>
    <row r="25289" spans="15:15" x14ac:dyDescent="0.2">
      <c r="O25289" s="62"/>
    </row>
    <row r="25290" spans="15:15" x14ac:dyDescent="0.2">
      <c r="O25290" s="62"/>
    </row>
    <row r="25291" spans="15:15" x14ac:dyDescent="0.2">
      <c r="O25291" s="62"/>
    </row>
    <row r="25292" spans="15:15" x14ac:dyDescent="0.2">
      <c r="O25292" s="62"/>
    </row>
    <row r="25293" spans="15:15" x14ac:dyDescent="0.2">
      <c r="O25293" s="62"/>
    </row>
    <row r="25294" spans="15:15" x14ac:dyDescent="0.2">
      <c r="O25294" s="62"/>
    </row>
    <row r="25295" spans="15:15" x14ac:dyDescent="0.2">
      <c r="O25295" s="62"/>
    </row>
    <row r="25296" spans="15:15" x14ac:dyDescent="0.2">
      <c r="O25296" s="62"/>
    </row>
    <row r="25297" spans="15:15" x14ac:dyDescent="0.2">
      <c r="O25297" s="62"/>
    </row>
    <row r="25298" spans="15:15" x14ac:dyDescent="0.2">
      <c r="O25298" s="62"/>
    </row>
    <row r="25299" spans="15:15" x14ac:dyDescent="0.2">
      <c r="O25299" s="62"/>
    </row>
    <row r="25300" spans="15:15" x14ac:dyDescent="0.2">
      <c r="O25300" s="62"/>
    </row>
    <row r="25301" spans="15:15" x14ac:dyDescent="0.2">
      <c r="O25301" s="62"/>
    </row>
    <row r="25302" spans="15:15" x14ac:dyDescent="0.2">
      <c r="O25302" s="62"/>
    </row>
    <row r="25303" spans="15:15" x14ac:dyDescent="0.2">
      <c r="O25303" s="62"/>
    </row>
    <row r="25304" spans="15:15" x14ac:dyDescent="0.2">
      <c r="O25304" s="62"/>
    </row>
    <row r="25305" spans="15:15" x14ac:dyDescent="0.2">
      <c r="O25305" s="62"/>
    </row>
    <row r="25306" spans="15:15" x14ac:dyDescent="0.2">
      <c r="O25306" s="62"/>
    </row>
    <row r="25307" spans="15:15" x14ac:dyDescent="0.2">
      <c r="O25307" s="62"/>
    </row>
    <row r="25308" spans="15:15" x14ac:dyDescent="0.2">
      <c r="O25308" s="62"/>
    </row>
    <row r="25309" spans="15:15" x14ac:dyDescent="0.2">
      <c r="O25309" s="62"/>
    </row>
    <row r="25310" spans="15:15" x14ac:dyDescent="0.2">
      <c r="O25310" s="62"/>
    </row>
    <row r="25311" spans="15:15" x14ac:dyDescent="0.2">
      <c r="O25311" s="62"/>
    </row>
    <row r="25312" spans="15:15" x14ac:dyDescent="0.2">
      <c r="O25312" s="62"/>
    </row>
    <row r="25313" spans="15:15" x14ac:dyDescent="0.2">
      <c r="O25313" s="62"/>
    </row>
    <row r="25314" spans="15:15" x14ac:dyDescent="0.2">
      <c r="O25314" s="62"/>
    </row>
    <row r="25315" spans="15:15" x14ac:dyDescent="0.2">
      <c r="O25315" s="62"/>
    </row>
    <row r="25316" spans="15:15" x14ac:dyDescent="0.2">
      <c r="O25316" s="62"/>
    </row>
    <row r="25317" spans="15:15" x14ac:dyDescent="0.2">
      <c r="O25317" s="62"/>
    </row>
    <row r="25318" spans="15:15" x14ac:dyDescent="0.2">
      <c r="O25318" s="62"/>
    </row>
    <row r="25319" spans="15:15" x14ac:dyDescent="0.2">
      <c r="O25319" s="62"/>
    </row>
    <row r="25320" spans="15:15" x14ac:dyDescent="0.2">
      <c r="O25320" s="62"/>
    </row>
    <row r="25321" spans="15:15" x14ac:dyDescent="0.2">
      <c r="O25321" s="62"/>
    </row>
    <row r="25322" spans="15:15" x14ac:dyDescent="0.2">
      <c r="O25322" s="62"/>
    </row>
    <row r="25323" spans="15:15" x14ac:dyDescent="0.2">
      <c r="O25323" s="62"/>
    </row>
    <row r="25324" spans="15:15" x14ac:dyDescent="0.2">
      <c r="O25324" s="62"/>
    </row>
    <row r="25325" spans="15:15" x14ac:dyDescent="0.2">
      <c r="O25325" s="62"/>
    </row>
    <row r="25326" spans="15:15" x14ac:dyDescent="0.2">
      <c r="O25326" s="62"/>
    </row>
    <row r="25327" spans="15:15" x14ac:dyDescent="0.2">
      <c r="O25327" s="62"/>
    </row>
    <row r="25328" spans="15:15" x14ac:dyDescent="0.2">
      <c r="O25328" s="62"/>
    </row>
    <row r="25329" spans="15:15" x14ac:dyDescent="0.2">
      <c r="O25329" s="62"/>
    </row>
    <row r="25330" spans="15:15" x14ac:dyDescent="0.2">
      <c r="O25330" s="62"/>
    </row>
    <row r="25331" spans="15:15" x14ac:dyDescent="0.2">
      <c r="O25331" s="62"/>
    </row>
    <row r="25332" spans="15:15" x14ac:dyDescent="0.2">
      <c r="O25332" s="62"/>
    </row>
    <row r="25333" spans="15:15" x14ac:dyDescent="0.2">
      <c r="O25333" s="62"/>
    </row>
    <row r="25334" spans="15:15" x14ac:dyDescent="0.2">
      <c r="O25334" s="62"/>
    </row>
    <row r="25335" spans="15:15" x14ac:dyDescent="0.2">
      <c r="O25335" s="62"/>
    </row>
    <row r="25336" spans="15:15" x14ac:dyDescent="0.2">
      <c r="O25336" s="62"/>
    </row>
    <row r="25337" spans="15:15" x14ac:dyDescent="0.2">
      <c r="O25337" s="62"/>
    </row>
    <row r="25338" spans="15:15" x14ac:dyDescent="0.2">
      <c r="O25338" s="62"/>
    </row>
    <row r="25339" spans="15:15" x14ac:dyDescent="0.2">
      <c r="O25339" s="62"/>
    </row>
    <row r="25340" spans="15:15" x14ac:dyDescent="0.2">
      <c r="O25340" s="62"/>
    </row>
    <row r="25341" spans="15:15" x14ac:dyDescent="0.2">
      <c r="O25341" s="62"/>
    </row>
    <row r="25342" spans="15:15" x14ac:dyDescent="0.2">
      <c r="O25342" s="62"/>
    </row>
    <row r="25343" spans="15:15" x14ac:dyDescent="0.2">
      <c r="O25343" s="62"/>
    </row>
    <row r="25344" spans="15:15" x14ac:dyDescent="0.2">
      <c r="O25344" s="62"/>
    </row>
    <row r="25345" spans="15:15" x14ac:dyDescent="0.2">
      <c r="O25345" s="62"/>
    </row>
    <row r="25346" spans="15:15" x14ac:dyDescent="0.2">
      <c r="O25346" s="62"/>
    </row>
    <row r="25347" spans="15:15" x14ac:dyDescent="0.2">
      <c r="O25347" s="62"/>
    </row>
    <row r="25348" spans="15:15" x14ac:dyDescent="0.2">
      <c r="O25348" s="62"/>
    </row>
    <row r="25349" spans="15:15" x14ac:dyDescent="0.2">
      <c r="O25349" s="62"/>
    </row>
    <row r="25350" spans="15:15" x14ac:dyDescent="0.2">
      <c r="O25350" s="62"/>
    </row>
    <row r="25351" spans="15:15" x14ac:dyDescent="0.2">
      <c r="O25351" s="62"/>
    </row>
    <row r="25352" spans="15:15" x14ac:dyDescent="0.2">
      <c r="O25352" s="62"/>
    </row>
    <row r="25353" spans="15:15" x14ac:dyDescent="0.2">
      <c r="O25353" s="62"/>
    </row>
    <row r="25354" spans="15:15" x14ac:dyDescent="0.2">
      <c r="O25354" s="62"/>
    </row>
    <row r="25355" spans="15:15" x14ac:dyDescent="0.2">
      <c r="O25355" s="62"/>
    </row>
    <row r="25356" spans="15:15" x14ac:dyDescent="0.2">
      <c r="O25356" s="62"/>
    </row>
    <row r="25357" spans="15:15" x14ac:dyDescent="0.2">
      <c r="O25357" s="62"/>
    </row>
    <row r="25358" spans="15:15" x14ac:dyDescent="0.2">
      <c r="O25358" s="62"/>
    </row>
    <row r="25359" spans="15:15" x14ac:dyDescent="0.2">
      <c r="O25359" s="62"/>
    </row>
    <row r="25360" spans="15:15" x14ac:dyDescent="0.2">
      <c r="O25360" s="62"/>
    </row>
    <row r="25361" spans="15:15" x14ac:dyDescent="0.2">
      <c r="O25361" s="62"/>
    </row>
    <row r="25362" spans="15:15" x14ac:dyDescent="0.2">
      <c r="O25362" s="62"/>
    </row>
    <row r="25363" spans="15:15" x14ac:dyDescent="0.2">
      <c r="O25363" s="62"/>
    </row>
    <row r="25364" spans="15:15" x14ac:dyDescent="0.2">
      <c r="O25364" s="62"/>
    </row>
    <row r="25365" spans="15:15" x14ac:dyDescent="0.2">
      <c r="O25365" s="62"/>
    </row>
    <row r="25366" spans="15:15" x14ac:dyDescent="0.2">
      <c r="O25366" s="62"/>
    </row>
    <row r="25367" spans="15:15" x14ac:dyDescent="0.2">
      <c r="O25367" s="62"/>
    </row>
    <row r="25368" spans="15:15" x14ac:dyDescent="0.2">
      <c r="O25368" s="62"/>
    </row>
    <row r="25369" spans="15:15" x14ac:dyDescent="0.2">
      <c r="O25369" s="62"/>
    </row>
    <row r="25370" spans="15:15" x14ac:dyDescent="0.2">
      <c r="O25370" s="62"/>
    </row>
    <row r="25371" spans="15:15" x14ac:dyDescent="0.2">
      <c r="O25371" s="62"/>
    </row>
    <row r="25372" spans="15:15" x14ac:dyDescent="0.2">
      <c r="O25372" s="62"/>
    </row>
    <row r="25373" spans="15:15" x14ac:dyDescent="0.2">
      <c r="O25373" s="62"/>
    </row>
    <row r="25374" spans="15:15" x14ac:dyDescent="0.2">
      <c r="O25374" s="62"/>
    </row>
    <row r="25375" spans="15:15" x14ac:dyDescent="0.2">
      <c r="O25375" s="62"/>
    </row>
    <row r="25376" spans="15:15" x14ac:dyDescent="0.2">
      <c r="O25376" s="62"/>
    </row>
    <row r="25377" spans="15:15" x14ac:dyDescent="0.2">
      <c r="O25377" s="62"/>
    </row>
    <row r="25378" spans="15:15" x14ac:dyDescent="0.2">
      <c r="O25378" s="62"/>
    </row>
    <row r="25379" spans="15:15" x14ac:dyDescent="0.2">
      <c r="O25379" s="62"/>
    </row>
    <row r="25380" spans="15:15" x14ac:dyDescent="0.2">
      <c r="O25380" s="62"/>
    </row>
    <row r="25381" spans="15:15" x14ac:dyDescent="0.2">
      <c r="O25381" s="62"/>
    </row>
    <row r="25382" spans="15:15" x14ac:dyDescent="0.2">
      <c r="O25382" s="62"/>
    </row>
    <row r="25383" spans="15:15" x14ac:dyDescent="0.2">
      <c r="O25383" s="62"/>
    </row>
    <row r="25384" spans="15:15" x14ac:dyDescent="0.2">
      <c r="O25384" s="62"/>
    </row>
    <row r="25385" spans="15:15" x14ac:dyDescent="0.2">
      <c r="O25385" s="62"/>
    </row>
    <row r="25386" spans="15:15" x14ac:dyDescent="0.2">
      <c r="O25386" s="62"/>
    </row>
    <row r="25387" spans="15:15" x14ac:dyDescent="0.2">
      <c r="O25387" s="62"/>
    </row>
    <row r="25388" spans="15:15" x14ac:dyDescent="0.2">
      <c r="O25388" s="62"/>
    </row>
    <row r="25389" spans="15:15" x14ac:dyDescent="0.2">
      <c r="O25389" s="62"/>
    </row>
    <row r="25390" spans="15:15" x14ac:dyDescent="0.2">
      <c r="O25390" s="62"/>
    </row>
    <row r="25391" spans="15:15" x14ac:dyDescent="0.2">
      <c r="O25391" s="62"/>
    </row>
    <row r="25392" spans="15:15" x14ac:dyDescent="0.2">
      <c r="O25392" s="62"/>
    </row>
    <row r="25393" spans="15:15" x14ac:dyDescent="0.2">
      <c r="O25393" s="62"/>
    </row>
    <row r="25394" spans="15:15" x14ac:dyDescent="0.2">
      <c r="O25394" s="62"/>
    </row>
    <row r="25395" spans="15:15" x14ac:dyDescent="0.2">
      <c r="O25395" s="62"/>
    </row>
    <row r="25396" spans="15:15" x14ac:dyDescent="0.2">
      <c r="O25396" s="62"/>
    </row>
    <row r="25397" spans="15:15" x14ac:dyDescent="0.2">
      <c r="O25397" s="62"/>
    </row>
    <row r="25398" spans="15:15" x14ac:dyDescent="0.2">
      <c r="O25398" s="62"/>
    </row>
    <row r="25399" spans="15:15" x14ac:dyDescent="0.2">
      <c r="O25399" s="62"/>
    </row>
    <row r="25400" spans="15:15" x14ac:dyDescent="0.2">
      <c r="O25400" s="62"/>
    </row>
    <row r="25401" spans="15:15" x14ac:dyDescent="0.2">
      <c r="O25401" s="62"/>
    </row>
    <row r="25402" spans="15:15" x14ac:dyDescent="0.2">
      <c r="O25402" s="62"/>
    </row>
    <row r="25403" spans="15:15" x14ac:dyDescent="0.2">
      <c r="O25403" s="62"/>
    </row>
    <row r="25404" spans="15:15" x14ac:dyDescent="0.2">
      <c r="O25404" s="62"/>
    </row>
    <row r="25405" spans="15:15" x14ac:dyDescent="0.2">
      <c r="O25405" s="62"/>
    </row>
    <row r="25406" spans="15:15" x14ac:dyDescent="0.2">
      <c r="O25406" s="62"/>
    </row>
    <row r="25407" spans="15:15" x14ac:dyDescent="0.2">
      <c r="O25407" s="62"/>
    </row>
    <row r="25408" spans="15:15" x14ac:dyDescent="0.2">
      <c r="O25408" s="62"/>
    </row>
    <row r="25409" spans="15:15" x14ac:dyDescent="0.2">
      <c r="O25409" s="62"/>
    </row>
    <row r="25410" spans="15:15" x14ac:dyDescent="0.2">
      <c r="O25410" s="62"/>
    </row>
    <row r="25411" spans="15:15" x14ac:dyDescent="0.2">
      <c r="O25411" s="62"/>
    </row>
    <row r="25412" spans="15:15" x14ac:dyDescent="0.2">
      <c r="O25412" s="62"/>
    </row>
    <row r="25413" spans="15:15" x14ac:dyDescent="0.2">
      <c r="O25413" s="62"/>
    </row>
    <row r="25414" spans="15:15" x14ac:dyDescent="0.2">
      <c r="O25414" s="62"/>
    </row>
    <row r="25415" spans="15:15" x14ac:dyDescent="0.2">
      <c r="O25415" s="62"/>
    </row>
    <row r="25416" spans="15:15" x14ac:dyDescent="0.2">
      <c r="O25416" s="62"/>
    </row>
    <row r="25417" spans="15:15" x14ac:dyDescent="0.2">
      <c r="O25417" s="62"/>
    </row>
    <row r="25418" spans="15:15" x14ac:dyDescent="0.2">
      <c r="O25418" s="62"/>
    </row>
    <row r="25419" spans="15:15" x14ac:dyDescent="0.2">
      <c r="O25419" s="62"/>
    </row>
    <row r="25420" spans="15:15" x14ac:dyDescent="0.2">
      <c r="O25420" s="62"/>
    </row>
    <row r="25421" spans="15:15" x14ac:dyDescent="0.2">
      <c r="O25421" s="62"/>
    </row>
    <row r="25422" spans="15:15" x14ac:dyDescent="0.2">
      <c r="O25422" s="62"/>
    </row>
    <row r="25423" spans="15:15" x14ac:dyDescent="0.2">
      <c r="O25423" s="62"/>
    </row>
    <row r="25424" spans="15:15" x14ac:dyDescent="0.2">
      <c r="O25424" s="62"/>
    </row>
    <row r="25425" spans="15:15" x14ac:dyDescent="0.2">
      <c r="O25425" s="62"/>
    </row>
    <row r="25426" spans="15:15" x14ac:dyDescent="0.2">
      <c r="O25426" s="62"/>
    </row>
    <row r="25427" spans="15:15" x14ac:dyDescent="0.2">
      <c r="O25427" s="62"/>
    </row>
    <row r="25428" spans="15:15" x14ac:dyDescent="0.2">
      <c r="O25428" s="62"/>
    </row>
    <row r="25429" spans="15:15" x14ac:dyDescent="0.2">
      <c r="O25429" s="62"/>
    </row>
    <row r="25430" spans="15:15" x14ac:dyDescent="0.2">
      <c r="O25430" s="62"/>
    </row>
    <row r="25431" spans="15:15" x14ac:dyDescent="0.2">
      <c r="O25431" s="62"/>
    </row>
    <row r="25432" spans="15:15" x14ac:dyDescent="0.2">
      <c r="O25432" s="62"/>
    </row>
    <row r="25433" spans="15:15" x14ac:dyDescent="0.2">
      <c r="O25433" s="62"/>
    </row>
    <row r="25434" spans="15:15" x14ac:dyDescent="0.2">
      <c r="O25434" s="62"/>
    </row>
    <row r="25435" spans="15:15" x14ac:dyDescent="0.2">
      <c r="O25435" s="62"/>
    </row>
    <row r="25436" spans="15:15" x14ac:dyDescent="0.2">
      <c r="O25436" s="62"/>
    </row>
    <row r="25437" spans="15:15" x14ac:dyDescent="0.2">
      <c r="O25437" s="62"/>
    </row>
    <row r="25438" spans="15:15" x14ac:dyDescent="0.2">
      <c r="O25438" s="62"/>
    </row>
    <row r="25439" spans="15:15" x14ac:dyDescent="0.2">
      <c r="O25439" s="62"/>
    </row>
    <row r="25440" spans="15:15" x14ac:dyDescent="0.2">
      <c r="O25440" s="62"/>
    </row>
    <row r="25441" spans="15:15" x14ac:dyDescent="0.2">
      <c r="O25441" s="62"/>
    </row>
    <row r="25442" spans="15:15" x14ac:dyDescent="0.2">
      <c r="O25442" s="62"/>
    </row>
    <row r="25443" spans="15:15" x14ac:dyDescent="0.2">
      <c r="O25443" s="62"/>
    </row>
    <row r="25444" spans="15:15" x14ac:dyDescent="0.2">
      <c r="O25444" s="62"/>
    </row>
    <row r="25445" spans="15:15" x14ac:dyDescent="0.2">
      <c r="O25445" s="62"/>
    </row>
    <row r="25446" spans="15:15" x14ac:dyDescent="0.2">
      <c r="O25446" s="62"/>
    </row>
    <row r="25447" spans="15:15" x14ac:dyDescent="0.2">
      <c r="O25447" s="62"/>
    </row>
    <row r="25448" spans="15:15" x14ac:dyDescent="0.2">
      <c r="O25448" s="62"/>
    </row>
    <row r="25449" spans="15:15" x14ac:dyDescent="0.2">
      <c r="O25449" s="62"/>
    </row>
    <row r="25450" spans="15:15" x14ac:dyDescent="0.2">
      <c r="O25450" s="62"/>
    </row>
    <row r="25451" spans="15:15" x14ac:dyDescent="0.2">
      <c r="O25451" s="62"/>
    </row>
    <row r="25452" spans="15:15" x14ac:dyDescent="0.2">
      <c r="O25452" s="62"/>
    </row>
    <row r="25453" spans="15:15" x14ac:dyDescent="0.2">
      <c r="O25453" s="62"/>
    </row>
    <row r="25454" spans="15:15" x14ac:dyDescent="0.2">
      <c r="O25454" s="62"/>
    </row>
    <row r="25455" spans="15:15" x14ac:dyDescent="0.2">
      <c r="O25455" s="62"/>
    </row>
    <row r="25456" spans="15:15" x14ac:dyDescent="0.2">
      <c r="O25456" s="62"/>
    </row>
    <row r="25457" spans="15:15" x14ac:dyDescent="0.2">
      <c r="O25457" s="62"/>
    </row>
    <row r="25458" spans="15:15" x14ac:dyDescent="0.2">
      <c r="O25458" s="62"/>
    </row>
    <row r="25459" spans="15:15" x14ac:dyDescent="0.2">
      <c r="O25459" s="62"/>
    </row>
    <row r="25460" spans="15:15" x14ac:dyDescent="0.2">
      <c r="O25460" s="62"/>
    </row>
    <row r="25461" spans="15:15" x14ac:dyDescent="0.2">
      <c r="O25461" s="62"/>
    </row>
    <row r="25462" spans="15:15" x14ac:dyDescent="0.2">
      <c r="O25462" s="62"/>
    </row>
    <row r="25463" spans="15:15" x14ac:dyDescent="0.2">
      <c r="O25463" s="62"/>
    </row>
    <row r="25464" spans="15:15" x14ac:dyDescent="0.2">
      <c r="O25464" s="62"/>
    </row>
    <row r="25465" spans="15:15" x14ac:dyDescent="0.2">
      <c r="O25465" s="62"/>
    </row>
    <row r="25466" spans="15:15" x14ac:dyDescent="0.2">
      <c r="O25466" s="62"/>
    </row>
    <row r="25467" spans="15:15" x14ac:dyDescent="0.2">
      <c r="O25467" s="62"/>
    </row>
    <row r="25468" spans="15:15" x14ac:dyDescent="0.2">
      <c r="O25468" s="62"/>
    </row>
    <row r="25469" spans="15:15" x14ac:dyDescent="0.2">
      <c r="O25469" s="62"/>
    </row>
    <row r="25470" spans="15:15" x14ac:dyDescent="0.2">
      <c r="O25470" s="62"/>
    </row>
    <row r="25471" spans="15:15" x14ac:dyDescent="0.2">
      <c r="O25471" s="62"/>
    </row>
    <row r="25472" spans="15:15" x14ac:dyDescent="0.2">
      <c r="O25472" s="62"/>
    </row>
    <row r="25473" spans="15:15" x14ac:dyDescent="0.2">
      <c r="O25473" s="62"/>
    </row>
    <row r="25474" spans="15:15" x14ac:dyDescent="0.2">
      <c r="O25474" s="62"/>
    </row>
    <row r="25475" spans="15:15" x14ac:dyDescent="0.2">
      <c r="O25475" s="62"/>
    </row>
    <row r="25476" spans="15:15" x14ac:dyDescent="0.2">
      <c r="O25476" s="62"/>
    </row>
    <row r="25477" spans="15:15" x14ac:dyDescent="0.2">
      <c r="O25477" s="62"/>
    </row>
    <row r="25478" spans="15:15" x14ac:dyDescent="0.2">
      <c r="O25478" s="62"/>
    </row>
    <row r="25479" spans="15:15" x14ac:dyDescent="0.2">
      <c r="O25479" s="62"/>
    </row>
    <row r="25480" spans="15:15" x14ac:dyDescent="0.2">
      <c r="O25480" s="62"/>
    </row>
    <row r="25481" spans="15:15" x14ac:dyDescent="0.2">
      <c r="O25481" s="62"/>
    </row>
    <row r="25482" spans="15:15" x14ac:dyDescent="0.2">
      <c r="O25482" s="62"/>
    </row>
    <row r="25483" spans="15:15" x14ac:dyDescent="0.2">
      <c r="O25483" s="62"/>
    </row>
    <row r="25484" spans="15:15" x14ac:dyDescent="0.2">
      <c r="O25484" s="62"/>
    </row>
    <row r="25485" spans="15:15" x14ac:dyDescent="0.2">
      <c r="O25485" s="62"/>
    </row>
    <row r="25486" spans="15:15" x14ac:dyDescent="0.2">
      <c r="O25486" s="62"/>
    </row>
    <row r="25487" spans="15:15" x14ac:dyDescent="0.2">
      <c r="O25487" s="62"/>
    </row>
    <row r="25488" spans="15:15" x14ac:dyDescent="0.2">
      <c r="O25488" s="62"/>
    </row>
    <row r="25489" spans="15:15" x14ac:dyDescent="0.2">
      <c r="O25489" s="62"/>
    </row>
    <row r="25490" spans="15:15" x14ac:dyDescent="0.2">
      <c r="O25490" s="62"/>
    </row>
    <row r="25491" spans="15:15" x14ac:dyDescent="0.2">
      <c r="O25491" s="62"/>
    </row>
    <row r="25492" spans="15:15" x14ac:dyDescent="0.2">
      <c r="O25492" s="62"/>
    </row>
    <row r="25493" spans="15:15" x14ac:dyDescent="0.2">
      <c r="O25493" s="62"/>
    </row>
    <row r="25494" spans="15:15" x14ac:dyDescent="0.2">
      <c r="O25494" s="62"/>
    </row>
    <row r="25495" spans="15:15" x14ac:dyDescent="0.2">
      <c r="O25495" s="62"/>
    </row>
    <row r="25496" spans="15:15" x14ac:dyDescent="0.2">
      <c r="O25496" s="62"/>
    </row>
    <row r="25497" spans="15:15" x14ac:dyDescent="0.2">
      <c r="O25497" s="62"/>
    </row>
    <row r="25498" spans="15:15" x14ac:dyDescent="0.2">
      <c r="O25498" s="62"/>
    </row>
    <row r="25499" spans="15:15" x14ac:dyDescent="0.2">
      <c r="O25499" s="62"/>
    </row>
    <row r="25500" spans="15:15" x14ac:dyDescent="0.2">
      <c r="O25500" s="62"/>
    </row>
    <row r="25501" spans="15:15" x14ac:dyDescent="0.2">
      <c r="O25501" s="62"/>
    </row>
    <row r="25502" spans="15:15" x14ac:dyDescent="0.2">
      <c r="O25502" s="62"/>
    </row>
    <row r="25503" spans="15:15" x14ac:dyDescent="0.2">
      <c r="O25503" s="62"/>
    </row>
    <row r="25504" spans="15:15" x14ac:dyDescent="0.2">
      <c r="O25504" s="62"/>
    </row>
    <row r="25505" spans="15:15" x14ac:dyDescent="0.2">
      <c r="O25505" s="62"/>
    </row>
    <row r="25506" spans="15:15" x14ac:dyDescent="0.2">
      <c r="O25506" s="62"/>
    </row>
    <row r="25507" spans="15:15" x14ac:dyDescent="0.2">
      <c r="O25507" s="62"/>
    </row>
    <row r="25508" spans="15:15" x14ac:dyDescent="0.2">
      <c r="O25508" s="62"/>
    </row>
    <row r="25509" spans="15:15" x14ac:dyDescent="0.2">
      <c r="O25509" s="62"/>
    </row>
    <row r="25510" spans="15:15" x14ac:dyDescent="0.2">
      <c r="O25510" s="62"/>
    </row>
    <row r="25511" spans="15:15" x14ac:dyDescent="0.2">
      <c r="O25511" s="62"/>
    </row>
    <row r="25512" spans="15:15" x14ac:dyDescent="0.2">
      <c r="O25512" s="62"/>
    </row>
    <row r="25513" spans="15:15" x14ac:dyDescent="0.2">
      <c r="O25513" s="62"/>
    </row>
    <row r="25514" spans="15:15" x14ac:dyDescent="0.2">
      <c r="O25514" s="62"/>
    </row>
    <row r="25515" spans="15:15" x14ac:dyDescent="0.2">
      <c r="O25515" s="62"/>
    </row>
    <row r="25516" spans="15:15" x14ac:dyDescent="0.2">
      <c r="O25516" s="62"/>
    </row>
    <row r="25517" spans="15:15" x14ac:dyDescent="0.2">
      <c r="O25517" s="62"/>
    </row>
    <row r="25518" spans="15:15" x14ac:dyDescent="0.2">
      <c r="O25518" s="62"/>
    </row>
    <row r="25519" spans="15:15" x14ac:dyDescent="0.2">
      <c r="O25519" s="62"/>
    </row>
    <row r="25520" spans="15:15" x14ac:dyDescent="0.2">
      <c r="O25520" s="62"/>
    </row>
    <row r="25521" spans="15:15" x14ac:dyDescent="0.2">
      <c r="O25521" s="62"/>
    </row>
    <row r="25522" spans="15:15" x14ac:dyDescent="0.2">
      <c r="O25522" s="62"/>
    </row>
    <row r="25523" spans="15:15" x14ac:dyDescent="0.2">
      <c r="O25523" s="62"/>
    </row>
    <row r="25524" spans="15:15" x14ac:dyDescent="0.2">
      <c r="O25524" s="62"/>
    </row>
    <row r="25525" spans="15:15" x14ac:dyDescent="0.2">
      <c r="O25525" s="62"/>
    </row>
    <row r="25526" spans="15:15" x14ac:dyDescent="0.2">
      <c r="O25526" s="62"/>
    </row>
    <row r="25527" spans="15:15" x14ac:dyDescent="0.2">
      <c r="O25527" s="62"/>
    </row>
    <row r="25528" spans="15:15" x14ac:dyDescent="0.2">
      <c r="O25528" s="62"/>
    </row>
    <row r="25529" spans="15:15" x14ac:dyDescent="0.2">
      <c r="O25529" s="62"/>
    </row>
    <row r="25530" spans="15:15" x14ac:dyDescent="0.2">
      <c r="O25530" s="62"/>
    </row>
    <row r="25531" spans="15:15" x14ac:dyDescent="0.2">
      <c r="O25531" s="62"/>
    </row>
    <row r="25532" spans="15:15" x14ac:dyDescent="0.2">
      <c r="O25532" s="62"/>
    </row>
    <row r="25533" spans="15:15" x14ac:dyDescent="0.2">
      <c r="O25533" s="62"/>
    </row>
    <row r="25534" spans="15:15" x14ac:dyDescent="0.2">
      <c r="O25534" s="62"/>
    </row>
    <row r="25535" spans="15:15" x14ac:dyDescent="0.2">
      <c r="O25535" s="62"/>
    </row>
    <row r="25536" spans="15:15" x14ac:dyDescent="0.2">
      <c r="O25536" s="62"/>
    </row>
    <row r="25537" spans="15:15" x14ac:dyDescent="0.2">
      <c r="O25537" s="62"/>
    </row>
    <row r="25538" spans="15:15" x14ac:dyDescent="0.2">
      <c r="O25538" s="62"/>
    </row>
    <row r="25539" spans="15:15" x14ac:dyDescent="0.2">
      <c r="O25539" s="62"/>
    </row>
    <row r="25540" spans="15:15" x14ac:dyDescent="0.2">
      <c r="O25540" s="62"/>
    </row>
    <row r="25541" spans="15:15" x14ac:dyDescent="0.2">
      <c r="O25541" s="62"/>
    </row>
    <row r="25542" spans="15:15" x14ac:dyDescent="0.2">
      <c r="O25542" s="62"/>
    </row>
    <row r="25543" spans="15:15" x14ac:dyDescent="0.2">
      <c r="O25543" s="62"/>
    </row>
    <row r="25544" spans="15:15" x14ac:dyDescent="0.2">
      <c r="O25544" s="62"/>
    </row>
    <row r="25545" spans="15:15" x14ac:dyDescent="0.2">
      <c r="O25545" s="62"/>
    </row>
    <row r="25546" spans="15:15" x14ac:dyDescent="0.2">
      <c r="O25546" s="62"/>
    </row>
    <row r="25547" spans="15:15" x14ac:dyDescent="0.2">
      <c r="O25547" s="62"/>
    </row>
    <row r="25548" spans="15:15" x14ac:dyDescent="0.2">
      <c r="O25548" s="62"/>
    </row>
    <row r="25549" spans="15:15" x14ac:dyDescent="0.2">
      <c r="O25549" s="62"/>
    </row>
    <row r="25550" spans="15:15" x14ac:dyDescent="0.2">
      <c r="O25550" s="62"/>
    </row>
    <row r="25551" spans="15:15" x14ac:dyDescent="0.2">
      <c r="O25551" s="62"/>
    </row>
    <row r="25552" spans="15:15" x14ac:dyDescent="0.2">
      <c r="O25552" s="62"/>
    </row>
    <row r="25553" spans="15:15" x14ac:dyDescent="0.2">
      <c r="O25553" s="62"/>
    </row>
    <row r="25554" spans="15:15" x14ac:dyDescent="0.2">
      <c r="O25554" s="62"/>
    </row>
    <row r="25555" spans="15:15" x14ac:dyDescent="0.2">
      <c r="O25555" s="62"/>
    </row>
    <row r="25556" spans="15:15" x14ac:dyDescent="0.2">
      <c r="O25556" s="62"/>
    </row>
    <row r="25557" spans="15:15" x14ac:dyDescent="0.2">
      <c r="O25557" s="62"/>
    </row>
    <row r="25558" spans="15:15" x14ac:dyDescent="0.2">
      <c r="O25558" s="62"/>
    </row>
    <row r="25559" spans="15:15" x14ac:dyDescent="0.2">
      <c r="O25559" s="62"/>
    </row>
    <row r="25560" spans="15:15" x14ac:dyDescent="0.2">
      <c r="O25560" s="62"/>
    </row>
    <row r="25561" spans="15:15" x14ac:dyDescent="0.2">
      <c r="O25561" s="62"/>
    </row>
    <row r="25562" spans="15:15" x14ac:dyDescent="0.2">
      <c r="O25562" s="62"/>
    </row>
    <row r="25563" spans="15:15" x14ac:dyDescent="0.2">
      <c r="O25563" s="62"/>
    </row>
    <row r="25564" spans="15:15" x14ac:dyDescent="0.2">
      <c r="O25564" s="62"/>
    </row>
    <row r="25565" spans="15:15" x14ac:dyDescent="0.2">
      <c r="O25565" s="62"/>
    </row>
    <row r="25566" spans="15:15" x14ac:dyDescent="0.2">
      <c r="O25566" s="62"/>
    </row>
    <row r="25567" spans="15:15" x14ac:dyDescent="0.2">
      <c r="O25567" s="62"/>
    </row>
    <row r="25568" spans="15:15" x14ac:dyDescent="0.2">
      <c r="O25568" s="62"/>
    </row>
    <row r="25569" spans="15:15" x14ac:dyDescent="0.2">
      <c r="O25569" s="62"/>
    </row>
    <row r="25570" spans="15:15" x14ac:dyDescent="0.2">
      <c r="O25570" s="62"/>
    </row>
    <row r="25571" spans="15:15" x14ac:dyDescent="0.2">
      <c r="O25571" s="62"/>
    </row>
    <row r="25572" spans="15:15" x14ac:dyDescent="0.2">
      <c r="O25572" s="62"/>
    </row>
    <row r="25573" spans="15:15" x14ac:dyDescent="0.2">
      <c r="O25573" s="62"/>
    </row>
    <row r="25574" spans="15:15" x14ac:dyDescent="0.2">
      <c r="O25574" s="62"/>
    </row>
    <row r="25575" spans="15:15" x14ac:dyDescent="0.2">
      <c r="O25575" s="62"/>
    </row>
    <row r="25576" spans="15:15" x14ac:dyDescent="0.2">
      <c r="O25576" s="62"/>
    </row>
    <row r="25577" spans="15:15" x14ac:dyDescent="0.2">
      <c r="O25577" s="62"/>
    </row>
    <row r="25578" spans="15:15" x14ac:dyDescent="0.2">
      <c r="O25578" s="62"/>
    </row>
    <row r="25579" spans="15:15" x14ac:dyDescent="0.2">
      <c r="O25579" s="62"/>
    </row>
    <row r="25580" spans="15:15" x14ac:dyDescent="0.2">
      <c r="O25580" s="62"/>
    </row>
    <row r="25581" spans="15:15" x14ac:dyDescent="0.2">
      <c r="O25581" s="62"/>
    </row>
    <row r="25582" spans="15:15" x14ac:dyDescent="0.2">
      <c r="O25582" s="62"/>
    </row>
    <row r="25583" spans="15:15" x14ac:dyDescent="0.2">
      <c r="O25583" s="62"/>
    </row>
    <row r="25584" spans="15:15" x14ac:dyDescent="0.2">
      <c r="O25584" s="62"/>
    </row>
    <row r="25585" spans="15:15" x14ac:dyDescent="0.2">
      <c r="O25585" s="62"/>
    </row>
    <row r="25586" spans="15:15" x14ac:dyDescent="0.2">
      <c r="O25586" s="62"/>
    </row>
    <row r="25587" spans="15:15" x14ac:dyDescent="0.2">
      <c r="O25587" s="62"/>
    </row>
    <row r="25588" spans="15:15" x14ac:dyDescent="0.2">
      <c r="O25588" s="62"/>
    </row>
    <row r="25589" spans="15:15" x14ac:dyDescent="0.2">
      <c r="O25589" s="62"/>
    </row>
    <row r="25590" spans="15:15" x14ac:dyDescent="0.2">
      <c r="O25590" s="62"/>
    </row>
    <row r="25591" spans="15:15" x14ac:dyDescent="0.2">
      <c r="O25591" s="62"/>
    </row>
    <row r="25592" spans="15:15" x14ac:dyDescent="0.2">
      <c r="O25592" s="62"/>
    </row>
    <row r="25593" spans="15:15" x14ac:dyDescent="0.2">
      <c r="O25593" s="62"/>
    </row>
    <row r="25594" spans="15:15" x14ac:dyDescent="0.2">
      <c r="O25594" s="62"/>
    </row>
    <row r="25595" spans="15:15" x14ac:dyDescent="0.2">
      <c r="O25595" s="62"/>
    </row>
    <row r="25596" spans="15:15" x14ac:dyDescent="0.2">
      <c r="O25596" s="62"/>
    </row>
    <row r="25597" spans="15:15" x14ac:dyDescent="0.2">
      <c r="O25597" s="62"/>
    </row>
    <row r="25598" spans="15:15" x14ac:dyDescent="0.2">
      <c r="O25598" s="62"/>
    </row>
    <row r="25599" spans="15:15" x14ac:dyDescent="0.2">
      <c r="O25599" s="62"/>
    </row>
    <row r="25600" spans="15:15" x14ac:dyDescent="0.2">
      <c r="O25600" s="62"/>
    </row>
    <row r="25601" spans="15:15" x14ac:dyDescent="0.2">
      <c r="O25601" s="62"/>
    </row>
    <row r="25602" spans="15:15" x14ac:dyDescent="0.2">
      <c r="O25602" s="62"/>
    </row>
    <row r="25603" spans="15:15" x14ac:dyDescent="0.2">
      <c r="O25603" s="62"/>
    </row>
    <row r="25604" spans="15:15" x14ac:dyDescent="0.2">
      <c r="O25604" s="62"/>
    </row>
    <row r="25605" spans="15:15" x14ac:dyDescent="0.2">
      <c r="O25605" s="62"/>
    </row>
    <row r="25606" spans="15:15" x14ac:dyDescent="0.2">
      <c r="O25606" s="62"/>
    </row>
    <row r="25607" spans="15:15" x14ac:dyDescent="0.2">
      <c r="O25607" s="62"/>
    </row>
    <row r="25608" spans="15:15" x14ac:dyDescent="0.2">
      <c r="O25608" s="62"/>
    </row>
    <row r="25609" spans="15:15" x14ac:dyDescent="0.2">
      <c r="O25609" s="62"/>
    </row>
    <row r="25610" spans="15:15" x14ac:dyDescent="0.2">
      <c r="O25610" s="62"/>
    </row>
    <row r="25611" spans="15:15" x14ac:dyDescent="0.2">
      <c r="O25611" s="62"/>
    </row>
    <row r="25612" spans="15:15" x14ac:dyDescent="0.2">
      <c r="O25612" s="62"/>
    </row>
    <row r="25613" spans="15:15" x14ac:dyDescent="0.2">
      <c r="O25613" s="62"/>
    </row>
    <row r="25614" spans="15:15" x14ac:dyDescent="0.2">
      <c r="O25614" s="62"/>
    </row>
    <row r="25615" spans="15:15" x14ac:dyDescent="0.2">
      <c r="O25615" s="62"/>
    </row>
    <row r="25616" spans="15:15" x14ac:dyDescent="0.2">
      <c r="O25616" s="62"/>
    </row>
    <row r="25617" spans="15:15" x14ac:dyDescent="0.2">
      <c r="O25617" s="62"/>
    </row>
    <row r="25618" spans="15:15" x14ac:dyDescent="0.2">
      <c r="O25618" s="62"/>
    </row>
    <row r="25619" spans="15:15" x14ac:dyDescent="0.2">
      <c r="O25619" s="62"/>
    </row>
    <row r="25620" spans="15:15" x14ac:dyDescent="0.2">
      <c r="O25620" s="62"/>
    </row>
    <row r="25621" spans="15:15" x14ac:dyDescent="0.2">
      <c r="O25621" s="62"/>
    </row>
    <row r="25622" spans="15:15" x14ac:dyDescent="0.2">
      <c r="O25622" s="62"/>
    </row>
    <row r="25623" spans="15:15" x14ac:dyDescent="0.2">
      <c r="O25623" s="62"/>
    </row>
    <row r="25624" spans="15:15" x14ac:dyDescent="0.2">
      <c r="O25624" s="62"/>
    </row>
    <row r="25625" spans="15:15" x14ac:dyDescent="0.2">
      <c r="O25625" s="62"/>
    </row>
    <row r="25626" spans="15:15" x14ac:dyDescent="0.2">
      <c r="O25626" s="62"/>
    </row>
    <row r="25627" spans="15:15" x14ac:dyDescent="0.2">
      <c r="O25627" s="62"/>
    </row>
    <row r="25628" spans="15:15" x14ac:dyDescent="0.2">
      <c r="O25628" s="62"/>
    </row>
    <row r="25629" spans="15:15" x14ac:dyDescent="0.2">
      <c r="O25629" s="62"/>
    </row>
    <row r="25630" spans="15:15" x14ac:dyDescent="0.2">
      <c r="O25630" s="62"/>
    </row>
    <row r="25631" spans="15:15" x14ac:dyDescent="0.2">
      <c r="O25631" s="62"/>
    </row>
    <row r="25632" spans="15:15" x14ac:dyDescent="0.2">
      <c r="O25632" s="62"/>
    </row>
    <row r="25633" spans="15:15" x14ac:dyDescent="0.2">
      <c r="O25633" s="62"/>
    </row>
    <row r="25634" spans="15:15" x14ac:dyDescent="0.2">
      <c r="O25634" s="62"/>
    </row>
    <row r="25635" spans="15:15" x14ac:dyDescent="0.2">
      <c r="O25635" s="62"/>
    </row>
    <row r="25636" spans="15:15" x14ac:dyDescent="0.2">
      <c r="O25636" s="62"/>
    </row>
    <row r="25637" spans="15:15" x14ac:dyDescent="0.2">
      <c r="O25637" s="62"/>
    </row>
    <row r="25638" spans="15:15" x14ac:dyDescent="0.2">
      <c r="O25638" s="62"/>
    </row>
    <row r="25639" spans="15:15" x14ac:dyDescent="0.2">
      <c r="O25639" s="62"/>
    </row>
    <row r="25640" spans="15:15" x14ac:dyDescent="0.2">
      <c r="O25640" s="62"/>
    </row>
    <row r="25641" spans="15:15" x14ac:dyDescent="0.2">
      <c r="O25641" s="62"/>
    </row>
    <row r="25642" spans="15:15" x14ac:dyDescent="0.2">
      <c r="O25642" s="62"/>
    </row>
    <row r="25643" spans="15:15" x14ac:dyDescent="0.2">
      <c r="O25643" s="62"/>
    </row>
    <row r="25644" spans="15:15" x14ac:dyDescent="0.2">
      <c r="O25644" s="62"/>
    </row>
    <row r="25645" spans="15:15" x14ac:dyDescent="0.2">
      <c r="O25645" s="62"/>
    </row>
    <row r="25646" spans="15:15" x14ac:dyDescent="0.2">
      <c r="O25646" s="62"/>
    </row>
    <row r="25647" spans="15:15" x14ac:dyDescent="0.2">
      <c r="O25647" s="62"/>
    </row>
    <row r="25648" spans="15:15" x14ac:dyDescent="0.2">
      <c r="O25648" s="62"/>
    </row>
    <row r="25649" spans="15:15" x14ac:dyDescent="0.2">
      <c r="O25649" s="62"/>
    </row>
    <row r="25650" spans="15:15" x14ac:dyDescent="0.2">
      <c r="O25650" s="62"/>
    </row>
    <row r="25651" spans="15:15" x14ac:dyDescent="0.2">
      <c r="O25651" s="62"/>
    </row>
    <row r="25652" spans="15:15" x14ac:dyDescent="0.2">
      <c r="O25652" s="62"/>
    </row>
    <row r="25653" spans="15:15" x14ac:dyDescent="0.2">
      <c r="O25653" s="62"/>
    </row>
    <row r="25654" spans="15:15" x14ac:dyDescent="0.2">
      <c r="O25654" s="62"/>
    </row>
    <row r="25655" spans="15:15" x14ac:dyDescent="0.2">
      <c r="O25655" s="62"/>
    </row>
    <row r="25656" spans="15:15" x14ac:dyDescent="0.2">
      <c r="O25656" s="62"/>
    </row>
    <row r="25657" spans="15:15" x14ac:dyDescent="0.2">
      <c r="O25657" s="62"/>
    </row>
    <row r="25658" spans="15:15" x14ac:dyDescent="0.2">
      <c r="O25658" s="62"/>
    </row>
    <row r="25659" spans="15:15" x14ac:dyDescent="0.2">
      <c r="O25659" s="62"/>
    </row>
    <row r="25660" spans="15:15" x14ac:dyDescent="0.2">
      <c r="O25660" s="62"/>
    </row>
    <row r="25661" spans="15:15" x14ac:dyDescent="0.2">
      <c r="O25661" s="62"/>
    </row>
    <row r="25662" spans="15:15" x14ac:dyDescent="0.2">
      <c r="O25662" s="62"/>
    </row>
    <row r="25663" spans="15:15" x14ac:dyDescent="0.2">
      <c r="O25663" s="62"/>
    </row>
    <row r="25664" spans="15:15" x14ac:dyDescent="0.2">
      <c r="O25664" s="62"/>
    </row>
    <row r="25665" spans="15:15" x14ac:dyDescent="0.2">
      <c r="O25665" s="62"/>
    </row>
    <row r="25666" spans="15:15" x14ac:dyDescent="0.2">
      <c r="O25666" s="62"/>
    </row>
    <row r="25667" spans="15:15" x14ac:dyDescent="0.2">
      <c r="O25667" s="62"/>
    </row>
    <row r="25668" spans="15:15" x14ac:dyDescent="0.2">
      <c r="O25668" s="62"/>
    </row>
    <row r="25669" spans="15:15" x14ac:dyDescent="0.2">
      <c r="O25669" s="62"/>
    </row>
    <row r="25670" spans="15:15" x14ac:dyDescent="0.2">
      <c r="O25670" s="62"/>
    </row>
    <row r="25671" spans="15:15" x14ac:dyDescent="0.2">
      <c r="O25671" s="62"/>
    </row>
    <row r="25672" spans="15:15" x14ac:dyDescent="0.2">
      <c r="O25672" s="62"/>
    </row>
    <row r="25673" spans="15:15" x14ac:dyDescent="0.2">
      <c r="O25673" s="62"/>
    </row>
    <row r="25674" spans="15:15" x14ac:dyDescent="0.2">
      <c r="O25674" s="62"/>
    </row>
    <row r="25675" spans="15:15" x14ac:dyDescent="0.2">
      <c r="O25675" s="62"/>
    </row>
    <row r="25676" spans="15:15" x14ac:dyDescent="0.2">
      <c r="O25676" s="62"/>
    </row>
    <row r="25677" spans="15:15" x14ac:dyDescent="0.2">
      <c r="O25677" s="62"/>
    </row>
    <row r="25678" spans="15:15" x14ac:dyDescent="0.2">
      <c r="O25678" s="62"/>
    </row>
    <row r="25679" spans="15:15" x14ac:dyDescent="0.2">
      <c r="O25679" s="62"/>
    </row>
    <row r="25680" spans="15:15" x14ac:dyDescent="0.2">
      <c r="O25680" s="62"/>
    </row>
    <row r="25681" spans="15:15" x14ac:dyDescent="0.2">
      <c r="O25681" s="62"/>
    </row>
    <row r="25682" spans="15:15" x14ac:dyDescent="0.2">
      <c r="O25682" s="62"/>
    </row>
    <row r="25683" spans="15:15" x14ac:dyDescent="0.2">
      <c r="O25683" s="62"/>
    </row>
    <row r="25684" spans="15:15" x14ac:dyDescent="0.2">
      <c r="O25684" s="62"/>
    </row>
    <row r="25685" spans="15:15" x14ac:dyDescent="0.2">
      <c r="O25685" s="62"/>
    </row>
    <row r="25686" spans="15:15" x14ac:dyDescent="0.2">
      <c r="O25686" s="62"/>
    </row>
    <row r="25687" spans="15:15" x14ac:dyDescent="0.2">
      <c r="O25687" s="62"/>
    </row>
    <row r="25688" spans="15:15" x14ac:dyDescent="0.2">
      <c r="O25688" s="62"/>
    </row>
    <row r="25689" spans="15:15" x14ac:dyDescent="0.2">
      <c r="O25689" s="62"/>
    </row>
    <row r="25690" spans="15:15" x14ac:dyDescent="0.2">
      <c r="O25690" s="62"/>
    </row>
    <row r="25691" spans="15:15" x14ac:dyDescent="0.2">
      <c r="O25691" s="62"/>
    </row>
    <row r="25692" spans="15:15" x14ac:dyDescent="0.2">
      <c r="O25692" s="62"/>
    </row>
    <row r="25693" spans="15:15" x14ac:dyDescent="0.2">
      <c r="O25693" s="62"/>
    </row>
    <row r="25694" spans="15:15" x14ac:dyDescent="0.2">
      <c r="O25694" s="62"/>
    </row>
    <row r="25695" spans="15:15" x14ac:dyDescent="0.2">
      <c r="O25695" s="62"/>
    </row>
    <row r="25696" spans="15:15" x14ac:dyDescent="0.2">
      <c r="O25696" s="62"/>
    </row>
    <row r="25697" spans="15:15" x14ac:dyDescent="0.2">
      <c r="O25697" s="62"/>
    </row>
    <row r="25698" spans="15:15" x14ac:dyDescent="0.2">
      <c r="O25698" s="62"/>
    </row>
    <row r="25699" spans="15:15" x14ac:dyDescent="0.2">
      <c r="O25699" s="62"/>
    </row>
    <row r="25700" spans="15:15" x14ac:dyDescent="0.2">
      <c r="O25700" s="62"/>
    </row>
    <row r="25701" spans="15:15" x14ac:dyDescent="0.2">
      <c r="O25701" s="62"/>
    </row>
    <row r="25702" spans="15:15" x14ac:dyDescent="0.2">
      <c r="O25702" s="62"/>
    </row>
    <row r="25703" spans="15:15" x14ac:dyDescent="0.2">
      <c r="O25703" s="62"/>
    </row>
    <row r="25704" spans="15:15" x14ac:dyDescent="0.2">
      <c r="O25704" s="62"/>
    </row>
    <row r="25705" spans="15:15" x14ac:dyDescent="0.2">
      <c r="O25705" s="62"/>
    </row>
    <row r="25706" spans="15:15" x14ac:dyDescent="0.2">
      <c r="O25706" s="62"/>
    </row>
    <row r="25707" spans="15:15" x14ac:dyDescent="0.2">
      <c r="O25707" s="62"/>
    </row>
    <row r="25708" spans="15:15" x14ac:dyDescent="0.2">
      <c r="O25708" s="62"/>
    </row>
    <row r="25709" spans="15:15" x14ac:dyDescent="0.2">
      <c r="O25709" s="62"/>
    </row>
    <row r="25710" spans="15:15" x14ac:dyDescent="0.2">
      <c r="O25710" s="62"/>
    </row>
    <row r="25711" spans="15:15" x14ac:dyDescent="0.2">
      <c r="O25711" s="62"/>
    </row>
    <row r="25712" spans="15:15" x14ac:dyDescent="0.2">
      <c r="O25712" s="62"/>
    </row>
    <row r="25713" spans="15:15" x14ac:dyDescent="0.2">
      <c r="O25713" s="62"/>
    </row>
    <row r="25714" spans="15:15" x14ac:dyDescent="0.2">
      <c r="O25714" s="62"/>
    </row>
    <row r="25715" spans="15:15" x14ac:dyDescent="0.2">
      <c r="O25715" s="62"/>
    </row>
    <row r="25716" spans="15:15" x14ac:dyDescent="0.2">
      <c r="O25716" s="62"/>
    </row>
    <row r="25717" spans="15:15" x14ac:dyDescent="0.2">
      <c r="O25717" s="62"/>
    </row>
    <row r="25718" spans="15:15" x14ac:dyDescent="0.2">
      <c r="O25718" s="62"/>
    </row>
    <row r="25719" spans="15:15" x14ac:dyDescent="0.2">
      <c r="O25719" s="62"/>
    </row>
    <row r="25720" spans="15:15" x14ac:dyDescent="0.2">
      <c r="O25720" s="62"/>
    </row>
    <row r="25721" spans="15:15" x14ac:dyDescent="0.2">
      <c r="O25721" s="62"/>
    </row>
    <row r="25722" spans="15:15" x14ac:dyDescent="0.2">
      <c r="O25722" s="62"/>
    </row>
    <row r="25723" spans="15:15" x14ac:dyDescent="0.2">
      <c r="O25723" s="62"/>
    </row>
    <row r="25724" spans="15:15" x14ac:dyDescent="0.2">
      <c r="O25724" s="62"/>
    </row>
    <row r="25725" spans="15:15" x14ac:dyDescent="0.2">
      <c r="O25725" s="62"/>
    </row>
    <row r="25726" spans="15:15" x14ac:dyDescent="0.2">
      <c r="O25726" s="62"/>
    </row>
    <row r="25727" spans="15:15" x14ac:dyDescent="0.2">
      <c r="O25727" s="62"/>
    </row>
    <row r="25728" spans="15:15" x14ac:dyDescent="0.2">
      <c r="O25728" s="62"/>
    </row>
    <row r="25729" spans="15:15" x14ac:dyDescent="0.2">
      <c r="O25729" s="62"/>
    </row>
    <row r="25730" spans="15:15" x14ac:dyDescent="0.2">
      <c r="O25730" s="62"/>
    </row>
    <row r="25731" spans="15:15" x14ac:dyDescent="0.2">
      <c r="O25731" s="62"/>
    </row>
    <row r="25732" spans="15:15" x14ac:dyDescent="0.2">
      <c r="O25732" s="62"/>
    </row>
    <row r="25733" spans="15:15" x14ac:dyDescent="0.2">
      <c r="O25733" s="62"/>
    </row>
    <row r="25734" spans="15:15" x14ac:dyDescent="0.2">
      <c r="O25734" s="62"/>
    </row>
    <row r="25735" spans="15:15" x14ac:dyDescent="0.2">
      <c r="O25735" s="62"/>
    </row>
    <row r="25736" spans="15:15" x14ac:dyDescent="0.2">
      <c r="O25736" s="62"/>
    </row>
    <row r="25737" spans="15:15" x14ac:dyDescent="0.2">
      <c r="O25737" s="62"/>
    </row>
    <row r="25738" spans="15:15" x14ac:dyDescent="0.2">
      <c r="O25738" s="62"/>
    </row>
    <row r="25739" spans="15:15" x14ac:dyDescent="0.2">
      <c r="O25739" s="62"/>
    </row>
    <row r="25740" spans="15:15" x14ac:dyDescent="0.2">
      <c r="O25740" s="62"/>
    </row>
    <row r="25741" spans="15:15" x14ac:dyDescent="0.2">
      <c r="O25741" s="62"/>
    </row>
    <row r="25742" spans="15:15" x14ac:dyDescent="0.2">
      <c r="O25742" s="62"/>
    </row>
    <row r="25743" spans="15:15" x14ac:dyDescent="0.2">
      <c r="O25743" s="62"/>
    </row>
    <row r="25744" spans="15:15" x14ac:dyDescent="0.2">
      <c r="O25744" s="62"/>
    </row>
    <row r="25745" spans="15:15" x14ac:dyDescent="0.2">
      <c r="O25745" s="62"/>
    </row>
    <row r="25746" spans="15:15" x14ac:dyDescent="0.2">
      <c r="O25746" s="62"/>
    </row>
    <row r="25747" spans="15:15" x14ac:dyDescent="0.2">
      <c r="O25747" s="62"/>
    </row>
    <row r="25748" spans="15:15" x14ac:dyDescent="0.2">
      <c r="O25748" s="62"/>
    </row>
    <row r="25749" spans="15:15" x14ac:dyDescent="0.2">
      <c r="O25749" s="62"/>
    </row>
    <row r="25750" spans="15:15" x14ac:dyDescent="0.2">
      <c r="O25750" s="62"/>
    </row>
    <row r="25751" spans="15:15" x14ac:dyDescent="0.2">
      <c r="O25751" s="62"/>
    </row>
    <row r="25752" spans="15:15" x14ac:dyDescent="0.2">
      <c r="O25752" s="62"/>
    </row>
    <row r="25753" spans="15:15" x14ac:dyDescent="0.2">
      <c r="O25753" s="62"/>
    </row>
    <row r="25754" spans="15:15" x14ac:dyDescent="0.2">
      <c r="O25754" s="62"/>
    </row>
    <row r="25755" spans="15:15" x14ac:dyDescent="0.2">
      <c r="O25755" s="62"/>
    </row>
    <row r="25756" spans="15:15" x14ac:dyDescent="0.2">
      <c r="O25756" s="62"/>
    </row>
    <row r="25757" spans="15:15" x14ac:dyDescent="0.2">
      <c r="O25757" s="62"/>
    </row>
    <row r="25758" spans="15:15" x14ac:dyDescent="0.2">
      <c r="O25758" s="62"/>
    </row>
    <row r="25759" spans="15:15" x14ac:dyDescent="0.2">
      <c r="O25759" s="62"/>
    </row>
    <row r="25760" spans="15:15" x14ac:dyDescent="0.2">
      <c r="O25760" s="62"/>
    </row>
    <row r="25761" spans="15:15" x14ac:dyDescent="0.2">
      <c r="O25761" s="62"/>
    </row>
    <row r="25762" spans="15:15" x14ac:dyDescent="0.2">
      <c r="O25762" s="62"/>
    </row>
    <row r="25763" spans="15:15" x14ac:dyDescent="0.2">
      <c r="O25763" s="62"/>
    </row>
    <row r="25764" spans="15:15" x14ac:dyDescent="0.2">
      <c r="O25764" s="62"/>
    </row>
    <row r="25765" spans="15:15" x14ac:dyDescent="0.2">
      <c r="O25765" s="62"/>
    </row>
    <row r="25766" spans="15:15" x14ac:dyDescent="0.2">
      <c r="O25766" s="62"/>
    </row>
    <row r="25767" spans="15:15" x14ac:dyDescent="0.2">
      <c r="O25767" s="62"/>
    </row>
    <row r="25768" spans="15:15" x14ac:dyDescent="0.2">
      <c r="O25768" s="62"/>
    </row>
    <row r="25769" spans="15:15" x14ac:dyDescent="0.2">
      <c r="O25769" s="62"/>
    </row>
    <row r="25770" spans="15:15" x14ac:dyDescent="0.2">
      <c r="O25770" s="62"/>
    </row>
    <row r="25771" spans="15:15" x14ac:dyDescent="0.2">
      <c r="O25771" s="62"/>
    </row>
    <row r="25772" spans="15:15" x14ac:dyDescent="0.2">
      <c r="O25772" s="62"/>
    </row>
    <row r="25773" spans="15:15" x14ac:dyDescent="0.2">
      <c r="O25773" s="62"/>
    </row>
    <row r="25774" spans="15:15" x14ac:dyDescent="0.2">
      <c r="O25774" s="62"/>
    </row>
    <row r="25775" spans="15:15" x14ac:dyDescent="0.2">
      <c r="O25775" s="62"/>
    </row>
    <row r="25776" spans="15:15" x14ac:dyDescent="0.2">
      <c r="O25776" s="62"/>
    </row>
    <row r="25777" spans="15:15" x14ac:dyDescent="0.2">
      <c r="O25777" s="62"/>
    </row>
    <row r="25778" spans="15:15" x14ac:dyDescent="0.2">
      <c r="O25778" s="62"/>
    </row>
    <row r="25779" spans="15:15" x14ac:dyDescent="0.2">
      <c r="O25779" s="62"/>
    </row>
    <row r="25780" spans="15:15" x14ac:dyDescent="0.2">
      <c r="O25780" s="62"/>
    </row>
    <row r="25781" spans="15:15" x14ac:dyDescent="0.2">
      <c r="O25781" s="62"/>
    </row>
    <row r="25782" spans="15:15" x14ac:dyDescent="0.2">
      <c r="O25782" s="62"/>
    </row>
    <row r="25783" spans="15:15" x14ac:dyDescent="0.2">
      <c r="O25783" s="62"/>
    </row>
    <row r="25784" spans="15:15" x14ac:dyDescent="0.2">
      <c r="O25784" s="62"/>
    </row>
    <row r="25785" spans="15:15" x14ac:dyDescent="0.2">
      <c r="O25785" s="62"/>
    </row>
    <row r="25786" spans="15:15" x14ac:dyDescent="0.2">
      <c r="O25786" s="62"/>
    </row>
    <row r="25787" spans="15:15" x14ac:dyDescent="0.2">
      <c r="O25787" s="62"/>
    </row>
    <row r="25788" spans="15:15" x14ac:dyDescent="0.2">
      <c r="O25788" s="62"/>
    </row>
    <row r="25789" spans="15:15" x14ac:dyDescent="0.2">
      <c r="O25789" s="62"/>
    </row>
    <row r="25790" spans="15:15" x14ac:dyDescent="0.2">
      <c r="O25790" s="62"/>
    </row>
    <row r="25791" spans="15:15" x14ac:dyDescent="0.2">
      <c r="O25791" s="62"/>
    </row>
    <row r="25792" spans="15:15" x14ac:dyDescent="0.2">
      <c r="O25792" s="62"/>
    </row>
    <row r="25793" spans="15:15" x14ac:dyDescent="0.2">
      <c r="O25793" s="62"/>
    </row>
    <row r="25794" spans="15:15" x14ac:dyDescent="0.2">
      <c r="O25794" s="62"/>
    </row>
    <row r="25795" spans="15:15" x14ac:dyDescent="0.2">
      <c r="O25795" s="62"/>
    </row>
    <row r="25796" spans="15:15" x14ac:dyDescent="0.2">
      <c r="O25796" s="62"/>
    </row>
    <row r="25797" spans="15:15" x14ac:dyDescent="0.2">
      <c r="O25797" s="62"/>
    </row>
    <row r="25798" spans="15:15" x14ac:dyDescent="0.2">
      <c r="O25798" s="62"/>
    </row>
    <row r="25799" spans="15:15" x14ac:dyDescent="0.2">
      <c r="O25799" s="62"/>
    </row>
    <row r="25800" spans="15:15" x14ac:dyDescent="0.2">
      <c r="O25800" s="62"/>
    </row>
    <row r="25801" spans="15:15" x14ac:dyDescent="0.2">
      <c r="O25801" s="62"/>
    </row>
    <row r="25802" spans="15:15" x14ac:dyDescent="0.2">
      <c r="O25802" s="62"/>
    </row>
    <row r="25803" spans="15:15" x14ac:dyDescent="0.2">
      <c r="O25803" s="62"/>
    </row>
    <row r="25804" spans="15:15" x14ac:dyDescent="0.2">
      <c r="O25804" s="62"/>
    </row>
    <row r="25805" spans="15:15" x14ac:dyDescent="0.2">
      <c r="O25805" s="62"/>
    </row>
    <row r="25806" spans="15:15" x14ac:dyDescent="0.2">
      <c r="O25806" s="62"/>
    </row>
    <row r="25807" spans="15:15" x14ac:dyDescent="0.2">
      <c r="O25807" s="62"/>
    </row>
    <row r="25808" spans="15:15" x14ac:dyDescent="0.2">
      <c r="O25808" s="62"/>
    </row>
    <row r="25809" spans="15:15" x14ac:dyDescent="0.2">
      <c r="O25809" s="62"/>
    </row>
    <row r="25810" spans="15:15" x14ac:dyDescent="0.2">
      <c r="O25810" s="62"/>
    </row>
    <row r="25811" spans="15:15" x14ac:dyDescent="0.2">
      <c r="O25811" s="62"/>
    </row>
    <row r="25812" spans="15:15" x14ac:dyDescent="0.2">
      <c r="O25812" s="62"/>
    </row>
    <row r="25813" spans="15:15" x14ac:dyDescent="0.2">
      <c r="O25813" s="62"/>
    </row>
    <row r="25814" spans="15:15" x14ac:dyDescent="0.2">
      <c r="O25814" s="62"/>
    </row>
    <row r="25815" spans="15:15" x14ac:dyDescent="0.2">
      <c r="O25815" s="62"/>
    </row>
    <row r="25816" spans="15:15" x14ac:dyDescent="0.2">
      <c r="O25816" s="62"/>
    </row>
    <row r="25817" spans="15:15" x14ac:dyDescent="0.2">
      <c r="O25817" s="62"/>
    </row>
    <row r="25818" spans="15:15" x14ac:dyDescent="0.2">
      <c r="O25818" s="62"/>
    </row>
    <row r="25819" spans="15:15" x14ac:dyDescent="0.2">
      <c r="O25819" s="62"/>
    </row>
    <row r="25820" spans="15:15" x14ac:dyDescent="0.2">
      <c r="O25820" s="62"/>
    </row>
    <row r="25821" spans="15:15" x14ac:dyDescent="0.2">
      <c r="O25821" s="62"/>
    </row>
    <row r="25822" spans="15:15" x14ac:dyDescent="0.2">
      <c r="O25822" s="62"/>
    </row>
    <row r="25823" spans="15:15" x14ac:dyDescent="0.2">
      <c r="O25823" s="62"/>
    </row>
    <row r="25824" spans="15:15" x14ac:dyDescent="0.2">
      <c r="O25824" s="62"/>
    </row>
    <row r="25825" spans="15:15" x14ac:dyDescent="0.2">
      <c r="O25825" s="62"/>
    </row>
    <row r="25826" spans="15:15" x14ac:dyDescent="0.2">
      <c r="O25826" s="62"/>
    </row>
    <row r="25827" spans="15:15" x14ac:dyDescent="0.2">
      <c r="O25827" s="62"/>
    </row>
    <row r="25828" spans="15:15" x14ac:dyDescent="0.2">
      <c r="O25828" s="62"/>
    </row>
    <row r="25829" spans="15:15" x14ac:dyDescent="0.2">
      <c r="O25829" s="62"/>
    </row>
    <row r="25830" spans="15:15" x14ac:dyDescent="0.2">
      <c r="O25830" s="62"/>
    </row>
    <row r="25831" spans="15:15" x14ac:dyDescent="0.2">
      <c r="O25831" s="62"/>
    </row>
    <row r="25832" spans="15:15" x14ac:dyDescent="0.2">
      <c r="O25832" s="62"/>
    </row>
    <row r="25833" spans="15:15" x14ac:dyDescent="0.2">
      <c r="O25833" s="62"/>
    </row>
    <row r="25834" spans="15:15" x14ac:dyDescent="0.2">
      <c r="O25834" s="62"/>
    </row>
    <row r="25835" spans="15:15" x14ac:dyDescent="0.2">
      <c r="O25835" s="62"/>
    </row>
    <row r="25836" spans="15:15" x14ac:dyDescent="0.2">
      <c r="O25836" s="62"/>
    </row>
    <row r="25837" spans="15:15" x14ac:dyDescent="0.2">
      <c r="O25837" s="62"/>
    </row>
    <row r="25838" spans="15:15" x14ac:dyDescent="0.2">
      <c r="O25838" s="62"/>
    </row>
    <row r="25839" spans="15:15" x14ac:dyDescent="0.2">
      <c r="O25839" s="62"/>
    </row>
    <row r="25840" spans="15:15" x14ac:dyDescent="0.2">
      <c r="O25840" s="62"/>
    </row>
    <row r="25841" spans="15:15" x14ac:dyDescent="0.2">
      <c r="O25841" s="62"/>
    </row>
    <row r="25842" spans="15:15" x14ac:dyDescent="0.2">
      <c r="O25842" s="62"/>
    </row>
    <row r="25843" spans="15:15" x14ac:dyDescent="0.2">
      <c r="O25843" s="62"/>
    </row>
    <row r="25844" spans="15:15" x14ac:dyDescent="0.2">
      <c r="O25844" s="62"/>
    </row>
    <row r="25845" spans="15:15" x14ac:dyDescent="0.2">
      <c r="O25845" s="62"/>
    </row>
    <row r="25846" spans="15:15" x14ac:dyDescent="0.2">
      <c r="O25846" s="62"/>
    </row>
    <row r="25847" spans="15:15" x14ac:dyDescent="0.2">
      <c r="O25847" s="62"/>
    </row>
    <row r="25848" spans="15:15" x14ac:dyDescent="0.2">
      <c r="O25848" s="62"/>
    </row>
    <row r="25849" spans="15:15" x14ac:dyDescent="0.2">
      <c r="O25849" s="62"/>
    </row>
    <row r="25850" spans="15:15" x14ac:dyDescent="0.2">
      <c r="O25850" s="62"/>
    </row>
    <row r="25851" spans="15:15" x14ac:dyDescent="0.2">
      <c r="O25851" s="62"/>
    </row>
    <row r="25852" spans="15:15" x14ac:dyDescent="0.2">
      <c r="O25852" s="62"/>
    </row>
    <row r="25853" spans="15:15" x14ac:dyDescent="0.2">
      <c r="O25853" s="62"/>
    </row>
    <row r="25854" spans="15:15" x14ac:dyDescent="0.2">
      <c r="O25854" s="62"/>
    </row>
    <row r="25855" spans="15:15" x14ac:dyDescent="0.2">
      <c r="O25855" s="62"/>
    </row>
    <row r="25856" spans="15:15" x14ac:dyDescent="0.2">
      <c r="O25856" s="62"/>
    </row>
    <row r="25857" spans="15:15" x14ac:dyDescent="0.2">
      <c r="O25857" s="62"/>
    </row>
    <row r="25858" spans="15:15" x14ac:dyDescent="0.2">
      <c r="O25858" s="62"/>
    </row>
    <row r="25859" spans="15:15" x14ac:dyDescent="0.2">
      <c r="O25859" s="62"/>
    </row>
    <row r="25860" spans="15:15" x14ac:dyDescent="0.2">
      <c r="O25860" s="62"/>
    </row>
    <row r="25861" spans="15:15" x14ac:dyDescent="0.2">
      <c r="O25861" s="62"/>
    </row>
    <row r="25862" spans="15:15" x14ac:dyDescent="0.2">
      <c r="O25862" s="62"/>
    </row>
    <row r="25863" spans="15:15" x14ac:dyDescent="0.2">
      <c r="O25863" s="62"/>
    </row>
    <row r="25864" spans="15:15" x14ac:dyDescent="0.2">
      <c r="O25864" s="62"/>
    </row>
    <row r="25865" spans="15:15" x14ac:dyDescent="0.2">
      <c r="O25865" s="62"/>
    </row>
    <row r="25866" spans="15:15" x14ac:dyDescent="0.2">
      <c r="O25866" s="62"/>
    </row>
    <row r="25867" spans="15:15" x14ac:dyDescent="0.2">
      <c r="O25867" s="62"/>
    </row>
    <row r="25868" spans="15:15" x14ac:dyDescent="0.2">
      <c r="O25868" s="62"/>
    </row>
    <row r="25869" spans="15:15" x14ac:dyDescent="0.2">
      <c r="O25869" s="62"/>
    </row>
    <row r="25870" spans="15:15" x14ac:dyDescent="0.2">
      <c r="O25870" s="62"/>
    </row>
    <row r="25871" spans="15:15" x14ac:dyDescent="0.2">
      <c r="O25871" s="62"/>
    </row>
    <row r="25872" spans="15:15" x14ac:dyDescent="0.2">
      <c r="O25872" s="62"/>
    </row>
    <row r="25873" spans="15:15" x14ac:dyDescent="0.2">
      <c r="O25873" s="62"/>
    </row>
    <row r="25874" spans="15:15" x14ac:dyDescent="0.2">
      <c r="O25874" s="62"/>
    </row>
    <row r="25875" spans="15:15" x14ac:dyDescent="0.2">
      <c r="O25875" s="62"/>
    </row>
    <row r="25876" spans="15:15" x14ac:dyDescent="0.2">
      <c r="O25876" s="62"/>
    </row>
    <row r="25877" spans="15:15" x14ac:dyDescent="0.2">
      <c r="O25877" s="62"/>
    </row>
    <row r="25878" spans="15:15" x14ac:dyDescent="0.2">
      <c r="O25878" s="62"/>
    </row>
    <row r="25879" spans="15:15" x14ac:dyDescent="0.2">
      <c r="O25879" s="62"/>
    </row>
    <row r="25880" spans="15:15" x14ac:dyDescent="0.2">
      <c r="O25880" s="62"/>
    </row>
    <row r="25881" spans="15:15" x14ac:dyDescent="0.2">
      <c r="O25881" s="62"/>
    </row>
    <row r="25882" spans="15:15" x14ac:dyDescent="0.2">
      <c r="O25882" s="62"/>
    </row>
    <row r="25883" spans="15:15" x14ac:dyDescent="0.2">
      <c r="O25883" s="62"/>
    </row>
    <row r="25884" spans="15:15" x14ac:dyDescent="0.2">
      <c r="O25884" s="62"/>
    </row>
    <row r="25885" spans="15:15" x14ac:dyDescent="0.2">
      <c r="O25885" s="62"/>
    </row>
    <row r="25886" spans="15:15" x14ac:dyDescent="0.2">
      <c r="O25886" s="62"/>
    </row>
    <row r="25887" spans="15:15" x14ac:dyDescent="0.2">
      <c r="O25887" s="62"/>
    </row>
    <row r="25888" spans="15:15" x14ac:dyDescent="0.2">
      <c r="O25888" s="62"/>
    </row>
    <row r="25889" spans="15:15" x14ac:dyDescent="0.2">
      <c r="O25889" s="62"/>
    </row>
    <row r="25890" spans="15:15" x14ac:dyDescent="0.2">
      <c r="O25890" s="62"/>
    </row>
    <row r="25891" spans="15:15" x14ac:dyDescent="0.2">
      <c r="O25891" s="62"/>
    </row>
    <row r="25892" spans="15:15" x14ac:dyDescent="0.2">
      <c r="O25892" s="62"/>
    </row>
    <row r="25893" spans="15:15" x14ac:dyDescent="0.2">
      <c r="O25893" s="62"/>
    </row>
    <row r="25894" spans="15:15" x14ac:dyDescent="0.2">
      <c r="O25894" s="62"/>
    </row>
    <row r="25895" spans="15:15" x14ac:dyDescent="0.2">
      <c r="O25895" s="62"/>
    </row>
    <row r="25896" spans="15:15" x14ac:dyDescent="0.2">
      <c r="O25896" s="62"/>
    </row>
    <row r="25897" spans="15:15" x14ac:dyDescent="0.2">
      <c r="O25897" s="62"/>
    </row>
    <row r="25898" spans="15:15" x14ac:dyDescent="0.2">
      <c r="O25898" s="62"/>
    </row>
    <row r="25899" spans="15:15" x14ac:dyDescent="0.2">
      <c r="O25899" s="62"/>
    </row>
    <row r="25900" spans="15:15" x14ac:dyDescent="0.2">
      <c r="O25900" s="62"/>
    </row>
    <row r="25901" spans="15:15" x14ac:dyDescent="0.2">
      <c r="O25901" s="62"/>
    </row>
    <row r="25902" spans="15:15" x14ac:dyDescent="0.2">
      <c r="O25902" s="62"/>
    </row>
    <row r="25903" spans="15:15" x14ac:dyDescent="0.2">
      <c r="O25903" s="62"/>
    </row>
    <row r="25904" spans="15:15" x14ac:dyDescent="0.2">
      <c r="O25904" s="62"/>
    </row>
    <row r="25905" spans="15:15" x14ac:dyDescent="0.2">
      <c r="O25905" s="62"/>
    </row>
    <row r="25906" spans="15:15" x14ac:dyDescent="0.2">
      <c r="O25906" s="62"/>
    </row>
    <row r="25907" spans="15:15" x14ac:dyDescent="0.2">
      <c r="O25907" s="62"/>
    </row>
    <row r="25908" spans="15:15" x14ac:dyDescent="0.2">
      <c r="O25908" s="62"/>
    </row>
    <row r="25909" spans="15:15" x14ac:dyDescent="0.2">
      <c r="O25909" s="62"/>
    </row>
    <row r="25910" spans="15:15" x14ac:dyDescent="0.2">
      <c r="O25910" s="62"/>
    </row>
    <row r="25911" spans="15:15" x14ac:dyDescent="0.2">
      <c r="O25911" s="62"/>
    </row>
    <row r="25912" spans="15:15" x14ac:dyDescent="0.2">
      <c r="O25912" s="62"/>
    </row>
    <row r="25913" spans="15:15" x14ac:dyDescent="0.2">
      <c r="O25913" s="62"/>
    </row>
    <row r="25914" spans="15:15" x14ac:dyDescent="0.2">
      <c r="O25914" s="62"/>
    </row>
    <row r="25915" spans="15:15" x14ac:dyDescent="0.2">
      <c r="O25915" s="62"/>
    </row>
    <row r="25916" spans="15:15" x14ac:dyDescent="0.2">
      <c r="O25916" s="62"/>
    </row>
    <row r="25917" spans="15:15" x14ac:dyDescent="0.2">
      <c r="O25917" s="62"/>
    </row>
    <row r="25918" spans="15:15" x14ac:dyDescent="0.2">
      <c r="O25918" s="62"/>
    </row>
    <row r="25919" spans="15:15" x14ac:dyDescent="0.2">
      <c r="O25919" s="62"/>
    </row>
    <row r="25920" spans="15:15" x14ac:dyDescent="0.2">
      <c r="O25920" s="62"/>
    </row>
    <row r="25921" spans="15:15" x14ac:dyDescent="0.2">
      <c r="O25921" s="62"/>
    </row>
    <row r="25922" spans="15:15" x14ac:dyDescent="0.2">
      <c r="O25922" s="62"/>
    </row>
    <row r="25923" spans="15:15" x14ac:dyDescent="0.2">
      <c r="O25923" s="62"/>
    </row>
    <row r="25924" spans="15:15" x14ac:dyDescent="0.2">
      <c r="O25924" s="62"/>
    </row>
    <row r="25925" spans="15:15" x14ac:dyDescent="0.2">
      <c r="O25925" s="62"/>
    </row>
    <row r="25926" spans="15:15" x14ac:dyDescent="0.2">
      <c r="O25926" s="62"/>
    </row>
    <row r="25927" spans="15:15" x14ac:dyDescent="0.2">
      <c r="O25927" s="62"/>
    </row>
    <row r="25928" spans="15:15" x14ac:dyDescent="0.2">
      <c r="O25928" s="62"/>
    </row>
    <row r="25929" spans="15:15" x14ac:dyDescent="0.2">
      <c r="O25929" s="62"/>
    </row>
    <row r="25930" spans="15:15" x14ac:dyDescent="0.2">
      <c r="O25930" s="62"/>
    </row>
    <row r="25931" spans="15:15" x14ac:dyDescent="0.2">
      <c r="O25931" s="62"/>
    </row>
    <row r="25932" spans="15:15" x14ac:dyDescent="0.2">
      <c r="O25932" s="62"/>
    </row>
    <row r="25933" spans="15:15" x14ac:dyDescent="0.2">
      <c r="O25933" s="62"/>
    </row>
    <row r="25934" spans="15:15" x14ac:dyDescent="0.2">
      <c r="O25934" s="62"/>
    </row>
    <row r="25935" spans="15:15" x14ac:dyDescent="0.2">
      <c r="O25935" s="62"/>
    </row>
    <row r="25936" spans="15:15" x14ac:dyDescent="0.2">
      <c r="O25936" s="62"/>
    </row>
    <row r="25937" spans="15:15" x14ac:dyDescent="0.2">
      <c r="O25937" s="62"/>
    </row>
    <row r="25938" spans="15:15" x14ac:dyDescent="0.2">
      <c r="O25938" s="62"/>
    </row>
    <row r="25939" spans="15:15" x14ac:dyDescent="0.2">
      <c r="O25939" s="62"/>
    </row>
    <row r="25940" spans="15:15" x14ac:dyDescent="0.2">
      <c r="O25940" s="62"/>
    </row>
    <row r="25941" spans="15:15" x14ac:dyDescent="0.2">
      <c r="O25941" s="62"/>
    </row>
    <row r="25942" spans="15:15" x14ac:dyDescent="0.2">
      <c r="O25942" s="62"/>
    </row>
    <row r="25943" spans="15:15" x14ac:dyDescent="0.2">
      <c r="O25943" s="62"/>
    </row>
    <row r="25944" spans="15:15" x14ac:dyDescent="0.2">
      <c r="O25944" s="62"/>
    </row>
    <row r="25945" spans="15:15" x14ac:dyDescent="0.2">
      <c r="O25945" s="62"/>
    </row>
    <row r="25946" spans="15:15" x14ac:dyDescent="0.2">
      <c r="O25946" s="62"/>
    </row>
    <row r="25947" spans="15:15" x14ac:dyDescent="0.2">
      <c r="O25947" s="62"/>
    </row>
    <row r="25948" spans="15:15" x14ac:dyDescent="0.2">
      <c r="O25948" s="62"/>
    </row>
    <row r="25949" spans="15:15" x14ac:dyDescent="0.2">
      <c r="O25949" s="62"/>
    </row>
    <row r="25950" spans="15:15" x14ac:dyDescent="0.2">
      <c r="O25950" s="62"/>
    </row>
    <row r="25951" spans="15:15" x14ac:dyDescent="0.2">
      <c r="O25951" s="62"/>
    </row>
    <row r="25952" spans="15:15" x14ac:dyDescent="0.2">
      <c r="O25952" s="62"/>
    </row>
    <row r="25953" spans="15:15" x14ac:dyDescent="0.2">
      <c r="O25953" s="62"/>
    </row>
    <row r="25954" spans="15:15" x14ac:dyDescent="0.2">
      <c r="O25954" s="62"/>
    </row>
    <row r="25955" spans="15:15" x14ac:dyDescent="0.2">
      <c r="O25955" s="62"/>
    </row>
    <row r="25956" spans="15:15" x14ac:dyDescent="0.2">
      <c r="O25956" s="62"/>
    </row>
    <row r="25957" spans="15:15" x14ac:dyDescent="0.2">
      <c r="O25957" s="62"/>
    </row>
    <row r="25958" spans="15:15" x14ac:dyDescent="0.2">
      <c r="O25958" s="62"/>
    </row>
    <row r="25959" spans="15:15" x14ac:dyDescent="0.2">
      <c r="O25959" s="62"/>
    </row>
    <row r="25960" spans="15:15" x14ac:dyDescent="0.2">
      <c r="O25960" s="62"/>
    </row>
    <row r="25961" spans="15:15" x14ac:dyDescent="0.2">
      <c r="O25961" s="62"/>
    </row>
    <row r="25962" spans="15:15" x14ac:dyDescent="0.2">
      <c r="O25962" s="62"/>
    </row>
    <row r="25963" spans="15:15" x14ac:dyDescent="0.2">
      <c r="O25963" s="62"/>
    </row>
    <row r="25964" spans="15:15" x14ac:dyDescent="0.2">
      <c r="O25964" s="62"/>
    </row>
    <row r="25965" spans="15:15" x14ac:dyDescent="0.2">
      <c r="O25965" s="62"/>
    </row>
    <row r="25966" spans="15:15" x14ac:dyDescent="0.2">
      <c r="O25966" s="62"/>
    </row>
    <row r="25967" spans="15:15" x14ac:dyDescent="0.2">
      <c r="O25967" s="62"/>
    </row>
    <row r="25968" spans="15:15" x14ac:dyDescent="0.2">
      <c r="O25968" s="62"/>
    </row>
    <row r="25969" spans="15:15" x14ac:dyDescent="0.2">
      <c r="O25969" s="62"/>
    </row>
    <row r="25970" spans="15:15" x14ac:dyDescent="0.2">
      <c r="O25970" s="62"/>
    </row>
    <row r="25971" spans="15:15" x14ac:dyDescent="0.2">
      <c r="O25971" s="62"/>
    </row>
    <row r="25972" spans="15:15" x14ac:dyDescent="0.2">
      <c r="O25972" s="62"/>
    </row>
    <row r="25973" spans="15:15" x14ac:dyDescent="0.2">
      <c r="O25973" s="62"/>
    </row>
    <row r="25974" spans="15:15" x14ac:dyDescent="0.2">
      <c r="O25974" s="62"/>
    </row>
    <row r="25975" spans="15:15" x14ac:dyDescent="0.2">
      <c r="O25975" s="62"/>
    </row>
    <row r="25976" spans="15:15" x14ac:dyDescent="0.2">
      <c r="O25976" s="62"/>
    </row>
    <row r="25977" spans="15:15" x14ac:dyDescent="0.2">
      <c r="O25977" s="62"/>
    </row>
    <row r="25978" spans="15:15" x14ac:dyDescent="0.2">
      <c r="O25978" s="62"/>
    </row>
    <row r="25979" spans="15:15" x14ac:dyDescent="0.2">
      <c r="O25979" s="62"/>
    </row>
    <row r="25980" spans="15:15" x14ac:dyDescent="0.2">
      <c r="O25980" s="62"/>
    </row>
    <row r="25981" spans="15:15" x14ac:dyDescent="0.2">
      <c r="O25981" s="62"/>
    </row>
    <row r="25982" spans="15:15" x14ac:dyDescent="0.2">
      <c r="O25982" s="62"/>
    </row>
    <row r="25983" spans="15:15" x14ac:dyDescent="0.2">
      <c r="O25983" s="62"/>
    </row>
    <row r="25984" spans="15:15" x14ac:dyDescent="0.2">
      <c r="O25984" s="62"/>
    </row>
    <row r="25985" spans="15:15" x14ac:dyDescent="0.2">
      <c r="O25985" s="62"/>
    </row>
    <row r="25986" spans="15:15" x14ac:dyDescent="0.2">
      <c r="O25986" s="62"/>
    </row>
    <row r="25987" spans="15:15" x14ac:dyDescent="0.2">
      <c r="O25987" s="62"/>
    </row>
    <row r="25988" spans="15:15" x14ac:dyDescent="0.2">
      <c r="O25988" s="62"/>
    </row>
    <row r="25989" spans="15:15" x14ac:dyDescent="0.2">
      <c r="O25989" s="62"/>
    </row>
    <row r="25990" spans="15:15" x14ac:dyDescent="0.2">
      <c r="O25990" s="62"/>
    </row>
    <row r="25991" spans="15:15" x14ac:dyDescent="0.2">
      <c r="O25991" s="62"/>
    </row>
    <row r="25992" spans="15:15" x14ac:dyDescent="0.2">
      <c r="O25992" s="62"/>
    </row>
    <row r="25993" spans="15:15" x14ac:dyDescent="0.2">
      <c r="O25993" s="62"/>
    </row>
    <row r="25994" spans="15:15" x14ac:dyDescent="0.2">
      <c r="O25994" s="62"/>
    </row>
    <row r="25995" spans="15:15" x14ac:dyDescent="0.2">
      <c r="O25995" s="62"/>
    </row>
    <row r="25996" spans="15:15" x14ac:dyDescent="0.2">
      <c r="O25996" s="62"/>
    </row>
    <row r="25997" spans="15:15" x14ac:dyDescent="0.2">
      <c r="O25997" s="62"/>
    </row>
    <row r="25998" spans="15:15" x14ac:dyDescent="0.2">
      <c r="O25998" s="62"/>
    </row>
    <row r="25999" spans="15:15" x14ac:dyDescent="0.2">
      <c r="O25999" s="62"/>
    </row>
    <row r="26000" spans="15:15" x14ac:dyDescent="0.2">
      <c r="O26000" s="62"/>
    </row>
    <row r="26001" spans="15:15" x14ac:dyDescent="0.2">
      <c r="O26001" s="62"/>
    </row>
    <row r="26002" spans="15:15" x14ac:dyDescent="0.2">
      <c r="O26002" s="62"/>
    </row>
    <row r="26003" spans="15:15" x14ac:dyDescent="0.2">
      <c r="O26003" s="62"/>
    </row>
    <row r="26004" spans="15:15" x14ac:dyDescent="0.2">
      <c r="O26004" s="62"/>
    </row>
    <row r="26005" spans="15:15" x14ac:dyDescent="0.2">
      <c r="O26005" s="62"/>
    </row>
    <row r="26006" spans="15:15" x14ac:dyDescent="0.2">
      <c r="O26006" s="62"/>
    </row>
    <row r="26007" spans="15:15" x14ac:dyDescent="0.2">
      <c r="O26007" s="62"/>
    </row>
    <row r="26008" spans="15:15" x14ac:dyDescent="0.2">
      <c r="O26008" s="62"/>
    </row>
    <row r="26009" spans="15:15" x14ac:dyDescent="0.2">
      <c r="O26009" s="62"/>
    </row>
    <row r="26010" spans="15:15" x14ac:dyDescent="0.2">
      <c r="O26010" s="62"/>
    </row>
    <row r="26011" spans="15:15" x14ac:dyDescent="0.2">
      <c r="O26011" s="62"/>
    </row>
    <row r="26012" spans="15:15" x14ac:dyDescent="0.2">
      <c r="O26012" s="62"/>
    </row>
    <row r="26013" spans="15:15" x14ac:dyDescent="0.2">
      <c r="O26013" s="62"/>
    </row>
    <row r="26014" spans="15:15" x14ac:dyDescent="0.2">
      <c r="O26014" s="62"/>
    </row>
    <row r="26015" spans="15:15" x14ac:dyDescent="0.2">
      <c r="O26015" s="62"/>
    </row>
    <row r="26016" spans="15:15" x14ac:dyDescent="0.2">
      <c r="O26016" s="62"/>
    </row>
    <row r="26017" spans="15:15" x14ac:dyDescent="0.2">
      <c r="O26017" s="62"/>
    </row>
    <row r="26018" spans="15:15" x14ac:dyDescent="0.2">
      <c r="O26018" s="62"/>
    </row>
    <row r="26019" spans="15:15" x14ac:dyDescent="0.2">
      <c r="O26019" s="62"/>
    </row>
    <row r="26020" spans="15:15" x14ac:dyDescent="0.2">
      <c r="O26020" s="62"/>
    </row>
    <row r="26021" spans="15:15" x14ac:dyDescent="0.2">
      <c r="O26021" s="62"/>
    </row>
    <row r="26022" spans="15:15" x14ac:dyDescent="0.2">
      <c r="O26022" s="62"/>
    </row>
    <row r="26023" spans="15:15" x14ac:dyDescent="0.2">
      <c r="O26023" s="62"/>
    </row>
    <row r="26024" spans="15:15" x14ac:dyDescent="0.2">
      <c r="O26024" s="62"/>
    </row>
    <row r="26025" spans="15:15" x14ac:dyDescent="0.2">
      <c r="O26025" s="62"/>
    </row>
    <row r="26026" spans="15:15" x14ac:dyDescent="0.2">
      <c r="O26026" s="62"/>
    </row>
    <row r="26027" spans="15:15" x14ac:dyDescent="0.2">
      <c r="O26027" s="62"/>
    </row>
    <row r="26028" spans="15:15" x14ac:dyDescent="0.2">
      <c r="O26028" s="62"/>
    </row>
    <row r="26029" spans="15:15" x14ac:dyDescent="0.2">
      <c r="O26029" s="62"/>
    </row>
    <row r="26030" spans="15:15" x14ac:dyDescent="0.2">
      <c r="O26030" s="62"/>
    </row>
    <row r="26031" spans="15:15" x14ac:dyDescent="0.2">
      <c r="O26031" s="62"/>
    </row>
    <row r="26032" spans="15:15" x14ac:dyDescent="0.2">
      <c r="O26032" s="62"/>
    </row>
    <row r="26033" spans="15:15" x14ac:dyDescent="0.2">
      <c r="O26033" s="62"/>
    </row>
    <row r="26034" spans="15:15" x14ac:dyDescent="0.2">
      <c r="O26034" s="62"/>
    </row>
    <row r="26035" spans="15:15" x14ac:dyDescent="0.2">
      <c r="O26035" s="62"/>
    </row>
    <row r="26036" spans="15:15" x14ac:dyDescent="0.2">
      <c r="O26036" s="62"/>
    </row>
    <row r="26037" spans="15:15" x14ac:dyDescent="0.2">
      <c r="O26037" s="62"/>
    </row>
    <row r="26038" spans="15:15" x14ac:dyDescent="0.2">
      <c r="O26038" s="62"/>
    </row>
    <row r="26039" spans="15:15" x14ac:dyDescent="0.2">
      <c r="O26039" s="62"/>
    </row>
    <row r="26040" spans="15:15" x14ac:dyDescent="0.2">
      <c r="O26040" s="62"/>
    </row>
    <row r="26041" spans="15:15" x14ac:dyDescent="0.2">
      <c r="O26041" s="62"/>
    </row>
    <row r="26042" spans="15:15" x14ac:dyDescent="0.2">
      <c r="O26042" s="62"/>
    </row>
    <row r="26043" spans="15:15" x14ac:dyDescent="0.2">
      <c r="O26043" s="62"/>
    </row>
    <row r="26044" spans="15:15" x14ac:dyDescent="0.2">
      <c r="O26044" s="62"/>
    </row>
    <row r="26045" spans="15:15" x14ac:dyDescent="0.2">
      <c r="O26045" s="62"/>
    </row>
    <row r="26046" spans="15:15" x14ac:dyDescent="0.2">
      <c r="O26046" s="62"/>
    </row>
    <row r="26047" spans="15:15" x14ac:dyDescent="0.2">
      <c r="O26047" s="62"/>
    </row>
    <row r="26048" spans="15:15" x14ac:dyDescent="0.2">
      <c r="O26048" s="62"/>
    </row>
    <row r="26049" spans="15:15" x14ac:dyDescent="0.2">
      <c r="O26049" s="62"/>
    </row>
    <row r="26050" spans="15:15" x14ac:dyDescent="0.2">
      <c r="O26050" s="62"/>
    </row>
    <row r="26051" spans="15:15" x14ac:dyDescent="0.2">
      <c r="O26051" s="62"/>
    </row>
    <row r="26052" spans="15:15" x14ac:dyDescent="0.2">
      <c r="O26052" s="62"/>
    </row>
    <row r="26053" spans="15:15" x14ac:dyDescent="0.2">
      <c r="O26053" s="62"/>
    </row>
    <row r="26054" spans="15:15" x14ac:dyDescent="0.2">
      <c r="O26054" s="62"/>
    </row>
    <row r="26055" spans="15:15" x14ac:dyDescent="0.2">
      <c r="O26055" s="62"/>
    </row>
    <row r="26056" spans="15:15" x14ac:dyDescent="0.2">
      <c r="O26056" s="62"/>
    </row>
    <row r="26057" spans="15:15" x14ac:dyDescent="0.2">
      <c r="O26057" s="62"/>
    </row>
    <row r="26058" spans="15:15" x14ac:dyDescent="0.2">
      <c r="O26058" s="62"/>
    </row>
    <row r="26059" spans="15:15" x14ac:dyDescent="0.2">
      <c r="O26059" s="62"/>
    </row>
    <row r="26060" spans="15:15" x14ac:dyDescent="0.2">
      <c r="O26060" s="62"/>
    </row>
    <row r="26061" spans="15:15" x14ac:dyDescent="0.2">
      <c r="O26061" s="62"/>
    </row>
    <row r="26062" spans="15:15" x14ac:dyDescent="0.2">
      <c r="O26062" s="62"/>
    </row>
    <row r="26063" spans="15:15" x14ac:dyDescent="0.2">
      <c r="O26063" s="62"/>
    </row>
    <row r="26064" spans="15:15" x14ac:dyDescent="0.2">
      <c r="O26064" s="62"/>
    </row>
    <row r="26065" spans="15:15" x14ac:dyDescent="0.2">
      <c r="O26065" s="62"/>
    </row>
    <row r="26066" spans="15:15" x14ac:dyDescent="0.2">
      <c r="O26066" s="62"/>
    </row>
    <row r="26067" spans="15:15" x14ac:dyDescent="0.2">
      <c r="O26067" s="62"/>
    </row>
    <row r="26068" spans="15:15" x14ac:dyDescent="0.2">
      <c r="O26068" s="62"/>
    </row>
    <row r="26069" spans="15:15" x14ac:dyDescent="0.2">
      <c r="O26069" s="62"/>
    </row>
    <row r="26070" spans="15:15" x14ac:dyDescent="0.2">
      <c r="O26070" s="62"/>
    </row>
    <row r="26071" spans="15:15" x14ac:dyDescent="0.2">
      <c r="O26071" s="62"/>
    </row>
    <row r="26072" spans="15:15" x14ac:dyDescent="0.2">
      <c r="O26072" s="62"/>
    </row>
    <row r="26073" spans="15:15" x14ac:dyDescent="0.2">
      <c r="O26073" s="62"/>
    </row>
    <row r="26074" spans="15:15" x14ac:dyDescent="0.2">
      <c r="O26074" s="62"/>
    </row>
    <row r="26075" spans="15:15" x14ac:dyDescent="0.2">
      <c r="O26075" s="62"/>
    </row>
    <row r="26076" spans="15:15" x14ac:dyDescent="0.2">
      <c r="O26076" s="62"/>
    </row>
    <row r="26077" spans="15:15" x14ac:dyDescent="0.2">
      <c r="O26077" s="62"/>
    </row>
    <row r="26078" spans="15:15" x14ac:dyDescent="0.2">
      <c r="O26078" s="62"/>
    </row>
    <row r="26079" spans="15:15" x14ac:dyDescent="0.2">
      <c r="O26079" s="62"/>
    </row>
    <row r="26080" spans="15:15" x14ac:dyDescent="0.2">
      <c r="O26080" s="62"/>
    </row>
    <row r="26081" spans="15:15" x14ac:dyDescent="0.2">
      <c r="O26081" s="62"/>
    </row>
    <row r="26082" spans="15:15" x14ac:dyDescent="0.2">
      <c r="O26082" s="62"/>
    </row>
    <row r="26083" spans="15:15" x14ac:dyDescent="0.2">
      <c r="O26083" s="62"/>
    </row>
    <row r="26084" spans="15:15" x14ac:dyDescent="0.2">
      <c r="O26084" s="62"/>
    </row>
    <row r="26085" spans="15:15" x14ac:dyDescent="0.2">
      <c r="O26085" s="62"/>
    </row>
    <row r="26086" spans="15:15" x14ac:dyDescent="0.2">
      <c r="O26086" s="62"/>
    </row>
    <row r="26087" spans="15:15" x14ac:dyDescent="0.2">
      <c r="O26087" s="62"/>
    </row>
    <row r="26088" spans="15:15" x14ac:dyDescent="0.2">
      <c r="O26088" s="62"/>
    </row>
    <row r="26089" spans="15:15" x14ac:dyDescent="0.2">
      <c r="O26089" s="62"/>
    </row>
    <row r="26090" spans="15:15" x14ac:dyDescent="0.2">
      <c r="O26090" s="62"/>
    </row>
    <row r="26091" spans="15:15" x14ac:dyDescent="0.2">
      <c r="O26091" s="62"/>
    </row>
    <row r="26092" spans="15:15" x14ac:dyDescent="0.2">
      <c r="O26092" s="62"/>
    </row>
    <row r="26093" spans="15:15" x14ac:dyDescent="0.2">
      <c r="O26093" s="62"/>
    </row>
    <row r="26094" spans="15:15" x14ac:dyDescent="0.2">
      <c r="O26094" s="62"/>
    </row>
    <row r="26095" spans="15:15" x14ac:dyDescent="0.2">
      <c r="O26095" s="62"/>
    </row>
    <row r="26096" spans="15:15" x14ac:dyDescent="0.2">
      <c r="O26096" s="62"/>
    </row>
    <row r="26097" spans="15:15" x14ac:dyDescent="0.2">
      <c r="O26097" s="62"/>
    </row>
    <row r="26098" spans="15:15" x14ac:dyDescent="0.2">
      <c r="O26098" s="62"/>
    </row>
    <row r="26099" spans="15:15" x14ac:dyDescent="0.2">
      <c r="O26099" s="62"/>
    </row>
    <row r="26100" spans="15:15" x14ac:dyDescent="0.2">
      <c r="O26100" s="62"/>
    </row>
    <row r="26101" spans="15:15" x14ac:dyDescent="0.2">
      <c r="O26101" s="62"/>
    </row>
    <row r="26102" spans="15:15" x14ac:dyDescent="0.2">
      <c r="O26102" s="62"/>
    </row>
    <row r="26103" spans="15:15" x14ac:dyDescent="0.2">
      <c r="O26103" s="62"/>
    </row>
    <row r="26104" spans="15:15" x14ac:dyDescent="0.2">
      <c r="O26104" s="62"/>
    </row>
    <row r="26105" spans="15:15" x14ac:dyDescent="0.2">
      <c r="O26105" s="62"/>
    </row>
    <row r="26106" spans="15:15" x14ac:dyDescent="0.2">
      <c r="O26106" s="62"/>
    </row>
    <row r="26107" spans="15:15" x14ac:dyDescent="0.2">
      <c r="O26107" s="62"/>
    </row>
    <row r="26108" spans="15:15" x14ac:dyDescent="0.2">
      <c r="O26108" s="62"/>
    </row>
    <row r="26109" spans="15:15" x14ac:dyDescent="0.2">
      <c r="O26109" s="62"/>
    </row>
    <row r="26110" spans="15:15" x14ac:dyDescent="0.2">
      <c r="O26110" s="62"/>
    </row>
    <row r="26111" spans="15:15" x14ac:dyDescent="0.2">
      <c r="O26111" s="62"/>
    </row>
    <row r="26112" spans="15:15" x14ac:dyDescent="0.2">
      <c r="O26112" s="62"/>
    </row>
    <row r="26113" spans="15:15" x14ac:dyDescent="0.2">
      <c r="O26113" s="62"/>
    </row>
    <row r="26114" spans="15:15" x14ac:dyDescent="0.2">
      <c r="O26114" s="62"/>
    </row>
    <row r="26115" spans="15:15" x14ac:dyDescent="0.2">
      <c r="O26115" s="62"/>
    </row>
    <row r="26116" spans="15:15" x14ac:dyDescent="0.2">
      <c r="O26116" s="62"/>
    </row>
    <row r="26117" spans="15:15" x14ac:dyDescent="0.2">
      <c r="O26117" s="62"/>
    </row>
    <row r="26118" spans="15:15" x14ac:dyDescent="0.2">
      <c r="O26118" s="62"/>
    </row>
    <row r="26119" spans="15:15" x14ac:dyDescent="0.2">
      <c r="O26119" s="62"/>
    </row>
    <row r="26120" spans="15:15" x14ac:dyDescent="0.2">
      <c r="O26120" s="62"/>
    </row>
    <row r="26121" spans="15:15" x14ac:dyDescent="0.2">
      <c r="O26121" s="62"/>
    </row>
    <row r="26122" spans="15:15" x14ac:dyDescent="0.2">
      <c r="O26122" s="62"/>
    </row>
    <row r="26123" spans="15:15" x14ac:dyDescent="0.2">
      <c r="O26123" s="62"/>
    </row>
    <row r="26124" spans="15:15" x14ac:dyDescent="0.2">
      <c r="O26124" s="62"/>
    </row>
    <row r="26125" spans="15:15" x14ac:dyDescent="0.2">
      <c r="O26125" s="62"/>
    </row>
    <row r="26126" spans="15:15" x14ac:dyDescent="0.2">
      <c r="O26126" s="62"/>
    </row>
    <row r="26127" spans="15:15" x14ac:dyDescent="0.2">
      <c r="O26127" s="62"/>
    </row>
    <row r="26128" spans="15:15" x14ac:dyDescent="0.2">
      <c r="O26128" s="62"/>
    </row>
    <row r="26129" spans="15:15" x14ac:dyDescent="0.2">
      <c r="O26129" s="62"/>
    </row>
    <row r="26130" spans="15:15" x14ac:dyDescent="0.2">
      <c r="O26130" s="62"/>
    </row>
    <row r="26131" spans="15:15" x14ac:dyDescent="0.2">
      <c r="O26131" s="62"/>
    </row>
    <row r="26132" spans="15:15" x14ac:dyDescent="0.2">
      <c r="O26132" s="62"/>
    </row>
    <row r="26133" spans="15:15" x14ac:dyDescent="0.2">
      <c r="O26133" s="62"/>
    </row>
    <row r="26134" spans="15:15" x14ac:dyDescent="0.2">
      <c r="O26134" s="62"/>
    </row>
    <row r="26135" spans="15:15" x14ac:dyDescent="0.2">
      <c r="O26135" s="62"/>
    </row>
    <row r="26136" spans="15:15" x14ac:dyDescent="0.2">
      <c r="O26136" s="62"/>
    </row>
    <row r="26137" spans="15:15" x14ac:dyDescent="0.2">
      <c r="O26137" s="62"/>
    </row>
    <row r="26138" spans="15:15" x14ac:dyDescent="0.2">
      <c r="O26138" s="62"/>
    </row>
    <row r="26139" spans="15:15" x14ac:dyDescent="0.2">
      <c r="O26139" s="62"/>
    </row>
    <row r="26140" spans="15:15" x14ac:dyDescent="0.2">
      <c r="O26140" s="62"/>
    </row>
    <row r="26141" spans="15:15" x14ac:dyDescent="0.2">
      <c r="O26141" s="62"/>
    </row>
    <row r="26142" spans="15:15" x14ac:dyDescent="0.2">
      <c r="O26142" s="62"/>
    </row>
    <row r="26143" spans="15:15" x14ac:dyDescent="0.2">
      <c r="O26143" s="62"/>
    </row>
    <row r="26144" spans="15:15" x14ac:dyDescent="0.2">
      <c r="O26144" s="62"/>
    </row>
    <row r="26145" spans="15:15" x14ac:dyDescent="0.2">
      <c r="O26145" s="62"/>
    </row>
    <row r="26146" spans="15:15" x14ac:dyDescent="0.2">
      <c r="O26146" s="62"/>
    </row>
    <row r="26147" spans="15:15" x14ac:dyDescent="0.2">
      <c r="O26147" s="62"/>
    </row>
    <row r="26148" spans="15:15" x14ac:dyDescent="0.2">
      <c r="O26148" s="62"/>
    </row>
    <row r="26149" spans="15:15" x14ac:dyDescent="0.2">
      <c r="O26149" s="62"/>
    </row>
    <row r="26150" spans="15:15" x14ac:dyDescent="0.2">
      <c r="O26150" s="62"/>
    </row>
    <row r="26151" spans="15:15" x14ac:dyDescent="0.2">
      <c r="O26151" s="62"/>
    </row>
    <row r="26152" spans="15:15" x14ac:dyDescent="0.2">
      <c r="O26152" s="62"/>
    </row>
    <row r="26153" spans="15:15" x14ac:dyDescent="0.2">
      <c r="O26153" s="62"/>
    </row>
    <row r="26154" spans="15:15" x14ac:dyDescent="0.2">
      <c r="O26154" s="62"/>
    </row>
    <row r="26155" spans="15:15" x14ac:dyDescent="0.2">
      <c r="O26155" s="62"/>
    </row>
    <row r="26156" spans="15:15" x14ac:dyDescent="0.2">
      <c r="O26156" s="62"/>
    </row>
    <row r="26157" spans="15:15" x14ac:dyDescent="0.2">
      <c r="O26157" s="62"/>
    </row>
    <row r="26158" spans="15:15" x14ac:dyDescent="0.2">
      <c r="O26158" s="62"/>
    </row>
    <row r="26159" spans="15:15" x14ac:dyDescent="0.2">
      <c r="O26159" s="62"/>
    </row>
    <row r="26160" spans="15:15" x14ac:dyDescent="0.2">
      <c r="O26160" s="62"/>
    </row>
    <row r="26161" spans="15:15" x14ac:dyDescent="0.2">
      <c r="O26161" s="62"/>
    </row>
    <row r="26162" spans="15:15" x14ac:dyDescent="0.2">
      <c r="O26162" s="62"/>
    </row>
    <row r="26163" spans="15:15" x14ac:dyDescent="0.2">
      <c r="O26163" s="62"/>
    </row>
    <row r="26164" spans="15:15" x14ac:dyDescent="0.2">
      <c r="O26164" s="62"/>
    </row>
    <row r="26165" spans="15:15" x14ac:dyDescent="0.2">
      <c r="O26165" s="62"/>
    </row>
    <row r="26166" spans="15:15" x14ac:dyDescent="0.2">
      <c r="O26166" s="62"/>
    </row>
    <row r="26167" spans="15:15" x14ac:dyDescent="0.2">
      <c r="O26167" s="62"/>
    </row>
    <row r="26168" spans="15:15" x14ac:dyDescent="0.2">
      <c r="O26168" s="62"/>
    </row>
    <row r="26169" spans="15:15" x14ac:dyDescent="0.2">
      <c r="O26169" s="62"/>
    </row>
    <row r="26170" spans="15:15" x14ac:dyDescent="0.2">
      <c r="O26170" s="62"/>
    </row>
    <row r="26171" spans="15:15" x14ac:dyDescent="0.2">
      <c r="O26171" s="62"/>
    </row>
    <row r="26172" spans="15:15" x14ac:dyDescent="0.2">
      <c r="O26172" s="62"/>
    </row>
    <row r="26173" spans="15:15" x14ac:dyDescent="0.2">
      <c r="O26173" s="62"/>
    </row>
    <row r="26174" spans="15:15" x14ac:dyDescent="0.2">
      <c r="O26174" s="62"/>
    </row>
    <row r="26175" spans="15:15" x14ac:dyDescent="0.2">
      <c r="O26175" s="62"/>
    </row>
    <row r="26176" spans="15:15" x14ac:dyDescent="0.2">
      <c r="O26176" s="62"/>
    </row>
    <row r="26177" spans="15:15" x14ac:dyDescent="0.2">
      <c r="O26177" s="62"/>
    </row>
    <row r="26178" spans="15:15" x14ac:dyDescent="0.2">
      <c r="O26178" s="62"/>
    </row>
    <row r="26179" spans="15:15" x14ac:dyDescent="0.2">
      <c r="O26179" s="62"/>
    </row>
    <row r="26180" spans="15:15" x14ac:dyDescent="0.2">
      <c r="O26180" s="62"/>
    </row>
    <row r="26181" spans="15:15" x14ac:dyDescent="0.2">
      <c r="O26181" s="62"/>
    </row>
    <row r="26182" spans="15:15" x14ac:dyDescent="0.2">
      <c r="O26182" s="62"/>
    </row>
    <row r="26183" spans="15:15" x14ac:dyDescent="0.2">
      <c r="O26183" s="62"/>
    </row>
    <row r="26184" spans="15:15" x14ac:dyDescent="0.2">
      <c r="O26184" s="62"/>
    </row>
    <row r="26185" spans="15:15" x14ac:dyDescent="0.2">
      <c r="O26185" s="62"/>
    </row>
    <row r="26186" spans="15:15" x14ac:dyDescent="0.2">
      <c r="O26186" s="62"/>
    </row>
    <row r="26187" spans="15:15" x14ac:dyDescent="0.2">
      <c r="O26187" s="62"/>
    </row>
    <row r="26188" spans="15:15" x14ac:dyDescent="0.2">
      <c r="O26188" s="62"/>
    </row>
    <row r="26189" spans="15:15" x14ac:dyDescent="0.2">
      <c r="O26189" s="62"/>
    </row>
    <row r="26190" spans="15:15" x14ac:dyDescent="0.2">
      <c r="O26190" s="62"/>
    </row>
    <row r="26191" spans="15:15" x14ac:dyDescent="0.2">
      <c r="O26191" s="62"/>
    </row>
    <row r="26192" spans="15:15" x14ac:dyDescent="0.2">
      <c r="O26192" s="62"/>
    </row>
    <row r="26193" spans="15:15" x14ac:dyDescent="0.2">
      <c r="O26193" s="62"/>
    </row>
    <row r="26194" spans="15:15" x14ac:dyDescent="0.2">
      <c r="O26194" s="62"/>
    </row>
    <row r="26195" spans="15:15" x14ac:dyDescent="0.2">
      <c r="O26195" s="62"/>
    </row>
    <row r="26196" spans="15:15" x14ac:dyDescent="0.2">
      <c r="O26196" s="62"/>
    </row>
    <row r="26197" spans="15:15" x14ac:dyDescent="0.2">
      <c r="O26197" s="62"/>
    </row>
    <row r="26198" spans="15:15" x14ac:dyDescent="0.2">
      <c r="O26198" s="62"/>
    </row>
    <row r="26199" spans="15:15" x14ac:dyDescent="0.2">
      <c r="O26199" s="62"/>
    </row>
    <row r="26200" spans="15:15" x14ac:dyDescent="0.2">
      <c r="O26200" s="62"/>
    </row>
    <row r="26201" spans="15:15" x14ac:dyDescent="0.2">
      <c r="O26201" s="62"/>
    </row>
    <row r="26202" spans="15:15" x14ac:dyDescent="0.2">
      <c r="O26202" s="62"/>
    </row>
    <row r="26203" spans="15:15" x14ac:dyDescent="0.2">
      <c r="O26203" s="62"/>
    </row>
    <row r="26204" spans="15:15" x14ac:dyDescent="0.2">
      <c r="O26204" s="62"/>
    </row>
    <row r="26205" spans="15:15" x14ac:dyDescent="0.2">
      <c r="O26205" s="62"/>
    </row>
    <row r="26206" spans="15:15" x14ac:dyDescent="0.2">
      <c r="O26206" s="62"/>
    </row>
    <row r="26207" spans="15:15" x14ac:dyDescent="0.2">
      <c r="O26207" s="62"/>
    </row>
    <row r="26208" spans="15:15" x14ac:dyDescent="0.2">
      <c r="O26208" s="62"/>
    </row>
    <row r="26209" spans="15:15" x14ac:dyDescent="0.2">
      <c r="O26209" s="62"/>
    </row>
    <row r="26210" spans="15:15" x14ac:dyDescent="0.2">
      <c r="O26210" s="62"/>
    </row>
    <row r="26211" spans="15:15" x14ac:dyDescent="0.2">
      <c r="O26211" s="62"/>
    </row>
    <row r="26212" spans="15:15" x14ac:dyDescent="0.2">
      <c r="O26212" s="62"/>
    </row>
    <row r="26213" spans="15:15" x14ac:dyDescent="0.2">
      <c r="O26213" s="62"/>
    </row>
    <row r="26214" spans="15:15" x14ac:dyDescent="0.2">
      <c r="O26214" s="62"/>
    </row>
    <row r="26215" spans="15:15" x14ac:dyDescent="0.2">
      <c r="O26215" s="62"/>
    </row>
    <row r="26216" spans="15:15" x14ac:dyDescent="0.2">
      <c r="O26216" s="62"/>
    </row>
    <row r="26217" spans="15:15" x14ac:dyDescent="0.2">
      <c r="O26217" s="62"/>
    </row>
    <row r="26218" spans="15:15" x14ac:dyDescent="0.2">
      <c r="O26218" s="62"/>
    </row>
    <row r="26219" spans="15:15" x14ac:dyDescent="0.2">
      <c r="O26219" s="62"/>
    </row>
    <row r="26220" spans="15:15" x14ac:dyDescent="0.2">
      <c r="O26220" s="62"/>
    </row>
    <row r="26221" spans="15:15" x14ac:dyDescent="0.2">
      <c r="O26221" s="62"/>
    </row>
    <row r="26222" spans="15:15" x14ac:dyDescent="0.2">
      <c r="O26222" s="62"/>
    </row>
    <row r="26223" spans="15:15" x14ac:dyDescent="0.2">
      <c r="O26223" s="62"/>
    </row>
    <row r="26224" spans="15:15" x14ac:dyDescent="0.2">
      <c r="O26224" s="62"/>
    </row>
    <row r="26225" spans="15:15" x14ac:dyDescent="0.2">
      <c r="O26225" s="62"/>
    </row>
    <row r="26226" spans="15:15" x14ac:dyDescent="0.2">
      <c r="O26226" s="62"/>
    </row>
    <row r="26227" spans="15:15" x14ac:dyDescent="0.2">
      <c r="O26227" s="62"/>
    </row>
    <row r="26228" spans="15:15" x14ac:dyDescent="0.2">
      <c r="O26228" s="62"/>
    </row>
    <row r="26229" spans="15:15" x14ac:dyDescent="0.2">
      <c r="O26229" s="62"/>
    </row>
    <row r="26230" spans="15:15" x14ac:dyDescent="0.2">
      <c r="O26230" s="62"/>
    </row>
    <row r="26231" spans="15:15" x14ac:dyDescent="0.2">
      <c r="O26231" s="62"/>
    </row>
    <row r="26232" spans="15:15" x14ac:dyDescent="0.2">
      <c r="O26232" s="62"/>
    </row>
    <row r="26233" spans="15:15" x14ac:dyDescent="0.2">
      <c r="O26233" s="62"/>
    </row>
    <row r="26234" spans="15:15" x14ac:dyDescent="0.2">
      <c r="O26234" s="62"/>
    </row>
    <row r="26235" spans="15:15" x14ac:dyDescent="0.2">
      <c r="O26235" s="62"/>
    </row>
    <row r="26236" spans="15:15" x14ac:dyDescent="0.2">
      <c r="O26236" s="62"/>
    </row>
    <row r="26237" spans="15:15" x14ac:dyDescent="0.2">
      <c r="O26237" s="62"/>
    </row>
    <row r="26238" spans="15:15" x14ac:dyDescent="0.2">
      <c r="O26238" s="62"/>
    </row>
    <row r="26239" spans="15:15" x14ac:dyDescent="0.2">
      <c r="O26239" s="62"/>
    </row>
    <row r="26240" spans="15:15" x14ac:dyDescent="0.2">
      <c r="O26240" s="62"/>
    </row>
    <row r="26241" spans="15:15" x14ac:dyDescent="0.2">
      <c r="O26241" s="62"/>
    </row>
    <row r="26242" spans="15:15" x14ac:dyDescent="0.2">
      <c r="O26242" s="62"/>
    </row>
    <row r="26243" spans="15:15" x14ac:dyDescent="0.2">
      <c r="O26243" s="62"/>
    </row>
    <row r="26244" spans="15:15" x14ac:dyDescent="0.2">
      <c r="O26244" s="62"/>
    </row>
    <row r="26245" spans="15:15" x14ac:dyDescent="0.2">
      <c r="O26245" s="62"/>
    </row>
    <row r="26246" spans="15:15" x14ac:dyDescent="0.2">
      <c r="O26246" s="62"/>
    </row>
    <row r="26247" spans="15:15" x14ac:dyDescent="0.2">
      <c r="O26247" s="62"/>
    </row>
    <row r="26248" spans="15:15" x14ac:dyDescent="0.2">
      <c r="O26248" s="62"/>
    </row>
    <row r="26249" spans="15:15" x14ac:dyDescent="0.2">
      <c r="O26249" s="62"/>
    </row>
    <row r="26250" spans="15:15" x14ac:dyDescent="0.2">
      <c r="O26250" s="62"/>
    </row>
    <row r="26251" spans="15:15" x14ac:dyDescent="0.2">
      <c r="O26251" s="62"/>
    </row>
    <row r="26252" spans="15:15" x14ac:dyDescent="0.2">
      <c r="O26252" s="62"/>
    </row>
    <row r="26253" spans="15:15" x14ac:dyDescent="0.2">
      <c r="O26253" s="62"/>
    </row>
    <row r="26254" spans="15:15" x14ac:dyDescent="0.2">
      <c r="O26254" s="62"/>
    </row>
    <row r="26255" spans="15:15" x14ac:dyDescent="0.2">
      <c r="O26255" s="62"/>
    </row>
    <row r="26256" spans="15:15" x14ac:dyDescent="0.2">
      <c r="O26256" s="62"/>
    </row>
    <row r="26257" spans="15:15" x14ac:dyDescent="0.2">
      <c r="O26257" s="62"/>
    </row>
    <row r="26258" spans="15:15" x14ac:dyDescent="0.2">
      <c r="O26258" s="62"/>
    </row>
    <row r="26259" spans="15:15" x14ac:dyDescent="0.2">
      <c r="O26259" s="62"/>
    </row>
    <row r="26260" spans="15:15" x14ac:dyDescent="0.2">
      <c r="O26260" s="62"/>
    </row>
    <row r="26261" spans="15:15" x14ac:dyDescent="0.2">
      <c r="O26261" s="62"/>
    </row>
    <row r="26262" spans="15:15" x14ac:dyDescent="0.2">
      <c r="O26262" s="62"/>
    </row>
    <row r="26263" spans="15:15" x14ac:dyDescent="0.2">
      <c r="O26263" s="62"/>
    </row>
    <row r="26264" spans="15:15" x14ac:dyDescent="0.2">
      <c r="O26264" s="62"/>
    </row>
    <row r="26265" spans="15:15" x14ac:dyDescent="0.2">
      <c r="O26265" s="62"/>
    </row>
    <row r="26266" spans="15:15" x14ac:dyDescent="0.2">
      <c r="O26266" s="62"/>
    </row>
    <row r="26267" spans="15:15" x14ac:dyDescent="0.2">
      <c r="O26267" s="62"/>
    </row>
    <row r="26268" spans="15:15" x14ac:dyDescent="0.2">
      <c r="O26268" s="62"/>
    </row>
    <row r="26269" spans="15:15" x14ac:dyDescent="0.2">
      <c r="O26269" s="62"/>
    </row>
    <row r="26270" spans="15:15" x14ac:dyDescent="0.2">
      <c r="O26270" s="62"/>
    </row>
    <row r="26271" spans="15:15" x14ac:dyDescent="0.2">
      <c r="O26271" s="62"/>
    </row>
    <row r="26272" spans="15:15" x14ac:dyDescent="0.2">
      <c r="O26272" s="62"/>
    </row>
    <row r="26273" spans="15:15" x14ac:dyDescent="0.2">
      <c r="O26273" s="62"/>
    </row>
    <row r="26274" spans="15:15" x14ac:dyDescent="0.2">
      <c r="O26274" s="62"/>
    </row>
    <row r="26275" spans="15:15" x14ac:dyDescent="0.2">
      <c r="O26275" s="62"/>
    </row>
    <row r="26276" spans="15:15" x14ac:dyDescent="0.2">
      <c r="O26276" s="62"/>
    </row>
    <row r="26277" spans="15:15" x14ac:dyDescent="0.2">
      <c r="O26277" s="62"/>
    </row>
    <row r="26278" spans="15:15" x14ac:dyDescent="0.2">
      <c r="O26278" s="62"/>
    </row>
    <row r="26279" spans="15:15" x14ac:dyDescent="0.2">
      <c r="O26279" s="62"/>
    </row>
    <row r="26280" spans="15:15" x14ac:dyDescent="0.2">
      <c r="O26280" s="62"/>
    </row>
    <row r="26281" spans="15:15" x14ac:dyDescent="0.2">
      <c r="O26281" s="62"/>
    </row>
    <row r="26282" spans="15:15" x14ac:dyDescent="0.2">
      <c r="O26282" s="62"/>
    </row>
    <row r="26283" spans="15:15" x14ac:dyDescent="0.2">
      <c r="O26283" s="62"/>
    </row>
    <row r="26284" spans="15:15" x14ac:dyDescent="0.2">
      <c r="O26284" s="62"/>
    </row>
    <row r="26285" spans="15:15" x14ac:dyDescent="0.2">
      <c r="O26285" s="62"/>
    </row>
    <row r="26286" spans="15:15" x14ac:dyDescent="0.2">
      <c r="O26286" s="62"/>
    </row>
    <row r="26287" spans="15:15" x14ac:dyDescent="0.2">
      <c r="O26287" s="62"/>
    </row>
    <row r="26288" spans="15:15" x14ac:dyDescent="0.2">
      <c r="O26288" s="62"/>
    </row>
    <row r="26289" spans="15:15" x14ac:dyDescent="0.2">
      <c r="O26289" s="62"/>
    </row>
    <row r="26290" spans="15:15" x14ac:dyDescent="0.2">
      <c r="O26290" s="62"/>
    </row>
    <row r="26291" spans="15:15" x14ac:dyDescent="0.2">
      <c r="O26291" s="62"/>
    </row>
    <row r="26292" spans="15:15" x14ac:dyDescent="0.2">
      <c r="O26292" s="62"/>
    </row>
    <row r="26293" spans="15:15" x14ac:dyDescent="0.2">
      <c r="O26293" s="62"/>
    </row>
    <row r="26294" spans="15:15" x14ac:dyDescent="0.2">
      <c r="O26294" s="62"/>
    </row>
    <row r="26295" spans="15:15" x14ac:dyDescent="0.2">
      <c r="O26295" s="62"/>
    </row>
    <row r="26296" spans="15:15" x14ac:dyDescent="0.2">
      <c r="O26296" s="62"/>
    </row>
    <row r="26297" spans="15:15" x14ac:dyDescent="0.2">
      <c r="O26297" s="62"/>
    </row>
    <row r="26298" spans="15:15" x14ac:dyDescent="0.2">
      <c r="O26298" s="62"/>
    </row>
    <row r="26299" spans="15:15" x14ac:dyDescent="0.2">
      <c r="O26299" s="62"/>
    </row>
    <row r="26300" spans="15:15" x14ac:dyDescent="0.2">
      <c r="O26300" s="62"/>
    </row>
    <row r="26301" spans="15:15" x14ac:dyDescent="0.2">
      <c r="O26301" s="62"/>
    </row>
    <row r="26302" spans="15:15" x14ac:dyDescent="0.2">
      <c r="O26302" s="62"/>
    </row>
    <row r="26303" spans="15:15" x14ac:dyDescent="0.2">
      <c r="O26303" s="62"/>
    </row>
    <row r="26304" spans="15:15" x14ac:dyDescent="0.2">
      <c r="O26304" s="62"/>
    </row>
    <row r="26305" spans="15:15" x14ac:dyDescent="0.2">
      <c r="O26305" s="62"/>
    </row>
    <row r="26306" spans="15:15" x14ac:dyDescent="0.2">
      <c r="O26306" s="62"/>
    </row>
    <row r="26307" spans="15:15" x14ac:dyDescent="0.2">
      <c r="O26307" s="62"/>
    </row>
    <row r="26308" spans="15:15" x14ac:dyDescent="0.2">
      <c r="O26308" s="62"/>
    </row>
    <row r="26309" spans="15:15" x14ac:dyDescent="0.2">
      <c r="O26309" s="62"/>
    </row>
    <row r="26310" spans="15:15" x14ac:dyDescent="0.2">
      <c r="O26310" s="62"/>
    </row>
    <row r="26311" spans="15:15" x14ac:dyDescent="0.2">
      <c r="O26311" s="62"/>
    </row>
    <row r="26312" spans="15:15" x14ac:dyDescent="0.2">
      <c r="O26312" s="62"/>
    </row>
    <row r="26313" spans="15:15" x14ac:dyDescent="0.2">
      <c r="O26313" s="62"/>
    </row>
    <row r="26314" spans="15:15" x14ac:dyDescent="0.2">
      <c r="O26314" s="62"/>
    </row>
    <row r="26315" spans="15:15" x14ac:dyDescent="0.2">
      <c r="O26315" s="62"/>
    </row>
    <row r="26316" spans="15:15" x14ac:dyDescent="0.2">
      <c r="O26316" s="62"/>
    </row>
    <row r="26317" spans="15:15" x14ac:dyDescent="0.2">
      <c r="O26317" s="62"/>
    </row>
    <row r="26318" spans="15:15" x14ac:dyDescent="0.2">
      <c r="O26318" s="62"/>
    </row>
    <row r="26319" spans="15:15" x14ac:dyDescent="0.2">
      <c r="O26319" s="62"/>
    </row>
    <row r="26320" spans="15:15" x14ac:dyDescent="0.2">
      <c r="O26320" s="62"/>
    </row>
    <row r="26321" spans="15:15" x14ac:dyDescent="0.2">
      <c r="O26321" s="62"/>
    </row>
    <row r="26322" spans="15:15" x14ac:dyDescent="0.2">
      <c r="O26322" s="62"/>
    </row>
    <row r="26323" spans="15:15" x14ac:dyDescent="0.2">
      <c r="O26323" s="62"/>
    </row>
    <row r="26324" spans="15:15" x14ac:dyDescent="0.2">
      <c r="O26324" s="62"/>
    </row>
    <row r="26325" spans="15:15" x14ac:dyDescent="0.2">
      <c r="O26325" s="62"/>
    </row>
    <row r="26326" spans="15:15" x14ac:dyDescent="0.2">
      <c r="O26326" s="62"/>
    </row>
    <row r="26327" spans="15:15" x14ac:dyDescent="0.2">
      <c r="O26327" s="62"/>
    </row>
    <row r="26328" spans="15:15" x14ac:dyDescent="0.2">
      <c r="O26328" s="62"/>
    </row>
    <row r="26329" spans="15:15" x14ac:dyDescent="0.2">
      <c r="O26329" s="62"/>
    </row>
    <row r="26330" spans="15:15" x14ac:dyDescent="0.2">
      <c r="O26330" s="62"/>
    </row>
    <row r="26331" spans="15:15" x14ac:dyDescent="0.2">
      <c r="O26331" s="62"/>
    </row>
    <row r="26332" spans="15:15" x14ac:dyDescent="0.2">
      <c r="O26332" s="62"/>
    </row>
    <row r="26333" spans="15:15" x14ac:dyDescent="0.2">
      <c r="O26333" s="62"/>
    </row>
    <row r="26334" spans="15:15" x14ac:dyDescent="0.2">
      <c r="O26334" s="62"/>
    </row>
    <row r="26335" spans="15:15" x14ac:dyDescent="0.2">
      <c r="O26335" s="62"/>
    </row>
    <row r="26336" spans="15:15" x14ac:dyDescent="0.2">
      <c r="O26336" s="62"/>
    </row>
    <row r="26337" spans="15:15" x14ac:dyDescent="0.2">
      <c r="O26337" s="62"/>
    </row>
    <row r="26338" spans="15:15" x14ac:dyDescent="0.2">
      <c r="O26338" s="62"/>
    </row>
    <row r="26339" spans="15:15" x14ac:dyDescent="0.2">
      <c r="O26339" s="62"/>
    </row>
    <row r="26340" spans="15:15" x14ac:dyDescent="0.2">
      <c r="O26340" s="62"/>
    </row>
    <row r="26341" spans="15:15" x14ac:dyDescent="0.2">
      <c r="O26341" s="62"/>
    </row>
    <row r="26342" spans="15:15" x14ac:dyDescent="0.2">
      <c r="O26342" s="62"/>
    </row>
    <row r="26343" spans="15:15" x14ac:dyDescent="0.2">
      <c r="O26343" s="62"/>
    </row>
    <row r="26344" spans="15:15" x14ac:dyDescent="0.2">
      <c r="O26344" s="62"/>
    </row>
    <row r="26345" spans="15:15" x14ac:dyDescent="0.2">
      <c r="O26345" s="62"/>
    </row>
    <row r="26346" spans="15:15" x14ac:dyDescent="0.2">
      <c r="O26346" s="62"/>
    </row>
    <row r="26347" spans="15:15" x14ac:dyDescent="0.2">
      <c r="O26347" s="62"/>
    </row>
    <row r="26348" spans="15:15" x14ac:dyDescent="0.2">
      <c r="O26348" s="62"/>
    </row>
    <row r="26349" spans="15:15" x14ac:dyDescent="0.2">
      <c r="O26349" s="62"/>
    </row>
    <row r="26350" spans="15:15" x14ac:dyDescent="0.2">
      <c r="O26350" s="62"/>
    </row>
    <row r="26351" spans="15:15" x14ac:dyDescent="0.2">
      <c r="O26351" s="62"/>
    </row>
    <row r="26352" spans="15:15" x14ac:dyDescent="0.2">
      <c r="O26352" s="62"/>
    </row>
    <row r="26353" spans="15:15" x14ac:dyDescent="0.2">
      <c r="O26353" s="62"/>
    </row>
    <row r="26354" spans="15:15" x14ac:dyDescent="0.2">
      <c r="O26354" s="62"/>
    </row>
    <row r="26355" spans="15:15" x14ac:dyDescent="0.2">
      <c r="O26355" s="62"/>
    </row>
    <row r="26356" spans="15:15" x14ac:dyDescent="0.2">
      <c r="O26356" s="62"/>
    </row>
    <row r="26357" spans="15:15" x14ac:dyDescent="0.2">
      <c r="O26357" s="62"/>
    </row>
    <row r="26358" spans="15:15" x14ac:dyDescent="0.2">
      <c r="O26358" s="62"/>
    </row>
    <row r="26359" spans="15:15" x14ac:dyDescent="0.2">
      <c r="O26359" s="62"/>
    </row>
    <row r="26360" spans="15:15" x14ac:dyDescent="0.2">
      <c r="O26360" s="62"/>
    </row>
    <row r="26361" spans="15:15" x14ac:dyDescent="0.2">
      <c r="O26361" s="62"/>
    </row>
    <row r="26362" spans="15:15" x14ac:dyDescent="0.2">
      <c r="O26362" s="62"/>
    </row>
    <row r="26363" spans="15:15" x14ac:dyDescent="0.2">
      <c r="O26363" s="62"/>
    </row>
    <row r="26364" spans="15:15" x14ac:dyDescent="0.2">
      <c r="O26364" s="62"/>
    </row>
    <row r="26365" spans="15:15" x14ac:dyDescent="0.2">
      <c r="O26365" s="62"/>
    </row>
    <row r="26366" spans="15:15" x14ac:dyDescent="0.2">
      <c r="O26366" s="62"/>
    </row>
    <row r="26367" spans="15:15" x14ac:dyDescent="0.2">
      <c r="O26367" s="62"/>
    </row>
    <row r="26368" spans="15:15" x14ac:dyDescent="0.2">
      <c r="O26368" s="62"/>
    </row>
    <row r="26369" spans="15:15" x14ac:dyDescent="0.2">
      <c r="O26369" s="62"/>
    </row>
    <row r="26370" spans="15:15" x14ac:dyDescent="0.2">
      <c r="O26370" s="62"/>
    </row>
    <row r="26371" spans="15:15" x14ac:dyDescent="0.2">
      <c r="O26371" s="62"/>
    </row>
    <row r="26372" spans="15:15" x14ac:dyDescent="0.2">
      <c r="O26372" s="62"/>
    </row>
    <row r="26373" spans="15:15" x14ac:dyDescent="0.2">
      <c r="O26373" s="62"/>
    </row>
    <row r="26374" spans="15:15" x14ac:dyDescent="0.2">
      <c r="O26374" s="62"/>
    </row>
    <row r="26375" spans="15:15" x14ac:dyDescent="0.2">
      <c r="O26375" s="62"/>
    </row>
    <row r="26376" spans="15:15" x14ac:dyDescent="0.2">
      <c r="O26376" s="62"/>
    </row>
    <row r="26377" spans="15:15" x14ac:dyDescent="0.2">
      <c r="O26377" s="62"/>
    </row>
    <row r="26378" spans="15:15" x14ac:dyDescent="0.2">
      <c r="O26378" s="62"/>
    </row>
    <row r="26379" spans="15:15" x14ac:dyDescent="0.2">
      <c r="O26379" s="62"/>
    </row>
    <row r="26380" spans="15:15" x14ac:dyDescent="0.2">
      <c r="O26380" s="62"/>
    </row>
    <row r="26381" spans="15:15" x14ac:dyDescent="0.2">
      <c r="O26381" s="62"/>
    </row>
    <row r="26382" spans="15:15" x14ac:dyDescent="0.2">
      <c r="O26382" s="62"/>
    </row>
    <row r="26383" spans="15:15" x14ac:dyDescent="0.2">
      <c r="O26383" s="62"/>
    </row>
    <row r="26384" spans="15:15" x14ac:dyDescent="0.2">
      <c r="O26384" s="62"/>
    </row>
    <row r="26385" spans="15:15" x14ac:dyDescent="0.2">
      <c r="O26385" s="62"/>
    </row>
    <row r="26386" spans="15:15" x14ac:dyDescent="0.2">
      <c r="O26386" s="62"/>
    </row>
    <row r="26387" spans="15:15" x14ac:dyDescent="0.2">
      <c r="O26387" s="62"/>
    </row>
    <row r="26388" spans="15:15" x14ac:dyDescent="0.2">
      <c r="O26388" s="62"/>
    </row>
    <row r="26389" spans="15:15" x14ac:dyDescent="0.2">
      <c r="O26389" s="62"/>
    </row>
    <row r="26390" spans="15:15" x14ac:dyDescent="0.2">
      <c r="O26390" s="62"/>
    </row>
    <row r="26391" spans="15:15" x14ac:dyDescent="0.2">
      <c r="O26391" s="62"/>
    </row>
    <row r="26392" spans="15:15" x14ac:dyDescent="0.2">
      <c r="O26392" s="62"/>
    </row>
    <row r="26393" spans="15:15" x14ac:dyDescent="0.2">
      <c r="O26393" s="62"/>
    </row>
    <row r="26394" spans="15:15" x14ac:dyDescent="0.2">
      <c r="O26394" s="62"/>
    </row>
    <row r="26395" spans="15:15" x14ac:dyDescent="0.2">
      <c r="O26395" s="62"/>
    </row>
    <row r="26396" spans="15:15" x14ac:dyDescent="0.2">
      <c r="O26396" s="62"/>
    </row>
    <row r="26397" spans="15:15" x14ac:dyDescent="0.2">
      <c r="O26397" s="62"/>
    </row>
    <row r="26398" spans="15:15" x14ac:dyDescent="0.2">
      <c r="O26398" s="62"/>
    </row>
    <row r="26399" spans="15:15" x14ac:dyDescent="0.2">
      <c r="O26399" s="62"/>
    </row>
    <row r="26400" spans="15:15" x14ac:dyDescent="0.2">
      <c r="O26400" s="62"/>
    </row>
    <row r="26401" spans="15:15" x14ac:dyDescent="0.2">
      <c r="O26401" s="62"/>
    </row>
    <row r="26402" spans="15:15" x14ac:dyDescent="0.2">
      <c r="O26402" s="62"/>
    </row>
    <row r="26403" spans="15:15" x14ac:dyDescent="0.2">
      <c r="O26403" s="62"/>
    </row>
    <row r="26404" spans="15:15" x14ac:dyDescent="0.2">
      <c r="O26404" s="62"/>
    </row>
    <row r="26405" spans="15:15" x14ac:dyDescent="0.2">
      <c r="O26405" s="62"/>
    </row>
    <row r="26406" spans="15:15" x14ac:dyDescent="0.2">
      <c r="O26406" s="62"/>
    </row>
    <row r="26407" spans="15:15" x14ac:dyDescent="0.2">
      <c r="O26407" s="62"/>
    </row>
    <row r="26408" spans="15:15" x14ac:dyDescent="0.2">
      <c r="O26408" s="62"/>
    </row>
    <row r="26409" spans="15:15" x14ac:dyDescent="0.2">
      <c r="O26409" s="62"/>
    </row>
    <row r="26410" spans="15:15" x14ac:dyDescent="0.2">
      <c r="O26410" s="62"/>
    </row>
    <row r="26411" spans="15:15" x14ac:dyDescent="0.2">
      <c r="O26411" s="62"/>
    </row>
    <row r="26412" spans="15:15" x14ac:dyDescent="0.2">
      <c r="O26412" s="62"/>
    </row>
    <row r="26413" spans="15:15" x14ac:dyDescent="0.2">
      <c r="O26413" s="62"/>
    </row>
    <row r="26414" spans="15:15" x14ac:dyDescent="0.2">
      <c r="O26414" s="62"/>
    </row>
    <row r="26415" spans="15:15" x14ac:dyDescent="0.2">
      <c r="O26415" s="62"/>
    </row>
    <row r="26416" spans="15:15" x14ac:dyDescent="0.2">
      <c r="O26416" s="62"/>
    </row>
    <row r="26417" spans="15:15" x14ac:dyDescent="0.2">
      <c r="O26417" s="62"/>
    </row>
    <row r="26418" spans="15:15" x14ac:dyDescent="0.2">
      <c r="O26418" s="62"/>
    </row>
    <row r="26419" spans="15:15" x14ac:dyDescent="0.2">
      <c r="O26419" s="62"/>
    </row>
    <row r="26420" spans="15:15" x14ac:dyDescent="0.2">
      <c r="O26420" s="62"/>
    </row>
    <row r="26421" spans="15:15" x14ac:dyDescent="0.2">
      <c r="O26421" s="62"/>
    </row>
    <row r="26422" spans="15:15" x14ac:dyDescent="0.2">
      <c r="O26422" s="62"/>
    </row>
    <row r="26423" spans="15:15" x14ac:dyDescent="0.2">
      <c r="O26423" s="62"/>
    </row>
    <row r="26424" spans="15:15" x14ac:dyDescent="0.2">
      <c r="O26424" s="62"/>
    </row>
    <row r="26425" spans="15:15" x14ac:dyDescent="0.2">
      <c r="O26425" s="62"/>
    </row>
    <row r="26426" spans="15:15" x14ac:dyDescent="0.2">
      <c r="O26426" s="62"/>
    </row>
    <row r="26427" spans="15:15" x14ac:dyDescent="0.2">
      <c r="O26427" s="62"/>
    </row>
    <row r="26428" spans="15:15" x14ac:dyDescent="0.2">
      <c r="O26428" s="62"/>
    </row>
    <row r="26429" spans="15:15" x14ac:dyDescent="0.2">
      <c r="O26429" s="62"/>
    </row>
    <row r="26430" spans="15:15" x14ac:dyDescent="0.2">
      <c r="O26430" s="62"/>
    </row>
    <row r="26431" spans="15:15" x14ac:dyDescent="0.2">
      <c r="O26431" s="62"/>
    </row>
    <row r="26432" spans="15:15" x14ac:dyDescent="0.2">
      <c r="O26432" s="62"/>
    </row>
    <row r="26433" spans="15:15" x14ac:dyDescent="0.2">
      <c r="O26433" s="62"/>
    </row>
    <row r="26434" spans="15:15" x14ac:dyDescent="0.2">
      <c r="O26434" s="62"/>
    </row>
    <row r="26435" spans="15:15" x14ac:dyDescent="0.2">
      <c r="O26435" s="62"/>
    </row>
    <row r="26436" spans="15:15" x14ac:dyDescent="0.2">
      <c r="O26436" s="62"/>
    </row>
    <row r="26437" spans="15:15" x14ac:dyDescent="0.2">
      <c r="O26437" s="62"/>
    </row>
    <row r="26438" spans="15:15" x14ac:dyDescent="0.2">
      <c r="O26438" s="62"/>
    </row>
    <row r="26439" spans="15:15" x14ac:dyDescent="0.2">
      <c r="O26439" s="62"/>
    </row>
    <row r="26440" spans="15:15" x14ac:dyDescent="0.2">
      <c r="O26440" s="62"/>
    </row>
    <row r="26441" spans="15:15" x14ac:dyDescent="0.2">
      <c r="O26441" s="62"/>
    </row>
    <row r="26442" spans="15:15" x14ac:dyDescent="0.2">
      <c r="O26442" s="62"/>
    </row>
    <row r="26443" spans="15:15" x14ac:dyDescent="0.2">
      <c r="O26443" s="62"/>
    </row>
    <row r="26444" spans="15:15" x14ac:dyDescent="0.2">
      <c r="O26444" s="62"/>
    </row>
    <row r="26445" spans="15:15" x14ac:dyDescent="0.2">
      <c r="O26445" s="62"/>
    </row>
    <row r="26446" spans="15:15" x14ac:dyDescent="0.2">
      <c r="O26446" s="62"/>
    </row>
    <row r="26447" spans="15:15" x14ac:dyDescent="0.2">
      <c r="O26447" s="62"/>
    </row>
    <row r="26448" spans="15:15" x14ac:dyDescent="0.2">
      <c r="O26448" s="62"/>
    </row>
    <row r="26449" spans="15:15" x14ac:dyDescent="0.2">
      <c r="O26449" s="62"/>
    </row>
    <row r="26450" spans="15:15" x14ac:dyDescent="0.2">
      <c r="O26450" s="62"/>
    </row>
    <row r="26451" spans="15:15" x14ac:dyDescent="0.2">
      <c r="O26451" s="62"/>
    </row>
    <row r="26452" spans="15:15" x14ac:dyDescent="0.2">
      <c r="O26452" s="62"/>
    </row>
    <row r="26453" spans="15:15" x14ac:dyDescent="0.2">
      <c r="O26453" s="62"/>
    </row>
    <row r="26454" spans="15:15" x14ac:dyDescent="0.2">
      <c r="O26454" s="62"/>
    </row>
    <row r="26455" spans="15:15" x14ac:dyDescent="0.2">
      <c r="O26455" s="62"/>
    </row>
    <row r="26456" spans="15:15" x14ac:dyDescent="0.2">
      <c r="O26456" s="62"/>
    </row>
    <row r="26457" spans="15:15" x14ac:dyDescent="0.2">
      <c r="O26457" s="62"/>
    </row>
    <row r="26458" spans="15:15" x14ac:dyDescent="0.2">
      <c r="O26458" s="62"/>
    </row>
    <row r="26459" spans="15:15" x14ac:dyDescent="0.2">
      <c r="O26459" s="62"/>
    </row>
    <row r="26460" spans="15:15" x14ac:dyDescent="0.2">
      <c r="O26460" s="62"/>
    </row>
    <row r="26461" spans="15:15" x14ac:dyDescent="0.2">
      <c r="O26461" s="62"/>
    </row>
    <row r="26462" spans="15:15" x14ac:dyDescent="0.2">
      <c r="O26462" s="62"/>
    </row>
    <row r="26463" spans="15:15" x14ac:dyDescent="0.2">
      <c r="O26463" s="62"/>
    </row>
    <row r="26464" spans="15:15" x14ac:dyDescent="0.2">
      <c r="O26464" s="62"/>
    </row>
    <row r="26465" spans="15:15" x14ac:dyDescent="0.2">
      <c r="O26465" s="62"/>
    </row>
    <row r="26466" spans="15:15" x14ac:dyDescent="0.2">
      <c r="O26466" s="62"/>
    </row>
    <row r="26467" spans="15:15" x14ac:dyDescent="0.2">
      <c r="O26467" s="62"/>
    </row>
    <row r="26468" spans="15:15" x14ac:dyDescent="0.2">
      <c r="O26468" s="62"/>
    </row>
    <row r="26469" spans="15:15" x14ac:dyDescent="0.2">
      <c r="O26469" s="62"/>
    </row>
    <row r="26470" spans="15:15" x14ac:dyDescent="0.2">
      <c r="O26470" s="62"/>
    </row>
    <row r="26471" spans="15:15" x14ac:dyDescent="0.2">
      <c r="O26471" s="62"/>
    </row>
    <row r="26472" spans="15:15" x14ac:dyDescent="0.2">
      <c r="O26472" s="62"/>
    </row>
    <row r="26473" spans="15:15" x14ac:dyDescent="0.2">
      <c r="O26473" s="62"/>
    </row>
    <row r="26474" spans="15:15" x14ac:dyDescent="0.2">
      <c r="O26474" s="62"/>
    </row>
    <row r="26475" spans="15:15" x14ac:dyDescent="0.2">
      <c r="O26475" s="62"/>
    </row>
    <row r="26476" spans="15:15" x14ac:dyDescent="0.2">
      <c r="O26476" s="62"/>
    </row>
    <row r="26477" spans="15:15" x14ac:dyDescent="0.2">
      <c r="O26477" s="62"/>
    </row>
    <row r="26478" spans="15:15" x14ac:dyDescent="0.2">
      <c r="O26478" s="62"/>
    </row>
    <row r="26479" spans="15:15" x14ac:dyDescent="0.2">
      <c r="O26479" s="62"/>
    </row>
    <row r="26480" spans="15:15" x14ac:dyDescent="0.2">
      <c r="O26480" s="62"/>
    </row>
    <row r="26481" spans="15:15" x14ac:dyDescent="0.2">
      <c r="O26481" s="62"/>
    </row>
    <row r="26482" spans="15:15" x14ac:dyDescent="0.2">
      <c r="O26482" s="62"/>
    </row>
    <row r="26483" spans="15:15" x14ac:dyDescent="0.2">
      <c r="O26483" s="62"/>
    </row>
    <row r="26484" spans="15:15" x14ac:dyDescent="0.2">
      <c r="O26484" s="62"/>
    </row>
    <row r="26485" spans="15:15" x14ac:dyDescent="0.2">
      <c r="O26485" s="62"/>
    </row>
    <row r="26486" spans="15:15" x14ac:dyDescent="0.2">
      <c r="O26486" s="62"/>
    </row>
    <row r="26487" spans="15:15" x14ac:dyDescent="0.2">
      <c r="O26487" s="62"/>
    </row>
    <row r="26488" spans="15:15" x14ac:dyDescent="0.2">
      <c r="O26488" s="62"/>
    </row>
    <row r="26489" spans="15:15" x14ac:dyDescent="0.2">
      <c r="O26489" s="62"/>
    </row>
    <row r="26490" spans="15:15" x14ac:dyDescent="0.2">
      <c r="O26490" s="62"/>
    </row>
    <row r="26491" spans="15:15" x14ac:dyDescent="0.2">
      <c r="O26491" s="62"/>
    </row>
    <row r="26492" spans="15:15" x14ac:dyDescent="0.2">
      <c r="O26492" s="62"/>
    </row>
    <row r="26493" spans="15:15" x14ac:dyDescent="0.2">
      <c r="O26493" s="62"/>
    </row>
    <row r="26494" spans="15:15" x14ac:dyDescent="0.2">
      <c r="O26494" s="62"/>
    </row>
    <row r="26495" spans="15:15" x14ac:dyDescent="0.2">
      <c r="O26495" s="62"/>
    </row>
    <row r="26496" spans="15:15" x14ac:dyDescent="0.2">
      <c r="O26496" s="62"/>
    </row>
    <row r="26497" spans="15:15" x14ac:dyDescent="0.2">
      <c r="O26497" s="62"/>
    </row>
    <row r="26498" spans="15:15" x14ac:dyDescent="0.2">
      <c r="O26498" s="62"/>
    </row>
    <row r="26499" spans="15:15" x14ac:dyDescent="0.2">
      <c r="O26499" s="62"/>
    </row>
    <row r="26500" spans="15:15" x14ac:dyDescent="0.2">
      <c r="O26500" s="62"/>
    </row>
    <row r="26501" spans="15:15" x14ac:dyDescent="0.2">
      <c r="O26501" s="62"/>
    </row>
    <row r="26502" spans="15:15" x14ac:dyDescent="0.2">
      <c r="O26502" s="62"/>
    </row>
    <row r="26503" spans="15:15" x14ac:dyDescent="0.2">
      <c r="O26503" s="62"/>
    </row>
    <row r="26504" spans="15:15" x14ac:dyDescent="0.2">
      <c r="O26504" s="62"/>
    </row>
    <row r="26505" spans="15:15" x14ac:dyDescent="0.2">
      <c r="O26505" s="62"/>
    </row>
    <row r="26506" spans="15:15" x14ac:dyDescent="0.2">
      <c r="O26506" s="62"/>
    </row>
    <row r="26507" spans="15:15" x14ac:dyDescent="0.2">
      <c r="O26507" s="62"/>
    </row>
    <row r="26508" spans="15:15" x14ac:dyDescent="0.2">
      <c r="O26508" s="62"/>
    </row>
    <row r="26509" spans="15:15" x14ac:dyDescent="0.2">
      <c r="O26509" s="62"/>
    </row>
    <row r="26510" spans="15:15" x14ac:dyDescent="0.2">
      <c r="O26510" s="62"/>
    </row>
    <row r="26511" spans="15:15" x14ac:dyDescent="0.2">
      <c r="O26511" s="62"/>
    </row>
    <row r="26512" spans="15:15" x14ac:dyDescent="0.2">
      <c r="O26512" s="62"/>
    </row>
    <row r="26513" spans="15:15" x14ac:dyDescent="0.2">
      <c r="O26513" s="62"/>
    </row>
    <row r="26514" spans="15:15" x14ac:dyDescent="0.2">
      <c r="O26514" s="62"/>
    </row>
    <row r="26515" spans="15:15" x14ac:dyDescent="0.2">
      <c r="O26515" s="62"/>
    </row>
    <row r="26516" spans="15:15" x14ac:dyDescent="0.2">
      <c r="O26516" s="62"/>
    </row>
    <row r="26517" spans="15:15" x14ac:dyDescent="0.2">
      <c r="O26517" s="62"/>
    </row>
    <row r="26518" spans="15:15" x14ac:dyDescent="0.2">
      <c r="O26518" s="62"/>
    </row>
    <row r="26519" spans="15:15" x14ac:dyDescent="0.2">
      <c r="O26519" s="62"/>
    </row>
    <row r="26520" spans="15:15" x14ac:dyDescent="0.2">
      <c r="O26520" s="62"/>
    </row>
    <row r="26521" spans="15:15" x14ac:dyDescent="0.2">
      <c r="O26521" s="62"/>
    </row>
    <row r="26522" spans="15:15" x14ac:dyDescent="0.2">
      <c r="O26522" s="62"/>
    </row>
    <row r="26523" spans="15:15" x14ac:dyDescent="0.2">
      <c r="O26523" s="62"/>
    </row>
    <row r="26524" spans="15:15" x14ac:dyDescent="0.2">
      <c r="O26524" s="62"/>
    </row>
    <row r="26525" spans="15:15" x14ac:dyDescent="0.2">
      <c r="O26525" s="62"/>
    </row>
    <row r="26526" spans="15:15" x14ac:dyDescent="0.2">
      <c r="O26526" s="62"/>
    </row>
    <row r="26527" spans="15:15" x14ac:dyDescent="0.2">
      <c r="O26527" s="62"/>
    </row>
    <row r="26528" spans="15:15" x14ac:dyDescent="0.2">
      <c r="O26528" s="62"/>
    </row>
    <row r="26529" spans="15:15" x14ac:dyDescent="0.2">
      <c r="O26529" s="62"/>
    </row>
    <row r="26530" spans="15:15" x14ac:dyDescent="0.2">
      <c r="O26530" s="62"/>
    </row>
    <row r="26531" spans="15:15" x14ac:dyDescent="0.2">
      <c r="O26531" s="62"/>
    </row>
    <row r="26532" spans="15:15" x14ac:dyDescent="0.2">
      <c r="O26532" s="62"/>
    </row>
    <row r="26533" spans="15:15" x14ac:dyDescent="0.2">
      <c r="O26533" s="62"/>
    </row>
    <row r="26534" spans="15:15" x14ac:dyDescent="0.2">
      <c r="O26534" s="62"/>
    </row>
    <row r="26535" spans="15:15" x14ac:dyDescent="0.2">
      <c r="O26535" s="62"/>
    </row>
    <row r="26536" spans="15:15" x14ac:dyDescent="0.2">
      <c r="O26536" s="62"/>
    </row>
    <row r="26537" spans="15:15" x14ac:dyDescent="0.2">
      <c r="O26537" s="62"/>
    </row>
    <row r="26538" spans="15:15" x14ac:dyDescent="0.2">
      <c r="O26538" s="62"/>
    </row>
    <row r="26539" spans="15:15" x14ac:dyDescent="0.2">
      <c r="O26539" s="62"/>
    </row>
    <row r="26540" spans="15:15" x14ac:dyDescent="0.2">
      <c r="O26540" s="62"/>
    </row>
    <row r="26541" spans="15:15" x14ac:dyDescent="0.2">
      <c r="O26541" s="62"/>
    </row>
    <row r="26542" spans="15:15" x14ac:dyDescent="0.2">
      <c r="O26542" s="62"/>
    </row>
    <row r="26543" spans="15:15" x14ac:dyDescent="0.2">
      <c r="O26543" s="62"/>
    </row>
    <row r="26544" spans="15:15" x14ac:dyDescent="0.2">
      <c r="O26544" s="62"/>
    </row>
    <row r="26545" spans="15:15" x14ac:dyDescent="0.2">
      <c r="O26545" s="62"/>
    </row>
    <row r="26546" spans="15:15" x14ac:dyDescent="0.2">
      <c r="O26546" s="62"/>
    </row>
    <row r="26547" spans="15:15" x14ac:dyDescent="0.2">
      <c r="O26547" s="62"/>
    </row>
    <row r="26548" spans="15:15" x14ac:dyDescent="0.2">
      <c r="O26548" s="62"/>
    </row>
    <row r="26549" spans="15:15" x14ac:dyDescent="0.2">
      <c r="O26549" s="62"/>
    </row>
    <row r="26550" spans="15:15" x14ac:dyDescent="0.2">
      <c r="O26550" s="62"/>
    </row>
    <row r="26551" spans="15:15" x14ac:dyDescent="0.2">
      <c r="O26551" s="62"/>
    </row>
    <row r="26552" spans="15:15" x14ac:dyDescent="0.2">
      <c r="O26552" s="62"/>
    </row>
    <row r="26553" spans="15:15" x14ac:dyDescent="0.2">
      <c r="O26553" s="62"/>
    </row>
    <row r="26554" spans="15:15" x14ac:dyDescent="0.2">
      <c r="O26554" s="62"/>
    </row>
    <row r="26555" spans="15:15" x14ac:dyDescent="0.2">
      <c r="O26555" s="62"/>
    </row>
    <row r="26556" spans="15:15" x14ac:dyDescent="0.2">
      <c r="O26556" s="62"/>
    </row>
    <row r="26557" spans="15:15" x14ac:dyDescent="0.2">
      <c r="O26557" s="62"/>
    </row>
    <row r="26558" spans="15:15" x14ac:dyDescent="0.2">
      <c r="O26558" s="62"/>
    </row>
    <row r="26559" spans="15:15" x14ac:dyDescent="0.2">
      <c r="O26559" s="62"/>
    </row>
    <row r="26560" spans="15:15" x14ac:dyDescent="0.2">
      <c r="O26560" s="62"/>
    </row>
    <row r="26561" spans="15:15" x14ac:dyDescent="0.2">
      <c r="O26561" s="62"/>
    </row>
    <row r="26562" spans="15:15" x14ac:dyDescent="0.2">
      <c r="O26562" s="62"/>
    </row>
    <row r="26563" spans="15:15" x14ac:dyDescent="0.2">
      <c r="O26563" s="62"/>
    </row>
    <row r="26564" spans="15:15" x14ac:dyDescent="0.2">
      <c r="O26564" s="62"/>
    </row>
    <row r="26565" spans="15:15" x14ac:dyDescent="0.2">
      <c r="O26565" s="62"/>
    </row>
    <row r="26566" spans="15:15" x14ac:dyDescent="0.2">
      <c r="O26566" s="62"/>
    </row>
    <row r="26567" spans="15:15" x14ac:dyDescent="0.2">
      <c r="O26567" s="62"/>
    </row>
    <row r="26568" spans="15:15" x14ac:dyDescent="0.2">
      <c r="O26568" s="62"/>
    </row>
    <row r="26569" spans="15:15" x14ac:dyDescent="0.2">
      <c r="O26569" s="62"/>
    </row>
    <row r="26570" spans="15:15" x14ac:dyDescent="0.2">
      <c r="O26570" s="62"/>
    </row>
    <row r="26571" spans="15:15" x14ac:dyDescent="0.2">
      <c r="O26571" s="62"/>
    </row>
    <row r="26572" spans="15:15" x14ac:dyDescent="0.2">
      <c r="O26572" s="62"/>
    </row>
    <row r="26573" spans="15:15" x14ac:dyDescent="0.2">
      <c r="O26573" s="62"/>
    </row>
    <row r="26574" spans="15:15" x14ac:dyDescent="0.2">
      <c r="O26574" s="62"/>
    </row>
    <row r="26575" spans="15:15" x14ac:dyDescent="0.2">
      <c r="O26575" s="62"/>
    </row>
    <row r="26576" spans="15:15" x14ac:dyDescent="0.2">
      <c r="O26576" s="62"/>
    </row>
    <row r="26577" spans="15:15" x14ac:dyDescent="0.2">
      <c r="O26577" s="62"/>
    </row>
    <row r="26578" spans="15:15" x14ac:dyDescent="0.2">
      <c r="O26578" s="62"/>
    </row>
    <row r="26579" spans="15:15" x14ac:dyDescent="0.2">
      <c r="O26579" s="62"/>
    </row>
    <row r="26580" spans="15:15" x14ac:dyDescent="0.2">
      <c r="O26580" s="62"/>
    </row>
    <row r="26581" spans="15:15" x14ac:dyDescent="0.2">
      <c r="O26581" s="62"/>
    </row>
    <row r="26582" spans="15:15" x14ac:dyDescent="0.2">
      <c r="O26582" s="62"/>
    </row>
    <row r="26583" spans="15:15" x14ac:dyDescent="0.2">
      <c r="O26583" s="62"/>
    </row>
    <row r="26584" spans="15:15" x14ac:dyDescent="0.2">
      <c r="O26584" s="62"/>
    </row>
    <row r="26585" spans="15:15" x14ac:dyDescent="0.2">
      <c r="O26585" s="62"/>
    </row>
    <row r="26586" spans="15:15" x14ac:dyDescent="0.2">
      <c r="O26586" s="62"/>
    </row>
    <row r="26587" spans="15:15" x14ac:dyDescent="0.2">
      <c r="O26587" s="62"/>
    </row>
    <row r="26588" spans="15:15" x14ac:dyDescent="0.2">
      <c r="O26588" s="62"/>
    </row>
    <row r="26589" spans="15:15" x14ac:dyDescent="0.2">
      <c r="O26589" s="62"/>
    </row>
    <row r="26590" spans="15:15" x14ac:dyDescent="0.2">
      <c r="O26590" s="62"/>
    </row>
    <row r="26591" spans="15:15" x14ac:dyDescent="0.2">
      <c r="O26591" s="62"/>
    </row>
    <row r="26592" spans="15:15" x14ac:dyDescent="0.2">
      <c r="O26592" s="62"/>
    </row>
    <row r="26593" spans="15:15" x14ac:dyDescent="0.2">
      <c r="O26593" s="62"/>
    </row>
    <row r="26594" spans="15:15" x14ac:dyDescent="0.2">
      <c r="O26594" s="62"/>
    </row>
    <row r="26595" spans="15:15" x14ac:dyDescent="0.2">
      <c r="O26595" s="62"/>
    </row>
    <row r="26596" spans="15:15" x14ac:dyDescent="0.2">
      <c r="O26596" s="62"/>
    </row>
    <row r="26597" spans="15:15" x14ac:dyDescent="0.2">
      <c r="O26597" s="62"/>
    </row>
    <row r="26598" spans="15:15" x14ac:dyDescent="0.2">
      <c r="O26598" s="62"/>
    </row>
    <row r="26599" spans="15:15" x14ac:dyDescent="0.2">
      <c r="O26599" s="62"/>
    </row>
    <row r="26600" spans="15:15" x14ac:dyDescent="0.2">
      <c r="O26600" s="62"/>
    </row>
    <row r="26601" spans="15:15" x14ac:dyDescent="0.2">
      <c r="O26601" s="62"/>
    </row>
    <row r="26602" spans="15:15" x14ac:dyDescent="0.2">
      <c r="O26602" s="62"/>
    </row>
    <row r="26603" spans="15:15" x14ac:dyDescent="0.2">
      <c r="O26603" s="62"/>
    </row>
    <row r="26604" spans="15:15" x14ac:dyDescent="0.2">
      <c r="O26604" s="62"/>
    </row>
    <row r="26605" spans="15:15" x14ac:dyDescent="0.2">
      <c r="O26605" s="62"/>
    </row>
    <row r="26606" spans="15:15" x14ac:dyDescent="0.2">
      <c r="O26606" s="62"/>
    </row>
    <row r="26607" spans="15:15" x14ac:dyDescent="0.2">
      <c r="O26607" s="62"/>
    </row>
    <row r="26608" spans="15:15" x14ac:dyDescent="0.2">
      <c r="O26608" s="62"/>
    </row>
    <row r="26609" spans="15:15" x14ac:dyDescent="0.2">
      <c r="O26609" s="62"/>
    </row>
    <row r="26610" spans="15:15" x14ac:dyDescent="0.2">
      <c r="O26610" s="62"/>
    </row>
    <row r="26611" spans="15:15" x14ac:dyDescent="0.2">
      <c r="O26611" s="62"/>
    </row>
    <row r="26612" spans="15:15" x14ac:dyDescent="0.2">
      <c r="O26612" s="62"/>
    </row>
    <row r="26613" spans="15:15" x14ac:dyDescent="0.2">
      <c r="O26613" s="62"/>
    </row>
    <row r="26614" spans="15:15" x14ac:dyDescent="0.2">
      <c r="O26614" s="62"/>
    </row>
    <row r="26615" spans="15:15" x14ac:dyDescent="0.2">
      <c r="O26615" s="62"/>
    </row>
    <row r="26616" spans="15:15" x14ac:dyDescent="0.2">
      <c r="O26616" s="62"/>
    </row>
    <row r="26617" spans="15:15" x14ac:dyDescent="0.2">
      <c r="O26617" s="62"/>
    </row>
    <row r="26618" spans="15:15" x14ac:dyDescent="0.2">
      <c r="O26618" s="62"/>
    </row>
    <row r="26619" spans="15:15" x14ac:dyDescent="0.2">
      <c r="O26619" s="62"/>
    </row>
    <row r="26620" spans="15:15" x14ac:dyDescent="0.2">
      <c r="O26620" s="62"/>
    </row>
    <row r="26621" spans="15:15" x14ac:dyDescent="0.2">
      <c r="O26621" s="62"/>
    </row>
    <row r="26622" spans="15:15" x14ac:dyDescent="0.2">
      <c r="O26622" s="62"/>
    </row>
    <row r="26623" spans="15:15" x14ac:dyDescent="0.2">
      <c r="O26623" s="62"/>
    </row>
    <row r="26624" spans="15:15" x14ac:dyDescent="0.2">
      <c r="O26624" s="62"/>
    </row>
    <row r="26625" spans="15:15" x14ac:dyDescent="0.2">
      <c r="O26625" s="62"/>
    </row>
    <row r="26626" spans="15:15" x14ac:dyDescent="0.2">
      <c r="O26626" s="62"/>
    </row>
    <row r="26627" spans="15:15" x14ac:dyDescent="0.2">
      <c r="O26627" s="62"/>
    </row>
    <row r="26628" spans="15:15" x14ac:dyDescent="0.2">
      <c r="O26628" s="62"/>
    </row>
    <row r="26629" spans="15:15" x14ac:dyDescent="0.2">
      <c r="O26629" s="62"/>
    </row>
    <row r="26630" spans="15:15" x14ac:dyDescent="0.2">
      <c r="O26630" s="62"/>
    </row>
    <row r="26631" spans="15:15" x14ac:dyDescent="0.2">
      <c r="O26631" s="62"/>
    </row>
    <row r="26632" spans="15:15" x14ac:dyDescent="0.2">
      <c r="O26632" s="62"/>
    </row>
    <row r="26633" spans="15:15" x14ac:dyDescent="0.2">
      <c r="O26633" s="62"/>
    </row>
    <row r="26634" spans="15:15" x14ac:dyDescent="0.2">
      <c r="O26634" s="62"/>
    </row>
    <row r="26635" spans="15:15" x14ac:dyDescent="0.2">
      <c r="O26635" s="62"/>
    </row>
    <row r="26636" spans="15:15" x14ac:dyDescent="0.2">
      <c r="O26636" s="62"/>
    </row>
    <row r="26637" spans="15:15" x14ac:dyDescent="0.2">
      <c r="O26637" s="62"/>
    </row>
    <row r="26638" spans="15:15" x14ac:dyDescent="0.2">
      <c r="O26638" s="62"/>
    </row>
    <row r="26639" spans="15:15" x14ac:dyDescent="0.2">
      <c r="O26639" s="62"/>
    </row>
    <row r="26640" spans="15:15" x14ac:dyDescent="0.2">
      <c r="O26640" s="62"/>
    </row>
    <row r="26641" spans="15:15" x14ac:dyDescent="0.2">
      <c r="O26641" s="62"/>
    </row>
    <row r="26642" spans="15:15" x14ac:dyDescent="0.2">
      <c r="O26642" s="62"/>
    </row>
    <row r="26643" spans="15:15" x14ac:dyDescent="0.2">
      <c r="O26643" s="62"/>
    </row>
    <row r="26644" spans="15:15" x14ac:dyDescent="0.2">
      <c r="O26644" s="62"/>
    </row>
    <row r="26645" spans="15:15" x14ac:dyDescent="0.2">
      <c r="O26645" s="62"/>
    </row>
    <row r="26646" spans="15:15" x14ac:dyDescent="0.2">
      <c r="O26646" s="62"/>
    </row>
    <row r="26647" spans="15:15" x14ac:dyDescent="0.2">
      <c r="O26647" s="62"/>
    </row>
    <row r="26648" spans="15:15" x14ac:dyDescent="0.2">
      <c r="O26648" s="62"/>
    </row>
    <row r="26649" spans="15:15" x14ac:dyDescent="0.2">
      <c r="O26649" s="62"/>
    </row>
    <row r="26650" spans="15:15" x14ac:dyDescent="0.2">
      <c r="O26650" s="62"/>
    </row>
    <row r="26651" spans="15:15" x14ac:dyDescent="0.2">
      <c r="O26651" s="62"/>
    </row>
    <row r="26652" spans="15:15" x14ac:dyDescent="0.2">
      <c r="O26652" s="62"/>
    </row>
    <row r="26653" spans="15:15" x14ac:dyDescent="0.2">
      <c r="O26653" s="62"/>
    </row>
    <row r="26654" spans="15:15" x14ac:dyDescent="0.2">
      <c r="O26654" s="62"/>
    </row>
    <row r="26655" spans="15:15" x14ac:dyDescent="0.2">
      <c r="O26655" s="62"/>
    </row>
    <row r="26656" spans="15:15" x14ac:dyDescent="0.2">
      <c r="O26656" s="62"/>
    </row>
    <row r="26657" spans="15:15" x14ac:dyDescent="0.2">
      <c r="O26657" s="62"/>
    </row>
    <row r="26658" spans="15:15" x14ac:dyDescent="0.2">
      <c r="O26658" s="62"/>
    </row>
    <row r="26659" spans="15:15" x14ac:dyDescent="0.2">
      <c r="O26659" s="62"/>
    </row>
    <row r="26660" spans="15:15" x14ac:dyDescent="0.2">
      <c r="O26660" s="62"/>
    </row>
    <row r="26661" spans="15:15" x14ac:dyDescent="0.2">
      <c r="O26661" s="62"/>
    </row>
    <row r="26662" spans="15:15" x14ac:dyDescent="0.2">
      <c r="O26662" s="62"/>
    </row>
    <row r="26663" spans="15:15" x14ac:dyDescent="0.2">
      <c r="O26663" s="62"/>
    </row>
    <row r="26664" spans="15:15" x14ac:dyDescent="0.2">
      <c r="O26664" s="62"/>
    </row>
    <row r="26665" spans="15:15" x14ac:dyDescent="0.2">
      <c r="O26665" s="62"/>
    </row>
    <row r="26666" spans="15:15" x14ac:dyDescent="0.2">
      <c r="O26666" s="62"/>
    </row>
    <row r="26667" spans="15:15" x14ac:dyDescent="0.2">
      <c r="O26667" s="62"/>
    </row>
    <row r="26668" spans="15:15" x14ac:dyDescent="0.2">
      <c r="O26668" s="62"/>
    </row>
    <row r="26669" spans="15:15" x14ac:dyDescent="0.2">
      <c r="O26669" s="62"/>
    </row>
    <row r="26670" spans="15:15" x14ac:dyDescent="0.2">
      <c r="O26670" s="62"/>
    </row>
    <row r="26671" spans="15:15" x14ac:dyDescent="0.2">
      <c r="O26671" s="62"/>
    </row>
    <row r="26672" spans="15:15" x14ac:dyDescent="0.2">
      <c r="O26672" s="62"/>
    </row>
    <row r="26673" spans="15:15" x14ac:dyDescent="0.2">
      <c r="O26673" s="62"/>
    </row>
    <row r="26674" spans="15:15" x14ac:dyDescent="0.2">
      <c r="O26674" s="62"/>
    </row>
    <row r="26675" spans="15:15" x14ac:dyDescent="0.2">
      <c r="O26675" s="62"/>
    </row>
    <row r="26676" spans="15:15" x14ac:dyDescent="0.2">
      <c r="O26676" s="62"/>
    </row>
    <row r="26677" spans="15:15" x14ac:dyDescent="0.2">
      <c r="O26677" s="62"/>
    </row>
    <row r="26678" spans="15:15" x14ac:dyDescent="0.2">
      <c r="O26678" s="62"/>
    </row>
    <row r="26679" spans="15:15" x14ac:dyDescent="0.2">
      <c r="O26679" s="62"/>
    </row>
    <row r="26680" spans="15:15" x14ac:dyDescent="0.2">
      <c r="O26680" s="62"/>
    </row>
    <row r="26681" spans="15:15" x14ac:dyDescent="0.2">
      <c r="O26681" s="62"/>
    </row>
    <row r="26682" spans="15:15" x14ac:dyDescent="0.2">
      <c r="O26682" s="62"/>
    </row>
    <row r="26683" spans="15:15" x14ac:dyDescent="0.2">
      <c r="O26683" s="62"/>
    </row>
    <row r="26684" spans="15:15" x14ac:dyDescent="0.2">
      <c r="O26684" s="62"/>
    </row>
    <row r="26685" spans="15:15" x14ac:dyDescent="0.2">
      <c r="O26685" s="62"/>
    </row>
    <row r="26686" spans="15:15" x14ac:dyDescent="0.2">
      <c r="O26686" s="62"/>
    </row>
    <row r="26687" spans="15:15" x14ac:dyDescent="0.2">
      <c r="O26687" s="62"/>
    </row>
    <row r="26688" spans="15:15" x14ac:dyDescent="0.2">
      <c r="O26688" s="62"/>
    </row>
    <row r="26689" spans="15:15" x14ac:dyDescent="0.2">
      <c r="O26689" s="62"/>
    </row>
    <row r="26690" spans="15:15" x14ac:dyDescent="0.2">
      <c r="O26690" s="62"/>
    </row>
    <row r="26691" spans="15:15" x14ac:dyDescent="0.2">
      <c r="O26691" s="62"/>
    </row>
    <row r="26692" spans="15:15" x14ac:dyDescent="0.2">
      <c r="O26692" s="62"/>
    </row>
    <row r="26693" spans="15:15" x14ac:dyDescent="0.2">
      <c r="O26693" s="62"/>
    </row>
    <row r="26694" spans="15:15" x14ac:dyDescent="0.2">
      <c r="O26694" s="62"/>
    </row>
    <row r="26695" spans="15:15" x14ac:dyDescent="0.2">
      <c r="O26695" s="62"/>
    </row>
    <row r="26696" spans="15:15" x14ac:dyDescent="0.2">
      <c r="O26696" s="62"/>
    </row>
    <row r="26697" spans="15:15" x14ac:dyDescent="0.2">
      <c r="O26697" s="62"/>
    </row>
    <row r="26698" spans="15:15" x14ac:dyDescent="0.2">
      <c r="O26698" s="62"/>
    </row>
    <row r="26699" spans="15:15" x14ac:dyDescent="0.2">
      <c r="O26699" s="62"/>
    </row>
    <row r="26700" spans="15:15" x14ac:dyDescent="0.2">
      <c r="O26700" s="62"/>
    </row>
    <row r="26701" spans="15:15" x14ac:dyDescent="0.2">
      <c r="O26701" s="62"/>
    </row>
    <row r="26702" spans="15:15" x14ac:dyDescent="0.2">
      <c r="O26702" s="62"/>
    </row>
    <row r="26703" spans="15:15" x14ac:dyDescent="0.2">
      <c r="O26703" s="62"/>
    </row>
    <row r="26704" spans="15:15" x14ac:dyDescent="0.2">
      <c r="O26704" s="62"/>
    </row>
    <row r="26705" spans="15:15" x14ac:dyDescent="0.2">
      <c r="O26705" s="62"/>
    </row>
    <row r="26706" spans="15:15" x14ac:dyDescent="0.2">
      <c r="O26706" s="62"/>
    </row>
    <row r="26707" spans="15:15" x14ac:dyDescent="0.2">
      <c r="O26707" s="62"/>
    </row>
    <row r="26708" spans="15:15" x14ac:dyDescent="0.2">
      <c r="O26708" s="62"/>
    </row>
    <row r="26709" spans="15:15" x14ac:dyDescent="0.2">
      <c r="O26709" s="62"/>
    </row>
    <row r="26710" spans="15:15" x14ac:dyDescent="0.2">
      <c r="O26710" s="62"/>
    </row>
    <row r="26711" spans="15:15" x14ac:dyDescent="0.2">
      <c r="O26711" s="62"/>
    </row>
    <row r="26712" spans="15:15" x14ac:dyDescent="0.2">
      <c r="O26712" s="62"/>
    </row>
    <row r="26713" spans="15:15" x14ac:dyDescent="0.2">
      <c r="O26713" s="62"/>
    </row>
    <row r="26714" spans="15:15" x14ac:dyDescent="0.2">
      <c r="O26714" s="62"/>
    </row>
    <row r="26715" spans="15:15" x14ac:dyDescent="0.2">
      <c r="O26715" s="62"/>
    </row>
    <row r="26716" spans="15:15" x14ac:dyDescent="0.2">
      <c r="O26716" s="62"/>
    </row>
    <row r="26717" spans="15:15" x14ac:dyDescent="0.2">
      <c r="O26717" s="62"/>
    </row>
    <row r="26718" spans="15:15" x14ac:dyDescent="0.2">
      <c r="O26718" s="62"/>
    </row>
    <row r="26719" spans="15:15" x14ac:dyDescent="0.2">
      <c r="O26719" s="62"/>
    </row>
    <row r="26720" spans="15:15" x14ac:dyDescent="0.2">
      <c r="O26720" s="62"/>
    </row>
    <row r="26721" spans="15:15" x14ac:dyDescent="0.2">
      <c r="O26721" s="62"/>
    </row>
    <row r="26722" spans="15:15" x14ac:dyDescent="0.2">
      <c r="O26722" s="62"/>
    </row>
    <row r="26723" spans="15:15" x14ac:dyDescent="0.2">
      <c r="O26723" s="62"/>
    </row>
    <row r="26724" spans="15:15" x14ac:dyDescent="0.2">
      <c r="O26724" s="62"/>
    </row>
    <row r="26725" spans="15:15" x14ac:dyDescent="0.2">
      <c r="O26725" s="62"/>
    </row>
    <row r="26726" spans="15:15" x14ac:dyDescent="0.2">
      <c r="O26726" s="62"/>
    </row>
    <row r="26727" spans="15:15" x14ac:dyDescent="0.2">
      <c r="O26727" s="62"/>
    </row>
    <row r="26728" spans="15:15" x14ac:dyDescent="0.2">
      <c r="O26728" s="62"/>
    </row>
    <row r="26729" spans="15:15" x14ac:dyDescent="0.2">
      <c r="O26729" s="62"/>
    </row>
    <row r="26730" spans="15:15" x14ac:dyDescent="0.2">
      <c r="O26730" s="62"/>
    </row>
    <row r="26731" spans="15:15" x14ac:dyDescent="0.2">
      <c r="O26731" s="62"/>
    </row>
    <row r="26732" spans="15:15" x14ac:dyDescent="0.2">
      <c r="O26732" s="62"/>
    </row>
    <row r="26733" spans="15:15" x14ac:dyDescent="0.2">
      <c r="O26733" s="62"/>
    </row>
    <row r="26734" spans="15:15" x14ac:dyDescent="0.2">
      <c r="O26734" s="62"/>
    </row>
    <row r="26735" spans="15:15" x14ac:dyDescent="0.2">
      <c r="O26735" s="62"/>
    </row>
    <row r="26736" spans="15:15" x14ac:dyDescent="0.2">
      <c r="O26736" s="62"/>
    </row>
    <row r="26737" spans="15:15" x14ac:dyDescent="0.2">
      <c r="O26737" s="62"/>
    </row>
    <row r="26738" spans="15:15" x14ac:dyDescent="0.2">
      <c r="O26738" s="62"/>
    </row>
    <row r="26739" spans="15:15" x14ac:dyDescent="0.2">
      <c r="O26739" s="62"/>
    </row>
    <row r="26740" spans="15:15" x14ac:dyDescent="0.2">
      <c r="O26740" s="62"/>
    </row>
    <row r="26741" spans="15:15" x14ac:dyDescent="0.2">
      <c r="O26741" s="62"/>
    </row>
    <row r="26742" spans="15:15" x14ac:dyDescent="0.2">
      <c r="O26742" s="62"/>
    </row>
    <row r="26743" spans="15:15" x14ac:dyDescent="0.2">
      <c r="O26743" s="62"/>
    </row>
    <row r="26744" spans="15:15" x14ac:dyDescent="0.2">
      <c r="O26744" s="62"/>
    </row>
    <row r="26745" spans="15:15" x14ac:dyDescent="0.2">
      <c r="O26745" s="62"/>
    </row>
    <row r="26746" spans="15:15" x14ac:dyDescent="0.2">
      <c r="O26746" s="62"/>
    </row>
    <row r="26747" spans="15:15" x14ac:dyDescent="0.2">
      <c r="O26747" s="62"/>
    </row>
    <row r="26748" spans="15:15" x14ac:dyDescent="0.2">
      <c r="O26748" s="62"/>
    </row>
    <row r="26749" spans="15:15" x14ac:dyDescent="0.2">
      <c r="O26749" s="62"/>
    </row>
    <row r="26750" spans="15:15" x14ac:dyDescent="0.2">
      <c r="O26750" s="62"/>
    </row>
    <row r="26751" spans="15:15" x14ac:dyDescent="0.2">
      <c r="O26751" s="62"/>
    </row>
    <row r="26752" spans="15:15" x14ac:dyDescent="0.2">
      <c r="O26752" s="62"/>
    </row>
    <row r="26753" spans="15:15" x14ac:dyDescent="0.2">
      <c r="O26753" s="62"/>
    </row>
    <row r="26754" spans="15:15" x14ac:dyDescent="0.2">
      <c r="O26754" s="62"/>
    </row>
    <row r="26755" spans="15:15" x14ac:dyDescent="0.2">
      <c r="O26755" s="62"/>
    </row>
    <row r="26756" spans="15:15" x14ac:dyDescent="0.2">
      <c r="O26756" s="62"/>
    </row>
    <row r="26757" spans="15:15" x14ac:dyDescent="0.2">
      <c r="O26757" s="62"/>
    </row>
    <row r="26758" spans="15:15" x14ac:dyDescent="0.2">
      <c r="O26758" s="62"/>
    </row>
    <row r="26759" spans="15:15" x14ac:dyDescent="0.2">
      <c r="O26759" s="62"/>
    </row>
    <row r="26760" spans="15:15" x14ac:dyDescent="0.2">
      <c r="O26760" s="62"/>
    </row>
    <row r="26761" spans="15:15" x14ac:dyDescent="0.2">
      <c r="O26761" s="62"/>
    </row>
    <row r="26762" spans="15:15" x14ac:dyDescent="0.2">
      <c r="O26762" s="62"/>
    </row>
    <row r="26763" spans="15:15" x14ac:dyDescent="0.2">
      <c r="O26763" s="62"/>
    </row>
    <row r="26764" spans="15:15" x14ac:dyDescent="0.2">
      <c r="O26764" s="62"/>
    </row>
    <row r="26765" spans="15:15" x14ac:dyDescent="0.2">
      <c r="O26765" s="62"/>
    </row>
    <row r="26766" spans="15:15" x14ac:dyDescent="0.2">
      <c r="O26766" s="62"/>
    </row>
    <row r="26767" spans="15:15" x14ac:dyDescent="0.2">
      <c r="O26767" s="62"/>
    </row>
    <row r="26768" spans="15:15" x14ac:dyDescent="0.2">
      <c r="O26768" s="62"/>
    </row>
    <row r="26769" spans="15:15" x14ac:dyDescent="0.2">
      <c r="O26769" s="62"/>
    </row>
    <row r="26770" spans="15:15" x14ac:dyDescent="0.2">
      <c r="O26770" s="62"/>
    </row>
    <row r="26771" spans="15:15" x14ac:dyDescent="0.2">
      <c r="O26771" s="62"/>
    </row>
    <row r="26772" spans="15:15" x14ac:dyDescent="0.2">
      <c r="O26772" s="62"/>
    </row>
    <row r="26773" spans="15:15" x14ac:dyDescent="0.2">
      <c r="O26773" s="62"/>
    </row>
    <row r="26774" spans="15:15" x14ac:dyDescent="0.2">
      <c r="O26774" s="62"/>
    </row>
    <row r="26775" spans="15:15" x14ac:dyDescent="0.2">
      <c r="O26775" s="62"/>
    </row>
    <row r="26776" spans="15:15" x14ac:dyDescent="0.2">
      <c r="O26776" s="62"/>
    </row>
    <row r="26777" spans="15:15" x14ac:dyDescent="0.2">
      <c r="O26777" s="62"/>
    </row>
    <row r="26778" spans="15:15" x14ac:dyDescent="0.2">
      <c r="O26778" s="62"/>
    </row>
    <row r="26779" spans="15:15" x14ac:dyDescent="0.2">
      <c r="O26779" s="62"/>
    </row>
    <row r="26780" spans="15:15" x14ac:dyDescent="0.2">
      <c r="O26780" s="62"/>
    </row>
    <row r="26781" spans="15:15" x14ac:dyDescent="0.2">
      <c r="O26781" s="62"/>
    </row>
    <row r="26782" spans="15:15" x14ac:dyDescent="0.2">
      <c r="O26782" s="62"/>
    </row>
    <row r="26783" spans="15:15" x14ac:dyDescent="0.2">
      <c r="O26783" s="62"/>
    </row>
    <row r="26784" spans="15:15" x14ac:dyDescent="0.2">
      <c r="O26784" s="62"/>
    </row>
    <row r="26785" spans="15:15" x14ac:dyDescent="0.2">
      <c r="O26785" s="62"/>
    </row>
    <row r="26786" spans="15:15" x14ac:dyDescent="0.2">
      <c r="O26786" s="62"/>
    </row>
    <row r="26787" spans="15:15" x14ac:dyDescent="0.2">
      <c r="O26787" s="62"/>
    </row>
    <row r="26788" spans="15:15" x14ac:dyDescent="0.2">
      <c r="O26788" s="62"/>
    </row>
    <row r="26789" spans="15:15" x14ac:dyDescent="0.2">
      <c r="O26789" s="62"/>
    </row>
    <row r="26790" spans="15:15" x14ac:dyDescent="0.2">
      <c r="O26790" s="62"/>
    </row>
    <row r="26791" spans="15:15" x14ac:dyDescent="0.2">
      <c r="O26791" s="62"/>
    </row>
    <row r="26792" spans="15:15" x14ac:dyDescent="0.2">
      <c r="O26792" s="62"/>
    </row>
    <row r="26793" spans="15:15" x14ac:dyDescent="0.2">
      <c r="O26793" s="62"/>
    </row>
    <row r="26794" spans="15:15" x14ac:dyDescent="0.2">
      <c r="O26794" s="62"/>
    </row>
    <row r="26795" spans="15:15" x14ac:dyDescent="0.2">
      <c r="O26795" s="62"/>
    </row>
    <row r="26796" spans="15:15" x14ac:dyDescent="0.2">
      <c r="O26796" s="62"/>
    </row>
    <row r="26797" spans="15:15" x14ac:dyDescent="0.2">
      <c r="O26797" s="62"/>
    </row>
    <row r="26798" spans="15:15" x14ac:dyDescent="0.2">
      <c r="O26798" s="62"/>
    </row>
    <row r="26799" spans="15:15" x14ac:dyDescent="0.2">
      <c r="O26799" s="62"/>
    </row>
    <row r="26800" spans="15:15" x14ac:dyDescent="0.2">
      <c r="O26800" s="62"/>
    </row>
    <row r="26801" spans="15:15" x14ac:dyDescent="0.2">
      <c r="O26801" s="62"/>
    </row>
    <row r="26802" spans="15:15" x14ac:dyDescent="0.2">
      <c r="O26802" s="62"/>
    </row>
    <row r="26803" spans="15:15" x14ac:dyDescent="0.2">
      <c r="O26803" s="62"/>
    </row>
    <row r="26804" spans="15:15" x14ac:dyDescent="0.2">
      <c r="O26804" s="62"/>
    </row>
    <row r="26805" spans="15:15" x14ac:dyDescent="0.2">
      <c r="O26805" s="62"/>
    </row>
    <row r="26806" spans="15:15" x14ac:dyDescent="0.2">
      <c r="O26806" s="62"/>
    </row>
    <row r="26807" spans="15:15" x14ac:dyDescent="0.2">
      <c r="O26807" s="62"/>
    </row>
    <row r="26808" spans="15:15" x14ac:dyDescent="0.2">
      <c r="O26808" s="62"/>
    </row>
    <row r="26809" spans="15:15" x14ac:dyDescent="0.2">
      <c r="O26809" s="62"/>
    </row>
    <row r="26810" spans="15:15" x14ac:dyDescent="0.2">
      <c r="O26810" s="62"/>
    </row>
    <row r="26811" spans="15:15" x14ac:dyDescent="0.2">
      <c r="O26811" s="62"/>
    </row>
    <row r="26812" spans="15:15" x14ac:dyDescent="0.2">
      <c r="O26812" s="62"/>
    </row>
    <row r="26813" spans="15:15" x14ac:dyDescent="0.2">
      <c r="O26813" s="62"/>
    </row>
    <row r="26814" spans="15:15" x14ac:dyDescent="0.2">
      <c r="O26814" s="62"/>
    </row>
    <row r="26815" spans="15:15" x14ac:dyDescent="0.2">
      <c r="O26815" s="62"/>
    </row>
    <row r="26816" spans="15:15" x14ac:dyDescent="0.2">
      <c r="O26816" s="62"/>
    </row>
    <row r="26817" spans="15:15" x14ac:dyDescent="0.2">
      <c r="O26817" s="62"/>
    </row>
    <row r="26818" spans="15:15" x14ac:dyDescent="0.2">
      <c r="O26818" s="62"/>
    </row>
    <row r="26819" spans="15:15" x14ac:dyDescent="0.2">
      <c r="O26819" s="62"/>
    </row>
    <row r="26820" spans="15:15" x14ac:dyDescent="0.2">
      <c r="O26820" s="62"/>
    </row>
    <row r="26821" spans="15:15" x14ac:dyDescent="0.2">
      <c r="O26821" s="62"/>
    </row>
    <row r="26822" spans="15:15" x14ac:dyDescent="0.2">
      <c r="O26822" s="62"/>
    </row>
    <row r="26823" spans="15:15" x14ac:dyDescent="0.2">
      <c r="O26823" s="62"/>
    </row>
    <row r="26824" spans="15:15" x14ac:dyDescent="0.2">
      <c r="O26824" s="62"/>
    </row>
    <row r="26825" spans="15:15" x14ac:dyDescent="0.2">
      <c r="O26825" s="62"/>
    </row>
    <row r="26826" spans="15:15" x14ac:dyDescent="0.2">
      <c r="O26826" s="62"/>
    </row>
    <row r="26827" spans="15:15" x14ac:dyDescent="0.2">
      <c r="O26827" s="62"/>
    </row>
    <row r="26828" spans="15:15" x14ac:dyDescent="0.2">
      <c r="O26828" s="62"/>
    </row>
    <row r="26829" spans="15:15" x14ac:dyDescent="0.2">
      <c r="O26829" s="62"/>
    </row>
    <row r="26830" spans="15:15" x14ac:dyDescent="0.2">
      <c r="O26830" s="62"/>
    </row>
    <row r="26831" spans="15:15" x14ac:dyDescent="0.2">
      <c r="O26831" s="62"/>
    </row>
    <row r="26832" spans="15:15" x14ac:dyDescent="0.2">
      <c r="O26832" s="62"/>
    </row>
    <row r="26833" spans="15:15" x14ac:dyDescent="0.2">
      <c r="O26833" s="62"/>
    </row>
    <row r="26834" spans="15:15" x14ac:dyDescent="0.2">
      <c r="O26834" s="62"/>
    </row>
    <row r="26835" spans="15:15" x14ac:dyDescent="0.2">
      <c r="O26835" s="62"/>
    </row>
    <row r="26836" spans="15:15" x14ac:dyDescent="0.2">
      <c r="O26836" s="62"/>
    </row>
    <row r="26837" spans="15:15" x14ac:dyDescent="0.2">
      <c r="O26837" s="62"/>
    </row>
    <row r="26838" spans="15:15" x14ac:dyDescent="0.2">
      <c r="O26838" s="62"/>
    </row>
    <row r="26839" spans="15:15" x14ac:dyDescent="0.2">
      <c r="O26839" s="62"/>
    </row>
    <row r="26840" spans="15:15" x14ac:dyDescent="0.2">
      <c r="O26840" s="62"/>
    </row>
    <row r="26841" spans="15:15" x14ac:dyDescent="0.2">
      <c r="O26841" s="62"/>
    </row>
    <row r="26842" spans="15:15" x14ac:dyDescent="0.2">
      <c r="O26842" s="62"/>
    </row>
    <row r="26843" spans="15:15" x14ac:dyDescent="0.2">
      <c r="O26843" s="62"/>
    </row>
    <row r="26844" spans="15:15" x14ac:dyDescent="0.2">
      <c r="O26844" s="62"/>
    </row>
    <row r="26845" spans="15:15" x14ac:dyDescent="0.2">
      <c r="O26845" s="62"/>
    </row>
    <row r="26846" spans="15:15" x14ac:dyDescent="0.2">
      <c r="O26846" s="62"/>
    </row>
    <row r="26847" spans="15:15" x14ac:dyDescent="0.2">
      <c r="O26847" s="62"/>
    </row>
    <row r="26848" spans="15:15" x14ac:dyDescent="0.2">
      <c r="O26848" s="62"/>
    </row>
    <row r="26849" spans="15:15" x14ac:dyDescent="0.2">
      <c r="O26849" s="62"/>
    </row>
    <row r="26850" spans="15:15" x14ac:dyDescent="0.2">
      <c r="O26850" s="62"/>
    </row>
    <row r="26851" spans="15:15" x14ac:dyDescent="0.2">
      <c r="O26851" s="62"/>
    </row>
    <row r="26852" spans="15:15" x14ac:dyDescent="0.2">
      <c r="O26852" s="62"/>
    </row>
    <row r="26853" spans="15:15" x14ac:dyDescent="0.2">
      <c r="O26853" s="62"/>
    </row>
    <row r="26854" spans="15:15" x14ac:dyDescent="0.2">
      <c r="O26854" s="62"/>
    </row>
    <row r="26855" spans="15:15" x14ac:dyDescent="0.2">
      <c r="O26855" s="62"/>
    </row>
    <row r="26856" spans="15:15" x14ac:dyDescent="0.2">
      <c r="O26856" s="62"/>
    </row>
    <row r="26857" spans="15:15" x14ac:dyDescent="0.2">
      <c r="O26857" s="62"/>
    </row>
    <row r="26858" spans="15:15" x14ac:dyDescent="0.2">
      <c r="O26858" s="62"/>
    </row>
    <row r="26859" spans="15:15" x14ac:dyDescent="0.2">
      <c r="O26859" s="62"/>
    </row>
    <row r="26860" spans="15:15" x14ac:dyDescent="0.2">
      <c r="O26860" s="62"/>
    </row>
    <row r="26861" spans="15:15" x14ac:dyDescent="0.2">
      <c r="O26861" s="62"/>
    </row>
    <row r="26862" spans="15:15" x14ac:dyDescent="0.2">
      <c r="O26862" s="62"/>
    </row>
    <row r="26863" spans="15:15" x14ac:dyDescent="0.2">
      <c r="O26863" s="62"/>
    </row>
    <row r="26864" spans="15:15" x14ac:dyDescent="0.2">
      <c r="O26864" s="62"/>
    </row>
    <row r="26865" spans="15:15" x14ac:dyDescent="0.2">
      <c r="O26865" s="62"/>
    </row>
    <row r="26866" spans="15:15" x14ac:dyDescent="0.2">
      <c r="O26866" s="62"/>
    </row>
    <row r="26867" spans="15:15" x14ac:dyDescent="0.2">
      <c r="O26867" s="62"/>
    </row>
    <row r="26868" spans="15:15" x14ac:dyDescent="0.2">
      <c r="O26868" s="62"/>
    </row>
    <row r="26869" spans="15:15" x14ac:dyDescent="0.2">
      <c r="O26869" s="62"/>
    </row>
    <row r="26870" spans="15:15" x14ac:dyDescent="0.2">
      <c r="O26870" s="62"/>
    </row>
    <row r="26871" spans="15:15" x14ac:dyDescent="0.2">
      <c r="O26871" s="62"/>
    </row>
    <row r="26872" spans="15:15" x14ac:dyDescent="0.2">
      <c r="O26872" s="62"/>
    </row>
    <row r="26873" spans="15:15" x14ac:dyDescent="0.2">
      <c r="O26873" s="62"/>
    </row>
    <row r="26874" spans="15:15" x14ac:dyDescent="0.2">
      <c r="O26874" s="62"/>
    </row>
    <row r="26875" spans="15:15" x14ac:dyDescent="0.2">
      <c r="O26875" s="62"/>
    </row>
    <row r="26876" spans="15:15" x14ac:dyDescent="0.2">
      <c r="O26876" s="62"/>
    </row>
    <row r="26877" spans="15:15" x14ac:dyDescent="0.2">
      <c r="O26877" s="62"/>
    </row>
    <row r="26878" spans="15:15" x14ac:dyDescent="0.2">
      <c r="O26878" s="62"/>
    </row>
    <row r="26879" spans="15:15" x14ac:dyDescent="0.2">
      <c r="O26879" s="62"/>
    </row>
    <row r="26880" spans="15:15" x14ac:dyDescent="0.2">
      <c r="O26880" s="62"/>
    </row>
    <row r="26881" spans="15:15" x14ac:dyDescent="0.2">
      <c r="O26881" s="62"/>
    </row>
    <row r="26882" spans="15:15" x14ac:dyDescent="0.2">
      <c r="O26882" s="62"/>
    </row>
    <row r="26883" spans="15:15" x14ac:dyDescent="0.2">
      <c r="O26883" s="62"/>
    </row>
    <row r="26884" spans="15:15" x14ac:dyDescent="0.2">
      <c r="O26884" s="62"/>
    </row>
    <row r="26885" spans="15:15" x14ac:dyDescent="0.2">
      <c r="O26885" s="62"/>
    </row>
    <row r="26886" spans="15:15" x14ac:dyDescent="0.2">
      <c r="O26886" s="62"/>
    </row>
    <row r="26887" spans="15:15" x14ac:dyDescent="0.2">
      <c r="O26887" s="62"/>
    </row>
    <row r="26888" spans="15:15" x14ac:dyDescent="0.2">
      <c r="O26888" s="62"/>
    </row>
    <row r="26889" spans="15:15" x14ac:dyDescent="0.2">
      <c r="O26889" s="62"/>
    </row>
    <row r="26890" spans="15:15" x14ac:dyDescent="0.2">
      <c r="O26890" s="62"/>
    </row>
    <row r="26891" spans="15:15" x14ac:dyDescent="0.2">
      <c r="O26891" s="62"/>
    </row>
    <row r="26892" spans="15:15" x14ac:dyDescent="0.2">
      <c r="O26892" s="62"/>
    </row>
    <row r="26893" spans="15:15" x14ac:dyDescent="0.2">
      <c r="O26893" s="62"/>
    </row>
    <row r="26894" spans="15:15" x14ac:dyDescent="0.2">
      <c r="O26894" s="62"/>
    </row>
    <row r="26895" spans="15:15" x14ac:dyDescent="0.2">
      <c r="O26895" s="62"/>
    </row>
    <row r="26896" spans="15:15" x14ac:dyDescent="0.2">
      <c r="O26896" s="62"/>
    </row>
    <row r="26897" spans="15:15" x14ac:dyDescent="0.2">
      <c r="O26897" s="62"/>
    </row>
    <row r="26898" spans="15:15" x14ac:dyDescent="0.2">
      <c r="O26898" s="62"/>
    </row>
    <row r="26899" spans="15:15" x14ac:dyDescent="0.2">
      <c r="O26899" s="62"/>
    </row>
    <row r="26900" spans="15:15" x14ac:dyDescent="0.2">
      <c r="O26900" s="62"/>
    </row>
    <row r="26901" spans="15:15" x14ac:dyDescent="0.2">
      <c r="O26901" s="62"/>
    </row>
    <row r="26902" spans="15:15" x14ac:dyDescent="0.2">
      <c r="O26902" s="62"/>
    </row>
    <row r="26903" spans="15:15" x14ac:dyDescent="0.2">
      <c r="O26903" s="62"/>
    </row>
    <row r="26904" spans="15:15" x14ac:dyDescent="0.2">
      <c r="O26904" s="62"/>
    </row>
    <row r="26905" spans="15:15" x14ac:dyDescent="0.2">
      <c r="O26905" s="62"/>
    </row>
    <row r="26906" spans="15:15" x14ac:dyDescent="0.2">
      <c r="O26906" s="62"/>
    </row>
    <row r="26907" spans="15:15" x14ac:dyDescent="0.2">
      <c r="O26907" s="62"/>
    </row>
    <row r="26908" spans="15:15" x14ac:dyDescent="0.2">
      <c r="O26908" s="62"/>
    </row>
    <row r="26909" spans="15:15" x14ac:dyDescent="0.2">
      <c r="O26909" s="62"/>
    </row>
    <row r="26910" spans="15:15" x14ac:dyDescent="0.2">
      <c r="O26910" s="62"/>
    </row>
    <row r="26911" spans="15:15" x14ac:dyDescent="0.2">
      <c r="O26911" s="62"/>
    </row>
    <row r="26912" spans="15:15" x14ac:dyDescent="0.2">
      <c r="O26912" s="62"/>
    </row>
    <row r="26913" spans="15:15" x14ac:dyDescent="0.2">
      <c r="O26913" s="62"/>
    </row>
    <row r="26914" spans="15:15" x14ac:dyDescent="0.2">
      <c r="O26914" s="62"/>
    </row>
    <row r="26915" spans="15:15" x14ac:dyDescent="0.2">
      <c r="O26915" s="62"/>
    </row>
    <row r="26916" spans="15:15" x14ac:dyDescent="0.2">
      <c r="O26916" s="62"/>
    </row>
    <row r="26917" spans="15:15" x14ac:dyDescent="0.2">
      <c r="O26917" s="62"/>
    </row>
    <row r="26918" spans="15:15" x14ac:dyDescent="0.2">
      <c r="O26918" s="62"/>
    </row>
    <row r="26919" spans="15:15" x14ac:dyDescent="0.2">
      <c r="O26919" s="62"/>
    </row>
    <row r="26920" spans="15:15" x14ac:dyDescent="0.2">
      <c r="O26920" s="62"/>
    </row>
    <row r="26921" spans="15:15" x14ac:dyDescent="0.2">
      <c r="O26921" s="62"/>
    </row>
    <row r="26922" spans="15:15" x14ac:dyDescent="0.2">
      <c r="O26922" s="62"/>
    </row>
    <row r="26923" spans="15:15" x14ac:dyDescent="0.2">
      <c r="O26923" s="62"/>
    </row>
    <row r="26924" spans="15:15" x14ac:dyDescent="0.2">
      <c r="O26924" s="62"/>
    </row>
    <row r="26925" spans="15:15" x14ac:dyDescent="0.2">
      <c r="O26925" s="62"/>
    </row>
    <row r="26926" spans="15:15" x14ac:dyDescent="0.2">
      <c r="O26926" s="62"/>
    </row>
    <row r="26927" spans="15:15" x14ac:dyDescent="0.2">
      <c r="O26927" s="62"/>
    </row>
    <row r="26928" spans="15:15" x14ac:dyDescent="0.2">
      <c r="O26928" s="62"/>
    </row>
    <row r="26929" spans="15:15" x14ac:dyDescent="0.2">
      <c r="O26929" s="62"/>
    </row>
    <row r="26930" spans="15:15" x14ac:dyDescent="0.2">
      <c r="O26930" s="62"/>
    </row>
    <row r="26931" spans="15:15" x14ac:dyDescent="0.2">
      <c r="O26931" s="62"/>
    </row>
    <row r="26932" spans="15:15" x14ac:dyDescent="0.2">
      <c r="O26932" s="62"/>
    </row>
    <row r="26933" spans="15:15" x14ac:dyDescent="0.2">
      <c r="O26933" s="62"/>
    </row>
    <row r="26934" spans="15:15" x14ac:dyDescent="0.2">
      <c r="O26934" s="62"/>
    </row>
    <row r="26935" spans="15:15" x14ac:dyDescent="0.2">
      <c r="O26935" s="62"/>
    </row>
    <row r="26936" spans="15:15" x14ac:dyDescent="0.2">
      <c r="O26936" s="62"/>
    </row>
    <row r="26937" spans="15:15" x14ac:dyDescent="0.2">
      <c r="O26937" s="62"/>
    </row>
    <row r="26938" spans="15:15" x14ac:dyDescent="0.2">
      <c r="O26938" s="62"/>
    </row>
    <row r="26939" spans="15:15" x14ac:dyDescent="0.2">
      <c r="O26939" s="62"/>
    </row>
    <row r="26940" spans="15:15" x14ac:dyDescent="0.2">
      <c r="O26940" s="62"/>
    </row>
    <row r="26941" spans="15:15" x14ac:dyDescent="0.2">
      <c r="O26941" s="62"/>
    </row>
    <row r="26942" spans="15:15" x14ac:dyDescent="0.2">
      <c r="O26942" s="62"/>
    </row>
    <row r="26943" spans="15:15" x14ac:dyDescent="0.2">
      <c r="O26943" s="62"/>
    </row>
    <row r="26944" spans="15:15" x14ac:dyDescent="0.2">
      <c r="O26944" s="62"/>
    </row>
    <row r="26945" spans="15:15" x14ac:dyDescent="0.2">
      <c r="O26945" s="62"/>
    </row>
    <row r="26946" spans="15:15" x14ac:dyDescent="0.2">
      <c r="O26946" s="62"/>
    </row>
    <row r="26947" spans="15:15" x14ac:dyDescent="0.2">
      <c r="O26947" s="62"/>
    </row>
    <row r="26948" spans="15:15" x14ac:dyDescent="0.2">
      <c r="O26948" s="62"/>
    </row>
    <row r="26949" spans="15:15" x14ac:dyDescent="0.2">
      <c r="O26949" s="62"/>
    </row>
    <row r="26950" spans="15:15" x14ac:dyDescent="0.2">
      <c r="O26950" s="62"/>
    </row>
    <row r="26951" spans="15:15" x14ac:dyDescent="0.2">
      <c r="O26951" s="62"/>
    </row>
    <row r="26952" spans="15:15" x14ac:dyDescent="0.2">
      <c r="O26952" s="62"/>
    </row>
    <row r="26953" spans="15:15" x14ac:dyDescent="0.2">
      <c r="O26953" s="62"/>
    </row>
    <row r="26954" spans="15:15" x14ac:dyDescent="0.2">
      <c r="O26954" s="62"/>
    </row>
    <row r="26955" spans="15:15" x14ac:dyDescent="0.2">
      <c r="O26955" s="62"/>
    </row>
    <row r="26956" spans="15:15" x14ac:dyDescent="0.2">
      <c r="O26956" s="62"/>
    </row>
    <row r="26957" spans="15:15" x14ac:dyDescent="0.2">
      <c r="O26957" s="62"/>
    </row>
    <row r="26958" spans="15:15" x14ac:dyDescent="0.2">
      <c r="O26958" s="62"/>
    </row>
    <row r="26959" spans="15:15" x14ac:dyDescent="0.2">
      <c r="O26959" s="62"/>
    </row>
    <row r="26960" spans="15:15" x14ac:dyDescent="0.2">
      <c r="O26960" s="62"/>
    </row>
    <row r="26961" spans="15:15" x14ac:dyDescent="0.2">
      <c r="O26961" s="62"/>
    </row>
    <row r="26962" spans="15:15" x14ac:dyDescent="0.2">
      <c r="O26962" s="62"/>
    </row>
    <row r="26963" spans="15:15" x14ac:dyDescent="0.2">
      <c r="O26963" s="62"/>
    </row>
    <row r="26964" spans="15:15" x14ac:dyDescent="0.2">
      <c r="O26964" s="62"/>
    </row>
    <row r="26965" spans="15:15" x14ac:dyDescent="0.2">
      <c r="O26965" s="62"/>
    </row>
    <row r="26966" spans="15:15" x14ac:dyDescent="0.2">
      <c r="O26966" s="62"/>
    </row>
    <row r="26967" spans="15:15" x14ac:dyDescent="0.2">
      <c r="O26967" s="62"/>
    </row>
    <row r="26968" spans="15:15" x14ac:dyDescent="0.2">
      <c r="O26968" s="62"/>
    </row>
    <row r="26969" spans="15:15" x14ac:dyDescent="0.2">
      <c r="O26969" s="62"/>
    </row>
    <row r="26970" spans="15:15" x14ac:dyDescent="0.2">
      <c r="O26970" s="62"/>
    </row>
    <row r="26971" spans="15:15" x14ac:dyDescent="0.2">
      <c r="O26971" s="62"/>
    </row>
    <row r="26972" spans="15:15" x14ac:dyDescent="0.2">
      <c r="O26972" s="62"/>
    </row>
    <row r="26973" spans="15:15" x14ac:dyDescent="0.2">
      <c r="O26973" s="62"/>
    </row>
    <row r="26974" spans="15:15" x14ac:dyDescent="0.2">
      <c r="O26974" s="62"/>
    </row>
    <row r="26975" spans="15:15" x14ac:dyDescent="0.2">
      <c r="O26975" s="62"/>
    </row>
    <row r="26976" spans="15:15" x14ac:dyDescent="0.2">
      <c r="O26976" s="62"/>
    </row>
    <row r="26977" spans="15:15" x14ac:dyDescent="0.2">
      <c r="O26977" s="62"/>
    </row>
    <row r="26978" spans="15:15" x14ac:dyDescent="0.2">
      <c r="O26978" s="62"/>
    </row>
    <row r="26979" spans="15:15" x14ac:dyDescent="0.2">
      <c r="O26979" s="62"/>
    </row>
    <row r="26980" spans="15:15" x14ac:dyDescent="0.2">
      <c r="O26980" s="62"/>
    </row>
    <row r="26981" spans="15:15" x14ac:dyDescent="0.2">
      <c r="O26981" s="62"/>
    </row>
    <row r="26982" spans="15:15" x14ac:dyDescent="0.2">
      <c r="O26982" s="62"/>
    </row>
    <row r="26983" spans="15:15" x14ac:dyDescent="0.2">
      <c r="O26983" s="62"/>
    </row>
    <row r="26984" spans="15:15" x14ac:dyDescent="0.2">
      <c r="O26984" s="62"/>
    </row>
    <row r="26985" spans="15:15" x14ac:dyDescent="0.2">
      <c r="O26985" s="62"/>
    </row>
    <row r="26986" spans="15:15" x14ac:dyDescent="0.2">
      <c r="O26986" s="62"/>
    </row>
    <row r="26987" spans="15:15" x14ac:dyDescent="0.2">
      <c r="O26987" s="62"/>
    </row>
    <row r="26988" spans="15:15" x14ac:dyDescent="0.2">
      <c r="O26988" s="62"/>
    </row>
    <row r="26989" spans="15:15" x14ac:dyDescent="0.2">
      <c r="O26989" s="62"/>
    </row>
    <row r="26990" spans="15:15" x14ac:dyDescent="0.2">
      <c r="O26990" s="62"/>
    </row>
    <row r="26991" spans="15:15" x14ac:dyDescent="0.2">
      <c r="O26991" s="62"/>
    </row>
    <row r="26992" spans="15:15" x14ac:dyDescent="0.2">
      <c r="O26992" s="62"/>
    </row>
    <row r="26993" spans="15:15" x14ac:dyDescent="0.2">
      <c r="O26993" s="62"/>
    </row>
    <row r="26994" spans="15:15" x14ac:dyDescent="0.2">
      <c r="O26994" s="62"/>
    </row>
    <row r="26995" spans="15:15" x14ac:dyDescent="0.2">
      <c r="O26995" s="62"/>
    </row>
    <row r="26996" spans="15:15" x14ac:dyDescent="0.2">
      <c r="O26996" s="62"/>
    </row>
    <row r="26997" spans="15:15" x14ac:dyDescent="0.2">
      <c r="O26997" s="62"/>
    </row>
    <row r="26998" spans="15:15" x14ac:dyDescent="0.2">
      <c r="O26998" s="62"/>
    </row>
    <row r="26999" spans="15:15" x14ac:dyDescent="0.2">
      <c r="O26999" s="62"/>
    </row>
    <row r="27000" spans="15:15" x14ac:dyDescent="0.2">
      <c r="O27000" s="62"/>
    </row>
    <row r="27001" spans="15:15" x14ac:dyDescent="0.2">
      <c r="O27001" s="62"/>
    </row>
    <row r="27002" spans="15:15" x14ac:dyDescent="0.2">
      <c r="O27002" s="62"/>
    </row>
    <row r="27003" spans="15:15" x14ac:dyDescent="0.2">
      <c r="O27003" s="62"/>
    </row>
    <row r="27004" spans="15:15" x14ac:dyDescent="0.2">
      <c r="O27004" s="62"/>
    </row>
    <row r="27005" spans="15:15" x14ac:dyDescent="0.2">
      <c r="O27005" s="62"/>
    </row>
    <row r="27006" spans="15:15" x14ac:dyDescent="0.2">
      <c r="O27006" s="62"/>
    </row>
    <row r="27007" spans="15:15" x14ac:dyDescent="0.2">
      <c r="O27007" s="62"/>
    </row>
    <row r="27008" spans="15:15" x14ac:dyDescent="0.2">
      <c r="O27008" s="62"/>
    </row>
    <row r="27009" spans="15:15" x14ac:dyDescent="0.2">
      <c r="O27009" s="62"/>
    </row>
    <row r="27010" spans="15:15" x14ac:dyDescent="0.2">
      <c r="O27010" s="62"/>
    </row>
    <row r="27011" spans="15:15" x14ac:dyDescent="0.2">
      <c r="O27011" s="62"/>
    </row>
    <row r="27012" spans="15:15" x14ac:dyDescent="0.2">
      <c r="O27012" s="62"/>
    </row>
    <row r="27013" spans="15:15" x14ac:dyDescent="0.2">
      <c r="O27013" s="62"/>
    </row>
    <row r="27014" spans="15:15" x14ac:dyDescent="0.2">
      <c r="O27014" s="62"/>
    </row>
    <row r="27015" spans="15:15" x14ac:dyDescent="0.2">
      <c r="O27015" s="62"/>
    </row>
    <row r="27016" spans="15:15" x14ac:dyDescent="0.2">
      <c r="O27016" s="62"/>
    </row>
    <row r="27017" spans="15:15" x14ac:dyDescent="0.2">
      <c r="O27017" s="62"/>
    </row>
    <row r="27018" spans="15:15" x14ac:dyDescent="0.2">
      <c r="O27018" s="62"/>
    </row>
    <row r="27019" spans="15:15" x14ac:dyDescent="0.2">
      <c r="O27019" s="62"/>
    </row>
    <row r="27020" spans="15:15" x14ac:dyDescent="0.2">
      <c r="O27020" s="62"/>
    </row>
    <row r="27021" spans="15:15" x14ac:dyDescent="0.2">
      <c r="O27021" s="62"/>
    </row>
    <row r="27022" spans="15:15" x14ac:dyDescent="0.2">
      <c r="O27022" s="62"/>
    </row>
    <row r="27023" spans="15:15" x14ac:dyDescent="0.2">
      <c r="O27023" s="62"/>
    </row>
    <row r="27024" spans="15:15" x14ac:dyDescent="0.2">
      <c r="O27024" s="62"/>
    </row>
    <row r="27025" spans="15:15" x14ac:dyDescent="0.2">
      <c r="O27025" s="62"/>
    </row>
    <row r="27026" spans="15:15" x14ac:dyDescent="0.2">
      <c r="O27026" s="62"/>
    </row>
    <row r="27027" spans="15:15" x14ac:dyDescent="0.2">
      <c r="O27027" s="62"/>
    </row>
    <row r="27028" spans="15:15" x14ac:dyDescent="0.2">
      <c r="O27028" s="62"/>
    </row>
    <row r="27029" spans="15:15" x14ac:dyDescent="0.2">
      <c r="O27029" s="62"/>
    </row>
    <row r="27030" spans="15:15" x14ac:dyDescent="0.2">
      <c r="O27030" s="62"/>
    </row>
    <row r="27031" spans="15:15" x14ac:dyDescent="0.2">
      <c r="O27031" s="62"/>
    </row>
    <row r="27032" spans="15:15" x14ac:dyDescent="0.2">
      <c r="O27032" s="62"/>
    </row>
    <row r="27033" spans="15:15" x14ac:dyDescent="0.2">
      <c r="O27033" s="62"/>
    </row>
    <row r="27034" spans="15:15" x14ac:dyDescent="0.2">
      <c r="O27034" s="62"/>
    </row>
    <row r="27035" spans="15:15" x14ac:dyDescent="0.2">
      <c r="O27035" s="62"/>
    </row>
    <row r="27036" spans="15:15" x14ac:dyDescent="0.2">
      <c r="O27036" s="62"/>
    </row>
    <row r="27037" spans="15:15" x14ac:dyDescent="0.2">
      <c r="O27037" s="62"/>
    </row>
    <row r="27038" spans="15:15" x14ac:dyDescent="0.2">
      <c r="O27038" s="62"/>
    </row>
    <row r="27039" spans="15:15" x14ac:dyDescent="0.2">
      <c r="O27039" s="62"/>
    </row>
    <row r="27040" spans="15:15" x14ac:dyDescent="0.2">
      <c r="O27040" s="62"/>
    </row>
    <row r="27041" spans="15:15" x14ac:dyDescent="0.2">
      <c r="O27041" s="62"/>
    </row>
    <row r="27042" spans="15:15" x14ac:dyDescent="0.2">
      <c r="O27042" s="62"/>
    </row>
    <row r="27043" spans="15:15" x14ac:dyDescent="0.2">
      <c r="O27043" s="62"/>
    </row>
    <row r="27044" spans="15:15" x14ac:dyDescent="0.2">
      <c r="O27044" s="62"/>
    </row>
    <row r="27045" spans="15:15" x14ac:dyDescent="0.2">
      <c r="O27045" s="62"/>
    </row>
    <row r="27046" spans="15:15" x14ac:dyDescent="0.2">
      <c r="O27046" s="62"/>
    </row>
    <row r="27047" spans="15:15" x14ac:dyDescent="0.2">
      <c r="O27047" s="62"/>
    </row>
    <row r="27048" spans="15:15" x14ac:dyDescent="0.2">
      <c r="O27048" s="62"/>
    </row>
    <row r="27049" spans="15:15" x14ac:dyDescent="0.2">
      <c r="O27049" s="62"/>
    </row>
    <row r="27050" spans="15:15" x14ac:dyDescent="0.2">
      <c r="O27050" s="62"/>
    </row>
    <row r="27051" spans="15:15" x14ac:dyDescent="0.2">
      <c r="O27051" s="62"/>
    </row>
    <row r="27052" spans="15:15" x14ac:dyDescent="0.2">
      <c r="O27052" s="62"/>
    </row>
    <row r="27053" spans="15:15" x14ac:dyDescent="0.2">
      <c r="O27053" s="62"/>
    </row>
    <row r="27054" spans="15:15" x14ac:dyDescent="0.2">
      <c r="O27054" s="62"/>
    </row>
    <row r="27055" spans="15:15" x14ac:dyDescent="0.2">
      <c r="O27055" s="62"/>
    </row>
    <row r="27056" spans="15:15" x14ac:dyDescent="0.2">
      <c r="O27056" s="62"/>
    </row>
    <row r="27057" spans="15:15" x14ac:dyDescent="0.2">
      <c r="O27057" s="62"/>
    </row>
    <row r="27058" spans="15:15" x14ac:dyDescent="0.2">
      <c r="O27058" s="62"/>
    </row>
    <row r="27059" spans="15:15" x14ac:dyDescent="0.2">
      <c r="O27059" s="62"/>
    </row>
    <row r="27060" spans="15:15" x14ac:dyDescent="0.2">
      <c r="O27060" s="62"/>
    </row>
    <row r="27061" spans="15:15" x14ac:dyDescent="0.2">
      <c r="O27061" s="62"/>
    </row>
    <row r="27062" spans="15:15" x14ac:dyDescent="0.2">
      <c r="O27062" s="62"/>
    </row>
    <row r="27063" spans="15:15" x14ac:dyDescent="0.2">
      <c r="O27063" s="62"/>
    </row>
    <row r="27064" spans="15:15" x14ac:dyDescent="0.2">
      <c r="O27064" s="62"/>
    </row>
    <row r="27065" spans="15:15" x14ac:dyDescent="0.2">
      <c r="O27065" s="62"/>
    </row>
    <row r="27066" spans="15:15" x14ac:dyDescent="0.2">
      <c r="O27066" s="62"/>
    </row>
    <row r="27067" spans="15:15" x14ac:dyDescent="0.2">
      <c r="O27067" s="62"/>
    </row>
    <row r="27068" spans="15:15" x14ac:dyDescent="0.2">
      <c r="O27068" s="62"/>
    </row>
    <row r="27069" spans="15:15" x14ac:dyDescent="0.2">
      <c r="O27069" s="62"/>
    </row>
    <row r="27070" spans="15:15" x14ac:dyDescent="0.2">
      <c r="O27070" s="62"/>
    </row>
    <row r="27071" spans="15:15" x14ac:dyDescent="0.2">
      <c r="O27071" s="62"/>
    </row>
    <row r="27072" spans="15:15" x14ac:dyDescent="0.2">
      <c r="O27072" s="62"/>
    </row>
    <row r="27073" spans="15:15" x14ac:dyDescent="0.2">
      <c r="O27073" s="62"/>
    </row>
    <row r="27074" spans="15:15" x14ac:dyDescent="0.2">
      <c r="O27074" s="62"/>
    </row>
    <row r="27075" spans="15:15" x14ac:dyDescent="0.2">
      <c r="O27075" s="62"/>
    </row>
    <row r="27076" spans="15:15" x14ac:dyDescent="0.2">
      <c r="O27076" s="62"/>
    </row>
    <row r="27077" spans="15:15" x14ac:dyDescent="0.2">
      <c r="O27077" s="62"/>
    </row>
    <row r="27078" spans="15:15" x14ac:dyDescent="0.2">
      <c r="O27078" s="62"/>
    </row>
    <row r="27079" spans="15:15" x14ac:dyDescent="0.2">
      <c r="O27079" s="62"/>
    </row>
    <row r="27080" spans="15:15" x14ac:dyDescent="0.2">
      <c r="O27080" s="62"/>
    </row>
    <row r="27081" spans="15:15" x14ac:dyDescent="0.2">
      <c r="O27081" s="62"/>
    </row>
    <row r="27082" spans="15:15" x14ac:dyDescent="0.2">
      <c r="O27082" s="62"/>
    </row>
    <row r="27083" spans="15:15" x14ac:dyDescent="0.2">
      <c r="O27083" s="62"/>
    </row>
    <row r="27084" spans="15:15" x14ac:dyDescent="0.2">
      <c r="O27084" s="62"/>
    </row>
    <row r="27085" spans="15:15" x14ac:dyDescent="0.2">
      <c r="O27085" s="62"/>
    </row>
    <row r="27086" spans="15:15" x14ac:dyDescent="0.2">
      <c r="O27086" s="62"/>
    </row>
    <row r="27087" spans="15:15" x14ac:dyDescent="0.2">
      <c r="O27087" s="62"/>
    </row>
    <row r="27088" spans="15:15" x14ac:dyDescent="0.2">
      <c r="O27088" s="62"/>
    </row>
    <row r="27089" spans="15:15" x14ac:dyDescent="0.2">
      <c r="O27089" s="62"/>
    </row>
    <row r="27090" spans="15:15" x14ac:dyDescent="0.2">
      <c r="O27090" s="62"/>
    </row>
    <row r="27091" spans="15:15" x14ac:dyDescent="0.2">
      <c r="O27091" s="62"/>
    </row>
    <row r="27092" spans="15:15" x14ac:dyDescent="0.2">
      <c r="O27092" s="62"/>
    </row>
    <row r="27093" spans="15:15" x14ac:dyDescent="0.2">
      <c r="O27093" s="62"/>
    </row>
    <row r="27094" spans="15:15" x14ac:dyDescent="0.2">
      <c r="O27094" s="62"/>
    </row>
    <row r="27095" spans="15:15" x14ac:dyDescent="0.2">
      <c r="O27095" s="62"/>
    </row>
    <row r="27096" spans="15:15" x14ac:dyDescent="0.2">
      <c r="O27096" s="62"/>
    </row>
    <row r="27097" spans="15:15" x14ac:dyDescent="0.2">
      <c r="O27097" s="62"/>
    </row>
    <row r="27098" spans="15:15" x14ac:dyDescent="0.2">
      <c r="O27098" s="62"/>
    </row>
    <row r="27099" spans="15:15" x14ac:dyDescent="0.2">
      <c r="O27099" s="62"/>
    </row>
    <row r="27100" spans="15:15" x14ac:dyDescent="0.2">
      <c r="O27100" s="62"/>
    </row>
    <row r="27101" spans="15:15" x14ac:dyDescent="0.2">
      <c r="O27101" s="62"/>
    </row>
    <row r="27102" spans="15:15" x14ac:dyDescent="0.2">
      <c r="O27102" s="62"/>
    </row>
    <row r="27103" spans="15:15" x14ac:dyDescent="0.2">
      <c r="O27103" s="62"/>
    </row>
    <row r="27104" spans="15:15" x14ac:dyDescent="0.2">
      <c r="O27104" s="62"/>
    </row>
    <row r="27105" spans="15:15" x14ac:dyDescent="0.2">
      <c r="O27105" s="62"/>
    </row>
    <row r="27106" spans="15:15" x14ac:dyDescent="0.2">
      <c r="O27106" s="62"/>
    </row>
    <row r="27107" spans="15:15" x14ac:dyDescent="0.2">
      <c r="O27107" s="62"/>
    </row>
    <row r="27108" spans="15:15" x14ac:dyDescent="0.2">
      <c r="O27108" s="62"/>
    </row>
    <row r="27109" spans="15:15" x14ac:dyDescent="0.2">
      <c r="O27109" s="62"/>
    </row>
    <row r="27110" spans="15:15" x14ac:dyDescent="0.2">
      <c r="O27110" s="62"/>
    </row>
    <row r="27111" spans="15:15" x14ac:dyDescent="0.2">
      <c r="O27111" s="62"/>
    </row>
    <row r="27112" spans="15:15" x14ac:dyDescent="0.2">
      <c r="O27112" s="62"/>
    </row>
    <row r="27113" spans="15:15" x14ac:dyDescent="0.2">
      <c r="O27113" s="62"/>
    </row>
    <row r="27114" spans="15:15" x14ac:dyDescent="0.2">
      <c r="O27114" s="62"/>
    </row>
    <row r="27115" spans="15:15" x14ac:dyDescent="0.2">
      <c r="O27115" s="62"/>
    </row>
    <row r="27116" spans="15:15" x14ac:dyDescent="0.2">
      <c r="O27116" s="62"/>
    </row>
    <row r="27117" spans="15:15" x14ac:dyDescent="0.2">
      <c r="O27117" s="62"/>
    </row>
    <row r="27118" spans="15:15" x14ac:dyDescent="0.2">
      <c r="O27118" s="62"/>
    </row>
    <row r="27119" spans="15:15" x14ac:dyDescent="0.2">
      <c r="O27119" s="62"/>
    </row>
    <row r="27120" spans="15:15" x14ac:dyDescent="0.2">
      <c r="O27120" s="62"/>
    </row>
    <row r="27121" spans="15:15" x14ac:dyDescent="0.2">
      <c r="O27121" s="62"/>
    </row>
    <row r="27122" spans="15:15" x14ac:dyDescent="0.2">
      <c r="O27122" s="62"/>
    </row>
    <row r="27123" spans="15:15" x14ac:dyDescent="0.2">
      <c r="O27123" s="62"/>
    </row>
    <row r="27124" spans="15:15" x14ac:dyDescent="0.2">
      <c r="O27124" s="62"/>
    </row>
    <row r="27125" spans="15:15" x14ac:dyDescent="0.2">
      <c r="O27125" s="62"/>
    </row>
    <row r="27126" spans="15:15" x14ac:dyDescent="0.2">
      <c r="O27126" s="62"/>
    </row>
    <row r="27127" spans="15:15" x14ac:dyDescent="0.2">
      <c r="O27127" s="62"/>
    </row>
    <row r="27128" spans="15:15" x14ac:dyDescent="0.2">
      <c r="O27128" s="62"/>
    </row>
    <row r="27129" spans="15:15" x14ac:dyDescent="0.2">
      <c r="O27129" s="62"/>
    </row>
    <row r="27130" spans="15:15" x14ac:dyDescent="0.2">
      <c r="O27130" s="62"/>
    </row>
    <row r="27131" spans="15:15" x14ac:dyDescent="0.2">
      <c r="O27131" s="62"/>
    </row>
    <row r="27132" spans="15:15" x14ac:dyDescent="0.2">
      <c r="O27132" s="62"/>
    </row>
    <row r="27133" spans="15:15" x14ac:dyDescent="0.2">
      <c r="O27133" s="62"/>
    </row>
    <row r="27134" spans="15:15" x14ac:dyDescent="0.2">
      <c r="O27134" s="62"/>
    </row>
    <row r="27135" spans="15:15" x14ac:dyDescent="0.2">
      <c r="O27135" s="62"/>
    </row>
    <row r="27136" spans="15:15" x14ac:dyDescent="0.2">
      <c r="O27136" s="62"/>
    </row>
    <row r="27137" spans="15:15" x14ac:dyDescent="0.2">
      <c r="O27137" s="62"/>
    </row>
    <row r="27138" spans="15:15" x14ac:dyDescent="0.2">
      <c r="O27138" s="62"/>
    </row>
    <row r="27139" spans="15:15" x14ac:dyDescent="0.2">
      <c r="O27139" s="62"/>
    </row>
    <row r="27140" spans="15:15" x14ac:dyDescent="0.2">
      <c r="O27140" s="62"/>
    </row>
    <row r="27141" spans="15:15" x14ac:dyDescent="0.2">
      <c r="O27141" s="62"/>
    </row>
    <row r="27142" spans="15:15" x14ac:dyDescent="0.2">
      <c r="O27142" s="62"/>
    </row>
    <row r="27143" spans="15:15" x14ac:dyDescent="0.2">
      <c r="O27143" s="62"/>
    </row>
    <row r="27144" spans="15:15" x14ac:dyDescent="0.2">
      <c r="O27144" s="62"/>
    </row>
    <row r="27145" spans="15:15" x14ac:dyDescent="0.2">
      <c r="O27145" s="62"/>
    </row>
    <row r="27146" spans="15:15" x14ac:dyDescent="0.2">
      <c r="O27146" s="62"/>
    </row>
    <row r="27147" spans="15:15" x14ac:dyDescent="0.2">
      <c r="O27147" s="62"/>
    </row>
    <row r="27148" spans="15:15" x14ac:dyDescent="0.2">
      <c r="O27148" s="62"/>
    </row>
    <row r="27149" spans="15:15" x14ac:dyDescent="0.2">
      <c r="O27149" s="62"/>
    </row>
    <row r="27150" spans="15:15" x14ac:dyDescent="0.2">
      <c r="O27150" s="62"/>
    </row>
    <row r="27151" spans="15:15" x14ac:dyDescent="0.2">
      <c r="O27151" s="62"/>
    </row>
    <row r="27152" spans="15:15" x14ac:dyDescent="0.2">
      <c r="O27152" s="62"/>
    </row>
    <row r="27153" spans="15:15" x14ac:dyDescent="0.2">
      <c r="O27153" s="62"/>
    </row>
    <row r="27154" spans="15:15" x14ac:dyDescent="0.2">
      <c r="O27154" s="62"/>
    </row>
    <row r="27155" spans="15:15" x14ac:dyDescent="0.2">
      <c r="O27155" s="62"/>
    </row>
    <row r="27156" spans="15:15" x14ac:dyDescent="0.2">
      <c r="O27156" s="62"/>
    </row>
    <row r="27157" spans="15:15" x14ac:dyDescent="0.2">
      <c r="O27157" s="62"/>
    </row>
    <row r="27158" spans="15:15" x14ac:dyDescent="0.2">
      <c r="O27158" s="62"/>
    </row>
    <row r="27159" spans="15:15" x14ac:dyDescent="0.2">
      <c r="O27159" s="62"/>
    </row>
    <row r="27160" spans="15:15" x14ac:dyDescent="0.2">
      <c r="O27160" s="62"/>
    </row>
    <row r="27161" spans="15:15" x14ac:dyDescent="0.2">
      <c r="O27161" s="62"/>
    </row>
    <row r="27162" spans="15:15" x14ac:dyDescent="0.2">
      <c r="O27162" s="62"/>
    </row>
    <row r="27163" spans="15:15" x14ac:dyDescent="0.2">
      <c r="O27163" s="62"/>
    </row>
    <row r="27164" spans="15:15" x14ac:dyDescent="0.2">
      <c r="O27164" s="62"/>
    </row>
    <row r="27165" spans="15:15" x14ac:dyDescent="0.2">
      <c r="O27165" s="62"/>
    </row>
    <row r="27166" spans="15:15" x14ac:dyDescent="0.2">
      <c r="O27166" s="62"/>
    </row>
    <row r="27167" spans="15:15" x14ac:dyDescent="0.2">
      <c r="O27167" s="62"/>
    </row>
    <row r="27168" spans="15:15" x14ac:dyDescent="0.2">
      <c r="O27168" s="62"/>
    </row>
    <row r="27169" spans="15:15" x14ac:dyDescent="0.2">
      <c r="O27169" s="62"/>
    </row>
    <row r="27170" spans="15:15" x14ac:dyDescent="0.2">
      <c r="O27170" s="62"/>
    </row>
    <row r="27171" spans="15:15" x14ac:dyDescent="0.2">
      <c r="O27171" s="62"/>
    </row>
    <row r="27172" spans="15:15" x14ac:dyDescent="0.2">
      <c r="O27172" s="62"/>
    </row>
    <row r="27173" spans="15:15" x14ac:dyDescent="0.2">
      <c r="O27173" s="62"/>
    </row>
    <row r="27174" spans="15:15" x14ac:dyDescent="0.2">
      <c r="O27174" s="62"/>
    </row>
    <row r="27175" spans="15:15" x14ac:dyDescent="0.2">
      <c r="O27175" s="62"/>
    </row>
    <row r="27176" spans="15:15" x14ac:dyDescent="0.2">
      <c r="O27176" s="62"/>
    </row>
    <row r="27177" spans="15:15" x14ac:dyDescent="0.2">
      <c r="O27177" s="62"/>
    </row>
    <row r="27178" spans="15:15" x14ac:dyDescent="0.2">
      <c r="O27178" s="62"/>
    </row>
    <row r="27179" spans="15:15" x14ac:dyDescent="0.2">
      <c r="O27179" s="62"/>
    </row>
    <row r="27180" spans="15:15" x14ac:dyDescent="0.2">
      <c r="O27180" s="62"/>
    </row>
    <row r="27181" spans="15:15" x14ac:dyDescent="0.2">
      <c r="O27181" s="62"/>
    </row>
    <row r="27182" spans="15:15" x14ac:dyDescent="0.2">
      <c r="O27182" s="62"/>
    </row>
    <row r="27183" spans="15:15" x14ac:dyDescent="0.2">
      <c r="O27183" s="62"/>
    </row>
    <row r="27184" spans="15:15" x14ac:dyDescent="0.2">
      <c r="O27184" s="62"/>
    </row>
    <row r="27185" spans="15:15" x14ac:dyDescent="0.2">
      <c r="O27185" s="62"/>
    </row>
    <row r="27186" spans="15:15" x14ac:dyDescent="0.2">
      <c r="O27186" s="62"/>
    </row>
    <row r="27187" spans="15:15" x14ac:dyDescent="0.2">
      <c r="O27187" s="62"/>
    </row>
    <row r="27188" spans="15:15" x14ac:dyDescent="0.2">
      <c r="O27188" s="62"/>
    </row>
    <row r="27189" spans="15:15" x14ac:dyDescent="0.2">
      <c r="O27189" s="62"/>
    </row>
    <row r="27190" spans="15:15" x14ac:dyDescent="0.2">
      <c r="O27190" s="62"/>
    </row>
    <row r="27191" spans="15:15" x14ac:dyDescent="0.2">
      <c r="O27191" s="62"/>
    </row>
    <row r="27192" spans="15:15" x14ac:dyDescent="0.2">
      <c r="O27192" s="62"/>
    </row>
    <row r="27193" spans="15:15" x14ac:dyDescent="0.2">
      <c r="O27193" s="62"/>
    </row>
    <row r="27194" spans="15:15" x14ac:dyDescent="0.2">
      <c r="O27194" s="62"/>
    </row>
    <row r="27195" spans="15:15" x14ac:dyDescent="0.2">
      <c r="O27195" s="62"/>
    </row>
    <row r="27196" spans="15:15" x14ac:dyDescent="0.2">
      <c r="O27196" s="62"/>
    </row>
    <row r="27197" spans="15:15" x14ac:dyDescent="0.2">
      <c r="O27197" s="62"/>
    </row>
    <row r="27198" spans="15:15" x14ac:dyDescent="0.2">
      <c r="O27198" s="62"/>
    </row>
    <row r="27199" spans="15:15" x14ac:dyDescent="0.2">
      <c r="O27199" s="62"/>
    </row>
    <row r="27200" spans="15:15" x14ac:dyDescent="0.2">
      <c r="O27200" s="62"/>
    </row>
    <row r="27201" spans="15:15" x14ac:dyDescent="0.2">
      <c r="O27201" s="62"/>
    </row>
    <row r="27202" spans="15:15" x14ac:dyDescent="0.2">
      <c r="O27202" s="62"/>
    </row>
    <row r="27203" spans="15:15" x14ac:dyDescent="0.2">
      <c r="O27203" s="62"/>
    </row>
    <row r="27204" spans="15:15" x14ac:dyDescent="0.2">
      <c r="O27204" s="62"/>
    </row>
    <row r="27205" spans="15:15" x14ac:dyDescent="0.2">
      <c r="O27205" s="62"/>
    </row>
    <row r="27206" spans="15:15" x14ac:dyDescent="0.2">
      <c r="O27206" s="62"/>
    </row>
    <row r="27207" spans="15:15" x14ac:dyDescent="0.2">
      <c r="O27207" s="62"/>
    </row>
    <row r="27208" spans="15:15" x14ac:dyDescent="0.2">
      <c r="O27208" s="62"/>
    </row>
    <row r="27209" spans="15:15" x14ac:dyDescent="0.2">
      <c r="O27209" s="62"/>
    </row>
    <row r="27210" spans="15:15" x14ac:dyDescent="0.2">
      <c r="O27210" s="62"/>
    </row>
    <row r="27211" spans="15:15" x14ac:dyDescent="0.2">
      <c r="O27211" s="62"/>
    </row>
    <row r="27212" spans="15:15" x14ac:dyDescent="0.2">
      <c r="O27212" s="62"/>
    </row>
    <row r="27213" spans="15:15" x14ac:dyDescent="0.2">
      <c r="O27213" s="62"/>
    </row>
    <row r="27214" spans="15:15" x14ac:dyDescent="0.2">
      <c r="O27214" s="62"/>
    </row>
    <row r="27215" spans="15:15" x14ac:dyDescent="0.2">
      <c r="O27215" s="62"/>
    </row>
    <row r="27216" spans="15:15" x14ac:dyDescent="0.2">
      <c r="O27216" s="62"/>
    </row>
    <row r="27217" spans="15:15" x14ac:dyDescent="0.2">
      <c r="O27217" s="62"/>
    </row>
    <row r="27218" spans="15:15" x14ac:dyDescent="0.2">
      <c r="O27218" s="62"/>
    </row>
    <row r="27219" spans="15:15" x14ac:dyDescent="0.2">
      <c r="O27219" s="62"/>
    </row>
    <row r="27220" spans="15:15" x14ac:dyDescent="0.2">
      <c r="O27220" s="62"/>
    </row>
    <row r="27221" spans="15:15" x14ac:dyDescent="0.2">
      <c r="O27221" s="62"/>
    </row>
    <row r="27222" spans="15:15" x14ac:dyDescent="0.2">
      <c r="O27222" s="62"/>
    </row>
    <row r="27223" spans="15:15" x14ac:dyDescent="0.2">
      <c r="O27223" s="62"/>
    </row>
    <row r="27224" spans="15:15" x14ac:dyDescent="0.2">
      <c r="O27224" s="62"/>
    </row>
    <row r="27225" spans="15:15" x14ac:dyDescent="0.2">
      <c r="O27225" s="62"/>
    </row>
    <row r="27226" spans="15:15" x14ac:dyDescent="0.2">
      <c r="O27226" s="62"/>
    </row>
    <row r="27227" spans="15:15" x14ac:dyDescent="0.2">
      <c r="O27227" s="62"/>
    </row>
    <row r="27228" spans="15:15" x14ac:dyDescent="0.2">
      <c r="O27228" s="62"/>
    </row>
    <row r="27229" spans="15:15" x14ac:dyDescent="0.2">
      <c r="O27229" s="62"/>
    </row>
    <row r="27230" spans="15:15" x14ac:dyDescent="0.2">
      <c r="O27230" s="62"/>
    </row>
    <row r="27231" spans="15:15" x14ac:dyDescent="0.2">
      <c r="O27231" s="62"/>
    </row>
    <row r="27232" spans="15:15" x14ac:dyDescent="0.2">
      <c r="O27232" s="62"/>
    </row>
    <row r="27233" spans="15:15" x14ac:dyDescent="0.2">
      <c r="O27233" s="62"/>
    </row>
    <row r="27234" spans="15:15" x14ac:dyDescent="0.2">
      <c r="O27234" s="62"/>
    </row>
    <row r="27235" spans="15:15" x14ac:dyDescent="0.2">
      <c r="O27235" s="62"/>
    </row>
    <row r="27236" spans="15:15" x14ac:dyDescent="0.2">
      <c r="O27236" s="62"/>
    </row>
    <row r="27237" spans="15:15" x14ac:dyDescent="0.2">
      <c r="O27237" s="62"/>
    </row>
    <row r="27238" spans="15:15" x14ac:dyDescent="0.2">
      <c r="O27238" s="62"/>
    </row>
    <row r="27239" spans="15:15" x14ac:dyDescent="0.2">
      <c r="O27239" s="62"/>
    </row>
    <row r="27240" spans="15:15" x14ac:dyDescent="0.2">
      <c r="O27240" s="62"/>
    </row>
    <row r="27241" spans="15:15" x14ac:dyDescent="0.2">
      <c r="O27241" s="62"/>
    </row>
    <row r="27242" spans="15:15" x14ac:dyDescent="0.2">
      <c r="O27242" s="62"/>
    </row>
    <row r="27243" spans="15:15" x14ac:dyDescent="0.2">
      <c r="O27243" s="62"/>
    </row>
    <row r="27244" spans="15:15" x14ac:dyDescent="0.2">
      <c r="O27244" s="62"/>
    </row>
    <row r="27245" spans="15:15" x14ac:dyDescent="0.2">
      <c r="O27245" s="62"/>
    </row>
    <row r="27246" spans="15:15" x14ac:dyDescent="0.2">
      <c r="O27246" s="62"/>
    </row>
    <row r="27247" spans="15:15" x14ac:dyDescent="0.2">
      <c r="O27247" s="62"/>
    </row>
    <row r="27248" spans="15:15" x14ac:dyDescent="0.2">
      <c r="O27248" s="62"/>
    </row>
    <row r="27249" spans="15:15" x14ac:dyDescent="0.2">
      <c r="O27249" s="62"/>
    </row>
    <row r="27250" spans="15:15" x14ac:dyDescent="0.2">
      <c r="O27250" s="62"/>
    </row>
    <row r="27251" spans="15:15" x14ac:dyDescent="0.2">
      <c r="O27251" s="62"/>
    </row>
    <row r="27252" spans="15:15" x14ac:dyDescent="0.2">
      <c r="O27252" s="62"/>
    </row>
    <row r="27253" spans="15:15" x14ac:dyDescent="0.2">
      <c r="O27253" s="62"/>
    </row>
    <row r="27254" spans="15:15" x14ac:dyDescent="0.2">
      <c r="O27254" s="62"/>
    </row>
    <row r="27255" spans="15:15" x14ac:dyDescent="0.2">
      <c r="O27255" s="62"/>
    </row>
    <row r="27256" spans="15:15" x14ac:dyDescent="0.2">
      <c r="O27256" s="62"/>
    </row>
    <row r="27257" spans="15:15" x14ac:dyDescent="0.2">
      <c r="O27257" s="62"/>
    </row>
    <row r="27258" spans="15:15" x14ac:dyDescent="0.2">
      <c r="O27258" s="62"/>
    </row>
    <row r="27259" spans="15:15" x14ac:dyDescent="0.2">
      <c r="O27259" s="62"/>
    </row>
    <row r="27260" spans="15:15" x14ac:dyDescent="0.2">
      <c r="O27260" s="62"/>
    </row>
    <row r="27261" spans="15:15" x14ac:dyDescent="0.2">
      <c r="O27261" s="62"/>
    </row>
    <row r="27262" spans="15:15" x14ac:dyDescent="0.2">
      <c r="O27262" s="62"/>
    </row>
    <row r="27263" spans="15:15" x14ac:dyDescent="0.2">
      <c r="O27263" s="62"/>
    </row>
    <row r="27264" spans="15:15" x14ac:dyDescent="0.2">
      <c r="O27264" s="62"/>
    </row>
    <row r="27265" spans="15:15" x14ac:dyDescent="0.2">
      <c r="O27265" s="62"/>
    </row>
    <row r="27266" spans="15:15" x14ac:dyDescent="0.2">
      <c r="O27266" s="62"/>
    </row>
    <row r="27267" spans="15:15" x14ac:dyDescent="0.2">
      <c r="O27267" s="62"/>
    </row>
    <row r="27268" spans="15:15" x14ac:dyDescent="0.2">
      <c r="O27268" s="62"/>
    </row>
    <row r="27269" spans="15:15" x14ac:dyDescent="0.2">
      <c r="O27269" s="62"/>
    </row>
    <row r="27270" spans="15:15" x14ac:dyDescent="0.2">
      <c r="O27270" s="62"/>
    </row>
    <row r="27271" spans="15:15" x14ac:dyDescent="0.2">
      <c r="O27271" s="62"/>
    </row>
    <row r="27272" spans="15:15" x14ac:dyDescent="0.2">
      <c r="O27272" s="62"/>
    </row>
    <row r="27273" spans="15:15" x14ac:dyDescent="0.2">
      <c r="O27273" s="62"/>
    </row>
    <row r="27274" spans="15:15" x14ac:dyDescent="0.2">
      <c r="O27274" s="62"/>
    </row>
    <row r="27275" spans="15:15" x14ac:dyDescent="0.2">
      <c r="O27275" s="62"/>
    </row>
    <row r="27276" spans="15:15" x14ac:dyDescent="0.2">
      <c r="O27276" s="62"/>
    </row>
    <row r="27277" spans="15:15" x14ac:dyDescent="0.2">
      <c r="O27277" s="62"/>
    </row>
    <row r="27278" spans="15:15" x14ac:dyDescent="0.2">
      <c r="O27278" s="62"/>
    </row>
    <row r="27279" spans="15:15" x14ac:dyDescent="0.2">
      <c r="O27279" s="62"/>
    </row>
    <row r="27280" spans="15:15" x14ac:dyDescent="0.2">
      <c r="O27280" s="62"/>
    </row>
    <row r="27281" spans="15:15" x14ac:dyDescent="0.2">
      <c r="O27281" s="62"/>
    </row>
    <row r="27282" spans="15:15" x14ac:dyDescent="0.2">
      <c r="O27282" s="62"/>
    </row>
    <row r="27283" spans="15:15" x14ac:dyDescent="0.2">
      <c r="O27283" s="62"/>
    </row>
    <row r="27284" spans="15:15" x14ac:dyDescent="0.2">
      <c r="O27284" s="62"/>
    </row>
    <row r="27285" spans="15:15" x14ac:dyDescent="0.2">
      <c r="O27285" s="62"/>
    </row>
    <row r="27286" spans="15:15" x14ac:dyDescent="0.2">
      <c r="O27286" s="62"/>
    </row>
    <row r="27287" spans="15:15" x14ac:dyDescent="0.2">
      <c r="O27287" s="62"/>
    </row>
    <row r="27288" spans="15:15" x14ac:dyDescent="0.2">
      <c r="O27288" s="62"/>
    </row>
    <row r="27289" spans="15:15" x14ac:dyDescent="0.2">
      <c r="O27289" s="62"/>
    </row>
    <row r="27290" spans="15:15" x14ac:dyDescent="0.2">
      <c r="O27290" s="62"/>
    </row>
    <row r="27291" spans="15:15" x14ac:dyDescent="0.2">
      <c r="O27291" s="62"/>
    </row>
    <row r="27292" spans="15:15" x14ac:dyDescent="0.2">
      <c r="O27292" s="62"/>
    </row>
    <row r="27293" spans="15:15" x14ac:dyDescent="0.2">
      <c r="O27293" s="62"/>
    </row>
    <row r="27294" spans="15:15" x14ac:dyDescent="0.2">
      <c r="O27294" s="62"/>
    </row>
    <row r="27295" spans="15:15" x14ac:dyDescent="0.2">
      <c r="O27295" s="62"/>
    </row>
    <row r="27296" spans="15:15" x14ac:dyDescent="0.2">
      <c r="O27296" s="62"/>
    </row>
    <row r="27297" spans="15:15" x14ac:dyDescent="0.2">
      <c r="O27297" s="62"/>
    </row>
    <row r="27298" spans="15:15" x14ac:dyDescent="0.2">
      <c r="O27298" s="62"/>
    </row>
    <row r="27299" spans="15:15" x14ac:dyDescent="0.2">
      <c r="O27299" s="62"/>
    </row>
    <row r="27300" spans="15:15" x14ac:dyDescent="0.2">
      <c r="O27300" s="62"/>
    </row>
    <row r="27301" spans="15:15" x14ac:dyDescent="0.2">
      <c r="O27301" s="62"/>
    </row>
    <row r="27302" spans="15:15" x14ac:dyDescent="0.2">
      <c r="O27302" s="62"/>
    </row>
    <row r="27303" spans="15:15" x14ac:dyDescent="0.2">
      <c r="O27303" s="62"/>
    </row>
    <row r="27304" spans="15:15" x14ac:dyDescent="0.2">
      <c r="O27304" s="62"/>
    </row>
    <row r="27305" spans="15:15" x14ac:dyDescent="0.2">
      <c r="O27305" s="62"/>
    </row>
    <row r="27306" spans="15:15" x14ac:dyDescent="0.2">
      <c r="O27306" s="62"/>
    </row>
    <row r="27307" spans="15:15" x14ac:dyDescent="0.2">
      <c r="O27307" s="62"/>
    </row>
    <row r="27308" spans="15:15" x14ac:dyDescent="0.2">
      <c r="O27308" s="62"/>
    </row>
    <row r="27309" spans="15:15" x14ac:dyDescent="0.2">
      <c r="O27309" s="62"/>
    </row>
    <row r="27310" spans="15:15" x14ac:dyDescent="0.2">
      <c r="O27310" s="62"/>
    </row>
    <row r="27311" spans="15:15" x14ac:dyDescent="0.2">
      <c r="O27311" s="62"/>
    </row>
    <row r="27312" spans="15:15" x14ac:dyDescent="0.2">
      <c r="O27312" s="62"/>
    </row>
    <row r="27313" spans="15:15" x14ac:dyDescent="0.2">
      <c r="O27313" s="62"/>
    </row>
    <row r="27314" spans="15:15" x14ac:dyDescent="0.2">
      <c r="O27314" s="62"/>
    </row>
    <row r="27315" spans="15:15" x14ac:dyDescent="0.2">
      <c r="O27315" s="62"/>
    </row>
    <row r="27316" spans="15:15" x14ac:dyDescent="0.2">
      <c r="O27316" s="62"/>
    </row>
    <row r="27317" spans="15:15" x14ac:dyDescent="0.2">
      <c r="O27317" s="62"/>
    </row>
    <row r="27318" spans="15:15" x14ac:dyDescent="0.2">
      <c r="O27318" s="62"/>
    </row>
    <row r="27319" spans="15:15" x14ac:dyDescent="0.2">
      <c r="O27319" s="62"/>
    </row>
    <row r="27320" spans="15:15" x14ac:dyDescent="0.2">
      <c r="O27320" s="62"/>
    </row>
    <row r="27321" spans="15:15" x14ac:dyDescent="0.2">
      <c r="O27321" s="62"/>
    </row>
    <row r="27322" spans="15:15" x14ac:dyDescent="0.2">
      <c r="O27322" s="62"/>
    </row>
    <row r="27323" spans="15:15" x14ac:dyDescent="0.2">
      <c r="O27323" s="62"/>
    </row>
    <row r="27324" spans="15:15" x14ac:dyDescent="0.2">
      <c r="O27324" s="62"/>
    </row>
    <row r="27325" spans="15:15" x14ac:dyDescent="0.2">
      <c r="O27325" s="62"/>
    </row>
    <row r="27326" spans="15:15" x14ac:dyDescent="0.2">
      <c r="O27326" s="62"/>
    </row>
    <row r="27327" spans="15:15" x14ac:dyDescent="0.2">
      <c r="O27327" s="62"/>
    </row>
    <row r="27328" spans="15:15" x14ac:dyDescent="0.2">
      <c r="O27328" s="62"/>
    </row>
    <row r="27329" spans="15:15" x14ac:dyDescent="0.2">
      <c r="O27329" s="62"/>
    </row>
    <row r="27330" spans="15:15" x14ac:dyDescent="0.2">
      <c r="O27330" s="62"/>
    </row>
    <row r="27331" spans="15:15" x14ac:dyDescent="0.2">
      <c r="O27331" s="62"/>
    </row>
    <row r="27332" spans="15:15" x14ac:dyDescent="0.2">
      <c r="O27332" s="62"/>
    </row>
    <row r="27333" spans="15:15" x14ac:dyDescent="0.2">
      <c r="O27333" s="62"/>
    </row>
    <row r="27334" spans="15:15" x14ac:dyDescent="0.2">
      <c r="O27334" s="62"/>
    </row>
    <row r="27335" spans="15:15" x14ac:dyDescent="0.2">
      <c r="O27335" s="62"/>
    </row>
    <row r="27336" spans="15:15" x14ac:dyDescent="0.2">
      <c r="O27336" s="62"/>
    </row>
    <row r="27337" spans="15:15" x14ac:dyDescent="0.2">
      <c r="O27337" s="62"/>
    </row>
    <row r="27338" spans="15:15" x14ac:dyDescent="0.2">
      <c r="O27338" s="62"/>
    </row>
    <row r="27339" spans="15:15" x14ac:dyDescent="0.2">
      <c r="O27339" s="62"/>
    </row>
    <row r="27340" spans="15:15" x14ac:dyDescent="0.2">
      <c r="O27340" s="62"/>
    </row>
    <row r="27341" spans="15:15" x14ac:dyDescent="0.2">
      <c r="O27341" s="62"/>
    </row>
    <row r="27342" spans="15:15" x14ac:dyDescent="0.2">
      <c r="O27342" s="62"/>
    </row>
    <row r="27343" spans="15:15" x14ac:dyDescent="0.2">
      <c r="O27343" s="62"/>
    </row>
    <row r="27344" spans="15:15" x14ac:dyDescent="0.2">
      <c r="O27344" s="62"/>
    </row>
    <row r="27345" spans="15:15" x14ac:dyDescent="0.2">
      <c r="O27345" s="62"/>
    </row>
    <row r="27346" spans="15:15" x14ac:dyDescent="0.2">
      <c r="O27346" s="62"/>
    </row>
    <row r="27347" spans="15:15" x14ac:dyDescent="0.2">
      <c r="O27347" s="62"/>
    </row>
    <row r="27348" spans="15:15" x14ac:dyDescent="0.2">
      <c r="O27348" s="62"/>
    </row>
    <row r="27349" spans="15:15" x14ac:dyDescent="0.2">
      <c r="O27349" s="62"/>
    </row>
    <row r="27350" spans="15:15" x14ac:dyDescent="0.2">
      <c r="O27350" s="62"/>
    </row>
    <row r="27351" spans="15:15" x14ac:dyDescent="0.2">
      <c r="O27351" s="62"/>
    </row>
    <row r="27352" spans="15:15" x14ac:dyDescent="0.2">
      <c r="O27352" s="62"/>
    </row>
    <row r="27353" spans="15:15" x14ac:dyDescent="0.2">
      <c r="O27353" s="62"/>
    </row>
    <row r="27354" spans="15:15" x14ac:dyDescent="0.2">
      <c r="O27354" s="62"/>
    </row>
    <row r="27355" spans="15:15" x14ac:dyDescent="0.2">
      <c r="O27355" s="62"/>
    </row>
    <row r="27356" spans="15:15" x14ac:dyDescent="0.2">
      <c r="O27356" s="62"/>
    </row>
    <row r="27357" spans="15:15" x14ac:dyDescent="0.2">
      <c r="O27357" s="62"/>
    </row>
    <row r="27358" spans="15:15" x14ac:dyDescent="0.2">
      <c r="O27358" s="62"/>
    </row>
    <row r="27359" spans="15:15" x14ac:dyDescent="0.2">
      <c r="O27359" s="62"/>
    </row>
    <row r="27360" spans="15:15" x14ac:dyDescent="0.2">
      <c r="O27360" s="62"/>
    </row>
    <row r="27361" spans="15:15" x14ac:dyDescent="0.2">
      <c r="O27361" s="62"/>
    </row>
    <row r="27362" spans="15:15" x14ac:dyDescent="0.2">
      <c r="O27362" s="62"/>
    </row>
    <row r="27363" spans="15:15" x14ac:dyDescent="0.2">
      <c r="O27363" s="62"/>
    </row>
    <row r="27364" spans="15:15" x14ac:dyDescent="0.2">
      <c r="O27364" s="62"/>
    </row>
    <row r="27365" spans="15:15" x14ac:dyDescent="0.2">
      <c r="O27365" s="62"/>
    </row>
    <row r="27366" spans="15:15" x14ac:dyDescent="0.2">
      <c r="O27366" s="62"/>
    </row>
    <row r="27367" spans="15:15" x14ac:dyDescent="0.2">
      <c r="O27367" s="62"/>
    </row>
    <row r="27368" spans="15:15" x14ac:dyDescent="0.2">
      <c r="O27368" s="62"/>
    </row>
    <row r="27369" spans="15:15" x14ac:dyDescent="0.2">
      <c r="O27369" s="62"/>
    </row>
    <row r="27370" spans="15:15" x14ac:dyDescent="0.2">
      <c r="O27370" s="62"/>
    </row>
    <row r="27371" spans="15:15" x14ac:dyDescent="0.2">
      <c r="O27371" s="62"/>
    </row>
    <row r="27372" spans="15:15" x14ac:dyDescent="0.2">
      <c r="O27372" s="62"/>
    </row>
    <row r="27373" spans="15:15" x14ac:dyDescent="0.2">
      <c r="O27373" s="62"/>
    </row>
    <row r="27374" spans="15:15" x14ac:dyDescent="0.2">
      <c r="O27374" s="62"/>
    </row>
    <row r="27375" spans="15:15" x14ac:dyDescent="0.2">
      <c r="O27375" s="62"/>
    </row>
    <row r="27376" spans="15:15" x14ac:dyDescent="0.2">
      <c r="O27376" s="62"/>
    </row>
    <row r="27377" spans="15:15" x14ac:dyDescent="0.2">
      <c r="O27377" s="62"/>
    </row>
    <row r="27378" spans="15:15" x14ac:dyDescent="0.2">
      <c r="O27378" s="62"/>
    </row>
    <row r="27379" spans="15:15" x14ac:dyDescent="0.2">
      <c r="O27379" s="62"/>
    </row>
    <row r="27380" spans="15:15" x14ac:dyDescent="0.2">
      <c r="O27380" s="62"/>
    </row>
    <row r="27381" spans="15:15" x14ac:dyDescent="0.2">
      <c r="O27381" s="62"/>
    </row>
    <row r="27382" spans="15:15" x14ac:dyDescent="0.2">
      <c r="O27382" s="62"/>
    </row>
    <row r="27383" spans="15:15" x14ac:dyDescent="0.2">
      <c r="O27383" s="62"/>
    </row>
    <row r="27384" spans="15:15" x14ac:dyDescent="0.2">
      <c r="O27384" s="62"/>
    </row>
    <row r="27385" spans="15:15" x14ac:dyDescent="0.2">
      <c r="O27385" s="62"/>
    </row>
    <row r="27386" spans="15:15" x14ac:dyDescent="0.2">
      <c r="O27386" s="62"/>
    </row>
    <row r="27387" spans="15:15" x14ac:dyDescent="0.2">
      <c r="O27387" s="62"/>
    </row>
    <row r="27388" spans="15:15" x14ac:dyDescent="0.2">
      <c r="O27388" s="62"/>
    </row>
    <row r="27389" spans="15:15" x14ac:dyDescent="0.2">
      <c r="O27389" s="62"/>
    </row>
    <row r="27390" spans="15:15" x14ac:dyDescent="0.2">
      <c r="O27390" s="62"/>
    </row>
    <row r="27391" spans="15:15" x14ac:dyDescent="0.2">
      <c r="O27391" s="62"/>
    </row>
    <row r="27392" spans="15:15" x14ac:dyDescent="0.2">
      <c r="O27392" s="62"/>
    </row>
    <row r="27393" spans="15:15" x14ac:dyDescent="0.2">
      <c r="O27393" s="62"/>
    </row>
    <row r="27394" spans="15:15" x14ac:dyDescent="0.2">
      <c r="O27394" s="62"/>
    </row>
    <row r="27395" spans="15:15" x14ac:dyDescent="0.2">
      <c r="O27395" s="62"/>
    </row>
    <row r="27396" spans="15:15" x14ac:dyDescent="0.2">
      <c r="O27396" s="62"/>
    </row>
    <row r="27397" spans="15:15" x14ac:dyDescent="0.2">
      <c r="O27397" s="62"/>
    </row>
    <row r="27398" spans="15:15" x14ac:dyDescent="0.2">
      <c r="O27398" s="62"/>
    </row>
    <row r="27399" spans="15:15" x14ac:dyDescent="0.2">
      <c r="O27399" s="62"/>
    </row>
    <row r="27400" spans="15:15" x14ac:dyDescent="0.2">
      <c r="O27400" s="62"/>
    </row>
    <row r="27401" spans="15:15" x14ac:dyDescent="0.2">
      <c r="O27401" s="62"/>
    </row>
    <row r="27402" spans="15:15" x14ac:dyDescent="0.2">
      <c r="O27402" s="62"/>
    </row>
    <row r="27403" spans="15:15" x14ac:dyDescent="0.2">
      <c r="O27403" s="62"/>
    </row>
    <row r="27404" spans="15:15" x14ac:dyDescent="0.2">
      <c r="O27404" s="62"/>
    </row>
    <row r="27405" spans="15:15" x14ac:dyDescent="0.2">
      <c r="O27405" s="62"/>
    </row>
    <row r="27406" spans="15:15" x14ac:dyDescent="0.2">
      <c r="O27406" s="62"/>
    </row>
    <row r="27407" spans="15:15" x14ac:dyDescent="0.2">
      <c r="O27407" s="62"/>
    </row>
    <row r="27408" spans="15:15" x14ac:dyDescent="0.2">
      <c r="O27408" s="62"/>
    </row>
    <row r="27409" spans="15:15" x14ac:dyDescent="0.2">
      <c r="O27409" s="62"/>
    </row>
    <row r="27410" spans="15:15" x14ac:dyDescent="0.2">
      <c r="O27410" s="62"/>
    </row>
    <row r="27411" spans="15:15" x14ac:dyDescent="0.2">
      <c r="O27411" s="62"/>
    </row>
    <row r="27412" spans="15:15" x14ac:dyDescent="0.2">
      <c r="O27412" s="62"/>
    </row>
    <row r="27413" spans="15:15" x14ac:dyDescent="0.2">
      <c r="O27413" s="62"/>
    </row>
    <row r="27414" spans="15:15" x14ac:dyDescent="0.2">
      <c r="O27414" s="62"/>
    </row>
    <row r="27415" spans="15:15" x14ac:dyDescent="0.2">
      <c r="O27415" s="62"/>
    </row>
    <row r="27416" spans="15:15" x14ac:dyDescent="0.2">
      <c r="O27416" s="62"/>
    </row>
    <row r="27417" spans="15:15" x14ac:dyDescent="0.2">
      <c r="O27417" s="62"/>
    </row>
    <row r="27418" spans="15:15" x14ac:dyDescent="0.2">
      <c r="O27418" s="62"/>
    </row>
    <row r="27419" spans="15:15" x14ac:dyDescent="0.2">
      <c r="O27419" s="62"/>
    </row>
    <row r="27420" spans="15:15" x14ac:dyDescent="0.2">
      <c r="O27420" s="62"/>
    </row>
    <row r="27421" spans="15:15" x14ac:dyDescent="0.2">
      <c r="O27421" s="62"/>
    </row>
    <row r="27422" spans="15:15" x14ac:dyDescent="0.2">
      <c r="O27422" s="62"/>
    </row>
    <row r="27423" spans="15:15" x14ac:dyDescent="0.2">
      <c r="O27423" s="62"/>
    </row>
    <row r="27424" spans="15:15" x14ac:dyDescent="0.2">
      <c r="O27424" s="62"/>
    </row>
    <row r="27425" spans="15:15" x14ac:dyDescent="0.2">
      <c r="O27425" s="62"/>
    </row>
    <row r="27426" spans="15:15" x14ac:dyDescent="0.2">
      <c r="O27426" s="62"/>
    </row>
    <row r="27427" spans="15:15" x14ac:dyDescent="0.2">
      <c r="O27427" s="62"/>
    </row>
    <row r="27428" spans="15:15" x14ac:dyDescent="0.2">
      <c r="O27428" s="62"/>
    </row>
    <row r="27429" spans="15:15" x14ac:dyDescent="0.2">
      <c r="O27429" s="62"/>
    </row>
    <row r="27430" spans="15:15" x14ac:dyDescent="0.2">
      <c r="O27430" s="62"/>
    </row>
    <row r="27431" spans="15:15" x14ac:dyDescent="0.2">
      <c r="O27431" s="62"/>
    </row>
    <row r="27432" spans="15:15" x14ac:dyDescent="0.2">
      <c r="O27432" s="62"/>
    </row>
    <row r="27433" spans="15:15" x14ac:dyDescent="0.2">
      <c r="O27433" s="62"/>
    </row>
    <row r="27434" spans="15:15" x14ac:dyDescent="0.2">
      <c r="O27434" s="62"/>
    </row>
    <row r="27435" spans="15:15" x14ac:dyDescent="0.2">
      <c r="O27435" s="62"/>
    </row>
    <row r="27436" spans="15:15" x14ac:dyDescent="0.2">
      <c r="O27436" s="62"/>
    </row>
    <row r="27437" spans="15:15" x14ac:dyDescent="0.2">
      <c r="O27437" s="62"/>
    </row>
    <row r="27438" spans="15:15" x14ac:dyDescent="0.2">
      <c r="O27438" s="62"/>
    </row>
    <row r="27439" spans="15:15" x14ac:dyDescent="0.2">
      <c r="O27439" s="62"/>
    </row>
    <row r="27440" spans="15:15" x14ac:dyDescent="0.2">
      <c r="O27440" s="62"/>
    </row>
    <row r="27441" spans="15:15" x14ac:dyDescent="0.2">
      <c r="O27441" s="62"/>
    </row>
    <row r="27442" spans="15:15" x14ac:dyDescent="0.2">
      <c r="O27442" s="62"/>
    </row>
    <row r="27443" spans="15:15" x14ac:dyDescent="0.2">
      <c r="O27443" s="62"/>
    </row>
    <row r="27444" spans="15:15" x14ac:dyDescent="0.2">
      <c r="O27444" s="62"/>
    </row>
    <row r="27445" spans="15:15" x14ac:dyDescent="0.2">
      <c r="O27445" s="62"/>
    </row>
    <row r="27446" spans="15:15" x14ac:dyDescent="0.2">
      <c r="O27446" s="62"/>
    </row>
    <row r="27447" spans="15:15" x14ac:dyDescent="0.2">
      <c r="O27447" s="62"/>
    </row>
    <row r="27448" spans="15:15" x14ac:dyDescent="0.2">
      <c r="O27448" s="62"/>
    </row>
    <row r="27449" spans="15:15" x14ac:dyDescent="0.2">
      <c r="O27449" s="62"/>
    </row>
    <row r="27450" spans="15:15" x14ac:dyDescent="0.2">
      <c r="O27450" s="62"/>
    </row>
    <row r="27451" spans="15:15" x14ac:dyDescent="0.2">
      <c r="O27451" s="62"/>
    </row>
    <row r="27452" spans="15:15" x14ac:dyDescent="0.2">
      <c r="O27452" s="62"/>
    </row>
    <row r="27453" spans="15:15" x14ac:dyDescent="0.2">
      <c r="O27453" s="62"/>
    </row>
    <row r="27454" spans="15:15" x14ac:dyDescent="0.2">
      <c r="O27454" s="62"/>
    </row>
    <row r="27455" spans="15:15" x14ac:dyDescent="0.2">
      <c r="O27455" s="62"/>
    </row>
    <row r="27456" spans="15:15" x14ac:dyDescent="0.2">
      <c r="O27456" s="62"/>
    </row>
    <row r="27457" spans="15:15" x14ac:dyDescent="0.2">
      <c r="O27457" s="62"/>
    </row>
    <row r="27458" spans="15:15" x14ac:dyDescent="0.2">
      <c r="O27458" s="62"/>
    </row>
    <row r="27459" spans="15:15" x14ac:dyDescent="0.2">
      <c r="O27459" s="62"/>
    </row>
    <row r="27460" spans="15:15" x14ac:dyDescent="0.2">
      <c r="O27460" s="62"/>
    </row>
    <row r="27461" spans="15:15" x14ac:dyDescent="0.2">
      <c r="O27461" s="62"/>
    </row>
    <row r="27462" spans="15:15" x14ac:dyDescent="0.2">
      <c r="O27462" s="62"/>
    </row>
    <row r="27463" spans="15:15" x14ac:dyDescent="0.2">
      <c r="O27463" s="62"/>
    </row>
    <row r="27464" spans="15:15" x14ac:dyDescent="0.2">
      <c r="O27464" s="62"/>
    </row>
    <row r="27465" spans="15:15" x14ac:dyDescent="0.2">
      <c r="O27465" s="62"/>
    </row>
    <row r="27466" spans="15:15" x14ac:dyDescent="0.2">
      <c r="O27466" s="62"/>
    </row>
    <row r="27467" spans="15:15" x14ac:dyDescent="0.2">
      <c r="O27467" s="62"/>
    </row>
    <row r="27468" spans="15:15" x14ac:dyDescent="0.2">
      <c r="O27468" s="62"/>
    </row>
    <row r="27469" spans="15:15" x14ac:dyDescent="0.2">
      <c r="O27469" s="62"/>
    </row>
    <row r="27470" spans="15:15" x14ac:dyDescent="0.2">
      <c r="O27470" s="62"/>
    </row>
    <row r="27471" spans="15:15" x14ac:dyDescent="0.2">
      <c r="O27471" s="62"/>
    </row>
    <row r="27472" spans="15:15" x14ac:dyDescent="0.2">
      <c r="O27472" s="62"/>
    </row>
    <row r="27473" spans="15:15" x14ac:dyDescent="0.2">
      <c r="O27473" s="62"/>
    </row>
    <row r="27474" spans="15:15" x14ac:dyDescent="0.2">
      <c r="O27474" s="62"/>
    </row>
    <row r="27475" spans="15:15" x14ac:dyDescent="0.2">
      <c r="O27475" s="62"/>
    </row>
    <row r="27476" spans="15:15" x14ac:dyDescent="0.2">
      <c r="O27476" s="62"/>
    </row>
    <row r="27477" spans="15:15" x14ac:dyDescent="0.2">
      <c r="O27477" s="62"/>
    </row>
    <row r="27478" spans="15:15" x14ac:dyDescent="0.2">
      <c r="O27478" s="62"/>
    </row>
    <row r="27479" spans="15:15" x14ac:dyDescent="0.2">
      <c r="O27479" s="62"/>
    </row>
    <row r="27480" spans="15:15" x14ac:dyDescent="0.2">
      <c r="O27480" s="62"/>
    </row>
    <row r="27481" spans="15:15" x14ac:dyDescent="0.2">
      <c r="O27481" s="62"/>
    </row>
    <row r="27482" spans="15:15" x14ac:dyDescent="0.2">
      <c r="O27482" s="62"/>
    </row>
    <row r="27483" spans="15:15" x14ac:dyDescent="0.2">
      <c r="O27483" s="62"/>
    </row>
    <row r="27484" spans="15:15" x14ac:dyDescent="0.2">
      <c r="O27484" s="62"/>
    </row>
    <row r="27485" spans="15:15" x14ac:dyDescent="0.2">
      <c r="O27485" s="62"/>
    </row>
    <row r="27486" spans="15:15" x14ac:dyDescent="0.2">
      <c r="O27486" s="62"/>
    </row>
    <row r="27487" spans="15:15" x14ac:dyDescent="0.2">
      <c r="O27487" s="62"/>
    </row>
    <row r="27488" spans="15:15" x14ac:dyDescent="0.2">
      <c r="O27488" s="62"/>
    </row>
    <row r="27489" spans="15:15" x14ac:dyDescent="0.2">
      <c r="O27489" s="62"/>
    </row>
    <row r="27490" spans="15:15" x14ac:dyDescent="0.2">
      <c r="O27490" s="62"/>
    </row>
    <row r="27491" spans="15:15" x14ac:dyDescent="0.2">
      <c r="O27491" s="62"/>
    </row>
    <row r="27492" spans="15:15" x14ac:dyDescent="0.2">
      <c r="O27492" s="62"/>
    </row>
    <row r="27493" spans="15:15" x14ac:dyDescent="0.2">
      <c r="O27493" s="62"/>
    </row>
    <row r="27494" spans="15:15" x14ac:dyDescent="0.2">
      <c r="O27494" s="62"/>
    </row>
    <row r="27495" spans="15:15" x14ac:dyDescent="0.2">
      <c r="O27495" s="62"/>
    </row>
    <row r="27496" spans="15:15" x14ac:dyDescent="0.2">
      <c r="O27496" s="62"/>
    </row>
    <row r="27497" spans="15:15" x14ac:dyDescent="0.2">
      <c r="O27497" s="62"/>
    </row>
    <row r="27498" spans="15:15" x14ac:dyDescent="0.2">
      <c r="O27498" s="62"/>
    </row>
    <row r="27499" spans="15:15" x14ac:dyDescent="0.2">
      <c r="O27499" s="62"/>
    </row>
    <row r="27500" spans="15:15" x14ac:dyDescent="0.2">
      <c r="O27500" s="62"/>
    </row>
    <row r="27501" spans="15:15" x14ac:dyDescent="0.2">
      <c r="O27501" s="62"/>
    </row>
    <row r="27502" spans="15:15" x14ac:dyDescent="0.2">
      <c r="O27502" s="62"/>
    </row>
    <row r="27503" spans="15:15" x14ac:dyDescent="0.2">
      <c r="O27503" s="62"/>
    </row>
    <row r="27504" spans="15:15" x14ac:dyDescent="0.2">
      <c r="O27504" s="62"/>
    </row>
    <row r="27505" spans="15:15" x14ac:dyDescent="0.2">
      <c r="O27505" s="62"/>
    </row>
    <row r="27506" spans="15:15" x14ac:dyDescent="0.2">
      <c r="O27506" s="62"/>
    </row>
    <row r="27507" spans="15:15" x14ac:dyDescent="0.2">
      <c r="O27507" s="62"/>
    </row>
    <row r="27508" spans="15:15" x14ac:dyDescent="0.2">
      <c r="O27508" s="62"/>
    </row>
    <row r="27509" spans="15:15" x14ac:dyDescent="0.2">
      <c r="O27509" s="62"/>
    </row>
    <row r="27510" spans="15:15" x14ac:dyDescent="0.2">
      <c r="O27510" s="62"/>
    </row>
    <row r="27511" spans="15:15" x14ac:dyDescent="0.2">
      <c r="O27511" s="62"/>
    </row>
    <row r="27512" spans="15:15" x14ac:dyDescent="0.2">
      <c r="O27512" s="62"/>
    </row>
    <row r="27513" spans="15:15" x14ac:dyDescent="0.2">
      <c r="O27513" s="62"/>
    </row>
    <row r="27514" spans="15:15" x14ac:dyDescent="0.2">
      <c r="O27514" s="62"/>
    </row>
    <row r="27515" spans="15:15" x14ac:dyDescent="0.2">
      <c r="O27515" s="62"/>
    </row>
    <row r="27516" spans="15:15" x14ac:dyDescent="0.2">
      <c r="O27516" s="62"/>
    </row>
    <row r="27517" spans="15:15" x14ac:dyDescent="0.2">
      <c r="O27517" s="62"/>
    </row>
    <row r="27518" spans="15:15" x14ac:dyDescent="0.2">
      <c r="O27518" s="62"/>
    </row>
    <row r="27519" spans="15:15" x14ac:dyDescent="0.2">
      <c r="O27519" s="62"/>
    </row>
    <row r="27520" spans="15:15" x14ac:dyDescent="0.2">
      <c r="O27520" s="62"/>
    </row>
    <row r="27521" spans="15:15" x14ac:dyDescent="0.2">
      <c r="O27521" s="62"/>
    </row>
    <row r="27522" spans="15:15" x14ac:dyDescent="0.2">
      <c r="O27522" s="62"/>
    </row>
    <row r="27523" spans="15:15" x14ac:dyDescent="0.2">
      <c r="O27523" s="62"/>
    </row>
    <row r="27524" spans="15:15" x14ac:dyDescent="0.2">
      <c r="O27524" s="62"/>
    </row>
    <row r="27525" spans="15:15" x14ac:dyDescent="0.2">
      <c r="O27525" s="62"/>
    </row>
    <row r="27526" spans="15:15" x14ac:dyDescent="0.2">
      <c r="O27526" s="62"/>
    </row>
    <row r="27527" spans="15:15" x14ac:dyDescent="0.2">
      <c r="O27527" s="62"/>
    </row>
    <row r="27528" spans="15:15" x14ac:dyDescent="0.2">
      <c r="O27528" s="62"/>
    </row>
    <row r="27529" spans="15:15" x14ac:dyDescent="0.2">
      <c r="O27529" s="62"/>
    </row>
    <row r="27530" spans="15:15" x14ac:dyDescent="0.2">
      <c r="O27530" s="62"/>
    </row>
    <row r="27531" spans="15:15" x14ac:dyDescent="0.2">
      <c r="O27531" s="62"/>
    </row>
    <row r="27532" spans="15:15" x14ac:dyDescent="0.2">
      <c r="O27532" s="62"/>
    </row>
    <row r="27533" spans="15:15" x14ac:dyDescent="0.2">
      <c r="O27533" s="62"/>
    </row>
    <row r="27534" spans="15:15" x14ac:dyDescent="0.2">
      <c r="O27534" s="62"/>
    </row>
    <row r="27535" spans="15:15" x14ac:dyDescent="0.2">
      <c r="O27535" s="62"/>
    </row>
    <row r="27536" spans="15:15" x14ac:dyDescent="0.2">
      <c r="O27536" s="62"/>
    </row>
    <row r="27537" spans="15:15" x14ac:dyDescent="0.2">
      <c r="O27537" s="62"/>
    </row>
    <row r="27538" spans="15:15" x14ac:dyDescent="0.2">
      <c r="O27538" s="62"/>
    </row>
    <row r="27539" spans="15:15" x14ac:dyDescent="0.2">
      <c r="O27539" s="62"/>
    </row>
    <row r="27540" spans="15:15" x14ac:dyDescent="0.2">
      <c r="O27540" s="62"/>
    </row>
    <row r="27541" spans="15:15" x14ac:dyDescent="0.2">
      <c r="O27541" s="62"/>
    </row>
    <row r="27542" spans="15:15" x14ac:dyDescent="0.2">
      <c r="O27542" s="62"/>
    </row>
    <row r="27543" spans="15:15" x14ac:dyDescent="0.2">
      <c r="O27543" s="62"/>
    </row>
    <row r="27544" spans="15:15" x14ac:dyDescent="0.2">
      <c r="O27544" s="62"/>
    </row>
    <row r="27545" spans="15:15" x14ac:dyDescent="0.2">
      <c r="O27545" s="62"/>
    </row>
    <row r="27546" spans="15:15" x14ac:dyDescent="0.2">
      <c r="O27546" s="62"/>
    </row>
    <row r="27547" spans="15:15" x14ac:dyDescent="0.2">
      <c r="O27547" s="62"/>
    </row>
    <row r="27548" spans="15:15" x14ac:dyDescent="0.2">
      <c r="O27548" s="62"/>
    </row>
    <row r="27549" spans="15:15" x14ac:dyDescent="0.2">
      <c r="O27549" s="62"/>
    </row>
    <row r="27550" spans="15:15" x14ac:dyDescent="0.2">
      <c r="O27550" s="62"/>
    </row>
    <row r="27551" spans="15:15" x14ac:dyDescent="0.2">
      <c r="O27551" s="62"/>
    </row>
    <row r="27552" spans="15:15" x14ac:dyDescent="0.2">
      <c r="O27552" s="62"/>
    </row>
    <row r="27553" spans="15:15" x14ac:dyDescent="0.2">
      <c r="O27553" s="62"/>
    </row>
    <row r="27554" spans="15:15" x14ac:dyDescent="0.2">
      <c r="O27554" s="62"/>
    </row>
    <row r="27555" spans="15:15" x14ac:dyDescent="0.2">
      <c r="O27555" s="62"/>
    </row>
    <row r="27556" spans="15:15" x14ac:dyDescent="0.2">
      <c r="O27556" s="62"/>
    </row>
    <row r="27557" spans="15:15" x14ac:dyDescent="0.2">
      <c r="O27557" s="62"/>
    </row>
    <row r="27558" spans="15:15" x14ac:dyDescent="0.2">
      <c r="O27558" s="62"/>
    </row>
    <row r="27559" spans="15:15" x14ac:dyDescent="0.2">
      <c r="O27559" s="62"/>
    </row>
    <row r="27560" spans="15:15" x14ac:dyDescent="0.2">
      <c r="O27560" s="62"/>
    </row>
    <row r="27561" spans="15:15" x14ac:dyDescent="0.2">
      <c r="O27561" s="62"/>
    </row>
    <row r="27562" spans="15:15" x14ac:dyDescent="0.2">
      <c r="O27562" s="62"/>
    </row>
    <row r="27563" spans="15:15" x14ac:dyDescent="0.2">
      <c r="O27563" s="62"/>
    </row>
    <row r="27564" spans="15:15" x14ac:dyDescent="0.2">
      <c r="O27564" s="62"/>
    </row>
    <row r="27565" spans="15:15" x14ac:dyDescent="0.2">
      <c r="O27565" s="62"/>
    </row>
    <row r="27566" spans="15:15" x14ac:dyDescent="0.2">
      <c r="O27566" s="62"/>
    </row>
    <row r="27567" spans="15:15" x14ac:dyDescent="0.2">
      <c r="O27567" s="62"/>
    </row>
    <row r="27568" spans="15:15" x14ac:dyDescent="0.2">
      <c r="O27568" s="62"/>
    </row>
    <row r="27569" spans="15:15" x14ac:dyDescent="0.2">
      <c r="O27569" s="62"/>
    </row>
    <row r="27570" spans="15:15" x14ac:dyDescent="0.2">
      <c r="O27570" s="62"/>
    </row>
    <row r="27571" spans="15:15" x14ac:dyDescent="0.2">
      <c r="O27571" s="62"/>
    </row>
    <row r="27572" spans="15:15" x14ac:dyDescent="0.2">
      <c r="O27572" s="62"/>
    </row>
    <row r="27573" spans="15:15" x14ac:dyDescent="0.2">
      <c r="O27573" s="62"/>
    </row>
    <row r="27574" spans="15:15" x14ac:dyDescent="0.2">
      <c r="O27574" s="62"/>
    </row>
    <row r="27575" spans="15:15" x14ac:dyDescent="0.2">
      <c r="O27575" s="62"/>
    </row>
    <row r="27576" spans="15:15" x14ac:dyDescent="0.2">
      <c r="O27576" s="62"/>
    </row>
    <row r="27577" spans="15:15" x14ac:dyDescent="0.2">
      <c r="O27577" s="62"/>
    </row>
    <row r="27578" spans="15:15" x14ac:dyDescent="0.2">
      <c r="O27578" s="62"/>
    </row>
    <row r="27579" spans="15:15" x14ac:dyDescent="0.2">
      <c r="O27579" s="62"/>
    </row>
    <row r="27580" spans="15:15" x14ac:dyDescent="0.2">
      <c r="O27580" s="62"/>
    </row>
    <row r="27581" spans="15:15" x14ac:dyDescent="0.2">
      <c r="O27581" s="62"/>
    </row>
    <row r="27582" spans="15:15" x14ac:dyDescent="0.2">
      <c r="O27582" s="62"/>
    </row>
    <row r="27583" spans="15:15" x14ac:dyDescent="0.2">
      <c r="O27583" s="62"/>
    </row>
    <row r="27584" spans="15:15" x14ac:dyDescent="0.2">
      <c r="O27584" s="62"/>
    </row>
    <row r="27585" spans="15:15" x14ac:dyDescent="0.2">
      <c r="O27585" s="62"/>
    </row>
    <row r="27586" spans="15:15" x14ac:dyDescent="0.2">
      <c r="O27586" s="62"/>
    </row>
    <row r="27587" spans="15:15" x14ac:dyDescent="0.2">
      <c r="O27587" s="62"/>
    </row>
    <row r="27588" spans="15:15" x14ac:dyDescent="0.2">
      <c r="O27588" s="62"/>
    </row>
    <row r="27589" spans="15:15" x14ac:dyDescent="0.2">
      <c r="O27589" s="62"/>
    </row>
    <row r="27590" spans="15:15" x14ac:dyDescent="0.2">
      <c r="O27590" s="62"/>
    </row>
    <row r="27591" spans="15:15" x14ac:dyDescent="0.2">
      <c r="O27591" s="62"/>
    </row>
    <row r="27592" spans="15:15" x14ac:dyDescent="0.2">
      <c r="O27592" s="62"/>
    </row>
    <row r="27593" spans="15:15" x14ac:dyDescent="0.2">
      <c r="O27593" s="62"/>
    </row>
    <row r="27594" spans="15:15" x14ac:dyDescent="0.2">
      <c r="O27594" s="62"/>
    </row>
    <row r="27595" spans="15:15" x14ac:dyDescent="0.2">
      <c r="O27595" s="62"/>
    </row>
    <row r="27596" spans="15:15" x14ac:dyDescent="0.2">
      <c r="O27596" s="62"/>
    </row>
    <row r="27597" spans="15:15" x14ac:dyDescent="0.2">
      <c r="O27597" s="62"/>
    </row>
    <row r="27598" spans="15:15" x14ac:dyDescent="0.2">
      <c r="O27598" s="62"/>
    </row>
    <row r="27599" spans="15:15" x14ac:dyDescent="0.2">
      <c r="O27599" s="62"/>
    </row>
    <row r="27600" spans="15:15" x14ac:dyDescent="0.2">
      <c r="O27600" s="62"/>
    </row>
    <row r="27601" spans="15:15" x14ac:dyDescent="0.2">
      <c r="O27601" s="62"/>
    </row>
    <row r="27602" spans="15:15" x14ac:dyDescent="0.2">
      <c r="O27602" s="62"/>
    </row>
    <row r="27603" spans="15:15" x14ac:dyDescent="0.2">
      <c r="O27603" s="62"/>
    </row>
    <row r="27604" spans="15:15" x14ac:dyDescent="0.2">
      <c r="O27604" s="62"/>
    </row>
    <row r="27605" spans="15:15" x14ac:dyDescent="0.2">
      <c r="O27605" s="62"/>
    </row>
    <row r="27606" spans="15:15" x14ac:dyDescent="0.2">
      <c r="O27606" s="62"/>
    </row>
    <row r="27607" spans="15:15" x14ac:dyDescent="0.2">
      <c r="O27607" s="62"/>
    </row>
    <row r="27608" spans="15:15" x14ac:dyDescent="0.2">
      <c r="O27608" s="62"/>
    </row>
    <row r="27609" spans="15:15" x14ac:dyDescent="0.2">
      <c r="O27609" s="62"/>
    </row>
    <row r="27610" spans="15:15" x14ac:dyDescent="0.2">
      <c r="O27610" s="62"/>
    </row>
    <row r="27611" spans="15:15" x14ac:dyDescent="0.2">
      <c r="O27611" s="62"/>
    </row>
    <row r="27612" spans="15:15" x14ac:dyDescent="0.2">
      <c r="O27612" s="62"/>
    </row>
    <row r="27613" spans="15:15" x14ac:dyDescent="0.2">
      <c r="O27613" s="62"/>
    </row>
    <row r="27614" spans="15:15" x14ac:dyDescent="0.2">
      <c r="O27614" s="62"/>
    </row>
    <row r="27615" spans="15:15" x14ac:dyDescent="0.2">
      <c r="O27615" s="62"/>
    </row>
    <row r="27616" spans="15:15" x14ac:dyDescent="0.2">
      <c r="O27616" s="62"/>
    </row>
    <row r="27617" spans="15:15" x14ac:dyDescent="0.2">
      <c r="O27617" s="62"/>
    </row>
    <row r="27618" spans="15:15" x14ac:dyDescent="0.2">
      <c r="O27618" s="62"/>
    </row>
    <row r="27619" spans="15:15" x14ac:dyDescent="0.2">
      <c r="O27619" s="62"/>
    </row>
    <row r="27620" spans="15:15" x14ac:dyDescent="0.2">
      <c r="O27620" s="62"/>
    </row>
    <row r="27621" spans="15:15" x14ac:dyDescent="0.2">
      <c r="O27621" s="62"/>
    </row>
    <row r="27622" spans="15:15" x14ac:dyDescent="0.2">
      <c r="O27622" s="62"/>
    </row>
    <row r="27623" spans="15:15" x14ac:dyDescent="0.2">
      <c r="O27623" s="62"/>
    </row>
    <row r="27624" spans="15:15" x14ac:dyDescent="0.2">
      <c r="O27624" s="62"/>
    </row>
    <row r="27625" spans="15:15" x14ac:dyDescent="0.2">
      <c r="O27625" s="62"/>
    </row>
    <row r="27626" spans="15:15" x14ac:dyDescent="0.2">
      <c r="O27626" s="62"/>
    </row>
    <row r="27627" spans="15:15" x14ac:dyDescent="0.2">
      <c r="O27627" s="62"/>
    </row>
    <row r="27628" spans="15:15" x14ac:dyDescent="0.2">
      <c r="O27628" s="62"/>
    </row>
    <row r="27629" spans="15:15" x14ac:dyDescent="0.2">
      <c r="O27629" s="62"/>
    </row>
    <row r="27630" spans="15:15" x14ac:dyDescent="0.2">
      <c r="O27630" s="62"/>
    </row>
    <row r="27631" spans="15:15" x14ac:dyDescent="0.2">
      <c r="O27631" s="62"/>
    </row>
    <row r="27632" spans="15:15" x14ac:dyDescent="0.2">
      <c r="O27632" s="62"/>
    </row>
    <row r="27633" spans="15:15" x14ac:dyDescent="0.2">
      <c r="O27633" s="62"/>
    </row>
    <row r="27634" spans="15:15" x14ac:dyDescent="0.2">
      <c r="O27634" s="62"/>
    </row>
    <row r="27635" spans="15:15" x14ac:dyDescent="0.2">
      <c r="O27635" s="62"/>
    </row>
    <row r="27636" spans="15:15" x14ac:dyDescent="0.2">
      <c r="O27636" s="62"/>
    </row>
    <row r="27637" spans="15:15" x14ac:dyDescent="0.2">
      <c r="O27637" s="62"/>
    </row>
    <row r="27638" spans="15:15" x14ac:dyDescent="0.2">
      <c r="O27638" s="62"/>
    </row>
    <row r="27639" spans="15:15" x14ac:dyDescent="0.2">
      <c r="O27639" s="62"/>
    </row>
    <row r="27640" spans="15:15" x14ac:dyDescent="0.2">
      <c r="O27640" s="62"/>
    </row>
    <row r="27641" spans="15:15" x14ac:dyDescent="0.2">
      <c r="O27641" s="62"/>
    </row>
    <row r="27642" spans="15:15" x14ac:dyDescent="0.2">
      <c r="O27642" s="62"/>
    </row>
    <row r="27643" spans="15:15" x14ac:dyDescent="0.2">
      <c r="O27643" s="62"/>
    </row>
    <row r="27644" spans="15:15" x14ac:dyDescent="0.2">
      <c r="O27644" s="62"/>
    </row>
    <row r="27645" spans="15:15" x14ac:dyDescent="0.2">
      <c r="O27645" s="62"/>
    </row>
    <row r="27646" spans="15:15" x14ac:dyDescent="0.2">
      <c r="O27646" s="62"/>
    </row>
    <row r="27647" spans="15:15" x14ac:dyDescent="0.2">
      <c r="O27647" s="62"/>
    </row>
    <row r="27648" spans="15:15" x14ac:dyDescent="0.2">
      <c r="O27648" s="62"/>
    </row>
    <row r="27649" spans="15:15" x14ac:dyDescent="0.2">
      <c r="O27649" s="62"/>
    </row>
    <row r="27650" spans="15:15" x14ac:dyDescent="0.2">
      <c r="O27650" s="62"/>
    </row>
    <row r="27651" spans="15:15" x14ac:dyDescent="0.2">
      <c r="O27651" s="62"/>
    </row>
    <row r="27652" spans="15:15" x14ac:dyDescent="0.2">
      <c r="O27652" s="62"/>
    </row>
    <row r="27653" spans="15:15" x14ac:dyDescent="0.2">
      <c r="O27653" s="62"/>
    </row>
    <row r="27654" spans="15:15" x14ac:dyDescent="0.2">
      <c r="O27654" s="62"/>
    </row>
    <row r="27655" spans="15:15" x14ac:dyDescent="0.2">
      <c r="O27655" s="62"/>
    </row>
    <row r="27656" spans="15:15" x14ac:dyDescent="0.2">
      <c r="O27656" s="62"/>
    </row>
    <row r="27657" spans="15:15" x14ac:dyDescent="0.2">
      <c r="O27657" s="62"/>
    </row>
    <row r="27658" spans="15:15" x14ac:dyDescent="0.2">
      <c r="O27658" s="62"/>
    </row>
    <row r="27659" spans="15:15" x14ac:dyDescent="0.2">
      <c r="O27659" s="62"/>
    </row>
    <row r="27660" spans="15:15" x14ac:dyDescent="0.2">
      <c r="O27660" s="62"/>
    </row>
    <row r="27661" spans="15:15" x14ac:dyDescent="0.2">
      <c r="O27661" s="62"/>
    </row>
    <row r="27662" spans="15:15" x14ac:dyDescent="0.2">
      <c r="O27662" s="62"/>
    </row>
    <row r="27663" spans="15:15" x14ac:dyDescent="0.2">
      <c r="O27663" s="62"/>
    </row>
    <row r="27664" spans="15:15" x14ac:dyDescent="0.2">
      <c r="O27664" s="62"/>
    </row>
    <row r="27665" spans="15:15" x14ac:dyDescent="0.2">
      <c r="O27665" s="62"/>
    </row>
    <row r="27666" spans="15:15" x14ac:dyDescent="0.2">
      <c r="O27666" s="62"/>
    </row>
    <row r="27667" spans="15:15" x14ac:dyDescent="0.2">
      <c r="O27667" s="62"/>
    </row>
    <row r="27668" spans="15:15" x14ac:dyDescent="0.2">
      <c r="O27668" s="62"/>
    </row>
    <row r="27669" spans="15:15" x14ac:dyDescent="0.2">
      <c r="O27669" s="62"/>
    </row>
    <row r="27670" spans="15:15" x14ac:dyDescent="0.2">
      <c r="O27670" s="62"/>
    </row>
    <row r="27671" spans="15:15" x14ac:dyDescent="0.2">
      <c r="O27671" s="62"/>
    </row>
    <row r="27672" spans="15:15" x14ac:dyDescent="0.2">
      <c r="O27672" s="62"/>
    </row>
    <row r="27673" spans="15:15" x14ac:dyDescent="0.2">
      <c r="O27673" s="62"/>
    </row>
    <row r="27674" spans="15:15" x14ac:dyDescent="0.2">
      <c r="O27674" s="62"/>
    </row>
    <row r="27675" spans="15:15" x14ac:dyDescent="0.2">
      <c r="O27675" s="62"/>
    </row>
    <row r="27676" spans="15:15" x14ac:dyDescent="0.2">
      <c r="O27676" s="62"/>
    </row>
    <row r="27677" spans="15:15" x14ac:dyDescent="0.2">
      <c r="O27677" s="62"/>
    </row>
    <row r="27678" spans="15:15" x14ac:dyDescent="0.2">
      <c r="O27678" s="62"/>
    </row>
    <row r="27679" spans="15:15" x14ac:dyDescent="0.2">
      <c r="O27679" s="62"/>
    </row>
    <row r="27680" spans="15:15" x14ac:dyDescent="0.2">
      <c r="O27680" s="62"/>
    </row>
    <row r="27681" spans="15:15" x14ac:dyDescent="0.2">
      <c r="O27681" s="62"/>
    </row>
    <row r="27682" spans="15:15" x14ac:dyDescent="0.2">
      <c r="O27682" s="62"/>
    </row>
    <row r="27683" spans="15:15" x14ac:dyDescent="0.2">
      <c r="O27683" s="62"/>
    </row>
    <row r="27684" spans="15:15" x14ac:dyDescent="0.2">
      <c r="O27684" s="62"/>
    </row>
    <row r="27685" spans="15:15" x14ac:dyDescent="0.2">
      <c r="O27685" s="62"/>
    </row>
    <row r="27686" spans="15:15" x14ac:dyDescent="0.2">
      <c r="O27686" s="62"/>
    </row>
    <row r="27687" spans="15:15" x14ac:dyDescent="0.2">
      <c r="O27687" s="62"/>
    </row>
    <row r="27688" spans="15:15" x14ac:dyDescent="0.2">
      <c r="O27688" s="62"/>
    </row>
    <row r="27689" spans="15:15" x14ac:dyDescent="0.2">
      <c r="O27689" s="62"/>
    </row>
    <row r="27690" spans="15:15" x14ac:dyDescent="0.2">
      <c r="O27690" s="62"/>
    </row>
    <row r="27691" spans="15:15" x14ac:dyDescent="0.2">
      <c r="O27691" s="62"/>
    </row>
    <row r="27692" spans="15:15" x14ac:dyDescent="0.2">
      <c r="O27692" s="62"/>
    </row>
    <row r="27693" spans="15:15" x14ac:dyDescent="0.2">
      <c r="O27693" s="62"/>
    </row>
    <row r="27694" spans="15:15" x14ac:dyDescent="0.2">
      <c r="O27694" s="62"/>
    </row>
    <row r="27695" spans="15:15" x14ac:dyDescent="0.2">
      <c r="O27695" s="62"/>
    </row>
    <row r="27696" spans="15:15" x14ac:dyDescent="0.2">
      <c r="O27696" s="62"/>
    </row>
    <row r="27697" spans="15:15" x14ac:dyDescent="0.2">
      <c r="O27697" s="62"/>
    </row>
    <row r="27698" spans="15:15" x14ac:dyDescent="0.2">
      <c r="O27698" s="62"/>
    </row>
    <row r="27699" spans="15:15" x14ac:dyDescent="0.2">
      <c r="O27699" s="62"/>
    </row>
    <row r="27700" spans="15:15" x14ac:dyDescent="0.2">
      <c r="O27700" s="62"/>
    </row>
    <row r="27701" spans="15:15" x14ac:dyDescent="0.2">
      <c r="O27701" s="62"/>
    </row>
    <row r="27702" spans="15:15" x14ac:dyDescent="0.2">
      <c r="O27702" s="62"/>
    </row>
    <row r="27703" spans="15:15" x14ac:dyDescent="0.2">
      <c r="O27703" s="62"/>
    </row>
    <row r="27704" spans="15:15" x14ac:dyDescent="0.2">
      <c r="O27704" s="62"/>
    </row>
    <row r="27705" spans="15:15" x14ac:dyDescent="0.2">
      <c r="O27705" s="62"/>
    </row>
    <row r="27706" spans="15:15" x14ac:dyDescent="0.2">
      <c r="O27706" s="62"/>
    </row>
    <row r="27707" spans="15:15" x14ac:dyDescent="0.2">
      <c r="O27707" s="62"/>
    </row>
    <row r="27708" spans="15:15" x14ac:dyDescent="0.2">
      <c r="O27708" s="62"/>
    </row>
    <row r="27709" spans="15:15" x14ac:dyDescent="0.2">
      <c r="O27709" s="62"/>
    </row>
    <row r="27710" spans="15:15" x14ac:dyDescent="0.2">
      <c r="O27710" s="62"/>
    </row>
    <row r="27711" spans="15:15" x14ac:dyDescent="0.2">
      <c r="O27711" s="62"/>
    </row>
    <row r="27712" spans="15:15" x14ac:dyDescent="0.2">
      <c r="O27712" s="62"/>
    </row>
    <row r="27713" spans="15:15" x14ac:dyDescent="0.2">
      <c r="O27713" s="62"/>
    </row>
    <row r="27714" spans="15:15" x14ac:dyDescent="0.2">
      <c r="O27714" s="62"/>
    </row>
    <row r="27715" spans="15:15" x14ac:dyDescent="0.2">
      <c r="O27715" s="62"/>
    </row>
    <row r="27716" spans="15:15" x14ac:dyDescent="0.2">
      <c r="O27716" s="62"/>
    </row>
    <row r="27717" spans="15:15" x14ac:dyDescent="0.2">
      <c r="O27717" s="62"/>
    </row>
    <row r="27718" spans="15:15" x14ac:dyDescent="0.2">
      <c r="O27718" s="62"/>
    </row>
    <row r="27719" spans="15:15" x14ac:dyDescent="0.2">
      <c r="O27719" s="62"/>
    </row>
    <row r="27720" spans="15:15" x14ac:dyDescent="0.2">
      <c r="O27720" s="62"/>
    </row>
    <row r="27721" spans="15:15" x14ac:dyDescent="0.2">
      <c r="O27721" s="62"/>
    </row>
    <row r="27722" spans="15:15" x14ac:dyDescent="0.2">
      <c r="O27722" s="62"/>
    </row>
    <row r="27723" spans="15:15" x14ac:dyDescent="0.2">
      <c r="O27723" s="62"/>
    </row>
    <row r="27724" spans="15:15" x14ac:dyDescent="0.2">
      <c r="O27724" s="62"/>
    </row>
    <row r="27725" spans="15:15" x14ac:dyDescent="0.2">
      <c r="O27725" s="62"/>
    </row>
    <row r="27726" spans="15:15" x14ac:dyDescent="0.2">
      <c r="O27726" s="62"/>
    </row>
    <row r="27727" spans="15:15" x14ac:dyDescent="0.2">
      <c r="O27727" s="62"/>
    </row>
    <row r="27728" spans="15:15" x14ac:dyDescent="0.2">
      <c r="O27728" s="62"/>
    </row>
    <row r="27729" spans="15:15" x14ac:dyDescent="0.2">
      <c r="O27729" s="62"/>
    </row>
    <row r="27730" spans="15:15" x14ac:dyDescent="0.2">
      <c r="O27730" s="62"/>
    </row>
    <row r="27731" spans="15:15" x14ac:dyDescent="0.2">
      <c r="O27731" s="62"/>
    </row>
    <row r="27732" spans="15:15" x14ac:dyDescent="0.2">
      <c r="O27732" s="62"/>
    </row>
    <row r="27733" spans="15:15" x14ac:dyDescent="0.2">
      <c r="O27733" s="62"/>
    </row>
    <row r="27734" spans="15:15" x14ac:dyDescent="0.2">
      <c r="O27734" s="62"/>
    </row>
    <row r="27735" spans="15:15" x14ac:dyDescent="0.2">
      <c r="O27735" s="62"/>
    </row>
    <row r="27736" spans="15:15" x14ac:dyDescent="0.2">
      <c r="O27736" s="62"/>
    </row>
    <row r="27737" spans="15:15" x14ac:dyDescent="0.2">
      <c r="O27737" s="62"/>
    </row>
    <row r="27738" spans="15:15" x14ac:dyDescent="0.2">
      <c r="O27738" s="62"/>
    </row>
    <row r="27739" spans="15:15" x14ac:dyDescent="0.2">
      <c r="O27739" s="62"/>
    </row>
    <row r="27740" spans="15:15" x14ac:dyDescent="0.2">
      <c r="O27740" s="62"/>
    </row>
    <row r="27741" spans="15:15" x14ac:dyDescent="0.2">
      <c r="O27741" s="62"/>
    </row>
    <row r="27742" spans="15:15" x14ac:dyDescent="0.2">
      <c r="O27742" s="62"/>
    </row>
    <row r="27743" spans="15:15" x14ac:dyDescent="0.2">
      <c r="O27743" s="62"/>
    </row>
    <row r="27744" spans="15:15" x14ac:dyDescent="0.2">
      <c r="O27744" s="62"/>
    </row>
    <row r="27745" spans="15:15" x14ac:dyDescent="0.2">
      <c r="O27745" s="62"/>
    </row>
    <row r="27746" spans="15:15" x14ac:dyDescent="0.2">
      <c r="O27746" s="62"/>
    </row>
    <row r="27747" spans="15:15" x14ac:dyDescent="0.2">
      <c r="O27747" s="62"/>
    </row>
    <row r="27748" spans="15:15" x14ac:dyDescent="0.2">
      <c r="O27748" s="62"/>
    </row>
    <row r="27749" spans="15:15" x14ac:dyDescent="0.2">
      <c r="O27749" s="62"/>
    </row>
    <row r="27750" spans="15:15" x14ac:dyDescent="0.2">
      <c r="O27750" s="62"/>
    </row>
    <row r="27751" spans="15:15" x14ac:dyDescent="0.2">
      <c r="O27751" s="62"/>
    </row>
    <row r="27752" spans="15:15" x14ac:dyDescent="0.2">
      <c r="O27752" s="62"/>
    </row>
    <row r="27753" spans="15:15" x14ac:dyDescent="0.2">
      <c r="O27753" s="62"/>
    </row>
    <row r="27754" spans="15:15" x14ac:dyDescent="0.2">
      <c r="O27754" s="62"/>
    </row>
    <row r="27755" spans="15:15" x14ac:dyDescent="0.2">
      <c r="O27755" s="62"/>
    </row>
    <row r="27756" spans="15:15" x14ac:dyDescent="0.2">
      <c r="O27756" s="62"/>
    </row>
    <row r="27757" spans="15:15" x14ac:dyDescent="0.2">
      <c r="O27757" s="62"/>
    </row>
    <row r="27758" spans="15:15" x14ac:dyDescent="0.2">
      <c r="O27758" s="62"/>
    </row>
    <row r="27759" spans="15:15" x14ac:dyDescent="0.2">
      <c r="O27759" s="62"/>
    </row>
    <row r="27760" spans="15:15" x14ac:dyDescent="0.2">
      <c r="O27760" s="62"/>
    </row>
    <row r="27761" spans="15:15" x14ac:dyDescent="0.2">
      <c r="O27761" s="62"/>
    </row>
    <row r="27762" spans="15:15" x14ac:dyDescent="0.2">
      <c r="O27762" s="62"/>
    </row>
    <row r="27763" spans="15:15" x14ac:dyDescent="0.2">
      <c r="O27763" s="62"/>
    </row>
    <row r="27764" spans="15:15" x14ac:dyDescent="0.2">
      <c r="O27764" s="62"/>
    </row>
    <row r="27765" spans="15:15" x14ac:dyDescent="0.2">
      <c r="O27765" s="62"/>
    </row>
    <row r="27766" spans="15:15" x14ac:dyDescent="0.2">
      <c r="O27766" s="62"/>
    </row>
    <row r="27767" spans="15:15" x14ac:dyDescent="0.2">
      <c r="O27767" s="62"/>
    </row>
    <row r="27768" spans="15:15" x14ac:dyDescent="0.2">
      <c r="O27768" s="62"/>
    </row>
    <row r="27769" spans="15:15" x14ac:dyDescent="0.2">
      <c r="O27769" s="62"/>
    </row>
    <row r="27770" spans="15:15" x14ac:dyDescent="0.2">
      <c r="O27770" s="62"/>
    </row>
    <row r="27771" spans="15:15" x14ac:dyDescent="0.2">
      <c r="O27771" s="62"/>
    </row>
    <row r="27772" spans="15:15" x14ac:dyDescent="0.2">
      <c r="O27772" s="62"/>
    </row>
    <row r="27773" spans="15:15" x14ac:dyDescent="0.2">
      <c r="O27773" s="62"/>
    </row>
    <row r="27774" spans="15:15" x14ac:dyDescent="0.2">
      <c r="O27774" s="62"/>
    </row>
    <row r="27775" spans="15:15" x14ac:dyDescent="0.2">
      <c r="O27775" s="62"/>
    </row>
    <row r="27776" spans="15:15" x14ac:dyDescent="0.2">
      <c r="O27776" s="62"/>
    </row>
    <row r="27777" spans="15:15" x14ac:dyDescent="0.2">
      <c r="O27777" s="62"/>
    </row>
    <row r="27778" spans="15:15" x14ac:dyDescent="0.2">
      <c r="O27778" s="62"/>
    </row>
    <row r="27779" spans="15:15" x14ac:dyDescent="0.2">
      <c r="O27779" s="62"/>
    </row>
    <row r="27780" spans="15:15" x14ac:dyDescent="0.2">
      <c r="O27780" s="62"/>
    </row>
    <row r="27781" spans="15:15" x14ac:dyDescent="0.2">
      <c r="O27781" s="62"/>
    </row>
    <row r="27782" spans="15:15" x14ac:dyDescent="0.2">
      <c r="O27782" s="62"/>
    </row>
    <row r="27783" spans="15:15" x14ac:dyDescent="0.2">
      <c r="O27783" s="62"/>
    </row>
    <row r="27784" spans="15:15" x14ac:dyDescent="0.2">
      <c r="O27784" s="62"/>
    </row>
    <row r="27785" spans="15:15" x14ac:dyDescent="0.2">
      <c r="O27785" s="62"/>
    </row>
    <row r="27786" spans="15:15" x14ac:dyDescent="0.2">
      <c r="O27786" s="62"/>
    </row>
    <row r="27787" spans="15:15" x14ac:dyDescent="0.2">
      <c r="O27787" s="62"/>
    </row>
    <row r="27788" spans="15:15" x14ac:dyDescent="0.2">
      <c r="O27788" s="62"/>
    </row>
    <row r="27789" spans="15:15" x14ac:dyDescent="0.2">
      <c r="O27789" s="62"/>
    </row>
    <row r="27790" spans="15:15" x14ac:dyDescent="0.2">
      <c r="O27790" s="62"/>
    </row>
    <row r="27791" spans="15:15" x14ac:dyDescent="0.2">
      <c r="O27791" s="62"/>
    </row>
    <row r="27792" spans="15:15" x14ac:dyDescent="0.2">
      <c r="O27792" s="62"/>
    </row>
    <row r="27793" spans="15:15" x14ac:dyDescent="0.2">
      <c r="O27793" s="62"/>
    </row>
    <row r="27794" spans="15:15" x14ac:dyDescent="0.2">
      <c r="O27794" s="62"/>
    </row>
    <row r="27795" spans="15:15" x14ac:dyDescent="0.2">
      <c r="O27795" s="62"/>
    </row>
    <row r="27796" spans="15:15" x14ac:dyDescent="0.2">
      <c r="O27796" s="62"/>
    </row>
    <row r="27797" spans="15:15" x14ac:dyDescent="0.2">
      <c r="O27797" s="62"/>
    </row>
    <row r="27798" spans="15:15" x14ac:dyDescent="0.2">
      <c r="O27798" s="62"/>
    </row>
    <row r="27799" spans="15:15" x14ac:dyDescent="0.2">
      <c r="O27799" s="62"/>
    </row>
    <row r="27800" spans="15:15" x14ac:dyDescent="0.2">
      <c r="O27800" s="62"/>
    </row>
    <row r="27801" spans="15:15" x14ac:dyDescent="0.2">
      <c r="O27801" s="62"/>
    </row>
    <row r="27802" spans="15:15" x14ac:dyDescent="0.2">
      <c r="O27802" s="62"/>
    </row>
    <row r="27803" spans="15:15" x14ac:dyDescent="0.2">
      <c r="O27803" s="62"/>
    </row>
    <row r="27804" spans="15:15" x14ac:dyDescent="0.2">
      <c r="O27804" s="62"/>
    </row>
    <row r="27805" spans="15:15" x14ac:dyDescent="0.2">
      <c r="O27805" s="62"/>
    </row>
    <row r="27806" spans="15:15" x14ac:dyDescent="0.2">
      <c r="O27806" s="62"/>
    </row>
    <row r="27807" spans="15:15" x14ac:dyDescent="0.2">
      <c r="O27807" s="62"/>
    </row>
    <row r="27808" spans="15:15" x14ac:dyDescent="0.2">
      <c r="O27808" s="62"/>
    </row>
    <row r="27809" spans="15:15" x14ac:dyDescent="0.2">
      <c r="O27809" s="62"/>
    </row>
    <row r="27810" spans="15:15" x14ac:dyDescent="0.2">
      <c r="O27810" s="62"/>
    </row>
    <row r="27811" spans="15:15" x14ac:dyDescent="0.2">
      <c r="O27811" s="62"/>
    </row>
    <row r="27812" spans="15:15" x14ac:dyDescent="0.2">
      <c r="O27812" s="62"/>
    </row>
    <row r="27813" spans="15:15" x14ac:dyDescent="0.2">
      <c r="O27813" s="62"/>
    </row>
    <row r="27814" spans="15:15" x14ac:dyDescent="0.2">
      <c r="O27814" s="62"/>
    </row>
    <row r="27815" spans="15:15" x14ac:dyDescent="0.2">
      <c r="O27815" s="62"/>
    </row>
    <row r="27816" spans="15:15" x14ac:dyDescent="0.2">
      <c r="O27816" s="62"/>
    </row>
    <row r="27817" spans="15:15" x14ac:dyDescent="0.2">
      <c r="O27817" s="62"/>
    </row>
    <row r="27818" spans="15:15" x14ac:dyDescent="0.2">
      <c r="O27818" s="62"/>
    </row>
    <row r="27819" spans="15:15" x14ac:dyDescent="0.2">
      <c r="O27819" s="62"/>
    </row>
    <row r="27820" spans="15:15" x14ac:dyDescent="0.2">
      <c r="O27820" s="62"/>
    </row>
    <row r="27821" spans="15:15" x14ac:dyDescent="0.2">
      <c r="O27821" s="62"/>
    </row>
    <row r="27822" spans="15:15" x14ac:dyDescent="0.2">
      <c r="O27822" s="62"/>
    </row>
    <row r="27823" spans="15:15" x14ac:dyDescent="0.2">
      <c r="O27823" s="62"/>
    </row>
    <row r="27824" spans="15:15" x14ac:dyDescent="0.2">
      <c r="O27824" s="62"/>
    </row>
    <row r="27825" spans="15:15" x14ac:dyDescent="0.2">
      <c r="O27825" s="62"/>
    </row>
    <row r="27826" spans="15:15" x14ac:dyDescent="0.2">
      <c r="O27826" s="62"/>
    </row>
    <row r="27827" spans="15:15" x14ac:dyDescent="0.2">
      <c r="O27827" s="62"/>
    </row>
    <row r="27828" spans="15:15" x14ac:dyDescent="0.2">
      <c r="O27828" s="62"/>
    </row>
    <row r="27829" spans="15:15" x14ac:dyDescent="0.2">
      <c r="O27829" s="62"/>
    </row>
    <row r="27830" spans="15:15" x14ac:dyDescent="0.2">
      <c r="O27830" s="62"/>
    </row>
    <row r="27831" spans="15:15" x14ac:dyDescent="0.2">
      <c r="O27831" s="62"/>
    </row>
    <row r="27832" spans="15:15" x14ac:dyDescent="0.2">
      <c r="O27832" s="62"/>
    </row>
    <row r="27833" spans="15:15" x14ac:dyDescent="0.2">
      <c r="O27833" s="62"/>
    </row>
    <row r="27834" spans="15:15" x14ac:dyDescent="0.2">
      <c r="O27834" s="62"/>
    </row>
    <row r="27835" spans="15:15" x14ac:dyDescent="0.2">
      <c r="O27835" s="62"/>
    </row>
    <row r="27836" spans="15:15" x14ac:dyDescent="0.2">
      <c r="O27836" s="62"/>
    </row>
    <row r="27837" spans="15:15" x14ac:dyDescent="0.2">
      <c r="O27837" s="62"/>
    </row>
    <row r="27838" spans="15:15" x14ac:dyDescent="0.2">
      <c r="O27838" s="62"/>
    </row>
    <row r="27839" spans="15:15" x14ac:dyDescent="0.2">
      <c r="O27839" s="62"/>
    </row>
    <row r="27840" spans="15:15" x14ac:dyDescent="0.2">
      <c r="O27840" s="62"/>
    </row>
    <row r="27841" spans="15:15" x14ac:dyDescent="0.2">
      <c r="O27841" s="62"/>
    </row>
    <row r="27842" spans="15:15" x14ac:dyDescent="0.2">
      <c r="O27842" s="62"/>
    </row>
    <row r="27843" spans="15:15" x14ac:dyDescent="0.2">
      <c r="O27843" s="62"/>
    </row>
    <row r="27844" spans="15:15" x14ac:dyDescent="0.2">
      <c r="O27844" s="62"/>
    </row>
    <row r="27845" spans="15:15" x14ac:dyDescent="0.2">
      <c r="O27845" s="62"/>
    </row>
    <row r="27846" spans="15:15" x14ac:dyDescent="0.2">
      <c r="O27846" s="62"/>
    </row>
    <row r="27847" spans="15:15" x14ac:dyDescent="0.2">
      <c r="O27847" s="62"/>
    </row>
    <row r="27848" spans="15:15" x14ac:dyDescent="0.2">
      <c r="O27848" s="62"/>
    </row>
    <row r="27849" spans="15:15" x14ac:dyDescent="0.2">
      <c r="O27849" s="62"/>
    </row>
    <row r="27850" spans="15:15" x14ac:dyDescent="0.2">
      <c r="O27850" s="62"/>
    </row>
    <row r="27851" spans="15:15" x14ac:dyDescent="0.2">
      <c r="O27851" s="62"/>
    </row>
    <row r="27852" spans="15:15" x14ac:dyDescent="0.2">
      <c r="O27852" s="62"/>
    </row>
    <row r="27853" spans="15:15" x14ac:dyDescent="0.2">
      <c r="O27853" s="62"/>
    </row>
    <row r="27854" spans="15:15" x14ac:dyDescent="0.2">
      <c r="O27854" s="62"/>
    </row>
    <row r="27855" spans="15:15" x14ac:dyDescent="0.2">
      <c r="O27855" s="62"/>
    </row>
    <row r="27856" spans="15:15" x14ac:dyDescent="0.2">
      <c r="O27856" s="62"/>
    </row>
    <row r="27857" spans="15:15" x14ac:dyDescent="0.2">
      <c r="O27857" s="62"/>
    </row>
    <row r="27858" spans="15:15" x14ac:dyDescent="0.2">
      <c r="O27858" s="62"/>
    </row>
    <row r="27859" spans="15:15" x14ac:dyDescent="0.2">
      <c r="O27859" s="62"/>
    </row>
    <row r="27860" spans="15:15" x14ac:dyDescent="0.2">
      <c r="O27860" s="62"/>
    </row>
    <row r="27861" spans="15:15" x14ac:dyDescent="0.2">
      <c r="O27861" s="62"/>
    </row>
    <row r="27862" spans="15:15" x14ac:dyDescent="0.2">
      <c r="O27862" s="62"/>
    </row>
    <row r="27863" spans="15:15" x14ac:dyDescent="0.2">
      <c r="O27863" s="62"/>
    </row>
    <row r="27864" spans="15:15" x14ac:dyDescent="0.2">
      <c r="O27864" s="62"/>
    </row>
    <row r="27865" spans="15:15" x14ac:dyDescent="0.2">
      <c r="O27865" s="62"/>
    </row>
    <row r="27866" spans="15:15" x14ac:dyDescent="0.2">
      <c r="O27866" s="62"/>
    </row>
    <row r="27867" spans="15:15" x14ac:dyDescent="0.2">
      <c r="O27867" s="62"/>
    </row>
    <row r="27868" spans="15:15" x14ac:dyDescent="0.2">
      <c r="O27868" s="62"/>
    </row>
    <row r="27869" spans="15:15" x14ac:dyDescent="0.2">
      <c r="O27869" s="62"/>
    </row>
    <row r="27870" spans="15:15" x14ac:dyDescent="0.2">
      <c r="O27870" s="62"/>
    </row>
    <row r="27871" spans="15:15" x14ac:dyDescent="0.2">
      <c r="O27871" s="62"/>
    </row>
    <row r="27872" spans="15:15" x14ac:dyDescent="0.2">
      <c r="O27872" s="62"/>
    </row>
    <row r="27873" spans="15:15" x14ac:dyDescent="0.2">
      <c r="O27873" s="62"/>
    </row>
    <row r="27874" spans="15:15" x14ac:dyDescent="0.2">
      <c r="O27874" s="62"/>
    </row>
    <row r="27875" spans="15:15" x14ac:dyDescent="0.2">
      <c r="O27875" s="62"/>
    </row>
    <row r="27876" spans="15:15" x14ac:dyDescent="0.2">
      <c r="O27876" s="62"/>
    </row>
    <row r="27877" spans="15:15" x14ac:dyDescent="0.2">
      <c r="O27877" s="62"/>
    </row>
    <row r="27878" spans="15:15" x14ac:dyDescent="0.2">
      <c r="O27878" s="62"/>
    </row>
    <row r="27879" spans="15:15" x14ac:dyDescent="0.2">
      <c r="O27879" s="62"/>
    </row>
    <row r="27880" spans="15:15" x14ac:dyDescent="0.2">
      <c r="O27880" s="62"/>
    </row>
    <row r="27881" spans="15:15" x14ac:dyDescent="0.2">
      <c r="O27881" s="62"/>
    </row>
    <row r="27882" spans="15:15" x14ac:dyDescent="0.2">
      <c r="O27882" s="62"/>
    </row>
    <row r="27883" spans="15:15" x14ac:dyDescent="0.2">
      <c r="O27883" s="62"/>
    </row>
    <row r="27884" spans="15:15" x14ac:dyDescent="0.2">
      <c r="O27884" s="62"/>
    </row>
    <row r="27885" spans="15:15" x14ac:dyDescent="0.2">
      <c r="O27885" s="62"/>
    </row>
    <row r="27886" spans="15:15" x14ac:dyDescent="0.2">
      <c r="O27886" s="62"/>
    </row>
    <row r="27887" spans="15:15" x14ac:dyDescent="0.2">
      <c r="O27887" s="62"/>
    </row>
    <row r="27888" spans="15:15" x14ac:dyDescent="0.2">
      <c r="O27888" s="62"/>
    </row>
    <row r="27889" spans="15:15" x14ac:dyDescent="0.2">
      <c r="O27889" s="62"/>
    </row>
    <row r="27890" spans="15:15" x14ac:dyDescent="0.2">
      <c r="O27890" s="62"/>
    </row>
    <row r="27891" spans="15:15" x14ac:dyDescent="0.2">
      <c r="O27891" s="62"/>
    </row>
    <row r="27892" spans="15:15" x14ac:dyDescent="0.2">
      <c r="O27892" s="62"/>
    </row>
    <row r="27893" spans="15:15" x14ac:dyDescent="0.2">
      <c r="O27893" s="62"/>
    </row>
    <row r="27894" spans="15:15" x14ac:dyDescent="0.2">
      <c r="O27894" s="62"/>
    </row>
    <row r="27895" spans="15:15" x14ac:dyDescent="0.2">
      <c r="O27895" s="62"/>
    </row>
    <row r="27896" spans="15:15" x14ac:dyDescent="0.2">
      <c r="O27896" s="62"/>
    </row>
    <row r="27897" spans="15:15" x14ac:dyDescent="0.2">
      <c r="O27897" s="62"/>
    </row>
    <row r="27898" spans="15:15" x14ac:dyDescent="0.2">
      <c r="O27898" s="62"/>
    </row>
    <row r="27899" spans="15:15" x14ac:dyDescent="0.2">
      <c r="O27899" s="62"/>
    </row>
    <row r="27900" spans="15:15" x14ac:dyDescent="0.2">
      <c r="O27900" s="62"/>
    </row>
    <row r="27901" spans="15:15" x14ac:dyDescent="0.2">
      <c r="O27901" s="62"/>
    </row>
    <row r="27902" spans="15:15" x14ac:dyDescent="0.2">
      <c r="O27902" s="62"/>
    </row>
    <row r="27903" spans="15:15" x14ac:dyDescent="0.2">
      <c r="O27903" s="62"/>
    </row>
    <row r="27904" spans="15:15" x14ac:dyDescent="0.2">
      <c r="O27904" s="62"/>
    </row>
    <row r="27905" spans="15:15" x14ac:dyDescent="0.2">
      <c r="O27905" s="62"/>
    </row>
    <row r="27906" spans="15:15" x14ac:dyDescent="0.2">
      <c r="O27906" s="62"/>
    </row>
    <row r="27907" spans="15:15" x14ac:dyDescent="0.2">
      <c r="O27907" s="62"/>
    </row>
    <row r="27908" spans="15:15" x14ac:dyDescent="0.2">
      <c r="O27908" s="62"/>
    </row>
    <row r="27909" spans="15:15" x14ac:dyDescent="0.2">
      <c r="O27909" s="62"/>
    </row>
    <row r="27910" spans="15:15" x14ac:dyDescent="0.2">
      <c r="O27910" s="62"/>
    </row>
    <row r="27911" spans="15:15" x14ac:dyDescent="0.2">
      <c r="O27911" s="62"/>
    </row>
    <row r="27912" spans="15:15" x14ac:dyDescent="0.2">
      <c r="O27912" s="62"/>
    </row>
    <row r="27913" spans="15:15" x14ac:dyDescent="0.2">
      <c r="O27913" s="62"/>
    </row>
    <row r="27914" spans="15:15" x14ac:dyDescent="0.2">
      <c r="O27914" s="62"/>
    </row>
    <row r="27915" spans="15:15" x14ac:dyDescent="0.2">
      <c r="O27915" s="62"/>
    </row>
    <row r="27916" spans="15:15" x14ac:dyDescent="0.2">
      <c r="O27916" s="62"/>
    </row>
    <row r="27917" spans="15:15" x14ac:dyDescent="0.2">
      <c r="O27917" s="62"/>
    </row>
    <row r="27918" spans="15:15" x14ac:dyDescent="0.2">
      <c r="O27918" s="62"/>
    </row>
    <row r="27919" spans="15:15" x14ac:dyDescent="0.2">
      <c r="O27919" s="62"/>
    </row>
    <row r="27920" spans="15:15" x14ac:dyDescent="0.2">
      <c r="O27920" s="62"/>
    </row>
    <row r="27921" spans="15:15" x14ac:dyDescent="0.2">
      <c r="O27921" s="62"/>
    </row>
    <row r="27922" spans="15:15" x14ac:dyDescent="0.2">
      <c r="O27922" s="62"/>
    </row>
    <row r="27923" spans="15:15" x14ac:dyDescent="0.2">
      <c r="O27923" s="62"/>
    </row>
    <row r="27924" spans="15:15" x14ac:dyDescent="0.2">
      <c r="O27924" s="62"/>
    </row>
    <row r="27925" spans="15:15" x14ac:dyDescent="0.2">
      <c r="O27925" s="62"/>
    </row>
    <row r="27926" spans="15:15" x14ac:dyDescent="0.2">
      <c r="O27926" s="62"/>
    </row>
    <row r="27927" spans="15:15" x14ac:dyDescent="0.2">
      <c r="O27927" s="62"/>
    </row>
    <row r="27928" spans="15:15" x14ac:dyDescent="0.2">
      <c r="O27928" s="62"/>
    </row>
    <row r="27929" spans="15:15" x14ac:dyDescent="0.2">
      <c r="O27929" s="62"/>
    </row>
    <row r="27930" spans="15:15" x14ac:dyDescent="0.2">
      <c r="O27930" s="62"/>
    </row>
    <row r="27931" spans="15:15" x14ac:dyDescent="0.2">
      <c r="O27931" s="62"/>
    </row>
    <row r="27932" spans="15:15" x14ac:dyDescent="0.2">
      <c r="O27932" s="62"/>
    </row>
    <row r="27933" spans="15:15" x14ac:dyDescent="0.2">
      <c r="O27933" s="62"/>
    </row>
    <row r="27934" spans="15:15" x14ac:dyDescent="0.2">
      <c r="O27934" s="62"/>
    </row>
    <row r="27935" spans="15:15" x14ac:dyDescent="0.2">
      <c r="O27935" s="62"/>
    </row>
    <row r="27936" spans="15:15" x14ac:dyDescent="0.2">
      <c r="O27936" s="62"/>
    </row>
    <row r="27937" spans="15:15" x14ac:dyDescent="0.2">
      <c r="O27937" s="62"/>
    </row>
    <row r="27938" spans="15:15" x14ac:dyDescent="0.2">
      <c r="O27938" s="62"/>
    </row>
    <row r="27939" spans="15:15" x14ac:dyDescent="0.2">
      <c r="O27939" s="62"/>
    </row>
    <row r="27940" spans="15:15" x14ac:dyDescent="0.2">
      <c r="O27940" s="62"/>
    </row>
    <row r="27941" spans="15:15" x14ac:dyDescent="0.2">
      <c r="O27941" s="62"/>
    </row>
    <row r="27942" spans="15:15" x14ac:dyDescent="0.2">
      <c r="O27942" s="62"/>
    </row>
    <row r="27943" spans="15:15" x14ac:dyDescent="0.2">
      <c r="O27943" s="62"/>
    </row>
    <row r="27944" spans="15:15" x14ac:dyDescent="0.2">
      <c r="O27944" s="62"/>
    </row>
    <row r="27945" spans="15:15" x14ac:dyDescent="0.2">
      <c r="O27945" s="62"/>
    </row>
    <row r="27946" spans="15:15" x14ac:dyDescent="0.2">
      <c r="O27946" s="62"/>
    </row>
    <row r="27947" spans="15:15" x14ac:dyDescent="0.2">
      <c r="O27947" s="62"/>
    </row>
    <row r="27948" spans="15:15" x14ac:dyDescent="0.2">
      <c r="O27948" s="62"/>
    </row>
    <row r="27949" spans="15:15" x14ac:dyDescent="0.2">
      <c r="O27949" s="62"/>
    </row>
    <row r="27950" spans="15:15" x14ac:dyDescent="0.2">
      <c r="O27950" s="62"/>
    </row>
    <row r="27951" spans="15:15" x14ac:dyDescent="0.2">
      <c r="O27951" s="62"/>
    </row>
    <row r="27952" spans="15:15" x14ac:dyDescent="0.2">
      <c r="O27952" s="62"/>
    </row>
    <row r="27953" spans="15:15" x14ac:dyDescent="0.2">
      <c r="O27953" s="62"/>
    </row>
    <row r="27954" spans="15:15" x14ac:dyDescent="0.2">
      <c r="O27954" s="62"/>
    </row>
    <row r="27955" spans="15:15" x14ac:dyDescent="0.2">
      <c r="O27955" s="62"/>
    </row>
    <row r="27956" spans="15:15" x14ac:dyDescent="0.2">
      <c r="O27956" s="62"/>
    </row>
    <row r="27957" spans="15:15" x14ac:dyDescent="0.2">
      <c r="O27957" s="62"/>
    </row>
    <row r="27958" spans="15:15" x14ac:dyDescent="0.2">
      <c r="O27958" s="62"/>
    </row>
    <row r="27959" spans="15:15" x14ac:dyDescent="0.2">
      <c r="O27959" s="62"/>
    </row>
    <row r="27960" spans="15:15" x14ac:dyDescent="0.2">
      <c r="O27960" s="62"/>
    </row>
    <row r="27961" spans="15:15" x14ac:dyDescent="0.2">
      <c r="O27961" s="62"/>
    </row>
    <row r="27962" spans="15:15" x14ac:dyDescent="0.2">
      <c r="O27962" s="62"/>
    </row>
    <row r="27963" spans="15:15" x14ac:dyDescent="0.2">
      <c r="O27963" s="62"/>
    </row>
    <row r="27964" spans="15:15" x14ac:dyDescent="0.2">
      <c r="O27964" s="62"/>
    </row>
    <row r="27965" spans="15:15" x14ac:dyDescent="0.2">
      <c r="O27965" s="62"/>
    </row>
    <row r="27966" spans="15:15" x14ac:dyDescent="0.2">
      <c r="O27966" s="62"/>
    </row>
    <row r="27967" spans="15:15" x14ac:dyDescent="0.2">
      <c r="O27967" s="62"/>
    </row>
    <row r="27968" spans="15:15" x14ac:dyDescent="0.2">
      <c r="O27968" s="62"/>
    </row>
    <row r="27969" spans="15:15" x14ac:dyDescent="0.2">
      <c r="O27969" s="62"/>
    </row>
    <row r="27970" spans="15:15" x14ac:dyDescent="0.2">
      <c r="O27970" s="62"/>
    </row>
    <row r="27971" spans="15:15" x14ac:dyDescent="0.2">
      <c r="O27971" s="62"/>
    </row>
    <row r="27972" spans="15:15" x14ac:dyDescent="0.2">
      <c r="O27972" s="62"/>
    </row>
    <row r="27973" spans="15:15" x14ac:dyDescent="0.2">
      <c r="O27973" s="62"/>
    </row>
    <row r="27974" spans="15:15" x14ac:dyDescent="0.2">
      <c r="O27974" s="62"/>
    </row>
    <row r="27975" spans="15:15" x14ac:dyDescent="0.2">
      <c r="O27975" s="62"/>
    </row>
    <row r="27976" spans="15:15" x14ac:dyDescent="0.2">
      <c r="O27976" s="62"/>
    </row>
    <row r="27977" spans="15:15" x14ac:dyDescent="0.2">
      <c r="O27977" s="62"/>
    </row>
    <row r="27978" spans="15:15" x14ac:dyDescent="0.2">
      <c r="O27978" s="62"/>
    </row>
    <row r="27979" spans="15:15" x14ac:dyDescent="0.2">
      <c r="O27979" s="62"/>
    </row>
    <row r="27980" spans="15:15" x14ac:dyDescent="0.2">
      <c r="O27980" s="62"/>
    </row>
    <row r="27981" spans="15:15" x14ac:dyDescent="0.2">
      <c r="O27981" s="62"/>
    </row>
    <row r="27982" spans="15:15" x14ac:dyDescent="0.2">
      <c r="O27982" s="62"/>
    </row>
    <row r="27983" spans="15:15" x14ac:dyDescent="0.2">
      <c r="O27983" s="62"/>
    </row>
    <row r="27984" spans="15:15" x14ac:dyDescent="0.2">
      <c r="O27984" s="62"/>
    </row>
    <row r="27985" spans="15:15" x14ac:dyDescent="0.2">
      <c r="O27985" s="62"/>
    </row>
    <row r="27986" spans="15:15" x14ac:dyDescent="0.2">
      <c r="O27986" s="62"/>
    </row>
    <row r="27987" spans="15:15" x14ac:dyDescent="0.2">
      <c r="O27987" s="62"/>
    </row>
    <row r="27988" spans="15:15" x14ac:dyDescent="0.2">
      <c r="O27988" s="62"/>
    </row>
    <row r="27989" spans="15:15" x14ac:dyDescent="0.2">
      <c r="O27989" s="62"/>
    </row>
    <row r="27990" spans="15:15" x14ac:dyDescent="0.2">
      <c r="O27990" s="62"/>
    </row>
    <row r="27991" spans="15:15" x14ac:dyDescent="0.2">
      <c r="O27991" s="62"/>
    </row>
    <row r="27992" spans="15:15" x14ac:dyDescent="0.2">
      <c r="O27992" s="62"/>
    </row>
    <row r="27993" spans="15:15" x14ac:dyDescent="0.2">
      <c r="O27993" s="62"/>
    </row>
    <row r="27994" spans="15:15" x14ac:dyDescent="0.2">
      <c r="O27994" s="62"/>
    </row>
    <row r="27995" spans="15:15" x14ac:dyDescent="0.2">
      <c r="O27995" s="62"/>
    </row>
    <row r="27996" spans="15:15" x14ac:dyDescent="0.2">
      <c r="O27996" s="62"/>
    </row>
    <row r="27997" spans="15:15" x14ac:dyDescent="0.2">
      <c r="O27997" s="62"/>
    </row>
    <row r="27998" spans="15:15" x14ac:dyDescent="0.2">
      <c r="O27998" s="62"/>
    </row>
    <row r="27999" spans="15:15" x14ac:dyDescent="0.2">
      <c r="O27999" s="62"/>
    </row>
    <row r="28000" spans="15:15" x14ac:dyDescent="0.2">
      <c r="O28000" s="62"/>
    </row>
    <row r="28001" spans="15:15" x14ac:dyDescent="0.2">
      <c r="O28001" s="62"/>
    </row>
    <row r="28002" spans="15:15" x14ac:dyDescent="0.2">
      <c r="O28002" s="62"/>
    </row>
    <row r="28003" spans="15:15" x14ac:dyDescent="0.2">
      <c r="O28003" s="62"/>
    </row>
    <row r="28004" spans="15:15" x14ac:dyDescent="0.2">
      <c r="O28004" s="62"/>
    </row>
    <row r="28005" spans="15:15" x14ac:dyDescent="0.2">
      <c r="O28005" s="62"/>
    </row>
    <row r="28006" spans="15:15" x14ac:dyDescent="0.2">
      <c r="O28006" s="62"/>
    </row>
    <row r="28007" spans="15:15" x14ac:dyDescent="0.2">
      <c r="O28007" s="62"/>
    </row>
    <row r="28008" spans="15:15" x14ac:dyDescent="0.2">
      <c r="O28008" s="62"/>
    </row>
    <row r="28009" spans="15:15" x14ac:dyDescent="0.2">
      <c r="O28009" s="62"/>
    </row>
    <row r="28010" spans="15:15" x14ac:dyDescent="0.2">
      <c r="O28010" s="62"/>
    </row>
    <row r="28011" spans="15:15" x14ac:dyDescent="0.2">
      <c r="O28011" s="62"/>
    </row>
    <row r="28012" spans="15:15" x14ac:dyDescent="0.2">
      <c r="O28012" s="62"/>
    </row>
    <row r="28013" spans="15:15" x14ac:dyDescent="0.2">
      <c r="O28013" s="62"/>
    </row>
    <row r="28014" spans="15:15" x14ac:dyDescent="0.2">
      <c r="O28014" s="62"/>
    </row>
    <row r="28015" spans="15:15" x14ac:dyDescent="0.2">
      <c r="O28015" s="62"/>
    </row>
    <row r="28016" spans="15:15" x14ac:dyDescent="0.2">
      <c r="O28016" s="62"/>
    </row>
    <row r="28017" spans="15:15" x14ac:dyDescent="0.2">
      <c r="O28017" s="62"/>
    </row>
    <row r="28018" spans="15:15" x14ac:dyDescent="0.2">
      <c r="O28018" s="62"/>
    </row>
    <row r="28019" spans="15:15" x14ac:dyDescent="0.2">
      <c r="O28019" s="62"/>
    </row>
    <row r="28020" spans="15:15" x14ac:dyDescent="0.2">
      <c r="O28020" s="62"/>
    </row>
    <row r="28021" spans="15:15" x14ac:dyDescent="0.2">
      <c r="O28021" s="62"/>
    </row>
    <row r="28022" spans="15:15" x14ac:dyDescent="0.2">
      <c r="O28022" s="62"/>
    </row>
    <row r="28023" spans="15:15" x14ac:dyDescent="0.2">
      <c r="O28023" s="62"/>
    </row>
    <row r="28024" spans="15:15" x14ac:dyDescent="0.2">
      <c r="O28024" s="62"/>
    </row>
    <row r="28025" spans="15:15" x14ac:dyDescent="0.2">
      <c r="O28025" s="62"/>
    </row>
    <row r="28026" spans="15:15" x14ac:dyDescent="0.2">
      <c r="O28026" s="62"/>
    </row>
    <row r="28027" spans="15:15" x14ac:dyDescent="0.2">
      <c r="O28027" s="62"/>
    </row>
    <row r="28028" spans="15:15" x14ac:dyDescent="0.2">
      <c r="O28028" s="62"/>
    </row>
    <row r="28029" spans="15:15" x14ac:dyDescent="0.2">
      <c r="O28029" s="62"/>
    </row>
    <row r="28030" spans="15:15" x14ac:dyDescent="0.2">
      <c r="O28030" s="62"/>
    </row>
    <row r="28031" spans="15:15" x14ac:dyDescent="0.2">
      <c r="O28031" s="62"/>
    </row>
    <row r="28032" spans="15:15" x14ac:dyDescent="0.2">
      <c r="O28032" s="62"/>
    </row>
    <row r="28033" spans="15:15" x14ac:dyDescent="0.2">
      <c r="O28033" s="62"/>
    </row>
    <row r="28034" spans="15:15" x14ac:dyDescent="0.2">
      <c r="O28034" s="62"/>
    </row>
    <row r="28035" spans="15:15" x14ac:dyDescent="0.2">
      <c r="O28035" s="62"/>
    </row>
    <row r="28036" spans="15:15" x14ac:dyDescent="0.2">
      <c r="O28036" s="62"/>
    </row>
    <row r="28037" spans="15:15" x14ac:dyDescent="0.2">
      <c r="O28037" s="62"/>
    </row>
    <row r="28038" spans="15:15" x14ac:dyDescent="0.2">
      <c r="O28038" s="62"/>
    </row>
    <row r="28039" spans="15:15" x14ac:dyDescent="0.2">
      <c r="O28039" s="62"/>
    </row>
    <row r="28040" spans="15:15" x14ac:dyDescent="0.2">
      <c r="O28040" s="62"/>
    </row>
    <row r="28041" spans="15:15" x14ac:dyDescent="0.2">
      <c r="O28041" s="62"/>
    </row>
    <row r="28042" spans="15:15" x14ac:dyDescent="0.2">
      <c r="O28042" s="62"/>
    </row>
    <row r="28043" spans="15:15" x14ac:dyDescent="0.2">
      <c r="O28043" s="62"/>
    </row>
    <row r="28044" spans="15:15" x14ac:dyDescent="0.2">
      <c r="O28044" s="62"/>
    </row>
    <row r="28045" spans="15:15" x14ac:dyDescent="0.2">
      <c r="O28045" s="62"/>
    </row>
    <row r="28046" spans="15:15" x14ac:dyDescent="0.2">
      <c r="O28046" s="62"/>
    </row>
    <row r="28047" spans="15:15" x14ac:dyDescent="0.2">
      <c r="O28047" s="62"/>
    </row>
    <row r="28048" spans="15:15" x14ac:dyDescent="0.2">
      <c r="O28048" s="62"/>
    </row>
    <row r="28049" spans="15:15" x14ac:dyDescent="0.2">
      <c r="O28049" s="62"/>
    </row>
    <row r="28050" spans="15:15" x14ac:dyDescent="0.2">
      <c r="O28050" s="62"/>
    </row>
    <row r="28051" spans="15:15" x14ac:dyDescent="0.2">
      <c r="O28051" s="62"/>
    </row>
    <row r="28052" spans="15:15" x14ac:dyDescent="0.2">
      <c r="O28052" s="62"/>
    </row>
    <row r="28053" spans="15:15" x14ac:dyDescent="0.2">
      <c r="O28053" s="62"/>
    </row>
    <row r="28054" spans="15:15" x14ac:dyDescent="0.2">
      <c r="O28054" s="62"/>
    </row>
    <row r="28055" spans="15:15" x14ac:dyDescent="0.2">
      <c r="O28055" s="62"/>
    </row>
    <row r="28056" spans="15:15" x14ac:dyDescent="0.2">
      <c r="O28056" s="62"/>
    </row>
    <row r="28057" spans="15:15" x14ac:dyDescent="0.2">
      <c r="O28057" s="62"/>
    </row>
    <row r="28058" spans="15:15" x14ac:dyDescent="0.2">
      <c r="O28058" s="62"/>
    </row>
    <row r="28059" spans="15:15" x14ac:dyDescent="0.2">
      <c r="O28059" s="62"/>
    </row>
    <row r="28060" spans="15:15" x14ac:dyDescent="0.2">
      <c r="O28060" s="62"/>
    </row>
    <row r="28061" spans="15:15" x14ac:dyDescent="0.2">
      <c r="O28061" s="62"/>
    </row>
    <row r="28062" spans="15:15" x14ac:dyDescent="0.2">
      <c r="O28062" s="62"/>
    </row>
    <row r="28063" spans="15:15" x14ac:dyDescent="0.2">
      <c r="O28063" s="62"/>
    </row>
    <row r="28064" spans="15:15" x14ac:dyDescent="0.2">
      <c r="O28064" s="62"/>
    </row>
    <row r="28065" spans="15:15" x14ac:dyDescent="0.2">
      <c r="O28065" s="62"/>
    </row>
    <row r="28066" spans="15:15" x14ac:dyDescent="0.2">
      <c r="O28066" s="62"/>
    </row>
    <row r="28067" spans="15:15" x14ac:dyDescent="0.2">
      <c r="O28067" s="62"/>
    </row>
    <row r="28068" spans="15:15" x14ac:dyDescent="0.2">
      <c r="O28068" s="62"/>
    </row>
    <row r="28069" spans="15:15" x14ac:dyDescent="0.2">
      <c r="O28069" s="62"/>
    </row>
    <row r="28070" spans="15:15" x14ac:dyDescent="0.2">
      <c r="O28070" s="62"/>
    </row>
    <row r="28071" spans="15:15" x14ac:dyDescent="0.2">
      <c r="O28071" s="62"/>
    </row>
    <row r="28072" spans="15:15" x14ac:dyDescent="0.2">
      <c r="O28072" s="62"/>
    </row>
    <row r="28073" spans="15:15" x14ac:dyDescent="0.2">
      <c r="O28073" s="62"/>
    </row>
    <row r="28074" spans="15:15" x14ac:dyDescent="0.2">
      <c r="O28074" s="62"/>
    </row>
    <row r="28075" spans="15:15" x14ac:dyDescent="0.2">
      <c r="O28075" s="62"/>
    </row>
    <row r="28076" spans="15:15" x14ac:dyDescent="0.2">
      <c r="O28076" s="62"/>
    </row>
    <row r="28077" spans="15:15" x14ac:dyDescent="0.2">
      <c r="O28077" s="62"/>
    </row>
    <row r="28078" spans="15:15" x14ac:dyDescent="0.2">
      <c r="O28078" s="62"/>
    </row>
    <row r="28079" spans="15:15" x14ac:dyDescent="0.2">
      <c r="O28079" s="62"/>
    </row>
    <row r="28080" spans="15:15" x14ac:dyDescent="0.2">
      <c r="O28080" s="62"/>
    </row>
    <row r="28081" spans="15:15" x14ac:dyDescent="0.2">
      <c r="O28081" s="62"/>
    </row>
    <row r="28082" spans="15:15" x14ac:dyDescent="0.2">
      <c r="O28082" s="62"/>
    </row>
    <row r="28083" spans="15:15" x14ac:dyDescent="0.2">
      <c r="O28083" s="62"/>
    </row>
    <row r="28084" spans="15:15" x14ac:dyDescent="0.2">
      <c r="O28084" s="62"/>
    </row>
    <row r="28085" spans="15:15" x14ac:dyDescent="0.2">
      <c r="O28085" s="62"/>
    </row>
    <row r="28086" spans="15:15" x14ac:dyDescent="0.2">
      <c r="O28086" s="62"/>
    </row>
    <row r="28087" spans="15:15" x14ac:dyDescent="0.2">
      <c r="O28087" s="62"/>
    </row>
    <row r="28088" spans="15:15" x14ac:dyDescent="0.2">
      <c r="O28088" s="62"/>
    </row>
    <row r="28089" spans="15:15" x14ac:dyDescent="0.2">
      <c r="O28089" s="62"/>
    </row>
    <row r="28090" spans="15:15" x14ac:dyDescent="0.2">
      <c r="O28090" s="62"/>
    </row>
    <row r="28091" spans="15:15" x14ac:dyDescent="0.2">
      <c r="O28091" s="62"/>
    </row>
    <row r="28092" spans="15:15" x14ac:dyDescent="0.2">
      <c r="O28092" s="62"/>
    </row>
    <row r="28093" spans="15:15" x14ac:dyDescent="0.2">
      <c r="O28093" s="62"/>
    </row>
    <row r="28094" spans="15:15" x14ac:dyDescent="0.2">
      <c r="O28094" s="62"/>
    </row>
    <row r="28095" spans="15:15" x14ac:dyDescent="0.2">
      <c r="O28095" s="62"/>
    </row>
    <row r="28096" spans="15:15" x14ac:dyDescent="0.2">
      <c r="O28096" s="62"/>
    </row>
    <row r="28097" spans="15:15" x14ac:dyDescent="0.2">
      <c r="O28097" s="62"/>
    </row>
    <row r="28098" spans="15:15" x14ac:dyDescent="0.2">
      <c r="O28098" s="62"/>
    </row>
    <row r="28099" spans="15:15" x14ac:dyDescent="0.2">
      <c r="O28099" s="62"/>
    </row>
    <row r="28100" spans="15:15" x14ac:dyDescent="0.2">
      <c r="O28100" s="62"/>
    </row>
    <row r="28101" spans="15:15" x14ac:dyDescent="0.2">
      <c r="O28101" s="62"/>
    </row>
    <row r="28102" spans="15:15" x14ac:dyDescent="0.2">
      <c r="O28102" s="62"/>
    </row>
    <row r="28103" spans="15:15" x14ac:dyDescent="0.2">
      <c r="O28103" s="62"/>
    </row>
    <row r="28104" spans="15:15" x14ac:dyDescent="0.2">
      <c r="O28104" s="62"/>
    </row>
    <row r="28105" spans="15:15" x14ac:dyDescent="0.2">
      <c r="O28105" s="62"/>
    </row>
    <row r="28106" spans="15:15" x14ac:dyDescent="0.2">
      <c r="O28106" s="62"/>
    </row>
    <row r="28107" spans="15:15" x14ac:dyDescent="0.2">
      <c r="O28107" s="62"/>
    </row>
    <row r="28108" spans="15:15" x14ac:dyDescent="0.2">
      <c r="O28108" s="62"/>
    </row>
    <row r="28109" spans="15:15" x14ac:dyDescent="0.2">
      <c r="O28109" s="62"/>
    </row>
    <row r="28110" spans="15:15" x14ac:dyDescent="0.2">
      <c r="O28110" s="62"/>
    </row>
    <row r="28111" spans="15:15" x14ac:dyDescent="0.2">
      <c r="O28111" s="62"/>
    </row>
    <row r="28112" spans="15:15" x14ac:dyDescent="0.2">
      <c r="O28112" s="62"/>
    </row>
    <row r="28113" spans="15:15" x14ac:dyDescent="0.2">
      <c r="O28113" s="62"/>
    </row>
    <row r="28114" spans="15:15" x14ac:dyDescent="0.2">
      <c r="O28114" s="62"/>
    </row>
    <row r="28115" spans="15:15" x14ac:dyDescent="0.2">
      <c r="O28115" s="62"/>
    </row>
    <row r="28116" spans="15:15" x14ac:dyDescent="0.2">
      <c r="O28116" s="62"/>
    </row>
    <row r="28117" spans="15:15" x14ac:dyDescent="0.2">
      <c r="O28117" s="62"/>
    </row>
    <row r="28118" spans="15:15" x14ac:dyDescent="0.2">
      <c r="O28118" s="62"/>
    </row>
    <row r="28119" spans="15:15" x14ac:dyDescent="0.2">
      <c r="O28119" s="62"/>
    </row>
    <row r="28120" spans="15:15" x14ac:dyDescent="0.2">
      <c r="O28120" s="62"/>
    </row>
    <row r="28121" spans="15:15" x14ac:dyDescent="0.2">
      <c r="O28121" s="62"/>
    </row>
    <row r="28122" spans="15:15" x14ac:dyDescent="0.2">
      <c r="O28122" s="62"/>
    </row>
    <row r="28123" spans="15:15" x14ac:dyDescent="0.2">
      <c r="O28123" s="62"/>
    </row>
    <row r="28124" spans="15:15" x14ac:dyDescent="0.2">
      <c r="O28124" s="62"/>
    </row>
    <row r="28125" spans="15:15" x14ac:dyDescent="0.2">
      <c r="O28125" s="62"/>
    </row>
    <row r="28126" spans="15:15" x14ac:dyDescent="0.2">
      <c r="O28126" s="62"/>
    </row>
    <row r="28127" spans="15:15" x14ac:dyDescent="0.2">
      <c r="O28127" s="62"/>
    </row>
    <row r="28128" spans="15:15" x14ac:dyDescent="0.2">
      <c r="O28128" s="62"/>
    </row>
    <row r="28129" spans="15:15" x14ac:dyDescent="0.2">
      <c r="O28129" s="62"/>
    </row>
    <row r="28130" spans="15:15" x14ac:dyDescent="0.2">
      <c r="O28130" s="62"/>
    </row>
    <row r="28131" spans="15:15" x14ac:dyDescent="0.2">
      <c r="O28131" s="62"/>
    </row>
    <row r="28132" spans="15:15" x14ac:dyDescent="0.2">
      <c r="O28132" s="62"/>
    </row>
    <row r="28133" spans="15:15" x14ac:dyDescent="0.2">
      <c r="O28133" s="62"/>
    </row>
    <row r="28134" spans="15:15" x14ac:dyDescent="0.2">
      <c r="O28134" s="62"/>
    </row>
    <row r="28135" spans="15:15" x14ac:dyDescent="0.2">
      <c r="O28135" s="62"/>
    </row>
    <row r="28136" spans="15:15" x14ac:dyDescent="0.2">
      <c r="O28136" s="62"/>
    </row>
    <row r="28137" spans="15:15" x14ac:dyDescent="0.2">
      <c r="O28137" s="62"/>
    </row>
    <row r="28138" spans="15:15" x14ac:dyDescent="0.2">
      <c r="O28138" s="62"/>
    </row>
    <row r="28139" spans="15:15" x14ac:dyDescent="0.2">
      <c r="O28139" s="62"/>
    </row>
    <row r="28140" spans="15:15" x14ac:dyDescent="0.2">
      <c r="O28140" s="62"/>
    </row>
    <row r="28141" spans="15:15" x14ac:dyDescent="0.2">
      <c r="O28141" s="62"/>
    </row>
    <row r="28142" spans="15:15" x14ac:dyDescent="0.2">
      <c r="O28142" s="62"/>
    </row>
    <row r="28143" spans="15:15" x14ac:dyDescent="0.2">
      <c r="O28143" s="62"/>
    </row>
    <row r="28144" spans="15:15" x14ac:dyDescent="0.2">
      <c r="O28144" s="62"/>
    </row>
    <row r="28145" spans="15:15" x14ac:dyDescent="0.2">
      <c r="O28145" s="62"/>
    </row>
    <row r="28146" spans="15:15" x14ac:dyDescent="0.2">
      <c r="O28146" s="62"/>
    </row>
    <row r="28147" spans="15:15" x14ac:dyDescent="0.2">
      <c r="O28147" s="62"/>
    </row>
    <row r="28148" spans="15:15" x14ac:dyDescent="0.2">
      <c r="O28148" s="62"/>
    </row>
    <row r="28149" spans="15:15" x14ac:dyDescent="0.2">
      <c r="O28149" s="62"/>
    </row>
    <row r="28150" spans="15:15" x14ac:dyDescent="0.2">
      <c r="O28150" s="62"/>
    </row>
    <row r="28151" spans="15:15" x14ac:dyDescent="0.2">
      <c r="O28151" s="62"/>
    </row>
    <row r="28152" spans="15:15" x14ac:dyDescent="0.2">
      <c r="O28152" s="62"/>
    </row>
    <row r="28153" spans="15:15" x14ac:dyDescent="0.2">
      <c r="O28153" s="62"/>
    </row>
    <row r="28154" spans="15:15" x14ac:dyDescent="0.2">
      <c r="O28154" s="62"/>
    </row>
    <row r="28155" spans="15:15" x14ac:dyDescent="0.2">
      <c r="O28155" s="62"/>
    </row>
    <row r="28156" spans="15:15" x14ac:dyDescent="0.2">
      <c r="O28156" s="62"/>
    </row>
    <row r="28157" spans="15:15" x14ac:dyDescent="0.2">
      <c r="O28157" s="62"/>
    </row>
    <row r="28158" spans="15:15" x14ac:dyDescent="0.2">
      <c r="O28158" s="62"/>
    </row>
    <row r="28159" spans="15:15" x14ac:dyDescent="0.2">
      <c r="O28159" s="62"/>
    </row>
    <row r="28160" spans="15:15" x14ac:dyDescent="0.2">
      <c r="O28160" s="62"/>
    </row>
    <row r="28161" spans="15:15" x14ac:dyDescent="0.2">
      <c r="O28161" s="62"/>
    </row>
    <row r="28162" spans="15:15" x14ac:dyDescent="0.2">
      <c r="O28162" s="62"/>
    </row>
    <row r="28163" spans="15:15" x14ac:dyDescent="0.2">
      <c r="O28163" s="62"/>
    </row>
    <row r="28164" spans="15:15" x14ac:dyDescent="0.2">
      <c r="O28164" s="62"/>
    </row>
    <row r="28165" spans="15:15" x14ac:dyDescent="0.2">
      <c r="O28165" s="62"/>
    </row>
    <row r="28166" spans="15:15" x14ac:dyDescent="0.2">
      <c r="O28166" s="62"/>
    </row>
    <row r="28167" spans="15:15" x14ac:dyDescent="0.2">
      <c r="O28167" s="62"/>
    </row>
    <row r="28168" spans="15:15" x14ac:dyDescent="0.2">
      <c r="O28168" s="62"/>
    </row>
    <row r="28169" spans="15:15" x14ac:dyDescent="0.2">
      <c r="O28169" s="62"/>
    </row>
    <row r="28170" spans="15:15" x14ac:dyDescent="0.2">
      <c r="O28170" s="62"/>
    </row>
    <row r="28171" spans="15:15" x14ac:dyDescent="0.2">
      <c r="O28171" s="62"/>
    </row>
    <row r="28172" spans="15:15" x14ac:dyDescent="0.2">
      <c r="O28172" s="62"/>
    </row>
    <row r="28173" spans="15:15" x14ac:dyDescent="0.2">
      <c r="O28173" s="62"/>
    </row>
    <row r="28174" spans="15:15" x14ac:dyDescent="0.2">
      <c r="O28174" s="62"/>
    </row>
    <row r="28175" spans="15:15" x14ac:dyDescent="0.2">
      <c r="O28175" s="62"/>
    </row>
    <row r="28176" spans="15:15" x14ac:dyDescent="0.2">
      <c r="O28176" s="62"/>
    </row>
    <row r="28177" spans="15:15" x14ac:dyDescent="0.2">
      <c r="O28177" s="62"/>
    </row>
    <row r="28178" spans="15:15" x14ac:dyDescent="0.2">
      <c r="O28178" s="62"/>
    </row>
    <row r="28179" spans="15:15" x14ac:dyDescent="0.2">
      <c r="O28179" s="62"/>
    </row>
    <row r="28180" spans="15:15" x14ac:dyDescent="0.2">
      <c r="O28180" s="62"/>
    </row>
    <row r="28181" spans="15:15" x14ac:dyDescent="0.2">
      <c r="O28181" s="62"/>
    </row>
    <row r="28182" spans="15:15" x14ac:dyDescent="0.2">
      <c r="O28182" s="62"/>
    </row>
    <row r="28183" spans="15:15" x14ac:dyDescent="0.2">
      <c r="O28183" s="62"/>
    </row>
    <row r="28184" spans="15:15" x14ac:dyDescent="0.2">
      <c r="O28184" s="62"/>
    </row>
    <row r="28185" spans="15:15" x14ac:dyDescent="0.2">
      <c r="O28185" s="62"/>
    </row>
    <row r="28186" spans="15:15" x14ac:dyDescent="0.2">
      <c r="O28186" s="62"/>
    </row>
    <row r="28187" spans="15:15" x14ac:dyDescent="0.2">
      <c r="O28187" s="62"/>
    </row>
    <row r="28188" spans="15:15" x14ac:dyDescent="0.2">
      <c r="O28188" s="62"/>
    </row>
    <row r="28189" spans="15:15" x14ac:dyDescent="0.2">
      <c r="O28189" s="62"/>
    </row>
    <row r="28190" spans="15:15" x14ac:dyDescent="0.2">
      <c r="O28190" s="62"/>
    </row>
    <row r="28191" spans="15:15" x14ac:dyDescent="0.2">
      <c r="O28191" s="62"/>
    </row>
    <row r="28192" spans="15:15" x14ac:dyDescent="0.2">
      <c r="O28192" s="62"/>
    </row>
    <row r="28193" spans="15:15" x14ac:dyDescent="0.2">
      <c r="O28193" s="62"/>
    </row>
    <row r="28194" spans="15:15" x14ac:dyDescent="0.2">
      <c r="O28194" s="62"/>
    </row>
    <row r="28195" spans="15:15" x14ac:dyDescent="0.2">
      <c r="O28195" s="62"/>
    </row>
    <row r="28196" spans="15:15" x14ac:dyDescent="0.2">
      <c r="O28196" s="62"/>
    </row>
    <row r="28197" spans="15:15" x14ac:dyDescent="0.2">
      <c r="O28197" s="62"/>
    </row>
    <row r="28198" spans="15:15" x14ac:dyDescent="0.2">
      <c r="O28198" s="62"/>
    </row>
    <row r="28199" spans="15:15" x14ac:dyDescent="0.2">
      <c r="O28199" s="62"/>
    </row>
    <row r="28200" spans="15:15" x14ac:dyDescent="0.2">
      <c r="O28200" s="62"/>
    </row>
    <row r="28201" spans="15:15" x14ac:dyDescent="0.2">
      <c r="O28201" s="62"/>
    </row>
    <row r="28202" spans="15:15" x14ac:dyDescent="0.2">
      <c r="O28202" s="62"/>
    </row>
    <row r="28203" spans="15:15" x14ac:dyDescent="0.2">
      <c r="O28203" s="62"/>
    </row>
    <row r="28204" spans="15:15" x14ac:dyDescent="0.2">
      <c r="O28204" s="62"/>
    </row>
    <row r="28205" spans="15:15" x14ac:dyDescent="0.2">
      <c r="O28205" s="62"/>
    </row>
    <row r="28206" spans="15:15" x14ac:dyDescent="0.2">
      <c r="O28206" s="62"/>
    </row>
    <row r="28207" spans="15:15" x14ac:dyDescent="0.2">
      <c r="O28207" s="62"/>
    </row>
    <row r="28208" spans="15:15" x14ac:dyDescent="0.2">
      <c r="O28208" s="62"/>
    </row>
    <row r="28209" spans="15:15" x14ac:dyDescent="0.2">
      <c r="O28209" s="62"/>
    </row>
    <row r="28210" spans="15:15" x14ac:dyDescent="0.2">
      <c r="O28210" s="62"/>
    </row>
    <row r="28211" spans="15:15" x14ac:dyDescent="0.2">
      <c r="O28211" s="62"/>
    </row>
    <row r="28212" spans="15:15" x14ac:dyDescent="0.2">
      <c r="O28212" s="62"/>
    </row>
    <row r="28213" spans="15:15" x14ac:dyDescent="0.2">
      <c r="O28213" s="62"/>
    </row>
    <row r="28214" spans="15:15" x14ac:dyDescent="0.2">
      <c r="O28214" s="62"/>
    </row>
    <row r="28215" spans="15:15" x14ac:dyDescent="0.2">
      <c r="O28215" s="62"/>
    </row>
    <row r="28216" spans="15:15" x14ac:dyDescent="0.2">
      <c r="O28216" s="62"/>
    </row>
    <row r="28217" spans="15:15" x14ac:dyDescent="0.2">
      <c r="O28217" s="62"/>
    </row>
    <row r="28218" spans="15:15" x14ac:dyDescent="0.2">
      <c r="O28218" s="62"/>
    </row>
    <row r="28219" spans="15:15" x14ac:dyDescent="0.2">
      <c r="O28219" s="62"/>
    </row>
    <row r="28220" spans="15:15" x14ac:dyDescent="0.2">
      <c r="O28220" s="62"/>
    </row>
    <row r="28221" spans="15:15" x14ac:dyDescent="0.2">
      <c r="O28221" s="62"/>
    </row>
    <row r="28222" spans="15:15" x14ac:dyDescent="0.2">
      <c r="O28222" s="62"/>
    </row>
    <row r="28223" spans="15:15" x14ac:dyDescent="0.2">
      <c r="O28223" s="62"/>
    </row>
    <row r="28224" spans="15:15" x14ac:dyDescent="0.2">
      <c r="O28224" s="62"/>
    </row>
    <row r="28225" spans="15:15" x14ac:dyDescent="0.2">
      <c r="O28225" s="62"/>
    </row>
    <row r="28226" spans="15:15" x14ac:dyDescent="0.2">
      <c r="O28226" s="62"/>
    </row>
    <row r="28227" spans="15:15" x14ac:dyDescent="0.2">
      <c r="O28227" s="62"/>
    </row>
    <row r="28228" spans="15:15" x14ac:dyDescent="0.2">
      <c r="O28228" s="62"/>
    </row>
    <row r="28229" spans="15:15" x14ac:dyDescent="0.2">
      <c r="O28229" s="62"/>
    </row>
    <row r="28230" spans="15:15" x14ac:dyDescent="0.2">
      <c r="O28230" s="62"/>
    </row>
    <row r="28231" spans="15:15" x14ac:dyDescent="0.2">
      <c r="O28231" s="62"/>
    </row>
    <row r="28232" spans="15:15" x14ac:dyDescent="0.2">
      <c r="O28232" s="62"/>
    </row>
    <row r="28233" spans="15:15" x14ac:dyDescent="0.2">
      <c r="O28233" s="62"/>
    </row>
    <row r="28234" spans="15:15" x14ac:dyDescent="0.2">
      <c r="O28234" s="62"/>
    </row>
    <row r="28235" spans="15:15" x14ac:dyDescent="0.2">
      <c r="O28235" s="62"/>
    </row>
    <row r="28236" spans="15:15" x14ac:dyDescent="0.2">
      <c r="O28236" s="62"/>
    </row>
    <row r="28237" spans="15:15" x14ac:dyDescent="0.2">
      <c r="O28237" s="62"/>
    </row>
    <row r="28238" spans="15:15" x14ac:dyDescent="0.2">
      <c r="O28238" s="62"/>
    </row>
    <row r="28239" spans="15:15" x14ac:dyDescent="0.2">
      <c r="O28239" s="62"/>
    </row>
    <row r="28240" spans="15:15" x14ac:dyDescent="0.2">
      <c r="O28240" s="62"/>
    </row>
    <row r="28241" spans="15:15" x14ac:dyDescent="0.2">
      <c r="O28241" s="62"/>
    </row>
    <row r="28242" spans="15:15" x14ac:dyDescent="0.2">
      <c r="O28242" s="62"/>
    </row>
    <row r="28243" spans="15:15" x14ac:dyDescent="0.2">
      <c r="O28243" s="62"/>
    </row>
    <row r="28244" spans="15:15" x14ac:dyDescent="0.2">
      <c r="O28244" s="62"/>
    </row>
    <row r="28245" spans="15:15" x14ac:dyDescent="0.2">
      <c r="O28245" s="62"/>
    </row>
    <row r="28246" spans="15:15" x14ac:dyDescent="0.2">
      <c r="O28246" s="62"/>
    </row>
    <row r="28247" spans="15:15" x14ac:dyDescent="0.2">
      <c r="O28247" s="62"/>
    </row>
    <row r="28248" spans="15:15" x14ac:dyDescent="0.2">
      <c r="O28248" s="62"/>
    </row>
    <row r="28249" spans="15:15" x14ac:dyDescent="0.2">
      <c r="O28249" s="62"/>
    </row>
    <row r="28250" spans="15:15" x14ac:dyDescent="0.2">
      <c r="O28250" s="62"/>
    </row>
    <row r="28251" spans="15:15" x14ac:dyDescent="0.2">
      <c r="O28251" s="62"/>
    </row>
    <row r="28252" spans="15:15" x14ac:dyDescent="0.2">
      <c r="O28252" s="62"/>
    </row>
    <row r="28253" spans="15:15" x14ac:dyDescent="0.2">
      <c r="O28253" s="62"/>
    </row>
    <row r="28254" spans="15:15" x14ac:dyDescent="0.2">
      <c r="O28254" s="62"/>
    </row>
    <row r="28255" spans="15:15" x14ac:dyDescent="0.2">
      <c r="O28255" s="62"/>
    </row>
    <row r="28256" spans="15:15" x14ac:dyDescent="0.2">
      <c r="O28256" s="62"/>
    </row>
    <row r="28257" spans="15:15" x14ac:dyDescent="0.2">
      <c r="O28257" s="62"/>
    </row>
    <row r="28258" spans="15:15" x14ac:dyDescent="0.2">
      <c r="O28258" s="62"/>
    </row>
    <row r="28259" spans="15:15" x14ac:dyDescent="0.2">
      <c r="O28259" s="62"/>
    </row>
    <row r="28260" spans="15:15" x14ac:dyDescent="0.2">
      <c r="O28260" s="62"/>
    </row>
    <row r="28261" spans="15:15" x14ac:dyDescent="0.2">
      <c r="O28261" s="62"/>
    </row>
    <row r="28262" spans="15:15" x14ac:dyDescent="0.2">
      <c r="O28262" s="62"/>
    </row>
    <row r="28263" spans="15:15" x14ac:dyDescent="0.2">
      <c r="O28263" s="62"/>
    </row>
    <row r="28264" spans="15:15" x14ac:dyDescent="0.2">
      <c r="O28264" s="62"/>
    </row>
    <row r="28265" spans="15:15" x14ac:dyDescent="0.2">
      <c r="O28265" s="62"/>
    </row>
    <row r="28266" spans="15:15" x14ac:dyDescent="0.2">
      <c r="O28266" s="62"/>
    </row>
    <row r="28267" spans="15:15" x14ac:dyDescent="0.2">
      <c r="O28267" s="62"/>
    </row>
    <row r="28268" spans="15:15" x14ac:dyDescent="0.2">
      <c r="O28268" s="62"/>
    </row>
    <row r="28269" spans="15:15" x14ac:dyDescent="0.2">
      <c r="O28269" s="62"/>
    </row>
    <row r="28270" spans="15:15" x14ac:dyDescent="0.2">
      <c r="O28270" s="62"/>
    </row>
    <row r="28271" spans="15:15" x14ac:dyDescent="0.2">
      <c r="O28271" s="62"/>
    </row>
    <row r="28272" spans="15:15" x14ac:dyDescent="0.2">
      <c r="O28272" s="62"/>
    </row>
    <row r="28273" spans="15:15" x14ac:dyDescent="0.2">
      <c r="O28273" s="62"/>
    </row>
    <row r="28274" spans="15:15" x14ac:dyDescent="0.2">
      <c r="O28274" s="62"/>
    </row>
    <row r="28275" spans="15:15" x14ac:dyDescent="0.2">
      <c r="O28275" s="62"/>
    </row>
    <row r="28276" spans="15:15" x14ac:dyDescent="0.2">
      <c r="O28276" s="62"/>
    </row>
    <row r="28277" spans="15:15" x14ac:dyDescent="0.2">
      <c r="O28277" s="62"/>
    </row>
    <row r="28278" spans="15:15" x14ac:dyDescent="0.2">
      <c r="O28278" s="62"/>
    </row>
    <row r="28279" spans="15:15" x14ac:dyDescent="0.2">
      <c r="O28279" s="62"/>
    </row>
    <row r="28280" spans="15:15" x14ac:dyDescent="0.2">
      <c r="O28280" s="62"/>
    </row>
    <row r="28281" spans="15:15" x14ac:dyDescent="0.2">
      <c r="O28281" s="62"/>
    </row>
    <row r="28282" spans="15:15" x14ac:dyDescent="0.2">
      <c r="O28282" s="62"/>
    </row>
    <row r="28283" spans="15:15" x14ac:dyDescent="0.2">
      <c r="O28283" s="62"/>
    </row>
    <row r="28284" spans="15:15" x14ac:dyDescent="0.2">
      <c r="O28284" s="62"/>
    </row>
    <row r="28285" spans="15:15" x14ac:dyDescent="0.2">
      <c r="O28285" s="62"/>
    </row>
    <row r="28286" spans="15:15" x14ac:dyDescent="0.2">
      <c r="O28286" s="62"/>
    </row>
    <row r="28287" spans="15:15" x14ac:dyDescent="0.2">
      <c r="O28287" s="62"/>
    </row>
    <row r="28288" spans="15:15" x14ac:dyDescent="0.2">
      <c r="O28288" s="62"/>
    </row>
    <row r="28289" spans="15:15" x14ac:dyDescent="0.2">
      <c r="O28289" s="62"/>
    </row>
    <row r="28290" spans="15:15" x14ac:dyDescent="0.2">
      <c r="O28290" s="62"/>
    </row>
    <row r="28291" spans="15:15" x14ac:dyDescent="0.2">
      <c r="O28291" s="62"/>
    </row>
    <row r="28292" spans="15:15" x14ac:dyDescent="0.2">
      <c r="O28292" s="62"/>
    </row>
    <row r="28293" spans="15:15" x14ac:dyDescent="0.2">
      <c r="O28293" s="62"/>
    </row>
    <row r="28294" spans="15:15" x14ac:dyDescent="0.2">
      <c r="O28294" s="62"/>
    </row>
    <row r="28295" spans="15:15" x14ac:dyDescent="0.2">
      <c r="O28295" s="62"/>
    </row>
    <row r="28296" spans="15:15" x14ac:dyDescent="0.2">
      <c r="O28296" s="62"/>
    </row>
    <row r="28297" spans="15:15" x14ac:dyDescent="0.2">
      <c r="O28297" s="62"/>
    </row>
    <row r="28298" spans="15:15" x14ac:dyDescent="0.2">
      <c r="O28298" s="62"/>
    </row>
    <row r="28299" spans="15:15" x14ac:dyDescent="0.2">
      <c r="O28299" s="62"/>
    </row>
    <row r="28300" spans="15:15" x14ac:dyDescent="0.2">
      <c r="O28300" s="62"/>
    </row>
    <row r="28301" spans="15:15" x14ac:dyDescent="0.2">
      <c r="O28301" s="62"/>
    </row>
    <row r="28302" spans="15:15" x14ac:dyDescent="0.2">
      <c r="O28302" s="62"/>
    </row>
    <row r="28303" spans="15:15" x14ac:dyDescent="0.2">
      <c r="O28303" s="62"/>
    </row>
    <row r="28304" spans="15:15" x14ac:dyDescent="0.2">
      <c r="O28304" s="62"/>
    </row>
    <row r="28305" spans="15:15" x14ac:dyDescent="0.2">
      <c r="O28305" s="62"/>
    </row>
    <row r="28306" spans="15:15" x14ac:dyDescent="0.2">
      <c r="O28306" s="62"/>
    </row>
    <row r="28307" spans="15:15" x14ac:dyDescent="0.2">
      <c r="O28307" s="62"/>
    </row>
    <row r="28308" spans="15:15" x14ac:dyDescent="0.2">
      <c r="O28308" s="62"/>
    </row>
    <row r="28309" spans="15:15" x14ac:dyDescent="0.2">
      <c r="O28309" s="62"/>
    </row>
    <row r="28310" spans="15:15" x14ac:dyDescent="0.2">
      <c r="O28310" s="62"/>
    </row>
    <row r="28311" spans="15:15" x14ac:dyDescent="0.2">
      <c r="O28311" s="62"/>
    </row>
    <row r="28312" spans="15:15" x14ac:dyDescent="0.2">
      <c r="O28312" s="62"/>
    </row>
    <row r="28313" spans="15:15" x14ac:dyDescent="0.2">
      <c r="O28313" s="62"/>
    </row>
    <row r="28314" spans="15:15" x14ac:dyDescent="0.2">
      <c r="O28314" s="62"/>
    </row>
    <row r="28315" spans="15:15" x14ac:dyDescent="0.2">
      <c r="O28315" s="62"/>
    </row>
    <row r="28316" spans="15:15" x14ac:dyDescent="0.2">
      <c r="O28316" s="62"/>
    </row>
    <row r="28317" spans="15:15" x14ac:dyDescent="0.2">
      <c r="O28317" s="62"/>
    </row>
    <row r="28318" spans="15:15" x14ac:dyDescent="0.2">
      <c r="O28318" s="62"/>
    </row>
    <row r="28319" spans="15:15" x14ac:dyDescent="0.2">
      <c r="O28319" s="62"/>
    </row>
    <row r="28320" spans="15:15" x14ac:dyDescent="0.2">
      <c r="O28320" s="62"/>
    </row>
    <row r="28321" spans="15:15" x14ac:dyDescent="0.2">
      <c r="O28321" s="62"/>
    </row>
    <row r="28322" spans="15:15" x14ac:dyDescent="0.2">
      <c r="O28322" s="62"/>
    </row>
    <row r="28323" spans="15:15" x14ac:dyDescent="0.2">
      <c r="O28323" s="62"/>
    </row>
    <row r="28324" spans="15:15" x14ac:dyDescent="0.2">
      <c r="O28324" s="62"/>
    </row>
    <row r="28325" spans="15:15" x14ac:dyDescent="0.2">
      <c r="O28325" s="62"/>
    </row>
    <row r="28326" spans="15:15" x14ac:dyDescent="0.2">
      <c r="O28326" s="62"/>
    </row>
    <row r="28327" spans="15:15" x14ac:dyDescent="0.2">
      <c r="O28327" s="62"/>
    </row>
    <row r="28328" spans="15:15" x14ac:dyDescent="0.2">
      <c r="O28328" s="62"/>
    </row>
    <row r="28329" spans="15:15" x14ac:dyDescent="0.2">
      <c r="O28329" s="62"/>
    </row>
    <row r="28330" spans="15:15" x14ac:dyDescent="0.2">
      <c r="O28330" s="62"/>
    </row>
    <row r="28331" spans="15:15" x14ac:dyDescent="0.2">
      <c r="O28331" s="62"/>
    </row>
    <row r="28332" spans="15:15" x14ac:dyDescent="0.2">
      <c r="O28332" s="62"/>
    </row>
    <row r="28333" spans="15:15" x14ac:dyDescent="0.2">
      <c r="O28333" s="62"/>
    </row>
    <row r="28334" spans="15:15" x14ac:dyDescent="0.2">
      <c r="O28334" s="62"/>
    </row>
    <row r="28335" spans="15:15" x14ac:dyDescent="0.2">
      <c r="O28335" s="62"/>
    </row>
    <row r="28336" spans="15:15" x14ac:dyDescent="0.2">
      <c r="O28336" s="62"/>
    </row>
    <row r="28337" spans="15:15" x14ac:dyDescent="0.2">
      <c r="O28337" s="62"/>
    </row>
    <row r="28338" spans="15:15" x14ac:dyDescent="0.2">
      <c r="O28338" s="62"/>
    </row>
    <row r="28339" spans="15:15" x14ac:dyDescent="0.2">
      <c r="O28339" s="62"/>
    </row>
    <row r="28340" spans="15:15" x14ac:dyDescent="0.2">
      <c r="O28340" s="62"/>
    </row>
    <row r="28341" spans="15:15" x14ac:dyDescent="0.2">
      <c r="O28341" s="62"/>
    </row>
    <row r="28342" spans="15:15" x14ac:dyDescent="0.2">
      <c r="O28342" s="62"/>
    </row>
    <row r="28343" spans="15:15" x14ac:dyDescent="0.2">
      <c r="O28343" s="62"/>
    </row>
    <row r="28344" spans="15:15" x14ac:dyDescent="0.2">
      <c r="O28344" s="62"/>
    </row>
    <row r="28345" spans="15:15" x14ac:dyDescent="0.2">
      <c r="O28345" s="62"/>
    </row>
    <row r="28346" spans="15:15" x14ac:dyDescent="0.2">
      <c r="O28346" s="62"/>
    </row>
    <row r="28347" spans="15:15" x14ac:dyDescent="0.2">
      <c r="O28347" s="62"/>
    </row>
    <row r="28348" spans="15:15" x14ac:dyDescent="0.2">
      <c r="O28348" s="62"/>
    </row>
    <row r="28349" spans="15:15" x14ac:dyDescent="0.2">
      <c r="O28349" s="62"/>
    </row>
    <row r="28350" spans="15:15" x14ac:dyDescent="0.2">
      <c r="O28350" s="62"/>
    </row>
    <row r="28351" spans="15:15" x14ac:dyDescent="0.2">
      <c r="O28351" s="62"/>
    </row>
    <row r="28352" spans="15:15" x14ac:dyDescent="0.2">
      <c r="O28352" s="62"/>
    </row>
    <row r="28353" spans="15:15" x14ac:dyDescent="0.2">
      <c r="O28353" s="62"/>
    </row>
    <row r="28354" spans="15:15" x14ac:dyDescent="0.2">
      <c r="O28354" s="62"/>
    </row>
    <row r="28355" spans="15:15" x14ac:dyDescent="0.2">
      <c r="O28355" s="62"/>
    </row>
    <row r="28356" spans="15:15" x14ac:dyDescent="0.2">
      <c r="O28356" s="62"/>
    </row>
    <row r="28357" spans="15:15" x14ac:dyDescent="0.2">
      <c r="O28357" s="62"/>
    </row>
    <row r="28358" spans="15:15" x14ac:dyDescent="0.2">
      <c r="O28358" s="62"/>
    </row>
    <row r="28359" spans="15:15" x14ac:dyDescent="0.2">
      <c r="O28359" s="62"/>
    </row>
    <row r="28360" spans="15:15" x14ac:dyDescent="0.2">
      <c r="O28360" s="62"/>
    </row>
    <row r="28361" spans="15:15" x14ac:dyDescent="0.2">
      <c r="O28361" s="62"/>
    </row>
    <row r="28362" spans="15:15" x14ac:dyDescent="0.2">
      <c r="O28362" s="62"/>
    </row>
    <row r="28363" spans="15:15" x14ac:dyDescent="0.2">
      <c r="O28363" s="62"/>
    </row>
    <row r="28364" spans="15:15" x14ac:dyDescent="0.2">
      <c r="O28364" s="62"/>
    </row>
    <row r="28365" spans="15:15" x14ac:dyDescent="0.2">
      <c r="O28365" s="62"/>
    </row>
    <row r="28366" spans="15:15" x14ac:dyDescent="0.2">
      <c r="O28366" s="62"/>
    </row>
    <row r="28367" spans="15:15" x14ac:dyDescent="0.2">
      <c r="O28367" s="62"/>
    </row>
    <row r="28368" spans="15:15" x14ac:dyDescent="0.2">
      <c r="O28368" s="62"/>
    </row>
    <row r="28369" spans="15:15" x14ac:dyDescent="0.2">
      <c r="O28369" s="62"/>
    </row>
    <row r="28370" spans="15:15" x14ac:dyDescent="0.2">
      <c r="O28370" s="62"/>
    </row>
    <row r="28371" spans="15:15" x14ac:dyDescent="0.2">
      <c r="O28371" s="62"/>
    </row>
    <row r="28372" spans="15:15" x14ac:dyDescent="0.2">
      <c r="O28372" s="62"/>
    </row>
    <row r="28373" spans="15:15" x14ac:dyDescent="0.2">
      <c r="O28373" s="62"/>
    </row>
    <row r="28374" spans="15:15" x14ac:dyDescent="0.2">
      <c r="O28374" s="62"/>
    </row>
    <row r="28375" spans="15:15" x14ac:dyDescent="0.2">
      <c r="O28375" s="62"/>
    </row>
    <row r="28376" spans="15:15" x14ac:dyDescent="0.2">
      <c r="O28376" s="62"/>
    </row>
    <row r="28377" spans="15:15" x14ac:dyDescent="0.2">
      <c r="O28377" s="62"/>
    </row>
    <row r="28378" spans="15:15" x14ac:dyDescent="0.2">
      <c r="O28378" s="62"/>
    </row>
    <row r="28379" spans="15:15" x14ac:dyDescent="0.2">
      <c r="O28379" s="62"/>
    </row>
    <row r="28380" spans="15:15" x14ac:dyDescent="0.2">
      <c r="O28380" s="62"/>
    </row>
    <row r="28381" spans="15:15" x14ac:dyDescent="0.2">
      <c r="O28381" s="62"/>
    </row>
    <row r="28382" spans="15:15" x14ac:dyDescent="0.2">
      <c r="O28382" s="62"/>
    </row>
    <row r="28383" spans="15:15" x14ac:dyDescent="0.2">
      <c r="O28383" s="62"/>
    </row>
    <row r="28384" spans="15:15" x14ac:dyDescent="0.2">
      <c r="O28384" s="62"/>
    </row>
    <row r="28385" spans="15:15" x14ac:dyDescent="0.2">
      <c r="O28385" s="62"/>
    </row>
    <row r="28386" spans="15:15" x14ac:dyDescent="0.2">
      <c r="O28386" s="62"/>
    </row>
    <row r="28387" spans="15:15" x14ac:dyDescent="0.2">
      <c r="O28387" s="62"/>
    </row>
    <row r="28388" spans="15:15" x14ac:dyDescent="0.2">
      <c r="O28388" s="62"/>
    </row>
    <row r="28389" spans="15:15" x14ac:dyDescent="0.2">
      <c r="O28389" s="62"/>
    </row>
    <row r="28390" spans="15:15" x14ac:dyDescent="0.2">
      <c r="O28390" s="62"/>
    </row>
    <row r="28391" spans="15:15" x14ac:dyDescent="0.2">
      <c r="O28391" s="62"/>
    </row>
    <row r="28392" spans="15:15" x14ac:dyDescent="0.2">
      <c r="O28392" s="62"/>
    </row>
    <row r="28393" spans="15:15" x14ac:dyDescent="0.2">
      <c r="O28393" s="62"/>
    </row>
    <row r="28394" spans="15:15" x14ac:dyDescent="0.2">
      <c r="O28394" s="62"/>
    </row>
    <row r="28395" spans="15:15" x14ac:dyDescent="0.2">
      <c r="O28395" s="62"/>
    </row>
    <row r="28396" spans="15:15" x14ac:dyDescent="0.2">
      <c r="O28396" s="62"/>
    </row>
    <row r="28397" spans="15:15" x14ac:dyDescent="0.2">
      <c r="O28397" s="62"/>
    </row>
    <row r="28398" spans="15:15" x14ac:dyDescent="0.2">
      <c r="O28398" s="62"/>
    </row>
    <row r="28399" spans="15:15" x14ac:dyDescent="0.2">
      <c r="O28399" s="62"/>
    </row>
    <row r="28400" spans="15:15" x14ac:dyDescent="0.2">
      <c r="O28400" s="62"/>
    </row>
    <row r="28401" spans="15:15" x14ac:dyDescent="0.2">
      <c r="O28401" s="62"/>
    </row>
    <row r="28402" spans="15:15" x14ac:dyDescent="0.2">
      <c r="O28402" s="62"/>
    </row>
    <row r="28403" spans="15:15" x14ac:dyDescent="0.2">
      <c r="O28403" s="62"/>
    </row>
    <row r="28404" spans="15:15" x14ac:dyDescent="0.2">
      <c r="O28404" s="62"/>
    </row>
    <row r="28405" spans="15:15" x14ac:dyDescent="0.2">
      <c r="O28405" s="62"/>
    </row>
    <row r="28406" spans="15:15" x14ac:dyDescent="0.2">
      <c r="O28406" s="62"/>
    </row>
    <row r="28407" spans="15:15" x14ac:dyDescent="0.2">
      <c r="O28407" s="62"/>
    </row>
    <row r="28408" spans="15:15" x14ac:dyDescent="0.2">
      <c r="O28408" s="62"/>
    </row>
    <row r="28409" spans="15:15" x14ac:dyDescent="0.2">
      <c r="O28409" s="62"/>
    </row>
    <row r="28410" spans="15:15" x14ac:dyDescent="0.2">
      <c r="O28410" s="62"/>
    </row>
    <row r="28411" spans="15:15" x14ac:dyDescent="0.2">
      <c r="O28411" s="62"/>
    </row>
    <row r="28412" spans="15:15" x14ac:dyDescent="0.2">
      <c r="O28412" s="62"/>
    </row>
    <row r="28413" spans="15:15" x14ac:dyDescent="0.2">
      <c r="O28413" s="62"/>
    </row>
    <row r="28414" spans="15:15" x14ac:dyDescent="0.2">
      <c r="O28414" s="62"/>
    </row>
    <row r="28415" spans="15:15" x14ac:dyDescent="0.2">
      <c r="O28415" s="62"/>
    </row>
    <row r="28416" spans="15:15" x14ac:dyDescent="0.2">
      <c r="O28416" s="62"/>
    </row>
    <row r="28417" spans="15:15" x14ac:dyDescent="0.2">
      <c r="O28417" s="62"/>
    </row>
    <row r="28418" spans="15:15" x14ac:dyDescent="0.2">
      <c r="O28418" s="62"/>
    </row>
    <row r="28419" spans="15:15" x14ac:dyDescent="0.2">
      <c r="O28419" s="62"/>
    </row>
    <row r="28420" spans="15:15" x14ac:dyDescent="0.2">
      <c r="O28420" s="62"/>
    </row>
    <row r="28421" spans="15:15" x14ac:dyDescent="0.2">
      <c r="O28421" s="62"/>
    </row>
    <row r="28422" spans="15:15" x14ac:dyDescent="0.2">
      <c r="O28422" s="62"/>
    </row>
    <row r="28423" spans="15:15" x14ac:dyDescent="0.2">
      <c r="O28423" s="62"/>
    </row>
    <row r="28424" spans="15:15" x14ac:dyDescent="0.2">
      <c r="O28424" s="62"/>
    </row>
    <row r="28425" spans="15:15" x14ac:dyDescent="0.2">
      <c r="O28425" s="62"/>
    </row>
    <row r="28426" spans="15:15" x14ac:dyDescent="0.2">
      <c r="O28426" s="62"/>
    </row>
    <row r="28427" spans="15:15" x14ac:dyDescent="0.2">
      <c r="O28427" s="62"/>
    </row>
    <row r="28428" spans="15:15" x14ac:dyDescent="0.2">
      <c r="O28428" s="62"/>
    </row>
    <row r="28429" spans="15:15" x14ac:dyDescent="0.2">
      <c r="O28429" s="62"/>
    </row>
    <row r="28430" spans="15:15" x14ac:dyDescent="0.2">
      <c r="O28430" s="62"/>
    </row>
    <row r="28431" spans="15:15" x14ac:dyDescent="0.2">
      <c r="O28431" s="62"/>
    </row>
    <row r="28432" spans="15:15" x14ac:dyDescent="0.2">
      <c r="O28432" s="62"/>
    </row>
    <row r="28433" spans="15:15" x14ac:dyDescent="0.2">
      <c r="O28433" s="62"/>
    </row>
    <row r="28434" spans="15:15" x14ac:dyDescent="0.2">
      <c r="O28434" s="62"/>
    </row>
    <row r="28435" spans="15:15" x14ac:dyDescent="0.2">
      <c r="O28435" s="62"/>
    </row>
    <row r="28436" spans="15:15" x14ac:dyDescent="0.2">
      <c r="O28436" s="62"/>
    </row>
    <row r="28437" spans="15:15" x14ac:dyDescent="0.2">
      <c r="O28437" s="62"/>
    </row>
    <row r="28438" spans="15:15" x14ac:dyDescent="0.2">
      <c r="O28438" s="62"/>
    </row>
    <row r="28439" spans="15:15" x14ac:dyDescent="0.2">
      <c r="O28439" s="62"/>
    </row>
    <row r="28440" spans="15:15" x14ac:dyDescent="0.2">
      <c r="O28440" s="62"/>
    </row>
    <row r="28441" spans="15:15" x14ac:dyDescent="0.2">
      <c r="O28441" s="62"/>
    </row>
    <row r="28442" spans="15:15" x14ac:dyDescent="0.2">
      <c r="O28442" s="62"/>
    </row>
    <row r="28443" spans="15:15" x14ac:dyDescent="0.2">
      <c r="O28443" s="62"/>
    </row>
    <row r="28444" spans="15:15" x14ac:dyDescent="0.2">
      <c r="O28444" s="62"/>
    </row>
    <row r="28445" spans="15:15" x14ac:dyDescent="0.2">
      <c r="O28445" s="62"/>
    </row>
    <row r="28446" spans="15:15" x14ac:dyDescent="0.2">
      <c r="O28446" s="62"/>
    </row>
    <row r="28447" spans="15:15" x14ac:dyDescent="0.2">
      <c r="O28447" s="62"/>
    </row>
    <row r="28448" spans="15:15" x14ac:dyDescent="0.2">
      <c r="O28448" s="62"/>
    </row>
    <row r="28449" spans="15:15" x14ac:dyDescent="0.2">
      <c r="O28449" s="62"/>
    </row>
    <row r="28450" spans="15:15" x14ac:dyDescent="0.2">
      <c r="O28450" s="62"/>
    </row>
    <row r="28451" spans="15:15" x14ac:dyDescent="0.2">
      <c r="O28451" s="62"/>
    </row>
    <row r="28452" spans="15:15" x14ac:dyDescent="0.2">
      <c r="O28452" s="62"/>
    </row>
    <row r="28453" spans="15:15" x14ac:dyDescent="0.2">
      <c r="O28453" s="62"/>
    </row>
    <row r="28454" spans="15:15" x14ac:dyDescent="0.2">
      <c r="O28454" s="62"/>
    </row>
    <row r="28455" spans="15:15" x14ac:dyDescent="0.2">
      <c r="O28455" s="62"/>
    </row>
    <row r="28456" spans="15:15" x14ac:dyDescent="0.2">
      <c r="O28456" s="62"/>
    </row>
    <row r="28457" spans="15:15" x14ac:dyDescent="0.2">
      <c r="O28457" s="62"/>
    </row>
    <row r="28458" spans="15:15" x14ac:dyDescent="0.2">
      <c r="O28458" s="62"/>
    </row>
    <row r="28459" spans="15:15" x14ac:dyDescent="0.2">
      <c r="O28459" s="62"/>
    </row>
    <row r="28460" spans="15:15" x14ac:dyDescent="0.2">
      <c r="O28460" s="62"/>
    </row>
    <row r="28461" spans="15:15" x14ac:dyDescent="0.2">
      <c r="O28461" s="62"/>
    </row>
    <row r="28462" spans="15:15" x14ac:dyDescent="0.2">
      <c r="O28462" s="62"/>
    </row>
    <row r="28463" spans="15:15" x14ac:dyDescent="0.2">
      <c r="O28463" s="62"/>
    </row>
    <row r="28464" spans="15:15" x14ac:dyDescent="0.2">
      <c r="O28464" s="62"/>
    </row>
    <row r="28465" spans="15:15" x14ac:dyDescent="0.2">
      <c r="O28465" s="62"/>
    </row>
    <row r="28466" spans="15:15" x14ac:dyDescent="0.2">
      <c r="O28466" s="62"/>
    </row>
    <row r="28467" spans="15:15" x14ac:dyDescent="0.2">
      <c r="O28467" s="62"/>
    </row>
    <row r="28468" spans="15:15" x14ac:dyDescent="0.2">
      <c r="O28468" s="62"/>
    </row>
    <row r="28469" spans="15:15" x14ac:dyDescent="0.2">
      <c r="O28469" s="62"/>
    </row>
    <row r="28470" spans="15:15" x14ac:dyDescent="0.2">
      <c r="O28470" s="62"/>
    </row>
    <row r="28471" spans="15:15" x14ac:dyDescent="0.2">
      <c r="O28471" s="62"/>
    </row>
    <row r="28472" spans="15:15" x14ac:dyDescent="0.2">
      <c r="O28472" s="62"/>
    </row>
    <row r="28473" spans="15:15" x14ac:dyDescent="0.2">
      <c r="O28473" s="62"/>
    </row>
    <row r="28474" spans="15:15" x14ac:dyDescent="0.2">
      <c r="O28474" s="62"/>
    </row>
    <row r="28475" spans="15:15" x14ac:dyDescent="0.2">
      <c r="O28475" s="62"/>
    </row>
    <row r="28476" spans="15:15" x14ac:dyDescent="0.2">
      <c r="O28476" s="62"/>
    </row>
    <row r="28477" spans="15:15" x14ac:dyDescent="0.2">
      <c r="O28477" s="62"/>
    </row>
    <row r="28478" spans="15:15" x14ac:dyDescent="0.2">
      <c r="O28478" s="62"/>
    </row>
    <row r="28479" spans="15:15" x14ac:dyDescent="0.2">
      <c r="O28479" s="62"/>
    </row>
    <row r="28480" spans="15:15" x14ac:dyDescent="0.2">
      <c r="O28480" s="62"/>
    </row>
    <row r="28481" spans="15:15" x14ac:dyDescent="0.2">
      <c r="O28481" s="62"/>
    </row>
    <row r="28482" spans="15:15" x14ac:dyDescent="0.2">
      <c r="O28482" s="62"/>
    </row>
    <row r="28483" spans="15:15" x14ac:dyDescent="0.2">
      <c r="O28483" s="62"/>
    </row>
    <row r="28484" spans="15:15" x14ac:dyDescent="0.2">
      <c r="O28484" s="62"/>
    </row>
    <row r="28485" spans="15:15" x14ac:dyDescent="0.2">
      <c r="O28485" s="62"/>
    </row>
    <row r="28486" spans="15:15" x14ac:dyDescent="0.2">
      <c r="O28486" s="62"/>
    </row>
    <row r="28487" spans="15:15" x14ac:dyDescent="0.2">
      <c r="O28487" s="62"/>
    </row>
    <row r="28488" spans="15:15" x14ac:dyDescent="0.2">
      <c r="O28488" s="62"/>
    </row>
    <row r="28489" spans="15:15" x14ac:dyDescent="0.2">
      <c r="O28489" s="62"/>
    </row>
    <row r="28490" spans="15:15" x14ac:dyDescent="0.2">
      <c r="O28490" s="62"/>
    </row>
    <row r="28491" spans="15:15" x14ac:dyDescent="0.2">
      <c r="O28491" s="62"/>
    </row>
    <row r="28492" spans="15:15" x14ac:dyDescent="0.2">
      <c r="O28492" s="62"/>
    </row>
    <row r="28493" spans="15:15" x14ac:dyDescent="0.2">
      <c r="O28493" s="62"/>
    </row>
    <row r="28494" spans="15:15" x14ac:dyDescent="0.2">
      <c r="O28494" s="62"/>
    </row>
    <row r="28495" spans="15:15" x14ac:dyDescent="0.2">
      <c r="O28495" s="62"/>
    </row>
    <row r="28496" spans="15:15" x14ac:dyDescent="0.2">
      <c r="O28496" s="62"/>
    </row>
    <row r="28497" spans="15:15" x14ac:dyDescent="0.2">
      <c r="O28497" s="62"/>
    </row>
    <row r="28498" spans="15:15" x14ac:dyDescent="0.2">
      <c r="O28498" s="62"/>
    </row>
    <row r="28499" spans="15:15" x14ac:dyDescent="0.2">
      <c r="O28499" s="62"/>
    </row>
    <row r="28500" spans="15:15" x14ac:dyDescent="0.2">
      <c r="O28500" s="62"/>
    </row>
    <row r="28501" spans="15:15" x14ac:dyDescent="0.2">
      <c r="O28501" s="62"/>
    </row>
    <row r="28502" spans="15:15" x14ac:dyDescent="0.2">
      <c r="O28502" s="62"/>
    </row>
    <row r="28503" spans="15:15" x14ac:dyDescent="0.2">
      <c r="O28503" s="62"/>
    </row>
    <row r="28504" spans="15:15" x14ac:dyDescent="0.2">
      <c r="O28504" s="62"/>
    </row>
    <row r="28505" spans="15:15" x14ac:dyDescent="0.2">
      <c r="O28505" s="62"/>
    </row>
    <row r="28506" spans="15:15" x14ac:dyDescent="0.2">
      <c r="O28506" s="62"/>
    </row>
    <row r="28507" spans="15:15" x14ac:dyDescent="0.2">
      <c r="O28507" s="62"/>
    </row>
    <row r="28508" spans="15:15" x14ac:dyDescent="0.2">
      <c r="O28508" s="62"/>
    </row>
    <row r="28509" spans="15:15" x14ac:dyDescent="0.2">
      <c r="O28509" s="62"/>
    </row>
    <row r="28510" spans="15:15" x14ac:dyDescent="0.2">
      <c r="O28510" s="62"/>
    </row>
    <row r="28511" spans="15:15" x14ac:dyDescent="0.2">
      <c r="O28511" s="62"/>
    </row>
    <row r="28512" spans="15:15" x14ac:dyDescent="0.2">
      <c r="O28512" s="62"/>
    </row>
    <row r="28513" spans="15:15" x14ac:dyDescent="0.2">
      <c r="O28513" s="62"/>
    </row>
    <row r="28514" spans="15:15" x14ac:dyDescent="0.2">
      <c r="O28514" s="62"/>
    </row>
    <row r="28515" spans="15:15" x14ac:dyDescent="0.2">
      <c r="O28515" s="62"/>
    </row>
    <row r="28516" spans="15:15" x14ac:dyDescent="0.2">
      <c r="O28516" s="62"/>
    </row>
    <row r="28517" spans="15:15" x14ac:dyDescent="0.2">
      <c r="O28517" s="62"/>
    </row>
    <row r="28518" spans="15:15" x14ac:dyDescent="0.2">
      <c r="O28518" s="62"/>
    </row>
    <row r="28519" spans="15:15" x14ac:dyDescent="0.2">
      <c r="O28519" s="62"/>
    </row>
    <row r="28520" spans="15:15" x14ac:dyDescent="0.2">
      <c r="O28520" s="62"/>
    </row>
    <row r="28521" spans="15:15" x14ac:dyDescent="0.2">
      <c r="O28521" s="62"/>
    </row>
    <row r="28522" spans="15:15" x14ac:dyDescent="0.2">
      <c r="O28522" s="62"/>
    </row>
    <row r="28523" spans="15:15" x14ac:dyDescent="0.2">
      <c r="O28523" s="62"/>
    </row>
    <row r="28524" spans="15:15" x14ac:dyDescent="0.2">
      <c r="O28524" s="62"/>
    </row>
    <row r="28525" spans="15:15" x14ac:dyDescent="0.2">
      <c r="O28525" s="62"/>
    </row>
    <row r="28526" spans="15:15" x14ac:dyDescent="0.2">
      <c r="O28526" s="62"/>
    </row>
    <row r="28527" spans="15:15" x14ac:dyDescent="0.2">
      <c r="O28527" s="62"/>
    </row>
    <row r="28528" spans="15:15" x14ac:dyDescent="0.2">
      <c r="O28528" s="62"/>
    </row>
    <row r="28529" spans="15:15" x14ac:dyDescent="0.2">
      <c r="O28529" s="62"/>
    </row>
    <row r="28530" spans="15:15" x14ac:dyDescent="0.2">
      <c r="O28530" s="62"/>
    </row>
    <row r="28531" spans="15:15" x14ac:dyDescent="0.2">
      <c r="O28531" s="62"/>
    </row>
    <row r="28532" spans="15:15" x14ac:dyDescent="0.2">
      <c r="O28532" s="62"/>
    </row>
    <row r="28533" spans="15:15" x14ac:dyDescent="0.2">
      <c r="O28533" s="62"/>
    </row>
    <row r="28534" spans="15:15" x14ac:dyDescent="0.2">
      <c r="O28534" s="62"/>
    </row>
    <row r="28535" spans="15:15" x14ac:dyDescent="0.2">
      <c r="O28535" s="62"/>
    </row>
    <row r="28536" spans="15:15" x14ac:dyDescent="0.2">
      <c r="O28536" s="62"/>
    </row>
    <row r="28537" spans="15:15" x14ac:dyDescent="0.2">
      <c r="O28537" s="62"/>
    </row>
    <row r="28538" spans="15:15" x14ac:dyDescent="0.2">
      <c r="O28538" s="62"/>
    </row>
    <row r="28539" spans="15:15" x14ac:dyDescent="0.2">
      <c r="O28539" s="62"/>
    </row>
    <row r="28540" spans="15:15" x14ac:dyDescent="0.2">
      <c r="O28540" s="62"/>
    </row>
    <row r="28541" spans="15:15" x14ac:dyDescent="0.2">
      <c r="O28541" s="62"/>
    </row>
    <row r="28542" spans="15:15" x14ac:dyDescent="0.2">
      <c r="O28542" s="62"/>
    </row>
    <row r="28543" spans="15:15" x14ac:dyDescent="0.2">
      <c r="O28543" s="62"/>
    </row>
    <row r="28544" spans="15:15" x14ac:dyDescent="0.2">
      <c r="O28544" s="62"/>
    </row>
    <row r="28545" spans="15:15" x14ac:dyDescent="0.2">
      <c r="O28545" s="62"/>
    </row>
    <row r="28546" spans="15:15" x14ac:dyDescent="0.2">
      <c r="O28546" s="62"/>
    </row>
    <row r="28547" spans="15:15" x14ac:dyDescent="0.2">
      <c r="O28547" s="62"/>
    </row>
    <row r="28548" spans="15:15" x14ac:dyDescent="0.2">
      <c r="O28548" s="62"/>
    </row>
    <row r="28549" spans="15:15" x14ac:dyDescent="0.2">
      <c r="O28549" s="62"/>
    </row>
    <row r="28550" spans="15:15" x14ac:dyDescent="0.2">
      <c r="O28550" s="62"/>
    </row>
    <row r="28551" spans="15:15" x14ac:dyDescent="0.2">
      <c r="O28551" s="62"/>
    </row>
    <row r="28552" spans="15:15" x14ac:dyDescent="0.2">
      <c r="O28552" s="62"/>
    </row>
    <row r="28553" spans="15:15" x14ac:dyDescent="0.2">
      <c r="O28553" s="62"/>
    </row>
    <row r="28554" spans="15:15" x14ac:dyDescent="0.2">
      <c r="O28554" s="62"/>
    </row>
    <row r="28555" spans="15:15" x14ac:dyDescent="0.2">
      <c r="O28555" s="62"/>
    </row>
    <row r="28556" spans="15:15" x14ac:dyDescent="0.2">
      <c r="O28556" s="62"/>
    </row>
    <row r="28557" spans="15:15" x14ac:dyDescent="0.2">
      <c r="O28557" s="62"/>
    </row>
    <row r="28558" spans="15:15" x14ac:dyDescent="0.2">
      <c r="O28558" s="62"/>
    </row>
    <row r="28559" spans="15:15" x14ac:dyDescent="0.2">
      <c r="O28559" s="62"/>
    </row>
    <row r="28560" spans="15:15" x14ac:dyDescent="0.2">
      <c r="O28560" s="62"/>
    </row>
    <row r="28561" spans="15:15" x14ac:dyDescent="0.2">
      <c r="O28561" s="62"/>
    </row>
    <row r="28562" spans="15:15" x14ac:dyDescent="0.2">
      <c r="O28562" s="62"/>
    </row>
    <row r="28563" spans="15:15" x14ac:dyDescent="0.2">
      <c r="O28563" s="62"/>
    </row>
    <row r="28564" spans="15:15" x14ac:dyDescent="0.2">
      <c r="O28564" s="62"/>
    </row>
    <row r="28565" spans="15:15" x14ac:dyDescent="0.2">
      <c r="O28565" s="62"/>
    </row>
    <row r="28566" spans="15:15" x14ac:dyDescent="0.2">
      <c r="O28566" s="62"/>
    </row>
    <row r="28567" spans="15:15" x14ac:dyDescent="0.2">
      <c r="O28567" s="62"/>
    </row>
    <row r="28568" spans="15:15" x14ac:dyDescent="0.2">
      <c r="O28568" s="62"/>
    </row>
    <row r="28569" spans="15:15" x14ac:dyDescent="0.2">
      <c r="O28569" s="62"/>
    </row>
    <row r="28570" spans="15:15" x14ac:dyDescent="0.2">
      <c r="O28570" s="62"/>
    </row>
    <row r="28571" spans="15:15" x14ac:dyDescent="0.2">
      <c r="O28571" s="62"/>
    </row>
    <row r="28572" spans="15:15" x14ac:dyDescent="0.2">
      <c r="O28572" s="62"/>
    </row>
    <row r="28573" spans="15:15" x14ac:dyDescent="0.2">
      <c r="O28573" s="62"/>
    </row>
    <row r="28574" spans="15:15" x14ac:dyDescent="0.2">
      <c r="O28574" s="62"/>
    </row>
    <row r="28575" spans="15:15" x14ac:dyDescent="0.2">
      <c r="O28575" s="62"/>
    </row>
    <row r="28576" spans="15:15" x14ac:dyDescent="0.2">
      <c r="O28576" s="62"/>
    </row>
    <row r="28577" spans="15:15" x14ac:dyDescent="0.2">
      <c r="O28577" s="62"/>
    </row>
    <row r="28578" spans="15:15" x14ac:dyDescent="0.2">
      <c r="O28578" s="62"/>
    </row>
    <row r="28579" spans="15:15" x14ac:dyDescent="0.2">
      <c r="O28579" s="62"/>
    </row>
    <row r="28580" spans="15:15" x14ac:dyDescent="0.2">
      <c r="O28580" s="62"/>
    </row>
    <row r="28581" spans="15:15" x14ac:dyDescent="0.2">
      <c r="O28581" s="62"/>
    </row>
    <row r="28582" spans="15:15" x14ac:dyDescent="0.2">
      <c r="O28582" s="62"/>
    </row>
    <row r="28583" spans="15:15" x14ac:dyDescent="0.2">
      <c r="O28583" s="62"/>
    </row>
    <row r="28584" spans="15:15" x14ac:dyDescent="0.2">
      <c r="O28584" s="62"/>
    </row>
    <row r="28585" spans="15:15" x14ac:dyDescent="0.2">
      <c r="O28585" s="62"/>
    </row>
    <row r="28586" spans="15:15" x14ac:dyDescent="0.2">
      <c r="O28586" s="62"/>
    </row>
    <row r="28587" spans="15:15" x14ac:dyDescent="0.2">
      <c r="O28587" s="62"/>
    </row>
    <row r="28588" spans="15:15" x14ac:dyDescent="0.2">
      <c r="O28588" s="62"/>
    </row>
    <row r="28589" spans="15:15" x14ac:dyDescent="0.2">
      <c r="O28589" s="62"/>
    </row>
    <row r="28590" spans="15:15" x14ac:dyDescent="0.2">
      <c r="O28590" s="62"/>
    </row>
    <row r="28591" spans="15:15" x14ac:dyDescent="0.2">
      <c r="O28591" s="62"/>
    </row>
    <row r="28592" spans="15:15" x14ac:dyDescent="0.2">
      <c r="O28592" s="62"/>
    </row>
    <row r="28593" spans="15:15" x14ac:dyDescent="0.2">
      <c r="O28593" s="62"/>
    </row>
    <row r="28594" spans="15:15" x14ac:dyDescent="0.2">
      <c r="O28594" s="62"/>
    </row>
    <row r="28595" spans="15:15" x14ac:dyDescent="0.2">
      <c r="O28595" s="62"/>
    </row>
    <row r="28596" spans="15:15" x14ac:dyDescent="0.2">
      <c r="O28596" s="62"/>
    </row>
    <row r="28597" spans="15:15" x14ac:dyDescent="0.2">
      <c r="O28597" s="62"/>
    </row>
    <row r="28598" spans="15:15" x14ac:dyDescent="0.2">
      <c r="O28598" s="62"/>
    </row>
    <row r="28599" spans="15:15" x14ac:dyDescent="0.2">
      <c r="O28599" s="62"/>
    </row>
    <row r="28600" spans="15:15" x14ac:dyDescent="0.2">
      <c r="O28600" s="62"/>
    </row>
    <row r="28601" spans="15:15" x14ac:dyDescent="0.2">
      <c r="O28601" s="62"/>
    </row>
    <row r="28602" spans="15:15" x14ac:dyDescent="0.2">
      <c r="O28602" s="62"/>
    </row>
    <row r="28603" spans="15:15" x14ac:dyDescent="0.2">
      <c r="O28603" s="62"/>
    </row>
    <row r="28604" spans="15:15" x14ac:dyDescent="0.2">
      <c r="O28604" s="62"/>
    </row>
    <row r="28605" spans="15:15" x14ac:dyDescent="0.2">
      <c r="O28605" s="62"/>
    </row>
    <row r="28606" spans="15:15" x14ac:dyDescent="0.2">
      <c r="O28606" s="62"/>
    </row>
    <row r="28607" spans="15:15" x14ac:dyDescent="0.2">
      <c r="O28607" s="62"/>
    </row>
    <row r="28608" spans="15:15" x14ac:dyDescent="0.2">
      <c r="O28608" s="62"/>
    </row>
    <row r="28609" spans="15:15" x14ac:dyDescent="0.2">
      <c r="O28609" s="62"/>
    </row>
    <row r="28610" spans="15:15" x14ac:dyDescent="0.2">
      <c r="O28610" s="62"/>
    </row>
    <row r="28611" spans="15:15" x14ac:dyDescent="0.2">
      <c r="O28611" s="62"/>
    </row>
    <row r="28612" spans="15:15" x14ac:dyDescent="0.2">
      <c r="O28612" s="62"/>
    </row>
    <row r="28613" spans="15:15" x14ac:dyDescent="0.2">
      <c r="O28613" s="62"/>
    </row>
    <row r="28614" spans="15:15" x14ac:dyDescent="0.2">
      <c r="O28614" s="62"/>
    </row>
    <row r="28615" spans="15:15" x14ac:dyDescent="0.2">
      <c r="O28615" s="62"/>
    </row>
    <row r="28616" spans="15:15" x14ac:dyDescent="0.2">
      <c r="O28616" s="62"/>
    </row>
    <row r="28617" spans="15:15" x14ac:dyDescent="0.2">
      <c r="O28617" s="62"/>
    </row>
    <row r="28618" spans="15:15" x14ac:dyDescent="0.2">
      <c r="O28618" s="62"/>
    </row>
    <row r="28619" spans="15:15" x14ac:dyDescent="0.2">
      <c r="O28619" s="62"/>
    </row>
    <row r="28620" spans="15:15" x14ac:dyDescent="0.2">
      <c r="O28620" s="62"/>
    </row>
    <row r="28621" spans="15:15" x14ac:dyDescent="0.2">
      <c r="O28621" s="62"/>
    </row>
    <row r="28622" spans="15:15" x14ac:dyDescent="0.2">
      <c r="O28622" s="62"/>
    </row>
    <row r="28623" spans="15:15" x14ac:dyDescent="0.2">
      <c r="O28623" s="62"/>
    </row>
    <row r="28624" spans="15:15" x14ac:dyDescent="0.2">
      <c r="O28624" s="62"/>
    </row>
    <row r="28625" spans="15:15" x14ac:dyDescent="0.2">
      <c r="O28625" s="62"/>
    </row>
    <row r="28626" spans="15:15" x14ac:dyDescent="0.2">
      <c r="O28626" s="62"/>
    </row>
    <row r="28627" spans="15:15" x14ac:dyDescent="0.2">
      <c r="O28627" s="62"/>
    </row>
    <row r="28628" spans="15:15" x14ac:dyDescent="0.2">
      <c r="O28628" s="62"/>
    </row>
    <row r="28629" spans="15:15" x14ac:dyDescent="0.2">
      <c r="O28629" s="62"/>
    </row>
    <row r="28630" spans="15:15" x14ac:dyDescent="0.2">
      <c r="O28630" s="62"/>
    </row>
    <row r="28631" spans="15:15" x14ac:dyDescent="0.2">
      <c r="O28631" s="62"/>
    </row>
    <row r="28632" spans="15:15" x14ac:dyDescent="0.2">
      <c r="O28632" s="62"/>
    </row>
    <row r="28633" spans="15:15" x14ac:dyDescent="0.2">
      <c r="O28633" s="62"/>
    </row>
    <row r="28634" spans="15:15" x14ac:dyDescent="0.2">
      <c r="O28634" s="62"/>
    </row>
    <row r="28635" spans="15:15" x14ac:dyDescent="0.2">
      <c r="O28635" s="62"/>
    </row>
    <row r="28636" spans="15:15" x14ac:dyDescent="0.2">
      <c r="O28636" s="62"/>
    </row>
    <row r="28637" spans="15:15" x14ac:dyDescent="0.2">
      <c r="O28637" s="62"/>
    </row>
    <row r="28638" spans="15:15" x14ac:dyDescent="0.2">
      <c r="O28638" s="62"/>
    </row>
    <row r="28639" spans="15:15" x14ac:dyDescent="0.2">
      <c r="O28639" s="62"/>
    </row>
    <row r="28640" spans="15:15" x14ac:dyDescent="0.2">
      <c r="O28640" s="62"/>
    </row>
    <row r="28641" spans="15:15" x14ac:dyDescent="0.2">
      <c r="O28641" s="62"/>
    </row>
    <row r="28642" spans="15:15" x14ac:dyDescent="0.2">
      <c r="O28642" s="62"/>
    </row>
    <row r="28643" spans="15:15" x14ac:dyDescent="0.2">
      <c r="O28643" s="62"/>
    </row>
    <row r="28644" spans="15:15" x14ac:dyDescent="0.2">
      <c r="O28644" s="62"/>
    </row>
    <row r="28645" spans="15:15" x14ac:dyDescent="0.2">
      <c r="O28645" s="62"/>
    </row>
    <row r="28646" spans="15:15" x14ac:dyDescent="0.2">
      <c r="O28646" s="62"/>
    </row>
    <row r="28647" spans="15:15" x14ac:dyDescent="0.2">
      <c r="O28647" s="62"/>
    </row>
    <row r="28648" spans="15:15" x14ac:dyDescent="0.2">
      <c r="O28648" s="62"/>
    </row>
    <row r="28649" spans="15:15" x14ac:dyDescent="0.2">
      <c r="O28649" s="62"/>
    </row>
    <row r="28650" spans="15:15" x14ac:dyDescent="0.2">
      <c r="O28650" s="62"/>
    </row>
    <row r="28651" spans="15:15" x14ac:dyDescent="0.2">
      <c r="O28651" s="62"/>
    </row>
    <row r="28652" spans="15:15" x14ac:dyDescent="0.2">
      <c r="O28652" s="62"/>
    </row>
    <row r="28653" spans="15:15" x14ac:dyDescent="0.2">
      <c r="O28653" s="62"/>
    </row>
    <row r="28654" spans="15:15" x14ac:dyDescent="0.2">
      <c r="O28654" s="62"/>
    </row>
    <row r="28655" spans="15:15" x14ac:dyDescent="0.2">
      <c r="O28655" s="62"/>
    </row>
    <row r="28656" spans="15:15" x14ac:dyDescent="0.2">
      <c r="O28656" s="62"/>
    </row>
    <row r="28657" spans="15:15" x14ac:dyDescent="0.2">
      <c r="O28657" s="62"/>
    </row>
    <row r="28658" spans="15:15" x14ac:dyDescent="0.2">
      <c r="O28658" s="62"/>
    </row>
    <row r="28659" spans="15:15" x14ac:dyDescent="0.2">
      <c r="O28659" s="62"/>
    </row>
    <row r="28660" spans="15:15" x14ac:dyDescent="0.2">
      <c r="O28660" s="62"/>
    </row>
    <row r="28661" spans="15:15" x14ac:dyDescent="0.2">
      <c r="O28661" s="62"/>
    </row>
    <row r="28662" spans="15:15" x14ac:dyDescent="0.2">
      <c r="O28662" s="62"/>
    </row>
    <row r="28663" spans="15:15" x14ac:dyDescent="0.2">
      <c r="O28663" s="62"/>
    </row>
    <row r="28664" spans="15:15" x14ac:dyDescent="0.2">
      <c r="O28664" s="62"/>
    </row>
    <row r="28665" spans="15:15" x14ac:dyDescent="0.2">
      <c r="O28665" s="62"/>
    </row>
    <row r="28666" spans="15:15" x14ac:dyDescent="0.2">
      <c r="O28666" s="62"/>
    </row>
    <row r="28667" spans="15:15" x14ac:dyDescent="0.2">
      <c r="O28667" s="62"/>
    </row>
    <row r="28668" spans="15:15" x14ac:dyDescent="0.2">
      <c r="O28668" s="62"/>
    </row>
    <row r="28669" spans="15:15" x14ac:dyDescent="0.2">
      <c r="O28669" s="62"/>
    </row>
    <row r="28670" spans="15:15" x14ac:dyDescent="0.2">
      <c r="O28670" s="62"/>
    </row>
    <row r="28671" spans="15:15" x14ac:dyDescent="0.2">
      <c r="O28671" s="62"/>
    </row>
    <row r="28672" spans="15:15" x14ac:dyDescent="0.2">
      <c r="O28672" s="62"/>
    </row>
    <row r="28673" spans="15:15" x14ac:dyDescent="0.2">
      <c r="O28673" s="62"/>
    </row>
    <row r="28674" spans="15:15" x14ac:dyDescent="0.2">
      <c r="O28674" s="62"/>
    </row>
    <row r="28675" spans="15:15" x14ac:dyDescent="0.2">
      <c r="O28675" s="62"/>
    </row>
    <row r="28676" spans="15:15" x14ac:dyDescent="0.2">
      <c r="O28676" s="62"/>
    </row>
    <row r="28677" spans="15:15" x14ac:dyDescent="0.2">
      <c r="O28677" s="62"/>
    </row>
    <row r="28678" spans="15:15" x14ac:dyDescent="0.2">
      <c r="O28678" s="62"/>
    </row>
    <row r="28679" spans="15:15" x14ac:dyDescent="0.2">
      <c r="O28679" s="62"/>
    </row>
    <row r="28680" spans="15:15" x14ac:dyDescent="0.2">
      <c r="O28680" s="62"/>
    </row>
    <row r="28681" spans="15:15" x14ac:dyDescent="0.2">
      <c r="O28681" s="62"/>
    </row>
    <row r="28682" spans="15:15" x14ac:dyDescent="0.2">
      <c r="O28682" s="62"/>
    </row>
    <row r="28683" spans="15:15" x14ac:dyDescent="0.2">
      <c r="O28683" s="62"/>
    </row>
    <row r="28684" spans="15:15" x14ac:dyDescent="0.2">
      <c r="O28684" s="62"/>
    </row>
    <row r="28685" spans="15:15" x14ac:dyDescent="0.2">
      <c r="O28685" s="62"/>
    </row>
    <row r="28686" spans="15:15" x14ac:dyDescent="0.2">
      <c r="O28686" s="62"/>
    </row>
    <row r="28687" spans="15:15" x14ac:dyDescent="0.2">
      <c r="O28687" s="62"/>
    </row>
    <row r="28688" spans="15:15" x14ac:dyDescent="0.2">
      <c r="O28688" s="62"/>
    </row>
    <row r="28689" spans="15:15" x14ac:dyDescent="0.2">
      <c r="O28689" s="62"/>
    </row>
    <row r="28690" spans="15:15" x14ac:dyDescent="0.2">
      <c r="O28690" s="62"/>
    </row>
    <row r="28691" spans="15:15" x14ac:dyDescent="0.2">
      <c r="O28691" s="62"/>
    </row>
    <row r="28692" spans="15:15" x14ac:dyDescent="0.2">
      <c r="O28692" s="62"/>
    </row>
    <row r="28693" spans="15:15" x14ac:dyDescent="0.2">
      <c r="O28693" s="62"/>
    </row>
    <row r="28694" spans="15:15" x14ac:dyDescent="0.2">
      <c r="O28694" s="62"/>
    </row>
    <row r="28695" spans="15:15" x14ac:dyDescent="0.2">
      <c r="O28695" s="62"/>
    </row>
    <row r="28696" spans="15:15" x14ac:dyDescent="0.2">
      <c r="O28696" s="62"/>
    </row>
    <row r="28697" spans="15:15" x14ac:dyDescent="0.2">
      <c r="O28697" s="62"/>
    </row>
    <row r="28698" spans="15:15" x14ac:dyDescent="0.2">
      <c r="O28698" s="62"/>
    </row>
    <row r="28699" spans="15:15" x14ac:dyDescent="0.2">
      <c r="O28699" s="62"/>
    </row>
    <row r="28700" spans="15:15" x14ac:dyDescent="0.2">
      <c r="O28700" s="62"/>
    </row>
    <row r="28701" spans="15:15" x14ac:dyDescent="0.2">
      <c r="O28701" s="62"/>
    </row>
    <row r="28702" spans="15:15" x14ac:dyDescent="0.2">
      <c r="O28702" s="62"/>
    </row>
    <row r="28703" spans="15:15" x14ac:dyDescent="0.2">
      <c r="O28703" s="62"/>
    </row>
    <row r="28704" spans="15:15" x14ac:dyDescent="0.2">
      <c r="O28704" s="62"/>
    </row>
    <row r="28705" spans="15:15" x14ac:dyDescent="0.2">
      <c r="O28705" s="62"/>
    </row>
    <row r="28706" spans="15:15" x14ac:dyDescent="0.2">
      <c r="O28706" s="62"/>
    </row>
    <row r="28707" spans="15:15" x14ac:dyDescent="0.2">
      <c r="O28707" s="62"/>
    </row>
    <row r="28708" spans="15:15" x14ac:dyDescent="0.2">
      <c r="O28708" s="62"/>
    </row>
    <row r="28709" spans="15:15" x14ac:dyDescent="0.2">
      <c r="O28709" s="62"/>
    </row>
    <row r="28710" spans="15:15" x14ac:dyDescent="0.2">
      <c r="O28710" s="62"/>
    </row>
    <row r="28711" spans="15:15" x14ac:dyDescent="0.2">
      <c r="O28711" s="62"/>
    </row>
    <row r="28712" spans="15:15" x14ac:dyDescent="0.2">
      <c r="O28712" s="62"/>
    </row>
    <row r="28713" spans="15:15" x14ac:dyDescent="0.2">
      <c r="O28713" s="62"/>
    </row>
    <row r="28714" spans="15:15" x14ac:dyDescent="0.2">
      <c r="O28714" s="62"/>
    </row>
    <row r="28715" spans="15:15" x14ac:dyDescent="0.2">
      <c r="O28715" s="62"/>
    </row>
    <row r="28716" spans="15:15" x14ac:dyDescent="0.2">
      <c r="O28716" s="62"/>
    </row>
    <row r="28717" spans="15:15" x14ac:dyDescent="0.2">
      <c r="O28717" s="62"/>
    </row>
    <row r="28718" spans="15:15" x14ac:dyDescent="0.2">
      <c r="O28718" s="62"/>
    </row>
    <row r="28719" spans="15:15" x14ac:dyDescent="0.2">
      <c r="O28719" s="62"/>
    </row>
    <row r="28720" spans="15:15" x14ac:dyDescent="0.2">
      <c r="O28720" s="62"/>
    </row>
    <row r="28721" spans="15:15" x14ac:dyDescent="0.2">
      <c r="O28721" s="62"/>
    </row>
    <row r="28722" spans="15:15" x14ac:dyDescent="0.2">
      <c r="O28722" s="62"/>
    </row>
    <row r="28723" spans="15:15" x14ac:dyDescent="0.2">
      <c r="O28723" s="62"/>
    </row>
    <row r="28724" spans="15:15" x14ac:dyDescent="0.2">
      <c r="O28724" s="62"/>
    </row>
    <row r="28725" spans="15:15" x14ac:dyDescent="0.2">
      <c r="O28725" s="62"/>
    </row>
    <row r="28726" spans="15:15" x14ac:dyDescent="0.2">
      <c r="O28726" s="62"/>
    </row>
    <row r="28727" spans="15:15" x14ac:dyDescent="0.2">
      <c r="O28727" s="62"/>
    </row>
    <row r="28728" spans="15:15" x14ac:dyDescent="0.2">
      <c r="O28728" s="62"/>
    </row>
    <row r="28729" spans="15:15" x14ac:dyDescent="0.2">
      <c r="O28729" s="62"/>
    </row>
    <row r="28730" spans="15:15" x14ac:dyDescent="0.2">
      <c r="O28730" s="62"/>
    </row>
    <row r="28731" spans="15:15" x14ac:dyDescent="0.2">
      <c r="O28731" s="62"/>
    </row>
    <row r="28732" spans="15:15" x14ac:dyDescent="0.2">
      <c r="O28732" s="62"/>
    </row>
    <row r="28733" spans="15:15" x14ac:dyDescent="0.2">
      <c r="O28733" s="62"/>
    </row>
    <row r="28734" spans="15:15" x14ac:dyDescent="0.2">
      <c r="O28734" s="62"/>
    </row>
    <row r="28735" spans="15:15" x14ac:dyDescent="0.2">
      <c r="O28735" s="62"/>
    </row>
    <row r="28736" spans="15:15" x14ac:dyDescent="0.2">
      <c r="O28736" s="62"/>
    </row>
    <row r="28737" spans="15:15" x14ac:dyDescent="0.2">
      <c r="O28737" s="62"/>
    </row>
    <row r="28738" spans="15:15" x14ac:dyDescent="0.2">
      <c r="O28738" s="62"/>
    </row>
    <row r="28739" spans="15:15" x14ac:dyDescent="0.2">
      <c r="O28739" s="62"/>
    </row>
    <row r="28740" spans="15:15" x14ac:dyDescent="0.2">
      <c r="O28740" s="62"/>
    </row>
    <row r="28741" spans="15:15" x14ac:dyDescent="0.2">
      <c r="O28741" s="62"/>
    </row>
    <row r="28742" spans="15:15" x14ac:dyDescent="0.2">
      <c r="O28742" s="62"/>
    </row>
    <row r="28743" spans="15:15" x14ac:dyDescent="0.2">
      <c r="O28743" s="62"/>
    </row>
    <row r="28744" spans="15:15" x14ac:dyDescent="0.2">
      <c r="O28744" s="62"/>
    </row>
    <row r="28745" spans="15:15" x14ac:dyDescent="0.2">
      <c r="O28745" s="62"/>
    </row>
    <row r="28746" spans="15:15" x14ac:dyDescent="0.2">
      <c r="O28746" s="62"/>
    </row>
    <row r="28747" spans="15:15" x14ac:dyDescent="0.2">
      <c r="O28747" s="62"/>
    </row>
    <row r="28748" spans="15:15" x14ac:dyDescent="0.2">
      <c r="O28748" s="62"/>
    </row>
    <row r="28749" spans="15:15" x14ac:dyDescent="0.2">
      <c r="O28749" s="62"/>
    </row>
    <row r="28750" spans="15:15" x14ac:dyDescent="0.2">
      <c r="O28750" s="62"/>
    </row>
    <row r="28751" spans="15:15" x14ac:dyDescent="0.2">
      <c r="O28751" s="62"/>
    </row>
    <row r="28752" spans="15:15" x14ac:dyDescent="0.2">
      <c r="O28752" s="62"/>
    </row>
    <row r="28753" spans="15:15" x14ac:dyDescent="0.2">
      <c r="O28753" s="62"/>
    </row>
    <row r="28754" spans="15:15" x14ac:dyDescent="0.2">
      <c r="O28754" s="62"/>
    </row>
    <row r="28755" spans="15:15" x14ac:dyDescent="0.2">
      <c r="O28755" s="62"/>
    </row>
    <row r="28756" spans="15:15" x14ac:dyDescent="0.2">
      <c r="O28756" s="62"/>
    </row>
    <row r="28757" spans="15:15" x14ac:dyDescent="0.2">
      <c r="O28757" s="62"/>
    </row>
    <row r="28758" spans="15:15" x14ac:dyDescent="0.2">
      <c r="O28758" s="62"/>
    </row>
    <row r="28759" spans="15:15" x14ac:dyDescent="0.2">
      <c r="O28759" s="62"/>
    </row>
    <row r="28760" spans="15:15" x14ac:dyDescent="0.2">
      <c r="O28760" s="62"/>
    </row>
    <row r="28761" spans="15:15" x14ac:dyDescent="0.2">
      <c r="O28761" s="62"/>
    </row>
    <row r="28762" spans="15:15" x14ac:dyDescent="0.2">
      <c r="O28762" s="62"/>
    </row>
    <row r="28763" spans="15:15" x14ac:dyDescent="0.2">
      <c r="O28763" s="62"/>
    </row>
    <row r="28764" spans="15:15" x14ac:dyDescent="0.2">
      <c r="O28764" s="62"/>
    </row>
    <row r="28765" spans="15:15" x14ac:dyDescent="0.2">
      <c r="O28765" s="62"/>
    </row>
    <row r="28766" spans="15:15" x14ac:dyDescent="0.2">
      <c r="O28766" s="62"/>
    </row>
    <row r="28767" spans="15:15" x14ac:dyDescent="0.2">
      <c r="O28767" s="62"/>
    </row>
    <row r="28768" spans="15:15" x14ac:dyDescent="0.2">
      <c r="O28768" s="62"/>
    </row>
    <row r="28769" spans="15:15" x14ac:dyDescent="0.2">
      <c r="O28769" s="62"/>
    </row>
    <row r="28770" spans="15:15" x14ac:dyDescent="0.2">
      <c r="O28770" s="62"/>
    </row>
    <row r="28771" spans="15:15" x14ac:dyDescent="0.2">
      <c r="O28771" s="62"/>
    </row>
    <row r="28772" spans="15:15" x14ac:dyDescent="0.2">
      <c r="O28772" s="62"/>
    </row>
    <row r="28773" spans="15:15" x14ac:dyDescent="0.2">
      <c r="O28773" s="62"/>
    </row>
    <row r="28774" spans="15:15" x14ac:dyDescent="0.2">
      <c r="O28774" s="62"/>
    </row>
    <row r="28775" spans="15:15" x14ac:dyDescent="0.2">
      <c r="O28775" s="62"/>
    </row>
    <row r="28776" spans="15:15" x14ac:dyDescent="0.2">
      <c r="O28776" s="62"/>
    </row>
    <row r="28777" spans="15:15" x14ac:dyDescent="0.2">
      <c r="O28777" s="62"/>
    </row>
    <row r="28778" spans="15:15" x14ac:dyDescent="0.2">
      <c r="O28778" s="62"/>
    </row>
    <row r="28779" spans="15:15" x14ac:dyDescent="0.2">
      <c r="O28779" s="62"/>
    </row>
    <row r="28780" spans="15:15" x14ac:dyDescent="0.2">
      <c r="O28780" s="62"/>
    </row>
    <row r="28781" spans="15:15" x14ac:dyDescent="0.2">
      <c r="O28781" s="62"/>
    </row>
    <row r="28782" spans="15:15" x14ac:dyDescent="0.2">
      <c r="O28782" s="62"/>
    </row>
    <row r="28783" spans="15:15" x14ac:dyDescent="0.2">
      <c r="O28783" s="62"/>
    </row>
    <row r="28784" spans="15:15" x14ac:dyDescent="0.2">
      <c r="O28784" s="62"/>
    </row>
    <row r="28785" spans="15:15" x14ac:dyDescent="0.2">
      <c r="O28785" s="62"/>
    </row>
    <row r="28786" spans="15:15" x14ac:dyDescent="0.2">
      <c r="O28786" s="62"/>
    </row>
    <row r="28787" spans="15:15" x14ac:dyDescent="0.2">
      <c r="O28787" s="62"/>
    </row>
    <row r="28788" spans="15:15" x14ac:dyDescent="0.2">
      <c r="O28788" s="62"/>
    </row>
    <row r="28789" spans="15:15" x14ac:dyDescent="0.2">
      <c r="O28789" s="62"/>
    </row>
    <row r="28790" spans="15:15" x14ac:dyDescent="0.2">
      <c r="O28790" s="62"/>
    </row>
    <row r="28791" spans="15:15" x14ac:dyDescent="0.2">
      <c r="O28791" s="62"/>
    </row>
    <row r="28792" spans="15:15" x14ac:dyDescent="0.2">
      <c r="O28792" s="62"/>
    </row>
    <row r="28793" spans="15:15" x14ac:dyDescent="0.2">
      <c r="O28793" s="62"/>
    </row>
    <row r="28794" spans="15:15" x14ac:dyDescent="0.2">
      <c r="O28794" s="62"/>
    </row>
    <row r="28795" spans="15:15" x14ac:dyDescent="0.2">
      <c r="O28795" s="62"/>
    </row>
    <row r="28796" spans="15:15" x14ac:dyDescent="0.2">
      <c r="O28796" s="62"/>
    </row>
    <row r="28797" spans="15:15" x14ac:dyDescent="0.2">
      <c r="O28797" s="62"/>
    </row>
    <row r="28798" spans="15:15" x14ac:dyDescent="0.2">
      <c r="O28798" s="62"/>
    </row>
    <row r="28799" spans="15:15" x14ac:dyDescent="0.2">
      <c r="O28799" s="62"/>
    </row>
    <row r="28800" spans="15:15" x14ac:dyDescent="0.2">
      <c r="O28800" s="62"/>
    </row>
    <row r="28801" spans="15:15" x14ac:dyDescent="0.2">
      <c r="O28801" s="62"/>
    </row>
    <row r="28802" spans="15:15" x14ac:dyDescent="0.2">
      <c r="O28802" s="62"/>
    </row>
    <row r="28803" spans="15:15" x14ac:dyDescent="0.2">
      <c r="O28803" s="62"/>
    </row>
    <row r="28804" spans="15:15" x14ac:dyDescent="0.2">
      <c r="O28804" s="62"/>
    </row>
    <row r="28805" spans="15:15" x14ac:dyDescent="0.2">
      <c r="O28805" s="62"/>
    </row>
    <row r="28806" spans="15:15" x14ac:dyDescent="0.2">
      <c r="O28806" s="62"/>
    </row>
    <row r="28807" spans="15:15" x14ac:dyDescent="0.2">
      <c r="O28807" s="62"/>
    </row>
    <row r="28808" spans="15:15" x14ac:dyDescent="0.2">
      <c r="O28808" s="62"/>
    </row>
    <row r="28809" spans="15:15" x14ac:dyDescent="0.2">
      <c r="O28809" s="62"/>
    </row>
    <row r="28810" spans="15:15" x14ac:dyDescent="0.2">
      <c r="O28810" s="62"/>
    </row>
    <row r="28811" spans="15:15" x14ac:dyDescent="0.2">
      <c r="O28811" s="62"/>
    </row>
    <row r="28812" spans="15:15" x14ac:dyDescent="0.2">
      <c r="O28812" s="62"/>
    </row>
    <row r="28813" spans="15:15" x14ac:dyDescent="0.2">
      <c r="O28813" s="62"/>
    </row>
    <row r="28814" spans="15:15" x14ac:dyDescent="0.2">
      <c r="O28814" s="62"/>
    </row>
    <row r="28815" spans="15:15" x14ac:dyDescent="0.2">
      <c r="O28815" s="62"/>
    </row>
    <row r="28816" spans="15:15" x14ac:dyDescent="0.2">
      <c r="O28816" s="62"/>
    </row>
    <row r="28817" spans="15:15" x14ac:dyDescent="0.2">
      <c r="O28817" s="62"/>
    </row>
    <row r="28818" spans="15:15" x14ac:dyDescent="0.2">
      <c r="O28818" s="62"/>
    </row>
    <row r="28819" spans="15:15" x14ac:dyDescent="0.2">
      <c r="O28819" s="62"/>
    </row>
    <row r="28820" spans="15:15" x14ac:dyDescent="0.2">
      <c r="O28820" s="62"/>
    </row>
    <row r="28821" spans="15:15" x14ac:dyDescent="0.2">
      <c r="O28821" s="62"/>
    </row>
    <row r="28822" spans="15:15" x14ac:dyDescent="0.2">
      <c r="O28822" s="62"/>
    </row>
    <row r="28823" spans="15:15" x14ac:dyDescent="0.2">
      <c r="O28823" s="62"/>
    </row>
    <row r="28824" spans="15:15" x14ac:dyDescent="0.2">
      <c r="O28824" s="62"/>
    </row>
    <row r="28825" spans="15:15" x14ac:dyDescent="0.2">
      <c r="O28825" s="62"/>
    </row>
    <row r="28826" spans="15:15" x14ac:dyDescent="0.2">
      <c r="O28826" s="62"/>
    </row>
    <row r="28827" spans="15:15" x14ac:dyDescent="0.2">
      <c r="O28827" s="62"/>
    </row>
    <row r="28828" spans="15:15" x14ac:dyDescent="0.2">
      <c r="O28828" s="62"/>
    </row>
    <row r="28829" spans="15:15" x14ac:dyDescent="0.2">
      <c r="O28829" s="62"/>
    </row>
    <row r="28830" spans="15:15" x14ac:dyDescent="0.2">
      <c r="O28830" s="62"/>
    </row>
    <row r="28831" spans="15:15" x14ac:dyDescent="0.2">
      <c r="O28831" s="62"/>
    </row>
    <row r="28832" spans="15:15" x14ac:dyDescent="0.2">
      <c r="O28832" s="62"/>
    </row>
    <row r="28833" spans="15:15" x14ac:dyDescent="0.2">
      <c r="O28833" s="62"/>
    </row>
    <row r="28834" spans="15:15" x14ac:dyDescent="0.2">
      <c r="O28834" s="62"/>
    </row>
    <row r="28835" spans="15:15" x14ac:dyDescent="0.2">
      <c r="O28835" s="62"/>
    </row>
    <row r="28836" spans="15:15" x14ac:dyDescent="0.2">
      <c r="O28836" s="62"/>
    </row>
    <row r="28837" spans="15:15" x14ac:dyDescent="0.2">
      <c r="O28837" s="62"/>
    </row>
    <row r="28838" spans="15:15" x14ac:dyDescent="0.2">
      <c r="O28838" s="62"/>
    </row>
    <row r="28839" spans="15:15" x14ac:dyDescent="0.2">
      <c r="O28839" s="62"/>
    </row>
    <row r="28840" spans="15:15" x14ac:dyDescent="0.2">
      <c r="O28840" s="62"/>
    </row>
    <row r="28841" spans="15:15" x14ac:dyDescent="0.2">
      <c r="O28841" s="62"/>
    </row>
    <row r="28842" spans="15:15" x14ac:dyDescent="0.2">
      <c r="O28842" s="62"/>
    </row>
    <row r="28843" spans="15:15" x14ac:dyDescent="0.2">
      <c r="O28843" s="62"/>
    </row>
    <row r="28844" spans="15:15" x14ac:dyDescent="0.2">
      <c r="O28844" s="62"/>
    </row>
    <row r="28845" spans="15:15" x14ac:dyDescent="0.2">
      <c r="O28845" s="62"/>
    </row>
    <row r="28846" spans="15:15" x14ac:dyDescent="0.2">
      <c r="O28846" s="62"/>
    </row>
    <row r="28847" spans="15:15" x14ac:dyDescent="0.2">
      <c r="O28847" s="62"/>
    </row>
    <row r="28848" spans="15:15" x14ac:dyDescent="0.2">
      <c r="O28848" s="62"/>
    </row>
    <row r="28849" spans="15:15" x14ac:dyDescent="0.2">
      <c r="O28849" s="62"/>
    </row>
    <row r="28850" spans="15:15" x14ac:dyDescent="0.2">
      <c r="O28850" s="62"/>
    </row>
    <row r="28851" spans="15:15" x14ac:dyDescent="0.2">
      <c r="O28851" s="62"/>
    </row>
    <row r="28852" spans="15:15" x14ac:dyDescent="0.2">
      <c r="O28852" s="62"/>
    </row>
    <row r="28853" spans="15:15" x14ac:dyDescent="0.2">
      <c r="O28853" s="62"/>
    </row>
    <row r="28854" spans="15:15" x14ac:dyDescent="0.2">
      <c r="O28854" s="62"/>
    </row>
    <row r="28855" spans="15:15" x14ac:dyDescent="0.2">
      <c r="O28855" s="62"/>
    </row>
    <row r="28856" spans="15:15" x14ac:dyDescent="0.2">
      <c r="O28856" s="62"/>
    </row>
    <row r="28857" spans="15:15" x14ac:dyDescent="0.2">
      <c r="O28857" s="62"/>
    </row>
    <row r="28858" spans="15:15" x14ac:dyDescent="0.2">
      <c r="O28858" s="62"/>
    </row>
    <row r="28859" spans="15:15" x14ac:dyDescent="0.2">
      <c r="O28859" s="62"/>
    </row>
    <row r="28860" spans="15:15" x14ac:dyDescent="0.2">
      <c r="O28860" s="62"/>
    </row>
    <row r="28861" spans="15:15" x14ac:dyDescent="0.2">
      <c r="O28861" s="62"/>
    </row>
    <row r="28862" spans="15:15" x14ac:dyDescent="0.2">
      <c r="O28862" s="62"/>
    </row>
    <row r="28863" spans="15:15" x14ac:dyDescent="0.2">
      <c r="O28863" s="62"/>
    </row>
    <row r="28864" spans="15:15" x14ac:dyDescent="0.2">
      <c r="O28864" s="62"/>
    </row>
    <row r="28865" spans="15:15" x14ac:dyDescent="0.2">
      <c r="O28865" s="62"/>
    </row>
    <row r="28866" spans="15:15" x14ac:dyDescent="0.2">
      <c r="O28866" s="62"/>
    </row>
    <row r="28867" spans="15:15" x14ac:dyDescent="0.2">
      <c r="O28867" s="62"/>
    </row>
    <row r="28868" spans="15:15" x14ac:dyDescent="0.2">
      <c r="O28868" s="62"/>
    </row>
    <row r="28869" spans="15:15" x14ac:dyDescent="0.2">
      <c r="O28869" s="62"/>
    </row>
    <row r="28870" spans="15:15" x14ac:dyDescent="0.2">
      <c r="O28870" s="62"/>
    </row>
    <row r="28871" spans="15:15" x14ac:dyDescent="0.2">
      <c r="O28871" s="62"/>
    </row>
    <row r="28872" spans="15:15" x14ac:dyDescent="0.2">
      <c r="O28872" s="62"/>
    </row>
    <row r="28873" spans="15:15" x14ac:dyDescent="0.2">
      <c r="O28873" s="62"/>
    </row>
    <row r="28874" spans="15:15" x14ac:dyDescent="0.2">
      <c r="O28874" s="62"/>
    </row>
    <row r="28875" spans="15:15" x14ac:dyDescent="0.2">
      <c r="O28875" s="62"/>
    </row>
    <row r="28876" spans="15:15" x14ac:dyDescent="0.2">
      <c r="O28876" s="62"/>
    </row>
    <row r="28877" spans="15:15" x14ac:dyDescent="0.2">
      <c r="O28877" s="62"/>
    </row>
    <row r="28878" spans="15:15" x14ac:dyDescent="0.2">
      <c r="O28878" s="62"/>
    </row>
    <row r="28879" spans="15:15" x14ac:dyDescent="0.2">
      <c r="O28879" s="62"/>
    </row>
    <row r="28880" spans="15:15" x14ac:dyDescent="0.2">
      <c r="O28880" s="62"/>
    </row>
    <row r="28881" spans="15:15" x14ac:dyDescent="0.2">
      <c r="O28881" s="62"/>
    </row>
    <row r="28882" spans="15:15" x14ac:dyDescent="0.2">
      <c r="O28882" s="62"/>
    </row>
    <row r="28883" spans="15:15" x14ac:dyDescent="0.2">
      <c r="O28883" s="62"/>
    </row>
    <row r="28884" spans="15:15" x14ac:dyDescent="0.2">
      <c r="O28884" s="62"/>
    </row>
    <row r="28885" spans="15:15" x14ac:dyDescent="0.2">
      <c r="O28885" s="62"/>
    </row>
    <row r="28886" spans="15:15" x14ac:dyDescent="0.2">
      <c r="O28886" s="62"/>
    </row>
    <row r="28887" spans="15:15" x14ac:dyDescent="0.2">
      <c r="O28887" s="62"/>
    </row>
    <row r="28888" spans="15:15" x14ac:dyDescent="0.2">
      <c r="O28888" s="62"/>
    </row>
    <row r="28889" spans="15:15" x14ac:dyDescent="0.2">
      <c r="O28889" s="62"/>
    </row>
    <row r="28890" spans="15:15" x14ac:dyDescent="0.2">
      <c r="O28890" s="62"/>
    </row>
    <row r="28891" spans="15:15" x14ac:dyDescent="0.2">
      <c r="O28891" s="62"/>
    </row>
    <row r="28892" spans="15:15" x14ac:dyDescent="0.2">
      <c r="O28892" s="62"/>
    </row>
    <row r="28893" spans="15:15" x14ac:dyDescent="0.2">
      <c r="O28893" s="62"/>
    </row>
    <row r="28894" spans="15:15" x14ac:dyDescent="0.2">
      <c r="O28894" s="62"/>
    </row>
    <row r="28895" spans="15:15" x14ac:dyDescent="0.2">
      <c r="O28895" s="62"/>
    </row>
    <row r="28896" spans="15:15" x14ac:dyDescent="0.2">
      <c r="O28896" s="62"/>
    </row>
    <row r="28897" spans="15:15" x14ac:dyDescent="0.2">
      <c r="O28897" s="62"/>
    </row>
    <row r="28898" spans="15:15" x14ac:dyDescent="0.2">
      <c r="O28898" s="62"/>
    </row>
    <row r="28899" spans="15:15" x14ac:dyDescent="0.2">
      <c r="O28899" s="62"/>
    </row>
    <row r="28900" spans="15:15" x14ac:dyDescent="0.2">
      <c r="O28900" s="62"/>
    </row>
    <row r="28901" spans="15:15" x14ac:dyDescent="0.2">
      <c r="O28901" s="62"/>
    </row>
    <row r="28902" spans="15:15" x14ac:dyDescent="0.2">
      <c r="O28902" s="62"/>
    </row>
    <row r="28903" spans="15:15" x14ac:dyDescent="0.2">
      <c r="O28903" s="62"/>
    </row>
    <row r="28904" spans="15:15" x14ac:dyDescent="0.2">
      <c r="O28904" s="62"/>
    </row>
    <row r="28905" spans="15:15" x14ac:dyDescent="0.2">
      <c r="O28905" s="62"/>
    </row>
    <row r="28906" spans="15:15" x14ac:dyDescent="0.2">
      <c r="O28906" s="62"/>
    </row>
    <row r="28907" spans="15:15" x14ac:dyDescent="0.2">
      <c r="O28907" s="62"/>
    </row>
    <row r="28908" spans="15:15" x14ac:dyDescent="0.2">
      <c r="O28908" s="62"/>
    </row>
    <row r="28909" spans="15:15" x14ac:dyDescent="0.2">
      <c r="O28909" s="62"/>
    </row>
    <row r="28910" spans="15:15" x14ac:dyDescent="0.2">
      <c r="O28910" s="62"/>
    </row>
    <row r="28911" spans="15:15" x14ac:dyDescent="0.2">
      <c r="O28911" s="62"/>
    </row>
    <row r="28912" spans="15:15" x14ac:dyDescent="0.2">
      <c r="O28912" s="62"/>
    </row>
    <row r="28913" spans="15:15" x14ac:dyDescent="0.2">
      <c r="O28913" s="62"/>
    </row>
    <row r="28914" spans="15:15" x14ac:dyDescent="0.2">
      <c r="O28914" s="62"/>
    </row>
    <row r="28915" spans="15:15" x14ac:dyDescent="0.2">
      <c r="O28915" s="62"/>
    </row>
    <row r="28916" spans="15:15" x14ac:dyDescent="0.2">
      <c r="O28916" s="62"/>
    </row>
    <row r="28917" spans="15:15" x14ac:dyDescent="0.2">
      <c r="O28917" s="62"/>
    </row>
    <row r="28918" spans="15:15" x14ac:dyDescent="0.2">
      <c r="O28918" s="62"/>
    </row>
    <row r="28919" spans="15:15" x14ac:dyDescent="0.2">
      <c r="O28919" s="62"/>
    </row>
    <row r="28920" spans="15:15" x14ac:dyDescent="0.2">
      <c r="O28920" s="62"/>
    </row>
    <row r="28921" spans="15:15" x14ac:dyDescent="0.2">
      <c r="O28921" s="62"/>
    </row>
    <row r="28922" spans="15:15" x14ac:dyDescent="0.2">
      <c r="O28922" s="62"/>
    </row>
    <row r="28923" spans="15:15" x14ac:dyDescent="0.2">
      <c r="O28923" s="62"/>
    </row>
    <row r="28924" spans="15:15" x14ac:dyDescent="0.2">
      <c r="O28924" s="62"/>
    </row>
    <row r="28925" spans="15:15" x14ac:dyDescent="0.2">
      <c r="O28925" s="62"/>
    </row>
    <row r="28926" spans="15:15" x14ac:dyDescent="0.2">
      <c r="O28926" s="62"/>
    </row>
    <row r="28927" spans="15:15" x14ac:dyDescent="0.2">
      <c r="O28927" s="62"/>
    </row>
    <row r="28928" spans="15:15" x14ac:dyDescent="0.2">
      <c r="O28928" s="62"/>
    </row>
    <row r="28929" spans="15:15" x14ac:dyDescent="0.2">
      <c r="O28929" s="62"/>
    </row>
    <row r="28930" spans="15:15" x14ac:dyDescent="0.2">
      <c r="O28930" s="62"/>
    </row>
    <row r="28931" spans="15:15" x14ac:dyDescent="0.2">
      <c r="O28931" s="62"/>
    </row>
    <row r="28932" spans="15:15" x14ac:dyDescent="0.2">
      <c r="O28932" s="62"/>
    </row>
    <row r="28933" spans="15:15" x14ac:dyDescent="0.2">
      <c r="O28933" s="62"/>
    </row>
    <row r="28934" spans="15:15" x14ac:dyDescent="0.2">
      <c r="O28934" s="62"/>
    </row>
    <row r="28935" spans="15:15" x14ac:dyDescent="0.2">
      <c r="O28935" s="62"/>
    </row>
    <row r="28936" spans="15:15" x14ac:dyDescent="0.2">
      <c r="O28936" s="62"/>
    </row>
    <row r="28937" spans="15:15" x14ac:dyDescent="0.2">
      <c r="O28937" s="62"/>
    </row>
    <row r="28938" spans="15:15" x14ac:dyDescent="0.2">
      <c r="O28938" s="62"/>
    </row>
    <row r="28939" spans="15:15" x14ac:dyDescent="0.2">
      <c r="O28939" s="62"/>
    </row>
    <row r="28940" spans="15:15" x14ac:dyDescent="0.2">
      <c r="O28940" s="62"/>
    </row>
    <row r="28941" spans="15:15" x14ac:dyDescent="0.2">
      <c r="O28941" s="62"/>
    </row>
    <row r="28942" spans="15:15" x14ac:dyDescent="0.2">
      <c r="O28942" s="62"/>
    </row>
    <row r="28943" spans="15:15" x14ac:dyDescent="0.2">
      <c r="O28943" s="62"/>
    </row>
    <row r="28944" spans="15:15" x14ac:dyDescent="0.2">
      <c r="O28944" s="62"/>
    </row>
    <row r="28945" spans="15:15" x14ac:dyDescent="0.2">
      <c r="O28945" s="62"/>
    </row>
    <row r="28946" spans="15:15" x14ac:dyDescent="0.2">
      <c r="O28946" s="62"/>
    </row>
    <row r="28947" spans="15:15" x14ac:dyDescent="0.2">
      <c r="O28947" s="62"/>
    </row>
    <row r="28948" spans="15:15" x14ac:dyDescent="0.2">
      <c r="O28948" s="62"/>
    </row>
    <row r="28949" spans="15:15" x14ac:dyDescent="0.2">
      <c r="O28949" s="62"/>
    </row>
    <row r="28950" spans="15:15" x14ac:dyDescent="0.2">
      <c r="O28950" s="62"/>
    </row>
    <row r="28951" spans="15:15" x14ac:dyDescent="0.2">
      <c r="O28951" s="62"/>
    </row>
    <row r="28952" spans="15:15" x14ac:dyDescent="0.2">
      <c r="O28952" s="62"/>
    </row>
    <row r="28953" spans="15:15" x14ac:dyDescent="0.2">
      <c r="O28953" s="62"/>
    </row>
    <row r="28954" spans="15:15" x14ac:dyDescent="0.2">
      <c r="O28954" s="62"/>
    </row>
    <row r="28955" spans="15:15" x14ac:dyDescent="0.2">
      <c r="O28955" s="62"/>
    </row>
    <row r="28956" spans="15:15" x14ac:dyDescent="0.2">
      <c r="O28956" s="62"/>
    </row>
    <row r="28957" spans="15:15" x14ac:dyDescent="0.2">
      <c r="O28957" s="62"/>
    </row>
    <row r="28958" spans="15:15" x14ac:dyDescent="0.2">
      <c r="O28958" s="62"/>
    </row>
    <row r="28959" spans="15:15" x14ac:dyDescent="0.2">
      <c r="O28959" s="62"/>
    </row>
    <row r="28960" spans="15:15" x14ac:dyDescent="0.2">
      <c r="O28960" s="62"/>
    </row>
    <row r="28961" spans="15:15" x14ac:dyDescent="0.2">
      <c r="O28961" s="62"/>
    </row>
    <row r="28962" spans="15:15" x14ac:dyDescent="0.2">
      <c r="O28962" s="62"/>
    </row>
    <row r="28963" spans="15:15" x14ac:dyDescent="0.2">
      <c r="O28963" s="62"/>
    </row>
    <row r="28964" spans="15:15" x14ac:dyDescent="0.2">
      <c r="O28964" s="62"/>
    </row>
    <row r="28965" spans="15:15" x14ac:dyDescent="0.2">
      <c r="O28965" s="62"/>
    </row>
    <row r="28966" spans="15:15" x14ac:dyDescent="0.2">
      <c r="O28966" s="62"/>
    </row>
    <row r="28967" spans="15:15" x14ac:dyDescent="0.2">
      <c r="O28967" s="62"/>
    </row>
    <row r="28968" spans="15:15" x14ac:dyDescent="0.2">
      <c r="O28968" s="62"/>
    </row>
    <row r="28969" spans="15:15" x14ac:dyDescent="0.2">
      <c r="O28969" s="62"/>
    </row>
    <row r="28970" spans="15:15" x14ac:dyDescent="0.2">
      <c r="O28970" s="62"/>
    </row>
    <row r="28971" spans="15:15" x14ac:dyDescent="0.2">
      <c r="O28971" s="62"/>
    </row>
    <row r="28972" spans="15:15" x14ac:dyDescent="0.2">
      <c r="O28972" s="62"/>
    </row>
    <row r="28973" spans="15:15" x14ac:dyDescent="0.2">
      <c r="O28973" s="62"/>
    </row>
    <row r="28974" spans="15:15" x14ac:dyDescent="0.2">
      <c r="O28974" s="62"/>
    </row>
    <row r="28975" spans="15:15" x14ac:dyDescent="0.2">
      <c r="O28975" s="62"/>
    </row>
    <row r="28976" spans="15:15" x14ac:dyDescent="0.2">
      <c r="O28976" s="62"/>
    </row>
    <row r="28977" spans="15:15" x14ac:dyDescent="0.2">
      <c r="O28977" s="62"/>
    </row>
    <row r="28978" spans="15:15" x14ac:dyDescent="0.2">
      <c r="O28978" s="62"/>
    </row>
    <row r="28979" spans="15:15" x14ac:dyDescent="0.2">
      <c r="O28979" s="62"/>
    </row>
    <row r="28980" spans="15:15" x14ac:dyDescent="0.2">
      <c r="O28980" s="62"/>
    </row>
    <row r="28981" spans="15:15" x14ac:dyDescent="0.2">
      <c r="O28981" s="62"/>
    </row>
    <row r="28982" spans="15:15" x14ac:dyDescent="0.2">
      <c r="O28982" s="62"/>
    </row>
    <row r="28983" spans="15:15" x14ac:dyDescent="0.2">
      <c r="O28983" s="62"/>
    </row>
    <row r="28984" spans="15:15" x14ac:dyDescent="0.2">
      <c r="O28984" s="62"/>
    </row>
    <row r="28985" spans="15:15" x14ac:dyDescent="0.2">
      <c r="O28985" s="62"/>
    </row>
    <row r="28986" spans="15:15" x14ac:dyDescent="0.2">
      <c r="O28986" s="62"/>
    </row>
    <row r="28987" spans="15:15" x14ac:dyDescent="0.2">
      <c r="O28987" s="62"/>
    </row>
    <row r="28988" spans="15:15" x14ac:dyDescent="0.2">
      <c r="O28988" s="62"/>
    </row>
    <row r="28989" spans="15:15" x14ac:dyDescent="0.2">
      <c r="O28989" s="62"/>
    </row>
    <row r="28990" spans="15:15" x14ac:dyDescent="0.2">
      <c r="O28990" s="62"/>
    </row>
    <row r="28991" spans="15:15" x14ac:dyDescent="0.2">
      <c r="O28991" s="62"/>
    </row>
    <row r="28992" spans="15:15" x14ac:dyDescent="0.2">
      <c r="O28992" s="62"/>
    </row>
    <row r="28993" spans="15:15" x14ac:dyDescent="0.2">
      <c r="O28993" s="62"/>
    </row>
    <row r="28994" spans="15:15" x14ac:dyDescent="0.2">
      <c r="O28994" s="62"/>
    </row>
    <row r="28995" spans="15:15" x14ac:dyDescent="0.2">
      <c r="O28995" s="62"/>
    </row>
    <row r="28996" spans="15:15" x14ac:dyDescent="0.2">
      <c r="O28996" s="62"/>
    </row>
    <row r="28997" spans="15:15" x14ac:dyDescent="0.2">
      <c r="O28997" s="62"/>
    </row>
    <row r="28998" spans="15:15" x14ac:dyDescent="0.2">
      <c r="O28998" s="62"/>
    </row>
    <row r="28999" spans="15:15" x14ac:dyDescent="0.2">
      <c r="O28999" s="62"/>
    </row>
    <row r="29000" spans="15:15" x14ac:dyDescent="0.2">
      <c r="O29000" s="62"/>
    </row>
    <row r="29001" spans="15:15" x14ac:dyDescent="0.2">
      <c r="O29001" s="62"/>
    </row>
    <row r="29002" spans="15:15" x14ac:dyDescent="0.2">
      <c r="O29002" s="62"/>
    </row>
    <row r="29003" spans="15:15" x14ac:dyDescent="0.2">
      <c r="O29003" s="62"/>
    </row>
    <row r="29004" spans="15:15" x14ac:dyDescent="0.2">
      <c r="O29004" s="62"/>
    </row>
    <row r="29005" spans="15:15" x14ac:dyDescent="0.2">
      <c r="O29005" s="62"/>
    </row>
    <row r="29006" spans="15:15" x14ac:dyDescent="0.2">
      <c r="O29006" s="62"/>
    </row>
    <row r="29007" spans="15:15" x14ac:dyDescent="0.2">
      <c r="O29007" s="62"/>
    </row>
    <row r="29008" spans="15:15" x14ac:dyDescent="0.2">
      <c r="O29008" s="62"/>
    </row>
    <row r="29009" spans="15:15" x14ac:dyDescent="0.2">
      <c r="O29009" s="62"/>
    </row>
    <row r="29010" spans="15:15" x14ac:dyDescent="0.2">
      <c r="O29010" s="62"/>
    </row>
    <row r="29011" spans="15:15" x14ac:dyDescent="0.2">
      <c r="O29011" s="62"/>
    </row>
    <row r="29012" spans="15:15" x14ac:dyDescent="0.2">
      <c r="O29012" s="62"/>
    </row>
    <row r="29013" spans="15:15" x14ac:dyDescent="0.2">
      <c r="O29013" s="62"/>
    </row>
    <row r="29014" spans="15:15" x14ac:dyDescent="0.2">
      <c r="O29014" s="62"/>
    </row>
    <row r="29015" spans="15:15" x14ac:dyDescent="0.2">
      <c r="O29015" s="62"/>
    </row>
    <row r="29016" spans="15:15" x14ac:dyDescent="0.2">
      <c r="O29016" s="62"/>
    </row>
    <row r="29017" spans="15:15" x14ac:dyDescent="0.2">
      <c r="O29017" s="62"/>
    </row>
    <row r="29018" spans="15:15" x14ac:dyDescent="0.2">
      <c r="O29018" s="62"/>
    </row>
    <row r="29019" spans="15:15" x14ac:dyDescent="0.2">
      <c r="O29019" s="62"/>
    </row>
    <row r="29020" spans="15:15" x14ac:dyDescent="0.2">
      <c r="O29020" s="62"/>
    </row>
    <row r="29021" spans="15:15" x14ac:dyDescent="0.2">
      <c r="O29021" s="62"/>
    </row>
    <row r="29022" spans="15:15" x14ac:dyDescent="0.2">
      <c r="O29022" s="62"/>
    </row>
    <row r="29023" spans="15:15" x14ac:dyDescent="0.2">
      <c r="O29023" s="62"/>
    </row>
    <row r="29024" spans="15:15" x14ac:dyDescent="0.2">
      <c r="O29024" s="62"/>
    </row>
    <row r="29025" spans="15:15" x14ac:dyDescent="0.2">
      <c r="O29025" s="62"/>
    </row>
    <row r="29026" spans="15:15" x14ac:dyDescent="0.2">
      <c r="O29026" s="62"/>
    </row>
    <row r="29027" spans="15:15" x14ac:dyDescent="0.2">
      <c r="O29027" s="62"/>
    </row>
    <row r="29028" spans="15:15" x14ac:dyDescent="0.2">
      <c r="O29028" s="62"/>
    </row>
    <row r="29029" spans="15:15" x14ac:dyDescent="0.2">
      <c r="O29029" s="62"/>
    </row>
    <row r="29030" spans="15:15" x14ac:dyDescent="0.2">
      <c r="O29030" s="62"/>
    </row>
    <row r="29031" spans="15:15" x14ac:dyDescent="0.2">
      <c r="O29031" s="62"/>
    </row>
    <row r="29032" spans="15:15" x14ac:dyDescent="0.2">
      <c r="O29032" s="62"/>
    </row>
    <row r="29033" spans="15:15" x14ac:dyDescent="0.2">
      <c r="O29033" s="62"/>
    </row>
    <row r="29034" spans="15:15" x14ac:dyDescent="0.2">
      <c r="O29034" s="62"/>
    </row>
    <row r="29035" spans="15:15" x14ac:dyDescent="0.2">
      <c r="O29035" s="62"/>
    </row>
    <row r="29036" spans="15:15" x14ac:dyDescent="0.2">
      <c r="O29036" s="62"/>
    </row>
    <row r="29037" spans="15:15" x14ac:dyDescent="0.2">
      <c r="O29037" s="62"/>
    </row>
    <row r="29038" spans="15:15" x14ac:dyDescent="0.2">
      <c r="O29038" s="62"/>
    </row>
    <row r="29039" spans="15:15" x14ac:dyDescent="0.2">
      <c r="O29039" s="62"/>
    </row>
    <row r="29040" spans="15:15" x14ac:dyDescent="0.2">
      <c r="O29040" s="62"/>
    </row>
    <row r="29041" spans="15:15" x14ac:dyDescent="0.2">
      <c r="O29041" s="62"/>
    </row>
    <row r="29042" spans="15:15" x14ac:dyDescent="0.2">
      <c r="O29042" s="62"/>
    </row>
    <row r="29043" spans="15:15" x14ac:dyDescent="0.2">
      <c r="O29043" s="62"/>
    </row>
    <row r="29044" spans="15:15" x14ac:dyDescent="0.2">
      <c r="O29044" s="62"/>
    </row>
    <row r="29045" spans="15:15" x14ac:dyDescent="0.2">
      <c r="O29045" s="62"/>
    </row>
    <row r="29046" spans="15:15" x14ac:dyDescent="0.2">
      <c r="O29046" s="62"/>
    </row>
    <row r="29047" spans="15:15" x14ac:dyDescent="0.2">
      <c r="O29047" s="62"/>
    </row>
    <row r="29048" spans="15:15" x14ac:dyDescent="0.2">
      <c r="O29048" s="62"/>
    </row>
    <row r="29049" spans="15:15" x14ac:dyDescent="0.2">
      <c r="O29049" s="62"/>
    </row>
    <row r="29050" spans="15:15" x14ac:dyDescent="0.2">
      <c r="O29050" s="62"/>
    </row>
    <row r="29051" spans="15:15" x14ac:dyDescent="0.2">
      <c r="O29051" s="62"/>
    </row>
    <row r="29052" spans="15:15" x14ac:dyDescent="0.2">
      <c r="O29052" s="62"/>
    </row>
    <row r="29053" spans="15:15" x14ac:dyDescent="0.2">
      <c r="O29053" s="62"/>
    </row>
    <row r="29054" spans="15:15" x14ac:dyDescent="0.2">
      <c r="O29054" s="62"/>
    </row>
    <row r="29055" spans="15:15" x14ac:dyDescent="0.2">
      <c r="O29055" s="62"/>
    </row>
    <row r="29056" spans="15:15" x14ac:dyDescent="0.2">
      <c r="O29056" s="62"/>
    </row>
    <row r="29057" spans="15:15" x14ac:dyDescent="0.2">
      <c r="O29057" s="62"/>
    </row>
    <row r="29058" spans="15:15" x14ac:dyDescent="0.2">
      <c r="O29058" s="62"/>
    </row>
    <row r="29059" spans="15:15" x14ac:dyDescent="0.2">
      <c r="O29059" s="62"/>
    </row>
    <row r="29060" spans="15:15" x14ac:dyDescent="0.2">
      <c r="O29060" s="62"/>
    </row>
    <row r="29061" spans="15:15" x14ac:dyDescent="0.2">
      <c r="O29061" s="62"/>
    </row>
    <row r="29062" spans="15:15" x14ac:dyDescent="0.2">
      <c r="O29062" s="62"/>
    </row>
    <row r="29063" spans="15:15" x14ac:dyDescent="0.2">
      <c r="O29063" s="62"/>
    </row>
    <row r="29064" spans="15:15" x14ac:dyDescent="0.2">
      <c r="O29064" s="62"/>
    </row>
    <row r="29065" spans="15:15" x14ac:dyDescent="0.2">
      <c r="O29065" s="62"/>
    </row>
    <row r="29066" spans="15:15" x14ac:dyDescent="0.2">
      <c r="O29066" s="62"/>
    </row>
    <row r="29067" spans="15:15" x14ac:dyDescent="0.2">
      <c r="O29067" s="62"/>
    </row>
    <row r="29068" spans="15:15" x14ac:dyDescent="0.2">
      <c r="O29068" s="62"/>
    </row>
    <row r="29069" spans="15:15" x14ac:dyDescent="0.2">
      <c r="O29069" s="62"/>
    </row>
    <row r="29070" spans="15:15" x14ac:dyDescent="0.2">
      <c r="O29070" s="62"/>
    </row>
    <row r="29071" spans="15:15" x14ac:dyDescent="0.2">
      <c r="O29071" s="62"/>
    </row>
    <row r="29072" spans="15:15" x14ac:dyDescent="0.2">
      <c r="O29072" s="62"/>
    </row>
    <row r="29073" spans="15:15" x14ac:dyDescent="0.2">
      <c r="O29073" s="62"/>
    </row>
    <row r="29074" spans="15:15" x14ac:dyDescent="0.2">
      <c r="O29074" s="62"/>
    </row>
    <row r="29075" spans="15:15" x14ac:dyDescent="0.2">
      <c r="O29075" s="62"/>
    </row>
    <row r="29076" spans="15:15" x14ac:dyDescent="0.2">
      <c r="O29076" s="62"/>
    </row>
    <row r="29077" spans="15:15" x14ac:dyDescent="0.2">
      <c r="O29077" s="62"/>
    </row>
    <row r="29078" spans="15:15" x14ac:dyDescent="0.2">
      <c r="O29078" s="62"/>
    </row>
    <row r="29079" spans="15:15" x14ac:dyDescent="0.2">
      <c r="O29079" s="62"/>
    </row>
    <row r="29080" spans="15:15" x14ac:dyDescent="0.2">
      <c r="O29080" s="62"/>
    </row>
    <row r="29081" spans="15:15" x14ac:dyDescent="0.2">
      <c r="O29081" s="62"/>
    </row>
    <row r="29082" spans="15:15" x14ac:dyDescent="0.2">
      <c r="O29082" s="62"/>
    </row>
    <row r="29083" spans="15:15" x14ac:dyDescent="0.2">
      <c r="O29083" s="62"/>
    </row>
    <row r="29084" spans="15:15" x14ac:dyDescent="0.2">
      <c r="O29084" s="62"/>
    </row>
    <row r="29085" spans="15:15" x14ac:dyDescent="0.2">
      <c r="O29085" s="62"/>
    </row>
    <row r="29086" spans="15:15" x14ac:dyDescent="0.2">
      <c r="O29086" s="62"/>
    </row>
    <row r="29087" spans="15:15" x14ac:dyDescent="0.2">
      <c r="O29087" s="62"/>
    </row>
    <row r="29088" spans="15:15" x14ac:dyDescent="0.2">
      <c r="O29088" s="62"/>
    </row>
    <row r="29089" spans="15:15" x14ac:dyDescent="0.2">
      <c r="O29089" s="62"/>
    </row>
    <row r="29090" spans="15:15" x14ac:dyDescent="0.2">
      <c r="O29090" s="62"/>
    </row>
    <row r="29091" spans="15:15" x14ac:dyDescent="0.2">
      <c r="O29091" s="62"/>
    </row>
    <row r="29092" spans="15:15" x14ac:dyDescent="0.2">
      <c r="O29092" s="62"/>
    </row>
    <row r="29093" spans="15:15" x14ac:dyDescent="0.2">
      <c r="O29093" s="62"/>
    </row>
    <row r="29094" spans="15:15" x14ac:dyDescent="0.2">
      <c r="O29094" s="62"/>
    </row>
    <row r="29095" spans="15:15" x14ac:dyDescent="0.2">
      <c r="O29095" s="62"/>
    </row>
    <row r="29096" spans="15:15" x14ac:dyDescent="0.2">
      <c r="O29096" s="62"/>
    </row>
    <row r="29097" spans="15:15" x14ac:dyDescent="0.2">
      <c r="O29097" s="62"/>
    </row>
    <row r="29098" spans="15:15" x14ac:dyDescent="0.2">
      <c r="O29098" s="62"/>
    </row>
    <row r="29099" spans="15:15" x14ac:dyDescent="0.2">
      <c r="O29099" s="62"/>
    </row>
    <row r="29100" spans="15:15" x14ac:dyDescent="0.2">
      <c r="O29100" s="62"/>
    </row>
    <row r="29101" spans="15:15" x14ac:dyDescent="0.2">
      <c r="O29101" s="62"/>
    </row>
    <row r="29102" spans="15:15" x14ac:dyDescent="0.2">
      <c r="O29102" s="62"/>
    </row>
    <row r="29103" spans="15:15" x14ac:dyDescent="0.2">
      <c r="O29103" s="62"/>
    </row>
    <row r="29104" spans="15:15" x14ac:dyDescent="0.2">
      <c r="O29104" s="62"/>
    </row>
    <row r="29105" spans="15:15" x14ac:dyDescent="0.2">
      <c r="O29105" s="62"/>
    </row>
    <row r="29106" spans="15:15" x14ac:dyDescent="0.2">
      <c r="O29106" s="62"/>
    </row>
    <row r="29107" spans="15:15" x14ac:dyDescent="0.2">
      <c r="O29107" s="62"/>
    </row>
    <row r="29108" spans="15:15" x14ac:dyDescent="0.2">
      <c r="O29108" s="62"/>
    </row>
    <row r="29109" spans="15:15" x14ac:dyDescent="0.2">
      <c r="O29109" s="62"/>
    </row>
    <row r="29110" spans="15:15" x14ac:dyDescent="0.2">
      <c r="O29110" s="62"/>
    </row>
    <row r="29111" spans="15:15" x14ac:dyDescent="0.2">
      <c r="O29111" s="62"/>
    </row>
    <row r="29112" spans="15:15" x14ac:dyDescent="0.2">
      <c r="O29112" s="62"/>
    </row>
    <row r="29113" spans="15:15" x14ac:dyDescent="0.2">
      <c r="O29113" s="62"/>
    </row>
    <row r="29114" spans="15:15" x14ac:dyDescent="0.2">
      <c r="O29114" s="62"/>
    </row>
    <row r="29115" spans="15:15" x14ac:dyDescent="0.2">
      <c r="O29115" s="62"/>
    </row>
    <row r="29116" spans="15:15" x14ac:dyDescent="0.2">
      <c r="O29116" s="62"/>
    </row>
    <row r="29117" spans="15:15" x14ac:dyDescent="0.2">
      <c r="O29117" s="62"/>
    </row>
    <row r="29118" spans="15:15" x14ac:dyDescent="0.2">
      <c r="O29118" s="62"/>
    </row>
    <row r="29119" spans="15:15" x14ac:dyDescent="0.2">
      <c r="O29119" s="62"/>
    </row>
    <row r="29120" spans="15:15" x14ac:dyDescent="0.2">
      <c r="O29120" s="62"/>
    </row>
    <row r="29121" spans="15:15" x14ac:dyDescent="0.2">
      <c r="O29121" s="62"/>
    </row>
    <row r="29122" spans="15:15" x14ac:dyDescent="0.2">
      <c r="O29122" s="62"/>
    </row>
    <row r="29123" spans="15:15" x14ac:dyDescent="0.2">
      <c r="O29123" s="62"/>
    </row>
    <row r="29124" spans="15:15" x14ac:dyDescent="0.2">
      <c r="O29124" s="62"/>
    </row>
    <row r="29125" spans="15:15" x14ac:dyDescent="0.2">
      <c r="O29125" s="62"/>
    </row>
    <row r="29126" spans="15:15" x14ac:dyDescent="0.2">
      <c r="O29126" s="62"/>
    </row>
    <row r="29127" spans="15:15" x14ac:dyDescent="0.2">
      <c r="O29127" s="62"/>
    </row>
    <row r="29128" spans="15:15" x14ac:dyDescent="0.2">
      <c r="O29128" s="62"/>
    </row>
    <row r="29129" spans="15:15" x14ac:dyDescent="0.2">
      <c r="O29129" s="62"/>
    </row>
    <row r="29130" spans="15:15" x14ac:dyDescent="0.2">
      <c r="O29130" s="62"/>
    </row>
    <row r="29131" spans="15:15" x14ac:dyDescent="0.2">
      <c r="O29131" s="62"/>
    </row>
    <row r="29132" spans="15:15" x14ac:dyDescent="0.2">
      <c r="O29132" s="62"/>
    </row>
    <row r="29133" spans="15:15" x14ac:dyDescent="0.2">
      <c r="O29133" s="62"/>
    </row>
    <row r="29134" spans="15:15" x14ac:dyDescent="0.2">
      <c r="O29134" s="62"/>
    </row>
    <row r="29135" spans="15:15" x14ac:dyDescent="0.2">
      <c r="O29135" s="62"/>
    </row>
    <row r="29136" spans="15:15" x14ac:dyDescent="0.2">
      <c r="O29136" s="62"/>
    </row>
    <row r="29137" spans="15:15" x14ac:dyDescent="0.2">
      <c r="O29137" s="62"/>
    </row>
    <row r="29138" spans="15:15" x14ac:dyDescent="0.2">
      <c r="O29138" s="62"/>
    </row>
    <row r="29139" spans="15:15" x14ac:dyDescent="0.2">
      <c r="O29139" s="62"/>
    </row>
    <row r="29140" spans="15:15" x14ac:dyDescent="0.2">
      <c r="O29140" s="62"/>
    </row>
    <row r="29141" spans="15:15" x14ac:dyDescent="0.2">
      <c r="O29141" s="62"/>
    </row>
    <row r="29142" spans="15:15" x14ac:dyDescent="0.2">
      <c r="O29142" s="62"/>
    </row>
    <row r="29143" spans="15:15" x14ac:dyDescent="0.2">
      <c r="O29143" s="62"/>
    </row>
    <row r="29144" spans="15:15" x14ac:dyDescent="0.2">
      <c r="O29144" s="62"/>
    </row>
    <row r="29145" spans="15:15" x14ac:dyDescent="0.2">
      <c r="O29145" s="62"/>
    </row>
    <row r="29146" spans="15:15" x14ac:dyDescent="0.2">
      <c r="O29146" s="62"/>
    </row>
    <row r="29147" spans="15:15" x14ac:dyDescent="0.2">
      <c r="O29147" s="62"/>
    </row>
    <row r="29148" spans="15:15" x14ac:dyDescent="0.2">
      <c r="O29148" s="62"/>
    </row>
    <row r="29149" spans="15:15" x14ac:dyDescent="0.2">
      <c r="O29149" s="62"/>
    </row>
    <row r="29150" spans="15:15" x14ac:dyDescent="0.2">
      <c r="O29150" s="62"/>
    </row>
    <row r="29151" spans="15:15" x14ac:dyDescent="0.2">
      <c r="O29151" s="62"/>
    </row>
    <row r="29152" spans="15:15" x14ac:dyDescent="0.2">
      <c r="O29152" s="62"/>
    </row>
    <row r="29153" spans="15:15" x14ac:dyDescent="0.2">
      <c r="O29153" s="62"/>
    </row>
    <row r="29154" spans="15:15" x14ac:dyDescent="0.2">
      <c r="O29154" s="62"/>
    </row>
    <row r="29155" spans="15:15" x14ac:dyDescent="0.2">
      <c r="O29155" s="62"/>
    </row>
    <row r="29156" spans="15:15" x14ac:dyDescent="0.2">
      <c r="O29156" s="62"/>
    </row>
    <row r="29157" spans="15:15" x14ac:dyDescent="0.2">
      <c r="O29157" s="62"/>
    </row>
    <row r="29158" spans="15:15" x14ac:dyDescent="0.2">
      <c r="O29158" s="62"/>
    </row>
    <row r="29159" spans="15:15" x14ac:dyDescent="0.2">
      <c r="O29159" s="62"/>
    </row>
    <row r="29160" spans="15:15" x14ac:dyDescent="0.2">
      <c r="O29160" s="62"/>
    </row>
    <row r="29161" spans="15:15" x14ac:dyDescent="0.2">
      <c r="O29161" s="62"/>
    </row>
    <row r="29162" spans="15:15" x14ac:dyDescent="0.2">
      <c r="O29162" s="62"/>
    </row>
    <row r="29163" spans="15:15" x14ac:dyDescent="0.2">
      <c r="O29163" s="62"/>
    </row>
    <row r="29164" spans="15:15" x14ac:dyDescent="0.2">
      <c r="O29164" s="62"/>
    </row>
    <row r="29165" spans="15:15" x14ac:dyDescent="0.2">
      <c r="O29165" s="62"/>
    </row>
    <row r="29166" spans="15:15" x14ac:dyDescent="0.2">
      <c r="O29166" s="62"/>
    </row>
    <row r="29167" spans="15:15" x14ac:dyDescent="0.2">
      <c r="O29167" s="62"/>
    </row>
    <row r="29168" spans="15:15" x14ac:dyDescent="0.2">
      <c r="O29168" s="62"/>
    </row>
    <row r="29169" spans="15:15" x14ac:dyDescent="0.2">
      <c r="O29169" s="62"/>
    </row>
    <row r="29170" spans="15:15" x14ac:dyDescent="0.2">
      <c r="O29170" s="62"/>
    </row>
    <row r="29171" spans="15:15" x14ac:dyDescent="0.2">
      <c r="O29171" s="62"/>
    </row>
    <row r="29172" spans="15:15" x14ac:dyDescent="0.2">
      <c r="O29172" s="62"/>
    </row>
    <row r="29173" spans="15:15" x14ac:dyDescent="0.2">
      <c r="O29173" s="62"/>
    </row>
    <row r="29174" spans="15:15" x14ac:dyDescent="0.2">
      <c r="O29174" s="62"/>
    </row>
    <row r="29175" spans="15:15" x14ac:dyDescent="0.2">
      <c r="O29175" s="62"/>
    </row>
    <row r="29176" spans="15:15" x14ac:dyDescent="0.2">
      <c r="O29176" s="62"/>
    </row>
    <row r="29177" spans="15:15" x14ac:dyDescent="0.2">
      <c r="O29177" s="62"/>
    </row>
    <row r="29178" spans="15:15" x14ac:dyDescent="0.2">
      <c r="O29178" s="62"/>
    </row>
    <row r="29179" spans="15:15" x14ac:dyDescent="0.2">
      <c r="O29179" s="62"/>
    </row>
    <row r="29180" spans="15:15" x14ac:dyDescent="0.2">
      <c r="O29180" s="62"/>
    </row>
    <row r="29181" spans="15:15" x14ac:dyDescent="0.2">
      <c r="O29181" s="62"/>
    </row>
    <row r="29182" spans="15:15" x14ac:dyDescent="0.2">
      <c r="O29182" s="62"/>
    </row>
    <row r="29183" spans="15:15" x14ac:dyDescent="0.2">
      <c r="O29183" s="62"/>
    </row>
    <row r="29184" spans="15:15" x14ac:dyDescent="0.2">
      <c r="O29184" s="62"/>
    </row>
    <row r="29185" spans="15:15" x14ac:dyDescent="0.2">
      <c r="O29185" s="62"/>
    </row>
    <row r="29186" spans="15:15" x14ac:dyDescent="0.2">
      <c r="O29186" s="62"/>
    </row>
    <row r="29187" spans="15:15" x14ac:dyDescent="0.2">
      <c r="O29187" s="62"/>
    </row>
    <row r="29188" spans="15:15" x14ac:dyDescent="0.2">
      <c r="O29188" s="62"/>
    </row>
    <row r="29189" spans="15:15" x14ac:dyDescent="0.2">
      <c r="O29189" s="62"/>
    </row>
    <row r="29190" spans="15:15" x14ac:dyDescent="0.2">
      <c r="O29190" s="62"/>
    </row>
    <row r="29191" spans="15:15" x14ac:dyDescent="0.2">
      <c r="O29191" s="62"/>
    </row>
    <row r="29192" spans="15:15" x14ac:dyDescent="0.2">
      <c r="O29192" s="62"/>
    </row>
    <row r="29193" spans="15:15" x14ac:dyDescent="0.2">
      <c r="O29193" s="62"/>
    </row>
    <row r="29194" spans="15:15" x14ac:dyDescent="0.2">
      <c r="O29194" s="62"/>
    </row>
    <row r="29195" spans="15:15" x14ac:dyDescent="0.2">
      <c r="O29195" s="62"/>
    </row>
    <row r="29196" spans="15:15" x14ac:dyDescent="0.2">
      <c r="O29196" s="62"/>
    </row>
    <row r="29197" spans="15:15" x14ac:dyDescent="0.2">
      <c r="O29197" s="62"/>
    </row>
    <row r="29198" spans="15:15" x14ac:dyDescent="0.2">
      <c r="O29198" s="62"/>
    </row>
    <row r="29199" spans="15:15" x14ac:dyDescent="0.2">
      <c r="O29199" s="62"/>
    </row>
    <row r="29200" spans="15:15" x14ac:dyDescent="0.2">
      <c r="O29200" s="62"/>
    </row>
    <row r="29201" spans="15:15" x14ac:dyDescent="0.2">
      <c r="O29201" s="62"/>
    </row>
    <row r="29202" spans="15:15" x14ac:dyDescent="0.2">
      <c r="O29202" s="62"/>
    </row>
    <row r="29203" spans="15:15" x14ac:dyDescent="0.2">
      <c r="O29203" s="62"/>
    </row>
    <row r="29204" spans="15:15" x14ac:dyDescent="0.2">
      <c r="O29204" s="62"/>
    </row>
    <row r="29205" spans="15:15" x14ac:dyDescent="0.2">
      <c r="O29205" s="62"/>
    </row>
    <row r="29206" spans="15:15" x14ac:dyDescent="0.2">
      <c r="O29206" s="62"/>
    </row>
    <row r="29207" spans="15:15" x14ac:dyDescent="0.2">
      <c r="O29207" s="62"/>
    </row>
    <row r="29208" spans="15:15" x14ac:dyDescent="0.2">
      <c r="O29208" s="62"/>
    </row>
    <row r="29209" spans="15:15" x14ac:dyDescent="0.2">
      <c r="O29209" s="62"/>
    </row>
    <row r="29210" spans="15:15" x14ac:dyDescent="0.2">
      <c r="O29210" s="62"/>
    </row>
    <row r="29211" spans="15:15" x14ac:dyDescent="0.2">
      <c r="O29211" s="62"/>
    </row>
    <row r="29212" spans="15:15" x14ac:dyDescent="0.2">
      <c r="O29212" s="62"/>
    </row>
    <row r="29213" spans="15:15" x14ac:dyDescent="0.2">
      <c r="O29213" s="62"/>
    </row>
    <row r="29214" spans="15:15" x14ac:dyDescent="0.2">
      <c r="O29214" s="62"/>
    </row>
    <row r="29215" spans="15:15" x14ac:dyDescent="0.2">
      <c r="O29215" s="62"/>
    </row>
    <row r="29216" spans="15:15" x14ac:dyDescent="0.2">
      <c r="O29216" s="62"/>
    </row>
    <row r="29217" spans="15:15" x14ac:dyDescent="0.2">
      <c r="O29217" s="62"/>
    </row>
    <row r="29218" spans="15:15" x14ac:dyDescent="0.2">
      <c r="O29218" s="62"/>
    </row>
    <row r="29219" spans="15:15" x14ac:dyDescent="0.2">
      <c r="O29219" s="62"/>
    </row>
    <row r="29220" spans="15:15" x14ac:dyDescent="0.2">
      <c r="O29220" s="62"/>
    </row>
    <row r="29221" spans="15:15" x14ac:dyDescent="0.2">
      <c r="O29221" s="62"/>
    </row>
    <row r="29222" spans="15:15" x14ac:dyDescent="0.2">
      <c r="O29222" s="62"/>
    </row>
    <row r="29223" spans="15:15" x14ac:dyDescent="0.2">
      <c r="O29223" s="62"/>
    </row>
    <row r="29224" spans="15:15" x14ac:dyDescent="0.2">
      <c r="O29224" s="62"/>
    </row>
    <row r="29225" spans="15:15" x14ac:dyDescent="0.2">
      <c r="O29225" s="62"/>
    </row>
    <row r="29226" spans="15:15" x14ac:dyDescent="0.2">
      <c r="O29226" s="62"/>
    </row>
    <row r="29227" spans="15:15" x14ac:dyDescent="0.2">
      <c r="O29227" s="62"/>
    </row>
    <row r="29228" spans="15:15" x14ac:dyDescent="0.2">
      <c r="O29228" s="62"/>
    </row>
    <row r="29229" spans="15:15" x14ac:dyDescent="0.2">
      <c r="O29229" s="62"/>
    </row>
    <row r="29230" spans="15:15" x14ac:dyDescent="0.2">
      <c r="O29230" s="62"/>
    </row>
    <row r="29231" spans="15:15" x14ac:dyDescent="0.2">
      <c r="O29231" s="62"/>
    </row>
    <row r="29232" spans="15:15" x14ac:dyDescent="0.2">
      <c r="O29232" s="62"/>
    </row>
    <row r="29233" spans="15:15" x14ac:dyDescent="0.2">
      <c r="O29233" s="62"/>
    </row>
    <row r="29234" spans="15:15" x14ac:dyDescent="0.2">
      <c r="O29234" s="62"/>
    </row>
    <row r="29235" spans="15:15" x14ac:dyDescent="0.2">
      <c r="O29235" s="62"/>
    </row>
    <row r="29236" spans="15:15" x14ac:dyDescent="0.2">
      <c r="O29236" s="62"/>
    </row>
    <row r="29237" spans="15:15" x14ac:dyDescent="0.2">
      <c r="O29237" s="62"/>
    </row>
    <row r="29238" spans="15:15" x14ac:dyDescent="0.2">
      <c r="O29238" s="62"/>
    </row>
    <row r="29239" spans="15:15" x14ac:dyDescent="0.2">
      <c r="O29239" s="62"/>
    </row>
    <row r="29240" spans="15:15" x14ac:dyDescent="0.2">
      <c r="O29240" s="62"/>
    </row>
    <row r="29241" spans="15:15" x14ac:dyDescent="0.2">
      <c r="O29241" s="62"/>
    </row>
    <row r="29242" spans="15:15" x14ac:dyDescent="0.2">
      <c r="O29242" s="62"/>
    </row>
    <row r="29243" spans="15:15" x14ac:dyDescent="0.2">
      <c r="O29243" s="62"/>
    </row>
    <row r="29244" spans="15:15" x14ac:dyDescent="0.2">
      <c r="O29244" s="62"/>
    </row>
    <row r="29245" spans="15:15" x14ac:dyDescent="0.2">
      <c r="O29245" s="62"/>
    </row>
    <row r="29246" spans="15:15" x14ac:dyDescent="0.2">
      <c r="O29246" s="62"/>
    </row>
    <row r="29247" spans="15:15" x14ac:dyDescent="0.2">
      <c r="O29247" s="62"/>
    </row>
    <row r="29248" spans="15:15" x14ac:dyDescent="0.2">
      <c r="O29248" s="62"/>
    </row>
    <row r="29249" spans="15:15" x14ac:dyDescent="0.2">
      <c r="O29249" s="62"/>
    </row>
    <row r="29250" spans="15:15" x14ac:dyDescent="0.2">
      <c r="O29250" s="62"/>
    </row>
    <row r="29251" spans="15:15" x14ac:dyDescent="0.2">
      <c r="O29251" s="62"/>
    </row>
    <row r="29252" spans="15:15" x14ac:dyDescent="0.2">
      <c r="O29252" s="62"/>
    </row>
    <row r="29253" spans="15:15" x14ac:dyDescent="0.2">
      <c r="O29253" s="62"/>
    </row>
    <row r="29254" spans="15:15" x14ac:dyDescent="0.2">
      <c r="O29254" s="62"/>
    </row>
    <row r="29255" spans="15:15" x14ac:dyDescent="0.2">
      <c r="O29255" s="62"/>
    </row>
    <row r="29256" spans="15:15" x14ac:dyDescent="0.2">
      <c r="O29256" s="62"/>
    </row>
    <row r="29257" spans="15:15" x14ac:dyDescent="0.2">
      <c r="O29257" s="62"/>
    </row>
    <row r="29258" spans="15:15" x14ac:dyDescent="0.2">
      <c r="O29258" s="62"/>
    </row>
    <row r="29259" spans="15:15" x14ac:dyDescent="0.2">
      <c r="O29259" s="62"/>
    </row>
    <row r="29260" spans="15:15" x14ac:dyDescent="0.2">
      <c r="O29260" s="62"/>
    </row>
    <row r="29261" spans="15:15" x14ac:dyDescent="0.2">
      <c r="O29261" s="62"/>
    </row>
    <row r="29262" spans="15:15" x14ac:dyDescent="0.2">
      <c r="O29262" s="62"/>
    </row>
    <row r="29263" spans="15:15" x14ac:dyDescent="0.2">
      <c r="O29263" s="62"/>
    </row>
    <row r="29264" spans="15:15" x14ac:dyDescent="0.2">
      <c r="O29264" s="62"/>
    </row>
    <row r="29265" spans="15:15" x14ac:dyDescent="0.2">
      <c r="O29265" s="62"/>
    </row>
    <row r="29266" spans="15:15" x14ac:dyDescent="0.2">
      <c r="O29266" s="62"/>
    </row>
    <row r="29267" spans="15:15" x14ac:dyDescent="0.2">
      <c r="O29267" s="62"/>
    </row>
    <row r="29268" spans="15:15" x14ac:dyDescent="0.2">
      <c r="O29268" s="62"/>
    </row>
    <row r="29269" spans="15:15" x14ac:dyDescent="0.2">
      <c r="O29269" s="62"/>
    </row>
    <row r="29270" spans="15:15" x14ac:dyDescent="0.2">
      <c r="O29270" s="62"/>
    </row>
    <row r="29271" spans="15:15" x14ac:dyDescent="0.2">
      <c r="O29271" s="62"/>
    </row>
    <row r="29272" spans="15:15" x14ac:dyDescent="0.2">
      <c r="O29272" s="62"/>
    </row>
    <row r="29273" spans="15:15" x14ac:dyDescent="0.2">
      <c r="O29273" s="62"/>
    </row>
    <row r="29274" spans="15:15" x14ac:dyDescent="0.2">
      <c r="O29274" s="62"/>
    </row>
    <row r="29275" spans="15:15" x14ac:dyDescent="0.2">
      <c r="O29275" s="62"/>
    </row>
    <row r="29276" spans="15:15" x14ac:dyDescent="0.2">
      <c r="O29276" s="62"/>
    </row>
    <row r="29277" spans="15:15" x14ac:dyDescent="0.2">
      <c r="O29277" s="62"/>
    </row>
    <row r="29278" spans="15:15" x14ac:dyDescent="0.2">
      <c r="O29278" s="62"/>
    </row>
    <row r="29279" spans="15:15" x14ac:dyDescent="0.2">
      <c r="O29279" s="62"/>
    </row>
    <row r="29280" spans="15:15" x14ac:dyDescent="0.2">
      <c r="O29280" s="62"/>
    </row>
    <row r="29281" spans="15:15" x14ac:dyDescent="0.2">
      <c r="O29281" s="62"/>
    </row>
    <row r="29282" spans="15:15" x14ac:dyDescent="0.2">
      <c r="O29282" s="62"/>
    </row>
    <row r="29283" spans="15:15" x14ac:dyDescent="0.2">
      <c r="O29283" s="62"/>
    </row>
    <row r="29284" spans="15:15" x14ac:dyDescent="0.2">
      <c r="O29284" s="62"/>
    </row>
    <row r="29285" spans="15:15" x14ac:dyDescent="0.2">
      <c r="O29285" s="62"/>
    </row>
    <row r="29286" spans="15:15" x14ac:dyDescent="0.2">
      <c r="O29286" s="62"/>
    </row>
    <row r="29287" spans="15:15" x14ac:dyDescent="0.2">
      <c r="O29287" s="62"/>
    </row>
    <row r="29288" spans="15:15" x14ac:dyDescent="0.2">
      <c r="O29288" s="62"/>
    </row>
    <row r="29289" spans="15:15" x14ac:dyDescent="0.2">
      <c r="O29289" s="62"/>
    </row>
    <row r="29290" spans="15:15" x14ac:dyDescent="0.2">
      <c r="O29290" s="62"/>
    </row>
    <row r="29291" spans="15:15" x14ac:dyDescent="0.2">
      <c r="O29291" s="62"/>
    </row>
    <row r="29292" spans="15:15" x14ac:dyDescent="0.2">
      <c r="O29292" s="62"/>
    </row>
    <row r="29293" spans="15:15" x14ac:dyDescent="0.2">
      <c r="O29293" s="62"/>
    </row>
    <row r="29294" spans="15:15" x14ac:dyDescent="0.2">
      <c r="O29294" s="62"/>
    </row>
    <row r="29295" spans="15:15" x14ac:dyDescent="0.2">
      <c r="O29295" s="62"/>
    </row>
    <row r="29296" spans="15:15" x14ac:dyDescent="0.2">
      <c r="O29296" s="62"/>
    </row>
    <row r="29297" spans="15:15" x14ac:dyDescent="0.2">
      <c r="O29297" s="62"/>
    </row>
    <row r="29298" spans="15:15" x14ac:dyDescent="0.2">
      <c r="O29298" s="62"/>
    </row>
    <row r="29299" spans="15:15" x14ac:dyDescent="0.2">
      <c r="O29299" s="62"/>
    </row>
    <row r="29300" spans="15:15" x14ac:dyDescent="0.2">
      <c r="O29300" s="62"/>
    </row>
    <row r="29301" spans="15:15" x14ac:dyDescent="0.2">
      <c r="O29301" s="62"/>
    </row>
    <row r="29302" spans="15:15" x14ac:dyDescent="0.2">
      <c r="O29302" s="62"/>
    </row>
    <row r="29303" spans="15:15" x14ac:dyDescent="0.2">
      <c r="O29303" s="62"/>
    </row>
    <row r="29304" spans="15:15" x14ac:dyDescent="0.2">
      <c r="O29304" s="62"/>
    </row>
    <row r="29305" spans="15:15" x14ac:dyDescent="0.2">
      <c r="O29305" s="62"/>
    </row>
    <row r="29306" spans="15:15" x14ac:dyDescent="0.2">
      <c r="O29306" s="62"/>
    </row>
    <row r="29307" spans="15:15" x14ac:dyDescent="0.2">
      <c r="O29307" s="62"/>
    </row>
    <row r="29308" spans="15:15" x14ac:dyDescent="0.2">
      <c r="O29308" s="62"/>
    </row>
    <row r="29309" spans="15:15" x14ac:dyDescent="0.2">
      <c r="O29309" s="62"/>
    </row>
    <row r="29310" spans="15:15" x14ac:dyDescent="0.2">
      <c r="O29310" s="62"/>
    </row>
    <row r="29311" spans="15:15" x14ac:dyDescent="0.2">
      <c r="O29311" s="62"/>
    </row>
    <row r="29312" spans="15:15" x14ac:dyDescent="0.2">
      <c r="O29312" s="62"/>
    </row>
    <row r="29313" spans="15:15" x14ac:dyDescent="0.2">
      <c r="O29313" s="62"/>
    </row>
    <row r="29314" spans="15:15" x14ac:dyDescent="0.2">
      <c r="O29314" s="62"/>
    </row>
    <row r="29315" spans="15:15" x14ac:dyDescent="0.2">
      <c r="O29315" s="62"/>
    </row>
    <row r="29316" spans="15:15" x14ac:dyDescent="0.2">
      <c r="O29316" s="62"/>
    </row>
    <row r="29317" spans="15:15" x14ac:dyDescent="0.2">
      <c r="O29317" s="62"/>
    </row>
    <row r="29318" spans="15:15" x14ac:dyDescent="0.2">
      <c r="O29318" s="62"/>
    </row>
    <row r="29319" spans="15:15" x14ac:dyDescent="0.2">
      <c r="O29319" s="62"/>
    </row>
    <row r="29320" spans="15:15" x14ac:dyDescent="0.2">
      <c r="O29320" s="62"/>
    </row>
    <row r="29321" spans="15:15" x14ac:dyDescent="0.2">
      <c r="O29321" s="62"/>
    </row>
    <row r="29322" spans="15:15" x14ac:dyDescent="0.2">
      <c r="O29322" s="62"/>
    </row>
    <row r="29323" spans="15:15" x14ac:dyDescent="0.2">
      <c r="O29323" s="62"/>
    </row>
    <row r="29324" spans="15:15" x14ac:dyDescent="0.2">
      <c r="O29324" s="62"/>
    </row>
    <row r="29325" spans="15:15" x14ac:dyDescent="0.2">
      <c r="O29325" s="62"/>
    </row>
    <row r="29326" spans="15:15" x14ac:dyDescent="0.2">
      <c r="O29326" s="62"/>
    </row>
    <row r="29327" spans="15:15" x14ac:dyDescent="0.2">
      <c r="O29327" s="62"/>
    </row>
    <row r="29328" spans="15:15" x14ac:dyDescent="0.2">
      <c r="O29328" s="62"/>
    </row>
    <row r="29329" spans="15:15" x14ac:dyDescent="0.2">
      <c r="O29329" s="62"/>
    </row>
    <row r="29330" spans="15:15" x14ac:dyDescent="0.2">
      <c r="O29330" s="62"/>
    </row>
    <row r="29331" spans="15:15" x14ac:dyDescent="0.2">
      <c r="O29331" s="62"/>
    </row>
    <row r="29332" spans="15:15" x14ac:dyDescent="0.2">
      <c r="O29332" s="62"/>
    </row>
    <row r="29333" spans="15:15" x14ac:dyDescent="0.2">
      <c r="O29333" s="62"/>
    </row>
    <row r="29334" spans="15:15" x14ac:dyDescent="0.2">
      <c r="O29334" s="62"/>
    </row>
    <row r="29335" spans="15:15" x14ac:dyDescent="0.2">
      <c r="O29335" s="62"/>
    </row>
    <row r="29336" spans="15:15" x14ac:dyDescent="0.2">
      <c r="O29336" s="62"/>
    </row>
    <row r="29337" spans="15:15" x14ac:dyDescent="0.2">
      <c r="O29337" s="62"/>
    </row>
    <row r="29338" spans="15:15" x14ac:dyDescent="0.2">
      <c r="O29338" s="62"/>
    </row>
    <row r="29339" spans="15:15" x14ac:dyDescent="0.2">
      <c r="O29339" s="62"/>
    </row>
    <row r="29340" spans="15:15" x14ac:dyDescent="0.2">
      <c r="O29340" s="62"/>
    </row>
    <row r="29341" spans="15:15" x14ac:dyDescent="0.2">
      <c r="O29341" s="62"/>
    </row>
    <row r="29342" spans="15:15" x14ac:dyDescent="0.2">
      <c r="O29342" s="62"/>
    </row>
    <row r="29343" spans="15:15" x14ac:dyDescent="0.2">
      <c r="O29343" s="62"/>
    </row>
    <row r="29344" spans="15:15" x14ac:dyDescent="0.2">
      <c r="O29344" s="62"/>
    </row>
    <row r="29345" spans="15:15" x14ac:dyDescent="0.2">
      <c r="O29345" s="62"/>
    </row>
    <row r="29346" spans="15:15" x14ac:dyDescent="0.2">
      <c r="O29346" s="62"/>
    </row>
    <row r="29347" spans="15:15" x14ac:dyDescent="0.2">
      <c r="O29347" s="62"/>
    </row>
    <row r="29348" spans="15:15" x14ac:dyDescent="0.2">
      <c r="O29348" s="62"/>
    </row>
    <row r="29349" spans="15:15" x14ac:dyDescent="0.2">
      <c r="O29349" s="62"/>
    </row>
    <row r="29350" spans="15:15" x14ac:dyDescent="0.2">
      <c r="O29350" s="62"/>
    </row>
    <row r="29351" spans="15:15" x14ac:dyDescent="0.2">
      <c r="O29351" s="62"/>
    </row>
    <row r="29352" spans="15:15" x14ac:dyDescent="0.2">
      <c r="O29352" s="62"/>
    </row>
    <row r="29353" spans="15:15" x14ac:dyDescent="0.2">
      <c r="O29353" s="62"/>
    </row>
    <row r="29354" spans="15:15" x14ac:dyDescent="0.2">
      <c r="O29354" s="62"/>
    </row>
    <row r="29355" spans="15:15" x14ac:dyDescent="0.2">
      <c r="O29355" s="62"/>
    </row>
    <row r="29356" spans="15:15" x14ac:dyDescent="0.2">
      <c r="O29356" s="62"/>
    </row>
    <row r="29357" spans="15:15" x14ac:dyDescent="0.2">
      <c r="O29357" s="62"/>
    </row>
    <row r="29358" spans="15:15" x14ac:dyDescent="0.2">
      <c r="O29358" s="62"/>
    </row>
    <row r="29359" spans="15:15" x14ac:dyDescent="0.2">
      <c r="O29359" s="62"/>
    </row>
    <row r="29360" spans="15:15" x14ac:dyDescent="0.2">
      <c r="O29360" s="62"/>
    </row>
    <row r="29361" spans="15:15" x14ac:dyDescent="0.2">
      <c r="O29361" s="62"/>
    </row>
    <row r="29362" spans="15:15" x14ac:dyDescent="0.2">
      <c r="O29362" s="62"/>
    </row>
    <row r="29363" spans="15:15" x14ac:dyDescent="0.2">
      <c r="O29363" s="62"/>
    </row>
    <row r="29364" spans="15:15" x14ac:dyDescent="0.2">
      <c r="O29364" s="62"/>
    </row>
    <row r="29365" spans="15:15" x14ac:dyDescent="0.2">
      <c r="O29365" s="62"/>
    </row>
    <row r="29366" spans="15:15" x14ac:dyDescent="0.2">
      <c r="O29366" s="62"/>
    </row>
    <row r="29367" spans="15:15" x14ac:dyDescent="0.2">
      <c r="O29367" s="62"/>
    </row>
    <row r="29368" spans="15:15" x14ac:dyDescent="0.2">
      <c r="O29368" s="62"/>
    </row>
    <row r="29369" spans="15:15" x14ac:dyDescent="0.2">
      <c r="O29369" s="62"/>
    </row>
    <row r="29370" spans="15:15" x14ac:dyDescent="0.2">
      <c r="O29370" s="62"/>
    </row>
    <row r="29371" spans="15:15" x14ac:dyDescent="0.2">
      <c r="O29371" s="62"/>
    </row>
    <row r="29372" spans="15:15" x14ac:dyDescent="0.2">
      <c r="O29372" s="62"/>
    </row>
    <row r="29373" spans="15:15" x14ac:dyDescent="0.2">
      <c r="O29373" s="62"/>
    </row>
    <row r="29374" spans="15:15" x14ac:dyDescent="0.2">
      <c r="O29374" s="62"/>
    </row>
    <row r="29375" spans="15:15" x14ac:dyDescent="0.2">
      <c r="O29375" s="62"/>
    </row>
    <row r="29376" spans="15:15" x14ac:dyDescent="0.2">
      <c r="O29376" s="62"/>
    </row>
    <row r="29377" spans="15:15" x14ac:dyDescent="0.2">
      <c r="O29377" s="62"/>
    </row>
    <row r="29378" spans="15:15" x14ac:dyDescent="0.2">
      <c r="O29378" s="62"/>
    </row>
    <row r="29379" spans="15:15" x14ac:dyDescent="0.2">
      <c r="O29379" s="62"/>
    </row>
    <row r="29380" spans="15:15" x14ac:dyDescent="0.2">
      <c r="O29380" s="62"/>
    </row>
    <row r="29381" spans="15:15" x14ac:dyDescent="0.2">
      <c r="O29381" s="62"/>
    </row>
    <row r="29382" spans="15:15" x14ac:dyDescent="0.2">
      <c r="O29382" s="62"/>
    </row>
    <row r="29383" spans="15:15" x14ac:dyDescent="0.2">
      <c r="O29383" s="62"/>
    </row>
    <row r="29384" spans="15:15" x14ac:dyDescent="0.2">
      <c r="O29384" s="62"/>
    </row>
    <row r="29385" spans="15:15" x14ac:dyDescent="0.2">
      <c r="O29385" s="62"/>
    </row>
    <row r="29386" spans="15:15" x14ac:dyDescent="0.2">
      <c r="O29386" s="62"/>
    </row>
    <row r="29387" spans="15:15" x14ac:dyDescent="0.2">
      <c r="O29387" s="62"/>
    </row>
    <row r="29388" spans="15:15" x14ac:dyDescent="0.2">
      <c r="O29388" s="62"/>
    </row>
    <row r="29389" spans="15:15" x14ac:dyDescent="0.2">
      <c r="O29389" s="62"/>
    </row>
    <row r="29390" spans="15:15" x14ac:dyDescent="0.2">
      <c r="O29390" s="62"/>
    </row>
    <row r="29391" spans="15:15" x14ac:dyDescent="0.2">
      <c r="O29391" s="62"/>
    </row>
    <row r="29392" spans="15:15" x14ac:dyDescent="0.2">
      <c r="O29392" s="62"/>
    </row>
    <row r="29393" spans="15:15" x14ac:dyDescent="0.2">
      <c r="O29393" s="62"/>
    </row>
    <row r="29394" spans="15:15" x14ac:dyDescent="0.2">
      <c r="O29394" s="62"/>
    </row>
    <row r="29395" spans="15:15" x14ac:dyDescent="0.2">
      <c r="O29395" s="62"/>
    </row>
    <row r="29396" spans="15:15" x14ac:dyDescent="0.2">
      <c r="O29396" s="62"/>
    </row>
    <row r="29397" spans="15:15" x14ac:dyDescent="0.2">
      <c r="O29397" s="62"/>
    </row>
    <row r="29398" spans="15:15" x14ac:dyDescent="0.2">
      <c r="O29398" s="62"/>
    </row>
    <row r="29399" spans="15:15" x14ac:dyDescent="0.2">
      <c r="O29399" s="62"/>
    </row>
    <row r="29400" spans="15:15" x14ac:dyDescent="0.2">
      <c r="O29400" s="62"/>
    </row>
    <row r="29401" spans="15:15" x14ac:dyDescent="0.2">
      <c r="O29401" s="62"/>
    </row>
    <row r="29402" spans="15:15" x14ac:dyDescent="0.2">
      <c r="O29402" s="62"/>
    </row>
    <row r="29403" spans="15:15" x14ac:dyDescent="0.2">
      <c r="O29403" s="62"/>
    </row>
    <row r="29404" spans="15:15" x14ac:dyDescent="0.2">
      <c r="O29404" s="62"/>
    </row>
    <row r="29405" spans="15:15" x14ac:dyDescent="0.2">
      <c r="O29405" s="62"/>
    </row>
    <row r="29406" spans="15:15" x14ac:dyDescent="0.2">
      <c r="O29406" s="62"/>
    </row>
    <row r="29407" spans="15:15" x14ac:dyDescent="0.2">
      <c r="O29407" s="62"/>
    </row>
    <row r="29408" spans="15:15" x14ac:dyDescent="0.2">
      <c r="O29408" s="62"/>
    </row>
    <row r="29409" spans="15:15" x14ac:dyDescent="0.2">
      <c r="O29409" s="62"/>
    </row>
    <row r="29410" spans="15:15" x14ac:dyDescent="0.2">
      <c r="O29410" s="62"/>
    </row>
    <row r="29411" spans="15:15" x14ac:dyDescent="0.2">
      <c r="O29411" s="62"/>
    </row>
    <row r="29412" spans="15:15" x14ac:dyDescent="0.2">
      <c r="O29412" s="62"/>
    </row>
    <row r="29413" spans="15:15" x14ac:dyDescent="0.2">
      <c r="O29413" s="62"/>
    </row>
    <row r="29414" spans="15:15" x14ac:dyDescent="0.2">
      <c r="O29414" s="62"/>
    </row>
    <row r="29415" spans="15:15" x14ac:dyDescent="0.2">
      <c r="O29415" s="62"/>
    </row>
    <row r="29416" spans="15:15" x14ac:dyDescent="0.2">
      <c r="O29416" s="62"/>
    </row>
    <row r="29417" spans="15:15" x14ac:dyDescent="0.2">
      <c r="O29417" s="62"/>
    </row>
    <row r="29418" spans="15:15" x14ac:dyDescent="0.2">
      <c r="O29418" s="62"/>
    </row>
    <row r="29419" spans="15:15" x14ac:dyDescent="0.2">
      <c r="O29419" s="62"/>
    </row>
    <row r="29420" spans="15:15" x14ac:dyDescent="0.2">
      <c r="O29420" s="62"/>
    </row>
    <row r="29421" spans="15:15" x14ac:dyDescent="0.2">
      <c r="O29421" s="62"/>
    </row>
    <row r="29422" spans="15:15" x14ac:dyDescent="0.2">
      <c r="O29422" s="62"/>
    </row>
    <row r="29423" spans="15:15" x14ac:dyDescent="0.2">
      <c r="O29423" s="62"/>
    </row>
    <row r="29424" spans="15:15" x14ac:dyDescent="0.2">
      <c r="O29424" s="62"/>
    </row>
    <row r="29425" spans="15:15" x14ac:dyDescent="0.2">
      <c r="O29425" s="62"/>
    </row>
    <row r="29426" spans="15:15" x14ac:dyDescent="0.2">
      <c r="O29426" s="62"/>
    </row>
    <row r="29427" spans="15:15" x14ac:dyDescent="0.2">
      <c r="O29427" s="62"/>
    </row>
    <row r="29428" spans="15:15" x14ac:dyDescent="0.2">
      <c r="O29428" s="62"/>
    </row>
    <row r="29429" spans="15:15" x14ac:dyDescent="0.2">
      <c r="O29429" s="62"/>
    </row>
    <row r="29430" spans="15:15" x14ac:dyDescent="0.2">
      <c r="O29430" s="62"/>
    </row>
    <row r="29431" spans="15:15" x14ac:dyDescent="0.2">
      <c r="O29431" s="62"/>
    </row>
    <row r="29432" spans="15:15" x14ac:dyDescent="0.2">
      <c r="O29432" s="62"/>
    </row>
    <row r="29433" spans="15:15" x14ac:dyDescent="0.2">
      <c r="O29433" s="62"/>
    </row>
    <row r="29434" spans="15:15" x14ac:dyDescent="0.2">
      <c r="O29434" s="62"/>
    </row>
    <row r="29435" spans="15:15" x14ac:dyDescent="0.2">
      <c r="O29435" s="62"/>
    </row>
    <row r="29436" spans="15:15" x14ac:dyDescent="0.2">
      <c r="O29436" s="62"/>
    </row>
    <row r="29437" spans="15:15" x14ac:dyDescent="0.2">
      <c r="O29437" s="62"/>
    </row>
    <row r="29438" spans="15:15" x14ac:dyDescent="0.2">
      <c r="O29438" s="62"/>
    </row>
    <row r="29439" spans="15:15" x14ac:dyDescent="0.2">
      <c r="O29439" s="62"/>
    </row>
    <row r="29440" spans="15:15" x14ac:dyDescent="0.2">
      <c r="O29440" s="62"/>
    </row>
    <row r="29441" spans="15:15" x14ac:dyDescent="0.2">
      <c r="O29441" s="62"/>
    </row>
    <row r="29442" spans="15:15" x14ac:dyDescent="0.2">
      <c r="O29442" s="62"/>
    </row>
    <row r="29443" spans="15:15" x14ac:dyDescent="0.2">
      <c r="O29443" s="62"/>
    </row>
    <row r="29444" spans="15:15" x14ac:dyDescent="0.2">
      <c r="O29444" s="62"/>
    </row>
    <row r="29445" spans="15:15" x14ac:dyDescent="0.2">
      <c r="O29445" s="62"/>
    </row>
    <row r="29446" spans="15:15" x14ac:dyDescent="0.2">
      <c r="O29446" s="62"/>
    </row>
    <row r="29447" spans="15:15" x14ac:dyDescent="0.2">
      <c r="O29447" s="62"/>
    </row>
    <row r="29448" spans="15:15" x14ac:dyDescent="0.2">
      <c r="O29448" s="62"/>
    </row>
    <row r="29449" spans="15:15" x14ac:dyDescent="0.2">
      <c r="O29449" s="62"/>
    </row>
    <row r="29450" spans="15:15" x14ac:dyDescent="0.2">
      <c r="O29450" s="62"/>
    </row>
    <row r="29451" spans="15:15" x14ac:dyDescent="0.2">
      <c r="O29451" s="62"/>
    </row>
    <row r="29452" spans="15:15" x14ac:dyDescent="0.2">
      <c r="O29452" s="62"/>
    </row>
    <row r="29453" spans="15:15" x14ac:dyDescent="0.2">
      <c r="O29453" s="62"/>
    </row>
    <row r="29454" spans="15:15" x14ac:dyDescent="0.2">
      <c r="O29454" s="62"/>
    </row>
    <row r="29455" spans="15:15" x14ac:dyDescent="0.2">
      <c r="O29455" s="62"/>
    </row>
    <row r="29456" spans="15:15" x14ac:dyDescent="0.2">
      <c r="O29456" s="62"/>
    </row>
    <row r="29457" spans="15:15" x14ac:dyDescent="0.2">
      <c r="O29457" s="62"/>
    </row>
    <row r="29458" spans="15:15" x14ac:dyDescent="0.2">
      <c r="O29458" s="62"/>
    </row>
    <row r="29459" spans="15:15" x14ac:dyDescent="0.2">
      <c r="O29459" s="62"/>
    </row>
    <row r="29460" spans="15:15" x14ac:dyDescent="0.2">
      <c r="O29460" s="62"/>
    </row>
    <row r="29461" spans="15:15" x14ac:dyDescent="0.2">
      <c r="O29461" s="62"/>
    </row>
    <row r="29462" spans="15:15" x14ac:dyDescent="0.2">
      <c r="O29462" s="62"/>
    </row>
    <row r="29463" spans="15:15" x14ac:dyDescent="0.2">
      <c r="O29463" s="62"/>
    </row>
    <row r="29464" spans="15:15" x14ac:dyDescent="0.2">
      <c r="O29464" s="62"/>
    </row>
    <row r="29465" spans="15:15" x14ac:dyDescent="0.2">
      <c r="O29465" s="62"/>
    </row>
    <row r="29466" spans="15:15" x14ac:dyDescent="0.2">
      <c r="O29466" s="62"/>
    </row>
    <row r="29467" spans="15:15" x14ac:dyDescent="0.2">
      <c r="O29467" s="62"/>
    </row>
    <row r="29468" spans="15:15" x14ac:dyDescent="0.2">
      <c r="O29468" s="62"/>
    </row>
    <row r="29469" spans="15:15" x14ac:dyDescent="0.2">
      <c r="O29469" s="62"/>
    </row>
    <row r="29470" spans="15:15" x14ac:dyDescent="0.2">
      <c r="O29470" s="62"/>
    </row>
    <row r="29471" spans="15:15" x14ac:dyDescent="0.2">
      <c r="O29471" s="62"/>
    </row>
    <row r="29472" spans="15:15" x14ac:dyDescent="0.2">
      <c r="O29472" s="62"/>
    </row>
    <row r="29473" spans="15:15" x14ac:dyDescent="0.2">
      <c r="O29473" s="62"/>
    </row>
    <row r="29474" spans="15:15" x14ac:dyDescent="0.2">
      <c r="O29474" s="62"/>
    </row>
    <row r="29475" spans="15:15" x14ac:dyDescent="0.2">
      <c r="O29475" s="62"/>
    </row>
    <row r="29476" spans="15:15" x14ac:dyDescent="0.2">
      <c r="O29476" s="62"/>
    </row>
    <row r="29477" spans="15:15" x14ac:dyDescent="0.2">
      <c r="O29477" s="62"/>
    </row>
    <row r="29478" spans="15:15" x14ac:dyDescent="0.2">
      <c r="O29478" s="62"/>
    </row>
    <row r="29479" spans="15:15" x14ac:dyDescent="0.2">
      <c r="O29479" s="62"/>
    </row>
    <row r="29480" spans="15:15" x14ac:dyDescent="0.2">
      <c r="O29480" s="62"/>
    </row>
    <row r="29481" spans="15:15" x14ac:dyDescent="0.2">
      <c r="O29481" s="62"/>
    </row>
    <row r="29482" spans="15:15" x14ac:dyDescent="0.2">
      <c r="O29482" s="62"/>
    </row>
    <row r="29483" spans="15:15" x14ac:dyDescent="0.2">
      <c r="O29483" s="62"/>
    </row>
    <row r="29484" spans="15:15" x14ac:dyDescent="0.2">
      <c r="O29484" s="62"/>
    </row>
    <row r="29485" spans="15:15" x14ac:dyDescent="0.2">
      <c r="O29485" s="62"/>
    </row>
    <row r="29486" spans="15:15" x14ac:dyDescent="0.2">
      <c r="O29486" s="62"/>
    </row>
    <row r="29487" spans="15:15" x14ac:dyDescent="0.2">
      <c r="O29487" s="62"/>
    </row>
    <row r="29488" spans="15:15" x14ac:dyDescent="0.2">
      <c r="O29488" s="62"/>
    </row>
    <row r="29489" spans="15:15" x14ac:dyDescent="0.2">
      <c r="O29489" s="62"/>
    </row>
    <row r="29490" spans="15:15" x14ac:dyDescent="0.2">
      <c r="O29490" s="62"/>
    </row>
    <row r="29491" spans="15:15" x14ac:dyDescent="0.2">
      <c r="O29491" s="62"/>
    </row>
    <row r="29492" spans="15:15" x14ac:dyDescent="0.2">
      <c r="O29492" s="62"/>
    </row>
    <row r="29493" spans="15:15" x14ac:dyDescent="0.2">
      <c r="O29493" s="62"/>
    </row>
    <row r="29494" spans="15:15" x14ac:dyDescent="0.2">
      <c r="O29494" s="62"/>
    </row>
    <row r="29495" spans="15:15" x14ac:dyDescent="0.2">
      <c r="O29495" s="62"/>
    </row>
    <row r="29496" spans="15:15" x14ac:dyDescent="0.2">
      <c r="O29496" s="62"/>
    </row>
    <row r="29497" spans="15:15" x14ac:dyDescent="0.2">
      <c r="O29497" s="62"/>
    </row>
    <row r="29498" spans="15:15" x14ac:dyDescent="0.2">
      <c r="O29498" s="62"/>
    </row>
    <row r="29499" spans="15:15" x14ac:dyDescent="0.2">
      <c r="O29499" s="62"/>
    </row>
    <row r="29500" spans="15:15" x14ac:dyDescent="0.2">
      <c r="O29500" s="62"/>
    </row>
    <row r="29501" spans="15:15" x14ac:dyDescent="0.2">
      <c r="O29501" s="62"/>
    </row>
    <row r="29502" spans="15:15" x14ac:dyDescent="0.2">
      <c r="O29502" s="62"/>
    </row>
    <row r="29503" spans="15:15" x14ac:dyDescent="0.2">
      <c r="O29503" s="62"/>
    </row>
    <row r="29504" spans="15:15" x14ac:dyDescent="0.2">
      <c r="O29504" s="62"/>
    </row>
    <row r="29505" spans="15:15" x14ac:dyDescent="0.2">
      <c r="O29505" s="62"/>
    </row>
    <row r="29506" spans="15:15" x14ac:dyDescent="0.2">
      <c r="O29506" s="62"/>
    </row>
    <row r="29507" spans="15:15" x14ac:dyDescent="0.2">
      <c r="O29507" s="62"/>
    </row>
    <row r="29508" spans="15:15" x14ac:dyDescent="0.2">
      <c r="O29508" s="62"/>
    </row>
    <row r="29509" spans="15:15" x14ac:dyDescent="0.2">
      <c r="O29509" s="62"/>
    </row>
    <row r="29510" spans="15:15" x14ac:dyDescent="0.2">
      <c r="O29510" s="62"/>
    </row>
    <row r="29511" spans="15:15" x14ac:dyDescent="0.2">
      <c r="O29511" s="62"/>
    </row>
    <row r="29512" spans="15:15" x14ac:dyDescent="0.2">
      <c r="O29512" s="62"/>
    </row>
    <row r="29513" spans="15:15" x14ac:dyDescent="0.2">
      <c r="O29513" s="62"/>
    </row>
    <row r="29514" spans="15:15" x14ac:dyDescent="0.2">
      <c r="O29514" s="62"/>
    </row>
    <row r="29515" spans="15:15" x14ac:dyDescent="0.2">
      <c r="O29515" s="62"/>
    </row>
    <row r="29516" spans="15:15" x14ac:dyDescent="0.2">
      <c r="O29516" s="62"/>
    </row>
    <row r="29517" spans="15:15" x14ac:dyDescent="0.2">
      <c r="O29517" s="62"/>
    </row>
    <row r="29518" spans="15:15" x14ac:dyDescent="0.2">
      <c r="O29518" s="62"/>
    </row>
    <row r="29519" spans="15:15" x14ac:dyDescent="0.2">
      <c r="O29519" s="62"/>
    </row>
    <row r="29520" spans="15:15" x14ac:dyDescent="0.2">
      <c r="O29520" s="62"/>
    </row>
    <row r="29521" spans="15:15" x14ac:dyDescent="0.2">
      <c r="O29521" s="62"/>
    </row>
    <row r="29522" spans="15:15" x14ac:dyDescent="0.2">
      <c r="O29522" s="62"/>
    </row>
    <row r="29523" spans="15:15" x14ac:dyDescent="0.2">
      <c r="O29523" s="62"/>
    </row>
    <row r="29524" spans="15:15" x14ac:dyDescent="0.2">
      <c r="O29524" s="62"/>
    </row>
    <row r="29525" spans="15:15" x14ac:dyDescent="0.2">
      <c r="O29525" s="62"/>
    </row>
    <row r="29526" spans="15:15" x14ac:dyDescent="0.2">
      <c r="O29526" s="62"/>
    </row>
    <row r="29527" spans="15:15" x14ac:dyDescent="0.2">
      <c r="O29527" s="62"/>
    </row>
    <row r="29528" spans="15:15" x14ac:dyDescent="0.2">
      <c r="O29528" s="62"/>
    </row>
    <row r="29529" spans="15:15" x14ac:dyDescent="0.2">
      <c r="O29529" s="62"/>
    </row>
    <row r="29530" spans="15:15" x14ac:dyDescent="0.2">
      <c r="O29530" s="62"/>
    </row>
    <row r="29531" spans="15:15" x14ac:dyDescent="0.2">
      <c r="O29531" s="62"/>
    </row>
    <row r="29532" spans="15:15" x14ac:dyDescent="0.2">
      <c r="O29532" s="62"/>
    </row>
    <row r="29533" spans="15:15" x14ac:dyDescent="0.2">
      <c r="O29533" s="62"/>
    </row>
    <row r="29534" spans="15:15" x14ac:dyDescent="0.2">
      <c r="O29534" s="62"/>
    </row>
    <row r="29535" spans="15:15" x14ac:dyDescent="0.2">
      <c r="O29535" s="62"/>
    </row>
    <row r="29536" spans="15:15" x14ac:dyDescent="0.2">
      <c r="O29536" s="62"/>
    </row>
    <row r="29537" spans="15:15" x14ac:dyDescent="0.2">
      <c r="O29537" s="62"/>
    </row>
    <row r="29538" spans="15:15" x14ac:dyDescent="0.2">
      <c r="O29538" s="62"/>
    </row>
    <row r="29539" spans="15:15" x14ac:dyDescent="0.2">
      <c r="O29539" s="62"/>
    </row>
    <row r="29540" spans="15:15" x14ac:dyDescent="0.2">
      <c r="O29540" s="62"/>
    </row>
    <row r="29541" spans="15:15" x14ac:dyDescent="0.2">
      <c r="O29541" s="62"/>
    </row>
    <row r="29542" spans="15:15" x14ac:dyDescent="0.2">
      <c r="O29542" s="62"/>
    </row>
    <row r="29543" spans="15:15" x14ac:dyDescent="0.2">
      <c r="O29543" s="62"/>
    </row>
    <row r="29544" spans="15:15" x14ac:dyDescent="0.2">
      <c r="O29544" s="62"/>
    </row>
    <row r="29545" spans="15:15" x14ac:dyDescent="0.2">
      <c r="O29545" s="62"/>
    </row>
    <row r="29546" spans="15:15" x14ac:dyDescent="0.2">
      <c r="O29546" s="62"/>
    </row>
    <row r="29547" spans="15:15" x14ac:dyDescent="0.2">
      <c r="O29547" s="62"/>
    </row>
    <row r="29548" spans="15:15" x14ac:dyDescent="0.2">
      <c r="O29548" s="62"/>
    </row>
    <row r="29549" spans="15:15" x14ac:dyDescent="0.2">
      <c r="O29549" s="62"/>
    </row>
    <row r="29550" spans="15:15" x14ac:dyDescent="0.2">
      <c r="O29550" s="62"/>
    </row>
    <row r="29551" spans="15:15" x14ac:dyDescent="0.2">
      <c r="O29551" s="62"/>
    </row>
    <row r="29552" spans="15:15" x14ac:dyDescent="0.2">
      <c r="O29552" s="62"/>
    </row>
    <row r="29553" spans="15:15" x14ac:dyDescent="0.2">
      <c r="O29553" s="62"/>
    </row>
    <row r="29554" spans="15:15" x14ac:dyDescent="0.2">
      <c r="O29554" s="62"/>
    </row>
    <row r="29555" spans="15:15" x14ac:dyDescent="0.2">
      <c r="O29555" s="62"/>
    </row>
    <row r="29556" spans="15:15" x14ac:dyDescent="0.2">
      <c r="O29556" s="62"/>
    </row>
    <row r="29557" spans="15:15" x14ac:dyDescent="0.2">
      <c r="O29557" s="62"/>
    </row>
    <row r="29558" spans="15:15" x14ac:dyDescent="0.2">
      <c r="O29558" s="62"/>
    </row>
    <row r="29559" spans="15:15" x14ac:dyDescent="0.2">
      <c r="O29559" s="62"/>
    </row>
    <row r="29560" spans="15:15" x14ac:dyDescent="0.2">
      <c r="O29560" s="62"/>
    </row>
    <row r="29561" spans="15:15" x14ac:dyDescent="0.2">
      <c r="O29561" s="62"/>
    </row>
    <row r="29562" spans="15:15" x14ac:dyDescent="0.2">
      <c r="O29562" s="62"/>
    </row>
    <row r="29563" spans="15:15" x14ac:dyDescent="0.2">
      <c r="O29563" s="62"/>
    </row>
    <row r="29564" spans="15:15" x14ac:dyDescent="0.2">
      <c r="O29564" s="62"/>
    </row>
    <row r="29565" spans="15:15" x14ac:dyDescent="0.2">
      <c r="O29565" s="62"/>
    </row>
    <row r="29566" spans="15:15" x14ac:dyDescent="0.2">
      <c r="O29566" s="62"/>
    </row>
    <row r="29567" spans="15:15" x14ac:dyDescent="0.2">
      <c r="O29567" s="62"/>
    </row>
    <row r="29568" spans="15:15" x14ac:dyDescent="0.2">
      <c r="O29568" s="62"/>
    </row>
    <row r="29569" spans="15:15" x14ac:dyDescent="0.2">
      <c r="O29569" s="62"/>
    </row>
    <row r="29570" spans="15:15" x14ac:dyDescent="0.2">
      <c r="O29570" s="62"/>
    </row>
    <row r="29571" spans="15:15" x14ac:dyDescent="0.2">
      <c r="O29571" s="62"/>
    </row>
    <row r="29572" spans="15:15" x14ac:dyDescent="0.2">
      <c r="O29572" s="62"/>
    </row>
    <row r="29573" spans="15:15" x14ac:dyDescent="0.2">
      <c r="O29573" s="62"/>
    </row>
    <row r="29574" spans="15:15" x14ac:dyDescent="0.2">
      <c r="O29574" s="62"/>
    </row>
    <row r="29575" spans="15:15" x14ac:dyDescent="0.2">
      <c r="O29575" s="62"/>
    </row>
    <row r="29576" spans="15:15" x14ac:dyDescent="0.2">
      <c r="O29576" s="62"/>
    </row>
    <row r="29577" spans="15:15" x14ac:dyDescent="0.2">
      <c r="O29577" s="62"/>
    </row>
    <row r="29578" spans="15:15" x14ac:dyDescent="0.2">
      <c r="O29578" s="62"/>
    </row>
    <row r="29579" spans="15:15" x14ac:dyDescent="0.2">
      <c r="O29579" s="62"/>
    </row>
    <row r="29580" spans="15:15" x14ac:dyDescent="0.2">
      <c r="O29580" s="62"/>
    </row>
    <row r="29581" spans="15:15" x14ac:dyDescent="0.2">
      <c r="O29581" s="62"/>
    </row>
    <row r="29582" spans="15:15" x14ac:dyDescent="0.2">
      <c r="O29582" s="62"/>
    </row>
    <row r="29583" spans="15:15" x14ac:dyDescent="0.2">
      <c r="O29583" s="62"/>
    </row>
    <row r="29584" spans="15:15" x14ac:dyDescent="0.2">
      <c r="O29584" s="62"/>
    </row>
    <row r="29585" spans="15:15" x14ac:dyDescent="0.2">
      <c r="O29585" s="62"/>
    </row>
    <row r="29586" spans="15:15" x14ac:dyDescent="0.2">
      <c r="O29586" s="62"/>
    </row>
    <row r="29587" spans="15:15" x14ac:dyDescent="0.2">
      <c r="O29587" s="62"/>
    </row>
    <row r="29588" spans="15:15" x14ac:dyDescent="0.2">
      <c r="O29588" s="62"/>
    </row>
    <row r="29589" spans="15:15" x14ac:dyDescent="0.2">
      <c r="O29589" s="62"/>
    </row>
    <row r="29590" spans="15:15" x14ac:dyDescent="0.2">
      <c r="O29590" s="62"/>
    </row>
    <row r="29591" spans="15:15" x14ac:dyDescent="0.2">
      <c r="O29591" s="62"/>
    </row>
    <row r="29592" spans="15:15" x14ac:dyDescent="0.2">
      <c r="O29592" s="62"/>
    </row>
    <row r="29593" spans="15:15" x14ac:dyDescent="0.2">
      <c r="O29593" s="62"/>
    </row>
    <row r="29594" spans="15:15" x14ac:dyDescent="0.2">
      <c r="O29594" s="62"/>
    </row>
    <row r="29595" spans="15:15" x14ac:dyDescent="0.2">
      <c r="O29595" s="62"/>
    </row>
    <row r="29596" spans="15:15" x14ac:dyDescent="0.2">
      <c r="O29596" s="62"/>
    </row>
    <row r="29597" spans="15:15" x14ac:dyDescent="0.2">
      <c r="O29597" s="62"/>
    </row>
    <row r="29598" spans="15:15" x14ac:dyDescent="0.2">
      <c r="O29598" s="62"/>
    </row>
    <row r="29599" spans="15:15" x14ac:dyDescent="0.2">
      <c r="O29599" s="62"/>
    </row>
    <row r="29600" spans="15:15" x14ac:dyDescent="0.2">
      <c r="O29600" s="62"/>
    </row>
    <row r="29601" spans="15:15" x14ac:dyDescent="0.2">
      <c r="O29601" s="62"/>
    </row>
    <row r="29602" spans="15:15" x14ac:dyDescent="0.2">
      <c r="O29602" s="62"/>
    </row>
    <row r="29603" spans="15:15" x14ac:dyDescent="0.2">
      <c r="O29603" s="62"/>
    </row>
    <row r="29604" spans="15:15" x14ac:dyDescent="0.2">
      <c r="O29604" s="62"/>
    </row>
    <row r="29605" spans="15:15" x14ac:dyDescent="0.2">
      <c r="O29605" s="62"/>
    </row>
    <row r="29606" spans="15:15" x14ac:dyDescent="0.2">
      <c r="O29606" s="62"/>
    </row>
    <row r="29607" spans="15:15" x14ac:dyDescent="0.2">
      <c r="O29607" s="62"/>
    </row>
    <row r="29608" spans="15:15" x14ac:dyDescent="0.2">
      <c r="O29608" s="62"/>
    </row>
    <row r="29609" spans="15:15" x14ac:dyDescent="0.2">
      <c r="O29609" s="62"/>
    </row>
    <row r="29610" spans="15:15" x14ac:dyDescent="0.2">
      <c r="O29610" s="62"/>
    </row>
    <row r="29611" spans="15:15" x14ac:dyDescent="0.2">
      <c r="O29611" s="62"/>
    </row>
    <row r="29612" spans="15:15" x14ac:dyDescent="0.2">
      <c r="O29612" s="62"/>
    </row>
    <row r="29613" spans="15:15" x14ac:dyDescent="0.2">
      <c r="O29613" s="62"/>
    </row>
    <row r="29614" spans="15:15" x14ac:dyDescent="0.2">
      <c r="O29614" s="62"/>
    </row>
    <row r="29615" spans="15:15" x14ac:dyDescent="0.2">
      <c r="O29615" s="62"/>
    </row>
    <row r="29616" spans="15:15" x14ac:dyDescent="0.2">
      <c r="O29616" s="62"/>
    </row>
    <row r="29617" spans="15:15" x14ac:dyDescent="0.2">
      <c r="O29617" s="62"/>
    </row>
    <row r="29618" spans="15:15" x14ac:dyDescent="0.2">
      <c r="O29618" s="62"/>
    </row>
    <row r="29619" spans="15:15" x14ac:dyDescent="0.2">
      <c r="O29619" s="62"/>
    </row>
    <row r="29620" spans="15:15" x14ac:dyDescent="0.2">
      <c r="O29620" s="62"/>
    </row>
    <row r="29621" spans="15:15" x14ac:dyDescent="0.2">
      <c r="O29621" s="62"/>
    </row>
    <row r="29622" spans="15:15" x14ac:dyDescent="0.2">
      <c r="O29622" s="62"/>
    </row>
    <row r="29623" spans="15:15" x14ac:dyDescent="0.2">
      <c r="O29623" s="62"/>
    </row>
    <row r="29624" spans="15:15" x14ac:dyDescent="0.2">
      <c r="O29624" s="62"/>
    </row>
    <row r="29625" spans="15:15" x14ac:dyDescent="0.2">
      <c r="O29625" s="62"/>
    </row>
    <row r="29626" spans="15:15" x14ac:dyDescent="0.2">
      <c r="O29626" s="62"/>
    </row>
    <row r="29627" spans="15:15" x14ac:dyDescent="0.2">
      <c r="O29627" s="62"/>
    </row>
    <row r="29628" spans="15:15" x14ac:dyDescent="0.2">
      <c r="O29628" s="62"/>
    </row>
    <row r="29629" spans="15:15" x14ac:dyDescent="0.2">
      <c r="O29629" s="62"/>
    </row>
    <row r="29630" spans="15:15" x14ac:dyDescent="0.2">
      <c r="O29630" s="62"/>
    </row>
    <row r="29631" spans="15:15" x14ac:dyDescent="0.2">
      <c r="O29631" s="62"/>
    </row>
    <row r="29632" spans="15:15" x14ac:dyDescent="0.2">
      <c r="O29632" s="62"/>
    </row>
    <row r="29633" spans="15:15" x14ac:dyDescent="0.2">
      <c r="O29633" s="62"/>
    </row>
    <row r="29634" spans="15:15" x14ac:dyDescent="0.2">
      <c r="O29634" s="62"/>
    </row>
    <row r="29635" spans="15:15" x14ac:dyDescent="0.2">
      <c r="O29635" s="62"/>
    </row>
    <row r="29636" spans="15:15" x14ac:dyDescent="0.2">
      <c r="O29636" s="62"/>
    </row>
    <row r="29637" spans="15:15" x14ac:dyDescent="0.2">
      <c r="O29637" s="62"/>
    </row>
    <row r="29638" spans="15:15" x14ac:dyDescent="0.2">
      <c r="O29638" s="62"/>
    </row>
    <row r="29639" spans="15:15" x14ac:dyDescent="0.2">
      <c r="O29639" s="62"/>
    </row>
    <row r="29640" spans="15:15" x14ac:dyDescent="0.2">
      <c r="O29640" s="62"/>
    </row>
    <row r="29641" spans="15:15" x14ac:dyDescent="0.2">
      <c r="O29641" s="62"/>
    </row>
    <row r="29642" spans="15:15" x14ac:dyDescent="0.2">
      <c r="O29642" s="62"/>
    </row>
    <row r="29643" spans="15:15" x14ac:dyDescent="0.2">
      <c r="O29643" s="62"/>
    </row>
    <row r="29644" spans="15:15" x14ac:dyDescent="0.2">
      <c r="O29644" s="62"/>
    </row>
    <row r="29645" spans="15:15" x14ac:dyDescent="0.2">
      <c r="O29645" s="62"/>
    </row>
    <row r="29646" spans="15:15" x14ac:dyDescent="0.2">
      <c r="O29646" s="62"/>
    </row>
    <row r="29647" spans="15:15" x14ac:dyDescent="0.2">
      <c r="O29647" s="62"/>
    </row>
    <row r="29648" spans="15:15" x14ac:dyDescent="0.2">
      <c r="O29648" s="62"/>
    </row>
    <row r="29649" spans="15:15" x14ac:dyDescent="0.2">
      <c r="O29649" s="62"/>
    </row>
    <row r="29650" spans="15:15" x14ac:dyDescent="0.2">
      <c r="O29650" s="62"/>
    </row>
    <row r="29651" spans="15:15" x14ac:dyDescent="0.2">
      <c r="O29651" s="62"/>
    </row>
    <row r="29652" spans="15:15" x14ac:dyDescent="0.2">
      <c r="O29652" s="62"/>
    </row>
    <row r="29653" spans="15:15" x14ac:dyDescent="0.2">
      <c r="O29653" s="62"/>
    </row>
    <row r="29654" spans="15:15" x14ac:dyDescent="0.2">
      <c r="O29654" s="62"/>
    </row>
    <row r="29655" spans="15:15" x14ac:dyDescent="0.2">
      <c r="O29655" s="62"/>
    </row>
    <row r="29656" spans="15:15" x14ac:dyDescent="0.2">
      <c r="O29656" s="62"/>
    </row>
    <row r="29657" spans="15:15" x14ac:dyDescent="0.2">
      <c r="O29657" s="62"/>
    </row>
    <row r="29658" spans="15:15" x14ac:dyDescent="0.2">
      <c r="O29658" s="62"/>
    </row>
    <row r="29659" spans="15:15" x14ac:dyDescent="0.2">
      <c r="O29659" s="62"/>
    </row>
    <row r="29660" spans="15:15" x14ac:dyDescent="0.2">
      <c r="O29660" s="62"/>
    </row>
    <row r="29661" spans="15:15" x14ac:dyDescent="0.2">
      <c r="O29661" s="62"/>
    </row>
    <row r="29662" spans="15:15" x14ac:dyDescent="0.2">
      <c r="O29662" s="62"/>
    </row>
    <row r="29663" spans="15:15" x14ac:dyDescent="0.2">
      <c r="O29663" s="62"/>
    </row>
    <row r="29664" spans="15:15" x14ac:dyDescent="0.2">
      <c r="O29664" s="62"/>
    </row>
    <row r="29665" spans="15:15" x14ac:dyDescent="0.2">
      <c r="O29665" s="62"/>
    </row>
    <row r="29666" spans="15:15" x14ac:dyDescent="0.2">
      <c r="O29666" s="62"/>
    </row>
    <row r="29667" spans="15:15" x14ac:dyDescent="0.2">
      <c r="O29667" s="62"/>
    </row>
    <row r="29668" spans="15:15" x14ac:dyDescent="0.2">
      <c r="O29668" s="62"/>
    </row>
    <row r="29669" spans="15:15" x14ac:dyDescent="0.2">
      <c r="O29669" s="62"/>
    </row>
    <row r="29670" spans="15:15" x14ac:dyDescent="0.2">
      <c r="O29670" s="62"/>
    </row>
    <row r="29671" spans="15:15" x14ac:dyDescent="0.2">
      <c r="O29671" s="62"/>
    </row>
    <row r="29672" spans="15:15" x14ac:dyDescent="0.2">
      <c r="O29672" s="62"/>
    </row>
    <row r="29673" spans="15:15" x14ac:dyDescent="0.2">
      <c r="O29673" s="62"/>
    </row>
    <row r="29674" spans="15:15" x14ac:dyDescent="0.2">
      <c r="O29674" s="62"/>
    </row>
    <row r="29675" spans="15:15" x14ac:dyDescent="0.2">
      <c r="O29675" s="62"/>
    </row>
    <row r="29676" spans="15:15" x14ac:dyDescent="0.2">
      <c r="O29676" s="62"/>
    </row>
    <row r="29677" spans="15:15" x14ac:dyDescent="0.2">
      <c r="O29677" s="62"/>
    </row>
    <row r="29678" spans="15:15" x14ac:dyDescent="0.2">
      <c r="O29678" s="62"/>
    </row>
    <row r="29679" spans="15:15" x14ac:dyDescent="0.2">
      <c r="O29679" s="62"/>
    </row>
    <row r="29680" spans="15:15" x14ac:dyDescent="0.2">
      <c r="O29680" s="62"/>
    </row>
    <row r="29681" spans="15:15" x14ac:dyDescent="0.2">
      <c r="O29681" s="62"/>
    </row>
    <row r="29682" spans="15:15" x14ac:dyDescent="0.2">
      <c r="O29682" s="62"/>
    </row>
    <row r="29683" spans="15:15" x14ac:dyDescent="0.2">
      <c r="O29683" s="62"/>
    </row>
    <row r="29684" spans="15:15" x14ac:dyDescent="0.2">
      <c r="O29684" s="62"/>
    </row>
    <row r="29685" spans="15:15" x14ac:dyDescent="0.2">
      <c r="O29685" s="62"/>
    </row>
    <row r="29686" spans="15:15" x14ac:dyDescent="0.2">
      <c r="O29686" s="62"/>
    </row>
    <row r="29687" spans="15:15" x14ac:dyDescent="0.2">
      <c r="O29687" s="62"/>
    </row>
    <row r="29688" spans="15:15" x14ac:dyDescent="0.2">
      <c r="O29688" s="62"/>
    </row>
    <row r="29689" spans="15:15" x14ac:dyDescent="0.2">
      <c r="O29689" s="62"/>
    </row>
    <row r="29690" spans="15:15" x14ac:dyDescent="0.2">
      <c r="O29690" s="62"/>
    </row>
    <row r="29691" spans="15:15" x14ac:dyDescent="0.2">
      <c r="O29691" s="62"/>
    </row>
    <row r="29692" spans="15:15" x14ac:dyDescent="0.2">
      <c r="O29692" s="62"/>
    </row>
    <row r="29693" spans="15:15" x14ac:dyDescent="0.2">
      <c r="O29693" s="62"/>
    </row>
    <row r="29694" spans="15:15" x14ac:dyDescent="0.2">
      <c r="O29694" s="62"/>
    </row>
    <row r="29695" spans="15:15" x14ac:dyDescent="0.2">
      <c r="O29695" s="62"/>
    </row>
    <row r="29696" spans="15:15" x14ac:dyDescent="0.2">
      <c r="O29696" s="62"/>
    </row>
    <row r="29697" spans="15:15" x14ac:dyDescent="0.2">
      <c r="O29697" s="62"/>
    </row>
    <row r="29698" spans="15:15" x14ac:dyDescent="0.2">
      <c r="O29698" s="62"/>
    </row>
    <row r="29699" spans="15:15" x14ac:dyDescent="0.2">
      <c r="O29699" s="62"/>
    </row>
    <row r="29700" spans="15:15" x14ac:dyDescent="0.2">
      <c r="O29700" s="62"/>
    </row>
    <row r="29701" spans="15:15" x14ac:dyDescent="0.2">
      <c r="O29701" s="62"/>
    </row>
    <row r="29702" spans="15:15" x14ac:dyDescent="0.2">
      <c r="O29702" s="62"/>
    </row>
    <row r="29703" spans="15:15" x14ac:dyDescent="0.2">
      <c r="O29703" s="62"/>
    </row>
    <row r="29704" spans="15:15" x14ac:dyDescent="0.2">
      <c r="O29704" s="62"/>
    </row>
    <row r="29705" spans="15:15" x14ac:dyDescent="0.2">
      <c r="O29705" s="62"/>
    </row>
    <row r="29706" spans="15:15" x14ac:dyDescent="0.2">
      <c r="O29706" s="62"/>
    </row>
    <row r="29707" spans="15:15" x14ac:dyDescent="0.2">
      <c r="O29707" s="62"/>
    </row>
    <row r="29708" spans="15:15" x14ac:dyDescent="0.2">
      <c r="O29708" s="62"/>
    </row>
    <row r="29709" spans="15:15" x14ac:dyDescent="0.2">
      <c r="O29709" s="62"/>
    </row>
    <row r="29710" spans="15:15" x14ac:dyDescent="0.2">
      <c r="O29710" s="62"/>
    </row>
    <row r="29711" spans="15:15" x14ac:dyDescent="0.2">
      <c r="O29711" s="62"/>
    </row>
    <row r="29712" spans="15:15" x14ac:dyDescent="0.2">
      <c r="O29712" s="62"/>
    </row>
    <row r="29713" spans="15:15" x14ac:dyDescent="0.2">
      <c r="O29713" s="62"/>
    </row>
    <row r="29714" spans="15:15" x14ac:dyDescent="0.2">
      <c r="O29714" s="62"/>
    </row>
    <row r="29715" spans="15:15" x14ac:dyDescent="0.2">
      <c r="O29715" s="62"/>
    </row>
    <row r="29716" spans="15:15" x14ac:dyDescent="0.2">
      <c r="O29716" s="62"/>
    </row>
    <row r="29717" spans="15:15" x14ac:dyDescent="0.2">
      <c r="O29717" s="62"/>
    </row>
    <row r="29718" spans="15:15" x14ac:dyDescent="0.2">
      <c r="O29718" s="62"/>
    </row>
    <row r="29719" spans="15:15" x14ac:dyDescent="0.2">
      <c r="O29719" s="62"/>
    </row>
    <row r="29720" spans="15:15" x14ac:dyDescent="0.2">
      <c r="O29720" s="62"/>
    </row>
    <row r="29721" spans="15:15" x14ac:dyDescent="0.2">
      <c r="O29721" s="62"/>
    </row>
    <row r="29722" spans="15:15" x14ac:dyDescent="0.2">
      <c r="O29722" s="62"/>
    </row>
    <row r="29723" spans="15:15" x14ac:dyDescent="0.2">
      <c r="O29723" s="62"/>
    </row>
    <row r="29724" spans="15:15" x14ac:dyDescent="0.2">
      <c r="O29724" s="62"/>
    </row>
    <row r="29725" spans="15:15" x14ac:dyDescent="0.2">
      <c r="O29725" s="62"/>
    </row>
    <row r="29726" spans="15:15" x14ac:dyDescent="0.2">
      <c r="O29726" s="62"/>
    </row>
    <row r="29727" spans="15:15" x14ac:dyDescent="0.2">
      <c r="O29727" s="62"/>
    </row>
    <row r="29728" spans="15:15" x14ac:dyDescent="0.2">
      <c r="O29728" s="62"/>
    </row>
    <row r="29729" spans="15:15" x14ac:dyDescent="0.2">
      <c r="O29729" s="62"/>
    </row>
    <row r="29730" spans="15:15" x14ac:dyDescent="0.2">
      <c r="O29730" s="62"/>
    </row>
    <row r="29731" spans="15:15" x14ac:dyDescent="0.2">
      <c r="O29731" s="62"/>
    </row>
    <row r="29732" spans="15:15" x14ac:dyDescent="0.2">
      <c r="O29732" s="62"/>
    </row>
    <row r="29733" spans="15:15" x14ac:dyDescent="0.2">
      <c r="O29733" s="62"/>
    </row>
    <row r="29734" spans="15:15" x14ac:dyDescent="0.2">
      <c r="O29734" s="62"/>
    </row>
    <row r="29735" spans="15:15" x14ac:dyDescent="0.2">
      <c r="O29735" s="62"/>
    </row>
    <row r="29736" spans="15:15" x14ac:dyDescent="0.2">
      <c r="O29736" s="62"/>
    </row>
    <row r="29737" spans="15:15" x14ac:dyDescent="0.2">
      <c r="O29737" s="62"/>
    </row>
    <row r="29738" spans="15:15" x14ac:dyDescent="0.2">
      <c r="O29738" s="62"/>
    </row>
    <row r="29739" spans="15:15" x14ac:dyDescent="0.2">
      <c r="O29739" s="62"/>
    </row>
    <row r="29740" spans="15:15" x14ac:dyDescent="0.2">
      <c r="O29740" s="62"/>
    </row>
    <row r="29741" spans="15:15" x14ac:dyDescent="0.2">
      <c r="O29741" s="62"/>
    </row>
    <row r="29742" spans="15:15" x14ac:dyDescent="0.2">
      <c r="O29742" s="62"/>
    </row>
    <row r="29743" spans="15:15" x14ac:dyDescent="0.2">
      <c r="O29743" s="62"/>
    </row>
    <row r="29744" spans="15:15" x14ac:dyDescent="0.2">
      <c r="O29744" s="62"/>
    </row>
    <row r="29745" spans="15:15" x14ac:dyDescent="0.2">
      <c r="O29745" s="62"/>
    </row>
    <row r="29746" spans="15:15" x14ac:dyDescent="0.2">
      <c r="O29746" s="62"/>
    </row>
    <row r="29747" spans="15:15" x14ac:dyDescent="0.2">
      <c r="O29747" s="62"/>
    </row>
    <row r="29748" spans="15:15" x14ac:dyDescent="0.2">
      <c r="O29748" s="62"/>
    </row>
    <row r="29749" spans="15:15" x14ac:dyDescent="0.2">
      <c r="O29749" s="62"/>
    </row>
    <row r="29750" spans="15:15" x14ac:dyDescent="0.2">
      <c r="O29750" s="62"/>
    </row>
    <row r="29751" spans="15:15" x14ac:dyDescent="0.2">
      <c r="O29751" s="62"/>
    </row>
    <row r="29752" spans="15:15" x14ac:dyDescent="0.2">
      <c r="O29752" s="62"/>
    </row>
    <row r="29753" spans="15:15" x14ac:dyDescent="0.2">
      <c r="O29753" s="62"/>
    </row>
    <row r="29754" spans="15:15" x14ac:dyDescent="0.2">
      <c r="O29754" s="62"/>
    </row>
    <row r="29755" spans="15:15" x14ac:dyDescent="0.2">
      <c r="O29755" s="62"/>
    </row>
    <row r="29756" spans="15:15" x14ac:dyDescent="0.2">
      <c r="O29756" s="62"/>
    </row>
    <row r="29757" spans="15:15" x14ac:dyDescent="0.2">
      <c r="O29757" s="62"/>
    </row>
    <row r="29758" spans="15:15" x14ac:dyDescent="0.2">
      <c r="O29758" s="62"/>
    </row>
    <row r="29759" spans="15:15" x14ac:dyDescent="0.2">
      <c r="O29759" s="62"/>
    </row>
    <row r="29760" spans="15:15" x14ac:dyDescent="0.2">
      <c r="O29760" s="62"/>
    </row>
    <row r="29761" spans="15:15" x14ac:dyDescent="0.2">
      <c r="O29761" s="62"/>
    </row>
    <row r="29762" spans="15:15" x14ac:dyDescent="0.2">
      <c r="O29762" s="62"/>
    </row>
    <row r="29763" spans="15:15" x14ac:dyDescent="0.2">
      <c r="O29763" s="62"/>
    </row>
    <row r="29764" spans="15:15" x14ac:dyDescent="0.2">
      <c r="O29764" s="62"/>
    </row>
    <row r="29765" spans="15:15" x14ac:dyDescent="0.2">
      <c r="O29765" s="62"/>
    </row>
    <row r="29766" spans="15:15" x14ac:dyDescent="0.2">
      <c r="O29766" s="62"/>
    </row>
    <row r="29767" spans="15:15" x14ac:dyDescent="0.2">
      <c r="O29767" s="62"/>
    </row>
    <row r="29768" spans="15:15" x14ac:dyDescent="0.2">
      <c r="O29768" s="62"/>
    </row>
    <row r="29769" spans="15:15" x14ac:dyDescent="0.2">
      <c r="O29769" s="62"/>
    </row>
    <row r="29770" spans="15:15" x14ac:dyDescent="0.2">
      <c r="O29770" s="62"/>
    </row>
    <row r="29771" spans="15:15" x14ac:dyDescent="0.2">
      <c r="O29771" s="62"/>
    </row>
    <row r="29772" spans="15:15" x14ac:dyDescent="0.2">
      <c r="O29772" s="62"/>
    </row>
    <row r="29773" spans="15:15" x14ac:dyDescent="0.2">
      <c r="O29773" s="62"/>
    </row>
    <row r="29774" spans="15:15" x14ac:dyDescent="0.2">
      <c r="O29774" s="62"/>
    </row>
    <row r="29775" spans="15:15" x14ac:dyDescent="0.2">
      <c r="O29775" s="62"/>
    </row>
    <row r="29776" spans="15:15" x14ac:dyDescent="0.2">
      <c r="O29776" s="62"/>
    </row>
    <row r="29777" spans="15:15" x14ac:dyDescent="0.2">
      <c r="O29777" s="62"/>
    </row>
    <row r="29778" spans="15:15" x14ac:dyDescent="0.2">
      <c r="O29778" s="62"/>
    </row>
    <row r="29779" spans="15:15" x14ac:dyDescent="0.2">
      <c r="O29779" s="62"/>
    </row>
    <row r="29780" spans="15:15" x14ac:dyDescent="0.2">
      <c r="O29780" s="62"/>
    </row>
    <row r="29781" spans="15:15" x14ac:dyDescent="0.2">
      <c r="O29781" s="62"/>
    </row>
    <row r="29782" spans="15:15" x14ac:dyDescent="0.2">
      <c r="O29782" s="62"/>
    </row>
    <row r="29783" spans="15:15" x14ac:dyDescent="0.2">
      <c r="O29783" s="62"/>
    </row>
    <row r="29784" spans="15:15" x14ac:dyDescent="0.2">
      <c r="O29784" s="62"/>
    </row>
    <row r="29785" spans="15:15" x14ac:dyDescent="0.2">
      <c r="O29785" s="62"/>
    </row>
    <row r="29786" spans="15:15" x14ac:dyDescent="0.2">
      <c r="O29786" s="62"/>
    </row>
    <row r="29787" spans="15:15" x14ac:dyDescent="0.2">
      <c r="O29787" s="62"/>
    </row>
    <row r="29788" spans="15:15" x14ac:dyDescent="0.2">
      <c r="O29788" s="62"/>
    </row>
    <row r="29789" spans="15:15" x14ac:dyDescent="0.2">
      <c r="O29789" s="62"/>
    </row>
    <row r="29790" spans="15:15" x14ac:dyDescent="0.2">
      <c r="O29790" s="62"/>
    </row>
    <row r="29791" spans="15:15" x14ac:dyDescent="0.2">
      <c r="O29791" s="62"/>
    </row>
    <row r="29792" spans="15:15" x14ac:dyDescent="0.2">
      <c r="O29792" s="62"/>
    </row>
    <row r="29793" spans="15:15" x14ac:dyDescent="0.2">
      <c r="O29793" s="62"/>
    </row>
    <row r="29794" spans="15:15" x14ac:dyDescent="0.2">
      <c r="O29794" s="62"/>
    </row>
    <row r="29795" spans="15:15" x14ac:dyDescent="0.2">
      <c r="O29795" s="62"/>
    </row>
    <row r="29796" spans="15:15" x14ac:dyDescent="0.2">
      <c r="O29796" s="62"/>
    </row>
    <row r="29797" spans="15:15" x14ac:dyDescent="0.2">
      <c r="O29797" s="62"/>
    </row>
    <row r="29798" spans="15:15" x14ac:dyDescent="0.2">
      <c r="O29798" s="62"/>
    </row>
    <row r="29799" spans="15:15" x14ac:dyDescent="0.2">
      <c r="O29799" s="62"/>
    </row>
    <row r="29800" spans="15:15" x14ac:dyDescent="0.2">
      <c r="O29800" s="62"/>
    </row>
    <row r="29801" spans="15:15" x14ac:dyDescent="0.2">
      <c r="O29801" s="62"/>
    </row>
    <row r="29802" spans="15:15" x14ac:dyDescent="0.2">
      <c r="O29802" s="62"/>
    </row>
    <row r="29803" spans="15:15" x14ac:dyDescent="0.2">
      <c r="O29803" s="62"/>
    </row>
    <row r="29804" spans="15:15" x14ac:dyDescent="0.2">
      <c r="O29804" s="62"/>
    </row>
    <row r="29805" spans="15:15" x14ac:dyDescent="0.2">
      <c r="O29805" s="62"/>
    </row>
    <row r="29806" spans="15:15" x14ac:dyDescent="0.2">
      <c r="O29806" s="62"/>
    </row>
    <row r="29807" spans="15:15" x14ac:dyDescent="0.2">
      <c r="O29807" s="62"/>
    </row>
    <row r="29808" spans="15:15" x14ac:dyDescent="0.2">
      <c r="O29808" s="62"/>
    </row>
    <row r="29809" spans="15:15" x14ac:dyDescent="0.2">
      <c r="O29809" s="62"/>
    </row>
    <row r="29810" spans="15:15" x14ac:dyDescent="0.2">
      <c r="O29810" s="62"/>
    </row>
    <row r="29811" spans="15:15" x14ac:dyDescent="0.2">
      <c r="O29811" s="62"/>
    </row>
    <row r="29812" spans="15:15" x14ac:dyDescent="0.2">
      <c r="O29812" s="62"/>
    </row>
    <row r="29813" spans="15:15" x14ac:dyDescent="0.2">
      <c r="O29813" s="62"/>
    </row>
    <row r="29814" spans="15:15" x14ac:dyDescent="0.2">
      <c r="O29814" s="62"/>
    </row>
    <row r="29815" spans="15:15" x14ac:dyDescent="0.2">
      <c r="O29815" s="62"/>
    </row>
    <row r="29816" spans="15:15" x14ac:dyDescent="0.2">
      <c r="O29816" s="62"/>
    </row>
    <row r="29817" spans="15:15" x14ac:dyDescent="0.2">
      <c r="O29817" s="62"/>
    </row>
    <row r="29818" spans="15:15" x14ac:dyDescent="0.2">
      <c r="O29818" s="62"/>
    </row>
    <row r="29819" spans="15:15" x14ac:dyDescent="0.2">
      <c r="O29819" s="62"/>
    </row>
    <row r="29820" spans="15:15" x14ac:dyDescent="0.2">
      <c r="O29820" s="62"/>
    </row>
    <row r="29821" spans="15:15" x14ac:dyDescent="0.2">
      <c r="O29821" s="62"/>
    </row>
    <row r="29822" spans="15:15" x14ac:dyDescent="0.2">
      <c r="O29822" s="62"/>
    </row>
    <row r="29823" spans="15:15" x14ac:dyDescent="0.2">
      <c r="O29823" s="62"/>
    </row>
    <row r="29824" spans="15:15" x14ac:dyDescent="0.2">
      <c r="O29824" s="62"/>
    </row>
    <row r="29825" spans="15:15" x14ac:dyDescent="0.2">
      <c r="O29825" s="62"/>
    </row>
    <row r="29826" spans="15:15" x14ac:dyDescent="0.2">
      <c r="O29826" s="62"/>
    </row>
    <row r="29827" spans="15:15" x14ac:dyDescent="0.2">
      <c r="O29827" s="62"/>
    </row>
    <row r="29828" spans="15:15" x14ac:dyDescent="0.2">
      <c r="O29828" s="62"/>
    </row>
    <row r="29829" spans="15:15" x14ac:dyDescent="0.2">
      <c r="O29829" s="62"/>
    </row>
    <row r="29830" spans="15:15" x14ac:dyDescent="0.2">
      <c r="O29830" s="62"/>
    </row>
    <row r="29831" spans="15:15" x14ac:dyDescent="0.2">
      <c r="O29831" s="62"/>
    </row>
    <row r="29832" spans="15:15" x14ac:dyDescent="0.2">
      <c r="O29832" s="62"/>
    </row>
    <row r="29833" spans="15:15" x14ac:dyDescent="0.2">
      <c r="O29833" s="62"/>
    </row>
    <row r="29834" spans="15:15" x14ac:dyDescent="0.2">
      <c r="O29834" s="62"/>
    </row>
    <row r="29835" spans="15:15" x14ac:dyDescent="0.2">
      <c r="O29835" s="62"/>
    </row>
    <row r="29836" spans="15:15" x14ac:dyDescent="0.2">
      <c r="O29836" s="62"/>
    </row>
    <row r="29837" spans="15:15" x14ac:dyDescent="0.2">
      <c r="O29837" s="62"/>
    </row>
    <row r="29838" spans="15:15" x14ac:dyDescent="0.2">
      <c r="O29838" s="62"/>
    </row>
    <row r="29839" spans="15:15" x14ac:dyDescent="0.2">
      <c r="O29839" s="62"/>
    </row>
    <row r="29840" spans="15:15" x14ac:dyDescent="0.2">
      <c r="O29840" s="62"/>
    </row>
    <row r="29841" spans="15:15" x14ac:dyDescent="0.2">
      <c r="O29841" s="62"/>
    </row>
    <row r="29842" spans="15:15" x14ac:dyDescent="0.2">
      <c r="O29842" s="62"/>
    </row>
    <row r="29843" spans="15:15" x14ac:dyDescent="0.2">
      <c r="O29843" s="62"/>
    </row>
    <row r="29844" spans="15:15" x14ac:dyDescent="0.2">
      <c r="O29844" s="62"/>
    </row>
    <row r="29845" spans="15:15" x14ac:dyDescent="0.2">
      <c r="O29845" s="62"/>
    </row>
    <row r="29846" spans="15:15" x14ac:dyDescent="0.2">
      <c r="O29846" s="62"/>
    </row>
    <row r="29847" spans="15:15" x14ac:dyDescent="0.2">
      <c r="O29847" s="62"/>
    </row>
    <row r="29848" spans="15:15" x14ac:dyDescent="0.2">
      <c r="O29848" s="62"/>
    </row>
    <row r="29849" spans="15:15" x14ac:dyDescent="0.2">
      <c r="O29849" s="62"/>
    </row>
    <row r="29850" spans="15:15" x14ac:dyDescent="0.2">
      <c r="O29850" s="62"/>
    </row>
    <row r="29851" spans="15:15" x14ac:dyDescent="0.2">
      <c r="O29851" s="62"/>
    </row>
    <row r="29852" spans="15:15" x14ac:dyDescent="0.2">
      <c r="O29852" s="62"/>
    </row>
    <row r="29853" spans="15:15" x14ac:dyDescent="0.2">
      <c r="O29853" s="62"/>
    </row>
    <row r="29854" spans="15:15" x14ac:dyDescent="0.2">
      <c r="O29854" s="62"/>
    </row>
    <row r="29855" spans="15:15" x14ac:dyDescent="0.2">
      <c r="O29855" s="62"/>
    </row>
    <row r="29856" spans="15:15" x14ac:dyDescent="0.2">
      <c r="O29856" s="62"/>
    </row>
    <row r="29857" spans="15:15" x14ac:dyDescent="0.2">
      <c r="O29857" s="62"/>
    </row>
    <row r="29858" spans="15:15" x14ac:dyDescent="0.2">
      <c r="O29858" s="62"/>
    </row>
    <row r="29859" spans="15:15" x14ac:dyDescent="0.2">
      <c r="O29859" s="62"/>
    </row>
    <row r="29860" spans="15:15" x14ac:dyDescent="0.2">
      <c r="O29860" s="62"/>
    </row>
    <row r="29861" spans="15:15" x14ac:dyDescent="0.2">
      <c r="O29861" s="62"/>
    </row>
    <row r="29862" spans="15:15" x14ac:dyDescent="0.2">
      <c r="O29862" s="62"/>
    </row>
    <row r="29863" spans="15:15" x14ac:dyDescent="0.2">
      <c r="O29863" s="62"/>
    </row>
    <row r="29864" spans="15:15" x14ac:dyDescent="0.2">
      <c r="O29864" s="62"/>
    </row>
    <row r="29865" spans="15:15" x14ac:dyDescent="0.2">
      <c r="O29865" s="62"/>
    </row>
    <row r="29866" spans="15:15" x14ac:dyDescent="0.2">
      <c r="O29866" s="62"/>
    </row>
    <row r="29867" spans="15:15" x14ac:dyDescent="0.2">
      <c r="O29867" s="62"/>
    </row>
    <row r="29868" spans="15:15" x14ac:dyDescent="0.2">
      <c r="O29868" s="62"/>
    </row>
    <row r="29869" spans="15:15" x14ac:dyDescent="0.2">
      <c r="O29869" s="62"/>
    </row>
    <row r="29870" spans="15:15" x14ac:dyDescent="0.2">
      <c r="O29870" s="62"/>
    </row>
    <row r="29871" spans="15:15" x14ac:dyDescent="0.2">
      <c r="O29871" s="62"/>
    </row>
    <row r="29872" spans="15:15" x14ac:dyDescent="0.2">
      <c r="O29872" s="62"/>
    </row>
    <row r="29873" spans="15:15" x14ac:dyDescent="0.2">
      <c r="O29873" s="62"/>
    </row>
    <row r="29874" spans="15:15" x14ac:dyDescent="0.2">
      <c r="O29874" s="62"/>
    </row>
    <row r="29875" spans="15:15" x14ac:dyDescent="0.2">
      <c r="O29875" s="62"/>
    </row>
    <row r="29876" spans="15:15" x14ac:dyDescent="0.2">
      <c r="O29876" s="62"/>
    </row>
    <row r="29877" spans="15:15" x14ac:dyDescent="0.2">
      <c r="O29877" s="62"/>
    </row>
    <row r="29878" spans="15:15" x14ac:dyDescent="0.2">
      <c r="O29878" s="62"/>
    </row>
    <row r="29879" spans="15:15" x14ac:dyDescent="0.2">
      <c r="O29879" s="62"/>
    </row>
    <row r="29880" spans="15:15" x14ac:dyDescent="0.2">
      <c r="O29880" s="62"/>
    </row>
    <row r="29881" spans="15:15" x14ac:dyDescent="0.2">
      <c r="O29881" s="62"/>
    </row>
    <row r="29882" spans="15:15" x14ac:dyDescent="0.2">
      <c r="O29882" s="62"/>
    </row>
    <row r="29883" spans="15:15" x14ac:dyDescent="0.2">
      <c r="O29883" s="62"/>
    </row>
    <row r="29884" spans="15:15" x14ac:dyDescent="0.2">
      <c r="O29884" s="62"/>
    </row>
    <row r="29885" spans="15:15" x14ac:dyDescent="0.2">
      <c r="O29885" s="62"/>
    </row>
    <row r="29886" spans="15:15" x14ac:dyDescent="0.2">
      <c r="O29886" s="62"/>
    </row>
    <row r="29887" spans="15:15" x14ac:dyDescent="0.2">
      <c r="O29887" s="62"/>
    </row>
    <row r="29888" spans="15:15" x14ac:dyDescent="0.2">
      <c r="O29888" s="62"/>
    </row>
    <row r="29889" spans="15:15" x14ac:dyDescent="0.2">
      <c r="O29889" s="62"/>
    </row>
    <row r="29890" spans="15:15" x14ac:dyDescent="0.2">
      <c r="O29890" s="62"/>
    </row>
    <row r="29891" spans="15:15" x14ac:dyDescent="0.2">
      <c r="O29891" s="62"/>
    </row>
    <row r="29892" spans="15:15" x14ac:dyDescent="0.2">
      <c r="O29892" s="62"/>
    </row>
    <row r="29893" spans="15:15" x14ac:dyDescent="0.2">
      <c r="O29893" s="62"/>
    </row>
    <row r="29894" spans="15:15" x14ac:dyDescent="0.2">
      <c r="O29894" s="62"/>
    </row>
    <row r="29895" spans="15:15" x14ac:dyDescent="0.2">
      <c r="O29895" s="62"/>
    </row>
    <row r="29896" spans="15:15" x14ac:dyDescent="0.2">
      <c r="O29896" s="62"/>
    </row>
    <row r="29897" spans="15:15" x14ac:dyDescent="0.2">
      <c r="O29897" s="62"/>
    </row>
    <row r="29898" spans="15:15" x14ac:dyDescent="0.2">
      <c r="O29898" s="62"/>
    </row>
    <row r="29899" spans="15:15" x14ac:dyDescent="0.2">
      <c r="O29899" s="62"/>
    </row>
    <row r="29900" spans="15:15" x14ac:dyDescent="0.2">
      <c r="O29900" s="62"/>
    </row>
    <row r="29901" spans="15:15" x14ac:dyDescent="0.2">
      <c r="O29901" s="62"/>
    </row>
    <row r="29902" spans="15:15" x14ac:dyDescent="0.2">
      <c r="O29902" s="62"/>
    </row>
    <row r="29903" spans="15:15" x14ac:dyDescent="0.2">
      <c r="O29903" s="62"/>
    </row>
    <row r="29904" spans="15:15" x14ac:dyDescent="0.2">
      <c r="O29904" s="62"/>
    </row>
    <row r="29905" spans="15:15" x14ac:dyDescent="0.2">
      <c r="O29905" s="62"/>
    </row>
    <row r="29906" spans="15:15" x14ac:dyDescent="0.2">
      <c r="O29906" s="62"/>
    </row>
    <row r="29907" spans="15:15" x14ac:dyDescent="0.2">
      <c r="O29907" s="62"/>
    </row>
    <row r="29908" spans="15:15" x14ac:dyDescent="0.2">
      <c r="O29908" s="62"/>
    </row>
    <row r="29909" spans="15:15" x14ac:dyDescent="0.2">
      <c r="O29909" s="62"/>
    </row>
    <row r="29910" spans="15:15" x14ac:dyDescent="0.2">
      <c r="O29910" s="62"/>
    </row>
    <row r="29911" spans="15:15" x14ac:dyDescent="0.2">
      <c r="O29911" s="62"/>
    </row>
    <row r="29912" spans="15:15" x14ac:dyDescent="0.2">
      <c r="O29912" s="62"/>
    </row>
    <row r="29913" spans="15:15" x14ac:dyDescent="0.2">
      <c r="O29913" s="62"/>
    </row>
    <row r="29914" spans="15:15" x14ac:dyDescent="0.2">
      <c r="O29914" s="62"/>
    </row>
    <row r="29915" spans="15:15" x14ac:dyDescent="0.2">
      <c r="O29915" s="62"/>
    </row>
    <row r="29916" spans="15:15" x14ac:dyDescent="0.2">
      <c r="O29916" s="62"/>
    </row>
    <row r="29917" spans="15:15" x14ac:dyDescent="0.2">
      <c r="O29917" s="62"/>
    </row>
    <row r="29918" spans="15:15" x14ac:dyDescent="0.2">
      <c r="O29918" s="62"/>
    </row>
    <row r="29919" spans="15:15" x14ac:dyDescent="0.2">
      <c r="O29919" s="62"/>
    </row>
    <row r="29920" spans="15:15" x14ac:dyDescent="0.2">
      <c r="O29920" s="62"/>
    </row>
    <row r="29921" spans="15:15" x14ac:dyDescent="0.2">
      <c r="O29921" s="62"/>
    </row>
    <row r="29922" spans="15:15" x14ac:dyDescent="0.2">
      <c r="O29922" s="62"/>
    </row>
    <row r="29923" spans="15:15" x14ac:dyDescent="0.2">
      <c r="O29923" s="62"/>
    </row>
    <row r="29924" spans="15:15" x14ac:dyDescent="0.2">
      <c r="O29924" s="62"/>
    </row>
    <row r="29925" spans="15:15" x14ac:dyDescent="0.2">
      <c r="O29925" s="62"/>
    </row>
    <row r="29926" spans="15:15" x14ac:dyDescent="0.2">
      <c r="O29926" s="62"/>
    </row>
    <row r="29927" spans="15:15" x14ac:dyDescent="0.2">
      <c r="O29927" s="62"/>
    </row>
    <row r="29928" spans="15:15" x14ac:dyDescent="0.2">
      <c r="O29928" s="62"/>
    </row>
    <row r="29929" spans="15:15" x14ac:dyDescent="0.2">
      <c r="O29929" s="62"/>
    </row>
    <row r="29930" spans="15:15" x14ac:dyDescent="0.2">
      <c r="O29930" s="62"/>
    </row>
    <row r="29931" spans="15:15" x14ac:dyDescent="0.2">
      <c r="O29931" s="62"/>
    </row>
    <row r="29932" spans="15:15" x14ac:dyDescent="0.2">
      <c r="O29932" s="62"/>
    </row>
    <row r="29933" spans="15:15" x14ac:dyDescent="0.2">
      <c r="O29933" s="62"/>
    </row>
    <row r="29934" spans="15:15" x14ac:dyDescent="0.2">
      <c r="O29934" s="62"/>
    </row>
    <row r="29935" spans="15:15" x14ac:dyDescent="0.2">
      <c r="O29935" s="62"/>
    </row>
    <row r="29936" spans="15:15" x14ac:dyDescent="0.2">
      <c r="O29936" s="62"/>
    </row>
    <row r="29937" spans="15:15" x14ac:dyDescent="0.2">
      <c r="O29937" s="62"/>
    </row>
    <row r="29938" spans="15:15" x14ac:dyDescent="0.2">
      <c r="O29938" s="62"/>
    </row>
    <row r="29939" spans="15:15" x14ac:dyDescent="0.2">
      <c r="O29939" s="62"/>
    </row>
    <row r="29940" spans="15:15" x14ac:dyDescent="0.2">
      <c r="O29940" s="62"/>
    </row>
    <row r="29941" spans="15:15" x14ac:dyDescent="0.2">
      <c r="O29941" s="62"/>
    </row>
    <row r="29942" spans="15:15" x14ac:dyDescent="0.2">
      <c r="O29942" s="62"/>
    </row>
    <row r="29943" spans="15:15" x14ac:dyDescent="0.2">
      <c r="O29943" s="62"/>
    </row>
    <row r="29944" spans="15:15" x14ac:dyDescent="0.2">
      <c r="O29944" s="62"/>
    </row>
    <row r="29945" spans="15:15" x14ac:dyDescent="0.2">
      <c r="O29945" s="62"/>
    </row>
    <row r="29946" spans="15:15" x14ac:dyDescent="0.2">
      <c r="O29946" s="62"/>
    </row>
    <row r="29947" spans="15:15" x14ac:dyDescent="0.2">
      <c r="O29947" s="62"/>
    </row>
    <row r="29948" spans="15:15" x14ac:dyDescent="0.2">
      <c r="O29948" s="62"/>
    </row>
    <row r="29949" spans="15:15" x14ac:dyDescent="0.2">
      <c r="O29949" s="62"/>
    </row>
    <row r="29950" spans="15:15" x14ac:dyDescent="0.2">
      <c r="O29950" s="62"/>
    </row>
    <row r="29951" spans="15:15" x14ac:dyDescent="0.2">
      <c r="O29951" s="62"/>
    </row>
    <row r="29952" spans="15:15" x14ac:dyDescent="0.2">
      <c r="O29952" s="62"/>
    </row>
    <row r="29953" spans="15:15" x14ac:dyDescent="0.2">
      <c r="O29953" s="62"/>
    </row>
    <row r="29954" spans="15:15" x14ac:dyDescent="0.2">
      <c r="O29954" s="62"/>
    </row>
    <row r="29955" spans="15:15" x14ac:dyDescent="0.2">
      <c r="O29955" s="62"/>
    </row>
    <row r="29956" spans="15:15" x14ac:dyDescent="0.2">
      <c r="O29956" s="62"/>
    </row>
    <row r="29957" spans="15:15" x14ac:dyDescent="0.2">
      <c r="O29957" s="62"/>
    </row>
    <row r="29958" spans="15:15" x14ac:dyDescent="0.2">
      <c r="O29958" s="62"/>
    </row>
    <row r="29959" spans="15:15" x14ac:dyDescent="0.2">
      <c r="O29959" s="62"/>
    </row>
    <row r="29960" spans="15:15" x14ac:dyDescent="0.2">
      <c r="O29960" s="62"/>
    </row>
    <row r="29961" spans="15:15" x14ac:dyDescent="0.2">
      <c r="O29961" s="62"/>
    </row>
    <row r="29962" spans="15:15" x14ac:dyDescent="0.2">
      <c r="O29962" s="62"/>
    </row>
    <row r="29963" spans="15:15" x14ac:dyDescent="0.2">
      <c r="O29963" s="62"/>
    </row>
    <row r="29964" spans="15:15" x14ac:dyDescent="0.2">
      <c r="O29964" s="62"/>
    </row>
    <row r="29965" spans="15:15" x14ac:dyDescent="0.2">
      <c r="O29965" s="62"/>
    </row>
    <row r="29966" spans="15:15" x14ac:dyDescent="0.2">
      <c r="O29966" s="62"/>
    </row>
    <row r="29967" spans="15:15" x14ac:dyDescent="0.2">
      <c r="O29967" s="62"/>
    </row>
    <row r="29968" spans="15:15" x14ac:dyDescent="0.2">
      <c r="O29968" s="62"/>
    </row>
    <row r="29969" spans="15:15" x14ac:dyDescent="0.2">
      <c r="O29969" s="62"/>
    </row>
    <row r="29970" spans="15:15" x14ac:dyDescent="0.2">
      <c r="O29970" s="62"/>
    </row>
    <row r="29971" spans="15:15" x14ac:dyDescent="0.2">
      <c r="O29971" s="62"/>
    </row>
    <row r="29972" spans="15:15" x14ac:dyDescent="0.2">
      <c r="O29972" s="62"/>
    </row>
    <row r="29973" spans="15:15" x14ac:dyDescent="0.2">
      <c r="O29973" s="62"/>
    </row>
    <row r="29974" spans="15:15" x14ac:dyDescent="0.2">
      <c r="O29974" s="62"/>
    </row>
    <row r="29975" spans="15:15" x14ac:dyDescent="0.2">
      <c r="O29975" s="62"/>
    </row>
    <row r="29976" spans="15:15" x14ac:dyDescent="0.2">
      <c r="O29976" s="62"/>
    </row>
    <row r="29977" spans="15:15" x14ac:dyDescent="0.2">
      <c r="O29977" s="62"/>
    </row>
    <row r="29978" spans="15:15" x14ac:dyDescent="0.2">
      <c r="O29978" s="62"/>
    </row>
    <row r="29979" spans="15:15" x14ac:dyDescent="0.2">
      <c r="O29979" s="62"/>
    </row>
    <row r="29980" spans="15:15" x14ac:dyDescent="0.2">
      <c r="O29980" s="62"/>
    </row>
    <row r="29981" spans="15:15" x14ac:dyDescent="0.2">
      <c r="O29981" s="62"/>
    </row>
    <row r="29982" spans="15:15" x14ac:dyDescent="0.2">
      <c r="O29982" s="62"/>
    </row>
    <row r="29983" spans="15:15" x14ac:dyDescent="0.2">
      <c r="O29983" s="62"/>
    </row>
    <row r="29984" spans="15:15" x14ac:dyDescent="0.2">
      <c r="O29984" s="62"/>
    </row>
    <row r="29985" spans="15:15" x14ac:dyDescent="0.2">
      <c r="O29985" s="62"/>
    </row>
    <row r="29986" spans="15:15" x14ac:dyDescent="0.2">
      <c r="O29986" s="62"/>
    </row>
    <row r="29987" spans="15:15" x14ac:dyDescent="0.2">
      <c r="O29987" s="62"/>
    </row>
    <row r="29988" spans="15:15" x14ac:dyDescent="0.2">
      <c r="O29988" s="62"/>
    </row>
    <row r="29989" spans="15:15" x14ac:dyDescent="0.2">
      <c r="O29989" s="62"/>
    </row>
    <row r="29990" spans="15:15" x14ac:dyDescent="0.2">
      <c r="O29990" s="62"/>
    </row>
    <row r="29991" spans="15:15" x14ac:dyDescent="0.2">
      <c r="O29991" s="62"/>
    </row>
    <row r="29992" spans="15:15" x14ac:dyDescent="0.2">
      <c r="O29992" s="62"/>
    </row>
    <row r="29993" spans="15:15" x14ac:dyDescent="0.2">
      <c r="O29993" s="62"/>
    </row>
    <row r="29994" spans="15:15" x14ac:dyDescent="0.2">
      <c r="O29994" s="62"/>
    </row>
    <row r="29995" spans="15:15" x14ac:dyDescent="0.2">
      <c r="O29995" s="62"/>
    </row>
    <row r="29996" spans="15:15" x14ac:dyDescent="0.2">
      <c r="O29996" s="62"/>
    </row>
    <row r="29997" spans="15:15" x14ac:dyDescent="0.2">
      <c r="O29997" s="62"/>
    </row>
    <row r="29998" spans="15:15" x14ac:dyDescent="0.2">
      <c r="O29998" s="62"/>
    </row>
    <row r="29999" spans="15:15" x14ac:dyDescent="0.2">
      <c r="O29999" s="62"/>
    </row>
    <row r="30000" spans="15:15" x14ac:dyDescent="0.2">
      <c r="O30000" s="62"/>
    </row>
    <row r="30001" spans="15:15" x14ac:dyDescent="0.2">
      <c r="O30001" s="62"/>
    </row>
    <row r="30002" spans="15:15" x14ac:dyDescent="0.2">
      <c r="O30002" s="62"/>
    </row>
    <row r="30003" spans="15:15" x14ac:dyDescent="0.2">
      <c r="O30003" s="62"/>
    </row>
    <row r="30004" spans="15:15" x14ac:dyDescent="0.2">
      <c r="O30004" s="62"/>
    </row>
    <row r="30005" spans="15:15" x14ac:dyDescent="0.2">
      <c r="O30005" s="62"/>
    </row>
    <row r="30006" spans="15:15" x14ac:dyDescent="0.2">
      <c r="O30006" s="62"/>
    </row>
    <row r="30007" spans="15:15" x14ac:dyDescent="0.2">
      <c r="O30007" s="62"/>
    </row>
    <row r="30008" spans="15:15" x14ac:dyDescent="0.2">
      <c r="O30008" s="62"/>
    </row>
    <row r="30009" spans="15:15" x14ac:dyDescent="0.2">
      <c r="O30009" s="62"/>
    </row>
    <row r="30010" spans="15:15" x14ac:dyDescent="0.2">
      <c r="O30010" s="62"/>
    </row>
    <row r="30011" spans="15:15" x14ac:dyDescent="0.2">
      <c r="O30011" s="62"/>
    </row>
    <row r="30012" spans="15:15" x14ac:dyDescent="0.2">
      <c r="O30012" s="62"/>
    </row>
    <row r="30013" spans="15:15" x14ac:dyDescent="0.2">
      <c r="O30013" s="62"/>
    </row>
    <row r="30014" spans="15:15" x14ac:dyDescent="0.2">
      <c r="O30014" s="62"/>
    </row>
    <row r="30015" spans="15:15" x14ac:dyDescent="0.2">
      <c r="O30015" s="62"/>
    </row>
    <row r="30016" spans="15:15" x14ac:dyDescent="0.2">
      <c r="O30016" s="62"/>
    </row>
    <row r="30017" spans="15:15" x14ac:dyDescent="0.2">
      <c r="O30017" s="62"/>
    </row>
    <row r="30018" spans="15:15" x14ac:dyDescent="0.2">
      <c r="O30018" s="62"/>
    </row>
    <row r="30019" spans="15:15" x14ac:dyDescent="0.2">
      <c r="O30019" s="62"/>
    </row>
    <row r="30020" spans="15:15" x14ac:dyDescent="0.2">
      <c r="O30020" s="62"/>
    </row>
    <row r="30021" spans="15:15" x14ac:dyDescent="0.2">
      <c r="O30021" s="62"/>
    </row>
    <row r="30022" spans="15:15" x14ac:dyDescent="0.2">
      <c r="O30022" s="62"/>
    </row>
    <row r="30023" spans="15:15" x14ac:dyDescent="0.2">
      <c r="O30023" s="62"/>
    </row>
    <row r="30024" spans="15:15" x14ac:dyDescent="0.2">
      <c r="O30024" s="62"/>
    </row>
    <row r="30025" spans="15:15" x14ac:dyDescent="0.2">
      <c r="O30025" s="62"/>
    </row>
    <row r="30026" spans="15:15" x14ac:dyDescent="0.2">
      <c r="O30026" s="62"/>
    </row>
    <row r="30027" spans="15:15" x14ac:dyDescent="0.2">
      <c r="O30027" s="62"/>
    </row>
    <row r="30028" spans="15:15" x14ac:dyDescent="0.2">
      <c r="O30028" s="62"/>
    </row>
    <row r="30029" spans="15:15" x14ac:dyDescent="0.2">
      <c r="O30029" s="62"/>
    </row>
    <row r="30030" spans="15:15" x14ac:dyDescent="0.2">
      <c r="O30030" s="62"/>
    </row>
    <row r="30031" spans="15:15" x14ac:dyDescent="0.2">
      <c r="O30031" s="62"/>
    </row>
    <row r="30032" spans="15:15" x14ac:dyDescent="0.2">
      <c r="O30032" s="62"/>
    </row>
    <row r="30033" spans="15:15" x14ac:dyDescent="0.2">
      <c r="O30033" s="62"/>
    </row>
    <row r="30034" spans="15:15" x14ac:dyDescent="0.2">
      <c r="O30034" s="62"/>
    </row>
    <row r="30035" spans="15:15" x14ac:dyDescent="0.2">
      <c r="O30035" s="62"/>
    </row>
    <row r="30036" spans="15:15" x14ac:dyDescent="0.2">
      <c r="O30036" s="62"/>
    </row>
    <row r="30037" spans="15:15" x14ac:dyDescent="0.2">
      <c r="O30037" s="62"/>
    </row>
    <row r="30038" spans="15:15" x14ac:dyDescent="0.2">
      <c r="O30038" s="62"/>
    </row>
    <row r="30039" spans="15:15" x14ac:dyDescent="0.2">
      <c r="O30039" s="62"/>
    </row>
    <row r="30040" spans="15:15" x14ac:dyDescent="0.2">
      <c r="O30040" s="62"/>
    </row>
    <row r="30041" spans="15:15" x14ac:dyDescent="0.2">
      <c r="O30041" s="62"/>
    </row>
    <row r="30042" spans="15:15" x14ac:dyDescent="0.2">
      <c r="O30042" s="62"/>
    </row>
    <row r="30043" spans="15:15" x14ac:dyDescent="0.2">
      <c r="O30043" s="62"/>
    </row>
    <row r="30044" spans="15:15" x14ac:dyDescent="0.2">
      <c r="O30044" s="62"/>
    </row>
    <row r="30045" spans="15:15" x14ac:dyDescent="0.2">
      <c r="O30045" s="62"/>
    </row>
    <row r="30046" spans="15:15" x14ac:dyDescent="0.2">
      <c r="O30046" s="62"/>
    </row>
    <row r="30047" spans="15:15" x14ac:dyDescent="0.2">
      <c r="O30047" s="62"/>
    </row>
    <row r="30048" spans="15:15" x14ac:dyDescent="0.2">
      <c r="O30048" s="62"/>
    </row>
    <row r="30049" spans="15:15" x14ac:dyDescent="0.2">
      <c r="O30049" s="62"/>
    </row>
    <row r="30050" spans="15:15" x14ac:dyDescent="0.2">
      <c r="O30050" s="62"/>
    </row>
    <row r="30051" spans="15:15" x14ac:dyDescent="0.2">
      <c r="O30051" s="62"/>
    </row>
    <row r="30052" spans="15:15" x14ac:dyDescent="0.2">
      <c r="O30052" s="62"/>
    </row>
    <row r="30053" spans="15:15" x14ac:dyDescent="0.2">
      <c r="O30053" s="62"/>
    </row>
    <row r="30054" spans="15:15" x14ac:dyDescent="0.2">
      <c r="O30054" s="62"/>
    </row>
    <row r="30055" spans="15:15" x14ac:dyDescent="0.2">
      <c r="O30055" s="62"/>
    </row>
    <row r="30056" spans="15:15" x14ac:dyDescent="0.2">
      <c r="O30056" s="62"/>
    </row>
    <row r="30057" spans="15:15" x14ac:dyDescent="0.2">
      <c r="O30057" s="62"/>
    </row>
    <row r="30058" spans="15:15" x14ac:dyDescent="0.2">
      <c r="O30058" s="62"/>
    </row>
    <row r="30059" spans="15:15" x14ac:dyDescent="0.2">
      <c r="O30059" s="62"/>
    </row>
    <row r="30060" spans="15:15" x14ac:dyDescent="0.2">
      <c r="O30060" s="62"/>
    </row>
    <row r="30061" spans="15:15" x14ac:dyDescent="0.2">
      <c r="O30061" s="62"/>
    </row>
    <row r="30062" spans="15:15" x14ac:dyDescent="0.2">
      <c r="O30062" s="62"/>
    </row>
    <row r="30063" spans="15:15" x14ac:dyDescent="0.2">
      <c r="O30063" s="62"/>
    </row>
    <row r="30064" spans="15:15" x14ac:dyDescent="0.2">
      <c r="O30064" s="62"/>
    </row>
    <row r="30065" spans="15:15" x14ac:dyDescent="0.2">
      <c r="O30065" s="62"/>
    </row>
    <row r="30066" spans="15:15" x14ac:dyDescent="0.2">
      <c r="O30066" s="62"/>
    </row>
    <row r="30067" spans="15:15" x14ac:dyDescent="0.2">
      <c r="O30067" s="62"/>
    </row>
    <row r="30068" spans="15:15" x14ac:dyDescent="0.2">
      <c r="O30068" s="62"/>
    </row>
    <row r="30069" spans="15:15" x14ac:dyDescent="0.2">
      <c r="O30069" s="62"/>
    </row>
    <row r="30070" spans="15:15" x14ac:dyDescent="0.2">
      <c r="O30070" s="62"/>
    </row>
    <row r="30071" spans="15:15" x14ac:dyDescent="0.2">
      <c r="O30071" s="62"/>
    </row>
    <row r="30072" spans="15:15" x14ac:dyDescent="0.2">
      <c r="O30072" s="62"/>
    </row>
    <row r="30073" spans="15:15" x14ac:dyDescent="0.2">
      <c r="O30073" s="62"/>
    </row>
    <row r="30074" spans="15:15" x14ac:dyDescent="0.2">
      <c r="O30074" s="62"/>
    </row>
    <row r="30075" spans="15:15" x14ac:dyDescent="0.2">
      <c r="O30075" s="62"/>
    </row>
    <row r="30076" spans="15:15" x14ac:dyDescent="0.2">
      <c r="O30076" s="62"/>
    </row>
    <row r="30077" spans="15:15" x14ac:dyDescent="0.2">
      <c r="O30077" s="62"/>
    </row>
    <row r="30078" spans="15:15" x14ac:dyDescent="0.2">
      <c r="O30078" s="62"/>
    </row>
    <row r="30079" spans="15:15" x14ac:dyDescent="0.2">
      <c r="O30079" s="62"/>
    </row>
    <row r="30080" spans="15:15" x14ac:dyDescent="0.2">
      <c r="O30080" s="62"/>
    </row>
    <row r="30081" spans="15:15" x14ac:dyDescent="0.2">
      <c r="O30081" s="62"/>
    </row>
    <row r="30082" spans="15:15" x14ac:dyDescent="0.2">
      <c r="O30082" s="62"/>
    </row>
    <row r="30083" spans="15:15" x14ac:dyDescent="0.2">
      <c r="O30083" s="62"/>
    </row>
    <row r="30084" spans="15:15" x14ac:dyDescent="0.2">
      <c r="O30084" s="62"/>
    </row>
    <row r="30085" spans="15:15" x14ac:dyDescent="0.2">
      <c r="O30085" s="62"/>
    </row>
    <row r="30086" spans="15:15" x14ac:dyDescent="0.2">
      <c r="O30086" s="62"/>
    </row>
    <row r="30087" spans="15:15" x14ac:dyDescent="0.2">
      <c r="O30087" s="62"/>
    </row>
    <row r="30088" spans="15:15" x14ac:dyDescent="0.2">
      <c r="O30088" s="62"/>
    </row>
    <row r="30089" spans="15:15" x14ac:dyDescent="0.2">
      <c r="O30089" s="62"/>
    </row>
    <row r="30090" spans="15:15" x14ac:dyDescent="0.2">
      <c r="O30090" s="62"/>
    </row>
    <row r="30091" spans="15:15" x14ac:dyDescent="0.2">
      <c r="O30091" s="62"/>
    </row>
    <row r="30092" spans="15:15" x14ac:dyDescent="0.2">
      <c r="O30092" s="62"/>
    </row>
    <row r="30093" spans="15:15" x14ac:dyDescent="0.2">
      <c r="O30093" s="62"/>
    </row>
    <row r="30094" spans="15:15" x14ac:dyDescent="0.2">
      <c r="O30094" s="62"/>
    </row>
    <row r="30095" spans="15:15" x14ac:dyDescent="0.2">
      <c r="O30095" s="62"/>
    </row>
    <row r="30096" spans="15:15" x14ac:dyDescent="0.2">
      <c r="O30096" s="62"/>
    </row>
    <row r="30097" spans="15:15" x14ac:dyDescent="0.2">
      <c r="O30097" s="62"/>
    </row>
    <row r="30098" spans="15:15" x14ac:dyDescent="0.2">
      <c r="O30098" s="62"/>
    </row>
    <row r="30099" spans="15:15" x14ac:dyDescent="0.2">
      <c r="O30099" s="62"/>
    </row>
    <row r="30100" spans="15:15" x14ac:dyDescent="0.2">
      <c r="O30100" s="62"/>
    </row>
    <row r="30101" spans="15:15" x14ac:dyDescent="0.2">
      <c r="O30101" s="62"/>
    </row>
    <row r="30102" spans="15:15" x14ac:dyDescent="0.2">
      <c r="O30102" s="62"/>
    </row>
    <row r="30103" spans="15:15" x14ac:dyDescent="0.2">
      <c r="O30103" s="62"/>
    </row>
    <row r="30104" spans="15:15" x14ac:dyDescent="0.2">
      <c r="O30104" s="62"/>
    </row>
    <row r="30105" spans="15:15" x14ac:dyDescent="0.2">
      <c r="O30105" s="62"/>
    </row>
    <row r="30106" spans="15:15" x14ac:dyDescent="0.2">
      <c r="O30106" s="62"/>
    </row>
    <row r="30107" spans="15:15" x14ac:dyDescent="0.2">
      <c r="O30107" s="62"/>
    </row>
    <row r="30108" spans="15:15" x14ac:dyDescent="0.2">
      <c r="O30108" s="62"/>
    </row>
    <row r="30109" spans="15:15" x14ac:dyDescent="0.2">
      <c r="O30109" s="62"/>
    </row>
    <row r="30110" spans="15:15" x14ac:dyDescent="0.2">
      <c r="O30110" s="62"/>
    </row>
    <row r="30111" spans="15:15" x14ac:dyDescent="0.2">
      <c r="O30111" s="62"/>
    </row>
    <row r="30112" spans="15:15" x14ac:dyDescent="0.2">
      <c r="O30112" s="62"/>
    </row>
    <row r="30113" spans="15:15" x14ac:dyDescent="0.2">
      <c r="O30113" s="62"/>
    </row>
    <row r="30114" spans="15:15" x14ac:dyDescent="0.2">
      <c r="O30114" s="62"/>
    </row>
    <row r="30115" spans="15:15" x14ac:dyDescent="0.2">
      <c r="O30115" s="62"/>
    </row>
    <row r="30116" spans="15:15" x14ac:dyDescent="0.2">
      <c r="O30116" s="62"/>
    </row>
    <row r="30117" spans="15:15" x14ac:dyDescent="0.2">
      <c r="O30117" s="62"/>
    </row>
    <row r="30118" spans="15:15" x14ac:dyDescent="0.2">
      <c r="O30118" s="62"/>
    </row>
    <row r="30119" spans="15:15" x14ac:dyDescent="0.2">
      <c r="O30119" s="62"/>
    </row>
    <row r="30120" spans="15:15" x14ac:dyDescent="0.2">
      <c r="O30120" s="62"/>
    </row>
    <row r="30121" spans="15:15" x14ac:dyDescent="0.2">
      <c r="O30121" s="62"/>
    </row>
    <row r="30122" spans="15:15" x14ac:dyDescent="0.2">
      <c r="O30122" s="62"/>
    </row>
    <row r="30123" spans="15:15" x14ac:dyDescent="0.2">
      <c r="O30123" s="62"/>
    </row>
    <row r="30124" spans="15:15" x14ac:dyDescent="0.2">
      <c r="O30124" s="62"/>
    </row>
    <row r="30125" spans="15:15" x14ac:dyDescent="0.2">
      <c r="O30125" s="62"/>
    </row>
    <row r="30126" spans="15:15" x14ac:dyDescent="0.2">
      <c r="O30126" s="62"/>
    </row>
    <row r="30127" spans="15:15" x14ac:dyDescent="0.2">
      <c r="O30127" s="62"/>
    </row>
    <row r="30128" spans="15:15" x14ac:dyDescent="0.2">
      <c r="O30128" s="62"/>
    </row>
    <row r="30129" spans="15:15" x14ac:dyDescent="0.2">
      <c r="O30129" s="62"/>
    </row>
    <row r="30130" spans="15:15" x14ac:dyDescent="0.2">
      <c r="O30130" s="62"/>
    </row>
    <row r="30131" spans="15:15" x14ac:dyDescent="0.2">
      <c r="O30131" s="62"/>
    </row>
    <row r="30132" spans="15:15" x14ac:dyDescent="0.2">
      <c r="O30132" s="62"/>
    </row>
    <row r="30133" spans="15:15" x14ac:dyDescent="0.2">
      <c r="O30133" s="62"/>
    </row>
    <row r="30134" spans="15:15" x14ac:dyDescent="0.2">
      <c r="O30134" s="62"/>
    </row>
    <row r="30135" spans="15:15" x14ac:dyDescent="0.2">
      <c r="O30135" s="62"/>
    </row>
    <row r="30136" spans="15:15" x14ac:dyDescent="0.2">
      <c r="O30136" s="62"/>
    </row>
    <row r="30137" spans="15:15" x14ac:dyDescent="0.2">
      <c r="O30137" s="62"/>
    </row>
    <row r="30138" spans="15:15" x14ac:dyDescent="0.2">
      <c r="O30138" s="62"/>
    </row>
    <row r="30139" spans="15:15" x14ac:dyDescent="0.2">
      <c r="O30139" s="62"/>
    </row>
    <row r="30140" spans="15:15" x14ac:dyDescent="0.2">
      <c r="O30140" s="62"/>
    </row>
    <row r="30141" spans="15:15" x14ac:dyDescent="0.2">
      <c r="O30141" s="62"/>
    </row>
    <row r="30142" spans="15:15" x14ac:dyDescent="0.2">
      <c r="O30142" s="62"/>
    </row>
    <row r="30143" spans="15:15" x14ac:dyDescent="0.2">
      <c r="O30143" s="62"/>
    </row>
    <row r="30144" spans="15:15" x14ac:dyDescent="0.2">
      <c r="O30144" s="62"/>
    </row>
    <row r="30145" spans="15:15" x14ac:dyDescent="0.2">
      <c r="O30145" s="62"/>
    </row>
    <row r="30146" spans="15:15" x14ac:dyDescent="0.2">
      <c r="O30146" s="62"/>
    </row>
    <row r="30147" spans="15:15" x14ac:dyDescent="0.2">
      <c r="O30147" s="62"/>
    </row>
    <row r="30148" spans="15:15" x14ac:dyDescent="0.2">
      <c r="O30148" s="62"/>
    </row>
    <row r="30149" spans="15:15" x14ac:dyDescent="0.2">
      <c r="O30149" s="62"/>
    </row>
    <row r="30150" spans="15:15" x14ac:dyDescent="0.2">
      <c r="O30150" s="62"/>
    </row>
    <row r="30151" spans="15:15" x14ac:dyDescent="0.2">
      <c r="O30151" s="62"/>
    </row>
    <row r="30152" spans="15:15" x14ac:dyDescent="0.2">
      <c r="O30152" s="62"/>
    </row>
    <row r="30153" spans="15:15" x14ac:dyDescent="0.2">
      <c r="O30153" s="62"/>
    </row>
    <row r="30154" spans="15:15" x14ac:dyDescent="0.2">
      <c r="O30154" s="62"/>
    </row>
    <row r="30155" spans="15:15" x14ac:dyDescent="0.2">
      <c r="O30155" s="62"/>
    </row>
    <row r="30156" spans="15:15" x14ac:dyDescent="0.2">
      <c r="O30156" s="62"/>
    </row>
    <row r="30157" spans="15:15" x14ac:dyDescent="0.2">
      <c r="O30157" s="62"/>
    </row>
    <row r="30158" spans="15:15" x14ac:dyDescent="0.2">
      <c r="O30158" s="62"/>
    </row>
    <row r="30159" spans="15:15" x14ac:dyDescent="0.2">
      <c r="O30159" s="62"/>
    </row>
    <row r="30160" spans="15:15" x14ac:dyDescent="0.2">
      <c r="O30160" s="62"/>
    </row>
    <row r="30161" spans="15:15" x14ac:dyDescent="0.2">
      <c r="O30161" s="62"/>
    </row>
    <row r="30162" spans="15:15" x14ac:dyDescent="0.2">
      <c r="O30162" s="62"/>
    </row>
    <row r="30163" spans="15:15" x14ac:dyDescent="0.2">
      <c r="O30163" s="62"/>
    </row>
    <row r="30164" spans="15:15" x14ac:dyDescent="0.2">
      <c r="O30164" s="62"/>
    </row>
    <row r="30165" spans="15:15" x14ac:dyDescent="0.2">
      <c r="O30165" s="62"/>
    </row>
    <row r="30166" spans="15:15" x14ac:dyDescent="0.2">
      <c r="O30166" s="62"/>
    </row>
    <row r="30167" spans="15:15" x14ac:dyDescent="0.2">
      <c r="O30167" s="62"/>
    </row>
    <row r="30168" spans="15:15" x14ac:dyDescent="0.2">
      <c r="O30168" s="62"/>
    </row>
    <row r="30169" spans="15:15" x14ac:dyDescent="0.2">
      <c r="O30169" s="62"/>
    </row>
    <row r="30170" spans="15:15" x14ac:dyDescent="0.2">
      <c r="O30170" s="62"/>
    </row>
    <row r="30171" spans="15:15" x14ac:dyDescent="0.2">
      <c r="O30171" s="62"/>
    </row>
    <row r="30172" spans="15:15" x14ac:dyDescent="0.2">
      <c r="O30172" s="62"/>
    </row>
    <row r="30173" spans="15:15" x14ac:dyDescent="0.2">
      <c r="O30173" s="62"/>
    </row>
    <row r="30174" spans="15:15" x14ac:dyDescent="0.2">
      <c r="O30174" s="62"/>
    </row>
    <row r="30175" spans="15:15" x14ac:dyDescent="0.2">
      <c r="O30175" s="62"/>
    </row>
    <row r="30176" spans="15:15" x14ac:dyDescent="0.2">
      <c r="O30176" s="62"/>
    </row>
    <row r="30177" spans="15:15" x14ac:dyDescent="0.2">
      <c r="O30177" s="62"/>
    </row>
    <row r="30178" spans="15:15" x14ac:dyDescent="0.2">
      <c r="O30178" s="62"/>
    </row>
    <row r="30179" spans="15:15" x14ac:dyDescent="0.2">
      <c r="O30179" s="62"/>
    </row>
    <row r="30180" spans="15:15" x14ac:dyDescent="0.2">
      <c r="O30180" s="62"/>
    </row>
    <row r="30181" spans="15:15" x14ac:dyDescent="0.2">
      <c r="O30181" s="62"/>
    </row>
    <row r="30182" spans="15:15" x14ac:dyDescent="0.2">
      <c r="O30182" s="62"/>
    </row>
    <row r="30183" spans="15:15" x14ac:dyDescent="0.2">
      <c r="O30183" s="62"/>
    </row>
    <row r="30184" spans="15:15" x14ac:dyDescent="0.2">
      <c r="O30184" s="62"/>
    </row>
    <row r="30185" spans="15:15" x14ac:dyDescent="0.2">
      <c r="O30185" s="62"/>
    </row>
    <row r="30186" spans="15:15" x14ac:dyDescent="0.2">
      <c r="O30186" s="62"/>
    </row>
    <row r="30187" spans="15:15" x14ac:dyDescent="0.2">
      <c r="O30187" s="62"/>
    </row>
    <row r="30188" spans="15:15" x14ac:dyDescent="0.2">
      <c r="O30188" s="62"/>
    </row>
    <row r="30189" spans="15:15" x14ac:dyDescent="0.2">
      <c r="O30189" s="62"/>
    </row>
    <row r="30190" spans="15:15" x14ac:dyDescent="0.2">
      <c r="O30190" s="62"/>
    </row>
    <row r="30191" spans="15:15" x14ac:dyDescent="0.2">
      <c r="O30191" s="62"/>
    </row>
    <row r="30192" spans="15:15" x14ac:dyDescent="0.2">
      <c r="O30192" s="62"/>
    </row>
    <row r="30193" spans="15:15" x14ac:dyDescent="0.2">
      <c r="O30193" s="62"/>
    </row>
    <row r="30194" spans="15:15" x14ac:dyDescent="0.2">
      <c r="O30194" s="62"/>
    </row>
    <row r="30195" spans="15:15" x14ac:dyDescent="0.2">
      <c r="O30195" s="62"/>
    </row>
    <row r="30196" spans="15:15" x14ac:dyDescent="0.2">
      <c r="O30196" s="62"/>
    </row>
    <row r="30197" spans="15:15" x14ac:dyDescent="0.2">
      <c r="O30197" s="62"/>
    </row>
    <row r="30198" spans="15:15" x14ac:dyDescent="0.2">
      <c r="O30198" s="62"/>
    </row>
    <row r="30199" spans="15:15" x14ac:dyDescent="0.2">
      <c r="O30199" s="62"/>
    </row>
    <row r="30200" spans="15:15" x14ac:dyDescent="0.2">
      <c r="O30200" s="62"/>
    </row>
    <row r="30201" spans="15:15" x14ac:dyDescent="0.2">
      <c r="O30201" s="62"/>
    </row>
    <row r="30202" spans="15:15" x14ac:dyDescent="0.2">
      <c r="O30202" s="62"/>
    </row>
    <row r="30203" spans="15:15" x14ac:dyDescent="0.2">
      <c r="O30203" s="62"/>
    </row>
    <row r="30204" spans="15:15" x14ac:dyDescent="0.2">
      <c r="O30204" s="62"/>
    </row>
    <row r="30205" spans="15:15" x14ac:dyDescent="0.2">
      <c r="O30205" s="62"/>
    </row>
    <row r="30206" spans="15:15" x14ac:dyDescent="0.2">
      <c r="O30206" s="62"/>
    </row>
    <row r="30207" spans="15:15" x14ac:dyDescent="0.2">
      <c r="O30207" s="62"/>
    </row>
    <row r="30208" spans="15:15" x14ac:dyDescent="0.2">
      <c r="O30208" s="62"/>
    </row>
    <row r="30209" spans="15:15" x14ac:dyDescent="0.2">
      <c r="O30209" s="62"/>
    </row>
    <row r="30210" spans="15:15" x14ac:dyDescent="0.2">
      <c r="O30210" s="62"/>
    </row>
    <row r="30211" spans="15:15" x14ac:dyDescent="0.2">
      <c r="O30211" s="62"/>
    </row>
    <row r="30212" spans="15:15" x14ac:dyDescent="0.2">
      <c r="O30212" s="62"/>
    </row>
    <row r="30213" spans="15:15" x14ac:dyDescent="0.2">
      <c r="O30213" s="62"/>
    </row>
    <row r="30214" spans="15:15" x14ac:dyDescent="0.2">
      <c r="O30214" s="62"/>
    </row>
    <row r="30215" spans="15:15" x14ac:dyDescent="0.2">
      <c r="O30215" s="62"/>
    </row>
    <row r="30216" spans="15:15" x14ac:dyDescent="0.2">
      <c r="O30216" s="62"/>
    </row>
    <row r="30217" spans="15:15" x14ac:dyDescent="0.2">
      <c r="O30217" s="62"/>
    </row>
    <row r="30218" spans="15:15" x14ac:dyDescent="0.2">
      <c r="O30218" s="62"/>
    </row>
    <row r="30219" spans="15:15" x14ac:dyDescent="0.2">
      <c r="O30219" s="62"/>
    </row>
    <row r="30220" spans="15:15" x14ac:dyDescent="0.2">
      <c r="O30220" s="62"/>
    </row>
    <row r="30221" spans="15:15" x14ac:dyDescent="0.2">
      <c r="O30221" s="62"/>
    </row>
    <row r="30222" spans="15:15" x14ac:dyDescent="0.2">
      <c r="O30222" s="62"/>
    </row>
    <row r="30223" spans="15:15" x14ac:dyDescent="0.2">
      <c r="O30223" s="62"/>
    </row>
    <row r="30224" spans="15:15" x14ac:dyDescent="0.2">
      <c r="O30224" s="62"/>
    </row>
    <row r="30225" spans="15:15" x14ac:dyDescent="0.2">
      <c r="O30225" s="62"/>
    </row>
    <row r="30226" spans="15:15" x14ac:dyDescent="0.2">
      <c r="O30226" s="62"/>
    </row>
    <row r="30227" spans="15:15" x14ac:dyDescent="0.2">
      <c r="O30227" s="62"/>
    </row>
    <row r="30228" spans="15:15" x14ac:dyDescent="0.2">
      <c r="O30228" s="62"/>
    </row>
    <row r="30229" spans="15:15" x14ac:dyDescent="0.2">
      <c r="O30229" s="62"/>
    </row>
    <row r="30230" spans="15:15" x14ac:dyDescent="0.2">
      <c r="O30230" s="62"/>
    </row>
    <row r="30231" spans="15:15" x14ac:dyDescent="0.2">
      <c r="O30231" s="62"/>
    </row>
    <row r="30232" spans="15:15" x14ac:dyDescent="0.2">
      <c r="O30232" s="62"/>
    </row>
    <row r="30233" spans="15:15" x14ac:dyDescent="0.2">
      <c r="O30233" s="62"/>
    </row>
    <row r="30234" spans="15:15" x14ac:dyDescent="0.2">
      <c r="O30234" s="62"/>
    </row>
    <row r="30235" spans="15:15" x14ac:dyDescent="0.2">
      <c r="O30235" s="62"/>
    </row>
    <row r="30236" spans="15:15" x14ac:dyDescent="0.2">
      <c r="O30236" s="62"/>
    </row>
    <row r="30237" spans="15:15" x14ac:dyDescent="0.2">
      <c r="O30237" s="62"/>
    </row>
    <row r="30238" spans="15:15" x14ac:dyDescent="0.2">
      <c r="O30238" s="62"/>
    </row>
    <row r="30239" spans="15:15" x14ac:dyDescent="0.2">
      <c r="O30239" s="62"/>
    </row>
    <row r="30240" spans="15:15" x14ac:dyDescent="0.2">
      <c r="O30240" s="62"/>
    </row>
    <row r="30241" spans="15:15" x14ac:dyDescent="0.2">
      <c r="O30241" s="62"/>
    </row>
    <row r="30242" spans="15:15" x14ac:dyDescent="0.2">
      <c r="O30242" s="62"/>
    </row>
    <row r="30243" spans="15:15" x14ac:dyDescent="0.2">
      <c r="O30243" s="62"/>
    </row>
    <row r="30244" spans="15:15" x14ac:dyDescent="0.2">
      <c r="O30244" s="62"/>
    </row>
    <row r="30245" spans="15:15" x14ac:dyDescent="0.2">
      <c r="O30245" s="62"/>
    </row>
    <row r="30246" spans="15:15" x14ac:dyDescent="0.2">
      <c r="O30246" s="62"/>
    </row>
    <row r="30247" spans="15:15" x14ac:dyDescent="0.2">
      <c r="O30247" s="62"/>
    </row>
    <row r="30248" spans="15:15" x14ac:dyDescent="0.2">
      <c r="O30248" s="62"/>
    </row>
    <row r="30249" spans="15:15" x14ac:dyDescent="0.2">
      <c r="O30249" s="62"/>
    </row>
    <row r="30250" spans="15:15" x14ac:dyDescent="0.2">
      <c r="O30250" s="62"/>
    </row>
    <row r="30251" spans="15:15" x14ac:dyDescent="0.2">
      <c r="O30251" s="62"/>
    </row>
    <row r="30252" spans="15:15" x14ac:dyDescent="0.2">
      <c r="O30252" s="62"/>
    </row>
    <row r="30253" spans="15:15" x14ac:dyDescent="0.2">
      <c r="O30253" s="62"/>
    </row>
    <row r="30254" spans="15:15" x14ac:dyDescent="0.2">
      <c r="O30254" s="62"/>
    </row>
    <row r="30255" spans="15:15" x14ac:dyDescent="0.2">
      <c r="O30255" s="62"/>
    </row>
    <row r="30256" spans="15:15" x14ac:dyDescent="0.2">
      <c r="O30256" s="62"/>
    </row>
    <row r="30257" spans="15:15" x14ac:dyDescent="0.2">
      <c r="O30257" s="62"/>
    </row>
    <row r="30258" spans="15:15" x14ac:dyDescent="0.2">
      <c r="O30258" s="62"/>
    </row>
    <row r="30259" spans="15:15" x14ac:dyDescent="0.2">
      <c r="O30259" s="62"/>
    </row>
    <row r="30260" spans="15:15" x14ac:dyDescent="0.2">
      <c r="O30260" s="62"/>
    </row>
    <row r="30261" spans="15:15" x14ac:dyDescent="0.2">
      <c r="O30261" s="62"/>
    </row>
    <row r="30262" spans="15:15" x14ac:dyDescent="0.2">
      <c r="O30262" s="62"/>
    </row>
    <row r="30263" spans="15:15" x14ac:dyDescent="0.2">
      <c r="O30263" s="62"/>
    </row>
    <row r="30264" spans="15:15" x14ac:dyDescent="0.2">
      <c r="O30264" s="62"/>
    </row>
    <row r="30265" spans="15:15" x14ac:dyDescent="0.2">
      <c r="O30265" s="62"/>
    </row>
    <row r="30266" spans="15:15" x14ac:dyDescent="0.2">
      <c r="O30266" s="62"/>
    </row>
    <row r="30267" spans="15:15" x14ac:dyDescent="0.2">
      <c r="O30267" s="62"/>
    </row>
    <row r="30268" spans="15:15" x14ac:dyDescent="0.2">
      <c r="O30268" s="62"/>
    </row>
    <row r="30269" spans="15:15" x14ac:dyDescent="0.2">
      <c r="O30269" s="62"/>
    </row>
    <row r="30270" spans="15:15" x14ac:dyDescent="0.2">
      <c r="O30270" s="62"/>
    </row>
    <row r="30271" spans="15:15" x14ac:dyDescent="0.2">
      <c r="O30271" s="62"/>
    </row>
    <row r="30272" spans="15:15" x14ac:dyDescent="0.2">
      <c r="O30272" s="62"/>
    </row>
    <row r="30273" spans="15:15" x14ac:dyDescent="0.2">
      <c r="O30273" s="62"/>
    </row>
    <row r="30274" spans="15:15" x14ac:dyDescent="0.2">
      <c r="O30274" s="62"/>
    </row>
    <row r="30275" spans="15:15" x14ac:dyDescent="0.2">
      <c r="O30275" s="62"/>
    </row>
    <row r="30276" spans="15:15" x14ac:dyDescent="0.2">
      <c r="O30276" s="62"/>
    </row>
    <row r="30277" spans="15:15" x14ac:dyDescent="0.2">
      <c r="O30277" s="62"/>
    </row>
    <row r="30278" spans="15:15" x14ac:dyDescent="0.2">
      <c r="O30278" s="62"/>
    </row>
    <row r="30279" spans="15:15" x14ac:dyDescent="0.2">
      <c r="O30279" s="62"/>
    </row>
    <row r="30280" spans="15:15" x14ac:dyDescent="0.2">
      <c r="O30280" s="62"/>
    </row>
    <row r="30281" spans="15:15" x14ac:dyDescent="0.2">
      <c r="O30281" s="62"/>
    </row>
    <row r="30282" spans="15:15" x14ac:dyDescent="0.2">
      <c r="O30282" s="62"/>
    </row>
    <row r="30283" spans="15:15" x14ac:dyDescent="0.2">
      <c r="O30283" s="62"/>
    </row>
    <row r="30284" spans="15:15" x14ac:dyDescent="0.2">
      <c r="O30284" s="62"/>
    </row>
    <row r="30285" spans="15:15" x14ac:dyDescent="0.2">
      <c r="O30285" s="62"/>
    </row>
    <row r="30286" spans="15:15" x14ac:dyDescent="0.2">
      <c r="O30286" s="62"/>
    </row>
    <row r="30287" spans="15:15" x14ac:dyDescent="0.2">
      <c r="O30287" s="62"/>
    </row>
    <row r="30288" spans="15:15" x14ac:dyDescent="0.2">
      <c r="O30288" s="62"/>
    </row>
    <row r="30289" spans="15:15" x14ac:dyDescent="0.2">
      <c r="O30289" s="62"/>
    </row>
    <row r="30290" spans="15:15" x14ac:dyDescent="0.2">
      <c r="O30290" s="62"/>
    </row>
    <row r="30291" spans="15:15" x14ac:dyDescent="0.2">
      <c r="O30291" s="62"/>
    </row>
    <row r="30292" spans="15:15" x14ac:dyDescent="0.2">
      <c r="O30292" s="62"/>
    </row>
    <row r="30293" spans="15:15" x14ac:dyDescent="0.2">
      <c r="O30293" s="62"/>
    </row>
    <row r="30294" spans="15:15" x14ac:dyDescent="0.2">
      <c r="O30294" s="62"/>
    </row>
    <row r="30295" spans="15:15" x14ac:dyDescent="0.2">
      <c r="O30295" s="62"/>
    </row>
    <row r="30296" spans="15:15" x14ac:dyDescent="0.2">
      <c r="O30296" s="62"/>
    </row>
    <row r="30297" spans="15:15" x14ac:dyDescent="0.2">
      <c r="O30297" s="62"/>
    </row>
    <row r="30298" spans="15:15" x14ac:dyDescent="0.2">
      <c r="O30298" s="62"/>
    </row>
    <row r="30299" spans="15:15" x14ac:dyDescent="0.2">
      <c r="O30299" s="62"/>
    </row>
    <row r="30300" spans="15:15" x14ac:dyDescent="0.2">
      <c r="O30300" s="62"/>
    </row>
    <row r="30301" spans="15:15" x14ac:dyDescent="0.2">
      <c r="O30301" s="62"/>
    </row>
    <row r="30302" spans="15:15" x14ac:dyDescent="0.2">
      <c r="O30302" s="62"/>
    </row>
    <row r="30303" spans="15:15" x14ac:dyDescent="0.2">
      <c r="O30303" s="62"/>
    </row>
    <row r="30304" spans="15:15" x14ac:dyDescent="0.2">
      <c r="O30304" s="62"/>
    </row>
    <row r="30305" spans="15:15" x14ac:dyDescent="0.2">
      <c r="O30305" s="62"/>
    </row>
    <row r="30306" spans="15:15" x14ac:dyDescent="0.2">
      <c r="O30306" s="62"/>
    </row>
    <row r="30307" spans="15:15" x14ac:dyDescent="0.2">
      <c r="O30307" s="62"/>
    </row>
    <row r="30308" spans="15:15" x14ac:dyDescent="0.2">
      <c r="O30308" s="62"/>
    </row>
    <row r="30309" spans="15:15" x14ac:dyDescent="0.2">
      <c r="O30309" s="62"/>
    </row>
    <row r="30310" spans="15:15" x14ac:dyDescent="0.2">
      <c r="O30310" s="62"/>
    </row>
    <row r="30311" spans="15:15" x14ac:dyDescent="0.2">
      <c r="O30311" s="62"/>
    </row>
    <row r="30312" spans="15:15" x14ac:dyDescent="0.2">
      <c r="O30312" s="62"/>
    </row>
    <row r="30313" spans="15:15" x14ac:dyDescent="0.2">
      <c r="O30313" s="62"/>
    </row>
    <row r="30314" spans="15:15" x14ac:dyDescent="0.2">
      <c r="O30314" s="62"/>
    </row>
    <row r="30315" spans="15:15" x14ac:dyDescent="0.2">
      <c r="O30315" s="62"/>
    </row>
    <row r="30316" spans="15:15" x14ac:dyDescent="0.2">
      <c r="O30316" s="62"/>
    </row>
    <row r="30317" spans="15:15" x14ac:dyDescent="0.2">
      <c r="O30317" s="62"/>
    </row>
    <row r="30318" spans="15:15" x14ac:dyDescent="0.2">
      <c r="O30318" s="62"/>
    </row>
    <row r="30319" spans="15:15" x14ac:dyDescent="0.2">
      <c r="O30319" s="62"/>
    </row>
    <row r="30320" spans="15:15" x14ac:dyDescent="0.2">
      <c r="O30320" s="62"/>
    </row>
    <row r="30321" spans="15:15" x14ac:dyDescent="0.2">
      <c r="O30321" s="62"/>
    </row>
    <row r="30322" spans="15:15" x14ac:dyDescent="0.2">
      <c r="O30322" s="62"/>
    </row>
    <row r="30323" spans="15:15" x14ac:dyDescent="0.2">
      <c r="O30323" s="62"/>
    </row>
    <row r="30324" spans="15:15" x14ac:dyDescent="0.2">
      <c r="O30324" s="62"/>
    </row>
    <row r="30325" spans="15:15" x14ac:dyDescent="0.2">
      <c r="O30325" s="62"/>
    </row>
    <row r="30326" spans="15:15" x14ac:dyDescent="0.2">
      <c r="O30326" s="62"/>
    </row>
    <row r="30327" spans="15:15" x14ac:dyDescent="0.2">
      <c r="O30327" s="62"/>
    </row>
    <row r="30328" spans="15:15" x14ac:dyDescent="0.2">
      <c r="O30328" s="62"/>
    </row>
    <row r="30329" spans="15:15" x14ac:dyDescent="0.2">
      <c r="O30329" s="62"/>
    </row>
    <row r="30330" spans="15:15" x14ac:dyDescent="0.2">
      <c r="O30330" s="62"/>
    </row>
    <row r="30331" spans="15:15" x14ac:dyDescent="0.2">
      <c r="O30331" s="62"/>
    </row>
    <row r="30332" spans="15:15" x14ac:dyDescent="0.2">
      <c r="O30332" s="62"/>
    </row>
    <row r="30333" spans="15:15" x14ac:dyDescent="0.2">
      <c r="O30333" s="62"/>
    </row>
    <row r="30334" spans="15:15" x14ac:dyDescent="0.2">
      <c r="O30334" s="62"/>
    </row>
    <row r="30335" spans="15:15" x14ac:dyDescent="0.2">
      <c r="O30335" s="62"/>
    </row>
    <row r="30336" spans="15:15" x14ac:dyDescent="0.2">
      <c r="O30336" s="62"/>
    </row>
    <row r="30337" spans="15:15" x14ac:dyDescent="0.2">
      <c r="O30337" s="62"/>
    </row>
    <row r="30338" spans="15:15" x14ac:dyDescent="0.2">
      <c r="O30338" s="62"/>
    </row>
    <row r="30339" spans="15:15" x14ac:dyDescent="0.2">
      <c r="O30339" s="62"/>
    </row>
    <row r="30340" spans="15:15" x14ac:dyDescent="0.2">
      <c r="O30340" s="62"/>
    </row>
    <row r="30341" spans="15:15" x14ac:dyDescent="0.2">
      <c r="O30341" s="62"/>
    </row>
    <row r="30342" spans="15:15" x14ac:dyDescent="0.2">
      <c r="O30342" s="62"/>
    </row>
    <row r="30343" spans="15:15" x14ac:dyDescent="0.2">
      <c r="O30343" s="62"/>
    </row>
    <row r="30344" spans="15:15" x14ac:dyDescent="0.2">
      <c r="O30344" s="62"/>
    </row>
    <row r="30345" spans="15:15" x14ac:dyDescent="0.2">
      <c r="O30345" s="62"/>
    </row>
    <row r="30346" spans="15:15" x14ac:dyDescent="0.2">
      <c r="O30346" s="62"/>
    </row>
    <row r="30347" spans="15:15" x14ac:dyDescent="0.2">
      <c r="O30347" s="62"/>
    </row>
    <row r="30348" spans="15:15" x14ac:dyDescent="0.2">
      <c r="O30348" s="62"/>
    </row>
    <row r="30349" spans="15:15" x14ac:dyDescent="0.2">
      <c r="O30349" s="62"/>
    </row>
    <row r="30350" spans="15:15" x14ac:dyDescent="0.2">
      <c r="O30350" s="62"/>
    </row>
    <row r="30351" spans="15:15" x14ac:dyDescent="0.2">
      <c r="O30351" s="62"/>
    </row>
    <row r="30352" spans="15:15" x14ac:dyDescent="0.2">
      <c r="O30352" s="62"/>
    </row>
    <row r="30353" spans="15:15" x14ac:dyDescent="0.2">
      <c r="O30353" s="62"/>
    </row>
    <row r="30354" spans="15:15" x14ac:dyDescent="0.2">
      <c r="O30354" s="62"/>
    </row>
    <row r="30355" spans="15:15" x14ac:dyDescent="0.2">
      <c r="O30355" s="62"/>
    </row>
    <row r="30356" spans="15:15" x14ac:dyDescent="0.2">
      <c r="O30356" s="62"/>
    </row>
    <row r="30357" spans="15:15" x14ac:dyDescent="0.2">
      <c r="O30357" s="62"/>
    </row>
    <row r="30358" spans="15:15" x14ac:dyDescent="0.2">
      <c r="O30358" s="62"/>
    </row>
    <row r="30359" spans="15:15" x14ac:dyDescent="0.2">
      <c r="O30359" s="62"/>
    </row>
    <row r="30360" spans="15:15" x14ac:dyDescent="0.2">
      <c r="O30360" s="62"/>
    </row>
    <row r="30361" spans="15:15" x14ac:dyDescent="0.2">
      <c r="O30361" s="62"/>
    </row>
    <row r="30362" spans="15:15" x14ac:dyDescent="0.2">
      <c r="O30362" s="62"/>
    </row>
    <row r="30363" spans="15:15" x14ac:dyDescent="0.2">
      <c r="O30363" s="62"/>
    </row>
    <row r="30364" spans="15:15" x14ac:dyDescent="0.2">
      <c r="O30364" s="62"/>
    </row>
    <row r="30365" spans="15:15" x14ac:dyDescent="0.2">
      <c r="O30365" s="62"/>
    </row>
    <row r="30366" spans="15:15" x14ac:dyDescent="0.2">
      <c r="O30366" s="62"/>
    </row>
    <row r="30367" spans="15:15" x14ac:dyDescent="0.2">
      <c r="O30367" s="62"/>
    </row>
    <row r="30368" spans="15:15" x14ac:dyDescent="0.2">
      <c r="O30368" s="62"/>
    </row>
    <row r="30369" spans="15:15" x14ac:dyDescent="0.2">
      <c r="O30369" s="62"/>
    </row>
    <row r="30370" spans="15:15" x14ac:dyDescent="0.2">
      <c r="O30370" s="62"/>
    </row>
    <row r="30371" spans="15:15" x14ac:dyDescent="0.2">
      <c r="O30371" s="62"/>
    </row>
    <row r="30372" spans="15:15" x14ac:dyDescent="0.2">
      <c r="O30372" s="62"/>
    </row>
    <row r="30373" spans="15:15" x14ac:dyDescent="0.2">
      <c r="O30373" s="62"/>
    </row>
    <row r="30374" spans="15:15" x14ac:dyDescent="0.2">
      <c r="O30374" s="62"/>
    </row>
    <row r="30375" spans="15:15" x14ac:dyDescent="0.2">
      <c r="O30375" s="62"/>
    </row>
    <row r="30376" spans="15:15" x14ac:dyDescent="0.2">
      <c r="O30376" s="62"/>
    </row>
    <row r="30377" spans="15:15" x14ac:dyDescent="0.2">
      <c r="O30377" s="62"/>
    </row>
    <row r="30378" spans="15:15" x14ac:dyDescent="0.2">
      <c r="O30378" s="62"/>
    </row>
    <row r="30379" spans="15:15" x14ac:dyDescent="0.2">
      <c r="O30379" s="62"/>
    </row>
    <row r="30380" spans="15:15" x14ac:dyDescent="0.2">
      <c r="O30380" s="62"/>
    </row>
    <row r="30381" spans="15:15" x14ac:dyDescent="0.2">
      <c r="O30381" s="62"/>
    </row>
    <row r="30382" spans="15:15" x14ac:dyDescent="0.2">
      <c r="O30382" s="62"/>
    </row>
    <row r="30383" spans="15:15" x14ac:dyDescent="0.2">
      <c r="O30383" s="62"/>
    </row>
    <row r="30384" spans="15:15" x14ac:dyDescent="0.2">
      <c r="O30384" s="62"/>
    </row>
    <row r="30385" spans="15:15" x14ac:dyDescent="0.2">
      <c r="O30385" s="62"/>
    </row>
    <row r="30386" spans="15:15" x14ac:dyDescent="0.2">
      <c r="O30386" s="62"/>
    </row>
    <row r="30387" spans="15:15" x14ac:dyDescent="0.2">
      <c r="O30387" s="62"/>
    </row>
    <row r="30388" spans="15:15" x14ac:dyDescent="0.2">
      <c r="O30388" s="62"/>
    </row>
    <row r="30389" spans="15:15" x14ac:dyDescent="0.2">
      <c r="O30389" s="62"/>
    </row>
    <row r="30390" spans="15:15" x14ac:dyDescent="0.2">
      <c r="O30390" s="62"/>
    </row>
    <row r="30391" spans="15:15" x14ac:dyDescent="0.2">
      <c r="O30391" s="62"/>
    </row>
    <row r="30392" spans="15:15" x14ac:dyDescent="0.2">
      <c r="O30392" s="62"/>
    </row>
    <row r="30393" spans="15:15" x14ac:dyDescent="0.2">
      <c r="O30393" s="62"/>
    </row>
    <row r="30394" spans="15:15" x14ac:dyDescent="0.2">
      <c r="O30394" s="62"/>
    </row>
    <row r="30395" spans="15:15" x14ac:dyDescent="0.2">
      <c r="O30395" s="62"/>
    </row>
    <row r="30396" spans="15:15" x14ac:dyDescent="0.2">
      <c r="O30396" s="62"/>
    </row>
    <row r="30397" spans="15:15" x14ac:dyDescent="0.2">
      <c r="O30397" s="62"/>
    </row>
    <row r="30398" spans="15:15" x14ac:dyDescent="0.2">
      <c r="O30398" s="62"/>
    </row>
    <row r="30399" spans="15:15" x14ac:dyDescent="0.2">
      <c r="O30399" s="62"/>
    </row>
    <row r="30400" spans="15:15" x14ac:dyDescent="0.2">
      <c r="O30400" s="62"/>
    </row>
    <row r="30401" spans="15:15" x14ac:dyDescent="0.2">
      <c r="O30401" s="62"/>
    </row>
    <row r="30402" spans="15:15" x14ac:dyDescent="0.2">
      <c r="O30402" s="62"/>
    </row>
    <row r="30403" spans="15:15" x14ac:dyDescent="0.2">
      <c r="O30403" s="62"/>
    </row>
    <row r="30404" spans="15:15" x14ac:dyDescent="0.2">
      <c r="O30404" s="62"/>
    </row>
    <row r="30405" spans="15:15" x14ac:dyDescent="0.2">
      <c r="O30405" s="62"/>
    </row>
    <row r="30406" spans="15:15" x14ac:dyDescent="0.2">
      <c r="O30406" s="62"/>
    </row>
    <row r="30407" spans="15:15" x14ac:dyDescent="0.2">
      <c r="O30407" s="62"/>
    </row>
    <row r="30408" spans="15:15" x14ac:dyDescent="0.2">
      <c r="O30408" s="62"/>
    </row>
    <row r="30409" spans="15:15" x14ac:dyDescent="0.2">
      <c r="O30409" s="62"/>
    </row>
    <row r="30410" spans="15:15" x14ac:dyDescent="0.2">
      <c r="O30410" s="62"/>
    </row>
    <row r="30411" spans="15:15" x14ac:dyDescent="0.2">
      <c r="O30411" s="62"/>
    </row>
    <row r="30412" spans="15:15" x14ac:dyDescent="0.2">
      <c r="O30412" s="62"/>
    </row>
    <row r="30413" spans="15:15" x14ac:dyDescent="0.2">
      <c r="O30413" s="62"/>
    </row>
    <row r="30414" spans="15:15" x14ac:dyDescent="0.2">
      <c r="O30414" s="62"/>
    </row>
    <row r="30415" spans="15:15" x14ac:dyDescent="0.2">
      <c r="O30415" s="62"/>
    </row>
    <row r="30416" spans="15:15" x14ac:dyDescent="0.2">
      <c r="O30416" s="62"/>
    </row>
    <row r="30417" spans="15:15" x14ac:dyDescent="0.2">
      <c r="O30417" s="62"/>
    </row>
    <row r="30418" spans="15:15" x14ac:dyDescent="0.2">
      <c r="O30418" s="62"/>
    </row>
    <row r="30419" spans="15:15" x14ac:dyDescent="0.2">
      <c r="O30419" s="62"/>
    </row>
    <row r="30420" spans="15:15" x14ac:dyDescent="0.2">
      <c r="O30420" s="62"/>
    </row>
    <row r="30421" spans="15:15" x14ac:dyDescent="0.2">
      <c r="O30421" s="62"/>
    </row>
    <row r="30422" spans="15:15" x14ac:dyDescent="0.2">
      <c r="O30422" s="62"/>
    </row>
    <row r="30423" spans="15:15" x14ac:dyDescent="0.2">
      <c r="O30423" s="62"/>
    </row>
    <row r="30424" spans="15:15" x14ac:dyDescent="0.2">
      <c r="O30424" s="62"/>
    </row>
    <row r="30425" spans="15:15" x14ac:dyDescent="0.2">
      <c r="O30425" s="62"/>
    </row>
    <row r="30426" spans="15:15" x14ac:dyDescent="0.2">
      <c r="O30426" s="62"/>
    </row>
    <row r="30427" spans="15:15" x14ac:dyDescent="0.2">
      <c r="O30427" s="62"/>
    </row>
    <row r="30428" spans="15:15" x14ac:dyDescent="0.2">
      <c r="O30428" s="62"/>
    </row>
    <row r="30429" spans="15:15" x14ac:dyDescent="0.2">
      <c r="O30429" s="62"/>
    </row>
    <row r="30430" spans="15:15" x14ac:dyDescent="0.2">
      <c r="O30430" s="62"/>
    </row>
    <row r="30431" spans="15:15" x14ac:dyDescent="0.2">
      <c r="O30431" s="62"/>
    </row>
    <row r="30432" spans="15:15" x14ac:dyDescent="0.2">
      <c r="O30432" s="62"/>
    </row>
    <row r="30433" spans="15:15" x14ac:dyDescent="0.2">
      <c r="O30433" s="62"/>
    </row>
    <row r="30434" spans="15:15" x14ac:dyDescent="0.2">
      <c r="O30434" s="62"/>
    </row>
    <row r="30435" spans="15:15" x14ac:dyDescent="0.2">
      <c r="O30435" s="62"/>
    </row>
    <row r="30436" spans="15:15" x14ac:dyDescent="0.2">
      <c r="O30436" s="62"/>
    </row>
    <row r="30437" spans="15:15" x14ac:dyDescent="0.2">
      <c r="O30437" s="62"/>
    </row>
    <row r="30438" spans="15:15" x14ac:dyDescent="0.2">
      <c r="O30438" s="62"/>
    </row>
    <row r="30439" spans="15:15" x14ac:dyDescent="0.2">
      <c r="O30439" s="62"/>
    </row>
    <row r="30440" spans="15:15" x14ac:dyDescent="0.2">
      <c r="O30440" s="62"/>
    </row>
    <row r="30441" spans="15:15" x14ac:dyDescent="0.2">
      <c r="O30441" s="62"/>
    </row>
    <row r="30442" spans="15:15" x14ac:dyDescent="0.2">
      <c r="O30442" s="62"/>
    </row>
    <row r="30443" spans="15:15" x14ac:dyDescent="0.2">
      <c r="O30443" s="62"/>
    </row>
    <row r="30444" spans="15:15" x14ac:dyDescent="0.2">
      <c r="O30444" s="62"/>
    </row>
    <row r="30445" spans="15:15" x14ac:dyDescent="0.2">
      <c r="O30445" s="62"/>
    </row>
    <row r="30446" spans="15:15" x14ac:dyDescent="0.2">
      <c r="O30446" s="62"/>
    </row>
    <row r="30447" spans="15:15" x14ac:dyDescent="0.2">
      <c r="O30447" s="62"/>
    </row>
    <row r="30448" spans="15:15" x14ac:dyDescent="0.2">
      <c r="O30448" s="62"/>
    </row>
    <row r="30449" spans="15:15" x14ac:dyDescent="0.2">
      <c r="O30449" s="62"/>
    </row>
    <row r="30450" spans="15:15" x14ac:dyDescent="0.2">
      <c r="O30450" s="62"/>
    </row>
    <row r="30451" spans="15:15" x14ac:dyDescent="0.2">
      <c r="O30451" s="62"/>
    </row>
    <row r="30452" spans="15:15" x14ac:dyDescent="0.2">
      <c r="O30452" s="62"/>
    </row>
    <row r="30453" spans="15:15" x14ac:dyDescent="0.2">
      <c r="O30453" s="62"/>
    </row>
    <row r="30454" spans="15:15" x14ac:dyDescent="0.2">
      <c r="O30454" s="62"/>
    </row>
    <row r="30455" spans="15:15" x14ac:dyDescent="0.2">
      <c r="O30455" s="62"/>
    </row>
    <row r="30456" spans="15:15" x14ac:dyDescent="0.2">
      <c r="O30456" s="62"/>
    </row>
    <row r="30457" spans="15:15" x14ac:dyDescent="0.2">
      <c r="O30457" s="62"/>
    </row>
    <row r="30458" spans="15:15" x14ac:dyDescent="0.2">
      <c r="O30458" s="62"/>
    </row>
    <row r="30459" spans="15:15" x14ac:dyDescent="0.2">
      <c r="O30459" s="62"/>
    </row>
    <row r="30460" spans="15:15" x14ac:dyDescent="0.2">
      <c r="O30460" s="62"/>
    </row>
    <row r="30461" spans="15:15" x14ac:dyDescent="0.2">
      <c r="O30461" s="62"/>
    </row>
    <row r="30462" spans="15:15" x14ac:dyDescent="0.2">
      <c r="O30462" s="62"/>
    </row>
    <row r="30463" spans="15:15" x14ac:dyDescent="0.2">
      <c r="O30463" s="62"/>
    </row>
    <row r="30464" spans="15:15" x14ac:dyDescent="0.2">
      <c r="O30464" s="62"/>
    </row>
    <row r="30465" spans="15:15" x14ac:dyDescent="0.2">
      <c r="O30465" s="62"/>
    </row>
    <row r="30466" spans="15:15" x14ac:dyDescent="0.2">
      <c r="O30466" s="62"/>
    </row>
    <row r="30467" spans="15:15" x14ac:dyDescent="0.2">
      <c r="O30467" s="62"/>
    </row>
    <row r="30468" spans="15:15" x14ac:dyDescent="0.2">
      <c r="O30468" s="62"/>
    </row>
    <row r="30469" spans="15:15" x14ac:dyDescent="0.2">
      <c r="O30469" s="62"/>
    </row>
    <row r="30470" spans="15:15" x14ac:dyDescent="0.2">
      <c r="O30470" s="62"/>
    </row>
    <row r="30471" spans="15:15" x14ac:dyDescent="0.2">
      <c r="O30471" s="62"/>
    </row>
    <row r="30472" spans="15:15" x14ac:dyDescent="0.2">
      <c r="O30472" s="62"/>
    </row>
    <row r="30473" spans="15:15" x14ac:dyDescent="0.2">
      <c r="O30473" s="62"/>
    </row>
    <row r="30474" spans="15:15" x14ac:dyDescent="0.2">
      <c r="O30474" s="62"/>
    </row>
    <row r="30475" spans="15:15" x14ac:dyDescent="0.2">
      <c r="O30475" s="62"/>
    </row>
    <row r="30476" spans="15:15" x14ac:dyDescent="0.2">
      <c r="O30476" s="62"/>
    </row>
    <row r="30477" spans="15:15" x14ac:dyDescent="0.2">
      <c r="O30477" s="62"/>
    </row>
    <row r="30478" spans="15:15" x14ac:dyDescent="0.2">
      <c r="O30478" s="62"/>
    </row>
    <row r="30479" spans="15:15" x14ac:dyDescent="0.2">
      <c r="O30479" s="62"/>
    </row>
    <row r="30480" spans="15:15" x14ac:dyDescent="0.2">
      <c r="O30480" s="62"/>
    </row>
    <row r="30481" spans="15:15" x14ac:dyDescent="0.2">
      <c r="O30481" s="62"/>
    </row>
    <row r="30482" spans="15:15" x14ac:dyDescent="0.2">
      <c r="O30482" s="62"/>
    </row>
    <row r="30483" spans="15:15" x14ac:dyDescent="0.2">
      <c r="O30483" s="62"/>
    </row>
    <row r="30484" spans="15:15" x14ac:dyDescent="0.2">
      <c r="O30484" s="62"/>
    </row>
    <row r="30485" spans="15:15" x14ac:dyDescent="0.2">
      <c r="O30485" s="62"/>
    </row>
    <row r="30486" spans="15:15" x14ac:dyDescent="0.2">
      <c r="O30486" s="62"/>
    </row>
    <row r="30487" spans="15:15" x14ac:dyDescent="0.2">
      <c r="O30487" s="62"/>
    </row>
    <row r="30488" spans="15:15" x14ac:dyDescent="0.2">
      <c r="O30488" s="62"/>
    </row>
    <row r="30489" spans="15:15" x14ac:dyDescent="0.2">
      <c r="O30489" s="62"/>
    </row>
    <row r="30490" spans="15:15" x14ac:dyDescent="0.2">
      <c r="O30490" s="62"/>
    </row>
    <row r="30491" spans="15:15" x14ac:dyDescent="0.2">
      <c r="O30491" s="62"/>
    </row>
    <row r="30492" spans="15:15" x14ac:dyDescent="0.2">
      <c r="O30492" s="62"/>
    </row>
    <row r="30493" spans="15:15" x14ac:dyDescent="0.2">
      <c r="O30493" s="62"/>
    </row>
    <row r="30494" spans="15:15" x14ac:dyDescent="0.2">
      <c r="O30494" s="62"/>
    </row>
    <row r="30495" spans="15:15" x14ac:dyDescent="0.2">
      <c r="O30495" s="62"/>
    </row>
    <row r="30496" spans="15:15" x14ac:dyDescent="0.2">
      <c r="O30496" s="62"/>
    </row>
    <row r="30497" spans="15:15" x14ac:dyDescent="0.2">
      <c r="O30497" s="62"/>
    </row>
    <row r="30498" spans="15:15" x14ac:dyDescent="0.2">
      <c r="O30498" s="62"/>
    </row>
    <row r="30499" spans="15:15" x14ac:dyDescent="0.2">
      <c r="O30499" s="62"/>
    </row>
    <row r="30500" spans="15:15" x14ac:dyDescent="0.2">
      <c r="O30500" s="62"/>
    </row>
    <row r="30501" spans="15:15" x14ac:dyDescent="0.2">
      <c r="O30501" s="62"/>
    </row>
    <row r="30502" spans="15:15" x14ac:dyDescent="0.2">
      <c r="O30502" s="62"/>
    </row>
    <row r="30503" spans="15:15" x14ac:dyDescent="0.2">
      <c r="O30503" s="62"/>
    </row>
    <row r="30504" spans="15:15" x14ac:dyDescent="0.2">
      <c r="O30504" s="62"/>
    </row>
    <row r="30505" spans="15:15" x14ac:dyDescent="0.2">
      <c r="O30505" s="62"/>
    </row>
    <row r="30506" spans="15:15" x14ac:dyDescent="0.2">
      <c r="O30506" s="62"/>
    </row>
    <row r="30507" spans="15:15" x14ac:dyDescent="0.2">
      <c r="O30507" s="62"/>
    </row>
    <row r="30508" spans="15:15" x14ac:dyDescent="0.2">
      <c r="O30508" s="62"/>
    </row>
    <row r="30509" spans="15:15" x14ac:dyDescent="0.2">
      <c r="O30509" s="62"/>
    </row>
    <row r="30510" spans="15:15" x14ac:dyDescent="0.2">
      <c r="O30510" s="62"/>
    </row>
    <row r="30511" spans="15:15" x14ac:dyDescent="0.2">
      <c r="O30511" s="62"/>
    </row>
    <row r="30512" spans="15:15" x14ac:dyDescent="0.2">
      <c r="O30512" s="62"/>
    </row>
    <row r="30513" spans="15:15" x14ac:dyDescent="0.2">
      <c r="O30513" s="62"/>
    </row>
    <row r="30514" spans="15:15" x14ac:dyDescent="0.2">
      <c r="O30514" s="62"/>
    </row>
    <row r="30515" spans="15:15" x14ac:dyDescent="0.2">
      <c r="O30515" s="62"/>
    </row>
    <row r="30516" spans="15:15" x14ac:dyDescent="0.2">
      <c r="O30516" s="62"/>
    </row>
    <row r="30517" spans="15:15" x14ac:dyDescent="0.2">
      <c r="O30517" s="62"/>
    </row>
    <row r="30518" spans="15:15" x14ac:dyDescent="0.2">
      <c r="O30518" s="62"/>
    </row>
    <row r="30519" spans="15:15" x14ac:dyDescent="0.2">
      <c r="O30519" s="62"/>
    </row>
    <row r="30520" spans="15:15" x14ac:dyDescent="0.2">
      <c r="O30520" s="62"/>
    </row>
    <row r="30521" spans="15:15" x14ac:dyDescent="0.2">
      <c r="O30521" s="62"/>
    </row>
    <row r="30522" spans="15:15" x14ac:dyDescent="0.2">
      <c r="O30522" s="62"/>
    </row>
    <row r="30523" spans="15:15" x14ac:dyDescent="0.2">
      <c r="O30523" s="62"/>
    </row>
    <row r="30524" spans="15:15" x14ac:dyDescent="0.2">
      <c r="O30524" s="62"/>
    </row>
    <row r="30525" spans="15:15" x14ac:dyDescent="0.2">
      <c r="O30525" s="62"/>
    </row>
    <row r="30526" spans="15:15" x14ac:dyDescent="0.2">
      <c r="O30526" s="62"/>
    </row>
    <row r="30527" spans="15:15" x14ac:dyDescent="0.2">
      <c r="O30527" s="62"/>
    </row>
    <row r="30528" spans="15:15" x14ac:dyDescent="0.2">
      <c r="O30528" s="62"/>
    </row>
    <row r="30529" spans="15:15" x14ac:dyDescent="0.2">
      <c r="O30529" s="62"/>
    </row>
    <row r="30530" spans="15:15" x14ac:dyDescent="0.2">
      <c r="O30530" s="62"/>
    </row>
    <row r="30531" spans="15:15" x14ac:dyDescent="0.2">
      <c r="O30531" s="62"/>
    </row>
    <row r="30532" spans="15:15" x14ac:dyDescent="0.2">
      <c r="O30532" s="62"/>
    </row>
    <row r="30533" spans="15:15" x14ac:dyDescent="0.2">
      <c r="O30533" s="62"/>
    </row>
    <row r="30534" spans="15:15" x14ac:dyDescent="0.2">
      <c r="O30534" s="62"/>
    </row>
    <row r="30535" spans="15:15" x14ac:dyDescent="0.2">
      <c r="O30535" s="62"/>
    </row>
    <row r="30536" spans="15:15" x14ac:dyDescent="0.2">
      <c r="O30536" s="62"/>
    </row>
    <row r="30537" spans="15:15" x14ac:dyDescent="0.2">
      <c r="O30537" s="62"/>
    </row>
    <row r="30538" spans="15:15" x14ac:dyDescent="0.2">
      <c r="O30538" s="62"/>
    </row>
    <row r="30539" spans="15:15" x14ac:dyDescent="0.2">
      <c r="O30539" s="62"/>
    </row>
    <row r="30540" spans="15:15" x14ac:dyDescent="0.2">
      <c r="O30540" s="62"/>
    </row>
    <row r="30541" spans="15:15" x14ac:dyDescent="0.2">
      <c r="O30541" s="62"/>
    </row>
    <row r="30542" spans="15:15" x14ac:dyDescent="0.2">
      <c r="O30542" s="62"/>
    </row>
    <row r="30543" spans="15:15" x14ac:dyDescent="0.2">
      <c r="O30543" s="62"/>
    </row>
    <row r="30544" spans="15:15" x14ac:dyDescent="0.2">
      <c r="O30544" s="62"/>
    </row>
    <row r="30545" spans="15:15" x14ac:dyDescent="0.2">
      <c r="O30545" s="62"/>
    </row>
    <row r="30546" spans="15:15" x14ac:dyDescent="0.2">
      <c r="O30546" s="62"/>
    </row>
    <row r="30547" spans="15:15" x14ac:dyDescent="0.2">
      <c r="O30547" s="62"/>
    </row>
    <row r="30548" spans="15:15" x14ac:dyDescent="0.2">
      <c r="O30548" s="62"/>
    </row>
    <row r="30549" spans="15:15" x14ac:dyDescent="0.2">
      <c r="O30549" s="62"/>
    </row>
    <row r="30550" spans="15:15" x14ac:dyDescent="0.2">
      <c r="O30550" s="62"/>
    </row>
    <row r="30551" spans="15:15" x14ac:dyDescent="0.2">
      <c r="O30551" s="62"/>
    </row>
    <row r="30552" spans="15:15" x14ac:dyDescent="0.2">
      <c r="O30552" s="62"/>
    </row>
    <row r="30553" spans="15:15" x14ac:dyDescent="0.2">
      <c r="O30553" s="62"/>
    </row>
    <row r="30554" spans="15:15" x14ac:dyDescent="0.2">
      <c r="O30554" s="62"/>
    </row>
    <row r="30555" spans="15:15" x14ac:dyDescent="0.2">
      <c r="O30555" s="62"/>
    </row>
    <row r="30556" spans="15:15" x14ac:dyDescent="0.2">
      <c r="O30556" s="62"/>
    </row>
    <row r="30557" spans="15:15" x14ac:dyDescent="0.2">
      <c r="O30557" s="62"/>
    </row>
    <row r="30558" spans="15:15" x14ac:dyDescent="0.2">
      <c r="O30558" s="62"/>
    </row>
    <row r="30559" spans="15:15" x14ac:dyDescent="0.2">
      <c r="O30559" s="62"/>
    </row>
    <row r="30560" spans="15:15" x14ac:dyDescent="0.2">
      <c r="O30560" s="62"/>
    </row>
    <row r="30561" spans="15:15" x14ac:dyDescent="0.2">
      <c r="O30561" s="62"/>
    </row>
    <row r="30562" spans="15:15" x14ac:dyDescent="0.2">
      <c r="O30562" s="62"/>
    </row>
    <row r="30563" spans="15:15" x14ac:dyDescent="0.2">
      <c r="O30563" s="62"/>
    </row>
    <row r="30564" spans="15:15" x14ac:dyDescent="0.2">
      <c r="O30564" s="62"/>
    </row>
    <row r="30565" spans="15:15" x14ac:dyDescent="0.2">
      <c r="O30565" s="62"/>
    </row>
    <row r="30566" spans="15:15" x14ac:dyDescent="0.2">
      <c r="O30566" s="62"/>
    </row>
    <row r="30567" spans="15:15" x14ac:dyDescent="0.2">
      <c r="O30567" s="62"/>
    </row>
    <row r="30568" spans="15:15" x14ac:dyDescent="0.2">
      <c r="O30568" s="62"/>
    </row>
    <row r="30569" spans="15:15" x14ac:dyDescent="0.2">
      <c r="O30569" s="62"/>
    </row>
    <row r="30570" spans="15:15" x14ac:dyDescent="0.2">
      <c r="O30570" s="62"/>
    </row>
    <row r="30571" spans="15:15" x14ac:dyDescent="0.2">
      <c r="O30571" s="62"/>
    </row>
    <row r="30572" spans="15:15" x14ac:dyDescent="0.2">
      <c r="O30572" s="62"/>
    </row>
    <row r="30573" spans="15:15" x14ac:dyDescent="0.2">
      <c r="O30573" s="62"/>
    </row>
    <row r="30574" spans="15:15" x14ac:dyDescent="0.2">
      <c r="O30574" s="62"/>
    </row>
    <row r="30575" spans="15:15" x14ac:dyDescent="0.2">
      <c r="O30575" s="62"/>
    </row>
    <row r="30576" spans="15:15" x14ac:dyDescent="0.2">
      <c r="O30576" s="62"/>
    </row>
    <row r="30577" spans="15:15" x14ac:dyDescent="0.2">
      <c r="O30577" s="62"/>
    </row>
    <row r="30578" spans="15:15" x14ac:dyDescent="0.2">
      <c r="O30578" s="62"/>
    </row>
    <row r="30579" spans="15:15" x14ac:dyDescent="0.2">
      <c r="O30579" s="62"/>
    </row>
    <row r="30580" spans="15:15" x14ac:dyDescent="0.2">
      <c r="O30580" s="62"/>
    </row>
    <row r="30581" spans="15:15" x14ac:dyDescent="0.2">
      <c r="O30581" s="62"/>
    </row>
    <row r="30582" spans="15:15" x14ac:dyDescent="0.2">
      <c r="O30582" s="62"/>
    </row>
    <row r="30583" spans="15:15" x14ac:dyDescent="0.2">
      <c r="O30583" s="62"/>
    </row>
    <row r="30584" spans="15:15" x14ac:dyDescent="0.2">
      <c r="O30584" s="62"/>
    </row>
    <row r="30585" spans="15:15" x14ac:dyDescent="0.2">
      <c r="O30585" s="62"/>
    </row>
    <row r="30586" spans="15:15" x14ac:dyDescent="0.2">
      <c r="O30586" s="62"/>
    </row>
    <row r="30587" spans="15:15" x14ac:dyDescent="0.2">
      <c r="O30587" s="62"/>
    </row>
    <row r="30588" spans="15:15" x14ac:dyDescent="0.2">
      <c r="O30588" s="62"/>
    </row>
    <row r="30589" spans="15:15" x14ac:dyDescent="0.2">
      <c r="O30589" s="62"/>
    </row>
    <row r="30590" spans="15:15" x14ac:dyDescent="0.2">
      <c r="O30590" s="62"/>
    </row>
    <row r="30591" spans="15:15" x14ac:dyDescent="0.2">
      <c r="O30591" s="62"/>
    </row>
    <row r="30592" spans="15:15" x14ac:dyDescent="0.2">
      <c r="O30592" s="62"/>
    </row>
    <row r="30593" spans="15:15" x14ac:dyDescent="0.2">
      <c r="O30593" s="62"/>
    </row>
    <row r="30594" spans="15:15" x14ac:dyDescent="0.2">
      <c r="O30594" s="62"/>
    </row>
    <row r="30595" spans="15:15" x14ac:dyDescent="0.2">
      <c r="O30595" s="62"/>
    </row>
    <row r="30596" spans="15:15" x14ac:dyDescent="0.2">
      <c r="O30596" s="62"/>
    </row>
    <row r="30597" spans="15:15" x14ac:dyDescent="0.2">
      <c r="O30597" s="62"/>
    </row>
    <row r="30598" spans="15:15" x14ac:dyDescent="0.2">
      <c r="O30598" s="62"/>
    </row>
    <row r="30599" spans="15:15" x14ac:dyDescent="0.2">
      <c r="O30599" s="62"/>
    </row>
    <row r="30600" spans="15:15" x14ac:dyDescent="0.2">
      <c r="O30600" s="62"/>
    </row>
    <row r="30601" spans="15:15" x14ac:dyDescent="0.2">
      <c r="O30601" s="62"/>
    </row>
    <row r="30602" spans="15:15" x14ac:dyDescent="0.2">
      <c r="O30602" s="62"/>
    </row>
    <row r="30603" spans="15:15" x14ac:dyDescent="0.2">
      <c r="O30603" s="62"/>
    </row>
    <row r="30604" spans="15:15" x14ac:dyDescent="0.2">
      <c r="O30604" s="62"/>
    </row>
    <row r="30605" spans="15:15" x14ac:dyDescent="0.2">
      <c r="O30605" s="62"/>
    </row>
    <row r="30606" spans="15:15" x14ac:dyDescent="0.2">
      <c r="O30606" s="62"/>
    </row>
    <row r="30607" spans="15:15" x14ac:dyDescent="0.2">
      <c r="O30607" s="62"/>
    </row>
    <row r="30608" spans="15:15" x14ac:dyDescent="0.2">
      <c r="O30608" s="62"/>
    </row>
    <row r="30609" spans="15:15" x14ac:dyDescent="0.2">
      <c r="O30609" s="62"/>
    </row>
    <row r="30610" spans="15:15" x14ac:dyDescent="0.2">
      <c r="O30610" s="62"/>
    </row>
    <row r="30611" spans="15:15" x14ac:dyDescent="0.2">
      <c r="O30611" s="62"/>
    </row>
    <row r="30612" spans="15:15" x14ac:dyDescent="0.2">
      <c r="O30612" s="62"/>
    </row>
    <row r="30613" spans="15:15" x14ac:dyDescent="0.2">
      <c r="O30613" s="62"/>
    </row>
    <row r="30614" spans="15:15" x14ac:dyDescent="0.2">
      <c r="O30614" s="62"/>
    </row>
    <row r="30615" spans="15:15" x14ac:dyDescent="0.2">
      <c r="O30615" s="62"/>
    </row>
    <row r="30616" spans="15:15" x14ac:dyDescent="0.2">
      <c r="O30616" s="62"/>
    </row>
    <row r="30617" spans="15:15" x14ac:dyDescent="0.2">
      <c r="O30617" s="62"/>
    </row>
    <row r="30618" spans="15:15" x14ac:dyDescent="0.2">
      <c r="O30618" s="62"/>
    </row>
    <row r="30619" spans="15:15" x14ac:dyDescent="0.2">
      <c r="O30619" s="62"/>
    </row>
    <row r="30620" spans="15:15" x14ac:dyDescent="0.2">
      <c r="O30620" s="62"/>
    </row>
    <row r="30621" spans="15:15" x14ac:dyDescent="0.2">
      <c r="O30621" s="62"/>
    </row>
    <row r="30622" spans="15:15" x14ac:dyDescent="0.2">
      <c r="O30622" s="62"/>
    </row>
    <row r="30623" spans="15:15" x14ac:dyDescent="0.2">
      <c r="O30623" s="62"/>
    </row>
    <row r="30624" spans="15:15" x14ac:dyDescent="0.2">
      <c r="O30624" s="62"/>
    </row>
    <row r="30625" spans="15:15" x14ac:dyDescent="0.2">
      <c r="O30625" s="62"/>
    </row>
    <row r="30626" spans="15:15" x14ac:dyDescent="0.2">
      <c r="O30626" s="62"/>
    </row>
    <row r="30627" spans="15:15" x14ac:dyDescent="0.2">
      <c r="O30627" s="62"/>
    </row>
    <row r="30628" spans="15:15" x14ac:dyDescent="0.2">
      <c r="O30628" s="62"/>
    </row>
    <row r="30629" spans="15:15" x14ac:dyDescent="0.2">
      <c r="O30629" s="62"/>
    </row>
    <row r="30630" spans="15:15" x14ac:dyDescent="0.2">
      <c r="O30630" s="62"/>
    </row>
    <row r="30631" spans="15:15" x14ac:dyDescent="0.2">
      <c r="O30631" s="62"/>
    </row>
    <row r="30632" spans="15:15" x14ac:dyDescent="0.2">
      <c r="O30632" s="62"/>
    </row>
    <row r="30633" spans="15:15" x14ac:dyDescent="0.2">
      <c r="O30633" s="62"/>
    </row>
    <row r="30634" spans="15:15" x14ac:dyDescent="0.2">
      <c r="O30634" s="62"/>
    </row>
    <row r="30635" spans="15:15" x14ac:dyDescent="0.2">
      <c r="O30635" s="62"/>
    </row>
    <row r="30636" spans="15:15" x14ac:dyDescent="0.2">
      <c r="O30636" s="62"/>
    </row>
    <row r="30637" spans="15:15" x14ac:dyDescent="0.2">
      <c r="O30637" s="62"/>
    </row>
    <row r="30638" spans="15:15" x14ac:dyDescent="0.2">
      <c r="O30638" s="62"/>
    </row>
    <row r="30639" spans="15:15" x14ac:dyDescent="0.2">
      <c r="O30639" s="62"/>
    </row>
    <row r="30640" spans="15:15" x14ac:dyDescent="0.2">
      <c r="O30640" s="62"/>
    </row>
    <row r="30641" spans="15:15" x14ac:dyDescent="0.2">
      <c r="O30641" s="62"/>
    </row>
    <row r="30642" spans="15:15" x14ac:dyDescent="0.2">
      <c r="O30642" s="62"/>
    </row>
    <row r="30643" spans="15:15" x14ac:dyDescent="0.2">
      <c r="O30643" s="62"/>
    </row>
    <row r="30644" spans="15:15" x14ac:dyDescent="0.2">
      <c r="O30644" s="62"/>
    </row>
    <row r="30645" spans="15:15" x14ac:dyDescent="0.2">
      <c r="O30645" s="62"/>
    </row>
    <row r="30646" spans="15:15" x14ac:dyDescent="0.2">
      <c r="O30646" s="62"/>
    </row>
    <row r="30647" spans="15:15" x14ac:dyDescent="0.2">
      <c r="O30647" s="62"/>
    </row>
    <row r="30648" spans="15:15" x14ac:dyDescent="0.2">
      <c r="O30648" s="62"/>
    </row>
    <row r="30649" spans="15:15" x14ac:dyDescent="0.2">
      <c r="O30649" s="62"/>
    </row>
    <row r="30650" spans="15:15" x14ac:dyDescent="0.2">
      <c r="O30650" s="62"/>
    </row>
    <row r="30651" spans="15:15" x14ac:dyDescent="0.2">
      <c r="O30651" s="62"/>
    </row>
    <row r="30652" spans="15:15" x14ac:dyDescent="0.2">
      <c r="O30652" s="62"/>
    </row>
    <row r="30653" spans="15:15" x14ac:dyDescent="0.2">
      <c r="O30653" s="62"/>
    </row>
    <row r="30654" spans="15:15" x14ac:dyDescent="0.2">
      <c r="O30654" s="62"/>
    </row>
    <row r="30655" spans="15:15" x14ac:dyDescent="0.2">
      <c r="O30655" s="62"/>
    </row>
    <row r="30656" spans="15:15" x14ac:dyDescent="0.2">
      <c r="O30656" s="62"/>
    </row>
    <row r="30657" spans="15:15" x14ac:dyDescent="0.2">
      <c r="O30657" s="62"/>
    </row>
    <row r="30658" spans="15:15" x14ac:dyDescent="0.2">
      <c r="O30658" s="62"/>
    </row>
    <row r="30659" spans="15:15" x14ac:dyDescent="0.2">
      <c r="O30659" s="62"/>
    </row>
    <row r="30660" spans="15:15" x14ac:dyDescent="0.2">
      <c r="O30660" s="62"/>
    </row>
    <row r="30661" spans="15:15" x14ac:dyDescent="0.2">
      <c r="O30661" s="62"/>
    </row>
    <row r="30662" spans="15:15" x14ac:dyDescent="0.2">
      <c r="O30662" s="62"/>
    </row>
    <row r="30663" spans="15:15" x14ac:dyDescent="0.2">
      <c r="O30663" s="62"/>
    </row>
    <row r="30664" spans="15:15" x14ac:dyDescent="0.2">
      <c r="O30664" s="62"/>
    </row>
    <row r="30665" spans="15:15" x14ac:dyDescent="0.2">
      <c r="O30665" s="62"/>
    </row>
    <row r="30666" spans="15:15" x14ac:dyDescent="0.2">
      <c r="O30666" s="62"/>
    </row>
    <row r="30667" spans="15:15" x14ac:dyDescent="0.2">
      <c r="O30667" s="62"/>
    </row>
    <row r="30668" spans="15:15" x14ac:dyDescent="0.2">
      <c r="O30668" s="62"/>
    </row>
    <row r="30669" spans="15:15" x14ac:dyDescent="0.2">
      <c r="O30669" s="62"/>
    </row>
    <row r="30670" spans="15:15" x14ac:dyDescent="0.2">
      <c r="O30670" s="62"/>
    </row>
    <row r="30671" spans="15:15" x14ac:dyDescent="0.2">
      <c r="O30671" s="62"/>
    </row>
    <row r="30672" spans="15:15" x14ac:dyDescent="0.2">
      <c r="O30672" s="62"/>
    </row>
    <row r="30673" spans="15:15" x14ac:dyDescent="0.2">
      <c r="O30673" s="62"/>
    </row>
    <row r="30674" spans="15:15" x14ac:dyDescent="0.2">
      <c r="O30674" s="62"/>
    </row>
    <row r="30675" spans="15:15" x14ac:dyDescent="0.2">
      <c r="O30675" s="62"/>
    </row>
    <row r="30676" spans="15:15" x14ac:dyDescent="0.2">
      <c r="O30676" s="62"/>
    </row>
    <row r="30677" spans="15:15" x14ac:dyDescent="0.2">
      <c r="O30677" s="62"/>
    </row>
    <row r="30678" spans="15:15" x14ac:dyDescent="0.2">
      <c r="O30678" s="62"/>
    </row>
    <row r="30679" spans="15:15" x14ac:dyDescent="0.2">
      <c r="O30679" s="62"/>
    </row>
    <row r="30680" spans="15:15" x14ac:dyDescent="0.2">
      <c r="O30680" s="62"/>
    </row>
    <row r="30681" spans="15:15" x14ac:dyDescent="0.2">
      <c r="O30681" s="62"/>
    </row>
    <row r="30682" spans="15:15" x14ac:dyDescent="0.2">
      <c r="O30682" s="62"/>
    </row>
    <row r="30683" spans="15:15" x14ac:dyDescent="0.2">
      <c r="O30683" s="62"/>
    </row>
    <row r="30684" spans="15:15" x14ac:dyDescent="0.2">
      <c r="O30684" s="62"/>
    </row>
    <row r="30685" spans="15:15" x14ac:dyDescent="0.2">
      <c r="O30685" s="62"/>
    </row>
    <row r="30686" spans="15:15" x14ac:dyDescent="0.2">
      <c r="O30686" s="62"/>
    </row>
    <row r="30687" spans="15:15" x14ac:dyDescent="0.2">
      <c r="O30687" s="62"/>
    </row>
    <row r="30688" spans="15:15" x14ac:dyDescent="0.2">
      <c r="O30688" s="62"/>
    </row>
    <row r="30689" spans="15:15" x14ac:dyDescent="0.2">
      <c r="O30689" s="62"/>
    </row>
    <row r="30690" spans="15:15" x14ac:dyDescent="0.2">
      <c r="O30690" s="62"/>
    </row>
    <row r="30691" spans="15:15" x14ac:dyDescent="0.2">
      <c r="O30691" s="62"/>
    </row>
    <row r="30692" spans="15:15" x14ac:dyDescent="0.2">
      <c r="O30692" s="62"/>
    </row>
    <row r="30693" spans="15:15" x14ac:dyDescent="0.2">
      <c r="O30693" s="62"/>
    </row>
    <row r="30694" spans="15:15" x14ac:dyDescent="0.2">
      <c r="O30694" s="62"/>
    </row>
    <row r="30695" spans="15:15" x14ac:dyDescent="0.2">
      <c r="O30695" s="62"/>
    </row>
    <row r="30696" spans="15:15" x14ac:dyDescent="0.2">
      <c r="O30696" s="62"/>
    </row>
    <row r="30697" spans="15:15" x14ac:dyDescent="0.2">
      <c r="O30697" s="62"/>
    </row>
    <row r="30698" spans="15:15" x14ac:dyDescent="0.2">
      <c r="O30698" s="62"/>
    </row>
    <row r="30699" spans="15:15" x14ac:dyDescent="0.2">
      <c r="O30699" s="62"/>
    </row>
    <row r="30700" spans="15:15" x14ac:dyDescent="0.2">
      <c r="O30700" s="62"/>
    </row>
    <row r="30701" spans="15:15" x14ac:dyDescent="0.2">
      <c r="O30701" s="62"/>
    </row>
    <row r="30702" spans="15:15" x14ac:dyDescent="0.2">
      <c r="O30702" s="62"/>
    </row>
    <row r="30703" spans="15:15" x14ac:dyDescent="0.2">
      <c r="O30703" s="62"/>
    </row>
    <row r="30704" spans="15:15" x14ac:dyDescent="0.2">
      <c r="O30704" s="62"/>
    </row>
    <row r="30705" spans="15:15" x14ac:dyDescent="0.2">
      <c r="O30705" s="62"/>
    </row>
    <row r="30706" spans="15:15" x14ac:dyDescent="0.2">
      <c r="O30706" s="62"/>
    </row>
    <row r="30707" spans="15:15" x14ac:dyDescent="0.2">
      <c r="O30707" s="62"/>
    </row>
    <row r="30708" spans="15:15" x14ac:dyDescent="0.2">
      <c r="O30708" s="62"/>
    </row>
    <row r="30709" spans="15:15" x14ac:dyDescent="0.2">
      <c r="O30709" s="62"/>
    </row>
    <row r="30710" spans="15:15" x14ac:dyDescent="0.2">
      <c r="O30710" s="62"/>
    </row>
    <row r="30711" spans="15:15" x14ac:dyDescent="0.2">
      <c r="O30711" s="62"/>
    </row>
    <row r="30712" spans="15:15" x14ac:dyDescent="0.2">
      <c r="O30712" s="62"/>
    </row>
    <row r="30713" spans="15:15" x14ac:dyDescent="0.2">
      <c r="O30713" s="62"/>
    </row>
    <row r="30714" spans="15:15" x14ac:dyDescent="0.2">
      <c r="O30714" s="62"/>
    </row>
    <row r="30715" spans="15:15" x14ac:dyDescent="0.2">
      <c r="O30715" s="62"/>
    </row>
    <row r="30716" spans="15:15" x14ac:dyDescent="0.2">
      <c r="O30716" s="62"/>
    </row>
    <row r="30717" spans="15:15" x14ac:dyDescent="0.2">
      <c r="O30717" s="62"/>
    </row>
    <row r="30718" spans="15:15" x14ac:dyDescent="0.2">
      <c r="O30718" s="62"/>
    </row>
    <row r="30719" spans="15:15" x14ac:dyDescent="0.2">
      <c r="O30719" s="62"/>
    </row>
    <row r="30720" spans="15:15" x14ac:dyDescent="0.2">
      <c r="O30720" s="62"/>
    </row>
    <row r="30721" spans="15:15" x14ac:dyDescent="0.2">
      <c r="O30721" s="62"/>
    </row>
    <row r="30722" spans="15:15" x14ac:dyDescent="0.2">
      <c r="O30722" s="62"/>
    </row>
    <row r="30723" spans="15:15" x14ac:dyDescent="0.2">
      <c r="O30723" s="62"/>
    </row>
    <row r="30724" spans="15:15" x14ac:dyDescent="0.2">
      <c r="O30724" s="62"/>
    </row>
    <row r="30725" spans="15:15" x14ac:dyDescent="0.2">
      <c r="O30725" s="62"/>
    </row>
    <row r="30726" spans="15:15" x14ac:dyDescent="0.2">
      <c r="O30726" s="62"/>
    </row>
    <row r="30727" spans="15:15" x14ac:dyDescent="0.2">
      <c r="O30727" s="62"/>
    </row>
    <row r="30728" spans="15:15" x14ac:dyDescent="0.2">
      <c r="O30728" s="62"/>
    </row>
    <row r="30729" spans="15:15" x14ac:dyDescent="0.2">
      <c r="O30729" s="62"/>
    </row>
    <row r="30730" spans="15:15" x14ac:dyDescent="0.2">
      <c r="O30730" s="62"/>
    </row>
    <row r="30731" spans="15:15" x14ac:dyDescent="0.2">
      <c r="O30731" s="62"/>
    </row>
    <row r="30732" spans="15:15" x14ac:dyDescent="0.2">
      <c r="O30732" s="62"/>
    </row>
    <row r="30733" spans="15:15" x14ac:dyDescent="0.2">
      <c r="O30733" s="62"/>
    </row>
    <row r="30734" spans="15:15" x14ac:dyDescent="0.2">
      <c r="O30734" s="62"/>
    </row>
    <row r="30735" spans="15:15" x14ac:dyDescent="0.2">
      <c r="O30735" s="62"/>
    </row>
    <row r="30736" spans="15:15" x14ac:dyDescent="0.2">
      <c r="O30736" s="62"/>
    </row>
    <row r="30737" spans="15:15" x14ac:dyDescent="0.2">
      <c r="O30737" s="62"/>
    </row>
    <row r="30738" spans="15:15" x14ac:dyDescent="0.2">
      <c r="O30738" s="62"/>
    </row>
    <row r="30739" spans="15:15" x14ac:dyDescent="0.2">
      <c r="O30739" s="62"/>
    </row>
    <row r="30740" spans="15:15" x14ac:dyDescent="0.2">
      <c r="O30740" s="62"/>
    </row>
    <row r="30741" spans="15:15" x14ac:dyDescent="0.2">
      <c r="O30741" s="62"/>
    </row>
    <row r="30742" spans="15:15" x14ac:dyDescent="0.2">
      <c r="O30742" s="62"/>
    </row>
    <row r="30743" spans="15:15" x14ac:dyDescent="0.2">
      <c r="O30743" s="62"/>
    </row>
    <row r="30744" spans="15:15" x14ac:dyDescent="0.2">
      <c r="O30744" s="62"/>
    </row>
    <row r="30745" spans="15:15" x14ac:dyDescent="0.2">
      <c r="O30745" s="62"/>
    </row>
    <row r="30746" spans="15:15" x14ac:dyDescent="0.2">
      <c r="O30746" s="62"/>
    </row>
    <row r="30747" spans="15:15" x14ac:dyDescent="0.2">
      <c r="O30747" s="62"/>
    </row>
    <row r="30748" spans="15:15" x14ac:dyDescent="0.2">
      <c r="O30748" s="62"/>
    </row>
    <row r="30749" spans="15:15" x14ac:dyDescent="0.2">
      <c r="O30749" s="62"/>
    </row>
    <row r="30750" spans="15:15" x14ac:dyDescent="0.2">
      <c r="O30750" s="62"/>
    </row>
    <row r="30751" spans="15:15" x14ac:dyDescent="0.2">
      <c r="O30751" s="62"/>
    </row>
    <row r="30752" spans="15:15" x14ac:dyDescent="0.2">
      <c r="O30752" s="62"/>
    </row>
    <row r="30753" spans="15:15" x14ac:dyDescent="0.2">
      <c r="O30753" s="62"/>
    </row>
    <row r="30754" spans="15:15" x14ac:dyDescent="0.2">
      <c r="O30754" s="62"/>
    </row>
    <row r="30755" spans="15:15" x14ac:dyDescent="0.2">
      <c r="O30755" s="62"/>
    </row>
    <row r="30756" spans="15:15" x14ac:dyDescent="0.2">
      <c r="O30756" s="62"/>
    </row>
    <row r="30757" spans="15:15" x14ac:dyDescent="0.2">
      <c r="O30757" s="62"/>
    </row>
    <row r="30758" spans="15:15" x14ac:dyDescent="0.2">
      <c r="O30758" s="62"/>
    </row>
    <row r="30759" spans="15:15" x14ac:dyDescent="0.2">
      <c r="O30759" s="62"/>
    </row>
    <row r="30760" spans="15:15" x14ac:dyDescent="0.2">
      <c r="O30760" s="62"/>
    </row>
    <row r="30761" spans="15:15" x14ac:dyDescent="0.2">
      <c r="O30761" s="62"/>
    </row>
    <row r="30762" spans="15:15" x14ac:dyDescent="0.2">
      <c r="O30762" s="62"/>
    </row>
    <row r="30763" spans="15:15" x14ac:dyDescent="0.2">
      <c r="O30763" s="62"/>
    </row>
    <row r="30764" spans="15:15" x14ac:dyDescent="0.2">
      <c r="O30764" s="62"/>
    </row>
    <row r="30765" spans="15:15" x14ac:dyDescent="0.2">
      <c r="O30765" s="62"/>
    </row>
    <row r="30766" spans="15:15" x14ac:dyDescent="0.2">
      <c r="O30766" s="62"/>
    </row>
    <row r="30767" spans="15:15" x14ac:dyDescent="0.2">
      <c r="O30767" s="62"/>
    </row>
    <row r="30768" spans="15:15" x14ac:dyDescent="0.2">
      <c r="O30768" s="62"/>
    </row>
    <row r="30769" spans="15:15" x14ac:dyDescent="0.2">
      <c r="O30769" s="62"/>
    </row>
    <row r="30770" spans="15:15" x14ac:dyDescent="0.2">
      <c r="O30770" s="62"/>
    </row>
    <row r="30771" spans="15:15" x14ac:dyDescent="0.2">
      <c r="O30771" s="62"/>
    </row>
    <row r="30772" spans="15:15" x14ac:dyDescent="0.2">
      <c r="O30772" s="62"/>
    </row>
    <row r="30773" spans="15:15" x14ac:dyDescent="0.2">
      <c r="O30773" s="62"/>
    </row>
    <row r="30774" spans="15:15" x14ac:dyDescent="0.2">
      <c r="O30774" s="62"/>
    </row>
    <row r="30775" spans="15:15" x14ac:dyDescent="0.2">
      <c r="O30775" s="62"/>
    </row>
    <row r="30776" spans="15:15" x14ac:dyDescent="0.2">
      <c r="O30776" s="62"/>
    </row>
    <row r="30777" spans="15:15" x14ac:dyDescent="0.2">
      <c r="O30777" s="62"/>
    </row>
    <row r="30778" spans="15:15" x14ac:dyDescent="0.2">
      <c r="O30778" s="62"/>
    </row>
    <row r="30779" spans="15:15" x14ac:dyDescent="0.2">
      <c r="O30779" s="62"/>
    </row>
    <row r="30780" spans="15:15" x14ac:dyDescent="0.2">
      <c r="O30780" s="62"/>
    </row>
    <row r="30781" spans="15:15" x14ac:dyDescent="0.2">
      <c r="O30781" s="62"/>
    </row>
    <row r="30782" spans="15:15" x14ac:dyDescent="0.2">
      <c r="O30782" s="62"/>
    </row>
    <row r="30783" spans="15:15" x14ac:dyDescent="0.2">
      <c r="O30783" s="62"/>
    </row>
    <row r="30784" spans="15:15" x14ac:dyDescent="0.2">
      <c r="O30784" s="62"/>
    </row>
    <row r="30785" spans="15:15" x14ac:dyDescent="0.2">
      <c r="O30785" s="62"/>
    </row>
    <row r="30786" spans="15:15" x14ac:dyDescent="0.2">
      <c r="O30786" s="62"/>
    </row>
    <row r="30787" spans="15:15" x14ac:dyDescent="0.2">
      <c r="O30787" s="62"/>
    </row>
    <row r="30788" spans="15:15" x14ac:dyDescent="0.2">
      <c r="O30788" s="62"/>
    </row>
    <row r="30789" spans="15:15" x14ac:dyDescent="0.2">
      <c r="O30789" s="62"/>
    </row>
    <row r="30790" spans="15:15" x14ac:dyDescent="0.2">
      <c r="O30790" s="62"/>
    </row>
    <row r="30791" spans="15:15" x14ac:dyDescent="0.2">
      <c r="O30791" s="62"/>
    </row>
    <row r="30792" spans="15:15" x14ac:dyDescent="0.2">
      <c r="O30792" s="62"/>
    </row>
    <row r="30793" spans="15:15" x14ac:dyDescent="0.2">
      <c r="O30793" s="62"/>
    </row>
    <row r="30794" spans="15:15" x14ac:dyDescent="0.2">
      <c r="O30794" s="62"/>
    </row>
    <row r="30795" spans="15:15" x14ac:dyDescent="0.2">
      <c r="O30795" s="62"/>
    </row>
    <row r="30796" spans="15:15" x14ac:dyDescent="0.2">
      <c r="O30796" s="62"/>
    </row>
    <row r="30797" spans="15:15" x14ac:dyDescent="0.2">
      <c r="O30797" s="62"/>
    </row>
    <row r="30798" spans="15:15" x14ac:dyDescent="0.2">
      <c r="O30798" s="62"/>
    </row>
    <row r="30799" spans="15:15" x14ac:dyDescent="0.2">
      <c r="O30799" s="62"/>
    </row>
    <row r="30800" spans="15:15" x14ac:dyDescent="0.2">
      <c r="O30800" s="62"/>
    </row>
    <row r="30801" spans="15:15" x14ac:dyDescent="0.2">
      <c r="O30801" s="62"/>
    </row>
    <row r="30802" spans="15:15" x14ac:dyDescent="0.2">
      <c r="O30802" s="62"/>
    </row>
    <row r="30803" spans="15:15" x14ac:dyDescent="0.2">
      <c r="O30803" s="62"/>
    </row>
    <row r="30804" spans="15:15" x14ac:dyDescent="0.2">
      <c r="O30804" s="62"/>
    </row>
    <row r="30805" spans="15:15" x14ac:dyDescent="0.2">
      <c r="O30805" s="62"/>
    </row>
    <row r="30806" spans="15:15" x14ac:dyDescent="0.2">
      <c r="O30806" s="62"/>
    </row>
    <row r="30807" spans="15:15" x14ac:dyDescent="0.2">
      <c r="O30807" s="62"/>
    </row>
    <row r="30808" spans="15:15" x14ac:dyDescent="0.2">
      <c r="O30808" s="62"/>
    </row>
    <row r="30809" spans="15:15" x14ac:dyDescent="0.2">
      <c r="O30809" s="62"/>
    </row>
    <row r="30810" spans="15:15" x14ac:dyDescent="0.2">
      <c r="O30810" s="62"/>
    </row>
    <row r="30811" spans="15:15" x14ac:dyDescent="0.2">
      <c r="O30811" s="62"/>
    </row>
    <row r="30812" spans="15:15" x14ac:dyDescent="0.2">
      <c r="O30812" s="62"/>
    </row>
    <row r="30813" spans="15:15" x14ac:dyDescent="0.2">
      <c r="O30813" s="62"/>
    </row>
    <row r="30814" spans="15:15" x14ac:dyDescent="0.2">
      <c r="O30814" s="62"/>
    </row>
    <row r="30815" spans="15:15" x14ac:dyDescent="0.2">
      <c r="O30815" s="62"/>
    </row>
    <row r="30816" spans="15:15" x14ac:dyDescent="0.2">
      <c r="O30816" s="62"/>
    </row>
    <row r="30817" spans="15:15" x14ac:dyDescent="0.2">
      <c r="O30817" s="62"/>
    </row>
    <row r="30818" spans="15:15" x14ac:dyDescent="0.2">
      <c r="O30818" s="62"/>
    </row>
    <row r="30819" spans="15:15" x14ac:dyDescent="0.2">
      <c r="O30819" s="62"/>
    </row>
    <row r="30820" spans="15:15" x14ac:dyDescent="0.2">
      <c r="O30820" s="62"/>
    </row>
    <row r="30821" spans="15:15" x14ac:dyDescent="0.2">
      <c r="O30821" s="62"/>
    </row>
    <row r="30822" spans="15:15" x14ac:dyDescent="0.2">
      <c r="O30822" s="62"/>
    </row>
    <row r="30823" spans="15:15" x14ac:dyDescent="0.2">
      <c r="O30823" s="62"/>
    </row>
    <row r="30824" spans="15:15" x14ac:dyDescent="0.2">
      <c r="O30824" s="62"/>
    </row>
    <row r="30825" spans="15:15" x14ac:dyDescent="0.2">
      <c r="O30825" s="62"/>
    </row>
    <row r="30826" spans="15:15" x14ac:dyDescent="0.2">
      <c r="O30826" s="62"/>
    </row>
    <row r="30827" spans="15:15" x14ac:dyDescent="0.2">
      <c r="O30827" s="62"/>
    </row>
    <row r="30828" spans="15:15" x14ac:dyDescent="0.2">
      <c r="O30828" s="62"/>
    </row>
    <row r="30829" spans="15:15" x14ac:dyDescent="0.2">
      <c r="O30829" s="62"/>
    </row>
    <row r="30830" spans="15:15" x14ac:dyDescent="0.2">
      <c r="O30830" s="62"/>
    </row>
    <row r="30831" spans="15:15" x14ac:dyDescent="0.2">
      <c r="O30831" s="62"/>
    </row>
    <row r="30832" spans="15:15" x14ac:dyDescent="0.2">
      <c r="O30832" s="62"/>
    </row>
    <row r="30833" spans="15:15" x14ac:dyDescent="0.2">
      <c r="O30833" s="62"/>
    </row>
    <row r="30834" spans="15:15" x14ac:dyDescent="0.2">
      <c r="O30834" s="62"/>
    </row>
    <row r="30835" spans="15:15" x14ac:dyDescent="0.2">
      <c r="O30835" s="62"/>
    </row>
    <row r="30836" spans="15:15" x14ac:dyDescent="0.2">
      <c r="O30836" s="62"/>
    </row>
    <row r="30837" spans="15:15" x14ac:dyDescent="0.2">
      <c r="O30837" s="62"/>
    </row>
    <row r="30838" spans="15:15" x14ac:dyDescent="0.2">
      <c r="O30838" s="62"/>
    </row>
    <row r="30839" spans="15:15" x14ac:dyDescent="0.2">
      <c r="O30839" s="62"/>
    </row>
    <row r="30840" spans="15:15" x14ac:dyDescent="0.2">
      <c r="O30840" s="62"/>
    </row>
    <row r="30841" spans="15:15" x14ac:dyDescent="0.2">
      <c r="O30841" s="62"/>
    </row>
    <row r="30842" spans="15:15" x14ac:dyDescent="0.2">
      <c r="O30842" s="62"/>
    </row>
    <row r="30843" spans="15:15" x14ac:dyDescent="0.2">
      <c r="O30843" s="62"/>
    </row>
    <row r="30844" spans="15:15" x14ac:dyDescent="0.2">
      <c r="O30844" s="62"/>
    </row>
    <row r="30845" spans="15:15" x14ac:dyDescent="0.2">
      <c r="O30845" s="62"/>
    </row>
    <row r="30846" spans="15:15" x14ac:dyDescent="0.2">
      <c r="O30846" s="62"/>
    </row>
    <row r="30847" spans="15:15" x14ac:dyDescent="0.2">
      <c r="O30847" s="62"/>
    </row>
    <row r="30848" spans="15:15" x14ac:dyDescent="0.2">
      <c r="O30848" s="62"/>
    </row>
    <row r="30849" spans="15:15" x14ac:dyDescent="0.2">
      <c r="O30849" s="62"/>
    </row>
    <row r="30850" spans="15:15" x14ac:dyDescent="0.2">
      <c r="O30850" s="62"/>
    </row>
    <row r="30851" spans="15:15" x14ac:dyDescent="0.2">
      <c r="O30851" s="62"/>
    </row>
    <row r="30852" spans="15:15" x14ac:dyDescent="0.2">
      <c r="O30852" s="62"/>
    </row>
    <row r="30853" spans="15:15" x14ac:dyDescent="0.2">
      <c r="O30853" s="62"/>
    </row>
    <row r="30854" spans="15:15" x14ac:dyDescent="0.2">
      <c r="O30854" s="62"/>
    </row>
    <row r="30855" spans="15:15" x14ac:dyDescent="0.2">
      <c r="O30855" s="62"/>
    </row>
    <row r="30856" spans="15:15" x14ac:dyDescent="0.2">
      <c r="O30856" s="62"/>
    </row>
    <row r="30857" spans="15:15" x14ac:dyDescent="0.2">
      <c r="O30857" s="62"/>
    </row>
    <row r="30858" spans="15:15" x14ac:dyDescent="0.2">
      <c r="O30858" s="62"/>
    </row>
    <row r="30859" spans="15:15" x14ac:dyDescent="0.2">
      <c r="O30859" s="62"/>
    </row>
    <row r="30860" spans="15:15" x14ac:dyDescent="0.2">
      <c r="O30860" s="62"/>
    </row>
    <row r="30861" spans="15:15" x14ac:dyDescent="0.2">
      <c r="O30861" s="62"/>
    </row>
    <row r="30862" spans="15:15" x14ac:dyDescent="0.2">
      <c r="O30862" s="62"/>
    </row>
    <row r="30863" spans="15:15" x14ac:dyDescent="0.2">
      <c r="O30863" s="62"/>
    </row>
    <row r="30864" spans="15:15" x14ac:dyDescent="0.2">
      <c r="O30864" s="62"/>
    </row>
    <row r="30865" spans="15:15" x14ac:dyDescent="0.2">
      <c r="O30865" s="62"/>
    </row>
    <row r="30866" spans="15:15" x14ac:dyDescent="0.2">
      <c r="O30866" s="62"/>
    </row>
    <row r="30867" spans="15:15" x14ac:dyDescent="0.2">
      <c r="O30867" s="62"/>
    </row>
    <row r="30868" spans="15:15" x14ac:dyDescent="0.2">
      <c r="O30868" s="62"/>
    </row>
    <row r="30869" spans="15:15" x14ac:dyDescent="0.2">
      <c r="O30869" s="62"/>
    </row>
    <row r="30870" spans="15:15" x14ac:dyDescent="0.2">
      <c r="O30870" s="62"/>
    </row>
    <row r="30871" spans="15:15" x14ac:dyDescent="0.2">
      <c r="O30871" s="62"/>
    </row>
    <row r="30872" spans="15:15" x14ac:dyDescent="0.2">
      <c r="O30872" s="62"/>
    </row>
    <row r="30873" spans="15:15" x14ac:dyDescent="0.2">
      <c r="O30873" s="62"/>
    </row>
    <row r="30874" spans="15:15" x14ac:dyDescent="0.2">
      <c r="O30874" s="62"/>
    </row>
    <row r="30875" spans="15:15" x14ac:dyDescent="0.2">
      <c r="O30875" s="62"/>
    </row>
    <row r="30876" spans="15:15" x14ac:dyDescent="0.2">
      <c r="O30876" s="62"/>
    </row>
    <row r="30877" spans="15:15" x14ac:dyDescent="0.2">
      <c r="O30877" s="62"/>
    </row>
    <row r="30878" spans="15:15" x14ac:dyDescent="0.2">
      <c r="O30878" s="62"/>
    </row>
    <row r="30879" spans="15:15" x14ac:dyDescent="0.2">
      <c r="O30879" s="62"/>
    </row>
    <row r="30880" spans="15:15" x14ac:dyDescent="0.2">
      <c r="O30880" s="62"/>
    </row>
    <row r="30881" spans="15:15" x14ac:dyDescent="0.2">
      <c r="O30881" s="62"/>
    </row>
    <row r="30882" spans="15:15" x14ac:dyDescent="0.2">
      <c r="O30882" s="62"/>
    </row>
    <row r="30883" spans="15:15" x14ac:dyDescent="0.2">
      <c r="O30883" s="62"/>
    </row>
    <row r="30884" spans="15:15" x14ac:dyDescent="0.2">
      <c r="O30884" s="62"/>
    </row>
    <row r="30885" spans="15:15" x14ac:dyDescent="0.2">
      <c r="O30885" s="62"/>
    </row>
    <row r="30886" spans="15:15" x14ac:dyDescent="0.2">
      <c r="O30886" s="62"/>
    </row>
    <row r="30887" spans="15:15" x14ac:dyDescent="0.2">
      <c r="O30887" s="62"/>
    </row>
    <row r="30888" spans="15:15" x14ac:dyDescent="0.2">
      <c r="O30888" s="62"/>
    </row>
    <row r="30889" spans="15:15" x14ac:dyDescent="0.2">
      <c r="O30889" s="62"/>
    </row>
    <row r="30890" spans="15:15" x14ac:dyDescent="0.2">
      <c r="O30890" s="62"/>
    </row>
    <row r="30891" spans="15:15" x14ac:dyDescent="0.2">
      <c r="O30891" s="62"/>
    </row>
    <row r="30892" spans="15:15" x14ac:dyDescent="0.2">
      <c r="O30892" s="62"/>
    </row>
    <row r="30893" spans="15:15" x14ac:dyDescent="0.2">
      <c r="O30893" s="62"/>
    </row>
    <row r="30894" spans="15:15" x14ac:dyDescent="0.2">
      <c r="O30894" s="62"/>
    </row>
    <row r="30895" spans="15:15" x14ac:dyDescent="0.2">
      <c r="O30895" s="62"/>
    </row>
    <row r="30896" spans="15:15" x14ac:dyDescent="0.2">
      <c r="O30896" s="62"/>
    </row>
    <row r="30897" spans="15:15" x14ac:dyDescent="0.2">
      <c r="O30897" s="62"/>
    </row>
    <row r="30898" spans="15:15" x14ac:dyDescent="0.2">
      <c r="O30898" s="62"/>
    </row>
    <row r="30899" spans="15:15" x14ac:dyDescent="0.2">
      <c r="O30899" s="62"/>
    </row>
    <row r="30900" spans="15:15" x14ac:dyDescent="0.2">
      <c r="O30900" s="62"/>
    </row>
    <row r="30901" spans="15:15" x14ac:dyDescent="0.2">
      <c r="O30901" s="62"/>
    </row>
    <row r="30902" spans="15:15" x14ac:dyDescent="0.2">
      <c r="O30902" s="62"/>
    </row>
    <row r="30903" spans="15:15" x14ac:dyDescent="0.2">
      <c r="O30903" s="62"/>
    </row>
    <row r="30904" spans="15:15" x14ac:dyDescent="0.2">
      <c r="O30904" s="62"/>
    </row>
    <row r="30905" spans="15:15" x14ac:dyDescent="0.2">
      <c r="O30905" s="62"/>
    </row>
    <row r="30906" spans="15:15" x14ac:dyDescent="0.2">
      <c r="O30906" s="62"/>
    </row>
    <row r="30907" spans="15:15" x14ac:dyDescent="0.2">
      <c r="O30907" s="62"/>
    </row>
    <row r="30908" spans="15:15" x14ac:dyDescent="0.2">
      <c r="O30908" s="62"/>
    </row>
    <row r="30909" spans="15:15" x14ac:dyDescent="0.2">
      <c r="O30909" s="62"/>
    </row>
    <row r="30910" spans="15:15" x14ac:dyDescent="0.2">
      <c r="O30910" s="62"/>
    </row>
    <row r="30911" spans="15:15" x14ac:dyDescent="0.2">
      <c r="O30911" s="62"/>
    </row>
    <row r="30912" spans="15:15" x14ac:dyDescent="0.2">
      <c r="O30912" s="62"/>
    </row>
    <row r="30913" spans="15:15" x14ac:dyDescent="0.2">
      <c r="O30913" s="62"/>
    </row>
    <row r="30914" spans="15:15" x14ac:dyDescent="0.2">
      <c r="O30914" s="62"/>
    </row>
    <row r="30915" spans="15:15" x14ac:dyDescent="0.2">
      <c r="O30915" s="62"/>
    </row>
    <row r="30916" spans="15:15" x14ac:dyDescent="0.2">
      <c r="O30916" s="62"/>
    </row>
    <row r="30917" spans="15:15" x14ac:dyDescent="0.2">
      <c r="O30917" s="62"/>
    </row>
    <row r="30918" spans="15:15" x14ac:dyDescent="0.2">
      <c r="O30918" s="62"/>
    </row>
    <row r="30919" spans="15:15" x14ac:dyDescent="0.2">
      <c r="O30919" s="62"/>
    </row>
    <row r="30920" spans="15:15" x14ac:dyDescent="0.2">
      <c r="O30920" s="62"/>
    </row>
    <row r="30921" spans="15:15" x14ac:dyDescent="0.2">
      <c r="O30921" s="62"/>
    </row>
    <row r="30922" spans="15:15" x14ac:dyDescent="0.2">
      <c r="O30922" s="62"/>
    </row>
    <row r="30923" spans="15:15" x14ac:dyDescent="0.2">
      <c r="O30923" s="62"/>
    </row>
    <row r="30924" spans="15:15" x14ac:dyDescent="0.2">
      <c r="O30924" s="62"/>
    </row>
    <row r="30925" spans="15:15" x14ac:dyDescent="0.2">
      <c r="O30925" s="62"/>
    </row>
    <row r="30926" spans="15:15" x14ac:dyDescent="0.2">
      <c r="O30926" s="62"/>
    </row>
    <row r="30927" spans="15:15" x14ac:dyDescent="0.2">
      <c r="O30927" s="62"/>
    </row>
    <row r="30928" spans="15:15" x14ac:dyDescent="0.2">
      <c r="O30928" s="62"/>
    </row>
    <row r="30929" spans="15:15" x14ac:dyDescent="0.2">
      <c r="O30929" s="62"/>
    </row>
    <row r="30930" spans="15:15" x14ac:dyDescent="0.2">
      <c r="O30930" s="62"/>
    </row>
    <row r="30931" spans="15:15" x14ac:dyDescent="0.2">
      <c r="O30931" s="62"/>
    </row>
    <row r="30932" spans="15:15" x14ac:dyDescent="0.2">
      <c r="O30932" s="62"/>
    </row>
    <row r="30933" spans="15:15" x14ac:dyDescent="0.2">
      <c r="O30933" s="62"/>
    </row>
    <row r="30934" spans="15:15" x14ac:dyDescent="0.2">
      <c r="O30934" s="62"/>
    </row>
    <row r="30935" spans="15:15" x14ac:dyDescent="0.2">
      <c r="O30935" s="62"/>
    </row>
    <row r="30936" spans="15:15" x14ac:dyDescent="0.2">
      <c r="O30936" s="62"/>
    </row>
    <row r="30937" spans="15:15" x14ac:dyDescent="0.2">
      <c r="O30937" s="62"/>
    </row>
    <row r="30938" spans="15:15" x14ac:dyDescent="0.2">
      <c r="O30938" s="62"/>
    </row>
    <row r="30939" spans="15:15" x14ac:dyDescent="0.2">
      <c r="O30939" s="62"/>
    </row>
    <row r="30940" spans="15:15" x14ac:dyDescent="0.2">
      <c r="O30940" s="62"/>
    </row>
    <row r="30941" spans="15:15" x14ac:dyDescent="0.2">
      <c r="O30941" s="62"/>
    </row>
    <row r="30942" spans="15:15" x14ac:dyDescent="0.2">
      <c r="O30942" s="62"/>
    </row>
    <row r="30943" spans="15:15" x14ac:dyDescent="0.2">
      <c r="O30943" s="62"/>
    </row>
    <row r="30944" spans="15:15" x14ac:dyDescent="0.2">
      <c r="O30944" s="62"/>
    </row>
    <row r="30945" spans="15:15" x14ac:dyDescent="0.2">
      <c r="O30945" s="62"/>
    </row>
    <row r="30946" spans="15:15" x14ac:dyDescent="0.2">
      <c r="O30946" s="62"/>
    </row>
    <row r="30947" spans="15:15" x14ac:dyDescent="0.2">
      <c r="O30947" s="62"/>
    </row>
    <row r="30948" spans="15:15" x14ac:dyDescent="0.2">
      <c r="O30948" s="62"/>
    </row>
    <row r="30949" spans="15:15" x14ac:dyDescent="0.2">
      <c r="O30949" s="62"/>
    </row>
    <row r="30950" spans="15:15" x14ac:dyDescent="0.2">
      <c r="O30950" s="62"/>
    </row>
    <row r="30951" spans="15:15" x14ac:dyDescent="0.2">
      <c r="O30951" s="62"/>
    </row>
    <row r="30952" spans="15:15" x14ac:dyDescent="0.2">
      <c r="O30952" s="62"/>
    </row>
    <row r="30953" spans="15:15" x14ac:dyDescent="0.2">
      <c r="O30953" s="62"/>
    </row>
    <row r="30954" spans="15:15" x14ac:dyDescent="0.2">
      <c r="O30954" s="62"/>
    </row>
    <row r="30955" spans="15:15" x14ac:dyDescent="0.2">
      <c r="O30955" s="62"/>
    </row>
    <row r="30956" spans="15:15" x14ac:dyDescent="0.2">
      <c r="O30956" s="62"/>
    </row>
    <row r="30957" spans="15:15" x14ac:dyDescent="0.2">
      <c r="O30957" s="62"/>
    </row>
    <row r="30958" spans="15:15" x14ac:dyDescent="0.2">
      <c r="O30958" s="62"/>
    </row>
    <row r="30959" spans="15:15" x14ac:dyDescent="0.2">
      <c r="O30959" s="62"/>
    </row>
    <row r="30960" spans="15:15" x14ac:dyDescent="0.2">
      <c r="O30960" s="62"/>
    </row>
    <row r="30961" spans="15:15" x14ac:dyDescent="0.2">
      <c r="O30961" s="62"/>
    </row>
    <row r="30962" spans="15:15" x14ac:dyDescent="0.2">
      <c r="O30962" s="62"/>
    </row>
    <row r="30963" spans="15:15" x14ac:dyDescent="0.2">
      <c r="O30963" s="62"/>
    </row>
    <row r="30964" spans="15:15" x14ac:dyDescent="0.2">
      <c r="O30964" s="62"/>
    </row>
    <row r="30965" spans="15:15" x14ac:dyDescent="0.2">
      <c r="O30965" s="62"/>
    </row>
    <row r="30966" spans="15:15" x14ac:dyDescent="0.2">
      <c r="O30966" s="62"/>
    </row>
    <row r="30967" spans="15:15" x14ac:dyDescent="0.2">
      <c r="O30967" s="62"/>
    </row>
    <row r="30968" spans="15:15" x14ac:dyDescent="0.2">
      <c r="O30968" s="62"/>
    </row>
    <row r="30969" spans="15:15" x14ac:dyDescent="0.2">
      <c r="O30969" s="62"/>
    </row>
    <row r="30970" spans="15:15" x14ac:dyDescent="0.2">
      <c r="O30970" s="62"/>
    </row>
    <row r="30971" spans="15:15" x14ac:dyDescent="0.2">
      <c r="O30971" s="62"/>
    </row>
    <row r="30972" spans="15:15" x14ac:dyDescent="0.2">
      <c r="O30972" s="62"/>
    </row>
    <row r="30973" spans="15:15" x14ac:dyDescent="0.2">
      <c r="O30973" s="62"/>
    </row>
    <row r="30974" spans="15:15" x14ac:dyDescent="0.2">
      <c r="O30974" s="62"/>
    </row>
    <row r="30975" spans="15:15" x14ac:dyDescent="0.2">
      <c r="O30975" s="62"/>
    </row>
    <row r="30976" spans="15:15" x14ac:dyDescent="0.2">
      <c r="O30976" s="62"/>
    </row>
    <row r="30977" spans="15:15" x14ac:dyDescent="0.2">
      <c r="O30977" s="62"/>
    </row>
    <row r="30978" spans="15:15" x14ac:dyDescent="0.2">
      <c r="O30978" s="62"/>
    </row>
    <row r="30979" spans="15:15" x14ac:dyDescent="0.2">
      <c r="O30979" s="62"/>
    </row>
    <row r="30980" spans="15:15" x14ac:dyDescent="0.2">
      <c r="O30980" s="62"/>
    </row>
    <row r="30981" spans="15:15" x14ac:dyDescent="0.2">
      <c r="O30981" s="62"/>
    </row>
    <row r="30982" spans="15:15" x14ac:dyDescent="0.2">
      <c r="O30982" s="62"/>
    </row>
    <row r="30983" spans="15:15" x14ac:dyDescent="0.2">
      <c r="O30983" s="62"/>
    </row>
    <row r="30984" spans="15:15" x14ac:dyDescent="0.2">
      <c r="O30984" s="62"/>
    </row>
    <row r="30985" spans="15:15" x14ac:dyDescent="0.2">
      <c r="O30985" s="62"/>
    </row>
    <row r="30986" spans="15:15" x14ac:dyDescent="0.2">
      <c r="O30986" s="62"/>
    </row>
    <row r="30987" spans="15:15" x14ac:dyDescent="0.2">
      <c r="O30987" s="62"/>
    </row>
    <row r="30988" spans="15:15" x14ac:dyDescent="0.2">
      <c r="O30988" s="62"/>
    </row>
    <row r="30989" spans="15:15" x14ac:dyDescent="0.2">
      <c r="O30989" s="62"/>
    </row>
    <row r="30990" spans="15:15" x14ac:dyDescent="0.2">
      <c r="O30990" s="62"/>
    </row>
    <row r="30991" spans="15:15" x14ac:dyDescent="0.2">
      <c r="O30991" s="62"/>
    </row>
    <row r="30992" spans="15:15" x14ac:dyDescent="0.2">
      <c r="O30992" s="62"/>
    </row>
    <row r="30993" spans="15:15" x14ac:dyDescent="0.2">
      <c r="O30993" s="62"/>
    </row>
    <row r="30994" spans="15:15" x14ac:dyDescent="0.2">
      <c r="O30994" s="62"/>
    </row>
    <row r="30995" spans="15:15" x14ac:dyDescent="0.2">
      <c r="O30995" s="62"/>
    </row>
    <row r="30996" spans="15:15" x14ac:dyDescent="0.2">
      <c r="O30996" s="62"/>
    </row>
    <row r="30997" spans="15:15" x14ac:dyDescent="0.2">
      <c r="O30997" s="62"/>
    </row>
    <row r="30998" spans="15:15" x14ac:dyDescent="0.2">
      <c r="O30998" s="62"/>
    </row>
    <row r="30999" spans="15:15" x14ac:dyDescent="0.2">
      <c r="O30999" s="62"/>
    </row>
    <row r="31000" spans="15:15" x14ac:dyDescent="0.2">
      <c r="O31000" s="62"/>
    </row>
    <row r="31001" spans="15:15" x14ac:dyDescent="0.2">
      <c r="O31001" s="62"/>
    </row>
    <row r="31002" spans="15:15" x14ac:dyDescent="0.2">
      <c r="O31002" s="62"/>
    </row>
    <row r="31003" spans="15:15" x14ac:dyDescent="0.2">
      <c r="O31003" s="62"/>
    </row>
    <row r="31004" spans="15:15" x14ac:dyDescent="0.2">
      <c r="O31004" s="62"/>
    </row>
    <row r="31005" spans="15:15" x14ac:dyDescent="0.2">
      <c r="O31005" s="62"/>
    </row>
    <row r="31006" spans="15:15" x14ac:dyDescent="0.2">
      <c r="O31006" s="62"/>
    </row>
    <row r="31007" spans="15:15" x14ac:dyDescent="0.2">
      <c r="O31007" s="62"/>
    </row>
    <row r="31008" spans="15:15" x14ac:dyDescent="0.2">
      <c r="O31008" s="62"/>
    </row>
    <row r="31009" spans="15:15" x14ac:dyDescent="0.2">
      <c r="O31009" s="62"/>
    </row>
    <row r="31010" spans="15:15" x14ac:dyDescent="0.2">
      <c r="O31010" s="62"/>
    </row>
    <row r="31011" spans="15:15" x14ac:dyDescent="0.2">
      <c r="O31011" s="62"/>
    </row>
    <row r="31012" spans="15:15" x14ac:dyDescent="0.2">
      <c r="O31012" s="62"/>
    </row>
    <row r="31013" spans="15:15" x14ac:dyDescent="0.2">
      <c r="O31013" s="62"/>
    </row>
    <row r="31014" spans="15:15" x14ac:dyDescent="0.2">
      <c r="O31014" s="62"/>
    </row>
    <row r="31015" spans="15:15" x14ac:dyDescent="0.2">
      <c r="O31015" s="62"/>
    </row>
    <row r="31016" spans="15:15" x14ac:dyDescent="0.2">
      <c r="O31016" s="62"/>
    </row>
    <row r="31017" spans="15:15" x14ac:dyDescent="0.2">
      <c r="O31017" s="62"/>
    </row>
    <row r="31018" spans="15:15" x14ac:dyDescent="0.2">
      <c r="O31018" s="62"/>
    </row>
    <row r="31019" spans="15:15" x14ac:dyDescent="0.2">
      <c r="O31019" s="62"/>
    </row>
    <row r="31020" spans="15:15" x14ac:dyDescent="0.2">
      <c r="O31020" s="62"/>
    </row>
    <row r="31021" spans="15:15" x14ac:dyDescent="0.2">
      <c r="O31021" s="62"/>
    </row>
    <row r="31022" spans="15:15" x14ac:dyDescent="0.2">
      <c r="O31022" s="62"/>
    </row>
    <row r="31023" spans="15:15" x14ac:dyDescent="0.2">
      <c r="O31023" s="62"/>
    </row>
    <row r="31024" spans="15:15" x14ac:dyDescent="0.2">
      <c r="O31024" s="62"/>
    </row>
    <row r="31025" spans="15:15" x14ac:dyDescent="0.2">
      <c r="O31025" s="62"/>
    </row>
    <row r="31026" spans="15:15" x14ac:dyDescent="0.2">
      <c r="O31026" s="62"/>
    </row>
    <row r="31027" spans="15:15" x14ac:dyDescent="0.2">
      <c r="O31027" s="62"/>
    </row>
    <row r="31028" spans="15:15" x14ac:dyDescent="0.2">
      <c r="O31028" s="62"/>
    </row>
    <row r="31029" spans="15:15" x14ac:dyDescent="0.2">
      <c r="O31029" s="62"/>
    </row>
    <row r="31030" spans="15:15" x14ac:dyDescent="0.2">
      <c r="O31030" s="62"/>
    </row>
    <row r="31031" spans="15:15" x14ac:dyDescent="0.2">
      <c r="O31031" s="62"/>
    </row>
    <row r="31032" spans="15:15" x14ac:dyDescent="0.2">
      <c r="O31032" s="62"/>
    </row>
    <row r="31033" spans="15:15" x14ac:dyDescent="0.2">
      <c r="O31033" s="62"/>
    </row>
    <row r="31034" spans="15:15" x14ac:dyDescent="0.2">
      <c r="O31034" s="62"/>
    </row>
    <row r="31035" spans="15:15" x14ac:dyDescent="0.2">
      <c r="O31035" s="62"/>
    </row>
    <row r="31036" spans="15:15" x14ac:dyDescent="0.2">
      <c r="O31036" s="62"/>
    </row>
    <row r="31037" spans="15:15" x14ac:dyDescent="0.2">
      <c r="O31037" s="62"/>
    </row>
    <row r="31038" spans="15:15" x14ac:dyDescent="0.2">
      <c r="O31038" s="62"/>
    </row>
    <row r="31039" spans="15:15" x14ac:dyDescent="0.2">
      <c r="O31039" s="62"/>
    </row>
    <row r="31040" spans="15:15" x14ac:dyDescent="0.2">
      <c r="O31040" s="62"/>
    </row>
    <row r="31041" spans="15:15" x14ac:dyDescent="0.2">
      <c r="O31041" s="62"/>
    </row>
    <row r="31042" spans="15:15" x14ac:dyDescent="0.2">
      <c r="O31042" s="62"/>
    </row>
    <row r="31043" spans="15:15" x14ac:dyDescent="0.2">
      <c r="O31043" s="62"/>
    </row>
    <row r="31044" spans="15:15" x14ac:dyDescent="0.2">
      <c r="O31044" s="62"/>
    </row>
    <row r="31045" spans="15:15" x14ac:dyDescent="0.2">
      <c r="O31045" s="62"/>
    </row>
    <row r="31046" spans="15:15" x14ac:dyDescent="0.2">
      <c r="O31046" s="62"/>
    </row>
    <row r="31047" spans="15:15" x14ac:dyDescent="0.2">
      <c r="O31047" s="62"/>
    </row>
    <row r="31048" spans="15:15" x14ac:dyDescent="0.2">
      <c r="O31048" s="62"/>
    </row>
    <row r="31049" spans="15:15" x14ac:dyDescent="0.2">
      <c r="O31049" s="62"/>
    </row>
    <row r="31050" spans="15:15" x14ac:dyDescent="0.2">
      <c r="O31050" s="62"/>
    </row>
    <row r="31051" spans="15:15" x14ac:dyDescent="0.2">
      <c r="O31051" s="62"/>
    </row>
    <row r="31052" spans="15:15" x14ac:dyDescent="0.2">
      <c r="O31052" s="62"/>
    </row>
    <row r="31053" spans="15:15" x14ac:dyDescent="0.2">
      <c r="O31053" s="62"/>
    </row>
    <row r="31054" spans="15:15" x14ac:dyDescent="0.2">
      <c r="O31054" s="62"/>
    </row>
    <row r="31055" spans="15:15" x14ac:dyDescent="0.2">
      <c r="O31055" s="62"/>
    </row>
    <row r="31056" spans="15:15" x14ac:dyDescent="0.2">
      <c r="O31056" s="62"/>
    </row>
    <row r="31057" spans="15:15" x14ac:dyDescent="0.2">
      <c r="O31057" s="62"/>
    </row>
    <row r="31058" spans="15:15" x14ac:dyDescent="0.2">
      <c r="O31058" s="62"/>
    </row>
    <row r="31059" spans="15:15" x14ac:dyDescent="0.2">
      <c r="O31059" s="62"/>
    </row>
    <row r="31060" spans="15:15" x14ac:dyDescent="0.2">
      <c r="O31060" s="62"/>
    </row>
    <row r="31061" spans="15:15" x14ac:dyDescent="0.2">
      <c r="O31061" s="62"/>
    </row>
    <row r="31062" spans="15:15" x14ac:dyDescent="0.2">
      <c r="O31062" s="62"/>
    </row>
    <row r="31063" spans="15:15" x14ac:dyDescent="0.2">
      <c r="O31063" s="62"/>
    </row>
    <row r="31064" spans="15:15" x14ac:dyDescent="0.2">
      <c r="O31064" s="62"/>
    </row>
    <row r="31065" spans="15:15" x14ac:dyDescent="0.2">
      <c r="O31065" s="62"/>
    </row>
    <row r="31066" spans="15:15" x14ac:dyDescent="0.2">
      <c r="O31066" s="62"/>
    </row>
    <row r="31067" spans="15:15" x14ac:dyDescent="0.2">
      <c r="O31067" s="62"/>
    </row>
    <row r="31068" spans="15:15" x14ac:dyDescent="0.2">
      <c r="O31068" s="62"/>
    </row>
    <row r="31069" spans="15:15" x14ac:dyDescent="0.2">
      <c r="O31069" s="62"/>
    </row>
    <row r="31070" spans="15:15" x14ac:dyDescent="0.2">
      <c r="O31070" s="62"/>
    </row>
    <row r="31071" spans="15:15" x14ac:dyDescent="0.2">
      <c r="O31071" s="62"/>
    </row>
    <row r="31072" spans="15:15" x14ac:dyDescent="0.2">
      <c r="O31072" s="62"/>
    </row>
    <row r="31073" spans="15:15" x14ac:dyDescent="0.2">
      <c r="O31073" s="62"/>
    </row>
    <row r="31074" spans="15:15" x14ac:dyDescent="0.2">
      <c r="O31074" s="62"/>
    </row>
    <row r="31075" spans="15:15" x14ac:dyDescent="0.2">
      <c r="O31075" s="62"/>
    </row>
    <row r="31076" spans="15:15" x14ac:dyDescent="0.2">
      <c r="O31076" s="62"/>
    </row>
    <row r="31077" spans="15:15" x14ac:dyDescent="0.2">
      <c r="O31077" s="62"/>
    </row>
    <row r="31078" spans="15:15" x14ac:dyDescent="0.2">
      <c r="O31078" s="62"/>
    </row>
    <row r="31079" spans="15:15" x14ac:dyDescent="0.2">
      <c r="O31079" s="62"/>
    </row>
    <row r="31080" spans="15:15" x14ac:dyDescent="0.2">
      <c r="O31080" s="62"/>
    </row>
    <row r="31081" spans="15:15" x14ac:dyDescent="0.2">
      <c r="O31081" s="62"/>
    </row>
    <row r="31082" spans="15:15" x14ac:dyDescent="0.2">
      <c r="O31082" s="62"/>
    </row>
    <row r="31083" spans="15:15" x14ac:dyDescent="0.2">
      <c r="O31083" s="62"/>
    </row>
    <row r="31084" spans="15:15" x14ac:dyDescent="0.2">
      <c r="O31084" s="62"/>
    </row>
    <row r="31085" spans="15:15" x14ac:dyDescent="0.2">
      <c r="O31085" s="62"/>
    </row>
    <row r="31086" spans="15:15" x14ac:dyDescent="0.2">
      <c r="O31086" s="62"/>
    </row>
    <row r="31087" spans="15:15" x14ac:dyDescent="0.2">
      <c r="O31087" s="62"/>
    </row>
    <row r="31088" spans="15:15" x14ac:dyDescent="0.2">
      <c r="O31088" s="62"/>
    </row>
    <row r="31089" spans="15:15" x14ac:dyDescent="0.2">
      <c r="O31089" s="62"/>
    </row>
    <row r="31090" spans="15:15" x14ac:dyDescent="0.2">
      <c r="O31090" s="62"/>
    </row>
    <row r="31091" spans="15:15" x14ac:dyDescent="0.2">
      <c r="O31091" s="62"/>
    </row>
    <row r="31092" spans="15:15" x14ac:dyDescent="0.2">
      <c r="O31092" s="62"/>
    </row>
    <row r="31093" spans="15:15" x14ac:dyDescent="0.2">
      <c r="O31093" s="62"/>
    </row>
    <row r="31094" spans="15:15" x14ac:dyDescent="0.2">
      <c r="O31094" s="62"/>
    </row>
    <row r="31095" spans="15:15" x14ac:dyDescent="0.2">
      <c r="O31095" s="62"/>
    </row>
    <row r="31096" spans="15:15" x14ac:dyDescent="0.2">
      <c r="O31096" s="62"/>
    </row>
    <row r="31097" spans="15:15" x14ac:dyDescent="0.2">
      <c r="O31097" s="62"/>
    </row>
    <row r="31098" spans="15:15" x14ac:dyDescent="0.2">
      <c r="O31098" s="62"/>
    </row>
    <row r="31099" spans="15:15" x14ac:dyDescent="0.2">
      <c r="O31099" s="62"/>
    </row>
    <row r="31100" spans="15:15" x14ac:dyDescent="0.2">
      <c r="O31100" s="62"/>
    </row>
    <row r="31101" spans="15:15" x14ac:dyDescent="0.2">
      <c r="O31101" s="62"/>
    </row>
    <row r="31102" spans="15:15" x14ac:dyDescent="0.2">
      <c r="O31102" s="62"/>
    </row>
    <row r="31103" spans="15:15" x14ac:dyDescent="0.2">
      <c r="O31103" s="62"/>
    </row>
    <row r="31104" spans="15:15" x14ac:dyDescent="0.2">
      <c r="O31104" s="62"/>
    </row>
    <row r="31105" spans="15:15" x14ac:dyDescent="0.2">
      <c r="O31105" s="62"/>
    </row>
    <row r="31106" spans="15:15" x14ac:dyDescent="0.2">
      <c r="O31106" s="62"/>
    </row>
    <row r="31107" spans="15:15" x14ac:dyDescent="0.2">
      <c r="O31107" s="62"/>
    </row>
    <row r="31108" spans="15:15" x14ac:dyDescent="0.2">
      <c r="O31108" s="62"/>
    </row>
    <row r="31109" spans="15:15" x14ac:dyDescent="0.2">
      <c r="O31109" s="62"/>
    </row>
    <row r="31110" spans="15:15" x14ac:dyDescent="0.2">
      <c r="O31110" s="62"/>
    </row>
    <row r="31111" spans="15:15" x14ac:dyDescent="0.2">
      <c r="O31111" s="62"/>
    </row>
    <row r="31112" spans="15:15" x14ac:dyDescent="0.2">
      <c r="O31112" s="62"/>
    </row>
    <row r="31113" spans="15:15" x14ac:dyDescent="0.2">
      <c r="O31113" s="62"/>
    </row>
    <row r="31114" spans="15:15" x14ac:dyDescent="0.2">
      <c r="O31114" s="62"/>
    </row>
    <row r="31115" spans="15:15" x14ac:dyDescent="0.2">
      <c r="O31115" s="62"/>
    </row>
    <row r="31116" spans="15:15" x14ac:dyDescent="0.2">
      <c r="O31116" s="62"/>
    </row>
    <row r="31117" spans="15:15" x14ac:dyDescent="0.2">
      <c r="O31117" s="62"/>
    </row>
    <row r="31118" spans="15:15" x14ac:dyDescent="0.2">
      <c r="O31118" s="62"/>
    </row>
    <row r="31119" spans="15:15" x14ac:dyDescent="0.2">
      <c r="O31119" s="62"/>
    </row>
    <row r="31120" spans="15:15" x14ac:dyDescent="0.2">
      <c r="O31120" s="62"/>
    </row>
    <row r="31121" spans="15:15" x14ac:dyDescent="0.2">
      <c r="O31121" s="62"/>
    </row>
    <row r="31122" spans="15:15" x14ac:dyDescent="0.2">
      <c r="O31122" s="62"/>
    </row>
    <row r="31123" spans="15:15" x14ac:dyDescent="0.2">
      <c r="O31123" s="62"/>
    </row>
    <row r="31124" spans="15:15" x14ac:dyDescent="0.2">
      <c r="O31124" s="62"/>
    </row>
    <row r="31125" spans="15:15" x14ac:dyDescent="0.2">
      <c r="O31125" s="62"/>
    </row>
    <row r="31126" spans="15:15" x14ac:dyDescent="0.2">
      <c r="O31126" s="62"/>
    </row>
    <row r="31127" spans="15:15" x14ac:dyDescent="0.2">
      <c r="O31127" s="62"/>
    </row>
    <row r="31128" spans="15:15" x14ac:dyDescent="0.2">
      <c r="O31128" s="62"/>
    </row>
    <row r="31129" spans="15:15" x14ac:dyDescent="0.2">
      <c r="O31129" s="62"/>
    </row>
    <row r="31130" spans="15:15" x14ac:dyDescent="0.2">
      <c r="O31130" s="62"/>
    </row>
    <row r="31131" spans="15:15" x14ac:dyDescent="0.2">
      <c r="O31131" s="62"/>
    </row>
    <row r="31132" spans="15:15" x14ac:dyDescent="0.2">
      <c r="O31132" s="62"/>
    </row>
    <row r="31133" spans="15:15" x14ac:dyDescent="0.2">
      <c r="O31133" s="62"/>
    </row>
    <row r="31134" spans="15:15" x14ac:dyDescent="0.2">
      <c r="O31134" s="62"/>
    </row>
    <row r="31135" spans="15:15" x14ac:dyDescent="0.2">
      <c r="O31135" s="62"/>
    </row>
    <row r="31136" spans="15:15" x14ac:dyDescent="0.2">
      <c r="O31136" s="62"/>
    </row>
    <row r="31137" spans="15:15" x14ac:dyDescent="0.2">
      <c r="O31137" s="62"/>
    </row>
    <row r="31138" spans="15:15" x14ac:dyDescent="0.2">
      <c r="O31138" s="62"/>
    </row>
    <row r="31139" spans="15:15" x14ac:dyDescent="0.2">
      <c r="O31139" s="62"/>
    </row>
    <row r="31140" spans="15:15" x14ac:dyDescent="0.2">
      <c r="O31140" s="62"/>
    </row>
    <row r="31141" spans="15:15" x14ac:dyDescent="0.2">
      <c r="O31141" s="62"/>
    </row>
    <row r="31142" spans="15:15" x14ac:dyDescent="0.2">
      <c r="O31142" s="62"/>
    </row>
    <row r="31143" spans="15:15" x14ac:dyDescent="0.2">
      <c r="O31143" s="62"/>
    </row>
    <row r="31144" spans="15:15" x14ac:dyDescent="0.2">
      <c r="O31144" s="62"/>
    </row>
    <row r="31145" spans="15:15" x14ac:dyDescent="0.2">
      <c r="O31145" s="62"/>
    </row>
    <row r="31146" spans="15:15" x14ac:dyDescent="0.2">
      <c r="O31146" s="62"/>
    </row>
    <row r="31147" spans="15:15" x14ac:dyDescent="0.2">
      <c r="O31147" s="62"/>
    </row>
    <row r="31148" spans="15:15" x14ac:dyDescent="0.2">
      <c r="O31148" s="62"/>
    </row>
    <row r="31149" spans="15:15" x14ac:dyDescent="0.2">
      <c r="O31149" s="62"/>
    </row>
    <row r="31150" spans="15:15" x14ac:dyDescent="0.2">
      <c r="O31150" s="62"/>
    </row>
    <row r="31151" spans="15:15" x14ac:dyDescent="0.2">
      <c r="O31151" s="62"/>
    </row>
    <row r="31152" spans="15:15" x14ac:dyDescent="0.2">
      <c r="O31152" s="62"/>
    </row>
    <row r="31153" spans="15:15" x14ac:dyDescent="0.2">
      <c r="O31153" s="62"/>
    </row>
    <row r="31154" spans="15:15" x14ac:dyDescent="0.2">
      <c r="O31154" s="62"/>
    </row>
    <row r="31155" spans="15:15" x14ac:dyDescent="0.2">
      <c r="O31155" s="62"/>
    </row>
    <row r="31156" spans="15:15" x14ac:dyDescent="0.2">
      <c r="O31156" s="62"/>
    </row>
    <row r="31157" spans="15:15" x14ac:dyDescent="0.2">
      <c r="O31157" s="62"/>
    </row>
    <row r="31158" spans="15:15" x14ac:dyDescent="0.2">
      <c r="O31158" s="62"/>
    </row>
    <row r="31159" spans="15:15" x14ac:dyDescent="0.2">
      <c r="O31159" s="62"/>
    </row>
    <row r="31160" spans="15:15" x14ac:dyDescent="0.2">
      <c r="O31160" s="62"/>
    </row>
    <row r="31161" spans="15:15" x14ac:dyDescent="0.2">
      <c r="O31161" s="62"/>
    </row>
    <row r="31162" spans="15:15" x14ac:dyDescent="0.2">
      <c r="O31162" s="62"/>
    </row>
    <row r="31163" spans="15:15" x14ac:dyDescent="0.2">
      <c r="O31163" s="62"/>
    </row>
    <row r="31164" spans="15:15" x14ac:dyDescent="0.2">
      <c r="O31164" s="62"/>
    </row>
    <row r="31165" spans="15:15" x14ac:dyDescent="0.2">
      <c r="O31165" s="62"/>
    </row>
    <row r="31166" spans="15:15" x14ac:dyDescent="0.2">
      <c r="O31166" s="62"/>
    </row>
    <row r="31167" spans="15:15" x14ac:dyDescent="0.2">
      <c r="O31167" s="62"/>
    </row>
    <row r="31168" spans="15:15" x14ac:dyDescent="0.2">
      <c r="O31168" s="62"/>
    </row>
    <row r="31169" spans="15:15" x14ac:dyDescent="0.2">
      <c r="O31169" s="62"/>
    </row>
    <row r="31170" spans="15:15" x14ac:dyDescent="0.2">
      <c r="O31170" s="62"/>
    </row>
    <row r="31171" spans="15:15" x14ac:dyDescent="0.2">
      <c r="O31171" s="62"/>
    </row>
    <row r="31172" spans="15:15" x14ac:dyDescent="0.2">
      <c r="O31172" s="62"/>
    </row>
    <row r="31173" spans="15:15" x14ac:dyDescent="0.2">
      <c r="O31173" s="62"/>
    </row>
    <row r="31174" spans="15:15" x14ac:dyDescent="0.2">
      <c r="O31174" s="62"/>
    </row>
    <row r="31175" spans="15:15" x14ac:dyDescent="0.2">
      <c r="O31175" s="62"/>
    </row>
    <row r="31176" spans="15:15" x14ac:dyDescent="0.2">
      <c r="O31176" s="62"/>
    </row>
    <row r="31177" spans="15:15" x14ac:dyDescent="0.2">
      <c r="O31177" s="62"/>
    </row>
    <row r="31178" spans="15:15" x14ac:dyDescent="0.2">
      <c r="O31178" s="62"/>
    </row>
    <row r="31179" spans="15:15" x14ac:dyDescent="0.2">
      <c r="O31179" s="62"/>
    </row>
    <row r="31180" spans="15:15" x14ac:dyDescent="0.2">
      <c r="O31180" s="62"/>
    </row>
    <row r="31181" spans="15:15" x14ac:dyDescent="0.2">
      <c r="O31181" s="62"/>
    </row>
    <row r="31182" spans="15:15" x14ac:dyDescent="0.2">
      <c r="O31182" s="62"/>
    </row>
    <row r="31183" spans="15:15" x14ac:dyDescent="0.2">
      <c r="O31183" s="62"/>
    </row>
    <row r="31184" spans="15:15" x14ac:dyDescent="0.2">
      <c r="O31184" s="62"/>
    </row>
    <row r="31185" spans="15:15" x14ac:dyDescent="0.2">
      <c r="O31185" s="62"/>
    </row>
    <row r="31186" spans="15:15" x14ac:dyDescent="0.2">
      <c r="O31186" s="62"/>
    </row>
    <row r="31187" spans="15:15" x14ac:dyDescent="0.2">
      <c r="O31187" s="62"/>
    </row>
    <row r="31188" spans="15:15" x14ac:dyDescent="0.2">
      <c r="O31188" s="62"/>
    </row>
    <row r="31189" spans="15:15" x14ac:dyDescent="0.2">
      <c r="O31189" s="62"/>
    </row>
    <row r="31190" spans="15:15" x14ac:dyDescent="0.2">
      <c r="O31190" s="62"/>
    </row>
    <row r="31191" spans="15:15" x14ac:dyDescent="0.2">
      <c r="O31191" s="62"/>
    </row>
    <row r="31192" spans="15:15" x14ac:dyDescent="0.2">
      <c r="O31192" s="62"/>
    </row>
    <row r="31193" spans="15:15" x14ac:dyDescent="0.2">
      <c r="O31193" s="62"/>
    </row>
    <row r="31194" spans="15:15" x14ac:dyDescent="0.2">
      <c r="O31194" s="62"/>
    </row>
    <row r="31195" spans="15:15" x14ac:dyDescent="0.2">
      <c r="O31195" s="62"/>
    </row>
    <row r="31196" spans="15:15" x14ac:dyDescent="0.2">
      <c r="O31196" s="62"/>
    </row>
    <row r="31197" spans="15:15" x14ac:dyDescent="0.2">
      <c r="O31197" s="62"/>
    </row>
    <row r="31198" spans="15:15" x14ac:dyDescent="0.2">
      <c r="O31198" s="62"/>
    </row>
    <row r="31199" spans="15:15" x14ac:dyDescent="0.2">
      <c r="O31199" s="62"/>
    </row>
    <row r="31200" spans="15:15" x14ac:dyDescent="0.2">
      <c r="O31200" s="62"/>
    </row>
    <row r="31201" spans="15:15" x14ac:dyDescent="0.2">
      <c r="O31201" s="62"/>
    </row>
    <row r="31202" spans="15:15" x14ac:dyDescent="0.2">
      <c r="O31202" s="62"/>
    </row>
    <row r="31203" spans="15:15" x14ac:dyDescent="0.2">
      <c r="O31203" s="62"/>
    </row>
    <row r="31204" spans="15:15" x14ac:dyDescent="0.2">
      <c r="O31204" s="62"/>
    </row>
    <row r="31205" spans="15:15" x14ac:dyDescent="0.2">
      <c r="O31205" s="62"/>
    </row>
    <row r="31206" spans="15:15" x14ac:dyDescent="0.2">
      <c r="O31206" s="62"/>
    </row>
    <row r="31207" spans="15:15" x14ac:dyDescent="0.2">
      <c r="O31207" s="62"/>
    </row>
    <row r="31208" spans="15:15" x14ac:dyDescent="0.2">
      <c r="O31208" s="62"/>
    </row>
    <row r="31209" spans="15:15" x14ac:dyDescent="0.2">
      <c r="O31209" s="62"/>
    </row>
    <row r="31210" spans="15:15" x14ac:dyDescent="0.2">
      <c r="O31210" s="62"/>
    </row>
    <row r="31211" spans="15:15" x14ac:dyDescent="0.2">
      <c r="O31211" s="62"/>
    </row>
    <row r="31212" spans="15:15" x14ac:dyDescent="0.2">
      <c r="O31212" s="62"/>
    </row>
    <row r="31213" spans="15:15" x14ac:dyDescent="0.2">
      <c r="O31213" s="62"/>
    </row>
    <row r="31214" spans="15:15" x14ac:dyDescent="0.2">
      <c r="O31214" s="62"/>
    </row>
    <row r="31215" spans="15:15" x14ac:dyDescent="0.2">
      <c r="O31215" s="62"/>
    </row>
    <row r="31216" spans="15:15" x14ac:dyDescent="0.2">
      <c r="O31216" s="62"/>
    </row>
    <row r="31217" spans="15:15" x14ac:dyDescent="0.2">
      <c r="O31217" s="62"/>
    </row>
    <row r="31218" spans="15:15" x14ac:dyDescent="0.2">
      <c r="O31218" s="62"/>
    </row>
    <row r="31219" spans="15:15" x14ac:dyDescent="0.2">
      <c r="O31219" s="62"/>
    </row>
    <row r="31220" spans="15:15" x14ac:dyDescent="0.2">
      <c r="O31220" s="62"/>
    </row>
    <row r="31221" spans="15:15" x14ac:dyDescent="0.2">
      <c r="O31221" s="62"/>
    </row>
    <row r="31222" spans="15:15" x14ac:dyDescent="0.2">
      <c r="O31222" s="62"/>
    </row>
    <row r="31223" spans="15:15" x14ac:dyDescent="0.2">
      <c r="O31223" s="62"/>
    </row>
    <row r="31224" spans="15:15" x14ac:dyDescent="0.2">
      <c r="O31224" s="62"/>
    </row>
    <row r="31225" spans="15:15" x14ac:dyDescent="0.2">
      <c r="O31225" s="62"/>
    </row>
    <row r="31226" spans="15:15" x14ac:dyDescent="0.2">
      <c r="O31226" s="62"/>
    </row>
    <row r="31227" spans="15:15" x14ac:dyDescent="0.2">
      <c r="O31227" s="62"/>
    </row>
    <row r="31228" spans="15:15" x14ac:dyDescent="0.2">
      <c r="O31228" s="62"/>
    </row>
    <row r="31229" spans="15:15" x14ac:dyDescent="0.2">
      <c r="O31229" s="62"/>
    </row>
    <row r="31230" spans="15:15" x14ac:dyDescent="0.2">
      <c r="O31230" s="62"/>
    </row>
    <row r="31231" spans="15:15" x14ac:dyDescent="0.2">
      <c r="O31231" s="62"/>
    </row>
    <row r="31232" spans="15:15" x14ac:dyDescent="0.2">
      <c r="O31232" s="62"/>
    </row>
    <row r="31233" spans="15:15" x14ac:dyDescent="0.2">
      <c r="O31233" s="62"/>
    </row>
    <row r="31234" spans="15:15" x14ac:dyDescent="0.2">
      <c r="O31234" s="62"/>
    </row>
    <row r="31235" spans="15:15" x14ac:dyDescent="0.2">
      <c r="O31235" s="62"/>
    </row>
    <row r="31236" spans="15:15" x14ac:dyDescent="0.2">
      <c r="O31236" s="62"/>
    </row>
    <row r="31237" spans="15:15" x14ac:dyDescent="0.2">
      <c r="O31237" s="62"/>
    </row>
    <row r="31238" spans="15:15" x14ac:dyDescent="0.2">
      <c r="O31238" s="62"/>
    </row>
    <row r="31239" spans="15:15" x14ac:dyDescent="0.2">
      <c r="O31239" s="62"/>
    </row>
    <row r="31240" spans="15:15" x14ac:dyDescent="0.2">
      <c r="O31240" s="62"/>
    </row>
    <row r="31241" spans="15:15" x14ac:dyDescent="0.2">
      <c r="O31241" s="62"/>
    </row>
    <row r="31242" spans="15:15" x14ac:dyDescent="0.2">
      <c r="O31242" s="62"/>
    </row>
    <row r="31243" spans="15:15" x14ac:dyDescent="0.2">
      <c r="O31243" s="62"/>
    </row>
    <row r="31244" spans="15:15" x14ac:dyDescent="0.2">
      <c r="O31244" s="62"/>
    </row>
    <row r="31245" spans="15:15" x14ac:dyDescent="0.2">
      <c r="O31245" s="62"/>
    </row>
    <row r="31246" spans="15:15" x14ac:dyDescent="0.2">
      <c r="O31246" s="62"/>
    </row>
    <row r="31247" spans="15:15" x14ac:dyDescent="0.2">
      <c r="O31247" s="62"/>
    </row>
    <row r="31248" spans="15:15" x14ac:dyDescent="0.2">
      <c r="O31248" s="62"/>
    </row>
    <row r="31249" spans="15:15" x14ac:dyDescent="0.2">
      <c r="O31249" s="62"/>
    </row>
    <row r="31250" spans="15:15" x14ac:dyDescent="0.2">
      <c r="O31250" s="62"/>
    </row>
    <row r="31251" spans="15:15" x14ac:dyDescent="0.2">
      <c r="O31251" s="62"/>
    </row>
    <row r="31252" spans="15:15" x14ac:dyDescent="0.2">
      <c r="O31252" s="62"/>
    </row>
    <row r="31253" spans="15:15" x14ac:dyDescent="0.2">
      <c r="O31253" s="62"/>
    </row>
    <row r="31254" spans="15:15" x14ac:dyDescent="0.2">
      <c r="O31254" s="62"/>
    </row>
    <row r="31255" spans="15:15" x14ac:dyDescent="0.2">
      <c r="O31255" s="62"/>
    </row>
    <row r="31256" spans="15:15" x14ac:dyDescent="0.2">
      <c r="O31256" s="62"/>
    </row>
    <row r="31257" spans="15:15" x14ac:dyDescent="0.2">
      <c r="O31257" s="62"/>
    </row>
    <row r="31258" spans="15:15" x14ac:dyDescent="0.2">
      <c r="O31258" s="62"/>
    </row>
    <row r="31259" spans="15:15" x14ac:dyDescent="0.2">
      <c r="O31259" s="62"/>
    </row>
    <row r="31260" spans="15:15" x14ac:dyDescent="0.2">
      <c r="O31260" s="62"/>
    </row>
    <row r="31261" spans="15:15" x14ac:dyDescent="0.2">
      <c r="O31261" s="62"/>
    </row>
    <row r="31262" spans="15:15" x14ac:dyDescent="0.2">
      <c r="O31262" s="62"/>
    </row>
    <row r="31263" spans="15:15" x14ac:dyDescent="0.2">
      <c r="O31263" s="62"/>
    </row>
    <row r="31264" spans="15:15" x14ac:dyDescent="0.2">
      <c r="O31264" s="62"/>
    </row>
    <row r="31265" spans="15:15" x14ac:dyDescent="0.2">
      <c r="O31265" s="62"/>
    </row>
    <row r="31266" spans="15:15" x14ac:dyDescent="0.2">
      <c r="O31266" s="62"/>
    </row>
    <row r="31267" spans="15:15" x14ac:dyDescent="0.2">
      <c r="O31267" s="62"/>
    </row>
    <row r="31268" spans="15:15" x14ac:dyDescent="0.2">
      <c r="O31268" s="62"/>
    </row>
    <row r="31269" spans="15:15" x14ac:dyDescent="0.2">
      <c r="O31269" s="62"/>
    </row>
    <row r="31270" spans="15:15" x14ac:dyDescent="0.2">
      <c r="O31270" s="62"/>
    </row>
    <row r="31271" spans="15:15" x14ac:dyDescent="0.2">
      <c r="O31271" s="62"/>
    </row>
    <row r="31272" spans="15:15" x14ac:dyDescent="0.2">
      <c r="O31272" s="62"/>
    </row>
    <row r="31273" spans="15:15" x14ac:dyDescent="0.2">
      <c r="O31273" s="62"/>
    </row>
    <row r="31274" spans="15:15" x14ac:dyDescent="0.2">
      <c r="O31274" s="62"/>
    </row>
    <row r="31275" spans="15:15" x14ac:dyDescent="0.2">
      <c r="O31275" s="62"/>
    </row>
    <row r="31276" spans="15:15" x14ac:dyDescent="0.2">
      <c r="O31276" s="62"/>
    </row>
    <row r="31277" spans="15:15" x14ac:dyDescent="0.2">
      <c r="O31277" s="62"/>
    </row>
    <row r="31278" spans="15:15" x14ac:dyDescent="0.2">
      <c r="O31278" s="62"/>
    </row>
    <row r="31279" spans="15:15" x14ac:dyDescent="0.2">
      <c r="O31279" s="62"/>
    </row>
    <row r="31280" spans="15:15" x14ac:dyDescent="0.2">
      <c r="O31280" s="62"/>
    </row>
    <row r="31281" spans="15:15" x14ac:dyDescent="0.2">
      <c r="O31281" s="62"/>
    </row>
    <row r="31282" spans="15:15" x14ac:dyDescent="0.2">
      <c r="O31282" s="62"/>
    </row>
    <row r="31283" spans="15:15" x14ac:dyDescent="0.2">
      <c r="O31283" s="62"/>
    </row>
    <row r="31284" spans="15:15" x14ac:dyDescent="0.2">
      <c r="O31284" s="62"/>
    </row>
    <row r="31285" spans="15:15" x14ac:dyDescent="0.2">
      <c r="O31285" s="62"/>
    </row>
    <row r="31286" spans="15:15" x14ac:dyDescent="0.2">
      <c r="O31286" s="62"/>
    </row>
    <row r="31287" spans="15:15" x14ac:dyDescent="0.2">
      <c r="O31287" s="62"/>
    </row>
    <row r="31288" spans="15:15" x14ac:dyDescent="0.2">
      <c r="O31288" s="62"/>
    </row>
    <row r="31289" spans="15:15" x14ac:dyDescent="0.2">
      <c r="O31289" s="62"/>
    </row>
    <row r="31290" spans="15:15" x14ac:dyDescent="0.2">
      <c r="O31290" s="62"/>
    </row>
    <row r="31291" spans="15:15" x14ac:dyDescent="0.2">
      <c r="O31291" s="62"/>
    </row>
    <row r="31292" spans="15:15" x14ac:dyDescent="0.2">
      <c r="O31292" s="62"/>
    </row>
    <row r="31293" spans="15:15" x14ac:dyDescent="0.2">
      <c r="O31293" s="62"/>
    </row>
    <row r="31294" spans="15:15" x14ac:dyDescent="0.2">
      <c r="O31294" s="62"/>
    </row>
    <row r="31295" spans="15:15" x14ac:dyDescent="0.2">
      <c r="O31295" s="62"/>
    </row>
    <row r="31296" spans="15:15" x14ac:dyDescent="0.2">
      <c r="O31296" s="62"/>
    </row>
    <row r="31297" spans="15:15" x14ac:dyDescent="0.2">
      <c r="O31297" s="62"/>
    </row>
    <row r="31298" spans="15:15" x14ac:dyDescent="0.2">
      <c r="O31298" s="62"/>
    </row>
    <row r="31299" spans="15:15" x14ac:dyDescent="0.2">
      <c r="O31299" s="62"/>
    </row>
    <row r="31300" spans="15:15" x14ac:dyDescent="0.2">
      <c r="O31300" s="62"/>
    </row>
    <row r="31301" spans="15:15" x14ac:dyDescent="0.2">
      <c r="O31301" s="62"/>
    </row>
    <row r="31302" spans="15:15" x14ac:dyDescent="0.2">
      <c r="O31302" s="62"/>
    </row>
    <row r="31303" spans="15:15" x14ac:dyDescent="0.2">
      <c r="O31303" s="62"/>
    </row>
    <row r="31304" spans="15:15" x14ac:dyDescent="0.2">
      <c r="O31304" s="62"/>
    </row>
    <row r="31305" spans="15:15" x14ac:dyDescent="0.2">
      <c r="O31305" s="62"/>
    </row>
    <row r="31306" spans="15:15" x14ac:dyDescent="0.2">
      <c r="O31306" s="62"/>
    </row>
    <row r="31307" spans="15:15" x14ac:dyDescent="0.2">
      <c r="O31307" s="62"/>
    </row>
    <row r="31308" spans="15:15" x14ac:dyDescent="0.2">
      <c r="O31308" s="62"/>
    </row>
    <row r="31309" spans="15:15" x14ac:dyDescent="0.2">
      <c r="O31309" s="62"/>
    </row>
    <row r="31310" spans="15:15" x14ac:dyDescent="0.2">
      <c r="O31310" s="62"/>
    </row>
    <row r="31311" spans="15:15" x14ac:dyDescent="0.2">
      <c r="O31311" s="62"/>
    </row>
    <row r="31312" spans="15:15" x14ac:dyDescent="0.2">
      <c r="O31312" s="62"/>
    </row>
    <row r="31313" spans="15:15" x14ac:dyDescent="0.2">
      <c r="O31313" s="62"/>
    </row>
    <row r="31314" spans="15:15" x14ac:dyDescent="0.2">
      <c r="O31314" s="62"/>
    </row>
    <row r="31315" spans="15:15" x14ac:dyDescent="0.2">
      <c r="O31315" s="62"/>
    </row>
    <row r="31316" spans="15:15" x14ac:dyDescent="0.2">
      <c r="O31316" s="62"/>
    </row>
    <row r="31317" spans="15:15" x14ac:dyDescent="0.2">
      <c r="O31317" s="62"/>
    </row>
    <row r="31318" spans="15:15" x14ac:dyDescent="0.2">
      <c r="O31318" s="62"/>
    </row>
    <row r="31319" spans="15:15" x14ac:dyDescent="0.2">
      <c r="O31319" s="62"/>
    </row>
    <row r="31320" spans="15:15" x14ac:dyDescent="0.2">
      <c r="O31320" s="62"/>
    </row>
    <row r="31321" spans="15:15" x14ac:dyDescent="0.2">
      <c r="O31321" s="62"/>
    </row>
    <row r="31322" spans="15:15" x14ac:dyDescent="0.2">
      <c r="O31322" s="62"/>
    </row>
    <row r="31323" spans="15:15" x14ac:dyDescent="0.2">
      <c r="O31323" s="62"/>
    </row>
    <row r="31324" spans="15:15" x14ac:dyDescent="0.2">
      <c r="O31324" s="62"/>
    </row>
    <row r="31325" spans="15:15" x14ac:dyDescent="0.2">
      <c r="O31325" s="62"/>
    </row>
    <row r="31326" spans="15:15" x14ac:dyDescent="0.2">
      <c r="O31326" s="62"/>
    </row>
    <row r="31327" spans="15:15" x14ac:dyDescent="0.2">
      <c r="O31327" s="62"/>
    </row>
    <row r="31328" spans="15:15" x14ac:dyDescent="0.2">
      <c r="O31328" s="62"/>
    </row>
    <row r="31329" spans="15:15" x14ac:dyDescent="0.2">
      <c r="O31329" s="62"/>
    </row>
    <row r="31330" spans="15:15" x14ac:dyDescent="0.2">
      <c r="O31330" s="62"/>
    </row>
    <row r="31331" spans="15:15" x14ac:dyDescent="0.2">
      <c r="O31331" s="62"/>
    </row>
    <row r="31332" spans="15:15" x14ac:dyDescent="0.2">
      <c r="O31332" s="62"/>
    </row>
    <row r="31333" spans="15:15" x14ac:dyDescent="0.2">
      <c r="O31333" s="62"/>
    </row>
    <row r="31334" spans="15:15" x14ac:dyDescent="0.2">
      <c r="O31334" s="62"/>
    </row>
    <row r="31335" spans="15:15" x14ac:dyDescent="0.2">
      <c r="O31335" s="62"/>
    </row>
    <row r="31336" spans="15:15" x14ac:dyDescent="0.2">
      <c r="O31336" s="62"/>
    </row>
    <row r="31337" spans="15:15" x14ac:dyDescent="0.2">
      <c r="O31337" s="62"/>
    </row>
    <row r="31338" spans="15:15" x14ac:dyDescent="0.2">
      <c r="O31338" s="62"/>
    </row>
    <row r="31339" spans="15:15" x14ac:dyDescent="0.2">
      <c r="O31339" s="62"/>
    </row>
    <row r="31340" spans="15:15" x14ac:dyDescent="0.2">
      <c r="O31340" s="62"/>
    </row>
    <row r="31341" spans="15:15" x14ac:dyDescent="0.2">
      <c r="O31341" s="62"/>
    </row>
    <row r="31342" spans="15:15" x14ac:dyDescent="0.2">
      <c r="O31342" s="62"/>
    </row>
    <row r="31343" spans="15:15" x14ac:dyDescent="0.2">
      <c r="O31343" s="62"/>
    </row>
    <row r="31344" spans="15:15" x14ac:dyDescent="0.2">
      <c r="O31344" s="62"/>
    </row>
    <row r="31345" spans="15:15" x14ac:dyDescent="0.2">
      <c r="O31345" s="62"/>
    </row>
    <row r="31346" spans="15:15" x14ac:dyDescent="0.2">
      <c r="O31346" s="62"/>
    </row>
    <row r="31347" spans="15:15" x14ac:dyDescent="0.2">
      <c r="O31347" s="62"/>
    </row>
    <row r="31348" spans="15:15" x14ac:dyDescent="0.2">
      <c r="O31348" s="62"/>
    </row>
    <row r="31349" spans="15:15" x14ac:dyDescent="0.2">
      <c r="O31349" s="62"/>
    </row>
    <row r="31350" spans="15:15" x14ac:dyDescent="0.2">
      <c r="O31350" s="62"/>
    </row>
    <row r="31351" spans="15:15" x14ac:dyDescent="0.2">
      <c r="O31351" s="62"/>
    </row>
    <row r="31352" spans="15:15" x14ac:dyDescent="0.2">
      <c r="O31352" s="62"/>
    </row>
    <row r="31353" spans="15:15" x14ac:dyDescent="0.2">
      <c r="O31353" s="62"/>
    </row>
    <row r="31354" spans="15:15" x14ac:dyDescent="0.2">
      <c r="O31354" s="62"/>
    </row>
    <row r="31355" spans="15:15" x14ac:dyDescent="0.2">
      <c r="O31355" s="62"/>
    </row>
    <row r="31356" spans="15:15" x14ac:dyDescent="0.2">
      <c r="O31356" s="62"/>
    </row>
    <row r="31357" spans="15:15" x14ac:dyDescent="0.2">
      <c r="O31357" s="62"/>
    </row>
    <row r="31358" spans="15:15" x14ac:dyDescent="0.2">
      <c r="O31358" s="62"/>
    </row>
    <row r="31359" spans="15:15" x14ac:dyDescent="0.2">
      <c r="O31359" s="62"/>
    </row>
    <row r="31360" spans="15:15" x14ac:dyDescent="0.2">
      <c r="O31360" s="62"/>
    </row>
    <row r="31361" spans="15:15" x14ac:dyDescent="0.2">
      <c r="O31361" s="62"/>
    </row>
    <row r="31362" spans="15:15" x14ac:dyDescent="0.2">
      <c r="O31362" s="62"/>
    </row>
    <row r="31363" spans="15:15" x14ac:dyDescent="0.2">
      <c r="O31363" s="62"/>
    </row>
    <row r="31364" spans="15:15" x14ac:dyDescent="0.2">
      <c r="O31364" s="62"/>
    </row>
    <row r="31365" spans="15:15" x14ac:dyDescent="0.2">
      <c r="O31365" s="62"/>
    </row>
    <row r="31366" spans="15:15" x14ac:dyDescent="0.2">
      <c r="O31366" s="62"/>
    </row>
    <row r="31367" spans="15:15" x14ac:dyDescent="0.2">
      <c r="O31367" s="62"/>
    </row>
    <row r="31368" spans="15:15" x14ac:dyDescent="0.2">
      <c r="O31368" s="62"/>
    </row>
    <row r="31369" spans="15:15" x14ac:dyDescent="0.2">
      <c r="O31369" s="62"/>
    </row>
    <row r="31370" spans="15:15" x14ac:dyDescent="0.2">
      <c r="O31370" s="62"/>
    </row>
    <row r="31371" spans="15:15" x14ac:dyDescent="0.2">
      <c r="O31371" s="62"/>
    </row>
    <row r="31372" spans="15:15" x14ac:dyDescent="0.2">
      <c r="O31372" s="62"/>
    </row>
    <row r="31373" spans="15:15" x14ac:dyDescent="0.2">
      <c r="O31373" s="62"/>
    </row>
    <row r="31374" spans="15:15" x14ac:dyDescent="0.2">
      <c r="O31374" s="62"/>
    </row>
    <row r="31375" spans="15:15" x14ac:dyDescent="0.2">
      <c r="O31375" s="62"/>
    </row>
    <row r="31376" spans="15:15" x14ac:dyDescent="0.2">
      <c r="O31376" s="62"/>
    </row>
    <row r="31377" spans="15:15" x14ac:dyDescent="0.2">
      <c r="O31377" s="62"/>
    </row>
    <row r="31378" spans="15:15" x14ac:dyDescent="0.2">
      <c r="O31378" s="62"/>
    </row>
    <row r="31379" spans="15:15" x14ac:dyDescent="0.2">
      <c r="O31379" s="62"/>
    </row>
    <row r="31380" spans="15:15" x14ac:dyDescent="0.2">
      <c r="O31380" s="62"/>
    </row>
    <row r="31381" spans="15:15" x14ac:dyDescent="0.2">
      <c r="O31381" s="62"/>
    </row>
    <row r="31382" spans="15:15" x14ac:dyDescent="0.2">
      <c r="O31382" s="62"/>
    </row>
    <row r="31383" spans="15:15" x14ac:dyDescent="0.2">
      <c r="O31383" s="62"/>
    </row>
    <row r="31384" spans="15:15" x14ac:dyDescent="0.2">
      <c r="O31384" s="62"/>
    </row>
    <row r="31385" spans="15:15" x14ac:dyDescent="0.2">
      <c r="O31385" s="62"/>
    </row>
    <row r="31386" spans="15:15" x14ac:dyDescent="0.2">
      <c r="O31386" s="62"/>
    </row>
    <row r="31387" spans="15:15" x14ac:dyDescent="0.2">
      <c r="O31387" s="62"/>
    </row>
    <row r="31388" spans="15:15" x14ac:dyDescent="0.2">
      <c r="O31388" s="62"/>
    </row>
    <row r="31389" spans="15:15" x14ac:dyDescent="0.2">
      <c r="O31389" s="62"/>
    </row>
    <row r="31390" spans="15:15" x14ac:dyDescent="0.2">
      <c r="O31390" s="62"/>
    </row>
    <row r="31391" spans="15:15" x14ac:dyDescent="0.2">
      <c r="O31391" s="62"/>
    </row>
    <row r="31392" spans="15:15" x14ac:dyDescent="0.2">
      <c r="O31392" s="62"/>
    </row>
    <row r="31393" spans="15:15" x14ac:dyDescent="0.2">
      <c r="O31393" s="62"/>
    </row>
    <row r="31394" spans="15:15" x14ac:dyDescent="0.2">
      <c r="O31394" s="62"/>
    </row>
    <row r="31395" spans="15:15" x14ac:dyDescent="0.2">
      <c r="O31395" s="62"/>
    </row>
    <row r="31396" spans="15:15" x14ac:dyDescent="0.2">
      <c r="O31396" s="62"/>
    </row>
    <row r="31397" spans="15:15" x14ac:dyDescent="0.2">
      <c r="O31397" s="62"/>
    </row>
    <row r="31398" spans="15:15" x14ac:dyDescent="0.2">
      <c r="O31398" s="62"/>
    </row>
    <row r="31399" spans="15:15" x14ac:dyDescent="0.2">
      <c r="O31399" s="62"/>
    </row>
    <row r="31400" spans="15:15" x14ac:dyDescent="0.2">
      <c r="O31400" s="62"/>
    </row>
    <row r="31401" spans="15:15" x14ac:dyDescent="0.2">
      <c r="O31401" s="62"/>
    </row>
    <row r="31402" spans="15:15" x14ac:dyDescent="0.2">
      <c r="O31402" s="62"/>
    </row>
    <row r="31403" spans="15:15" x14ac:dyDescent="0.2">
      <c r="O31403" s="62"/>
    </row>
    <row r="31404" spans="15:15" x14ac:dyDescent="0.2">
      <c r="O31404" s="62"/>
    </row>
    <row r="31405" spans="15:15" x14ac:dyDescent="0.2">
      <c r="O31405" s="62"/>
    </row>
    <row r="31406" spans="15:15" x14ac:dyDescent="0.2">
      <c r="O31406" s="62"/>
    </row>
    <row r="31407" spans="15:15" x14ac:dyDescent="0.2">
      <c r="O31407" s="62"/>
    </row>
    <row r="31408" spans="15:15" x14ac:dyDescent="0.2">
      <c r="O31408" s="62"/>
    </row>
    <row r="31409" spans="15:15" x14ac:dyDescent="0.2">
      <c r="O31409" s="62"/>
    </row>
    <row r="31410" spans="15:15" x14ac:dyDescent="0.2">
      <c r="O31410" s="62"/>
    </row>
    <row r="31411" spans="15:15" x14ac:dyDescent="0.2">
      <c r="O31411" s="62"/>
    </row>
    <row r="31412" spans="15:15" x14ac:dyDescent="0.2">
      <c r="O31412" s="62"/>
    </row>
    <row r="31413" spans="15:15" x14ac:dyDescent="0.2">
      <c r="O31413" s="62"/>
    </row>
    <row r="31414" spans="15:15" x14ac:dyDescent="0.2">
      <c r="O31414" s="62"/>
    </row>
    <row r="31415" spans="15:15" x14ac:dyDescent="0.2">
      <c r="O31415" s="62"/>
    </row>
    <row r="31416" spans="15:15" x14ac:dyDescent="0.2">
      <c r="O31416" s="62"/>
    </row>
    <row r="31417" spans="15:15" x14ac:dyDescent="0.2">
      <c r="O31417" s="62"/>
    </row>
    <row r="31418" spans="15:15" x14ac:dyDescent="0.2">
      <c r="O31418" s="62"/>
    </row>
    <row r="31419" spans="15:15" x14ac:dyDescent="0.2">
      <c r="O31419" s="62"/>
    </row>
    <row r="31420" spans="15:15" x14ac:dyDescent="0.2">
      <c r="O31420" s="62"/>
    </row>
    <row r="31421" spans="15:15" x14ac:dyDescent="0.2">
      <c r="O31421" s="62"/>
    </row>
    <row r="31422" spans="15:15" x14ac:dyDescent="0.2">
      <c r="O31422" s="62"/>
    </row>
    <row r="31423" spans="15:15" x14ac:dyDescent="0.2">
      <c r="O31423" s="62"/>
    </row>
    <row r="31424" spans="15:15" x14ac:dyDescent="0.2">
      <c r="O31424" s="62"/>
    </row>
    <row r="31425" spans="15:15" x14ac:dyDescent="0.2">
      <c r="O31425" s="62"/>
    </row>
    <row r="31426" spans="15:15" x14ac:dyDescent="0.2">
      <c r="O31426" s="62"/>
    </row>
    <row r="31427" spans="15:15" x14ac:dyDescent="0.2">
      <c r="O31427" s="62"/>
    </row>
    <row r="31428" spans="15:15" x14ac:dyDescent="0.2">
      <c r="O31428" s="62"/>
    </row>
    <row r="31429" spans="15:15" x14ac:dyDescent="0.2">
      <c r="O31429" s="62"/>
    </row>
    <row r="31430" spans="15:15" x14ac:dyDescent="0.2">
      <c r="O31430" s="62"/>
    </row>
    <row r="31431" spans="15:15" x14ac:dyDescent="0.2">
      <c r="O31431" s="62"/>
    </row>
    <row r="31432" spans="15:15" x14ac:dyDescent="0.2">
      <c r="O31432" s="62"/>
    </row>
    <row r="31433" spans="15:15" x14ac:dyDescent="0.2">
      <c r="O31433" s="62"/>
    </row>
    <row r="31434" spans="15:15" x14ac:dyDescent="0.2">
      <c r="O31434" s="62"/>
    </row>
    <row r="31435" spans="15:15" x14ac:dyDescent="0.2">
      <c r="O31435" s="62"/>
    </row>
    <row r="31436" spans="15:15" x14ac:dyDescent="0.2">
      <c r="O31436" s="62"/>
    </row>
    <row r="31437" spans="15:15" x14ac:dyDescent="0.2">
      <c r="O31437" s="62"/>
    </row>
    <row r="31438" spans="15:15" x14ac:dyDescent="0.2">
      <c r="O31438" s="62"/>
    </row>
    <row r="31439" spans="15:15" x14ac:dyDescent="0.2">
      <c r="O31439" s="62"/>
    </row>
    <row r="31440" spans="15:15" x14ac:dyDescent="0.2">
      <c r="O31440" s="62"/>
    </row>
    <row r="31441" spans="15:15" x14ac:dyDescent="0.2">
      <c r="O31441" s="62"/>
    </row>
    <row r="31442" spans="15:15" x14ac:dyDescent="0.2">
      <c r="O31442" s="62"/>
    </row>
    <row r="31443" spans="15:15" x14ac:dyDescent="0.2">
      <c r="O31443" s="62"/>
    </row>
    <row r="31444" spans="15:15" x14ac:dyDescent="0.2">
      <c r="O31444" s="62"/>
    </row>
    <row r="31445" spans="15:15" x14ac:dyDescent="0.2">
      <c r="O31445" s="62"/>
    </row>
    <row r="31446" spans="15:15" x14ac:dyDescent="0.2">
      <c r="O31446" s="62"/>
    </row>
    <row r="31447" spans="15:15" x14ac:dyDescent="0.2">
      <c r="O31447" s="62"/>
    </row>
    <row r="31448" spans="15:15" x14ac:dyDescent="0.2">
      <c r="O31448" s="62"/>
    </row>
    <row r="31449" spans="15:15" x14ac:dyDescent="0.2">
      <c r="O31449" s="62"/>
    </row>
    <row r="31450" spans="15:15" x14ac:dyDescent="0.2">
      <c r="O31450" s="62"/>
    </row>
    <row r="31451" spans="15:15" x14ac:dyDescent="0.2">
      <c r="O31451" s="62"/>
    </row>
    <row r="31452" spans="15:15" x14ac:dyDescent="0.2">
      <c r="O31452" s="62"/>
    </row>
    <row r="31453" spans="15:15" x14ac:dyDescent="0.2">
      <c r="O31453" s="62"/>
    </row>
    <row r="31454" spans="15:15" x14ac:dyDescent="0.2">
      <c r="O31454" s="62"/>
    </row>
    <row r="31455" spans="15:15" x14ac:dyDescent="0.2">
      <c r="O31455" s="62"/>
    </row>
    <row r="31456" spans="15:15" x14ac:dyDescent="0.2">
      <c r="O31456" s="62"/>
    </row>
    <row r="31457" spans="15:15" x14ac:dyDescent="0.2">
      <c r="O31457" s="62"/>
    </row>
    <row r="31458" spans="15:15" x14ac:dyDescent="0.2">
      <c r="O31458" s="62"/>
    </row>
    <row r="31459" spans="15:15" x14ac:dyDescent="0.2">
      <c r="O31459" s="62"/>
    </row>
    <row r="31460" spans="15:15" x14ac:dyDescent="0.2">
      <c r="O31460" s="62"/>
    </row>
    <row r="31461" spans="15:15" x14ac:dyDescent="0.2">
      <c r="O31461" s="62"/>
    </row>
    <row r="31462" spans="15:15" x14ac:dyDescent="0.2">
      <c r="O31462" s="62"/>
    </row>
    <row r="31463" spans="15:15" x14ac:dyDescent="0.2">
      <c r="O31463" s="62"/>
    </row>
    <row r="31464" spans="15:15" x14ac:dyDescent="0.2">
      <c r="O31464" s="62"/>
    </row>
    <row r="31465" spans="15:15" x14ac:dyDescent="0.2">
      <c r="O31465" s="62"/>
    </row>
    <row r="31466" spans="15:15" x14ac:dyDescent="0.2">
      <c r="O31466" s="62"/>
    </row>
    <row r="31467" spans="15:15" x14ac:dyDescent="0.2">
      <c r="O31467" s="62"/>
    </row>
    <row r="31468" spans="15:15" x14ac:dyDescent="0.2">
      <c r="O31468" s="62"/>
    </row>
    <row r="31469" spans="15:15" x14ac:dyDescent="0.2">
      <c r="O31469" s="62"/>
    </row>
    <row r="31470" spans="15:15" x14ac:dyDescent="0.2">
      <c r="O31470" s="62"/>
    </row>
    <row r="31471" spans="15:15" x14ac:dyDescent="0.2">
      <c r="O31471" s="62"/>
    </row>
    <row r="31472" spans="15:15" x14ac:dyDescent="0.2">
      <c r="O31472" s="62"/>
    </row>
    <row r="31473" spans="15:15" x14ac:dyDescent="0.2">
      <c r="O31473" s="62"/>
    </row>
    <row r="31474" spans="15:15" x14ac:dyDescent="0.2">
      <c r="O31474" s="62"/>
    </row>
    <row r="31475" spans="15:15" x14ac:dyDescent="0.2">
      <c r="O31475" s="62"/>
    </row>
    <row r="31476" spans="15:15" x14ac:dyDescent="0.2">
      <c r="O31476" s="62"/>
    </row>
    <row r="31477" spans="15:15" x14ac:dyDescent="0.2">
      <c r="O31477" s="62"/>
    </row>
    <row r="31478" spans="15:15" x14ac:dyDescent="0.2">
      <c r="O31478" s="62"/>
    </row>
    <row r="31479" spans="15:15" x14ac:dyDescent="0.2">
      <c r="O31479" s="62"/>
    </row>
    <row r="31480" spans="15:15" x14ac:dyDescent="0.2">
      <c r="O31480" s="62"/>
    </row>
    <row r="31481" spans="15:15" x14ac:dyDescent="0.2">
      <c r="O31481" s="62"/>
    </row>
    <row r="31482" spans="15:15" x14ac:dyDescent="0.2">
      <c r="O31482" s="62"/>
    </row>
    <row r="31483" spans="15:15" x14ac:dyDescent="0.2">
      <c r="O31483" s="62"/>
    </row>
    <row r="31484" spans="15:15" x14ac:dyDescent="0.2">
      <c r="O31484" s="62"/>
    </row>
    <row r="31485" spans="15:15" x14ac:dyDescent="0.2">
      <c r="O31485" s="62"/>
    </row>
    <row r="31486" spans="15:15" x14ac:dyDescent="0.2">
      <c r="O31486" s="62"/>
    </row>
    <row r="31487" spans="15:15" x14ac:dyDescent="0.2">
      <c r="O31487" s="62"/>
    </row>
    <row r="31488" spans="15:15" x14ac:dyDescent="0.2">
      <c r="O31488" s="62"/>
    </row>
    <row r="31489" spans="15:15" x14ac:dyDescent="0.2">
      <c r="O31489" s="62"/>
    </row>
    <row r="31490" spans="15:15" x14ac:dyDescent="0.2">
      <c r="O31490" s="62"/>
    </row>
    <row r="31491" spans="15:15" x14ac:dyDescent="0.2">
      <c r="O31491" s="62"/>
    </row>
    <row r="31492" spans="15:15" x14ac:dyDescent="0.2">
      <c r="O31492" s="62"/>
    </row>
    <row r="31493" spans="15:15" x14ac:dyDescent="0.2">
      <c r="O31493" s="62"/>
    </row>
    <row r="31494" spans="15:15" x14ac:dyDescent="0.2">
      <c r="O31494" s="62"/>
    </row>
    <row r="31495" spans="15:15" x14ac:dyDescent="0.2">
      <c r="O31495" s="62"/>
    </row>
    <row r="31496" spans="15:15" x14ac:dyDescent="0.2">
      <c r="O31496" s="62"/>
    </row>
    <row r="31497" spans="15:15" x14ac:dyDescent="0.2">
      <c r="O31497" s="62"/>
    </row>
    <row r="31498" spans="15:15" x14ac:dyDescent="0.2">
      <c r="O31498" s="62"/>
    </row>
    <row r="31499" spans="15:15" x14ac:dyDescent="0.2">
      <c r="O31499" s="62"/>
    </row>
    <row r="31500" spans="15:15" x14ac:dyDescent="0.2">
      <c r="O31500" s="62"/>
    </row>
    <row r="31501" spans="15:15" x14ac:dyDescent="0.2">
      <c r="O31501" s="62"/>
    </row>
    <row r="31502" spans="15:15" x14ac:dyDescent="0.2">
      <c r="O31502" s="62"/>
    </row>
    <row r="31503" spans="15:15" x14ac:dyDescent="0.2">
      <c r="O31503" s="62"/>
    </row>
    <row r="31504" spans="15:15" x14ac:dyDescent="0.2">
      <c r="O31504" s="62"/>
    </row>
    <row r="31505" spans="15:15" x14ac:dyDescent="0.2">
      <c r="O31505" s="62"/>
    </row>
    <row r="31506" spans="15:15" x14ac:dyDescent="0.2">
      <c r="O31506" s="62"/>
    </row>
    <row r="31507" spans="15:15" x14ac:dyDescent="0.2">
      <c r="O31507" s="62"/>
    </row>
    <row r="31508" spans="15:15" x14ac:dyDescent="0.2">
      <c r="O31508" s="62"/>
    </row>
    <row r="31509" spans="15:15" x14ac:dyDescent="0.2">
      <c r="O31509" s="62"/>
    </row>
    <row r="31510" spans="15:15" x14ac:dyDescent="0.2">
      <c r="O31510" s="62"/>
    </row>
    <row r="31511" spans="15:15" x14ac:dyDescent="0.2">
      <c r="O31511" s="62"/>
    </row>
    <row r="31512" spans="15:15" x14ac:dyDescent="0.2">
      <c r="O31512" s="62"/>
    </row>
    <row r="31513" spans="15:15" x14ac:dyDescent="0.2">
      <c r="O31513" s="62"/>
    </row>
    <row r="31514" spans="15:15" x14ac:dyDescent="0.2">
      <c r="O31514" s="62"/>
    </row>
    <row r="31515" spans="15:15" x14ac:dyDescent="0.2">
      <c r="O31515" s="62"/>
    </row>
    <row r="31516" spans="15:15" x14ac:dyDescent="0.2">
      <c r="O31516" s="62"/>
    </row>
    <row r="31517" spans="15:15" x14ac:dyDescent="0.2">
      <c r="O31517" s="62"/>
    </row>
    <row r="31518" spans="15:15" x14ac:dyDescent="0.2">
      <c r="O31518" s="62"/>
    </row>
    <row r="31519" spans="15:15" x14ac:dyDescent="0.2">
      <c r="O31519" s="62"/>
    </row>
    <row r="31520" spans="15:15" x14ac:dyDescent="0.2">
      <c r="O31520" s="62"/>
    </row>
    <row r="31521" spans="15:15" x14ac:dyDescent="0.2">
      <c r="O31521" s="62"/>
    </row>
    <row r="31522" spans="15:15" x14ac:dyDescent="0.2">
      <c r="O31522" s="62"/>
    </row>
    <row r="31523" spans="15:15" x14ac:dyDescent="0.2">
      <c r="O31523" s="62"/>
    </row>
    <row r="31524" spans="15:15" x14ac:dyDescent="0.2">
      <c r="O31524" s="62"/>
    </row>
    <row r="31525" spans="15:15" x14ac:dyDescent="0.2">
      <c r="O31525" s="62"/>
    </row>
    <row r="31526" spans="15:15" x14ac:dyDescent="0.2">
      <c r="O31526" s="62"/>
    </row>
    <row r="31527" spans="15:15" x14ac:dyDescent="0.2">
      <c r="O31527" s="62"/>
    </row>
    <row r="31528" spans="15:15" x14ac:dyDescent="0.2">
      <c r="O31528" s="62"/>
    </row>
    <row r="31529" spans="15:15" x14ac:dyDescent="0.2">
      <c r="O31529" s="62"/>
    </row>
    <row r="31530" spans="15:15" x14ac:dyDescent="0.2">
      <c r="O31530" s="62"/>
    </row>
    <row r="31531" spans="15:15" x14ac:dyDescent="0.2">
      <c r="O31531" s="62"/>
    </row>
    <row r="31532" spans="15:15" x14ac:dyDescent="0.2">
      <c r="O31532" s="62"/>
    </row>
    <row r="31533" spans="15:15" x14ac:dyDescent="0.2">
      <c r="O31533" s="62"/>
    </row>
    <row r="31534" spans="15:15" x14ac:dyDescent="0.2">
      <c r="O31534" s="62"/>
    </row>
    <row r="31535" spans="15:15" x14ac:dyDescent="0.2">
      <c r="O31535" s="62"/>
    </row>
    <row r="31536" spans="15:15" x14ac:dyDescent="0.2">
      <c r="O31536" s="62"/>
    </row>
    <row r="31537" spans="15:15" x14ac:dyDescent="0.2">
      <c r="O31537" s="62"/>
    </row>
    <row r="31538" spans="15:15" x14ac:dyDescent="0.2">
      <c r="O31538" s="62"/>
    </row>
    <row r="31539" spans="15:15" x14ac:dyDescent="0.2">
      <c r="O31539" s="62"/>
    </row>
    <row r="31540" spans="15:15" x14ac:dyDescent="0.2">
      <c r="O31540" s="62"/>
    </row>
    <row r="31541" spans="15:15" x14ac:dyDescent="0.2">
      <c r="O31541" s="62"/>
    </row>
    <row r="31542" spans="15:15" x14ac:dyDescent="0.2">
      <c r="O31542" s="62"/>
    </row>
    <row r="31543" spans="15:15" x14ac:dyDescent="0.2">
      <c r="O31543" s="62"/>
    </row>
    <row r="31544" spans="15:15" x14ac:dyDescent="0.2">
      <c r="O31544" s="62"/>
    </row>
    <row r="31545" spans="15:15" x14ac:dyDescent="0.2">
      <c r="O31545" s="62"/>
    </row>
    <row r="31546" spans="15:15" x14ac:dyDescent="0.2">
      <c r="O31546" s="62"/>
    </row>
    <row r="31547" spans="15:15" x14ac:dyDescent="0.2">
      <c r="O31547" s="62"/>
    </row>
    <row r="31548" spans="15:15" x14ac:dyDescent="0.2">
      <c r="O31548" s="62"/>
    </row>
    <row r="31549" spans="15:15" x14ac:dyDescent="0.2">
      <c r="O31549" s="62"/>
    </row>
    <row r="31550" spans="15:15" x14ac:dyDescent="0.2">
      <c r="O31550" s="62"/>
    </row>
    <row r="31551" spans="15:15" x14ac:dyDescent="0.2">
      <c r="O31551" s="62"/>
    </row>
    <row r="31552" spans="15:15" x14ac:dyDescent="0.2">
      <c r="O31552" s="62"/>
    </row>
    <row r="31553" spans="15:15" x14ac:dyDescent="0.2">
      <c r="O31553" s="62"/>
    </row>
    <row r="31554" spans="15:15" x14ac:dyDescent="0.2">
      <c r="O31554" s="62"/>
    </row>
    <row r="31555" spans="15:15" x14ac:dyDescent="0.2">
      <c r="O31555" s="62"/>
    </row>
    <row r="31556" spans="15:15" x14ac:dyDescent="0.2">
      <c r="O31556" s="62"/>
    </row>
    <row r="31557" spans="15:15" x14ac:dyDescent="0.2">
      <c r="O31557" s="62"/>
    </row>
    <row r="31558" spans="15:15" x14ac:dyDescent="0.2">
      <c r="O31558" s="62"/>
    </row>
    <row r="31559" spans="15:15" x14ac:dyDescent="0.2">
      <c r="O31559" s="62"/>
    </row>
    <row r="31560" spans="15:15" x14ac:dyDescent="0.2">
      <c r="O31560" s="62"/>
    </row>
    <row r="31561" spans="15:15" x14ac:dyDescent="0.2">
      <c r="O31561" s="62"/>
    </row>
    <row r="31562" spans="15:15" x14ac:dyDescent="0.2">
      <c r="O31562" s="62"/>
    </row>
    <row r="31563" spans="15:15" x14ac:dyDescent="0.2">
      <c r="O31563" s="62"/>
    </row>
    <row r="31564" spans="15:15" x14ac:dyDescent="0.2">
      <c r="O31564" s="62"/>
    </row>
    <row r="31565" spans="15:15" x14ac:dyDescent="0.2">
      <c r="O31565" s="62"/>
    </row>
    <row r="31566" spans="15:15" x14ac:dyDescent="0.2">
      <c r="O31566" s="62"/>
    </row>
    <row r="31567" spans="15:15" x14ac:dyDescent="0.2">
      <c r="O31567" s="62"/>
    </row>
    <row r="31568" spans="15:15" x14ac:dyDescent="0.2">
      <c r="O31568" s="62"/>
    </row>
    <row r="31569" spans="15:15" x14ac:dyDescent="0.2">
      <c r="O31569" s="62"/>
    </row>
    <row r="31570" spans="15:15" x14ac:dyDescent="0.2">
      <c r="O31570" s="62"/>
    </row>
    <row r="31571" spans="15:15" x14ac:dyDescent="0.2">
      <c r="O31571" s="62"/>
    </row>
    <row r="31572" spans="15:15" x14ac:dyDescent="0.2">
      <c r="O31572" s="62"/>
    </row>
    <row r="31573" spans="15:15" x14ac:dyDescent="0.2">
      <c r="O31573" s="62"/>
    </row>
    <row r="31574" spans="15:15" x14ac:dyDescent="0.2">
      <c r="O31574" s="62"/>
    </row>
    <row r="31575" spans="15:15" x14ac:dyDescent="0.2">
      <c r="O31575" s="62"/>
    </row>
    <row r="31576" spans="15:15" x14ac:dyDescent="0.2">
      <c r="O31576" s="62"/>
    </row>
    <row r="31577" spans="15:15" x14ac:dyDescent="0.2">
      <c r="O31577" s="62"/>
    </row>
    <row r="31578" spans="15:15" x14ac:dyDescent="0.2">
      <c r="O31578" s="62"/>
    </row>
    <row r="31579" spans="15:15" x14ac:dyDescent="0.2">
      <c r="O31579" s="62"/>
    </row>
    <row r="31580" spans="15:15" x14ac:dyDescent="0.2">
      <c r="O31580" s="62"/>
    </row>
    <row r="31581" spans="15:15" x14ac:dyDescent="0.2">
      <c r="O31581" s="62"/>
    </row>
    <row r="31582" spans="15:15" x14ac:dyDescent="0.2">
      <c r="O31582" s="62"/>
    </row>
    <row r="31583" spans="15:15" x14ac:dyDescent="0.2">
      <c r="O31583" s="62"/>
    </row>
    <row r="31584" spans="15:15" x14ac:dyDescent="0.2">
      <c r="O31584" s="62"/>
    </row>
    <row r="31585" spans="15:15" x14ac:dyDescent="0.2">
      <c r="O31585" s="62"/>
    </row>
    <row r="31586" spans="15:15" x14ac:dyDescent="0.2">
      <c r="O31586" s="62"/>
    </row>
    <row r="31587" spans="15:15" x14ac:dyDescent="0.2">
      <c r="O31587" s="62"/>
    </row>
    <row r="31588" spans="15:15" x14ac:dyDescent="0.2">
      <c r="O31588" s="62"/>
    </row>
    <row r="31589" spans="15:15" x14ac:dyDescent="0.2">
      <c r="O31589" s="62"/>
    </row>
    <row r="31590" spans="15:15" x14ac:dyDescent="0.2">
      <c r="O31590" s="62"/>
    </row>
    <row r="31591" spans="15:15" x14ac:dyDescent="0.2">
      <c r="O31591" s="62"/>
    </row>
    <row r="31592" spans="15:15" x14ac:dyDescent="0.2">
      <c r="O31592" s="62"/>
    </row>
    <row r="31593" spans="15:15" x14ac:dyDescent="0.2">
      <c r="O31593" s="62"/>
    </row>
    <row r="31594" spans="15:15" x14ac:dyDescent="0.2">
      <c r="O31594" s="62"/>
    </row>
    <row r="31595" spans="15:15" x14ac:dyDescent="0.2">
      <c r="O31595" s="62"/>
    </row>
    <row r="31596" spans="15:15" x14ac:dyDescent="0.2">
      <c r="O31596" s="62"/>
    </row>
    <row r="31597" spans="15:15" x14ac:dyDescent="0.2">
      <c r="O31597" s="62"/>
    </row>
    <row r="31598" spans="15:15" x14ac:dyDescent="0.2">
      <c r="O31598" s="62"/>
    </row>
    <row r="31599" spans="15:15" x14ac:dyDescent="0.2">
      <c r="O31599" s="62"/>
    </row>
    <row r="31600" spans="15:15" x14ac:dyDescent="0.2">
      <c r="O31600" s="62"/>
    </row>
    <row r="31601" spans="15:15" x14ac:dyDescent="0.2">
      <c r="O31601" s="62"/>
    </row>
    <row r="31602" spans="15:15" x14ac:dyDescent="0.2">
      <c r="O31602" s="62"/>
    </row>
    <row r="31603" spans="15:15" x14ac:dyDescent="0.2">
      <c r="O31603" s="62"/>
    </row>
    <row r="31604" spans="15:15" x14ac:dyDescent="0.2">
      <c r="O31604" s="62"/>
    </row>
    <row r="31605" spans="15:15" x14ac:dyDescent="0.2">
      <c r="O31605" s="62"/>
    </row>
    <row r="31606" spans="15:15" x14ac:dyDescent="0.2">
      <c r="O31606" s="62"/>
    </row>
    <row r="31607" spans="15:15" x14ac:dyDescent="0.2">
      <c r="O31607" s="62"/>
    </row>
    <row r="31608" spans="15:15" x14ac:dyDescent="0.2">
      <c r="O31608" s="62"/>
    </row>
    <row r="31609" spans="15:15" x14ac:dyDescent="0.2">
      <c r="O31609" s="62"/>
    </row>
    <row r="31610" spans="15:15" x14ac:dyDescent="0.2">
      <c r="O31610" s="62"/>
    </row>
    <row r="31611" spans="15:15" x14ac:dyDescent="0.2">
      <c r="O31611" s="62"/>
    </row>
    <row r="31612" spans="15:15" x14ac:dyDescent="0.2">
      <c r="O31612" s="62"/>
    </row>
    <row r="31613" spans="15:15" x14ac:dyDescent="0.2">
      <c r="O31613" s="62"/>
    </row>
    <row r="31614" spans="15:15" x14ac:dyDescent="0.2">
      <c r="O31614" s="62"/>
    </row>
    <row r="31615" spans="15:15" x14ac:dyDescent="0.2">
      <c r="O31615" s="62"/>
    </row>
    <row r="31616" spans="15:15" x14ac:dyDescent="0.2">
      <c r="O31616" s="62"/>
    </row>
    <row r="31617" spans="15:15" x14ac:dyDescent="0.2">
      <c r="O31617" s="62"/>
    </row>
    <row r="31618" spans="15:15" x14ac:dyDescent="0.2">
      <c r="O31618" s="62"/>
    </row>
    <row r="31619" spans="15:15" x14ac:dyDescent="0.2">
      <c r="O31619" s="62"/>
    </row>
    <row r="31620" spans="15:15" x14ac:dyDescent="0.2">
      <c r="O31620" s="62"/>
    </row>
    <row r="31621" spans="15:15" x14ac:dyDescent="0.2">
      <c r="O31621" s="62"/>
    </row>
    <row r="31622" spans="15:15" x14ac:dyDescent="0.2">
      <c r="O31622" s="62"/>
    </row>
    <row r="31623" spans="15:15" x14ac:dyDescent="0.2">
      <c r="O31623" s="62"/>
    </row>
    <row r="31624" spans="15:15" x14ac:dyDescent="0.2">
      <c r="O31624" s="62"/>
    </row>
    <row r="31625" spans="15:15" x14ac:dyDescent="0.2">
      <c r="O31625" s="62"/>
    </row>
    <row r="31626" spans="15:15" x14ac:dyDescent="0.2">
      <c r="O31626" s="62"/>
    </row>
    <row r="31627" spans="15:15" x14ac:dyDescent="0.2">
      <c r="O31627" s="62"/>
    </row>
    <row r="31628" spans="15:15" x14ac:dyDescent="0.2">
      <c r="O31628" s="62"/>
    </row>
    <row r="31629" spans="15:15" x14ac:dyDescent="0.2">
      <c r="O31629" s="62"/>
    </row>
    <row r="31630" spans="15:15" x14ac:dyDescent="0.2">
      <c r="O31630" s="62"/>
    </row>
    <row r="31631" spans="15:15" x14ac:dyDescent="0.2">
      <c r="O31631" s="62"/>
    </row>
    <row r="31632" spans="15:15" x14ac:dyDescent="0.2">
      <c r="O31632" s="62"/>
    </row>
    <row r="31633" spans="15:15" x14ac:dyDescent="0.2">
      <c r="O31633" s="62"/>
    </row>
    <row r="31634" spans="15:15" x14ac:dyDescent="0.2">
      <c r="O31634" s="62"/>
    </row>
    <row r="31635" spans="15:15" x14ac:dyDescent="0.2">
      <c r="O31635" s="62"/>
    </row>
    <row r="31636" spans="15:15" x14ac:dyDescent="0.2">
      <c r="O31636" s="62"/>
    </row>
    <row r="31637" spans="15:15" x14ac:dyDescent="0.2">
      <c r="O31637" s="62"/>
    </row>
    <row r="31638" spans="15:15" x14ac:dyDescent="0.2">
      <c r="O31638" s="62"/>
    </row>
    <row r="31639" spans="15:15" x14ac:dyDescent="0.2">
      <c r="O31639" s="62"/>
    </row>
    <row r="31640" spans="15:15" x14ac:dyDescent="0.2">
      <c r="O31640" s="62"/>
    </row>
    <row r="31641" spans="15:15" x14ac:dyDescent="0.2">
      <c r="O31641" s="62"/>
    </row>
    <row r="31642" spans="15:15" x14ac:dyDescent="0.2">
      <c r="O31642" s="62"/>
    </row>
    <row r="31643" spans="15:15" x14ac:dyDescent="0.2">
      <c r="O31643" s="62"/>
    </row>
    <row r="31644" spans="15:15" x14ac:dyDescent="0.2">
      <c r="O31644" s="62"/>
    </row>
    <row r="31645" spans="15:15" x14ac:dyDescent="0.2">
      <c r="O31645" s="62"/>
    </row>
    <row r="31646" spans="15:15" x14ac:dyDescent="0.2">
      <c r="O31646" s="62"/>
    </row>
    <row r="31647" spans="15:15" x14ac:dyDescent="0.2">
      <c r="O31647" s="62"/>
    </row>
    <row r="31648" spans="15:15" x14ac:dyDescent="0.2">
      <c r="O31648" s="62"/>
    </row>
    <row r="31649" spans="15:15" x14ac:dyDescent="0.2">
      <c r="O31649" s="62"/>
    </row>
    <row r="31650" spans="15:15" x14ac:dyDescent="0.2">
      <c r="O31650" s="62"/>
    </row>
    <row r="31651" spans="15:15" x14ac:dyDescent="0.2">
      <c r="O31651" s="62"/>
    </row>
    <row r="31652" spans="15:15" x14ac:dyDescent="0.2">
      <c r="O31652" s="62"/>
    </row>
    <row r="31653" spans="15:15" x14ac:dyDescent="0.2">
      <c r="O31653" s="62"/>
    </row>
    <row r="31654" spans="15:15" x14ac:dyDescent="0.2">
      <c r="O31654" s="62"/>
    </row>
    <row r="31655" spans="15:15" x14ac:dyDescent="0.2">
      <c r="O31655" s="62"/>
    </row>
    <row r="31656" spans="15:15" x14ac:dyDescent="0.2">
      <c r="O31656" s="62"/>
    </row>
    <row r="31657" spans="15:15" x14ac:dyDescent="0.2">
      <c r="O31657" s="62"/>
    </row>
    <row r="31658" spans="15:15" x14ac:dyDescent="0.2">
      <c r="O31658" s="62"/>
    </row>
    <row r="31659" spans="15:15" x14ac:dyDescent="0.2">
      <c r="O31659" s="62"/>
    </row>
    <row r="31660" spans="15:15" x14ac:dyDescent="0.2">
      <c r="O31660" s="62"/>
    </row>
    <row r="31661" spans="15:15" x14ac:dyDescent="0.2">
      <c r="O31661" s="62"/>
    </row>
    <row r="31662" spans="15:15" x14ac:dyDescent="0.2">
      <c r="O31662" s="62"/>
    </row>
    <row r="31663" spans="15:15" x14ac:dyDescent="0.2">
      <c r="O31663" s="62"/>
    </row>
    <row r="31664" spans="15:15" x14ac:dyDescent="0.2">
      <c r="O31664" s="62"/>
    </row>
    <row r="31665" spans="15:15" x14ac:dyDescent="0.2">
      <c r="O31665" s="62"/>
    </row>
    <row r="31666" spans="15:15" x14ac:dyDescent="0.2">
      <c r="O31666" s="62"/>
    </row>
    <row r="31667" spans="15:15" x14ac:dyDescent="0.2">
      <c r="O31667" s="62"/>
    </row>
    <row r="31668" spans="15:15" x14ac:dyDescent="0.2">
      <c r="O31668" s="62"/>
    </row>
    <row r="31669" spans="15:15" x14ac:dyDescent="0.2">
      <c r="O31669" s="62"/>
    </row>
    <row r="31670" spans="15:15" x14ac:dyDescent="0.2">
      <c r="O31670" s="62"/>
    </row>
    <row r="31671" spans="15:15" x14ac:dyDescent="0.2">
      <c r="O31671" s="62"/>
    </row>
    <row r="31672" spans="15:15" x14ac:dyDescent="0.2">
      <c r="O31672" s="62"/>
    </row>
    <row r="31673" spans="15:15" x14ac:dyDescent="0.2">
      <c r="O31673" s="62"/>
    </row>
    <row r="31674" spans="15:15" x14ac:dyDescent="0.2">
      <c r="O31674" s="62"/>
    </row>
    <row r="31675" spans="15:15" x14ac:dyDescent="0.2">
      <c r="O31675" s="62"/>
    </row>
    <row r="31676" spans="15:15" x14ac:dyDescent="0.2">
      <c r="O31676" s="62"/>
    </row>
    <row r="31677" spans="15:15" x14ac:dyDescent="0.2">
      <c r="O31677" s="62"/>
    </row>
    <row r="31678" spans="15:15" x14ac:dyDescent="0.2">
      <c r="O31678" s="62"/>
    </row>
    <row r="31679" spans="15:15" x14ac:dyDescent="0.2">
      <c r="O31679" s="62"/>
    </row>
    <row r="31680" spans="15:15" x14ac:dyDescent="0.2">
      <c r="O31680" s="62"/>
    </row>
    <row r="31681" spans="15:15" x14ac:dyDescent="0.2">
      <c r="O31681" s="62"/>
    </row>
    <row r="31682" spans="15:15" x14ac:dyDescent="0.2">
      <c r="O31682" s="62"/>
    </row>
    <row r="31683" spans="15:15" x14ac:dyDescent="0.2">
      <c r="O31683" s="62"/>
    </row>
    <row r="31684" spans="15:15" x14ac:dyDescent="0.2">
      <c r="O31684" s="62"/>
    </row>
    <row r="31685" spans="15:15" x14ac:dyDescent="0.2">
      <c r="O31685" s="62"/>
    </row>
    <row r="31686" spans="15:15" x14ac:dyDescent="0.2">
      <c r="O31686" s="62"/>
    </row>
    <row r="31687" spans="15:15" x14ac:dyDescent="0.2">
      <c r="O31687" s="62"/>
    </row>
    <row r="31688" spans="15:15" x14ac:dyDescent="0.2">
      <c r="O31688" s="62"/>
    </row>
    <row r="31689" spans="15:15" x14ac:dyDescent="0.2">
      <c r="O31689" s="62"/>
    </row>
    <row r="31690" spans="15:15" x14ac:dyDescent="0.2">
      <c r="O31690" s="62"/>
    </row>
    <row r="31691" spans="15:15" x14ac:dyDescent="0.2">
      <c r="O31691" s="62"/>
    </row>
    <row r="31692" spans="15:15" x14ac:dyDescent="0.2">
      <c r="O31692" s="62"/>
    </row>
    <row r="31693" spans="15:15" x14ac:dyDescent="0.2">
      <c r="O31693" s="62"/>
    </row>
    <row r="31694" spans="15:15" x14ac:dyDescent="0.2">
      <c r="O31694" s="62"/>
    </row>
    <row r="31695" spans="15:15" x14ac:dyDescent="0.2">
      <c r="O31695" s="62"/>
    </row>
    <row r="31696" spans="15:15" x14ac:dyDescent="0.2">
      <c r="O31696" s="62"/>
    </row>
    <row r="31697" spans="15:15" x14ac:dyDescent="0.2">
      <c r="O31697" s="62"/>
    </row>
    <row r="31698" spans="15:15" x14ac:dyDescent="0.2">
      <c r="O31698" s="62"/>
    </row>
    <row r="31699" spans="15:15" x14ac:dyDescent="0.2">
      <c r="O31699" s="62"/>
    </row>
    <row r="31700" spans="15:15" x14ac:dyDescent="0.2">
      <c r="O31700" s="62"/>
    </row>
    <row r="31701" spans="15:15" x14ac:dyDescent="0.2">
      <c r="O31701" s="62"/>
    </row>
    <row r="31702" spans="15:15" x14ac:dyDescent="0.2">
      <c r="O31702" s="62"/>
    </row>
    <row r="31703" spans="15:15" x14ac:dyDescent="0.2">
      <c r="O31703" s="62"/>
    </row>
    <row r="31704" spans="15:15" x14ac:dyDescent="0.2">
      <c r="O31704" s="62"/>
    </row>
    <row r="31705" spans="15:15" x14ac:dyDescent="0.2">
      <c r="O31705" s="62"/>
    </row>
    <row r="31706" spans="15:15" x14ac:dyDescent="0.2">
      <c r="O31706" s="62"/>
    </row>
    <row r="31707" spans="15:15" x14ac:dyDescent="0.2">
      <c r="O31707" s="62"/>
    </row>
    <row r="31708" spans="15:15" x14ac:dyDescent="0.2">
      <c r="O31708" s="62"/>
    </row>
    <row r="31709" spans="15:15" x14ac:dyDescent="0.2">
      <c r="O31709" s="62"/>
    </row>
    <row r="31710" spans="15:15" x14ac:dyDescent="0.2">
      <c r="O31710" s="62"/>
    </row>
    <row r="31711" spans="15:15" x14ac:dyDescent="0.2">
      <c r="O31711" s="62"/>
    </row>
    <row r="31712" spans="15:15" x14ac:dyDescent="0.2">
      <c r="O31712" s="62"/>
    </row>
    <row r="31713" spans="15:15" x14ac:dyDescent="0.2">
      <c r="O31713" s="62"/>
    </row>
    <row r="31714" spans="15:15" x14ac:dyDescent="0.2">
      <c r="O31714" s="62"/>
    </row>
    <row r="31715" spans="15:15" x14ac:dyDescent="0.2">
      <c r="O31715" s="62"/>
    </row>
    <row r="31716" spans="15:15" x14ac:dyDescent="0.2">
      <c r="O31716" s="62"/>
    </row>
    <row r="31717" spans="15:15" x14ac:dyDescent="0.2">
      <c r="O31717" s="62"/>
    </row>
    <row r="31718" spans="15:15" x14ac:dyDescent="0.2">
      <c r="O31718" s="62"/>
    </row>
    <row r="31719" spans="15:15" x14ac:dyDescent="0.2">
      <c r="O31719" s="62"/>
    </row>
    <row r="31720" spans="15:15" x14ac:dyDescent="0.2">
      <c r="O31720" s="62"/>
    </row>
    <row r="31721" spans="15:15" x14ac:dyDescent="0.2">
      <c r="O31721" s="62"/>
    </row>
    <row r="31722" spans="15:15" x14ac:dyDescent="0.2">
      <c r="O31722" s="62"/>
    </row>
    <row r="31723" spans="15:15" x14ac:dyDescent="0.2">
      <c r="O31723" s="62"/>
    </row>
    <row r="31724" spans="15:15" x14ac:dyDescent="0.2">
      <c r="O31724" s="62"/>
    </row>
    <row r="31725" spans="15:15" x14ac:dyDescent="0.2">
      <c r="O31725" s="62"/>
    </row>
    <row r="31726" spans="15:15" x14ac:dyDescent="0.2">
      <c r="O31726" s="62"/>
    </row>
    <row r="31727" spans="15:15" x14ac:dyDescent="0.2">
      <c r="O31727" s="62"/>
    </row>
    <row r="31728" spans="15:15" x14ac:dyDescent="0.2">
      <c r="O31728" s="62"/>
    </row>
    <row r="31729" spans="15:15" x14ac:dyDescent="0.2">
      <c r="O31729" s="62"/>
    </row>
    <row r="31730" spans="15:15" x14ac:dyDescent="0.2">
      <c r="O31730" s="62"/>
    </row>
    <row r="31731" spans="15:15" x14ac:dyDescent="0.2">
      <c r="O31731" s="62"/>
    </row>
    <row r="31732" spans="15:15" x14ac:dyDescent="0.2">
      <c r="O31732" s="62"/>
    </row>
    <row r="31733" spans="15:15" x14ac:dyDescent="0.2">
      <c r="O31733" s="62"/>
    </row>
    <row r="31734" spans="15:15" x14ac:dyDescent="0.2">
      <c r="O31734" s="62"/>
    </row>
    <row r="31735" spans="15:15" x14ac:dyDescent="0.2">
      <c r="O31735" s="62"/>
    </row>
    <row r="31736" spans="15:15" x14ac:dyDescent="0.2">
      <c r="O31736" s="62"/>
    </row>
    <row r="31737" spans="15:15" x14ac:dyDescent="0.2">
      <c r="O31737" s="62"/>
    </row>
    <row r="31738" spans="15:15" x14ac:dyDescent="0.2">
      <c r="O31738" s="62"/>
    </row>
    <row r="31739" spans="15:15" x14ac:dyDescent="0.2">
      <c r="O31739" s="62"/>
    </row>
    <row r="31740" spans="15:15" x14ac:dyDescent="0.2">
      <c r="O31740" s="62"/>
    </row>
    <row r="31741" spans="15:15" x14ac:dyDescent="0.2">
      <c r="O31741" s="62"/>
    </row>
    <row r="31742" spans="15:15" x14ac:dyDescent="0.2">
      <c r="O31742" s="62"/>
    </row>
    <row r="31743" spans="15:15" x14ac:dyDescent="0.2">
      <c r="O31743" s="62"/>
    </row>
    <row r="31744" spans="15:15" x14ac:dyDescent="0.2">
      <c r="O31744" s="62"/>
    </row>
    <row r="31745" spans="15:15" x14ac:dyDescent="0.2">
      <c r="O31745" s="62"/>
    </row>
    <row r="31746" spans="15:15" x14ac:dyDescent="0.2">
      <c r="O31746" s="62"/>
    </row>
    <row r="31747" spans="15:15" x14ac:dyDescent="0.2">
      <c r="O31747" s="62"/>
    </row>
    <row r="31748" spans="15:15" x14ac:dyDescent="0.2">
      <c r="O31748" s="62"/>
    </row>
    <row r="31749" spans="15:15" x14ac:dyDescent="0.2">
      <c r="O31749" s="62"/>
    </row>
    <row r="31750" spans="15:15" x14ac:dyDescent="0.2">
      <c r="O31750" s="62"/>
    </row>
    <row r="31751" spans="15:15" x14ac:dyDescent="0.2">
      <c r="O31751" s="62"/>
    </row>
    <row r="31752" spans="15:15" x14ac:dyDescent="0.2">
      <c r="O31752" s="62"/>
    </row>
    <row r="31753" spans="15:15" x14ac:dyDescent="0.2">
      <c r="O31753" s="62"/>
    </row>
    <row r="31754" spans="15:15" x14ac:dyDescent="0.2">
      <c r="O31754" s="62"/>
    </row>
    <row r="31755" spans="15:15" x14ac:dyDescent="0.2">
      <c r="O31755" s="62"/>
    </row>
    <row r="31756" spans="15:15" x14ac:dyDescent="0.2">
      <c r="O31756" s="62"/>
    </row>
    <row r="31757" spans="15:15" x14ac:dyDescent="0.2">
      <c r="O31757" s="62"/>
    </row>
    <row r="31758" spans="15:15" x14ac:dyDescent="0.2">
      <c r="O31758" s="62"/>
    </row>
    <row r="31759" spans="15:15" x14ac:dyDescent="0.2">
      <c r="O31759" s="62"/>
    </row>
    <row r="31760" spans="15:15" x14ac:dyDescent="0.2">
      <c r="O31760" s="62"/>
    </row>
    <row r="31761" spans="15:15" x14ac:dyDescent="0.2">
      <c r="O31761" s="62"/>
    </row>
    <row r="31762" spans="15:15" x14ac:dyDescent="0.2">
      <c r="O31762" s="62"/>
    </row>
    <row r="31763" spans="15:15" x14ac:dyDescent="0.2">
      <c r="O31763" s="62"/>
    </row>
    <row r="31764" spans="15:15" x14ac:dyDescent="0.2">
      <c r="O31764" s="62"/>
    </row>
    <row r="31765" spans="15:15" x14ac:dyDescent="0.2">
      <c r="O31765" s="62"/>
    </row>
    <row r="31766" spans="15:15" x14ac:dyDescent="0.2">
      <c r="O31766" s="62"/>
    </row>
    <row r="31767" spans="15:15" x14ac:dyDescent="0.2">
      <c r="O31767" s="62"/>
    </row>
    <row r="31768" spans="15:15" x14ac:dyDescent="0.2">
      <c r="O31768" s="62"/>
    </row>
    <row r="31769" spans="15:15" x14ac:dyDescent="0.2">
      <c r="O31769" s="62"/>
    </row>
    <row r="31770" spans="15:15" x14ac:dyDescent="0.2">
      <c r="O31770" s="62"/>
    </row>
    <row r="31771" spans="15:15" x14ac:dyDescent="0.2">
      <c r="O31771" s="62"/>
    </row>
    <row r="31772" spans="15:15" x14ac:dyDescent="0.2">
      <c r="O31772" s="62"/>
    </row>
    <row r="31773" spans="15:15" x14ac:dyDescent="0.2">
      <c r="O31773" s="62"/>
    </row>
    <row r="31774" spans="15:15" x14ac:dyDescent="0.2">
      <c r="O31774" s="62"/>
    </row>
    <row r="31775" spans="15:15" x14ac:dyDescent="0.2">
      <c r="O31775" s="62"/>
    </row>
    <row r="31776" spans="15:15" x14ac:dyDescent="0.2">
      <c r="O31776" s="62"/>
    </row>
    <row r="31777" spans="15:15" x14ac:dyDescent="0.2">
      <c r="O31777" s="62"/>
    </row>
    <row r="31778" spans="15:15" x14ac:dyDescent="0.2">
      <c r="O31778" s="62"/>
    </row>
    <row r="31779" spans="15:15" x14ac:dyDescent="0.2">
      <c r="O31779" s="62"/>
    </row>
    <row r="31780" spans="15:15" x14ac:dyDescent="0.2">
      <c r="O31780" s="62"/>
    </row>
    <row r="31781" spans="15:15" x14ac:dyDescent="0.2">
      <c r="O31781" s="62"/>
    </row>
    <row r="31782" spans="15:15" x14ac:dyDescent="0.2">
      <c r="O31782" s="62"/>
    </row>
    <row r="31783" spans="15:15" x14ac:dyDescent="0.2">
      <c r="O31783" s="62"/>
    </row>
    <row r="31784" spans="15:15" x14ac:dyDescent="0.2">
      <c r="O31784" s="62"/>
    </row>
    <row r="31785" spans="15:15" x14ac:dyDescent="0.2">
      <c r="O31785" s="62"/>
    </row>
    <row r="31786" spans="15:15" x14ac:dyDescent="0.2">
      <c r="O31786" s="62"/>
    </row>
    <row r="31787" spans="15:15" x14ac:dyDescent="0.2">
      <c r="O31787" s="62"/>
    </row>
    <row r="31788" spans="15:15" x14ac:dyDescent="0.2">
      <c r="O31788" s="62"/>
    </row>
    <row r="31789" spans="15:15" x14ac:dyDescent="0.2">
      <c r="O31789" s="62"/>
    </row>
    <row r="31790" spans="15:15" x14ac:dyDescent="0.2">
      <c r="O31790" s="62"/>
    </row>
    <row r="31791" spans="15:15" x14ac:dyDescent="0.2">
      <c r="O31791" s="62"/>
    </row>
    <row r="31792" spans="15:15" x14ac:dyDescent="0.2">
      <c r="O31792" s="62"/>
    </row>
    <row r="31793" spans="15:15" x14ac:dyDescent="0.2">
      <c r="O31793" s="62"/>
    </row>
    <row r="31794" spans="15:15" x14ac:dyDescent="0.2">
      <c r="O31794" s="62"/>
    </row>
    <row r="31795" spans="15:15" x14ac:dyDescent="0.2">
      <c r="O31795" s="62"/>
    </row>
    <row r="31796" spans="15:15" x14ac:dyDescent="0.2">
      <c r="O31796" s="62"/>
    </row>
    <row r="31797" spans="15:15" x14ac:dyDescent="0.2">
      <c r="O31797" s="62"/>
    </row>
    <row r="31798" spans="15:15" x14ac:dyDescent="0.2">
      <c r="O31798" s="62"/>
    </row>
    <row r="31799" spans="15:15" x14ac:dyDescent="0.2">
      <c r="O31799" s="62"/>
    </row>
    <row r="31800" spans="15:15" x14ac:dyDescent="0.2">
      <c r="O31800" s="62"/>
    </row>
    <row r="31801" spans="15:15" x14ac:dyDescent="0.2">
      <c r="O31801" s="62"/>
    </row>
    <row r="31802" spans="15:15" x14ac:dyDescent="0.2">
      <c r="O31802" s="62"/>
    </row>
    <row r="31803" spans="15:15" x14ac:dyDescent="0.2">
      <c r="O31803" s="62"/>
    </row>
    <row r="31804" spans="15:15" x14ac:dyDescent="0.2">
      <c r="O31804" s="62"/>
    </row>
    <row r="31805" spans="15:15" x14ac:dyDescent="0.2">
      <c r="O31805" s="62"/>
    </row>
    <row r="31806" spans="15:15" x14ac:dyDescent="0.2">
      <c r="O31806" s="62"/>
    </row>
    <row r="31807" spans="15:15" x14ac:dyDescent="0.2">
      <c r="O31807" s="62"/>
    </row>
    <row r="31808" spans="15:15" x14ac:dyDescent="0.2">
      <c r="O31808" s="62"/>
    </row>
    <row r="31809" spans="15:15" x14ac:dyDescent="0.2">
      <c r="O31809" s="62"/>
    </row>
    <row r="31810" spans="15:15" x14ac:dyDescent="0.2">
      <c r="O31810" s="62"/>
    </row>
    <row r="31811" spans="15:15" x14ac:dyDescent="0.2">
      <c r="O31811" s="62"/>
    </row>
    <row r="31812" spans="15:15" x14ac:dyDescent="0.2">
      <c r="O31812" s="62"/>
    </row>
    <row r="31813" spans="15:15" x14ac:dyDescent="0.2">
      <c r="O31813" s="62"/>
    </row>
    <row r="31814" spans="15:15" x14ac:dyDescent="0.2">
      <c r="O31814" s="62"/>
    </row>
    <row r="31815" spans="15:15" x14ac:dyDescent="0.2">
      <c r="O31815" s="62"/>
    </row>
    <row r="31816" spans="15:15" x14ac:dyDescent="0.2">
      <c r="O31816" s="62"/>
    </row>
    <row r="31817" spans="15:15" x14ac:dyDescent="0.2">
      <c r="O31817" s="62"/>
    </row>
    <row r="31818" spans="15:15" x14ac:dyDescent="0.2">
      <c r="O31818" s="62"/>
    </row>
    <row r="31819" spans="15:15" x14ac:dyDescent="0.2">
      <c r="O31819" s="62"/>
    </row>
    <row r="31820" spans="15:15" x14ac:dyDescent="0.2">
      <c r="O31820" s="62"/>
    </row>
    <row r="31821" spans="15:15" x14ac:dyDescent="0.2">
      <c r="O31821" s="62"/>
    </row>
    <row r="31822" spans="15:15" x14ac:dyDescent="0.2">
      <c r="O31822" s="62"/>
    </row>
    <row r="31823" spans="15:15" x14ac:dyDescent="0.2">
      <c r="O31823" s="62"/>
    </row>
    <row r="31824" spans="15:15" x14ac:dyDescent="0.2">
      <c r="O31824" s="62"/>
    </row>
    <row r="31825" spans="15:15" x14ac:dyDescent="0.2">
      <c r="O31825" s="62"/>
    </row>
    <row r="31826" spans="15:15" x14ac:dyDescent="0.2">
      <c r="O31826" s="62"/>
    </row>
    <row r="31827" spans="15:15" x14ac:dyDescent="0.2">
      <c r="O31827" s="62"/>
    </row>
    <row r="31828" spans="15:15" x14ac:dyDescent="0.2">
      <c r="O31828" s="62"/>
    </row>
    <row r="31829" spans="15:15" x14ac:dyDescent="0.2">
      <c r="O31829" s="62"/>
    </row>
    <row r="31830" spans="15:15" x14ac:dyDescent="0.2">
      <c r="O31830" s="62"/>
    </row>
    <row r="31831" spans="15:15" x14ac:dyDescent="0.2">
      <c r="O31831" s="62"/>
    </row>
    <row r="31832" spans="15:15" x14ac:dyDescent="0.2">
      <c r="O31832" s="62"/>
    </row>
    <row r="31833" spans="15:15" x14ac:dyDescent="0.2">
      <c r="O31833" s="62"/>
    </row>
    <row r="31834" spans="15:15" x14ac:dyDescent="0.2">
      <c r="O31834" s="62"/>
    </row>
    <row r="31835" spans="15:15" x14ac:dyDescent="0.2">
      <c r="O31835" s="62"/>
    </row>
    <row r="31836" spans="15:15" x14ac:dyDescent="0.2">
      <c r="O31836" s="62"/>
    </row>
    <row r="31837" spans="15:15" x14ac:dyDescent="0.2">
      <c r="O31837" s="62"/>
    </row>
    <row r="31838" spans="15:15" x14ac:dyDescent="0.2">
      <c r="O31838" s="62"/>
    </row>
    <row r="31839" spans="15:15" x14ac:dyDescent="0.2">
      <c r="O31839" s="62"/>
    </row>
    <row r="31840" spans="15:15" x14ac:dyDescent="0.2">
      <c r="O31840" s="62"/>
    </row>
    <row r="31841" spans="15:15" x14ac:dyDescent="0.2">
      <c r="O31841" s="62"/>
    </row>
    <row r="31842" spans="15:15" x14ac:dyDescent="0.2">
      <c r="O31842" s="62"/>
    </row>
    <row r="31843" spans="15:15" x14ac:dyDescent="0.2">
      <c r="O31843" s="62"/>
    </row>
    <row r="31844" spans="15:15" x14ac:dyDescent="0.2">
      <c r="O31844" s="62"/>
    </row>
    <row r="31845" spans="15:15" x14ac:dyDescent="0.2">
      <c r="O31845" s="62"/>
    </row>
    <row r="31846" spans="15:15" x14ac:dyDescent="0.2">
      <c r="O31846" s="62"/>
    </row>
    <row r="31847" spans="15:15" x14ac:dyDescent="0.2">
      <c r="O31847" s="62"/>
    </row>
    <row r="31848" spans="15:15" x14ac:dyDescent="0.2">
      <c r="O31848" s="62"/>
    </row>
    <row r="31849" spans="15:15" x14ac:dyDescent="0.2">
      <c r="O31849" s="62"/>
    </row>
    <row r="31850" spans="15:15" x14ac:dyDescent="0.2">
      <c r="O31850" s="62"/>
    </row>
    <row r="31851" spans="15:15" x14ac:dyDescent="0.2">
      <c r="O31851" s="62"/>
    </row>
    <row r="31852" spans="15:15" x14ac:dyDescent="0.2">
      <c r="O31852" s="62"/>
    </row>
    <row r="31853" spans="15:15" x14ac:dyDescent="0.2">
      <c r="O31853" s="62"/>
    </row>
    <row r="31854" spans="15:15" x14ac:dyDescent="0.2">
      <c r="O31854" s="62"/>
    </row>
    <row r="31855" spans="15:15" x14ac:dyDescent="0.2">
      <c r="O31855" s="62"/>
    </row>
    <row r="31856" spans="15:15" x14ac:dyDescent="0.2">
      <c r="O31856" s="62"/>
    </row>
    <row r="31857" spans="15:15" x14ac:dyDescent="0.2">
      <c r="O31857" s="62"/>
    </row>
    <row r="31858" spans="15:15" x14ac:dyDescent="0.2">
      <c r="O31858" s="62"/>
    </row>
    <row r="31859" spans="15:15" x14ac:dyDescent="0.2">
      <c r="O31859" s="62"/>
    </row>
    <row r="31860" spans="15:15" x14ac:dyDescent="0.2">
      <c r="O31860" s="62"/>
    </row>
    <row r="31861" spans="15:15" x14ac:dyDescent="0.2">
      <c r="O31861" s="62"/>
    </row>
    <row r="31862" spans="15:15" x14ac:dyDescent="0.2">
      <c r="O31862" s="62"/>
    </row>
    <row r="31863" spans="15:15" x14ac:dyDescent="0.2">
      <c r="O31863" s="62"/>
    </row>
    <row r="31864" spans="15:15" x14ac:dyDescent="0.2">
      <c r="O31864" s="62"/>
    </row>
    <row r="31865" spans="15:15" x14ac:dyDescent="0.2">
      <c r="O31865" s="62"/>
    </row>
    <row r="31866" spans="15:15" x14ac:dyDescent="0.2">
      <c r="O31866" s="62"/>
    </row>
    <row r="31867" spans="15:15" x14ac:dyDescent="0.2">
      <c r="O31867" s="62"/>
    </row>
    <row r="31868" spans="15:15" x14ac:dyDescent="0.2">
      <c r="O31868" s="62"/>
    </row>
    <row r="31869" spans="15:15" x14ac:dyDescent="0.2">
      <c r="O31869" s="62"/>
    </row>
    <row r="31870" spans="15:15" x14ac:dyDescent="0.2">
      <c r="O31870" s="62"/>
    </row>
    <row r="31871" spans="15:15" x14ac:dyDescent="0.2">
      <c r="O31871" s="62"/>
    </row>
    <row r="31872" spans="15:15" x14ac:dyDescent="0.2">
      <c r="O31872" s="62"/>
    </row>
    <row r="31873" spans="15:15" x14ac:dyDescent="0.2">
      <c r="O31873" s="62"/>
    </row>
    <row r="31874" spans="15:15" x14ac:dyDescent="0.2">
      <c r="O31874" s="62"/>
    </row>
    <row r="31875" spans="15:15" x14ac:dyDescent="0.2">
      <c r="O31875" s="62"/>
    </row>
    <row r="31876" spans="15:15" x14ac:dyDescent="0.2">
      <c r="O31876" s="62"/>
    </row>
    <row r="31877" spans="15:15" x14ac:dyDescent="0.2">
      <c r="O31877" s="62"/>
    </row>
    <row r="31878" spans="15:15" x14ac:dyDescent="0.2">
      <c r="O31878" s="62"/>
    </row>
    <row r="31879" spans="15:15" x14ac:dyDescent="0.2">
      <c r="O31879" s="62"/>
    </row>
    <row r="31880" spans="15:15" x14ac:dyDescent="0.2">
      <c r="O31880" s="62"/>
    </row>
    <row r="31881" spans="15:15" x14ac:dyDescent="0.2">
      <c r="O31881" s="62"/>
    </row>
    <row r="31882" spans="15:15" x14ac:dyDescent="0.2">
      <c r="O31882" s="62"/>
    </row>
    <row r="31883" spans="15:15" x14ac:dyDescent="0.2">
      <c r="O31883" s="62"/>
    </row>
    <row r="31884" spans="15:15" x14ac:dyDescent="0.2">
      <c r="O31884" s="62"/>
    </row>
    <row r="31885" spans="15:15" x14ac:dyDescent="0.2">
      <c r="O31885" s="62"/>
    </row>
    <row r="31886" spans="15:15" x14ac:dyDescent="0.2">
      <c r="O31886" s="62"/>
    </row>
    <row r="31887" spans="15:15" x14ac:dyDescent="0.2">
      <c r="O31887" s="62"/>
    </row>
    <row r="31888" spans="15:15" x14ac:dyDescent="0.2">
      <c r="O31888" s="62"/>
    </row>
    <row r="31889" spans="15:15" x14ac:dyDescent="0.2">
      <c r="O31889" s="62"/>
    </row>
    <row r="31890" spans="15:15" x14ac:dyDescent="0.2">
      <c r="O31890" s="62"/>
    </row>
    <row r="31891" spans="15:15" x14ac:dyDescent="0.2">
      <c r="O31891" s="62"/>
    </row>
    <row r="31892" spans="15:15" x14ac:dyDescent="0.2">
      <c r="O31892" s="62"/>
    </row>
    <row r="31893" spans="15:15" x14ac:dyDescent="0.2">
      <c r="O31893" s="62"/>
    </row>
    <row r="31894" spans="15:15" x14ac:dyDescent="0.2">
      <c r="O31894" s="62"/>
    </row>
    <row r="31895" spans="15:15" x14ac:dyDescent="0.2">
      <c r="O31895" s="62"/>
    </row>
    <row r="31896" spans="15:15" x14ac:dyDescent="0.2">
      <c r="O31896" s="62"/>
    </row>
    <row r="31897" spans="15:15" x14ac:dyDescent="0.2">
      <c r="O31897" s="62"/>
    </row>
    <row r="31898" spans="15:15" x14ac:dyDescent="0.2">
      <c r="O31898" s="62"/>
    </row>
    <row r="31899" spans="15:15" x14ac:dyDescent="0.2">
      <c r="O31899" s="62"/>
    </row>
    <row r="31900" spans="15:15" x14ac:dyDescent="0.2">
      <c r="O31900" s="62"/>
    </row>
    <row r="31901" spans="15:15" x14ac:dyDescent="0.2">
      <c r="O31901" s="62"/>
    </row>
    <row r="31902" spans="15:15" x14ac:dyDescent="0.2">
      <c r="O31902" s="62"/>
    </row>
    <row r="31903" spans="15:15" x14ac:dyDescent="0.2">
      <c r="O31903" s="62"/>
    </row>
    <row r="31904" spans="15:15" x14ac:dyDescent="0.2">
      <c r="O31904" s="62"/>
    </row>
    <row r="31905" spans="15:15" x14ac:dyDescent="0.2">
      <c r="O31905" s="62"/>
    </row>
    <row r="31906" spans="15:15" x14ac:dyDescent="0.2">
      <c r="O31906" s="62"/>
    </row>
    <row r="31907" spans="15:15" x14ac:dyDescent="0.2">
      <c r="O31907" s="62"/>
    </row>
    <row r="31908" spans="15:15" x14ac:dyDescent="0.2">
      <c r="O31908" s="62"/>
    </row>
    <row r="31909" spans="15:15" x14ac:dyDescent="0.2">
      <c r="O31909" s="62"/>
    </row>
    <row r="31910" spans="15:15" x14ac:dyDescent="0.2">
      <c r="O31910" s="62"/>
    </row>
    <row r="31911" spans="15:15" x14ac:dyDescent="0.2">
      <c r="O31911" s="62"/>
    </row>
    <row r="31912" spans="15:15" x14ac:dyDescent="0.2">
      <c r="O31912" s="62"/>
    </row>
    <row r="31913" spans="15:15" x14ac:dyDescent="0.2">
      <c r="O31913" s="62"/>
    </row>
    <row r="31914" spans="15:15" x14ac:dyDescent="0.2">
      <c r="O31914" s="62"/>
    </row>
    <row r="31915" spans="15:15" x14ac:dyDescent="0.2">
      <c r="O31915" s="62"/>
    </row>
    <row r="31916" spans="15:15" x14ac:dyDescent="0.2">
      <c r="O31916" s="62"/>
    </row>
    <row r="31917" spans="15:15" x14ac:dyDescent="0.2">
      <c r="O31917" s="62"/>
    </row>
    <row r="31918" spans="15:15" x14ac:dyDescent="0.2">
      <c r="O31918" s="62"/>
    </row>
    <row r="31919" spans="15:15" x14ac:dyDescent="0.2">
      <c r="O31919" s="62"/>
    </row>
    <row r="31920" spans="15:15" x14ac:dyDescent="0.2">
      <c r="O31920" s="62"/>
    </row>
    <row r="31921" spans="15:15" x14ac:dyDescent="0.2">
      <c r="O31921" s="62"/>
    </row>
    <row r="31922" spans="15:15" x14ac:dyDescent="0.2">
      <c r="O31922" s="62"/>
    </row>
    <row r="31923" spans="15:15" x14ac:dyDescent="0.2">
      <c r="O31923" s="62"/>
    </row>
    <row r="31924" spans="15:15" x14ac:dyDescent="0.2">
      <c r="O31924" s="62"/>
    </row>
    <row r="31925" spans="15:15" x14ac:dyDescent="0.2">
      <c r="O31925" s="62"/>
    </row>
    <row r="31926" spans="15:15" x14ac:dyDescent="0.2">
      <c r="O31926" s="62"/>
    </row>
    <row r="31927" spans="15:15" x14ac:dyDescent="0.2">
      <c r="O31927" s="62"/>
    </row>
    <row r="31928" spans="15:15" x14ac:dyDescent="0.2">
      <c r="O31928" s="62"/>
    </row>
    <row r="31929" spans="15:15" x14ac:dyDescent="0.2">
      <c r="O31929" s="62"/>
    </row>
    <row r="31930" spans="15:15" x14ac:dyDescent="0.2">
      <c r="O31930" s="62"/>
    </row>
    <row r="31931" spans="15:15" x14ac:dyDescent="0.2">
      <c r="O31931" s="62"/>
    </row>
    <row r="31932" spans="15:15" x14ac:dyDescent="0.2">
      <c r="O31932" s="62"/>
    </row>
    <row r="31933" spans="15:15" x14ac:dyDescent="0.2">
      <c r="O31933" s="62"/>
    </row>
    <row r="31934" spans="15:15" x14ac:dyDescent="0.2">
      <c r="O31934" s="62"/>
    </row>
    <row r="31935" spans="15:15" x14ac:dyDescent="0.2">
      <c r="O31935" s="62"/>
    </row>
    <row r="31936" spans="15:15" x14ac:dyDescent="0.2">
      <c r="O31936" s="62"/>
    </row>
    <row r="31937" spans="15:15" x14ac:dyDescent="0.2">
      <c r="O31937" s="62"/>
    </row>
    <row r="31938" spans="15:15" x14ac:dyDescent="0.2">
      <c r="O31938" s="62"/>
    </row>
    <row r="31939" spans="15:15" x14ac:dyDescent="0.2">
      <c r="O31939" s="62"/>
    </row>
    <row r="31940" spans="15:15" x14ac:dyDescent="0.2">
      <c r="O31940" s="62"/>
    </row>
    <row r="31941" spans="15:15" x14ac:dyDescent="0.2">
      <c r="O31941" s="62"/>
    </row>
    <row r="31942" spans="15:15" x14ac:dyDescent="0.2">
      <c r="O31942" s="62"/>
    </row>
    <row r="31943" spans="15:15" x14ac:dyDescent="0.2">
      <c r="O31943" s="62"/>
    </row>
    <row r="31944" spans="15:15" x14ac:dyDescent="0.2">
      <c r="O31944" s="62"/>
    </row>
    <row r="31945" spans="15:15" x14ac:dyDescent="0.2">
      <c r="O31945" s="62"/>
    </row>
    <row r="31946" spans="15:15" x14ac:dyDescent="0.2">
      <c r="O31946" s="62"/>
    </row>
    <row r="31947" spans="15:15" x14ac:dyDescent="0.2">
      <c r="O31947" s="62"/>
    </row>
    <row r="31948" spans="15:15" x14ac:dyDescent="0.2">
      <c r="O31948" s="62"/>
    </row>
    <row r="31949" spans="15:15" x14ac:dyDescent="0.2">
      <c r="O31949" s="62"/>
    </row>
    <row r="31950" spans="15:15" x14ac:dyDescent="0.2">
      <c r="O31950" s="62"/>
    </row>
    <row r="31951" spans="15:15" x14ac:dyDescent="0.2">
      <c r="O31951" s="62"/>
    </row>
    <row r="31952" spans="15:15" x14ac:dyDescent="0.2">
      <c r="O31952" s="62"/>
    </row>
    <row r="31953" spans="15:15" x14ac:dyDescent="0.2">
      <c r="O31953" s="62"/>
    </row>
    <row r="31954" spans="15:15" x14ac:dyDescent="0.2">
      <c r="O31954" s="62"/>
    </row>
    <row r="31955" spans="15:15" x14ac:dyDescent="0.2">
      <c r="O31955" s="62"/>
    </row>
    <row r="31956" spans="15:15" x14ac:dyDescent="0.2">
      <c r="O31956" s="62"/>
    </row>
    <row r="31957" spans="15:15" x14ac:dyDescent="0.2">
      <c r="O31957" s="62"/>
    </row>
    <row r="31958" spans="15:15" x14ac:dyDescent="0.2">
      <c r="O31958" s="62"/>
    </row>
    <row r="31959" spans="15:15" x14ac:dyDescent="0.2">
      <c r="O31959" s="62"/>
    </row>
    <row r="31960" spans="15:15" x14ac:dyDescent="0.2">
      <c r="O31960" s="62"/>
    </row>
    <row r="31961" spans="15:15" x14ac:dyDescent="0.2">
      <c r="O31961" s="62"/>
    </row>
    <row r="31962" spans="15:15" x14ac:dyDescent="0.2">
      <c r="O31962" s="62"/>
    </row>
    <row r="31963" spans="15:15" x14ac:dyDescent="0.2">
      <c r="O31963" s="62"/>
    </row>
    <row r="31964" spans="15:15" x14ac:dyDescent="0.2">
      <c r="O31964" s="62"/>
    </row>
    <row r="31965" spans="15:15" x14ac:dyDescent="0.2">
      <c r="O31965" s="62"/>
    </row>
    <row r="31966" spans="15:15" x14ac:dyDescent="0.2">
      <c r="O31966" s="62"/>
    </row>
    <row r="31967" spans="15:15" x14ac:dyDescent="0.2">
      <c r="O31967" s="62"/>
    </row>
    <row r="31968" spans="15:15" x14ac:dyDescent="0.2">
      <c r="O31968" s="62"/>
    </row>
    <row r="31969" spans="15:15" x14ac:dyDescent="0.2">
      <c r="O31969" s="62"/>
    </row>
    <row r="31970" spans="15:15" x14ac:dyDescent="0.2">
      <c r="O31970" s="62"/>
    </row>
    <row r="31971" spans="15:15" x14ac:dyDescent="0.2">
      <c r="O31971" s="62"/>
    </row>
    <row r="31972" spans="15:15" x14ac:dyDescent="0.2">
      <c r="O31972" s="62"/>
    </row>
    <row r="31973" spans="15:15" x14ac:dyDescent="0.2">
      <c r="O31973" s="62"/>
    </row>
    <row r="31974" spans="15:15" x14ac:dyDescent="0.2">
      <c r="O31974" s="62"/>
    </row>
    <row r="31975" spans="15:15" x14ac:dyDescent="0.2">
      <c r="O31975" s="62"/>
    </row>
    <row r="31976" spans="15:15" x14ac:dyDescent="0.2">
      <c r="O31976" s="62"/>
    </row>
    <row r="31977" spans="15:15" x14ac:dyDescent="0.2">
      <c r="O31977" s="62"/>
    </row>
    <row r="31978" spans="15:15" x14ac:dyDescent="0.2">
      <c r="O31978" s="62"/>
    </row>
    <row r="31979" spans="15:15" x14ac:dyDescent="0.2">
      <c r="O31979" s="62"/>
    </row>
    <row r="31980" spans="15:15" x14ac:dyDescent="0.2">
      <c r="O31980" s="62"/>
    </row>
    <row r="31981" spans="15:15" x14ac:dyDescent="0.2">
      <c r="O31981" s="62"/>
    </row>
    <row r="31982" spans="15:15" x14ac:dyDescent="0.2">
      <c r="O31982" s="62"/>
    </row>
    <row r="31983" spans="15:15" x14ac:dyDescent="0.2">
      <c r="O31983" s="62"/>
    </row>
    <row r="31984" spans="15:15" x14ac:dyDescent="0.2">
      <c r="O31984" s="62"/>
    </row>
    <row r="31985" spans="15:15" x14ac:dyDescent="0.2">
      <c r="O31985" s="62"/>
    </row>
    <row r="31986" spans="15:15" x14ac:dyDescent="0.2">
      <c r="O31986" s="62"/>
    </row>
    <row r="31987" spans="15:15" x14ac:dyDescent="0.2">
      <c r="O31987" s="62"/>
    </row>
    <row r="31988" spans="15:15" x14ac:dyDescent="0.2">
      <c r="O31988" s="62"/>
    </row>
    <row r="31989" spans="15:15" x14ac:dyDescent="0.2">
      <c r="O31989" s="62"/>
    </row>
    <row r="31990" spans="15:15" x14ac:dyDescent="0.2">
      <c r="O31990" s="62"/>
    </row>
    <row r="31991" spans="15:15" x14ac:dyDescent="0.2">
      <c r="O31991" s="62"/>
    </row>
    <row r="31992" spans="15:15" x14ac:dyDescent="0.2">
      <c r="O31992" s="62"/>
    </row>
    <row r="31993" spans="15:15" x14ac:dyDescent="0.2">
      <c r="O31993" s="62"/>
    </row>
    <row r="31994" spans="15:15" x14ac:dyDescent="0.2">
      <c r="O31994" s="62"/>
    </row>
    <row r="31995" spans="15:15" x14ac:dyDescent="0.2">
      <c r="O31995" s="62"/>
    </row>
    <row r="31996" spans="15:15" x14ac:dyDescent="0.2">
      <c r="O31996" s="62"/>
    </row>
    <row r="31997" spans="15:15" x14ac:dyDescent="0.2">
      <c r="O31997" s="62"/>
    </row>
    <row r="31998" spans="15:15" x14ac:dyDescent="0.2">
      <c r="O31998" s="62"/>
    </row>
    <row r="31999" spans="15:15" x14ac:dyDescent="0.2">
      <c r="O31999" s="62"/>
    </row>
    <row r="32000" spans="15:15" x14ac:dyDescent="0.2">
      <c r="O32000" s="62"/>
    </row>
    <row r="32001" spans="15:15" x14ac:dyDescent="0.2">
      <c r="O32001" s="62"/>
    </row>
    <row r="32002" spans="15:15" x14ac:dyDescent="0.2">
      <c r="O32002" s="62"/>
    </row>
    <row r="32003" spans="15:15" x14ac:dyDescent="0.2">
      <c r="O32003" s="62"/>
    </row>
    <row r="32004" spans="15:15" x14ac:dyDescent="0.2">
      <c r="O32004" s="62"/>
    </row>
    <row r="32005" spans="15:15" x14ac:dyDescent="0.2">
      <c r="O32005" s="62"/>
    </row>
    <row r="32006" spans="15:15" x14ac:dyDescent="0.2">
      <c r="O32006" s="62"/>
    </row>
    <row r="32007" spans="15:15" x14ac:dyDescent="0.2">
      <c r="O32007" s="62"/>
    </row>
    <row r="32008" spans="15:15" x14ac:dyDescent="0.2">
      <c r="O32008" s="62"/>
    </row>
    <row r="32009" spans="15:15" x14ac:dyDescent="0.2">
      <c r="O32009" s="62"/>
    </row>
    <row r="32010" spans="15:15" x14ac:dyDescent="0.2">
      <c r="O32010" s="62"/>
    </row>
    <row r="32011" spans="15:15" x14ac:dyDescent="0.2">
      <c r="O32011" s="62"/>
    </row>
    <row r="32012" spans="15:15" x14ac:dyDescent="0.2">
      <c r="O32012" s="62"/>
    </row>
    <row r="32013" spans="15:15" x14ac:dyDescent="0.2">
      <c r="O32013" s="62"/>
    </row>
    <row r="32014" spans="15:15" x14ac:dyDescent="0.2">
      <c r="O32014" s="62"/>
    </row>
    <row r="32015" spans="15:15" x14ac:dyDescent="0.2">
      <c r="O32015" s="62"/>
    </row>
    <row r="32016" spans="15:15" x14ac:dyDescent="0.2">
      <c r="O32016" s="62"/>
    </row>
    <row r="32017" spans="15:15" x14ac:dyDescent="0.2">
      <c r="O32017" s="62"/>
    </row>
    <row r="32018" spans="15:15" x14ac:dyDescent="0.2">
      <c r="O32018" s="62"/>
    </row>
    <row r="32019" spans="15:15" x14ac:dyDescent="0.2">
      <c r="O32019" s="62"/>
    </row>
    <row r="32020" spans="15:15" x14ac:dyDescent="0.2">
      <c r="O32020" s="62"/>
    </row>
    <row r="32021" spans="15:15" x14ac:dyDescent="0.2">
      <c r="O32021" s="62"/>
    </row>
    <row r="32022" spans="15:15" x14ac:dyDescent="0.2">
      <c r="O32022" s="62"/>
    </row>
    <row r="32023" spans="15:15" x14ac:dyDescent="0.2">
      <c r="O32023" s="62"/>
    </row>
    <row r="32024" spans="15:15" x14ac:dyDescent="0.2">
      <c r="O32024" s="62"/>
    </row>
    <row r="32025" spans="15:15" x14ac:dyDescent="0.2">
      <c r="O32025" s="62"/>
    </row>
    <row r="32026" spans="15:15" x14ac:dyDescent="0.2">
      <c r="O32026" s="62"/>
    </row>
    <row r="32027" spans="15:15" x14ac:dyDescent="0.2">
      <c r="O32027" s="62"/>
    </row>
    <row r="32028" spans="15:15" x14ac:dyDescent="0.2">
      <c r="O32028" s="62"/>
    </row>
    <row r="32029" spans="15:15" x14ac:dyDescent="0.2">
      <c r="O32029" s="62"/>
    </row>
    <row r="32030" spans="15:15" x14ac:dyDescent="0.2">
      <c r="O32030" s="62"/>
    </row>
    <row r="32031" spans="15:15" x14ac:dyDescent="0.2">
      <c r="O32031" s="62"/>
    </row>
    <row r="32032" spans="15:15" x14ac:dyDescent="0.2">
      <c r="O32032" s="62"/>
    </row>
    <row r="32033" spans="15:15" x14ac:dyDescent="0.2">
      <c r="O32033" s="62"/>
    </row>
    <row r="32034" spans="15:15" x14ac:dyDescent="0.2">
      <c r="O32034" s="62"/>
    </row>
    <row r="32035" spans="15:15" x14ac:dyDescent="0.2">
      <c r="O32035" s="62"/>
    </row>
    <row r="32036" spans="15:15" x14ac:dyDescent="0.2">
      <c r="O32036" s="62"/>
    </row>
    <row r="32037" spans="15:15" x14ac:dyDescent="0.2">
      <c r="O32037" s="62"/>
    </row>
    <row r="32038" spans="15:15" x14ac:dyDescent="0.2">
      <c r="O32038" s="62"/>
    </row>
    <row r="32039" spans="15:15" x14ac:dyDescent="0.2">
      <c r="O32039" s="62"/>
    </row>
    <row r="32040" spans="15:15" x14ac:dyDescent="0.2">
      <c r="O32040" s="62"/>
    </row>
    <row r="32041" spans="15:15" x14ac:dyDescent="0.2">
      <c r="O32041" s="62"/>
    </row>
    <row r="32042" spans="15:15" x14ac:dyDescent="0.2">
      <c r="O32042" s="62"/>
    </row>
    <row r="32043" spans="15:15" x14ac:dyDescent="0.2">
      <c r="O32043" s="62"/>
    </row>
    <row r="32044" spans="15:15" x14ac:dyDescent="0.2">
      <c r="O32044" s="62"/>
    </row>
    <row r="32045" spans="15:15" x14ac:dyDescent="0.2">
      <c r="O32045" s="62"/>
    </row>
    <row r="32046" spans="15:15" x14ac:dyDescent="0.2">
      <c r="O32046" s="62"/>
    </row>
    <row r="32047" spans="15:15" x14ac:dyDescent="0.2">
      <c r="O32047" s="62"/>
    </row>
    <row r="32048" spans="15:15" x14ac:dyDescent="0.2">
      <c r="O32048" s="62"/>
    </row>
    <row r="32049" spans="15:15" x14ac:dyDescent="0.2">
      <c r="O32049" s="62"/>
    </row>
    <row r="32050" spans="15:15" x14ac:dyDescent="0.2">
      <c r="O32050" s="62"/>
    </row>
    <row r="32051" spans="15:15" x14ac:dyDescent="0.2">
      <c r="O32051" s="62"/>
    </row>
    <row r="32052" spans="15:15" x14ac:dyDescent="0.2">
      <c r="O32052" s="62"/>
    </row>
    <row r="32053" spans="15:15" x14ac:dyDescent="0.2">
      <c r="O32053" s="62"/>
    </row>
    <row r="32054" spans="15:15" x14ac:dyDescent="0.2">
      <c r="O32054" s="62"/>
    </row>
    <row r="32055" spans="15:15" x14ac:dyDescent="0.2">
      <c r="O32055" s="62"/>
    </row>
    <row r="32056" spans="15:15" x14ac:dyDescent="0.2">
      <c r="O32056" s="62"/>
    </row>
    <row r="32057" spans="15:15" x14ac:dyDescent="0.2">
      <c r="O32057" s="62"/>
    </row>
    <row r="32058" spans="15:15" x14ac:dyDescent="0.2">
      <c r="O32058" s="62"/>
    </row>
    <row r="32059" spans="15:15" x14ac:dyDescent="0.2">
      <c r="O32059" s="62"/>
    </row>
    <row r="32060" spans="15:15" x14ac:dyDescent="0.2">
      <c r="O32060" s="62"/>
    </row>
    <row r="32061" spans="15:15" x14ac:dyDescent="0.2">
      <c r="O32061" s="62"/>
    </row>
    <row r="32062" spans="15:15" x14ac:dyDescent="0.2">
      <c r="O32062" s="62"/>
    </row>
    <row r="32063" spans="15:15" x14ac:dyDescent="0.2">
      <c r="O32063" s="62"/>
    </row>
    <row r="32064" spans="15:15" x14ac:dyDescent="0.2">
      <c r="O32064" s="62"/>
    </row>
    <row r="32065" spans="15:15" x14ac:dyDescent="0.2">
      <c r="O32065" s="62"/>
    </row>
    <row r="32066" spans="15:15" x14ac:dyDescent="0.2">
      <c r="O32066" s="62"/>
    </row>
    <row r="32067" spans="15:15" x14ac:dyDescent="0.2">
      <c r="O32067" s="62"/>
    </row>
    <row r="32068" spans="15:15" x14ac:dyDescent="0.2">
      <c r="O32068" s="62"/>
    </row>
    <row r="32069" spans="15:15" x14ac:dyDescent="0.2">
      <c r="O32069" s="62"/>
    </row>
    <row r="32070" spans="15:15" x14ac:dyDescent="0.2">
      <c r="O32070" s="62"/>
    </row>
    <row r="32071" spans="15:15" x14ac:dyDescent="0.2">
      <c r="O32071" s="62"/>
    </row>
    <row r="32072" spans="15:15" x14ac:dyDescent="0.2">
      <c r="O32072" s="62"/>
    </row>
    <row r="32073" spans="15:15" x14ac:dyDescent="0.2">
      <c r="O32073" s="62"/>
    </row>
    <row r="32074" spans="15:15" x14ac:dyDescent="0.2">
      <c r="O32074" s="62"/>
    </row>
    <row r="32075" spans="15:15" x14ac:dyDescent="0.2">
      <c r="O32075" s="62"/>
    </row>
    <row r="32076" spans="15:15" x14ac:dyDescent="0.2">
      <c r="O32076" s="62"/>
    </row>
    <row r="32077" spans="15:15" x14ac:dyDescent="0.2">
      <c r="O32077" s="62"/>
    </row>
    <row r="32078" spans="15:15" x14ac:dyDescent="0.2">
      <c r="O32078" s="62"/>
    </row>
    <row r="32079" spans="15:15" x14ac:dyDescent="0.2">
      <c r="O32079" s="62"/>
    </row>
    <row r="32080" spans="15:15" x14ac:dyDescent="0.2">
      <c r="O32080" s="62"/>
    </row>
    <row r="32081" spans="15:15" x14ac:dyDescent="0.2">
      <c r="O32081" s="62"/>
    </row>
    <row r="32082" spans="15:15" x14ac:dyDescent="0.2">
      <c r="O32082" s="62"/>
    </row>
    <row r="32083" spans="15:15" x14ac:dyDescent="0.2">
      <c r="O32083" s="62"/>
    </row>
    <row r="32084" spans="15:15" x14ac:dyDescent="0.2">
      <c r="O32084" s="62"/>
    </row>
    <row r="32085" spans="15:15" x14ac:dyDescent="0.2">
      <c r="O32085" s="62"/>
    </row>
    <row r="32086" spans="15:15" x14ac:dyDescent="0.2">
      <c r="O32086" s="62"/>
    </row>
    <row r="32087" spans="15:15" x14ac:dyDescent="0.2">
      <c r="O32087" s="62"/>
    </row>
    <row r="32088" spans="15:15" x14ac:dyDescent="0.2">
      <c r="O32088" s="62"/>
    </row>
    <row r="32089" spans="15:15" x14ac:dyDescent="0.2">
      <c r="O32089" s="62"/>
    </row>
    <row r="32090" spans="15:15" x14ac:dyDescent="0.2">
      <c r="O32090" s="62"/>
    </row>
    <row r="32091" spans="15:15" x14ac:dyDescent="0.2">
      <c r="O32091" s="62"/>
    </row>
    <row r="32092" spans="15:15" x14ac:dyDescent="0.2">
      <c r="O32092" s="62"/>
    </row>
    <row r="32093" spans="15:15" x14ac:dyDescent="0.2">
      <c r="O32093" s="62"/>
    </row>
    <row r="32094" spans="15:15" x14ac:dyDescent="0.2">
      <c r="O32094" s="62"/>
    </row>
    <row r="32095" spans="15:15" x14ac:dyDescent="0.2">
      <c r="O32095" s="62"/>
    </row>
    <row r="32096" spans="15:15" x14ac:dyDescent="0.2">
      <c r="O32096" s="62"/>
    </row>
    <row r="32097" spans="15:15" x14ac:dyDescent="0.2">
      <c r="O32097" s="62"/>
    </row>
    <row r="32098" spans="15:15" x14ac:dyDescent="0.2">
      <c r="O32098" s="62"/>
    </row>
    <row r="32099" spans="15:15" x14ac:dyDescent="0.2">
      <c r="O32099" s="62"/>
    </row>
    <row r="32100" spans="15:15" x14ac:dyDescent="0.2">
      <c r="O32100" s="62"/>
    </row>
    <row r="32101" spans="15:15" x14ac:dyDescent="0.2">
      <c r="O32101" s="62"/>
    </row>
    <row r="32102" spans="15:15" x14ac:dyDescent="0.2">
      <c r="O32102" s="62"/>
    </row>
    <row r="32103" spans="15:15" x14ac:dyDescent="0.2">
      <c r="O32103" s="62"/>
    </row>
    <row r="32104" spans="15:15" x14ac:dyDescent="0.2">
      <c r="O32104" s="62"/>
    </row>
    <row r="32105" spans="15:15" x14ac:dyDescent="0.2">
      <c r="O32105" s="62"/>
    </row>
    <row r="32106" spans="15:15" x14ac:dyDescent="0.2">
      <c r="O32106" s="62"/>
    </row>
    <row r="32107" spans="15:15" x14ac:dyDescent="0.2">
      <c r="O32107" s="62"/>
    </row>
    <row r="32108" spans="15:15" x14ac:dyDescent="0.2">
      <c r="O32108" s="62"/>
    </row>
    <row r="32109" spans="15:15" x14ac:dyDescent="0.2">
      <c r="O32109" s="62"/>
    </row>
    <row r="32110" spans="15:15" x14ac:dyDescent="0.2">
      <c r="O32110" s="62"/>
    </row>
    <row r="32111" spans="15:15" x14ac:dyDescent="0.2">
      <c r="O32111" s="62"/>
    </row>
    <row r="32112" spans="15:15" x14ac:dyDescent="0.2">
      <c r="O32112" s="62"/>
    </row>
    <row r="32113" spans="15:15" x14ac:dyDescent="0.2">
      <c r="O32113" s="62"/>
    </row>
    <row r="32114" spans="15:15" x14ac:dyDescent="0.2">
      <c r="O32114" s="62"/>
    </row>
    <row r="32115" spans="15:15" x14ac:dyDescent="0.2">
      <c r="O32115" s="62"/>
    </row>
    <row r="32116" spans="15:15" x14ac:dyDescent="0.2">
      <c r="O32116" s="62"/>
    </row>
    <row r="32117" spans="15:15" x14ac:dyDescent="0.2">
      <c r="O32117" s="62"/>
    </row>
    <row r="32118" spans="15:15" x14ac:dyDescent="0.2">
      <c r="O32118" s="62"/>
    </row>
    <row r="32119" spans="15:15" x14ac:dyDescent="0.2">
      <c r="O32119" s="62"/>
    </row>
    <row r="32120" spans="15:15" x14ac:dyDescent="0.2">
      <c r="O32120" s="62"/>
    </row>
    <row r="32121" spans="15:15" x14ac:dyDescent="0.2">
      <c r="O32121" s="62"/>
    </row>
    <row r="32122" spans="15:15" x14ac:dyDescent="0.2">
      <c r="O32122" s="62"/>
    </row>
    <row r="32123" spans="15:15" x14ac:dyDescent="0.2">
      <c r="O32123" s="62"/>
    </row>
    <row r="32124" spans="15:15" x14ac:dyDescent="0.2">
      <c r="O32124" s="62"/>
    </row>
    <row r="32125" spans="15:15" x14ac:dyDescent="0.2">
      <c r="O32125" s="62"/>
    </row>
    <row r="32126" spans="15:15" x14ac:dyDescent="0.2">
      <c r="O32126" s="62"/>
    </row>
    <row r="32127" spans="15:15" x14ac:dyDescent="0.2">
      <c r="O32127" s="62"/>
    </row>
    <row r="32128" spans="15:15" x14ac:dyDescent="0.2">
      <c r="O32128" s="62"/>
    </row>
    <row r="32129" spans="15:15" x14ac:dyDescent="0.2">
      <c r="O32129" s="62"/>
    </row>
    <row r="32130" spans="15:15" x14ac:dyDescent="0.2">
      <c r="O32130" s="62"/>
    </row>
    <row r="32131" spans="15:15" x14ac:dyDescent="0.2">
      <c r="O32131" s="62"/>
    </row>
    <row r="32132" spans="15:15" x14ac:dyDescent="0.2">
      <c r="O32132" s="62"/>
    </row>
    <row r="32133" spans="15:15" x14ac:dyDescent="0.2">
      <c r="O32133" s="62"/>
    </row>
    <row r="32134" spans="15:15" x14ac:dyDescent="0.2">
      <c r="O32134" s="62"/>
    </row>
    <row r="32135" spans="15:15" x14ac:dyDescent="0.2">
      <c r="O32135" s="62"/>
    </row>
    <row r="32136" spans="15:15" x14ac:dyDescent="0.2">
      <c r="O32136" s="62"/>
    </row>
    <row r="32137" spans="15:15" x14ac:dyDescent="0.2">
      <c r="O32137" s="62"/>
    </row>
    <row r="32138" spans="15:15" x14ac:dyDescent="0.2">
      <c r="O32138" s="62"/>
    </row>
    <row r="32139" spans="15:15" x14ac:dyDescent="0.2">
      <c r="O32139" s="62"/>
    </row>
    <row r="32140" spans="15:15" x14ac:dyDescent="0.2">
      <c r="O32140" s="62"/>
    </row>
    <row r="32141" spans="15:15" x14ac:dyDescent="0.2">
      <c r="O32141" s="62"/>
    </row>
    <row r="32142" spans="15:15" x14ac:dyDescent="0.2">
      <c r="O32142" s="62"/>
    </row>
    <row r="32143" spans="15:15" x14ac:dyDescent="0.2">
      <c r="O32143" s="62"/>
    </row>
    <row r="32144" spans="15:15" x14ac:dyDescent="0.2">
      <c r="O32144" s="62"/>
    </row>
    <row r="32145" spans="15:15" x14ac:dyDescent="0.2">
      <c r="O32145" s="62"/>
    </row>
    <row r="32146" spans="15:15" x14ac:dyDescent="0.2">
      <c r="O32146" s="62"/>
    </row>
    <row r="32147" spans="15:15" x14ac:dyDescent="0.2">
      <c r="O32147" s="62"/>
    </row>
    <row r="32148" spans="15:15" x14ac:dyDescent="0.2">
      <c r="O32148" s="62"/>
    </row>
    <row r="32149" spans="15:15" x14ac:dyDescent="0.2">
      <c r="O32149" s="62"/>
    </row>
    <row r="32150" spans="15:15" x14ac:dyDescent="0.2">
      <c r="O32150" s="62"/>
    </row>
    <row r="32151" spans="15:15" x14ac:dyDescent="0.2">
      <c r="O32151" s="62"/>
    </row>
    <row r="32152" spans="15:15" x14ac:dyDescent="0.2">
      <c r="O32152" s="62"/>
    </row>
    <row r="32153" spans="15:15" x14ac:dyDescent="0.2">
      <c r="O32153" s="62"/>
    </row>
    <row r="32154" spans="15:15" x14ac:dyDescent="0.2">
      <c r="O32154" s="62"/>
    </row>
    <row r="32155" spans="15:15" x14ac:dyDescent="0.2">
      <c r="O32155" s="62"/>
    </row>
    <row r="32156" spans="15:15" x14ac:dyDescent="0.2">
      <c r="O32156" s="62"/>
    </row>
    <row r="32157" spans="15:15" x14ac:dyDescent="0.2">
      <c r="O32157" s="62"/>
    </row>
    <row r="32158" spans="15:15" x14ac:dyDescent="0.2">
      <c r="O32158" s="62"/>
    </row>
    <row r="32159" spans="15:15" x14ac:dyDescent="0.2">
      <c r="O32159" s="62"/>
    </row>
    <row r="32160" spans="15:15" x14ac:dyDescent="0.2">
      <c r="O32160" s="62"/>
    </row>
    <row r="32161" spans="15:15" x14ac:dyDescent="0.2">
      <c r="O32161" s="62"/>
    </row>
    <row r="32162" spans="15:15" x14ac:dyDescent="0.2">
      <c r="O32162" s="62"/>
    </row>
    <row r="32163" spans="15:15" x14ac:dyDescent="0.2">
      <c r="O32163" s="62"/>
    </row>
    <row r="32164" spans="15:15" x14ac:dyDescent="0.2">
      <c r="O32164" s="62"/>
    </row>
    <row r="32165" spans="15:15" x14ac:dyDescent="0.2">
      <c r="O32165" s="62"/>
    </row>
    <row r="32166" spans="15:15" x14ac:dyDescent="0.2">
      <c r="O32166" s="62"/>
    </row>
    <row r="32167" spans="15:15" x14ac:dyDescent="0.2">
      <c r="O32167" s="62"/>
    </row>
    <row r="32168" spans="15:15" x14ac:dyDescent="0.2">
      <c r="O32168" s="62"/>
    </row>
    <row r="32169" spans="15:15" x14ac:dyDescent="0.2">
      <c r="O32169" s="62"/>
    </row>
    <row r="32170" spans="15:15" x14ac:dyDescent="0.2">
      <c r="O32170" s="62"/>
    </row>
    <row r="32171" spans="15:15" x14ac:dyDescent="0.2">
      <c r="O32171" s="62"/>
    </row>
    <row r="32172" spans="15:15" x14ac:dyDescent="0.2">
      <c r="O32172" s="62"/>
    </row>
    <row r="32173" spans="15:15" x14ac:dyDescent="0.2">
      <c r="O32173" s="62"/>
    </row>
    <row r="32174" spans="15:15" x14ac:dyDescent="0.2">
      <c r="O32174" s="62"/>
    </row>
    <row r="32175" spans="15:15" x14ac:dyDescent="0.2">
      <c r="O32175" s="62"/>
    </row>
    <row r="32176" spans="15:15" x14ac:dyDescent="0.2">
      <c r="O32176" s="62"/>
    </row>
    <row r="32177" spans="15:15" x14ac:dyDescent="0.2">
      <c r="O32177" s="62"/>
    </row>
    <row r="32178" spans="15:15" x14ac:dyDescent="0.2">
      <c r="O32178" s="62"/>
    </row>
    <row r="32179" spans="15:15" x14ac:dyDescent="0.2">
      <c r="O32179" s="62"/>
    </row>
    <row r="32180" spans="15:15" x14ac:dyDescent="0.2">
      <c r="O32180" s="62"/>
    </row>
    <row r="32181" spans="15:15" x14ac:dyDescent="0.2">
      <c r="O32181" s="62"/>
    </row>
    <row r="32182" spans="15:15" x14ac:dyDescent="0.2">
      <c r="O32182" s="62"/>
    </row>
    <row r="32183" spans="15:15" x14ac:dyDescent="0.2">
      <c r="O32183" s="62"/>
    </row>
    <row r="32184" spans="15:15" x14ac:dyDescent="0.2">
      <c r="O32184" s="62"/>
    </row>
    <row r="32185" spans="15:15" x14ac:dyDescent="0.2">
      <c r="O32185" s="62"/>
    </row>
    <row r="32186" spans="15:15" x14ac:dyDescent="0.2">
      <c r="O32186" s="62"/>
    </row>
    <row r="32187" spans="15:15" x14ac:dyDescent="0.2">
      <c r="O32187" s="62"/>
    </row>
    <row r="32188" spans="15:15" x14ac:dyDescent="0.2">
      <c r="O32188" s="62"/>
    </row>
    <row r="32189" spans="15:15" x14ac:dyDescent="0.2">
      <c r="O32189" s="62"/>
    </row>
    <row r="32190" spans="15:15" x14ac:dyDescent="0.2">
      <c r="O32190" s="62"/>
    </row>
    <row r="32191" spans="15:15" x14ac:dyDescent="0.2">
      <c r="O32191" s="62"/>
    </row>
    <row r="32192" spans="15:15" x14ac:dyDescent="0.2">
      <c r="O32192" s="62"/>
    </row>
    <row r="32193" spans="15:15" x14ac:dyDescent="0.2">
      <c r="O32193" s="62"/>
    </row>
    <row r="32194" spans="15:15" x14ac:dyDescent="0.2">
      <c r="O32194" s="62"/>
    </row>
    <row r="32195" spans="15:15" x14ac:dyDescent="0.2">
      <c r="O32195" s="62"/>
    </row>
    <row r="32196" spans="15:15" x14ac:dyDescent="0.2">
      <c r="O32196" s="62"/>
    </row>
    <row r="32197" spans="15:15" x14ac:dyDescent="0.2">
      <c r="O32197" s="62"/>
    </row>
    <row r="32198" spans="15:15" x14ac:dyDescent="0.2">
      <c r="O32198" s="62"/>
    </row>
    <row r="32199" spans="15:15" x14ac:dyDescent="0.2">
      <c r="O32199" s="62"/>
    </row>
    <row r="32200" spans="15:15" x14ac:dyDescent="0.2">
      <c r="O32200" s="62"/>
    </row>
    <row r="32201" spans="15:15" x14ac:dyDescent="0.2">
      <c r="O32201" s="62"/>
    </row>
    <row r="32202" spans="15:15" x14ac:dyDescent="0.2">
      <c r="O32202" s="62"/>
    </row>
    <row r="32203" spans="15:15" x14ac:dyDescent="0.2">
      <c r="O32203" s="62"/>
    </row>
    <row r="32204" spans="15:15" x14ac:dyDescent="0.2">
      <c r="O32204" s="62"/>
    </row>
    <row r="32205" spans="15:15" x14ac:dyDescent="0.2">
      <c r="O32205" s="62"/>
    </row>
    <row r="32206" spans="15:15" x14ac:dyDescent="0.2">
      <c r="O32206" s="62"/>
    </row>
    <row r="32207" spans="15:15" x14ac:dyDescent="0.2">
      <c r="O32207" s="62"/>
    </row>
    <row r="32208" spans="15:15" x14ac:dyDescent="0.2">
      <c r="O32208" s="62"/>
    </row>
    <row r="32209" spans="15:15" x14ac:dyDescent="0.2">
      <c r="O32209" s="62"/>
    </row>
    <row r="32210" spans="15:15" x14ac:dyDescent="0.2">
      <c r="O32210" s="62"/>
    </row>
    <row r="32211" spans="15:15" x14ac:dyDescent="0.2">
      <c r="O32211" s="62"/>
    </row>
    <row r="32212" spans="15:15" x14ac:dyDescent="0.2">
      <c r="O32212" s="62"/>
    </row>
    <row r="32213" spans="15:15" x14ac:dyDescent="0.2">
      <c r="O32213" s="62"/>
    </row>
    <row r="32214" spans="15:15" x14ac:dyDescent="0.2">
      <c r="O32214" s="62"/>
    </row>
    <row r="32215" spans="15:15" x14ac:dyDescent="0.2">
      <c r="O32215" s="62"/>
    </row>
    <row r="32216" spans="15:15" x14ac:dyDescent="0.2">
      <c r="O32216" s="62"/>
    </row>
    <row r="32217" spans="15:15" x14ac:dyDescent="0.2">
      <c r="O32217" s="62"/>
    </row>
    <row r="32218" spans="15:15" x14ac:dyDescent="0.2">
      <c r="O32218" s="62"/>
    </row>
    <row r="32219" spans="15:15" x14ac:dyDescent="0.2">
      <c r="O32219" s="62"/>
    </row>
    <row r="32220" spans="15:15" x14ac:dyDescent="0.2">
      <c r="O32220" s="62"/>
    </row>
    <row r="32221" spans="15:15" x14ac:dyDescent="0.2">
      <c r="O32221" s="62"/>
    </row>
    <row r="32222" spans="15:15" x14ac:dyDescent="0.2">
      <c r="O32222" s="62"/>
    </row>
    <row r="32223" spans="15:15" x14ac:dyDescent="0.2">
      <c r="O32223" s="62"/>
    </row>
    <row r="32224" spans="15:15" x14ac:dyDescent="0.2">
      <c r="O32224" s="62"/>
    </row>
    <row r="32225" spans="15:15" x14ac:dyDescent="0.2">
      <c r="O32225" s="62"/>
    </row>
    <row r="32226" spans="15:15" x14ac:dyDescent="0.2">
      <c r="O32226" s="62"/>
    </row>
    <row r="32227" spans="15:15" x14ac:dyDescent="0.2">
      <c r="O32227" s="62"/>
    </row>
    <row r="32228" spans="15:15" x14ac:dyDescent="0.2">
      <c r="O32228" s="62"/>
    </row>
    <row r="32229" spans="15:15" x14ac:dyDescent="0.2">
      <c r="O32229" s="62"/>
    </row>
    <row r="32230" spans="15:15" x14ac:dyDescent="0.2">
      <c r="O32230" s="62"/>
    </row>
    <row r="32231" spans="15:15" x14ac:dyDescent="0.2">
      <c r="O32231" s="62"/>
    </row>
    <row r="32232" spans="15:15" x14ac:dyDescent="0.2">
      <c r="O32232" s="62"/>
    </row>
    <row r="32233" spans="15:15" x14ac:dyDescent="0.2">
      <c r="O32233" s="62"/>
    </row>
    <row r="32234" spans="15:15" x14ac:dyDescent="0.2">
      <c r="O32234" s="62"/>
    </row>
    <row r="32235" spans="15:15" x14ac:dyDescent="0.2">
      <c r="O32235" s="62"/>
    </row>
    <row r="32236" spans="15:15" x14ac:dyDescent="0.2">
      <c r="O32236" s="62"/>
    </row>
    <row r="32237" spans="15:15" x14ac:dyDescent="0.2">
      <c r="O32237" s="62"/>
    </row>
    <row r="32238" spans="15:15" x14ac:dyDescent="0.2">
      <c r="O32238" s="62"/>
    </row>
    <row r="32239" spans="15:15" x14ac:dyDescent="0.2">
      <c r="O32239" s="62"/>
    </row>
    <row r="32240" spans="15:15" x14ac:dyDescent="0.2">
      <c r="O32240" s="62"/>
    </row>
    <row r="32241" spans="15:15" x14ac:dyDescent="0.2">
      <c r="O32241" s="62"/>
    </row>
    <row r="32242" spans="15:15" x14ac:dyDescent="0.2">
      <c r="O32242" s="62"/>
    </row>
    <row r="32243" spans="15:15" x14ac:dyDescent="0.2">
      <c r="O32243" s="62"/>
    </row>
    <row r="32244" spans="15:15" x14ac:dyDescent="0.2">
      <c r="O32244" s="62"/>
    </row>
    <row r="32245" spans="15:15" x14ac:dyDescent="0.2">
      <c r="O32245" s="62"/>
    </row>
    <row r="32246" spans="15:15" x14ac:dyDescent="0.2">
      <c r="O32246" s="62"/>
    </row>
    <row r="32247" spans="15:15" x14ac:dyDescent="0.2">
      <c r="O32247" s="62"/>
    </row>
    <row r="32248" spans="15:15" x14ac:dyDescent="0.2">
      <c r="O32248" s="62"/>
    </row>
    <row r="32249" spans="15:15" x14ac:dyDescent="0.2">
      <c r="O32249" s="62"/>
    </row>
    <row r="32250" spans="15:15" x14ac:dyDescent="0.2">
      <c r="O32250" s="62"/>
    </row>
    <row r="32251" spans="15:15" x14ac:dyDescent="0.2">
      <c r="O32251" s="62"/>
    </row>
    <row r="32252" spans="15:15" x14ac:dyDescent="0.2">
      <c r="O32252" s="62"/>
    </row>
    <row r="32253" spans="15:15" x14ac:dyDescent="0.2">
      <c r="O32253" s="62"/>
    </row>
    <row r="32254" spans="15:15" x14ac:dyDescent="0.2">
      <c r="O32254" s="62"/>
    </row>
    <row r="32255" spans="15:15" x14ac:dyDescent="0.2">
      <c r="O32255" s="62"/>
    </row>
    <row r="32256" spans="15:15" x14ac:dyDescent="0.2">
      <c r="O32256" s="62"/>
    </row>
    <row r="32257" spans="15:15" x14ac:dyDescent="0.2">
      <c r="O32257" s="62"/>
    </row>
    <row r="32258" spans="15:15" x14ac:dyDescent="0.2">
      <c r="O32258" s="62"/>
    </row>
    <row r="32259" spans="15:15" x14ac:dyDescent="0.2">
      <c r="O32259" s="62"/>
    </row>
    <row r="32260" spans="15:15" x14ac:dyDescent="0.2">
      <c r="O32260" s="62"/>
    </row>
    <row r="32261" spans="15:15" x14ac:dyDescent="0.2">
      <c r="O32261" s="62"/>
    </row>
    <row r="32262" spans="15:15" x14ac:dyDescent="0.2">
      <c r="O32262" s="62"/>
    </row>
    <row r="32263" spans="15:15" x14ac:dyDescent="0.2">
      <c r="O32263" s="62"/>
    </row>
    <row r="32264" spans="15:15" x14ac:dyDescent="0.2">
      <c r="O32264" s="62"/>
    </row>
    <row r="32265" spans="15:15" x14ac:dyDescent="0.2">
      <c r="O32265" s="62"/>
    </row>
    <row r="32266" spans="15:15" x14ac:dyDescent="0.2">
      <c r="O32266" s="62"/>
    </row>
    <row r="32267" spans="15:15" x14ac:dyDescent="0.2">
      <c r="O32267" s="62"/>
    </row>
    <row r="32268" spans="15:15" x14ac:dyDescent="0.2">
      <c r="O32268" s="62"/>
    </row>
    <row r="32269" spans="15:15" x14ac:dyDescent="0.2">
      <c r="O32269" s="62"/>
    </row>
    <row r="32270" spans="15:15" x14ac:dyDescent="0.2">
      <c r="O32270" s="62"/>
    </row>
    <row r="32271" spans="15:15" x14ac:dyDescent="0.2">
      <c r="O32271" s="62"/>
    </row>
    <row r="32272" spans="15:15" x14ac:dyDescent="0.2">
      <c r="O32272" s="62"/>
    </row>
    <row r="32273" spans="15:15" x14ac:dyDescent="0.2">
      <c r="O32273" s="62"/>
    </row>
    <row r="32274" spans="15:15" x14ac:dyDescent="0.2">
      <c r="O32274" s="62"/>
    </row>
    <row r="32275" spans="15:15" x14ac:dyDescent="0.2">
      <c r="O32275" s="62"/>
    </row>
    <row r="32276" spans="15:15" x14ac:dyDescent="0.2">
      <c r="O32276" s="62"/>
    </row>
    <row r="32277" spans="15:15" x14ac:dyDescent="0.2">
      <c r="O32277" s="62"/>
    </row>
    <row r="32278" spans="15:15" x14ac:dyDescent="0.2">
      <c r="O32278" s="62"/>
    </row>
    <row r="32279" spans="15:15" x14ac:dyDescent="0.2">
      <c r="O32279" s="62"/>
    </row>
    <row r="32280" spans="15:15" x14ac:dyDescent="0.2">
      <c r="O32280" s="62"/>
    </row>
    <row r="32281" spans="15:15" x14ac:dyDescent="0.2">
      <c r="O32281" s="62"/>
    </row>
    <row r="32282" spans="15:15" x14ac:dyDescent="0.2">
      <c r="O32282" s="62"/>
    </row>
    <row r="32283" spans="15:15" x14ac:dyDescent="0.2">
      <c r="O32283" s="62"/>
    </row>
    <row r="32284" spans="15:15" x14ac:dyDescent="0.2">
      <c r="O32284" s="62"/>
    </row>
    <row r="32285" spans="15:15" x14ac:dyDescent="0.2">
      <c r="O32285" s="62"/>
    </row>
    <row r="32286" spans="15:15" x14ac:dyDescent="0.2">
      <c r="O32286" s="62"/>
    </row>
    <row r="32287" spans="15:15" x14ac:dyDescent="0.2">
      <c r="O32287" s="62"/>
    </row>
    <row r="32288" spans="15:15" x14ac:dyDescent="0.2">
      <c r="O32288" s="62"/>
    </row>
    <row r="32289" spans="15:15" x14ac:dyDescent="0.2">
      <c r="O32289" s="62"/>
    </row>
    <row r="32290" spans="15:15" x14ac:dyDescent="0.2">
      <c r="O32290" s="62"/>
    </row>
    <row r="32291" spans="15:15" x14ac:dyDescent="0.2">
      <c r="O32291" s="62"/>
    </row>
    <row r="32292" spans="15:15" x14ac:dyDescent="0.2">
      <c r="O32292" s="62"/>
    </row>
    <row r="32293" spans="15:15" x14ac:dyDescent="0.2">
      <c r="O32293" s="62"/>
    </row>
    <row r="32294" spans="15:15" x14ac:dyDescent="0.2">
      <c r="O32294" s="62"/>
    </row>
    <row r="32295" spans="15:15" x14ac:dyDescent="0.2">
      <c r="O32295" s="62"/>
    </row>
    <row r="32296" spans="15:15" x14ac:dyDescent="0.2">
      <c r="O32296" s="62"/>
    </row>
    <row r="32297" spans="15:15" x14ac:dyDescent="0.2">
      <c r="O32297" s="62"/>
    </row>
    <row r="32298" spans="15:15" x14ac:dyDescent="0.2">
      <c r="O32298" s="62"/>
    </row>
    <row r="32299" spans="15:15" x14ac:dyDescent="0.2">
      <c r="O32299" s="62"/>
    </row>
    <row r="32300" spans="15:15" x14ac:dyDescent="0.2">
      <c r="O32300" s="62"/>
    </row>
    <row r="32301" spans="15:15" x14ac:dyDescent="0.2">
      <c r="O32301" s="62"/>
    </row>
    <row r="32302" spans="15:15" x14ac:dyDescent="0.2">
      <c r="O32302" s="62"/>
    </row>
    <row r="32303" spans="15:15" x14ac:dyDescent="0.2">
      <c r="O32303" s="62"/>
    </row>
    <row r="32304" spans="15:15" x14ac:dyDescent="0.2">
      <c r="O32304" s="62"/>
    </row>
    <row r="32305" spans="15:15" x14ac:dyDescent="0.2">
      <c r="O32305" s="62"/>
    </row>
    <row r="32306" spans="15:15" x14ac:dyDescent="0.2">
      <c r="O32306" s="62"/>
    </row>
    <row r="32307" spans="15:15" x14ac:dyDescent="0.2">
      <c r="O32307" s="62"/>
    </row>
    <row r="32308" spans="15:15" x14ac:dyDescent="0.2">
      <c r="O32308" s="62"/>
    </row>
    <row r="32309" spans="15:15" x14ac:dyDescent="0.2">
      <c r="O32309" s="62"/>
    </row>
    <row r="32310" spans="15:15" x14ac:dyDescent="0.2">
      <c r="O32310" s="62"/>
    </row>
    <row r="32311" spans="15:15" x14ac:dyDescent="0.2">
      <c r="O32311" s="62"/>
    </row>
    <row r="32312" spans="15:15" x14ac:dyDescent="0.2">
      <c r="O32312" s="62"/>
    </row>
    <row r="32313" spans="15:15" x14ac:dyDescent="0.2">
      <c r="O32313" s="62"/>
    </row>
    <row r="32314" spans="15:15" x14ac:dyDescent="0.2">
      <c r="O32314" s="62"/>
    </row>
    <row r="32315" spans="15:15" x14ac:dyDescent="0.2">
      <c r="O32315" s="62"/>
    </row>
    <row r="32316" spans="15:15" x14ac:dyDescent="0.2">
      <c r="O32316" s="62"/>
    </row>
    <row r="32317" spans="15:15" x14ac:dyDescent="0.2">
      <c r="O32317" s="62"/>
    </row>
    <row r="32318" spans="15:15" x14ac:dyDescent="0.2">
      <c r="O32318" s="62"/>
    </row>
    <row r="32319" spans="15:15" x14ac:dyDescent="0.2">
      <c r="O32319" s="62"/>
    </row>
    <row r="32320" spans="15:15" x14ac:dyDescent="0.2">
      <c r="O32320" s="62"/>
    </row>
    <row r="32321" spans="15:15" x14ac:dyDescent="0.2">
      <c r="O32321" s="62"/>
    </row>
    <row r="32322" spans="15:15" x14ac:dyDescent="0.2">
      <c r="O32322" s="62"/>
    </row>
    <row r="32323" spans="15:15" x14ac:dyDescent="0.2">
      <c r="O32323" s="62"/>
    </row>
    <row r="32324" spans="15:15" x14ac:dyDescent="0.2">
      <c r="O32324" s="62"/>
    </row>
    <row r="32325" spans="15:15" x14ac:dyDescent="0.2">
      <c r="O32325" s="62"/>
    </row>
    <row r="32326" spans="15:15" x14ac:dyDescent="0.2">
      <c r="O32326" s="62"/>
    </row>
    <row r="32327" spans="15:15" x14ac:dyDescent="0.2">
      <c r="O32327" s="62"/>
    </row>
    <row r="32328" spans="15:15" x14ac:dyDescent="0.2">
      <c r="O32328" s="62"/>
    </row>
    <row r="32329" spans="15:15" x14ac:dyDescent="0.2">
      <c r="O32329" s="62"/>
    </row>
    <row r="32330" spans="15:15" x14ac:dyDescent="0.2">
      <c r="O32330" s="62"/>
    </row>
    <row r="32331" spans="15:15" x14ac:dyDescent="0.2">
      <c r="O32331" s="62"/>
    </row>
    <row r="32332" spans="15:15" x14ac:dyDescent="0.2">
      <c r="O32332" s="62"/>
    </row>
    <row r="32333" spans="15:15" x14ac:dyDescent="0.2">
      <c r="O32333" s="62"/>
    </row>
    <row r="32334" spans="15:15" x14ac:dyDescent="0.2">
      <c r="O32334" s="62"/>
    </row>
    <row r="32335" spans="15:15" x14ac:dyDescent="0.2">
      <c r="O32335" s="62"/>
    </row>
    <row r="32336" spans="15:15" x14ac:dyDescent="0.2">
      <c r="O32336" s="62"/>
    </row>
    <row r="32337" spans="15:15" x14ac:dyDescent="0.2">
      <c r="O32337" s="62"/>
    </row>
    <row r="32338" spans="15:15" x14ac:dyDescent="0.2">
      <c r="O32338" s="62"/>
    </row>
    <row r="32339" spans="15:15" x14ac:dyDescent="0.2">
      <c r="O32339" s="62"/>
    </row>
    <row r="32340" spans="15:15" x14ac:dyDescent="0.2">
      <c r="O32340" s="62"/>
    </row>
    <row r="32341" spans="15:15" x14ac:dyDescent="0.2">
      <c r="O32341" s="62"/>
    </row>
    <row r="32342" spans="15:15" x14ac:dyDescent="0.2">
      <c r="O32342" s="62"/>
    </row>
    <row r="32343" spans="15:15" x14ac:dyDescent="0.2">
      <c r="O32343" s="62"/>
    </row>
    <row r="32344" spans="15:15" x14ac:dyDescent="0.2">
      <c r="O32344" s="62"/>
    </row>
    <row r="32345" spans="15:15" x14ac:dyDescent="0.2">
      <c r="O32345" s="62"/>
    </row>
    <row r="32346" spans="15:15" x14ac:dyDescent="0.2">
      <c r="O32346" s="62"/>
    </row>
    <row r="32347" spans="15:15" x14ac:dyDescent="0.2">
      <c r="O32347" s="62"/>
    </row>
    <row r="32348" spans="15:15" x14ac:dyDescent="0.2">
      <c r="O32348" s="62"/>
    </row>
    <row r="32349" spans="15:15" x14ac:dyDescent="0.2">
      <c r="O32349" s="62"/>
    </row>
    <row r="32350" spans="15:15" x14ac:dyDescent="0.2">
      <c r="O32350" s="62"/>
    </row>
    <row r="32351" spans="15:15" x14ac:dyDescent="0.2">
      <c r="O32351" s="62"/>
    </row>
    <row r="32352" spans="15:15" x14ac:dyDescent="0.2">
      <c r="O32352" s="62"/>
    </row>
    <row r="32353" spans="15:15" x14ac:dyDescent="0.2">
      <c r="O32353" s="62"/>
    </row>
    <row r="32354" spans="15:15" x14ac:dyDescent="0.2">
      <c r="O32354" s="62"/>
    </row>
    <row r="32355" spans="15:15" x14ac:dyDescent="0.2">
      <c r="O32355" s="62"/>
    </row>
    <row r="32356" spans="15:15" x14ac:dyDescent="0.2">
      <c r="O32356" s="62"/>
    </row>
    <row r="32357" spans="15:15" x14ac:dyDescent="0.2">
      <c r="O32357" s="62"/>
    </row>
    <row r="32358" spans="15:15" x14ac:dyDescent="0.2">
      <c r="O32358" s="62"/>
    </row>
    <row r="32359" spans="15:15" x14ac:dyDescent="0.2">
      <c r="O32359" s="62"/>
    </row>
    <row r="32360" spans="15:15" x14ac:dyDescent="0.2">
      <c r="O32360" s="62"/>
    </row>
    <row r="32361" spans="15:15" x14ac:dyDescent="0.2">
      <c r="O32361" s="62"/>
    </row>
    <row r="32362" spans="15:15" x14ac:dyDescent="0.2">
      <c r="O32362" s="62"/>
    </row>
    <row r="32363" spans="15:15" x14ac:dyDescent="0.2">
      <c r="O32363" s="62"/>
    </row>
    <row r="32364" spans="15:15" x14ac:dyDescent="0.2">
      <c r="O32364" s="62"/>
    </row>
    <row r="32365" spans="15:15" x14ac:dyDescent="0.2">
      <c r="O32365" s="62"/>
    </row>
    <row r="32366" spans="15:15" x14ac:dyDescent="0.2">
      <c r="O32366" s="62"/>
    </row>
    <row r="32367" spans="15:15" x14ac:dyDescent="0.2">
      <c r="O32367" s="62"/>
    </row>
    <row r="32368" spans="15:15" x14ac:dyDescent="0.2">
      <c r="O32368" s="62"/>
    </row>
    <row r="32369" spans="15:15" x14ac:dyDescent="0.2">
      <c r="O32369" s="62"/>
    </row>
    <row r="32370" spans="15:15" x14ac:dyDescent="0.2">
      <c r="O32370" s="62"/>
    </row>
    <row r="32371" spans="15:15" x14ac:dyDescent="0.2">
      <c r="O32371" s="62"/>
    </row>
    <row r="32372" spans="15:15" x14ac:dyDescent="0.2">
      <c r="O32372" s="62"/>
    </row>
    <row r="32373" spans="15:15" x14ac:dyDescent="0.2">
      <c r="O32373" s="62"/>
    </row>
    <row r="32374" spans="15:15" x14ac:dyDescent="0.2">
      <c r="O32374" s="62"/>
    </row>
    <row r="32375" spans="15:15" x14ac:dyDescent="0.2">
      <c r="O32375" s="62"/>
    </row>
    <row r="32376" spans="15:15" x14ac:dyDescent="0.2">
      <c r="O32376" s="62"/>
    </row>
    <row r="32377" spans="15:15" x14ac:dyDescent="0.2">
      <c r="O32377" s="62"/>
    </row>
    <row r="32378" spans="15:15" x14ac:dyDescent="0.2">
      <c r="O32378" s="62"/>
    </row>
    <row r="32379" spans="15:15" x14ac:dyDescent="0.2">
      <c r="O32379" s="62"/>
    </row>
    <row r="32380" spans="15:15" x14ac:dyDescent="0.2">
      <c r="O32380" s="62"/>
    </row>
    <row r="32381" spans="15:15" x14ac:dyDescent="0.2">
      <c r="O32381" s="62"/>
    </row>
    <row r="32382" spans="15:15" x14ac:dyDescent="0.2">
      <c r="O32382" s="62"/>
    </row>
    <row r="32383" spans="15:15" x14ac:dyDescent="0.2">
      <c r="O32383" s="62"/>
    </row>
    <row r="32384" spans="15:15" x14ac:dyDescent="0.2">
      <c r="O32384" s="62"/>
    </row>
    <row r="32385" spans="15:15" x14ac:dyDescent="0.2">
      <c r="O32385" s="62"/>
    </row>
    <row r="32386" spans="15:15" x14ac:dyDescent="0.2">
      <c r="O32386" s="62"/>
    </row>
    <row r="32387" spans="15:15" x14ac:dyDescent="0.2">
      <c r="O32387" s="62"/>
    </row>
    <row r="32388" spans="15:15" x14ac:dyDescent="0.2">
      <c r="O32388" s="62"/>
    </row>
    <row r="32389" spans="15:15" x14ac:dyDescent="0.2">
      <c r="O32389" s="62"/>
    </row>
    <row r="32390" spans="15:15" x14ac:dyDescent="0.2">
      <c r="O32390" s="62"/>
    </row>
    <row r="32391" spans="15:15" x14ac:dyDescent="0.2">
      <c r="O32391" s="62"/>
    </row>
    <row r="32392" spans="15:15" x14ac:dyDescent="0.2">
      <c r="O32392" s="62"/>
    </row>
    <row r="32393" spans="15:15" x14ac:dyDescent="0.2">
      <c r="O32393" s="62"/>
    </row>
    <row r="32394" spans="15:15" x14ac:dyDescent="0.2">
      <c r="O32394" s="62"/>
    </row>
    <row r="32395" spans="15:15" x14ac:dyDescent="0.2">
      <c r="O32395" s="62"/>
    </row>
    <row r="32396" spans="15:15" x14ac:dyDescent="0.2">
      <c r="O32396" s="62"/>
    </row>
    <row r="32397" spans="15:15" x14ac:dyDescent="0.2">
      <c r="O32397" s="62"/>
    </row>
    <row r="32398" spans="15:15" x14ac:dyDescent="0.2">
      <c r="O32398" s="62"/>
    </row>
    <row r="32399" spans="15:15" x14ac:dyDescent="0.2">
      <c r="O32399" s="62"/>
    </row>
    <row r="32400" spans="15:15" x14ac:dyDescent="0.2">
      <c r="O32400" s="62"/>
    </row>
    <row r="32401" spans="15:15" x14ac:dyDescent="0.2">
      <c r="O32401" s="62"/>
    </row>
    <row r="32402" spans="15:15" x14ac:dyDescent="0.2">
      <c r="O32402" s="62"/>
    </row>
    <row r="32403" spans="15:15" x14ac:dyDescent="0.2">
      <c r="O32403" s="62"/>
    </row>
    <row r="32404" spans="15:15" x14ac:dyDescent="0.2">
      <c r="O32404" s="62"/>
    </row>
    <row r="32405" spans="15:15" x14ac:dyDescent="0.2">
      <c r="O32405" s="62"/>
    </row>
    <row r="32406" spans="15:15" x14ac:dyDescent="0.2">
      <c r="O32406" s="62"/>
    </row>
    <row r="32407" spans="15:15" x14ac:dyDescent="0.2">
      <c r="O32407" s="62"/>
    </row>
    <row r="32408" spans="15:15" x14ac:dyDescent="0.2">
      <c r="O32408" s="62"/>
    </row>
    <row r="32409" spans="15:15" x14ac:dyDescent="0.2">
      <c r="O32409" s="62"/>
    </row>
    <row r="32410" spans="15:15" x14ac:dyDescent="0.2">
      <c r="O32410" s="62"/>
    </row>
    <row r="32411" spans="15:15" x14ac:dyDescent="0.2">
      <c r="O32411" s="62"/>
    </row>
    <row r="32412" spans="15:15" x14ac:dyDescent="0.2">
      <c r="O32412" s="62"/>
    </row>
    <row r="32413" spans="15:15" x14ac:dyDescent="0.2">
      <c r="O32413" s="62"/>
    </row>
    <row r="32414" spans="15:15" x14ac:dyDescent="0.2">
      <c r="O32414" s="62"/>
    </row>
    <row r="32415" spans="15:15" x14ac:dyDescent="0.2">
      <c r="O32415" s="62"/>
    </row>
    <row r="32416" spans="15:15" x14ac:dyDescent="0.2">
      <c r="O32416" s="62"/>
    </row>
    <row r="32417" spans="15:15" x14ac:dyDescent="0.2">
      <c r="O32417" s="62"/>
    </row>
    <row r="32418" spans="15:15" x14ac:dyDescent="0.2">
      <c r="O32418" s="62"/>
    </row>
    <row r="32419" spans="15:15" x14ac:dyDescent="0.2">
      <c r="O32419" s="62"/>
    </row>
    <row r="32420" spans="15:15" x14ac:dyDescent="0.2">
      <c r="O32420" s="62"/>
    </row>
    <row r="32421" spans="15:15" x14ac:dyDescent="0.2">
      <c r="O32421" s="62"/>
    </row>
    <row r="32422" spans="15:15" x14ac:dyDescent="0.2">
      <c r="O32422" s="62"/>
    </row>
    <row r="32423" spans="15:15" x14ac:dyDescent="0.2">
      <c r="O32423" s="62"/>
    </row>
    <row r="32424" spans="15:15" x14ac:dyDescent="0.2">
      <c r="O32424" s="62"/>
    </row>
    <row r="32425" spans="15:15" x14ac:dyDescent="0.2">
      <c r="O32425" s="62"/>
    </row>
    <row r="32426" spans="15:15" x14ac:dyDescent="0.2">
      <c r="O32426" s="62"/>
    </row>
    <row r="32427" spans="15:15" x14ac:dyDescent="0.2">
      <c r="O32427" s="62"/>
    </row>
    <row r="32428" spans="15:15" x14ac:dyDescent="0.2">
      <c r="O32428" s="62"/>
    </row>
    <row r="32429" spans="15:15" x14ac:dyDescent="0.2">
      <c r="O32429" s="62"/>
    </row>
    <row r="32430" spans="15:15" x14ac:dyDescent="0.2">
      <c r="O32430" s="62"/>
    </row>
    <row r="32431" spans="15:15" x14ac:dyDescent="0.2">
      <c r="O32431" s="62"/>
    </row>
    <row r="32432" spans="15:15" x14ac:dyDescent="0.2">
      <c r="O32432" s="62"/>
    </row>
    <row r="32433" spans="15:15" x14ac:dyDescent="0.2">
      <c r="O32433" s="62"/>
    </row>
    <row r="32434" spans="15:15" x14ac:dyDescent="0.2">
      <c r="O32434" s="62"/>
    </row>
    <row r="32435" spans="15:15" x14ac:dyDescent="0.2">
      <c r="O32435" s="62"/>
    </row>
    <row r="32436" spans="15:15" x14ac:dyDescent="0.2">
      <c r="O32436" s="62"/>
    </row>
    <row r="32437" spans="15:15" x14ac:dyDescent="0.2">
      <c r="O32437" s="62"/>
    </row>
    <row r="32438" spans="15:15" x14ac:dyDescent="0.2">
      <c r="O32438" s="62"/>
    </row>
    <row r="32439" spans="15:15" x14ac:dyDescent="0.2">
      <c r="O32439" s="62"/>
    </row>
    <row r="32440" spans="15:15" x14ac:dyDescent="0.2">
      <c r="O32440" s="62"/>
    </row>
    <row r="32441" spans="15:15" x14ac:dyDescent="0.2">
      <c r="O32441" s="62"/>
    </row>
    <row r="32442" spans="15:15" x14ac:dyDescent="0.2">
      <c r="O32442" s="62"/>
    </row>
    <row r="32443" spans="15:15" x14ac:dyDescent="0.2">
      <c r="O32443" s="62"/>
    </row>
    <row r="32444" spans="15:15" x14ac:dyDescent="0.2">
      <c r="O32444" s="62"/>
    </row>
    <row r="32445" spans="15:15" x14ac:dyDescent="0.2">
      <c r="O32445" s="62"/>
    </row>
    <row r="32446" spans="15:15" x14ac:dyDescent="0.2">
      <c r="O32446" s="62"/>
    </row>
    <row r="32447" spans="15:15" x14ac:dyDescent="0.2">
      <c r="O32447" s="62"/>
    </row>
    <row r="32448" spans="15:15" x14ac:dyDescent="0.2">
      <c r="O32448" s="62"/>
    </row>
    <row r="32449" spans="15:15" x14ac:dyDescent="0.2">
      <c r="O32449" s="62"/>
    </row>
    <row r="32450" spans="15:15" x14ac:dyDescent="0.2">
      <c r="O32450" s="62"/>
    </row>
    <row r="32451" spans="15:15" x14ac:dyDescent="0.2">
      <c r="O32451" s="62"/>
    </row>
    <row r="32452" spans="15:15" x14ac:dyDescent="0.2">
      <c r="O32452" s="62"/>
    </row>
    <row r="32453" spans="15:15" x14ac:dyDescent="0.2">
      <c r="O32453" s="62"/>
    </row>
    <row r="32454" spans="15:15" x14ac:dyDescent="0.2">
      <c r="O32454" s="62"/>
    </row>
    <row r="32455" spans="15:15" x14ac:dyDescent="0.2">
      <c r="O32455" s="62"/>
    </row>
    <row r="32456" spans="15:15" x14ac:dyDescent="0.2">
      <c r="O32456" s="62"/>
    </row>
    <row r="32457" spans="15:15" x14ac:dyDescent="0.2">
      <c r="O32457" s="62"/>
    </row>
    <row r="32458" spans="15:15" x14ac:dyDescent="0.2">
      <c r="O32458" s="62"/>
    </row>
    <row r="32459" spans="15:15" x14ac:dyDescent="0.2">
      <c r="O32459" s="62"/>
    </row>
    <row r="32460" spans="15:15" x14ac:dyDescent="0.2">
      <c r="O32460" s="62"/>
    </row>
    <row r="32461" spans="15:15" x14ac:dyDescent="0.2">
      <c r="O32461" s="62"/>
    </row>
    <row r="32462" spans="15:15" x14ac:dyDescent="0.2">
      <c r="O32462" s="62"/>
    </row>
    <row r="32463" spans="15:15" x14ac:dyDescent="0.2">
      <c r="O32463" s="62"/>
    </row>
    <row r="32464" spans="15:15" x14ac:dyDescent="0.2">
      <c r="O32464" s="62"/>
    </row>
    <row r="32465" spans="15:15" x14ac:dyDescent="0.2">
      <c r="O32465" s="62"/>
    </row>
    <row r="32466" spans="15:15" x14ac:dyDescent="0.2">
      <c r="O32466" s="62"/>
    </row>
    <row r="32467" spans="15:15" x14ac:dyDescent="0.2">
      <c r="O32467" s="62"/>
    </row>
    <row r="32468" spans="15:15" x14ac:dyDescent="0.2">
      <c r="O32468" s="62"/>
    </row>
    <row r="32469" spans="15:15" x14ac:dyDescent="0.2">
      <c r="O32469" s="62"/>
    </row>
    <row r="32470" spans="15:15" x14ac:dyDescent="0.2">
      <c r="O32470" s="62"/>
    </row>
    <row r="32471" spans="15:15" x14ac:dyDescent="0.2">
      <c r="O32471" s="62"/>
    </row>
    <row r="32472" spans="15:15" x14ac:dyDescent="0.2">
      <c r="O32472" s="62"/>
    </row>
    <row r="32473" spans="15:15" x14ac:dyDescent="0.2">
      <c r="O32473" s="62"/>
    </row>
    <row r="32474" spans="15:15" x14ac:dyDescent="0.2">
      <c r="O32474" s="62"/>
    </row>
    <row r="32475" spans="15:15" x14ac:dyDescent="0.2">
      <c r="O32475" s="62"/>
    </row>
    <row r="32476" spans="15:15" x14ac:dyDescent="0.2">
      <c r="O32476" s="62"/>
    </row>
    <row r="32477" spans="15:15" x14ac:dyDescent="0.2">
      <c r="O32477" s="62"/>
    </row>
    <row r="32478" spans="15:15" x14ac:dyDescent="0.2">
      <c r="O32478" s="62"/>
    </row>
    <row r="32479" spans="15:15" x14ac:dyDescent="0.2">
      <c r="O32479" s="62"/>
    </row>
    <row r="32480" spans="15:15" x14ac:dyDescent="0.2">
      <c r="O32480" s="62"/>
    </row>
    <row r="32481" spans="15:15" x14ac:dyDescent="0.2">
      <c r="O32481" s="62"/>
    </row>
    <row r="32482" spans="15:15" x14ac:dyDescent="0.2">
      <c r="O32482" s="62"/>
    </row>
    <row r="32483" spans="15:15" x14ac:dyDescent="0.2">
      <c r="O32483" s="62"/>
    </row>
    <row r="32484" spans="15:15" x14ac:dyDescent="0.2">
      <c r="O32484" s="62"/>
    </row>
    <row r="32485" spans="15:15" x14ac:dyDescent="0.2">
      <c r="O32485" s="62"/>
    </row>
    <row r="32486" spans="15:15" x14ac:dyDescent="0.2">
      <c r="O32486" s="62"/>
    </row>
    <row r="32487" spans="15:15" x14ac:dyDescent="0.2">
      <c r="O32487" s="62"/>
    </row>
    <row r="32488" spans="15:15" x14ac:dyDescent="0.2">
      <c r="O32488" s="62"/>
    </row>
    <row r="32489" spans="15:15" x14ac:dyDescent="0.2">
      <c r="O32489" s="62"/>
    </row>
    <row r="32490" spans="15:15" x14ac:dyDescent="0.2">
      <c r="O32490" s="62"/>
    </row>
    <row r="32491" spans="15:15" x14ac:dyDescent="0.2">
      <c r="O32491" s="62"/>
    </row>
    <row r="32492" spans="15:15" x14ac:dyDescent="0.2">
      <c r="O32492" s="62"/>
    </row>
    <row r="32493" spans="15:15" x14ac:dyDescent="0.2">
      <c r="O32493" s="62"/>
    </row>
    <row r="32494" spans="15:15" x14ac:dyDescent="0.2">
      <c r="O32494" s="62"/>
    </row>
    <row r="32495" spans="15:15" x14ac:dyDescent="0.2">
      <c r="O32495" s="62"/>
    </row>
    <row r="32496" spans="15:15" x14ac:dyDescent="0.2">
      <c r="O32496" s="62"/>
    </row>
    <row r="32497" spans="15:15" x14ac:dyDescent="0.2">
      <c r="O32497" s="62"/>
    </row>
    <row r="32498" spans="15:15" x14ac:dyDescent="0.2">
      <c r="O32498" s="62"/>
    </row>
    <row r="32499" spans="15:15" x14ac:dyDescent="0.2">
      <c r="O32499" s="62"/>
    </row>
    <row r="32500" spans="15:15" x14ac:dyDescent="0.2">
      <c r="O32500" s="62"/>
    </row>
    <row r="32501" spans="15:15" x14ac:dyDescent="0.2">
      <c r="O32501" s="62"/>
    </row>
    <row r="32502" spans="15:15" x14ac:dyDescent="0.2">
      <c r="O32502" s="62"/>
    </row>
    <row r="32503" spans="15:15" x14ac:dyDescent="0.2">
      <c r="O32503" s="62"/>
    </row>
    <row r="32504" spans="15:15" x14ac:dyDescent="0.2">
      <c r="O32504" s="62"/>
    </row>
    <row r="32505" spans="15:15" x14ac:dyDescent="0.2">
      <c r="O32505" s="62"/>
    </row>
    <row r="32506" spans="15:15" x14ac:dyDescent="0.2">
      <c r="O32506" s="62"/>
    </row>
    <row r="32507" spans="15:15" x14ac:dyDescent="0.2">
      <c r="O32507" s="62"/>
    </row>
    <row r="32508" spans="15:15" x14ac:dyDescent="0.2">
      <c r="O32508" s="62"/>
    </row>
    <row r="32509" spans="15:15" x14ac:dyDescent="0.2">
      <c r="O32509" s="62"/>
    </row>
    <row r="32510" spans="15:15" x14ac:dyDescent="0.2">
      <c r="O32510" s="62"/>
    </row>
    <row r="32511" spans="15:15" x14ac:dyDescent="0.2">
      <c r="O32511" s="62"/>
    </row>
    <row r="32512" spans="15:15" x14ac:dyDescent="0.2">
      <c r="O32512" s="62"/>
    </row>
    <row r="32513" spans="15:15" x14ac:dyDescent="0.2">
      <c r="O32513" s="62"/>
    </row>
    <row r="32514" spans="15:15" x14ac:dyDescent="0.2">
      <c r="O32514" s="62"/>
    </row>
    <row r="32515" spans="15:15" x14ac:dyDescent="0.2">
      <c r="O32515" s="62"/>
    </row>
    <row r="32516" spans="15:15" x14ac:dyDescent="0.2">
      <c r="O32516" s="62"/>
    </row>
    <row r="32517" spans="15:15" x14ac:dyDescent="0.2">
      <c r="O32517" s="62"/>
    </row>
    <row r="32518" spans="15:15" x14ac:dyDescent="0.2">
      <c r="O32518" s="62"/>
    </row>
    <row r="32519" spans="15:15" x14ac:dyDescent="0.2">
      <c r="O32519" s="62"/>
    </row>
    <row r="32520" spans="15:15" x14ac:dyDescent="0.2">
      <c r="O32520" s="62"/>
    </row>
    <row r="32521" spans="15:15" x14ac:dyDescent="0.2">
      <c r="O32521" s="62"/>
    </row>
    <row r="32522" spans="15:15" x14ac:dyDescent="0.2">
      <c r="O32522" s="62"/>
    </row>
    <row r="32523" spans="15:15" x14ac:dyDescent="0.2">
      <c r="O32523" s="62"/>
    </row>
    <row r="32524" spans="15:15" x14ac:dyDescent="0.2">
      <c r="O32524" s="62"/>
    </row>
    <row r="32525" spans="15:15" x14ac:dyDescent="0.2">
      <c r="O32525" s="62"/>
    </row>
    <row r="32526" spans="15:15" x14ac:dyDescent="0.2">
      <c r="O32526" s="62"/>
    </row>
    <row r="32527" spans="15:15" x14ac:dyDescent="0.2">
      <c r="O32527" s="62"/>
    </row>
    <row r="32528" spans="15:15" x14ac:dyDescent="0.2">
      <c r="O32528" s="62"/>
    </row>
    <row r="32529" spans="15:15" x14ac:dyDescent="0.2">
      <c r="O32529" s="62"/>
    </row>
    <row r="32530" spans="15:15" x14ac:dyDescent="0.2">
      <c r="O32530" s="62"/>
    </row>
    <row r="32531" spans="15:15" x14ac:dyDescent="0.2">
      <c r="O32531" s="62"/>
    </row>
    <row r="32532" spans="15:15" x14ac:dyDescent="0.2">
      <c r="O32532" s="62"/>
    </row>
    <row r="32533" spans="15:15" x14ac:dyDescent="0.2">
      <c r="O32533" s="62"/>
    </row>
    <row r="32534" spans="15:15" x14ac:dyDescent="0.2">
      <c r="O32534" s="62"/>
    </row>
    <row r="32535" spans="15:15" x14ac:dyDescent="0.2">
      <c r="O32535" s="62"/>
    </row>
    <row r="32536" spans="15:15" x14ac:dyDescent="0.2">
      <c r="O32536" s="62"/>
    </row>
    <row r="32537" spans="15:15" x14ac:dyDescent="0.2">
      <c r="O32537" s="62"/>
    </row>
    <row r="32538" spans="15:15" x14ac:dyDescent="0.2">
      <c r="O32538" s="62"/>
    </row>
    <row r="32539" spans="15:15" x14ac:dyDescent="0.2">
      <c r="O32539" s="62"/>
    </row>
    <row r="32540" spans="15:15" x14ac:dyDescent="0.2">
      <c r="O32540" s="62"/>
    </row>
    <row r="32541" spans="15:15" x14ac:dyDescent="0.2">
      <c r="O32541" s="62"/>
    </row>
    <row r="32542" spans="15:15" x14ac:dyDescent="0.2">
      <c r="O32542" s="62"/>
    </row>
    <row r="32543" spans="15:15" x14ac:dyDescent="0.2">
      <c r="O32543" s="62"/>
    </row>
    <row r="32544" spans="15:15" x14ac:dyDescent="0.2">
      <c r="O32544" s="62"/>
    </row>
    <row r="32545" spans="15:15" x14ac:dyDescent="0.2">
      <c r="O32545" s="62"/>
    </row>
    <row r="32546" spans="15:15" x14ac:dyDescent="0.2">
      <c r="O32546" s="62"/>
    </row>
    <row r="32547" spans="15:15" x14ac:dyDescent="0.2">
      <c r="O32547" s="62"/>
    </row>
    <row r="32548" spans="15:15" x14ac:dyDescent="0.2">
      <c r="O32548" s="62"/>
    </row>
    <row r="32549" spans="15:15" x14ac:dyDescent="0.2">
      <c r="O32549" s="62"/>
    </row>
    <row r="32550" spans="15:15" x14ac:dyDescent="0.2">
      <c r="O32550" s="62"/>
    </row>
    <row r="32551" spans="15:15" x14ac:dyDescent="0.2">
      <c r="O32551" s="62"/>
    </row>
    <row r="32552" spans="15:15" x14ac:dyDescent="0.2">
      <c r="O32552" s="62"/>
    </row>
    <row r="32553" spans="15:15" x14ac:dyDescent="0.2">
      <c r="O32553" s="62"/>
    </row>
    <row r="32554" spans="15:15" x14ac:dyDescent="0.2">
      <c r="O32554" s="62"/>
    </row>
    <row r="32555" spans="15:15" x14ac:dyDescent="0.2">
      <c r="O32555" s="62"/>
    </row>
    <row r="32556" spans="15:15" x14ac:dyDescent="0.2">
      <c r="O32556" s="62"/>
    </row>
    <row r="32557" spans="15:15" x14ac:dyDescent="0.2">
      <c r="O32557" s="62"/>
    </row>
    <row r="32558" spans="15:15" x14ac:dyDescent="0.2">
      <c r="O32558" s="62"/>
    </row>
    <row r="32559" spans="15:15" x14ac:dyDescent="0.2">
      <c r="O32559" s="62"/>
    </row>
    <row r="32560" spans="15:15" x14ac:dyDescent="0.2">
      <c r="O32560" s="62"/>
    </row>
    <row r="32561" spans="15:15" x14ac:dyDescent="0.2">
      <c r="O32561" s="62"/>
    </row>
    <row r="32562" spans="15:15" x14ac:dyDescent="0.2">
      <c r="O32562" s="62"/>
    </row>
    <row r="32563" spans="15:15" x14ac:dyDescent="0.2">
      <c r="O32563" s="62"/>
    </row>
    <row r="32564" spans="15:15" x14ac:dyDescent="0.2">
      <c r="O32564" s="62"/>
    </row>
    <row r="32565" spans="15:15" x14ac:dyDescent="0.2">
      <c r="O32565" s="62"/>
    </row>
    <row r="32566" spans="15:15" x14ac:dyDescent="0.2">
      <c r="O32566" s="62"/>
    </row>
    <row r="32567" spans="15:15" x14ac:dyDescent="0.2">
      <c r="O32567" s="62"/>
    </row>
    <row r="32568" spans="15:15" x14ac:dyDescent="0.2">
      <c r="O32568" s="62"/>
    </row>
    <row r="32569" spans="15:15" x14ac:dyDescent="0.2">
      <c r="O32569" s="62"/>
    </row>
    <row r="32570" spans="15:15" x14ac:dyDescent="0.2">
      <c r="O32570" s="62"/>
    </row>
    <row r="32571" spans="15:15" x14ac:dyDescent="0.2">
      <c r="O32571" s="62"/>
    </row>
    <row r="32572" spans="15:15" x14ac:dyDescent="0.2">
      <c r="O32572" s="62"/>
    </row>
    <row r="32573" spans="15:15" x14ac:dyDescent="0.2">
      <c r="O32573" s="62"/>
    </row>
    <row r="32574" spans="15:15" x14ac:dyDescent="0.2">
      <c r="O32574" s="62"/>
    </row>
    <row r="32575" spans="15:15" x14ac:dyDescent="0.2">
      <c r="O32575" s="62"/>
    </row>
    <row r="32576" spans="15:15" x14ac:dyDescent="0.2">
      <c r="O32576" s="62"/>
    </row>
    <row r="32577" spans="15:15" x14ac:dyDescent="0.2">
      <c r="O32577" s="62"/>
    </row>
    <row r="32578" spans="15:15" x14ac:dyDescent="0.2">
      <c r="O32578" s="62"/>
    </row>
    <row r="32579" spans="15:15" x14ac:dyDescent="0.2">
      <c r="O32579" s="62"/>
    </row>
    <row r="32580" spans="15:15" x14ac:dyDescent="0.2">
      <c r="O32580" s="62"/>
    </row>
    <row r="32581" spans="15:15" x14ac:dyDescent="0.2">
      <c r="O32581" s="62"/>
    </row>
    <row r="32582" spans="15:15" x14ac:dyDescent="0.2">
      <c r="O32582" s="62"/>
    </row>
    <row r="32583" spans="15:15" x14ac:dyDescent="0.2">
      <c r="O32583" s="62"/>
    </row>
    <row r="32584" spans="15:15" x14ac:dyDescent="0.2">
      <c r="O32584" s="62"/>
    </row>
    <row r="32585" spans="15:15" x14ac:dyDescent="0.2">
      <c r="O32585" s="62"/>
    </row>
    <row r="32586" spans="15:15" x14ac:dyDescent="0.2">
      <c r="O32586" s="62"/>
    </row>
    <row r="32587" spans="15:15" x14ac:dyDescent="0.2">
      <c r="O32587" s="62"/>
    </row>
    <row r="32588" spans="15:15" x14ac:dyDescent="0.2">
      <c r="O32588" s="62"/>
    </row>
    <row r="32589" spans="15:15" x14ac:dyDescent="0.2">
      <c r="O32589" s="62"/>
    </row>
    <row r="32590" spans="15:15" x14ac:dyDescent="0.2">
      <c r="O32590" s="62"/>
    </row>
    <row r="32591" spans="15:15" x14ac:dyDescent="0.2">
      <c r="O32591" s="62"/>
    </row>
    <row r="32592" spans="15:15" x14ac:dyDescent="0.2">
      <c r="O32592" s="62"/>
    </row>
    <row r="32593" spans="15:15" x14ac:dyDescent="0.2">
      <c r="O32593" s="62"/>
    </row>
    <row r="32594" spans="15:15" x14ac:dyDescent="0.2">
      <c r="O32594" s="62"/>
    </row>
    <row r="32595" spans="15:15" x14ac:dyDescent="0.2">
      <c r="O32595" s="62"/>
    </row>
    <row r="32596" spans="15:15" x14ac:dyDescent="0.2">
      <c r="O32596" s="62"/>
    </row>
    <row r="32597" spans="15:15" x14ac:dyDescent="0.2">
      <c r="O32597" s="62"/>
    </row>
    <row r="32598" spans="15:15" x14ac:dyDescent="0.2">
      <c r="O32598" s="62"/>
    </row>
    <row r="32599" spans="15:15" x14ac:dyDescent="0.2">
      <c r="O32599" s="62"/>
    </row>
    <row r="32600" spans="15:15" x14ac:dyDescent="0.2">
      <c r="O32600" s="62"/>
    </row>
    <row r="32601" spans="15:15" x14ac:dyDescent="0.2">
      <c r="O32601" s="62"/>
    </row>
    <row r="32602" spans="15:15" x14ac:dyDescent="0.2">
      <c r="O32602" s="62"/>
    </row>
    <row r="32603" spans="15:15" x14ac:dyDescent="0.2">
      <c r="O32603" s="62"/>
    </row>
    <row r="32604" spans="15:15" x14ac:dyDescent="0.2">
      <c r="O32604" s="62"/>
    </row>
    <row r="32605" spans="15:15" x14ac:dyDescent="0.2">
      <c r="O32605" s="62"/>
    </row>
    <row r="32606" spans="15:15" x14ac:dyDescent="0.2">
      <c r="O32606" s="62"/>
    </row>
    <row r="32607" spans="15:15" x14ac:dyDescent="0.2">
      <c r="O32607" s="62"/>
    </row>
    <row r="32608" spans="15:15" x14ac:dyDescent="0.2">
      <c r="O32608" s="62"/>
    </row>
    <row r="32609" spans="15:15" x14ac:dyDescent="0.2">
      <c r="O32609" s="62"/>
    </row>
    <row r="32610" spans="15:15" x14ac:dyDescent="0.2">
      <c r="O32610" s="62"/>
    </row>
    <row r="32611" spans="15:15" x14ac:dyDescent="0.2">
      <c r="O32611" s="62"/>
    </row>
    <row r="32612" spans="15:15" x14ac:dyDescent="0.2">
      <c r="O32612" s="62"/>
    </row>
    <row r="32613" spans="15:15" x14ac:dyDescent="0.2">
      <c r="O32613" s="62"/>
    </row>
    <row r="32614" spans="15:15" x14ac:dyDescent="0.2">
      <c r="O32614" s="62"/>
    </row>
    <row r="32615" spans="15:15" x14ac:dyDescent="0.2">
      <c r="O32615" s="62"/>
    </row>
    <row r="32616" spans="15:15" x14ac:dyDescent="0.2">
      <c r="O32616" s="62"/>
    </row>
    <row r="32617" spans="15:15" x14ac:dyDescent="0.2">
      <c r="O32617" s="62"/>
    </row>
    <row r="32618" spans="15:15" x14ac:dyDescent="0.2">
      <c r="O32618" s="62"/>
    </row>
    <row r="32619" spans="15:15" x14ac:dyDescent="0.2">
      <c r="O32619" s="62"/>
    </row>
    <row r="32620" spans="15:15" x14ac:dyDescent="0.2">
      <c r="O32620" s="62"/>
    </row>
    <row r="32621" spans="15:15" x14ac:dyDescent="0.2">
      <c r="O32621" s="62"/>
    </row>
    <row r="32622" spans="15:15" x14ac:dyDescent="0.2">
      <c r="O32622" s="62"/>
    </row>
    <row r="32623" spans="15:15" x14ac:dyDescent="0.2">
      <c r="O32623" s="62"/>
    </row>
    <row r="32624" spans="15:15" x14ac:dyDescent="0.2">
      <c r="O32624" s="62"/>
    </row>
    <row r="32625" spans="15:15" x14ac:dyDescent="0.2">
      <c r="O32625" s="62"/>
    </row>
    <row r="32626" spans="15:15" x14ac:dyDescent="0.2">
      <c r="O32626" s="62"/>
    </row>
    <row r="32627" spans="15:15" x14ac:dyDescent="0.2">
      <c r="O32627" s="62"/>
    </row>
    <row r="32628" spans="15:15" x14ac:dyDescent="0.2">
      <c r="O32628" s="62"/>
    </row>
    <row r="32629" spans="15:15" x14ac:dyDescent="0.2">
      <c r="O32629" s="62"/>
    </row>
    <row r="32630" spans="15:15" x14ac:dyDescent="0.2">
      <c r="O32630" s="62"/>
    </row>
    <row r="32631" spans="15:15" x14ac:dyDescent="0.2">
      <c r="O32631" s="62"/>
    </row>
    <row r="32632" spans="15:15" x14ac:dyDescent="0.2">
      <c r="O32632" s="62"/>
    </row>
    <row r="32633" spans="15:15" x14ac:dyDescent="0.2">
      <c r="O32633" s="62"/>
    </row>
    <row r="32634" spans="15:15" x14ac:dyDescent="0.2">
      <c r="O32634" s="62"/>
    </row>
    <row r="32635" spans="15:15" x14ac:dyDescent="0.2">
      <c r="O32635" s="62"/>
    </row>
    <row r="32636" spans="15:15" x14ac:dyDescent="0.2">
      <c r="O32636" s="62"/>
    </row>
    <row r="32637" spans="15:15" x14ac:dyDescent="0.2">
      <c r="O32637" s="62"/>
    </row>
    <row r="32638" spans="15:15" x14ac:dyDescent="0.2">
      <c r="O32638" s="62"/>
    </row>
    <row r="32639" spans="15:15" x14ac:dyDescent="0.2">
      <c r="O32639" s="62"/>
    </row>
    <row r="32640" spans="15:15" x14ac:dyDescent="0.2">
      <c r="O32640" s="62"/>
    </row>
    <row r="32641" spans="15:15" x14ac:dyDescent="0.2">
      <c r="O32641" s="62"/>
    </row>
    <row r="32642" spans="15:15" x14ac:dyDescent="0.2">
      <c r="O32642" s="62"/>
    </row>
    <row r="32643" spans="15:15" x14ac:dyDescent="0.2">
      <c r="O32643" s="62"/>
    </row>
    <row r="32644" spans="15:15" x14ac:dyDescent="0.2">
      <c r="O32644" s="62"/>
    </row>
    <row r="32645" spans="15:15" x14ac:dyDescent="0.2">
      <c r="O32645" s="62"/>
    </row>
    <row r="32646" spans="15:15" x14ac:dyDescent="0.2">
      <c r="O32646" s="62"/>
    </row>
    <row r="32647" spans="15:15" x14ac:dyDescent="0.2">
      <c r="O32647" s="62"/>
    </row>
    <row r="32648" spans="15:15" x14ac:dyDescent="0.2">
      <c r="O32648" s="62"/>
    </row>
    <row r="32649" spans="15:15" x14ac:dyDescent="0.2">
      <c r="O32649" s="62"/>
    </row>
    <row r="32650" spans="15:15" x14ac:dyDescent="0.2">
      <c r="O32650" s="62"/>
    </row>
    <row r="32651" spans="15:15" x14ac:dyDescent="0.2">
      <c r="O32651" s="62"/>
    </row>
    <row r="32652" spans="15:15" x14ac:dyDescent="0.2">
      <c r="O32652" s="62"/>
    </row>
    <row r="32653" spans="15:15" x14ac:dyDescent="0.2">
      <c r="O32653" s="62"/>
    </row>
    <row r="32654" spans="15:15" x14ac:dyDescent="0.2">
      <c r="O32654" s="62"/>
    </row>
    <row r="32655" spans="15:15" x14ac:dyDescent="0.2">
      <c r="O32655" s="62"/>
    </row>
    <row r="32656" spans="15:15" x14ac:dyDescent="0.2">
      <c r="O32656" s="62"/>
    </row>
    <row r="32657" spans="15:15" x14ac:dyDescent="0.2">
      <c r="O32657" s="62"/>
    </row>
    <row r="32658" spans="15:15" x14ac:dyDescent="0.2">
      <c r="O32658" s="62"/>
    </row>
    <row r="32659" spans="15:15" x14ac:dyDescent="0.2">
      <c r="O32659" s="62"/>
    </row>
    <row r="32660" spans="15:15" x14ac:dyDescent="0.2">
      <c r="O32660" s="62"/>
    </row>
    <row r="32661" spans="15:15" x14ac:dyDescent="0.2">
      <c r="O32661" s="62"/>
    </row>
    <row r="32662" spans="15:15" x14ac:dyDescent="0.2">
      <c r="O32662" s="62"/>
    </row>
    <row r="32663" spans="15:15" x14ac:dyDescent="0.2">
      <c r="O32663" s="62"/>
    </row>
    <row r="32664" spans="15:15" x14ac:dyDescent="0.2">
      <c r="O32664" s="62"/>
    </row>
    <row r="32665" spans="15:15" x14ac:dyDescent="0.2">
      <c r="O32665" s="62"/>
    </row>
    <row r="32666" spans="15:15" x14ac:dyDescent="0.2">
      <c r="O32666" s="62"/>
    </row>
    <row r="32667" spans="15:15" x14ac:dyDescent="0.2">
      <c r="O32667" s="62"/>
    </row>
    <row r="32668" spans="15:15" x14ac:dyDescent="0.2">
      <c r="O32668" s="62"/>
    </row>
    <row r="32669" spans="15:15" x14ac:dyDescent="0.2">
      <c r="O32669" s="62"/>
    </row>
    <row r="32670" spans="15:15" x14ac:dyDescent="0.2">
      <c r="O32670" s="62"/>
    </row>
    <row r="32671" spans="15:15" x14ac:dyDescent="0.2">
      <c r="O32671" s="62"/>
    </row>
    <row r="32672" spans="15:15" x14ac:dyDescent="0.2">
      <c r="O32672" s="62"/>
    </row>
    <row r="32673" spans="15:15" x14ac:dyDescent="0.2">
      <c r="O32673" s="62"/>
    </row>
    <row r="32674" spans="15:15" x14ac:dyDescent="0.2">
      <c r="O32674" s="62"/>
    </row>
    <row r="32675" spans="15:15" x14ac:dyDescent="0.2">
      <c r="O32675" s="62"/>
    </row>
    <row r="32676" spans="15:15" x14ac:dyDescent="0.2">
      <c r="O32676" s="62"/>
    </row>
    <row r="32677" spans="15:15" x14ac:dyDescent="0.2">
      <c r="O32677" s="62"/>
    </row>
    <row r="32678" spans="15:15" x14ac:dyDescent="0.2">
      <c r="O32678" s="62"/>
    </row>
    <row r="32679" spans="15:15" x14ac:dyDescent="0.2">
      <c r="O32679" s="62"/>
    </row>
    <row r="32680" spans="15:15" x14ac:dyDescent="0.2">
      <c r="O32680" s="62"/>
    </row>
    <row r="32681" spans="15:15" x14ac:dyDescent="0.2">
      <c r="O32681" s="62"/>
    </row>
    <row r="32682" spans="15:15" x14ac:dyDescent="0.2">
      <c r="O32682" s="62"/>
    </row>
    <row r="32683" spans="15:15" x14ac:dyDescent="0.2">
      <c r="O32683" s="62"/>
    </row>
    <row r="32684" spans="15:15" x14ac:dyDescent="0.2">
      <c r="O32684" s="62"/>
    </row>
    <row r="32685" spans="15:15" x14ac:dyDescent="0.2">
      <c r="O32685" s="62"/>
    </row>
    <row r="32686" spans="15:15" x14ac:dyDescent="0.2">
      <c r="O32686" s="62"/>
    </row>
    <row r="32687" spans="15:15" x14ac:dyDescent="0.2">
      <c r="O32687" s="62"/>
    </row>
    <row r="32688" spans="15:15" x14ac:dyDescent="0.2">
      <c r="O32688" s="62"/>
    </row>
    <row r="32689" spans="15:15" x14ac:dyDescent="0.2">
      <c r="O32689" s="62"/>
    </row>
    <row r="32690" spans="15:15" x14ac:dyDescent="0.2">
      <c r="O32690" s="62"/>
    </row>
    <row r="32691" spans="15:15" x14ac:dyDescent="0.2">
      <c r="O32691" s="62"/>
    </row>
    <row r="32692" spans="15:15" x14ac:dyDescent="0.2">
      <c r="O32692" s="62"/>
    </row>
    <row r="32693" spans="15:15" x14ac:dyDescent="0.2">
      <c r="O32693" s="62"/>
    </row>
    <row r="32694" spans="15:15" x14ac:dyDescent="0.2">
      <c r="O32694" s="62"/>
    </row>
    <row r="32695" spans="15:15" x14ac:dyDescent="0.2">
      <c r="O32695" s="62"/>
    </row>
    <row r="32696" spans="15:15" x14ac:dyDescent="0.2">
      <c r="O32696" s="62"/>
    </row>
    <row r="32697" spans="15:15" x14ac:dyDescent="0.2">
      <c r="O32697" s="62"/>
    </row>
    <row r="32698" spans="15:15" x14ac:dyDescent="0.2">
      <c r="O32698" s="62"/>
    </row>
    <row r="32699" spans="15:15" x14ac:dyDescent="0.2">
      <c r="O32699" s="62"/>
    </row>
    <row r="32700" spans="15:15" x14ac:dyDescent="0.2">
      <c r="O32700" s="62"/>
    </row>
    <row r="32701" spans="15:15" x14ac:dyDescent="0.2">
      <c r="O32701" s="62"/>
    </row>
    <row r="32702" spans="15:15" x14ac:dyDescent="0.2">
      <c r="O32702" s="62"/>
    </row>
    <row r="32703" spans="15:15" x14ac:dyDescent="0.2">
      <c r="O32703" s="62"/>
    </row>
    <row r="32704" spans="15:15" x14ac:dyDescent="0.2">
      <c r="O32704" s="62"/>
    </row>
    <row r="32705" spans="15:15" x14ac:dyDescent="0.2">
      <c r="O32705" s="62"/>
    </row>
    <row r="32706" spans="15:15" x14ac:dyDescent="0.2">
      <c r="O32706" s="62"/>
    </row>
    <row r="32707" spans="15:15" x14ac:dyDescent="0.2">
      <c r="O32707" s="62"/>
    </row>
    <row r="32708" spans="15:15" x14ac:dyDescent="0.2">
      <c r="O32708" s="62"/>
    </row>
    <row r="32709" spans="15:15" x14ac:dyDescent="0.2">
      <c r="O32709" s="62"/>
    </row>
    <row r="32710" spans="15:15" x14ac:dyDescent="0.2">
      <c r="O32710" s="62"/>
    </row>
    <row r="32711" spans="15:15" x14ac:dyDescent="0.2">
      <c r="O32711" s="62"/>
    </row>
    <row r="32712" spans="15:15" x14ac:dyDescent="0.2">
      <c r="O32712" s="62"/>
    </row>
    <row r="32713" spans="15:15" x14ac:dyDescent="0.2">
      <c r="O32713" s="62"/>
    </row>
    <row r="32714" spans="15:15" x14ac:dyDescent="0.2">
      <c r="O32714" s="62"/>
    </row>
    <row r="32715" spans="15:15" x14ac:dyDescent="0.2">
      <c r="O32715" s="62"/>
    </row>
    <row r="32716" spans="15:15" x14ac:dyDescent="0.2">
      <c r="O32716" s="62"/>
    </row>
    <row r="32717" spans="15:15" x14ac:dyDescent="0.2">
      <c r="O32717" s="62"/>
    </row>
    <row r="32718" spans="15:15" x14ac:dyDescent="0.2">
      <c r="O32718" s="62"/>
    </row>
    <row r="32719" spans="15:15" x14ac:dyDescent="0.2">
      <c r="O32719" s="62"/>
    </row>
    <row r="32720" spans="15:15" x14ac:dyDescent="0.2">
      <c r="O32720" s="62"/>
    </row>
    <row r="32721" spans="15:15" x14ac:dyDescent="0.2">
      <c r="O32721" s="62"/>
    </row>
    <row r="32722" spans="15:15" x14ac:dyDescent="0.2">
      <c r="O32722" s="62"/>
    </row>
    <row r="32723" spans="15:15" x14ac:dyDescent="0.2">
      <c r="O32723" s="62"/>
    </row>
    <row r="32724" spans="15:15" x14ac:dyDescent="0.2">
      <c r="O32724" s="62"/>
    </row>
    <row r="32725" spans="15:15" x14ac:dyDescent="0.2">
      <c r="O32725" s="62"/>
    </row>
    <row r="32726" spans="15:15" x14ac:dyDescent="0.2">
      <c r="O32726" s="62"/>
    </row>
    <row r="32727" spans="15:15" x14ac:dyDescent="0.2">
      <c r="O32727" s="62"/>
    </row>
    <row r="32728" spans="15:15" x14ac:dyDescent="0.2">
      <c r="O32728" s="62"/>
    </row>
    <row r="32729" spans="15:15" x14ac:dyDescent="0.2">
      <c r="O32729" s="62"/>
    </row>
    <row r="32730" spans="15:15" x14ac:dyDescent="0.2">
      <c r="O32730" s="62"/>
    </row>
    <row r="32731" spans="15:15" x14ac:dyDescent="0.2">
      <c r="O32731" s="62"/>
    </row>
    <row r="32732" spans="15:15" x14ac:dyDescent="0.2">
      <c r="O32732" s="62"/>
    </row>
    <row r="32733" spans="15:15" x14ac:dyDescent="0.2">
      <c r="O32733" s="62"/>
    </row>
    <row r="32734" spans="15:15" x14ac:dyDescent="0.2">
      <c r="O32734" s="62"/>
    </row>
    <row r="32735" spans="15:15" x14ac:dyDescent="0.2">
      <c r="O32735" s="62"/>
    </row>
    <row r="32736" spans="15:15" x14ac:dyDescent="0.2">
      <c r="O32736" s="62"/>
    </row>
    <row r="32737" spans="15:15" x14ac:dyDescent="0.2">
      <c r="O32737" s="62"/>
    </row>
    <row r="32738" spans="15:15" x14ac:dyDescent="0.2">
      <c r="O32738" s="62"/>
    </row>
    <row r="32739" spans="15:15" x14ac:dyDescent="0.2">
      <c r="O32739" s="62"/>
    </row>
    <row r="32740" spans="15:15" x14ac:dyDescent="0.2">
      <c r="O32740" s="62"/>
    </row>
    <row r="32741" spans="15:15" x14ac:dyDescent="0.2">
      <c r="O32741" s="62"/>
    </row>
    <row r="32742" spans="15:15" x14ac:dyDescent="0.2">
      <c r="O32742" s="62"/>
    </row>
    <row r="32743" spans="15:15" x14ac:dyDescent="0.2">
      <c r="O32743" s="62"/>
    </row>
    <row r="32744" spans="15:15" x14ac:dyDescent="0.2">
      <c r="O32744" s="62"/>
    </row>
    <row r="32745" spans="15:15" x14ac:dyDescent="0.2">
      <c r="O32745" s="62"/>
    </row>
    <row r="32746" spans="15:15" x14ac:dyDescent="0.2">
      <c r="O32746" s="62"/>
    </row>
    <row r="32747" spans="15:15" x14ac:dyDescent="0.2">
      <c r="O32747" s="62"/>
    </row>
    <row r="32748" spans="15:15" x14ac:dyDescent="0.2">
      <c r="O32748" s="62"/>
    </row>
    <row r="32749" spans="15:15" x14ac:dyDescent="0.2">
      <c r="O32749" s="62"/>
    </row>
    <row r="32750" spans="15:15" x14ac:dyDescent="0.2">
      <c r="O32750" s="62"/>
    </row>
    <row r="32751" spans="15:15" x14ac:dyDescent="0.2">
      <c r="O32751" s="62"/>
    </row>
    <row r="32752" spans="15:15" x14ac:dyDescent="0.2">
      <c r="O32752" s="62"/>
    </row>
    <row r="32753" spans="15:15" x14ac:dyDescent="0.2">
      <c r="O32753" s="62"/>
    </row>
    <row r="32754" spans="15:15" x14ac:dyDescent="0.2">
      <c r="O32754" s="62"/>
    </row>
    <row r="32755" spans="15:15" x14ac:dyDescent="0.2">
      <c r="O32755" s="62"/>
    </row>
    <row r="32756" spans="15:15" x14ac:dyDescent="0.2">
      <c r="O32756" s="62"/>
    </row>
    <row r="32757" spans="15:15" x14ac:dyDescent="0.2">
      <c r="O32757" s="62"/>
    </row>
    <row r="32758" spans="15:15" x14ac:dyDescent="0.2">
      <c r="O32758" s="62"/>
    </row>
    <row r="32759" spans="15:15" x14ac:dyDescent="0.2">
      <c r="O32759" s="62"/>
    </row>
    <row r="32760" spans="15:15" x14ac:dyDescent="0.2">
      <c r="O32760" s="62"/>
    </row>
    <row r="32761" spans="15:15" x14ac:dyDescent="0.2">
      <c r="O32761" s="62"/>
    </row>
    <row r="32762" spans="15:15" x14ac:dyDescent="0.2">
      <c r="O32762" s="62"/>
    </row>
    <row r="32763" spans="15:15" x14ac:dyDescent="0.2">
      <c r="O32763" s="62"/>
    </row>
    <row r="32764" spans="15:15" x14ac:dyDescent="0.2">
      <c r="O32764" s="62"/>
    </row>
    <row r="32765" spans="15:15" x14ac:dyDescent="0.2">
      <c r="O32765" s="62"/>
    </row>
    <row r="32766" spans="15:15" x14ac:dyDescent="0.2">
      <c r="O32766" s="62"/>
    </row>
    <row r="32767" spans="15:15" x14ac:dyDescent="0.2">
      <c r="O32767" s="62"/>
    </row>
    <row r="32768" spans="15:15" x14ac:dyDescent="0.2">
      <c r="O32768" s="62"/>
    </row>
    <row r="32769" spans="15:15" x14ac:dyDescent="0.2">
      <c r="O32769" s="62"/>
    </row>
    <row r="32770" spans="15:15" x14ac:dyDescent="0.2">
      <c r="O32770" s="62"/>
    </row>
    <row r="32771" spans="15:15" x14ac:dyDescent="0.2">
      <c r="O32771" s="62"/>
    </row>
    <row r="32772" spans="15:15" x14ac:dyDescent="0.2">
      <c r="O32772" s="62"/>
    </row>
    <row r="32773" spans="15:15" x14ac:dyDescent="0.2">
      <c r="O32773" s="62"/>
    </row>
    <row r="32774" spans="15:15" x14ac:dyDescent="0.2">
      <c r="O32774" s="62"/>
    </row>
    <row r="32775" spans="15:15" x14ac:dyDescent="0.2">
      <c r="O32775" s="62"/>
    </row>
    <row r="32776" spans="15:15" x14ac:dyDescent="0.2">
      <c r="O32776" s="62"/>
    </row>
    <row r="32777" spans="15:15" x14ac:dyDescent="0.2">
      <c r="O32777" s="62"/>
    </row>
    <row r="32778" spans="15:15" x14ac:dyDescent="0.2">
      <c r="O32778" s="62"/>
    </row>
    <row r="32779" spans="15:15" x14ac:dyDescent="0.2">
      <c r="O32779" s="62"/>
    </row>
    <row r="32780" spans="15:15" x14ac:dyDescent="0.2">
      <c r="O32780" s="62"/>
    </row>
    <row r="32781" spans="15:15" x14ac:dyDescent="0.2">
      <c r="O32781" s="62"/>
    </row>
    <row r="32782" spans="15:15" x14ac:dyDescent="0.2">
      <c r="O32782" s="62"/>
    </row>
    <row r="32783" spans="15:15" x14ac:dyDescent="0.2">
      <c r="O32783" s="62"/>
    </row>
    <row r="32784" spans="15:15" x14ac:dyDescent="0.2">
      <c r="O32784" s="62"/>
    </row>
    <row r="32785" spans="15:15" x14ac:dyDescent="0.2">
      <c r="O32785" s="62"/>
    </row>
    <row r="32786" spans="15:15" x14ac:dyDescent="0.2">
      <c r="O32786" s="62"/>
    </row>
    <row r="32787" spans="15:15" x14ac:dyDescent="0.2">
      <c r="O32787" s="62"/>
    </row>
    <row r="32788" spans="15:15" x14ac:dyDescent="0.2">
      <c r="O32788" s="62"/>
    </row>
    <row r="32789" spans="15:15" x14ac:dyDescent="0.2">
      <c r="O32789" s="62"/>
    </row>
    <row r="32790" spans="15:15" x14ac:dyDescent="0.2">
      <c r="O32790" s="62"/>
    </row>
    <row r="32791" spans="15:15" x14ac:dyDescent="0.2">
      <c r="O32791" s="62"/>
    </row>
    <row r="32792" spans="15:15" x14ac:dyDescent="0.2">
      <c r="O32792" s="62"/>
    </row>
    <row r="32793" spans="15:15" x14ac:dyDescent="0.2">
      <c r="O32793" s="62"/>
    </row>
    <row r="32794" spans="15:15" x14ac:dyDescent="0.2">
      <c r="O32794" s="62"/>
    </row>
    <row r="32795" spans="15:15" x14ac:dyDescent="0.2">
      <c r="O32795" s="62"/>
    </row>
    <row r="32796" spans="15:15" x14ac:dyDescent="0.2">
      <c r="O32796" s="62"/>
    </row>
    <row r="32797" spans="15:15" x14ac:dyDescent="0.2">
      <c r="O32797" s="62"/>
    </row>
    <row r="32798" spans="15:15" x14ac:dyDescent="0.2">
      <c r="O32798" s="62"/>
    </row>
    <row r="32799" spans="15:15" x14ac:dyDescent="0.2">
      <c r="O32799" s="62"/>
    </row>
    <row r="32800" spans="15:15" x14ac:dyDescent="0.2">
      <c r="O32800" s="62"/>
    </row>
    <row r="32801" spans="15:15" x14ac:dyDescent="0.2">
      <c r="O32801" s="62"/>
    </row>
    <row r="32802" spans="15:15" x14ac:dyDescent="0.2">
      <c r="O32802" s="62"/>
    </row>
    <row r="32803" spans="15:15" x14ac:dyDescent="0.2">
      <c r="O32803" s="62"/>
    </row>
    <row r="32804" spans="15:15" x14ac:dyDescent="0.2">
      <c r="O32804" s="62"/>
    </row>
    <row r="32805" spans="15:15" x14ac:dyDescent="0.2">
      <c r="O32805" s="62"/>
    </row>
    <row r="32806" spans="15:15" x14ac:dyDescent="0.2">
      <c r="O32806" s="62"/>
    </row>
    <row r="32807" spans="15:15" x14ac:dyDescent="0.2">
      <c r="O32807" s="62"/>
    </row>
    <row r="32808" spans="15:15" x14ac:dyDescent="0.2">
      <c r="O32808" s="62"/>
    </row>
    <row r="32809" spans="15:15" x14ac:dyDescent="0.2">
      <c r="O32809" s="62"/>
    </row>
    <row r="32810" spans="15:15" x14ac:dyDescent="0.2">
      <c r="O32810" s="62"/>
    </row>
    <row r="32811" spans="15:15" x14ac:dyDescent="0.2">
      <c r="O32811" s="62"/>
    </row>
    <row r="32812" spans="15:15" x14ac:dyDescent="0.2">
      <c r="O32812" s="62"/>
    </row>
    <row r="32813" spans="15:15" x14ac:dyDescent="0.2">
      <c r="O32813" s="62"/>
    </row>
    <row r="32814" spans="15:15" x14ac:dyDescent="0.2">
      <c r="O32814" s="62"/>
    </row>
    <row r="32815" spans="15:15" x14ac:dyDescent="0.2">
      <c r="O32815" s="62"/>
    </row>
    <row r="32816" spans="15:15" x14ac:dyDescent="0.2">
      <c r="O32816" s="62"/>
    </row>
    <row r="32817" spans="15:15" x14ac:dyDescent="0.2">
      <c r="O32817" s="62"/>
    </row>
    <row r="32818" spans="15:15" x14ac:dyDescent="0.2">
      <c r="O32818" s="62"/>
    </row>
    <row r="32819" spans="15:15" x14ac:dyDescent="0.2">
      <c r="O32819" s="62"/>
    </row>
    <row r="32820" spans="15:15" x14ac:dyDescent="0.2">
      <c r="O32820" s="62"/>
    </row>
    <row r="32821" spans="15:15" x14ac:dyDescent="0.2">
      <c r="O32821" s="62"/>
    </row>
    <row r="32822" spans="15:15" x14ac:dyDescent="0.2">
      <c r="O32822" s="62"/>
    </row>
    <row r="32823" spans="15:15" x14ac:dyDescent="0.2">
      <c r="O32823" s="62"/>
    </row>
    <row r="32824" spans="15:15" x14ac:dyDescent="0.2">
      <c r="O32824" s="62"/>
    </row>
    <row r="32825" spans="15:15" x14ac:dyDescent="0.2">
      <c r="O32825" s="62"/>
    </row>
    <row r="32826" spans="15:15" x14ac:dyDescent="0.2">
      <c r="O32826" s="62"/>
    </row>
    <row r="32827" spans="15:15" x14ac:dyDescent="0.2">
      <c r="O32827" s="62"/>
    </row>
    <row r="32828" spans="15:15" x14ac:dyDescent="0.2">
      <c r="O32828" s="62"/>
    </row>
    <row r="32829" spans="15:15" x14ac:dyDescent="0.2">
      <c r="O32829" s="62"/>
    </row>
    <row r="32830" spans="15:15" x14ac:dyDescent="0.2">
      <c r="O32830" s="62"/>
    </row>
    <row r="32831" spans="15:15" x14ac:dyDescent="0.2">
      <c r="O32831" s="62"/>
    </row>
    <row r="32832" spans="15:15" x14ac:dyDescent="0.2">
      <c r="O32832" s="62"/>
    </row>
    <row r="32833" spans="15:15" x14ac:dyDescent="0.2">
      <c r="O32833" s="62"/>
    </row>
    <row r="32834" spans="15:15" x14ac:dyDescent="0.2">
      <c r="O32834" s="62"/>
    </row>
    <row r="32835" spans="15:15" x14ac:dyDescent="0.2">
      <c r="O32835" s="62"/>
    </row>
    <row r="32836" spans="15:15" x14ac:dyDescent="0.2">
      <c r="O32836" s="62"/>
    </row>
    <row r="32837" spans="15:15" x14ac:dyDescent="0.2">
      <c r="O32837" s="62"/>
    </row>
    <row r="32838" spans="15:15" x14ac:dyDescent="0.2">
      <c r="O32838" s="62"/>
    </row>
    <row r="32839" spans="15:15" x14ac:dyDescent="0.2">
      <c r="O32839" s="62"/>
    </row>
    <row r="32840" spans="15:15" x14ac:dyDescent="0.2">
      <c r="O32840" s="62"/>
    </row>
    <row r="32841" spans="15:15" x14ac:dyDescent="0.2">
      <c r="O32841" s="62"/>
    </row>
    <row r="32842" spans="15:15" x14ac:dyDescent="0.2">
      <c r="O32842" s="62"/>
    </row>
    <row r="32843" spans="15:15" x14ac:dyDescent="0.2">
      <c r="O32843" s="62"/>
    </row>
    <row r="32844" spans="15:15" x14ac:dyDescent="0.2">
      <c r="O32844" s="62"/>
    </row>
    <row r="32845" spans="15:15" x14ac:dyDescent="0.2">
      <c r="O32845" s="62"/>
    </row>
    <row r="32846" spans="15:15" x14ac:dyDescent="0.2">
      <c r="O32846" s="62"/>
    </row>
    <row r="32847" spans="15:15" x14ac:dyDescent="0.2">
      <c r="O32847" s="62"/>
    </row>
    <row r="32848" spans="15:15" x14ac:dyDescent="0.2">
      <c r="O32848" s="62"/>
    </row>
    <row r="32849" spans="15:15" x14ac:dyDescent="0.2">
      <c r="O32849" s="62"/>
    </row>
    <row r="32850" spans="15:15" x14ac:dyDescent="0.2">
      <c r="O32850" s="62"/>
    </row>
    <row r="32851" spans="15:15" x14ac:dyDescent="0.2">
      <c r="O32851" s="62"/>
    </row>
    <row r="32852" spans="15:15" x14ac:dyDescent="0.2">
      <c r="O32852" s="62"/>
    </row>
    <row r="32853" spans="15:15" x14ac:dyDescent="0.2">
      <c r="O32853" s="62"/>
    </row>
    <row r="32854" spans="15:15" x14ac:dyDescent="0.2">
      <c r="O32854" s="62"/>
    </row>
    <row r="32855" spans="15:15" x14ac:dyDescent="0.2">
      <c r="O32855" s="62"/>
    </row>
    <row r="32856" spans="15:15" x14ac:dyDescent="0.2">
      <c r="O32856" s="62"/>
    </row>
    <row r="32857" spans="15:15" x14ac:dyDescent="0.2">
      <c r="O32857" s="62"/>
    </row>
    <row r="32858" spans="15:15" x14ac:dyDescent="0.2">
      <c r="O32858" s="62"/>
    </row>
    <row r="32859" spans="15:15" x14ac:dyDescent="0.2">
      <c r="O32859" s="62"/>
    </row>
    <row r="32860" spans="15:15" x14ac:dyDescent="0.2">
      <c r="O32860" s="62"/>
    </row>
    <row r="32861" spans="15:15" x14ac:dyDescent="0.2">
      <c r="O32861" s="62"/>
    </row>
    <row r="32862" spans="15:15" x14ac:dyDescent="0.2">
      <c r="O32862" s="62"/>
    </row>
    <row r="32863" spans="15:15" x14ac:dyDescent="0.2">
      <c r="O32863" s="62"/>
    </row>
    <row r="32864" spans="15:15" x14ac:dyDescent="0.2">
      <c r="O32864" s="62"/>
    </row>
    <row r="32865" spans="15:15" x14ac:dyDescent="0.2">
      <c r="O32865" s="62"/>
    </row>
    <row r="32866" spans="15:15" x14ac:dyDescent="0.2">
      <c r="O32866" s="62"/>
    </row>
    <row r="32867" spans="15:15" x14ac:dyDescent="0.2">
      <c r="O32867" s="62"/>
    </row>
    <row r="32868" spans="15:15" x14ac:dyDescent="0.2">
      <c r="O32868" s="62"/>
    </row>
    <row r="32869" spans="15:15" x14ac:dyDescent="0.2">
      <c r="O32869" s="62"/>
    </row>
    <row r="32870" spans="15:15" x14ac:dyDescent="0.2">
      <c r="O32870" s="62"/>
    </row>
    <row r="32871" spans="15:15" x14ac:dyDescent="0.2">
      <c r="O32871" s="62"/>
    </row>
    <row r="32872" spans="15:15" x14ac:dyDescent="0.2">
      <c r="O32872" s="62"/>
    </row>
    <row r="32873" spans="15:15" x14ac:dyDescent="0.2">
      <c r="O32873" s="62"/>
    </row>
    <row r="32874" spans="15:15" x14ac:dyDescent="0.2">
      <c r="O32874" s="62"/>
    </row>
    <row r="32875" spans="15:15" x14ac:dyDescent="0.2">
      <c r="O32875" s="62"/>
    </row>
    <row r="32876" spans="15:15" x14ac:dyDescent="0.2">
      <c r="O32876" s="62"/>
    </row>
    <row r="32877" spans="15:15" x14ac:dyDescent="0.2">
      <c r="O32877" s="62"/>
    </row>
    <row r="32878" spans="15:15" x14ac:dyDescent="0.2">
      <c r="O32878" s="62"/>
    </row>
    <row r="32879" spans="15:15" x14ac:dyDescent="0.2">
      <c r="O32879" s="62"/>
    </row>
    <row r="32880" spans="15:15" x14ac:dyDescent="0.2">
      <c r="O32880" s="62"/>
    </row>
    <row r="32881" spans="15:15" x14ac:dyDescent="0.2">
      <c r="O32881" s="62"/>
    </row>
    <row r="32882" spans="15:15" x14ac:dyDescent="0.2">
      <c r="O32882" s="62"/>
    </row>
    <row r="32883" spans="15:15" x14ac:dyDescent="0.2">
      <c r="O32883" s="62"/>
    </row>
    <row r="32884" spans="15:15" x14ac:dyDescent="0.2">
      <c r="O32884" s="62"/>
    </row>
    <row r="32885" spans="15:15" x14ac:dyDescent="0.2">
      <c r="O32885" s="62"/>
    </row>
    <row r="32886" spans="15:15" x14ac:dyDescent="0.2">
      <c r="O32886" s="62"/>
    </row>
    <row r="32887" spans="15:15" x14ac:dyDescent="0.2">
      <c r="O32887" s="62"/>
    </row>
    <row r="32888" spans="15:15" x14ac:dyDescent="0.2">
      <c r="O32888" s="62"/>
    </row>
    <row r="32889" spans="15:15" x14ac:dyDescent="0.2">
      <c r="O32889" s="62"/>
    </row>
    <row r="32890" spans="15:15" x14ac:dyDescent="0.2">
      <c r="O32890" s="62"/>
    </row>
    <row r="32891" spans="15:15" x14ac:dyDescent="0.2">
      <c r="O32891" s="62"/>
    </row>
    <row r="32892" spans="15:15" x14ac:dyDescent="0.2">
      <c r="O32892" s="62"/>
    </row>
    <row r="32893" spans="15:15" x14ac:dyDescent="0.2">
      <c r="O32893" s="62"/>
    </row>
    <row r="32894" spans="15:15" x14ac:dyDescent="0.2">
      <c r="O32894" s="62"/>
    </row>
    <row r="32895" spans="15:15" x14ac:dyDescent="0.2">
      <c r="O32895" s="62"/>
    </row>
    <row r="32896" spans="15:15" x14ac:dyDescent="0.2">
      <c r="O32896" s="62"/>
    </row>
    <row r="32897" spans="15:15" x14ac:dyDescent="0.2">
      <c r="O32897" s="62"/>
    </row>
    <row r="32898" spans="15:15" x14ac:dyDescent="0.2">
      <c r="O32898" s="62"/>
    </row>
    <row r="32899" spans="15:15" x14ac:dyDescent="0.2">
      <c r="O32899" s="62"/>
    </row>
    <row r="32900" spans="15:15" x14ac:dyDescent="0.2">
      <c r="O32900" s="62"/>
    </row>
    <row r="32901" spans="15:15" x14ac:dyDescent="0.2">
      <c r="O32901" s="62"/>
    </row>
    <row r="32902" spans="15:15" x14ac:dyDescent="0.2">
      <c r="O32902" s="62"/>
    </row>
    <row r="32903" spans="15:15" x14ac:dyDescent="0.2">
      <c r="O32903" s="62"/>
    </row>
    <row r="32904" spans="15:15" x14ac:dyDescent="0.2">
      <c r="O32904" s="62"/>
    </row>
    <row r="32905" spans="15:15" x14ac:dyDescent="0.2">
      <c r="O32905" s="62"/>
    </row>
    <row r="32906" spans="15:15" x14ac:dyDescent="0.2">
      <c r="O32906" s="62"/>
    </row>
    <row r="32907" spans="15:15" x14ac:dyDescent="0.2">
      <c r="O32907" s="62"/>
    </row>
    <row r="32908" spans="15:15" x14ac:dyDescent="0.2">
      <c r="O32908" s="62"/>
    </row>
    <row r="32909" spans="15:15" x14ac:dyDescent="0.2">
      <c r="O32909" s="62"/>
    </row>
    <row r="32910" spans="15:15" x14ac:dyDescent="0.2">
      <c r="O32910" s="62"/>
    </row>
    <row r="32911" spans="15:15" x14ac:dyDescent="0.2">
      <c r="O32911" s="62"/>
    </row>
    <row r="32912" spans="15:15" x14ac:dyDescent="0.2">
      <c r="O32912" s="62"/>
    </row>
    <row r="32913" spans="15:15" x14ac:dyDescent="0.2">
      <c r="O32913" s="62"/>
    </row>
    <row r="32914" spans="15:15" x14ac:dyDescent="0.2">
      <c r="O32914" s="62"/>
    </row>
    <row r="32915" spans="15:15" x14ac:dyDescent="0.2">
      <c r="O32915" s="62"/>
    </row>
    <row r="32916" spans="15:15" x14ac:dyDescent="0.2">
      <c r="O32916" s="62"/>
    </row>
    <row r="32917" spans="15:15" x14ac:dyDescent="0.2">
      <c r="O32917" s="62"/>
    </row>
    <row r="32918" spans="15:15" x14ac:dyDescent="0.2">
      <c r="O32918" s="62"/>
    </row>
    <row r="32919" spans="15:15" x14ac:dyDescent="0.2">
      <c r="O32919" s="62"/>
    </row>
    <row r="32920" spans="15:15" x14ac:dyDescent="0.2">
      <c r="O32920" s="62"/>
    </row>
    <row r="32921" spans="15:15" x14ac:dyDescent="0.2">
      <c r="O32921" s="62"/>
    </row>
    <row r="32922" spans="15:15" x14ac:dyDescent="0.2">
      <c r="O32922" s="62"/>
    </row>
    <row r="32923" spans="15:15" x14ac:dyDescent="0.2">
      <c r="O32923" s="62"/>
    </row>
    <row r="32924" spans="15:15" x14ac:dyDescent="0.2">
      <c r="O32924" s="62"/>
    </row>
    <row r="32925" spans="15:15" x14ac:dyDescent="0.2">
      <c r="O32925" s="62"/>
    </row>
    <row r="32926" spans="15:15" x14ac:dyDescent="0.2">
      <c r="O32926" s="62"/>
    </row>
    <row r="32927" spans="15:15" x14ac:dyDescent="0.2">
      <c r="O32927" s="62"/>
    </row>
    <row r="32928" spans="15:15" x14ac:dyDescent="0.2">
      <c r="O32928" s="62"/>
    </row>
    <row r="32929" spans="15:15" x14ac:dyDescent="0.2">
      <c r="O32929" s="62"/>
    </row>
    <row r="32930" spans="15:15" x14ac:dyDescent="0.2">
      <c r="O32930" s="62"/>
    </row>
    <row r="32931" spans="15:15" x14ac:dyDescent="0.2">
      <c r="O32931" s="62"/>
    </row>
    <row r="32932" spans="15:15" x14ac:dyDescent="0.2">
      <c r="O32932" s="62"/>
    </row>
    <row r="32933" spans="15:15" x14ac:dyDescent="0.2">
      <c r="O32933" s="62"/>
    </row>
    <row r="32934" spans="15:15" x14ac:dyDescent="0.2">
      <c r="O32934" s="62"/>
    </row>
    <row r="32935" spans="15:15" x14ac:dyDescent="0.2">
      <c r="O32935" s="62"/>
    </row>
    <row r="32936" spans="15:15" x14ac:dyDescent="0.2">
      <c r="O32936" s="62"/>
    </row>
    <row r="32937" spans="15:15" x14ac:dyDescent="0.2">
      <c r="O32937" s="62"/>
    </row>
    <row r="32938" spans="15:15" x14ac:dyDescent="0.2">
      <c r="O32938" s="62"/>
    </row>
    <row r="32939" spans="15:15" x14ac:dyDescent="0.2">
      <c r="O32939" s="62"/>
    </row>
    <row r="32940" spans="15:15" x14ac:dyDescent="0.2">
      <c r="O32940" s="62"/>
    </row>
    <row r="32941" spans="15:15" x14ac:dyDescent="0.2">
      <c r="O32941" s="62"/>
    </row>
    <row r="32942" spans="15:15" x14ac:dyDescent="0.2">
      <c r="O32942" s="62"/>
    </row>
    <row r="32943" spans="15:15" x14ac:dyDescent="0.2">
      <c r="O32943" s="62"/>
    </row>
    <row r="32944" spans="15:15" x14ac:dyDescent="0.2">
      <c r="O32944" s="62"/>
    </row>
    <row r="32945" spans="15:15" x14ac:dyDescent="0.2">
      <c r="O32945" s="62"/>
    </row>
    <row r="32946" spans="15:15" x14ac:dyDescent="0.2">
      <c r="O32946" s="62"/>
    </row>
    <row r="32947" spans="15:15" x14ac:dyDescent="0.2">
      <c r="O32947" s="62"/>
    </row>
    <row r="32948" spans="15:15" x14ac:dyDescent="0.2">
      <c r="O32948" s="62"/>
    </row>
    <row r="32949" spans="15:15" x14ac:dyDescent="0.2">
      <c r="O32949" s="62"/>
    </row>
    <row r="32950" spans="15:15" x14ac:dyDescent="0.2">
      <c r="O32950" s="62"/>
    </row>
    <row r="32951" spans="15:15" x14ac:dyDescent="0.2">
      <c r="O32951" s="62"/>
    </row>
    <row r="32952" spans="15:15" x14ac:dyDescent="0.2">
      <c r="O32952" s="62"/>
    </row>
    <row r="32953" spans="15:15" x14ac:dyDescent="0.2">
      <c r="O32953" s="62"/>
    </row>
    <row r="32954" spans="15:15" x14ac:dyDescent="0.2">
      <c r="O32954" s="62"/>
    </row>
    <row r="32955" spans="15:15" x14ac:dyDescent="0.2">
      <c r="O32955" s="62"/>
    </row>
    <row r="32956" spans="15:15" x14ac:dyDescent="0.2">
      <c r="O32956" s="62"/>
    </row>
    <row r="32957" spans="15:15" x14ac:dyDescent="0.2">
      <c r="O32957" s="62"/>
    </row>
    <row r="32958" spans="15:15" x14ac:dyDescent="0.2">
      <c r="O32958" s="62"/>
    </row>
    <row r="32959" spans="15:15" x14ac:dyDescent="0.2">
      <c r="O32959" s="62"/>
    </row>
    <row r="32960" spans="15:15" x14ac:dyDescent="0.2">
      <c r="O32960" s="62"/>
    </row>
    <row r="32961" spans="15:15" x14ac:dyDescent="0.2">
      <c r="O32961" s="62"/>
    </row>
    <row r="32962" spans="15:15" x14ac:dyDescent="0.2">
      <c r="O32962" s="62"/>
    </row>
    <row r="32963" spans="15:15" x14ac:dyDescent="0.2">
      <c r="O32963" s="62"/>
    </row>
    <row r="32964" spans="15:15" x14ac:dyDescent="0.2">
      <c r="O32964" s="62"/>
    </row>
    <row r="32965" spans="15:15" x14ac:dyDescent="0.2">
      <c r="O32965" s="62"/>
    </row>
    <row r="32966" spans="15:15" x14ac:dyDescent="0.2">
      <c r="O32966" s="62"/>
    </row>
    <row r="32967" spans="15:15" x14ac:dyDescent="0.2">
      <c r="O32967" s="62"/>
    </row>
    <row r="32968" spans="15:15" x14ac:dyDescent="0.2">
      <c r="O32968" s="62"/>
    </row>
    <row r="32969" spans="15:15" x14ac:dyDescent="0.2">
      <c r="O32969" s="62"/>
    </row>
    <row r="32970" spans="15:15" x14ac:dyDescent="0.2">
      <c r="O32970" s="62"/>
    </row>
    <row r="32971" spans="15:15" x14ac:dyDescent="0.2">
      <c r="O32971" s="62"/>
    </row>
    <row r="32972" spans="15:15" x14ac:dyDescent="0.2">
      <c r="O32972" s="62"/>
    </row>
    <row r="32973" spans="15:15" x14ac:dyDescent="0.2">
      <c r="O32973" s="62"/>
    </row>
    <row r="32974" spans="15:15" x14ac:dyDescent="0.2">
      <c r="O32974" s="62"/>
    </row>
    <row r="32975" spans="15:15" x14ac:dyDescent="0.2">
      <c r="O32975" s="62"/>
    </row>
    <row r="32976" spans="15:15" x14ac:dyDescent="0.2">
      <c r="O32976" s="62"/>
    </row>
    <row r="32977" spans="15:15" x14ac:dyDescent="0.2">
      <c r="O32977" s="62"/>
    </row>
    <row r="32978" spans="15:15" x14ac:dyDescent="0.2">
      <c r="O32978" s="62"/>
    </row>
    <row r="32979" spans="15:15" x14ac:dyDescent="0.2">
      <c r="O32979" s="62"/>
    </row>
    <row r="32980" spans="15:15" x14ac:dyDescent="0.2">
      <c r="O32980" s="62"/>
    </row>
    <row r="32981" spans="15:15" x14ac:dyDescent="0.2">
      <c r="O32981" s="62"/>
    </row>
    <row r="32982" spans="15:15" x14ac:dyDescent="0.2">
      <c r="O32982" s="62"/>
    </row>
    <row r="32983" spans="15:15" x14ac:dyDescent="0.2">
      <c r="O32983" s="62"/>
    </row>
    <row r="32984" spans="15:15" x14ac:dyDescent="0.2">
      <c r="O32984" s="62"/>
    </row>
    <row r="32985" spans="15:15" x14ac:dyDescent="0.2">
      <c r="O32985" s="62"/>
    </row>
    <row r="32986" spans="15:15" x14ac:dyDescent="0.2">
      <c r="O32986" s="62"/>
    </row>
    <row r="32987" spans="15:15" x14ac:dyDescent="0.2">
      <c r="O32987" s="62"/>
    </row>
    <row r="32988" spans="15:15" x14ac:dyDescent="0.2">
      <c r="O32988" s="62"/>
    </row>
    <row r="32989" spans="15:15" x14ac:dyDescent="0.2">
      <c r="O32989" s="62"/>
    </row>
    <row r="32990" spans="15:15" x14ac:dyDescent="0.2">
      <c r="O32990" s="62"/>
    </row>
    <row r="32991" spans="15:15" x14ac:dyDescent="0.2">
      <c r="O32991" s="62"/>
    </row>
    <row r="32992" spans="15:15" x14ac:dyDescent="0.2">
      <c r="O32992" s="62"/>
    </row>
    <row r="32993" spans="15:15" x14ac:dyDescent="0.2">
      <c r="O32993" s="62"/>
    </row>
    <row r="32994" spans="15:15" x14ac:dyDescent="0.2">
      <c r="O32994" s="62"/>
    </row>
    <row r="32995" spans="15:15" x14ac:dyDescent="0.2">
      <c r="O32995" s="62"/>
    </row>
    <row r="32996" spans="15:15" x14ac:dyDescent="0.2">
      <c r="O32996" s="62"/>
    </row>
    <row r="32997" spans="15:15" x14ac:dyDescent="0.2">
      <c r="O32997" s="62"/>
    </row>
    <row r="32998" spans="15:15" x14ac:dyDescent="0.2">
      <c r="O32998" s="62"/>
    </row>
    <row r="32999" spans="15:15" x14ac:dyDescent="0.2">
      <c r="O32999" s="62"/>
    </row>
    <row r="33000" spans="15:15" x14ac:dyDescent="0.2">
      <c r="O33000" s="62"/>
    </row>
    <row r="33001" spans="15:15" x14ac:dyDescent="0.2">
      <c r="O33001" s="62"/>
    </row>
    <row r="33002" spans="15:15" x14ac:dyDescent="0.2">
      <c r="O33002" s="62"/>
    </row>
    <row r="33003" spans="15:15" x14ac:dyDescent="0.2">
      <c r="O33003" s="62"/>
    </row>
    <row r="33004" spans="15:15" x14ac:dyDescent="0.2">
      <c r="O33004" s="62"/>
    </row>
    <row r="33005" spans="15:15" x14ac:dyDescent="0.2">
      <c r="O33005" s="62"/>
    </row>
    <row r="33006" spans="15:15" x14ac:dyDescent="0.2">
      <c r="O33006" s="62"/>
    </row>
    <row r="33007" spans="15:15" x14ac:dyDescent="0.2">
      <c r="O33007" s="62"/>
    </row>
    <row r="33008" spans="15:15" x14ac:dyDescent="0.2">
      <c r="O33008" s="62"/>
    </row>
    <row r="33009" spans="15:15" x14ac:dyDescent="0.2">
      <c r="O33009" s="62"/>
    </row>
    <row r="33010" spans="15:15" x14ac:dyDescent="0.2">
      <c r="O33010" s="62"/>
    </row>
    <row r="33011" spans="15:15" x14ac:dyDescent="0.2">
      <c r="O33011" s="62"/>
    </row>
    <row r="33012" spans="15:15" x14ac:dyDescent="0.2">
      <c r="O33012" s="62"/>
    </row>
    <row r="33013" spans="15:15" x14ac:dyDescent="0.2">
      <c r="O33013" s="62"/>
    </row>
    <row r="33014" spans="15:15" x14ac:dyDescent="0.2">
      <c r="O33014" s="62"/>
    </row>
    <row r="33015" spans="15:15" x14ac:dyDescent="0.2">
      <c r="O33015" s="62"/>
    </row>
    <row r="33016" spans="15:15" x14ac:dyDescent="0.2">
      <c r="O33016" s="62"/>
    </row>
    <row r="33017" spans="15:15" x14ac:dyDescent="0.2">
      <c r="O33017" s="62"/>
    </row>
    <row r="33018" spans="15:15" x14ac:dyDescent="0.2">
      <c r="O33018" s="62"/>
    </row>
    <row r="33019" spans="15:15" x14ac:dyDescent="0.2">
      <c r="O33019" s="62"/>
    </row>
    <row r="33020" spans="15:15" x14ac:dyDescent="0.2">
      <c r="O33020" s="62"/>
    </row>
    <row r="33021" spans="15:15" x14ac:dyDescent="0.2">
      <c r="O33021" s="62"/>
    </row>
    <row r="33022" spans="15:15" x14ac:dyDescent="0.2">
      <c r="O33022" s="62"/>
    </row>
    <row r="33023" spans="15:15" x14ac:dyDescent="0.2">
      <c r="O33023" s="62"/>
    </row>
    <row r="33024" spans="15:15" x14ac:dyDescent="0.2">
      <c r="O33024" s="62"/>
    </row>
    <row r="33025" spans="15:15" x14ac:dyDescent="0.2">
      <c r="O33025" s="62"/>
    </row>
    <row r="33026" spans="15:15" x14ac:dyDescent="0.2">
      <c r="O33026" s="62"/>
    </row>
    <row r="33027" spans="15:15" x14ac:dyDescent="0.2">
      <c r="O33027" s="62"/>
    </row>
    <row r="33028" spans="15:15" x14ac:dyDescent="0.2">
      <c r="O33028" s="62"/>
    </row>
    <row r="33029" spans="15:15" x14ac:dyDescent="0.2">
      <c r="O33029" s="62"/>
    </row>
    <row r="33030" spans="15:15" x14ac:dyDescent="0.2">
      <c r="O33030" s="62"/>
    </row>
    <row r="33031" spans="15:15" x14ac:dyDescent="0.2">
      <c r="O33031" s="62"/>
    </row>
    <row r="33032" spans="15:15" x14ac:dyDescent="0.2">
      <c r="O33032" s="62"/>
    </row>
    <row r="33033" spans="15:15" x14ac:dyDescent="0.2">
      <c r="O33033" s="62"/>
    </row>
    <row r="33034" spans="15:15" x14ac:dyDescent="0.2">
      <c r="O33034" s="62"/>
    </row>
    <row r="33035" spans="15:15" x14ac:dyDescent="0.2">
      <c r="O33035" s="62"/>
    </row>
    <row r="33036" spans="15:15" x14ac:dyDescent="0.2">
      <c r="O33036" s="62"/>
    </row>
    <row r="33037" spans="15:15" x14ac:dyDescent="0.2">
      <c r="O33037" s="62"/>
    </row>
    <row r="33038" spans="15:15" x14ac:dyDescent="0.2">
      <c r="O33038" s="62"/>
    </row>
    <row r="33039" spans="15:15" x14ac:dyDescent="0.2">
      <c r="O33039" s="62"/>
    </row>
    <row r="33040" spans="15:15" x14ac:dyDescent="0.2">
      <c r="O33040" s="62"/>
    </row>
    <row r="33041" spans="15:15" x14ac:dyDescent="0.2">
      <c r="O33041" s="62"/>
    </row>
    <row r="33042" spans="15:15" x14ac:dyDescent="0.2">
      <c r="O33042" s="62"/>
    </row>
    <row r="33043" spans="15:15" x14ac:dyDescent="0.2">
      <c r="O33043" s="62"/>
    </row>
    <row r="33044" spans="15:15" x14ac:dyDescent="0.2">
      <c r="O33044" s="62"/>
    </row>
    <row r="33045" spans="15:15" x14ac:dyDescent="0.2">
      <c r="O33045" s="62"/>
    </row>
    <row r="33046" spans="15:15" x14ac:dyDescent="0.2">
      <c r="O33046" s="62"/>
    </row>
    <row r="33047" spans="15:15" x14ac:dyDescent="0.2">
      <c r="O33047" s="62"/>
    </row>
    <row r="33048" spans="15:15" x14ac:dyDescent="0.2">
      <c r="O33048" s="62"/>
    </row>
    <row r="33049" spans="15:15" x14ac:dyDescent="0.2">
      <c r="O33049" s="62"/>
    </row>
    <row r="33050" spans="15:15" x14ac:dyDescent="0.2">
      <c r="O33050" s="62"/>
    </row>
    <row r="33051" spans="15:15" x14ac:dyDescent="0.2">
      <c r="O33051" s="62"/>
    </row>
    <row r="33052" spans="15:15" x14ac:dyDescent="0.2">
      <c r="O33052" s="62"/>
    </row>
    <row r="33053" spans="15:15" x14ac:dyDescent="0.2">
      <c r="O33053" s="62"/>
    </row>
    <row r="33054" spans="15:15" x14ac:dyDescent="0.2">
      <c r="O33054" s="62"/>
    </row>
    <row r="33055" spans="15:15" x14ac:dyDescent="0.2">
      <c r="O33055" s="62"/>
    </row>
    <row r="33056" spans="15:15" x14ac:dyDescent="0.2">
      <c r="O33056" s="62"/>
    </row>
    <row r="33057" spans="15:15" x14ac:dyDescent="0.2">
      <c r="O33057" s="62"/>
    </row>
    <row r="33058" spans="15:15" x14ac:dyDescent="0.2">
      <c r="O33058" s="62"/>
    </row>
    <row r="33059" spans="15:15" x14ac:dyDescent="0.2">
      <c r="O33059" s="62"/>
    </row>
    <row r="33060" spans="15:15" x14ac:dyDescent="0.2">
      <c r="O33060" s="62"/>
    </row>
    <row r="33061" spans="15:15" x14ac:dyDescent="0.2">
      <c r="O33061" s="62"/>
    </row>
    <row r="33062" spans="15:15" x14ac:dyDescent="0.2">
      <c r="O33062" s="62"/>
    </row>
    <row r="33063" spans="15:15" x14ac:dyDescent="0.2">
      <c r="O33063" s="62"/>
    </row>
    <row r="33064" spans="15:15" x14ac:dyDescent="0.2">
      <c r="O33064" s="62"/>
    </row>
    <row r="33065" spans="15:15" x14ac:dyDescent="0.2">
      <c r="O33065" s="62"/>
    </row>
    <row r="33066" spans="15:15" x14ac:dyDescent="0.2">
      <c r="O33066" s="62"/>
    </row>
    <row r="33067" spans="15:15" x14ac:dyDescent="0.2">
      <c r="O33067" s="62"/>
    </row>
    <row r="33068" spans="15:15" x14ac:dyDescent="0.2">
      <c r="O33068" s="62"/>
    </row>
    <row r="33069" spans="15:15" x14ac:dyDescent="0.2">
      <c r="O33069" s="62"/>
    </row>
    <row r="33070" spans="15:15" x14ac:dyDescent="0.2">
      <c r="O33070" s="62"/>
    </row>
    <row r="33071" spans="15:15" x14ac:dyDescent="0.2">
      <c r="O33071" s="62"/>
    </row>
    <row r="33072" spans="15:15" x14ac:dyDescent="0.2">
      <c r="O33072" s="62"/>
    </row>
    <row r="33073" spans="15:15" x14ac:dyDescent="0.2">
      <c r="O33073" s="62"/>
    </row>
    <row r="33074" spans="15:15" x14ac:dyDescent="0.2">
      <c r="O33074" s="62"/>
    </row>
    <row r="33075" spans="15:15" x14ac:dyDescent="0.2">
      <c r="O33075" s="62"/>
    </row>
    <row r="33076" spans="15:15" x14ac:dyDescent="0.2">
      <c r="O33076" s="62"/>
    </row>
    <row r="33077" spans="15:15" x14ac:dyDescent="0.2">
      <c r="O33077" s="62"/>
    </row>
    <row r="33078" spans="15:15" x14ac:dyDescent="0.2">
      <c r="O33078" s="62"/>
    </row>
    <row r="33079" spans="15:15" x14ac:dyDescent="0.2">
      <c r="O33079" s="62"/>
    </row>
    <row r="33080" spans="15:15" x14ac:dyDescent="0.2">
      <c r="O33080" s="62"/>
    </row>
    <row r="33081" spans="15:15" x14ac:dyDescent="0.2">
      <c r="O33081" s="62"/>
    </row>
    <row r="33082" spans="15:15" x14ac:dyDescent="0.2">
      <c r="O33082" s="62"/>
    </row>
    <row r="33083" spans="15:15" x14ac:dyDescent="0.2">
      <c r="O33083" s="62"/>
    </row>
    <row r="33084" spans="15:15" x14ac:dyDescent="0.2">
      <c r="O33084" s="62"/>
    </row>
    <row r="33085" spans="15:15" x14ac:dyDescent="0.2">
      <c r="O33085" s="62"/>
    </row>
    <row r="33086" spans="15:15" x14ac:dyDescent="0.2">
      <c r="O33086" s="62"/>
    </row>
    <row r="33087" spans="15:15" x14ac:dyDescent="0.2">
      <c r="O33087" s="62"/>
    </row>
    <row r="33088" spans="15:15" x14ac:dyDescent="0.2">
      <c r="O33088" s="62"/>
    </row>
    <row r="33089" spans="15:15" x14ac:dyDescent="0.2">
      <c r="O33089" s="62"/>
    </row>
    <row r="33090" spans="15:15" x14ac:dyDescent="0.2">
      <c r="O33090" s="62"/>
    </row>
    <row r="33091" spans="15:15" x14ac:dyDescent="0.2">
      <c r="O33091" s="62"/>
    </row>
    <row r="33092" spans="15:15" x14ac:dyDescent="0.2">
      <c r="O33092" s="62"/>
    </row>
    <row r="33093" spans="15:15" x14ac:dyDescent="0.2">
      <c r="O33093" s="62"/>
    </row>
    <row r="33094" spans="15:15" x14ac:dyDescent="0.2">
      <c r="O33094" s="62"/>
    </row>
    <row r="33095" spans="15:15" x14ac:dyDescent="0.2">
      <c r="O33095" s="62"/>
    </row>
    <row r="33096" spans="15:15" x14ac:dyDescent="0.2">
      <c r="O33096" s="62"/>
    </row>
    <row r="33097" spans="15:15" x14ac:dyDescent="0.2">
      <c r="O33097" s="62"/>
    </row>
    <row r="33098" spans="15:15" x14ac:dyDescent="0.2">
      <c r="O33098" s="62"/>
    </row>
    <row r="33099" spans="15:15" x14ac:dyDescent="0.2">
      <c r="O33099" s="62"/>
    </row>
    <row r="33100" spans="15:15" x14ac:dyDescent="0.2">
      <c r="O33100" s="62"/>
    </row>
    <row r="33101" spans="15:15" x14ac:dyDescent="0.2">
      <c r="O33101" s="62"/>
    </row>
    <row r="33102" spans="15:15" x14ac:dyDescent="0.2">
      <c r="O33102" s="62"/>
    </row>
    <row r="33103" spans="15:15" x14ac:dyDescent="0.2">
      <c r="O33103" s="62"/>
    </row>
    <row r="33104" spans="15:15" x14ac:dyDescent="0.2">
      <c r="O33104" s="62"/>
    </row>
    <row r="33105" spans="15:15" x14ac:dyDescent="0.2">
      <c r="O33105" s="62"/>
    </row>
    <row r="33106" spans="15:15" x14ac:dyDescent="0.2">
      <c r="O33106" s="62"/>
    </row>
    <row r="33107" spans="15:15" x14ac:dyDescent="0.2">
      <c r="O33107" s="62"/>
    </row>
    <row r="33108" spans="15:15" x14ac:dyDescent="0.2">
      <c r="O33108" s="62"/>
    </row>
    <row r="33109" spans="15:15" x14ac:dyDescent="0.2">
      <c r="O33109" s="62"/>
    </row>
    <row r="33110" spans="15:15" x14ac:dyDescent="0.2">
      <c r="O33110" s="62"/>
    </row>
    <row r="33111" spans="15:15" x14ac:dyDescent="0.2">
      <c r="O33111" s="62"/>
    </row>
    <row r="33112" spans="15:15" x14ac:dyDescent="0.2">
      <c r="O33112" s="62"/>
    </row>
    <row r="33113" spans="15:15" x14ac:dyDescent="0.2">
      <c r="O33113" s="62"/>
    </row>
    <row r="33114" spans="15:15" x14ac:dyDescent="0.2">
      <c r="O33114" s="62"/>
    </row>
    <row r="33115" spans="15:15" x14ac:dyDescent="0.2">
      <c r="O33115" s="62"/>
    </row>
    <row r="33116" spans="15:15" x14ac:dyDescent="0.2">
      <c r="O33116" s="62"/>
    </row>
    <row r="33117" spans="15:15" x14ac:dyDescent="0.2">
      <c r="O33117" s="62"/>
    </row>
    <row r="33118" spans="15:15" x14ac:dyDescent="0.2">
      <c r="O33118" s="62"/>
    </row>
    <row r="33119" spans="15:15" x14ac:dyDescent="0.2">
      <c r="O33119" s="62"/>
    </row>
    <row r="33120" spans="15:15" x14ac:dyDescent="0.2">
      <c r="O33120" s="62"/>
    </row>
    <row r="33121" spans="15:15" x14ac:dyDescent="0.2">
      <c r="O33121" s="62"/>
    </row>
    <row r="33122" spans="15:15" x14ac:dyDescent="0.2">
      <c r="O33122" s="62"/>
    </row>
    <row r="33123" spans="15:15" x14ac:dyDescent="0.2">
      <c r="O33123" s="62"/>
    </row>
    <row r="33124" spans="15:15" x14ac:dyDescent="0.2">
      <c r="O33124" s="62"/>
    </row>
    <row r="33125" spans="15:15" x14ac:dyDescent="0.2">
      <c r="O33125" s="62"/>
    </row>
    <row r="33126" spans="15:15" x14ac:dyDescent="0.2">
      <c r="O33126" s="62"/>
    </row>
    <row r="33127" spans="15:15" x14ac:dyDescent="0.2">
      <c r="O33127" s="62"/>
    </row>
    <row r="33128" spans="15:15" x14ac:dyDescent="0.2">
      <c r="O33128" s="62"/>
    </row>
    <row r="33129" spans="15:15" x14ac:dyDescent="0.2">
      <c r="O33129" s="62"/>
    </row>
    <row r="33130" spans="15:15" x14ac:dyDescent="0.2">
      <c r="O33130" s="62"/>
    </row>
    <row r="33131" spans="15:15" x14ac:dyDescent="0.2">
      <c r="O33131" s="62"/>
    </row>
    <row r="33132" spans="15:15" x14ac:dyDescent="0.2">
      <c r="O33132" s="62"/>
    </row>
    <row r="33133" spans="15:15" x14ac:dyDescent="0.2">
      <c r="O33133" s="62"/>
    </row>
    <row r="33134" spans="15:15" x14ac:dyDescent="0.2">
      <c r="O33134" s="62"/>
    </row>
    <row r="33135" spans="15:15" x14ac:dyDescent="0.2">
      <c r="O33135" s="62"/>
    </row>
    <row r="33136" spans="15:15" x14ac:dyDescent="0.2">
      <c r="O33136" s="62"/>
    </row>
    <row r="33137" spans="15:15" x14ac:dyDescent="0.2">
      <c r="O33137" s="62"/>
    </row>
    <row r="33138" spans="15:15" x14ac:dyDescent="0.2">
      <c r="O33138" s="62"/>
    </row>
    <row r="33139" spans="15:15" x14ac:dyDescent="0.2">
      <c r="O33139" s="62"/>
    </row>
    <row r="33140" spans="15:15" x14ac:dyDescent="0.2">
      <c r="O33140" s="62"/>
    </row>
    <row r="33141" spans="15:15" x14ac:dyDescent="0.2">
      <c r="O33141" s="62"/>
    </row>
    <row r="33142" spans="15:15" x14ac:dyDescent="0.2">
      <c r="O33142" s="62"/>
    </row>
    <row r="33143" spans="15:15" x14ac:dyDescent="0.2">
      <c r="O33143" s="62"/>
    </row>
    <row r="33144" spans="15:15" x14ac:dyDescent="0.2">
      <c r="O33144" s="62"/>
    </row>
    <row r="33145" spans="15:15" x14ac:dyDescent="0.2">
      <c r="O33145" s="62"/>
    </row>
    <row r="33146" spans="15:15" x14ac:dyDescent="0.2">
      <c r="O33146" s="62"/>
    </row>
    <row r="33147" spans="15:15" x14ac:dyDescent="0.2">
      <c r="O33147" s="62"/>
    </row>
    <row r="33148" spans="15:15" x14ac:dyDescent="0.2">
      <c r="O33148" s="62"/>
    </row>
    <row r="33149" spans="15:15" x14ac:dyDescent="0.2">
      <c r="O33149" s="62"/>
    </row>
    <row r="33150" spans="15:15" x14ac:dyDescent="0.2">
      <c r="O33150" s="62"/>
    </row>
    <row r="33151" spans="15:15" x14ac:dyDescent="0.2">
      <c r="O33151" s="62"/>
    </row>
    <row r="33152" spans="15:15" x14ac:dyDescent="0.2">
      <c r="O33152" s="62"/>
    </row>
    <row r="33153" spans="15:15" x14ac:dyDescent="0.2">
      <c r="O33153" s="62"/>
    </row>
    <row r="33154" spans="15:15" x14ac:dyDescent="0.2">
      <c r="O33154" s="62"/>
    </row>
    <row r="33155" spans="15:15" x14ac:dyDescent="0.2">
      <c r="O33155" s="62"/>
    </row>
    <row r="33156" spans="15:15" x14ac:dyDescent="0.2">
      <c r="O33156" s="62"/>
    </row>
    <row r="33157" spans="15:15" x14ac:dyDescent="0.2">
      <c r="O33157" s="62"/>
    </row>
    <row r="33158" spans="15:15" x14ac:dyDescent="0.2">
      <c r="O33158" s="62"/>
    </row>
    <row r="33159" spans="15:15" x14ac:dyDescent="0.2">
      <c r="O33159" s="62"/>
    </row>
    <row r="33160" spans="15:15" x14ac:dyDescent="0.2">
      <c r="O33160" s="62"/>
    </row>
    <row r="33161" spans="15:15" x14ac:dyDescent="0.2">
      <c r="O33161" s="62"/>
    </row>
    <row r="33162" spans="15:15" x14ac:dyDescent="0.2">
      <c r="O33162" s="62"/>
    </row>
    <row r="33163" spans="15:15" x14ac:dyDescent="0.2">
      <c r="O33163" s="62"/>
    </row>
    <row r="33164" spans="15:15" x14ac:dyDescent="0.2">
      <c r="O33164" s="62"/>
    </row>
    <row r="33165" spans="15:15" x14ac:dyDescent="0.2">
      <c r="O33165" s="62"/>
    </row>
    <row r="33166" spans="15:15" x14ac:dyDescent="0.2">
      <c r="O33166" s="62"/>
    </row>
    <row r="33167" spans="15:15" x14ac:dyDescent="0.2">
      <c r="O33167" s="62"/>
    </row>
    <row r="33168" spans="15:15" x14ac:dyDescent="0.2">
      <c r="O33168" s="62"/>
    </row>
    <row r="33169" spans="15:15" x14ac:dyDescent="0.2">
      <c r="O33169" s="62"/>
    </row>
    <row r="33170" spans="15:15" x14ac:dyDescent="0.2">
      <c r="O33170" s="62"/>
    </row>
    <row r="33171" spans="15:15" x14ac:dyDescent="0.2">
      <c r="O33171" s="62"/>
    </row>
    <row r="33172" spans="15:15" x14ac:dyDescent="0.2">
      <c r="O33172" s="62"/>
    </row>
    <row r="33173" spans="15:15" x14ac:dyDescent="0.2">
      <c r="O33173" s="62"/>
    </row>
    <row r="33174" spans="15:15" x14ac:dyDescent="0.2">
      <c r="O33174" s="62"/>
    </row>
    <row r="33175" spans="15:15" x14ac:dyDescent="0.2">
      <c r="O33175" s="62"/>
    </row>
    <row r="33176" spans="15:15" x14ac:dyDescent="0.2">
      <c r="O33176" s="62"/>
    </row>
    <row r="33177" spans="15:15" x14ac:dyDescent="0.2">
      <c r="O33177" s="62"/>
    </row>
    <row r="33178" spans="15:15" x14ac:dyDescent="0.2">
      <c r="O33178" s="62"/>
    </row>
    <row r="33179" spans="15:15" x14ac:dyDescent="0.2">
      <c r="O33179" s="62"/>
    </row>
    <row r="33180" spans="15:15" x14ac:dyDescent="0.2">
      <c r="O33180" s="62"/>
    </row>
    <row r="33181" spans="15:15" x14ac:dyDescent="0.2">
      <c r="O33181" s="62"/>
    </row>
    <row r="33182" spans="15:15" x14ac:dyDescent="0.2">
      <c r="O33182" s="62"/>
    </row>
    <row r="33183" spans="15:15" x14ac:dyDescent="0.2">
      <c r="O33183" s="62"/>
    </row>
    <row r="33184" spans="15:15" x14ac:dyDescent="0.2">
      <c r="O33184" s="62"/>
    </row>
    <row r="33185" spans="15:15" x14ac:dyDescent="0.2">
      <c r="O33185" s="62"/>
    </row>
    <row r="33186" spans="15:15" x14ac:dyDescent="0.2">
      <c r="O33186" s="62"/>
    </row>
    <row r="33187" spans="15:15" x14ac:dyDescent="0.2">
      <c r="O33187" s="62"/>
    </row>
    <row r="33188" spans="15:15" x14ac:dyDescent="0.2">
      <c r="O33188" s="62"/>
    </row>
    <row r="33189" spans="15:15" x14ac:dyDescent="0.2">
      <c r="O33189" s="62"/>
    </row>
    <row r="33190" spans="15:15" x14ac:dyDescent="0.2">
      <c r="O33190" s="62"/>
    </row>
    <row r="33191" spans="15:15" x14ac:dyDescent="0.2">
      <c r="O33191" s="62"/>
    </row>
    <row r="33192" spans="15:15" x14ac:dyDescent="0.2">
      <c r="O33192" s="62"/>
    </row>
    <row r="33193" spans="15:15" x14ac:dyDescent="0.2">
      <c r="O33193" s="62"/>
    </row>
    <row r="33194" spans="15:15" x14ac:dyDescent="0.2">
      <c r="O33194" s="62"/>
    </row>
    <row r="33195" spans="15:15" x14ac:dyDescent="0.2">
      <c r="O33195" s="62"/>
    </row>
    <row r="33196" spans="15:15" x14ac:dyDescent="0.2">
      <c r="O33196" s="62"/>
    </row>
    <row r="33197" spans="15:15" x14ac:dyDescent="0.2">
      <c r="O33197" s="62"/>
    </row>
    <row r="33198" spans="15:15" x14ac:dyDescent="0.2">
      <c r="O33198" s="62"/>
    </row>
    <row r="33199" spans="15:15" x14ac:dyDescent="0.2">
      <c r="O33199" s="62"/>
    </row>
    <row r="33200" spans="15:15" x14ac:dyDescent="0.2">
      <c r="O33200" s="62"/>
    </row>
    <row r="33201" spans="15:15" x14ac:dyDescent="0.2">
      <c r="O33201" s="62"/>
    </row>
    <row r="33202" spans="15:15" x14ac:dyDescent="0.2">
      <c r="O33202" s="62"/>
    </row>
    <row r="33203" spans="15:15" x14ac:dyDescent="0.2">
      <c r="O33203" s="62"/>
    </row>
    <row r="33204" spans="15:15" x14ac:dyDescent="0.2">
      <c r="O33204" s="62"/>
    </row>
    <row r="33205" spans="15:15" x14ac:dyDescent="0.2">
      <c r="O33205" s="62"/>
    </row>
    <row r="33206" spans="15:15" x14ac:dyDescent="0.2">
      <c r="O33206" s="62"/>
    </row>
    <row r="33207" spans="15:15" x14ac:dyDescent="0.2">
      <c r="O33207" s="62"/>
    </row>
    <row r="33208" spans="15:15" x14ac:dyDescent="0.2">
      <c r="O33208" s="62"/>
    </row>
    <row r="33209" spans="15:15" x14ac:dyDescent="0.2">
      <c r="O33209" s="62"/>
    </row>
    <row r="33210" spans="15:15" x14ac:dyDescent="0.2">
      <c r="O33210" s="62"/>
    </row>
    <row r="33211" spans="15:15" x14ac:dyDescent="0.2">
      <c r="O33211" s="62"/>
    </row>
    <row r="33212" spans="15:15" x14ac:dyDescent="0.2">
      <c r="O33212" s="62"/>
    </row>
    <row r="33213" spans="15:15" x14ac:dyDescent="0.2">
      <c r="O33213" s="62"/>
    </row>
    <row r="33214" spans="15:15" x14ac:dyDescent="0.2">
      <c r="O33214" s="62"/>
    </row>
    <row r="33215" spans="15:15" x14ac:dyDescent="0.2">
      <c r="O33215" s="62"/>
    </row>
    <row r="33216" spans="15:15" x14ac:dyDescent="0.2">
      <c r="O33216" s="62"/>
    </row>
    <row r="33217" spans="15:15" x14ac:dyDescent="0.2">
      <c r="O33217" s="62"/>
    </row>
    <row r="33218" spans="15:15" x14ac:dyDescent="0.2">
      <c r="O33218" s="62"/>
    </row>
    <row r="33219" spans="15:15" x14ac:dyDescent="0.2">
      <c r="O33219" s="62"/>
    </row>
    <row r="33220" spans="15:15" x14ac:dyDescent="0.2">
      <c r="O33220" s="62"/>
    </row>
    <row r="33221" spans="15:15" x14ac:dyDescent="0.2">
      <c r="O33221" s="62"/>
    </row>
    <row r="33222" spans="15:15" x14ac:dyDescent="0.2">
      <c r="O33222" s="62"/>
    </row>
    <row r="33223" spans="15:15" x14ac:dyDescent="0.2">
      <c r="O33223" s="62"/>
    </row>
    <row r="33224" spans="15:15" x14ac:dyDescent="0.2">
      <c r="O33224" s="62"/>
    </row>
    <row r="33225" spans="15:15" x14ac:dyDescent="0.2">
      <c r="O33225" s="62"/>
    </row>
    <row r="33226" spans="15:15" x14ac:dyDescent="0.2">
      <c r="O33226" s="62"/>
    </row>
    <row r="33227" spans="15:15" x14ac:dyDescent="0.2">
      <c r="O33227" s="62"/>
    </row>
    <row r="33228" spans="15:15" x14ac:dyDescent="0.2">
      <c r="O33228" s="62"/>
    </row>
    <row r="33229" spans="15:15" x14ac:dyDescent="0.2">
      <c r="O33229" s="62"/>
    </row>
    <row r="33230" spans="15:15" x14ac:dyDescent="0.2">
      <c r="O33230" s="62"/>
    </row>
    <row r="33231" spans="15:15" x14ac:dyDescent="0.2">
      <c r="O33231" s="62"/>
    </row>
    <row r="33232" spans="15:15" x14ac:dyDescent="0.2">
      <c r="O33232" s="62"/>
    </row>
    <row r="33233" spans="15:15" x14ac:dyDescent="0.2">
      <c r="O33233" s="62"/>
    </row>
    <row r="33234" spans="15:15" x14ac:dyDescent="0.2">
      <c r="O33234" s="62"/>
    </row>
    <row r="33235" spans="15:15" x14ac:dyDescent="0.2">
      <c r="O33235" s="62"/>
    </row>
    <row r="33236" spans="15:15" x14ac:dyDescent="0.2">
      <c r="O33236" s="62"/>
    </row>
    <row r="33237" spans="15:15" x14ac:dyDescent="0.2">
      <c r="O33237" s="62"/>
    </row>
    <row r="33238" spans="15:15" x14ac:dyDescent="0.2">
      <c r="O33238" s="62"/>
    </row>
    <row r="33239" spans="15:15" x14ac:dyDescent="0.2">
      <c r="O33239" s="62"/>
    </row>
    <row r="33240" spans="15:15" x14ac:dyDescent="0.2">
      <c r="O33240" s="62"/>
    </row>
    <row r="33241" spans="15:15" x14ac:dyDescent="0.2">
      <c r="O33241" s="62"/>
    </row>
    <row r="33242" spans="15:15" x14ac:dyDescent="0.2">
      <c r="O33242" s="62"/>
    </row>
    <row r="33243" spans="15:15" x14ac:dyDescent="0.2">
      <c r="O33243" s="62"/>
    </row>
    <row r="33244" spans="15:15" x14ac:dyDescent="0.2">
      <c r="O33244" s="62"/>
    </row>
    <row r="33245" spans="15:15" x14ac:dyDescent="0.2">
      <c r="O33245" s="62"/>
    </row>
    <row r="33246" spans="15:15" x14ac:dyDescent="0.2">
      <c r="O33246" s="62"/>
    </row>
    <row r="33247" spans="15:15" x14ac:dyDescent="0.2">
      <c r="O33247" s="62"/>
    </row>
    <row r="33248" spans="15:15" x14ac:dyDescent="0.2">
      <c r="O33248" s="62"/>
    </row>
    <row r="33249" spans="15:15" x14ac:dyDescent="0.2">
      <c r="O33249" s="62"/>
    </row>
    <row r="33250" spans="15:15" x14ac:dyDescent="0.2">
      <c r="O33250" s="62"/>
    </row>
    <row r="33251" spans="15:15" x14ac:dyDescent="0.2">
      <c r="O33251" s="62"/>
    </row>
    <row r="33252" spans="15:15" x14ac:dyDescent="0.2">
      <c r="O33252" s="62"/>
    </row>
    <row r="33253" spans="15:15" x14ac:dyDescent="0.2">
      <c r="O33253" s="62"/>
    </row>
    <row r="33254" spans="15:15" x14ac:dyDescent="0.2">
      <c r="O33254" s="62"/>
    </row>
    <row r="33255" spans="15:15" x14ac:dyDescent="0.2">
      <c r="O33255" s="62"/>
    </row>
    <row r="33256" spans="15:15" x14ac:dyDescent="0.2">
      <c r="O33256" s="62"/>
    </row>
    <row r="33257" spans="15:15" x14ac:dyDescent="0.2">
      <c r="O33257" s="62"/>
    </row>
    <row r="33258" spans="15:15" x14ac:dyDescent="0.2">
      <c r="O33258" s="62"/>
    </row>
    <row r="33259" spans="15:15" x14ac:dyDescent="0.2">
      <c r="O33259" s="62"/>
    </row>
    <row r="33260" spans="15:15" x14ac:dyDescent="0.2">
      <c r="O33260" s="62"/>
    </row>
    <row r="33261" spans="15:15" x14ac:dyDescent="0.2">
      <c r="O33261" s="62"/>
    </row>
    <row r="33262" spans="15:15" x14ac:dyDescent="0.2">
      <c r="O33262" s="62"/>
    </row>
    <row r="33263" spans="15:15" x14ac:dyDescent="0.2">
      <c r="O33263" s="62"/>
    </row>
    <row r="33264" spans="15:15" x14ac:dyDescent="0.2">
      <c r="O33264" s="62"/>
    </row>
    <row r="33265" spans="15:15" x14ac:dyDescent="0.2">
      <c r="O33265" s="62"/>
    </row>
    <row r="33266" spans="15:15" x14ac:dyDescent="0.2">
      <c r="O33266" s="62"/>
    </row>
    <row r="33267" spans="15:15" x14ac:dyDescent="0.2">
      <c r="O33267" s="62"/>
    </row>
    <row r="33268" spans="15:15" x14ac:dyDescent="0.2">
      <c r="O33268" s="62"/>
    </row>
    <row r="33269" spans="15:15" x14ac:dyDescent="0.2">
      <c r="O33269" s="62"/>
    </row>
    <row r="33270" spans="15:15" x14ac:dyDescent="0.2">
      <c r="O33270" s="62"/>
    </row>
    <row r="33271" spans="15:15" x14ac:dyDescent="0.2">
      <c r="O33271" s="62"/>
    </row>
    <row r="33272" spans="15:15" x14ac:dyDescent="0.2">
      <c r="O33272" s="62"/>
    </row>
    <row r="33273" spans="15:15" x14ac:dyDescent="0.2">
      <c r="O33273" s="62"/>
    </row>
    <row r="33274" spans="15:15" x14ac:dyDescent="0.2">
      <c r="O33274" s="62"/>
    </row>
    <row r="33275" spans="15:15" x14ac:dyDescent="0.2">
      <c r="O33275" s="62"/>
    </row>
    <row r="33276" spans="15:15" x14ac:dyDescent="0.2">
      <c r="O33276" s="62"/>
    </row>
    <row r="33277" spans="15:15" x14ac:dyDescent="0.2">
      <c r="O33277" s="62"/>
    </row>
    <row r="33278" spans="15:15" x14ac:dyDescent="0.2">
      <c r="O33278" s="62"/>
    </row>
    <row r="33279" spans="15:15" x14ac:dyDescent="0.2">
      <c r="O33279" s="62"/>
    </row>
    <row r="33280" spans="15:15" x14ac:dyDescent="0.2">
      <c r="O33280" s="62"/>
    </row>
    <row r="33281" spans="15:15" x14ac:dyDescent="0.2">
      <c r="O33281" s="62"/>
    </row>
    <row r="33282" spans="15:15" x14ac:dyDescent="0.2">
      <c r="O33282" s="62"/>
    </row>
    <row r="33283" spans="15:15" x14ac:dyDescent="0.2">
      <c r="O33283" s="62"/>
    </row>
    <row r="33284" spans="15:15" x14ac:dyDescent="0.2">
      <c r="O33284" s="62"/>
    </row>
    <row r="33285" spans="15:15" x14ac:dyDescent="0.2">
      <c r="O33285" s="62"/>
    </row>
    <row r="33286" spans="15:15" x14ac:dyDescent="0.2">
      <c r="O33286" s="62"/>
    </row>
    <row r="33287" spans="15:15" x14ac:dyDescent="0.2">
      <c r="O33287" s="62"/>
    </row>
    <row r="33288" spans="15:15" x14ac:dyDescent="0.2">
      <c r="O33288" s="62"/>
    </row>
    <row r="33289" spans="15:15" x14ac:dyDescent="0.2">
      <c r="O33289" s="62"/>
    </row>
    <row r="33290" spans="15:15" x14ac:dyDescent="0.2">
      <c r="O33290" s="62"/>
    </row>
    <row r="33291" spans="15:15" x14ac:dyDescent="0.2">
      <c r="O33291" s="62"/>
    </row>
    <row r="33292" spans="15:15" x14ac:dyDescent="0.2">
      <c r="O33292" s="62"/>
    </row>
    <row r="33293" spans="15:15" x14ac:dyDescent="0.2">
      <c r="O33293" s="62"/>
    </row>
    <row r="33294" spans="15:15" x14ac:dyDescent="0.2">
      <c r="O33294" s="62"/>
    </row>
    <row r="33295" spans="15:15" x14ac:dyDescent="0.2">
      <c r="O33295" s="62"/>
    </row>
    <row r="33296" spans="15:15" x14ac:dyDescent="0.2">
      <c r="O33296" s="62"/>
    </row>
    <row r="33297" spans="15:15" x14ac:dyDescent="0.2">
      <c r="O33297" s="62"/>
    </row>
    <row r="33298" spans="15:15" x14ac:dyDescent="0.2">
      <c r="O33298" s="62"/>
    </row>
    <row r="33299" spans="15:15" x14ac:dyDescent="0.2">
      <c r="O33299" s="62"/>
    </row>
    <row r="33300" spans="15:15" x14ac:dyDescent="0.2">
      <c r="O33300" s="62"/>
    </row>
    <row r="33301" spans="15:15" x14ac:dyDescent="0.2">
      <c r="O33301" s="62"/>
    </row>
    <row r="33302" spans="15:15" x14ac:dyDescent="0.2">
      <c r="O33302" s="62"/>
    </row>
    <row r="33303" spans="15:15" x14ac:dyDescent="0.2">
      <c r="O33303" s="62"/>
    </row>
    <row r="33304" spans="15:15" x14ac:dyDescent="0.2">
      <c r="O33304" s="62"/>
    </row>
    <row r="33305" spans="15:15" x14ac:dyDescent="0.2">
      <c r="O33305" s="62"/>
    </row>
    <row r="33306" spans="15:15" x14ac:dyDescent="0.2">
      <c r="O33306" s="62"/>
    </row>
    <row r="33307" spans="15:15" x14ac:dyDescent="0.2">
      <c r="O33307" s="62"/>
    </row>
    <row r="33308" spans="15:15" x14ac:dyDescent="0.2">
      <c r="O33308" s="62"/>
    </row>
    <row r="33309" spans="15:15" x14ac:dyDescent="0.2">
      <c r="O33309" s="62"/>
    </row>
    <row r="33310" spans="15:15" x14ac:dyDescent="0.2">
      <c r="O33310" s="62"/>
    </row>
    <row r="33311" spans="15:15" x14ac:dyDescent="0.2">
      <c r="O33311" s="62"/>
    </row>
    <row r="33312" spans="15:15" x14ac:dyDescent="0.2">
      <c r="O33312" s="62"/>
    </row>
    <row r="33313" spans="15:15" x14ac:dyDescent="0.2">
      <c r="O33313" s="62"/>
    </row>
    <row r="33314" spans="15:15" x14ac:dyDescent="0.2">
      <c r="O33314" s="62"/>
    </row>
    <row r="33315" spans="15:15" x14ac:dyDescent="0.2">
      <c r="O33315" s="62"/>
    </row>
    <row r="33316" spans="15:15" x14ac:dyDescent="0.2">
      <c r="O33316" s="62"/>
    </row>
    <row r="33317" spans="15:15" x14ac:dyDescent="0.2">
      <c r="O33317" s="62"/>
    </row>
    <row r="33318" spans="15:15" x14ac:dyDescent="0.2">
      <c r="O33318" s="62"/>
    </row>
    <row r="33319" spans="15:15" x14ac:dyDescent="0.2">
      <c r="O33319" s="62"/>
    </row>
    <row r="33320" spans="15:15" x14ac:dyDescent="0.2">
      <c r="O33320" s="62"/>
    </row>
    <row r="33321" spans="15:15" x14ac:dyDescent="0.2">
      <c r="O33321" s="62"/>
    </row>
    <row r="33322" spans="15:15" x14ac:dyDescent="0.2">
      <c r="O33322" s="62"/>
    </row>
    <row r="33323" spans="15:15" x14ac:dyDescent="0.2">
      <c r="O33323" s="62"/>
    </row>
    <row r="33324" spans="15:15" x14ac:dyDescent="0.2">
      <c r="O33324" s="62"/>
    </row>
    <row r="33325" spans="15:15" x14ac:dyDescent="0.2">
      <c r="O33325" s="62"/>
    </row>
    <row r="33326" spans="15:15" x14ac:dyDescent="0.2">
      <c r="O33326" s="62"/>
    </row>
    <row r="33327" spans="15:15" x14ac:dyDescent="0.2">
      <c r="O33327" s="62"/>
    </row>
    <row r="33328" spans="15:15" x14ac:dyDescent="0.2">
      <c r="O33328" s="62"/>
    </row>
    <row r="33329" spans="15:15" x14ac:dyDescent="0.2">
      <c r="O33329" s="62"/>
    </row>
    <row r="33330" spans="15:15" x14ac:dyDescent="0.2">
      <c r="O33330" s="62"/>
    </row>
    <row r="33331" spans="15:15" x14ac:dyDescent="0.2">
      <c r="O33331" s="62"/>
    </row>
    <row r="33332" spans="15:15" x14ac:dyDescent="0.2">
      <c r="O33332" s="62"/>
    </row>
    <row r="33333" spans="15:15" x14ac:dyDescent="0.2">
      <c r="O33333" s="62"/>
    </row>
    <row r="33334" spans="15:15" x14ac:dyDescent="0.2">
      <c r="O33334" s="62"/>
    </row>
    <row r="33335" spans="15:15" x14ac:dyDescent="0.2">
      <c r="O33335" s="62"/>
    </row>
    <row r="33336" spans="15:15" x14ac:dyDescent="0.2">
      <c r="O33336" s="62"/>
    </row>
    <row r="33337" spans="15:15" x14ac:dyDescent="0.2">
      <c r="O33337" s="62"/>
    </row>
    <row r="33338" spans="15:15" x14ac:dyDescent="0.2">
      <c r="O33338" s="62"/>
    </row>
    <row r="33339" spans="15:15" x14ac:dyDescent="0.2">
      <c r="O33339" s="62"/>
    </row>
    <row r="33340" spans="15:15" x14ac:dyDescent="0.2">
      <c r="O33340" s="62"/>
    </row>
    <row r="33341" spans="15:15" x14ac:dyDescent="0.2">
      <c r="O33341" s="62"/>
    </row>
    <row r="33342" spans="15:15" x14ac:dyDescent="0.2">
      <c r="O33342" s="62"/>
    </row>
    <row r="33343" spans="15:15" x14ac:dyDescent="0.2">
      <c r="O33343" s="62"/>
    </row>
    <row r="33344" spans="15:15" x14ac:dyDescent="0.2">
      <c r="O33344" s="62"/>
    </row>
    <row r="33345" spans="15:15" x14ac:dyDescent="0.2">
      <c r="O33345" s="62"/>
    </row>
    <row r="33346" spans="15:15" x14ac:dyDescent="0.2">
      <c r="O33346" s="62"/>
    </row>
    <row r="33347" spans="15:15" x14ac:dyDescent="0.2">
      <c r="O33347" s="62"/>
    </row>
    <row r="33348" spans="15:15" x14ac:dyDescent="0.2">
      <c r="O33348" s="62"/>
    </row>
    <row r="33349" spans="15:15" x14ac:dyDescent="0.2">
      <c r="O33349" s="62"/>
    </row>
    <row r="33350" spans="15:15" x14ac:dyDescent="0.2">
      <c r="O33350" s="62"/>
    </row>
    <row r="33351" spans="15:15" x14ac:dyDescent="0.2">
      <c r="O33351" s="62"/>
    </row>
    <row r="33352" spans="15:15" x14ac:dyDescent="0.2">
      <c r="O33352" s="62"/>
    </row>
    <row r="33353" spans="15:15" x14ac:dyDescent="0.2">
      <c r="O33353" s="62"/>
    </row>
    <row r="33354" spans="15:15" x14ac:dyDescent="0.2">
      <c r="O33354" s="62"/>
    </row>
    <row r="33355" spans="15:15" x14ac:dyDescent="0.2">
      <c r="O33355" s="62"/>
    </row>
    <row r="33356" spans="15:15" x14ac:dyDescent="0.2">
      <c r="O33356" s="62"/>
    </row>
    <row r="33357" spans="15:15" x14ac:dyDescent="0.2">
      <c r="O33357" s="62"/>
    </row>
    <row r="33358" spans="15:15" x14ac:dyDescent="0.2">
      <c r="O33358" s="62"/>
    </row>
    <row r="33359" spans="15:15" x14ac:dyDescent="0.2">
      <c r="O33359" s="62"/>
    </row>
    <row r="33360" spans="15:15" x14ac:dyDescent="0.2">
      <c r="O33360" s="62"/>
    </row>
    <row r="33361" spans="15:15" x14ac:dyDescent="0.2">
      <c r="O33361" s="62"/>
    </row>
    <row r="33362" spans="15:15" x14ac:dyDescent="0.2">
      <c r="O33362" s="62"/>
    </row>
    <row r="33363" spans="15:15" x14ac:dyDescent="0.2">
      <c r="O33363" s="62"/>
    </row>
    <row r="33364" spans="15:15" x14ac:dyDescent="0.2">
      <c r="O33364" s="62"/>
    </row>
    <row r="33365" spans="15:15" x14ac:dyDescent="0.2">
      <c r="O33365" s="62"/>
    </row>
    <row r="33366" spans="15:15" x14ac:dyDescent="0.2">
      <c r="O33366" s="62"/>
    </row>
    <row r="33367" spans="15:15" x14ac:dyDescent="0.2">
      <c r="O33367" s="62"/>
    </row>
    <row r="33368" spans="15:15" x14ac:dyDescent="0.2">
      <c r="O33368" s="62"/>
    </row>
    <row r="33369" spans="15:15" x14ac:dyDescent="0.2">
      <c r="O33369" s="62"/>
    </row>
    <row r="33370" spans="15:15" x14ac:dyDescent="0.2">
      <c r="O33370" s="62"/>
    </row>
    <row r="33371" spans="15:15" x14ac:dyDescent="0.2">
      <c r="O33371" s="62"/>
    </row>
    <row r="33372" spans="15:15" x14ac:dyDescent="0.2">
      <c r="O33372" s="62"/>
    </row>
    <row r="33373" spans="15:15" x14ac:dyDescent="0.2">
      <c r="O33373" s="62"/>
    </row>
    <row r="33374" spans="15:15" x14ac:dyDescent="0.2">
      <c r="O33374" s="62"/>
    </row>
    <row r="33375" spans="15:15" x14ac:dyDescent="0.2">
      <c r="O33375" s="62"/>
    </row>
    <row r="33376" spans="15:15" x14ac:dyDescent="0.2">
      <c r="O33376" s="62"/>
    </row>
    <row r="33377" spans="15:15" x14ac:dyDescent="0.2">
      <c r="O33377" s="62"/>
    </row>
    <row r="33378" spans="15:15" x14ac:dyDescent="0.2">
      <c r="O33378" s="62"/>
    </row>
    <row r="33379" spans="15:15" x14ac:dyDescent="0.2">
      <c r="O33379" s="62"/>
    </row>
    <row r="33380" spans="15:15" x14ac:dyDescent="0.2">
      <c r="O33380" s="62"/>
    </row>
    <row r="33381" spans="15:15" x14ac:dyDescent="0.2">
      <c r="O33381" s="62"/>
    </row>
    <row r="33382" spans="15:15" x14ac:dyDescent="0.2">
      <c r="O33382" s="62"/>
    </row>
    <row r="33383" spans="15:15" x14ac:dyDescent="0.2">
      <c r="O33383" s="62"/>
    </row>
    <row r="33384" spans="15:15" x14ac:dyDescent="0.2">
      <c r="O33384" s="62"/>
    </row>
    <row r="33385" spans="15:15" x14ac:dyDescent="0.2">
      <c r="O33385" s="62"/>
    </row>
    <row r="33386" spans="15:15" x14ac:dyDescent="0.2">
      <c r="O33386" s="62"/>
    </row>
    <row r="33387" spans="15:15" x14ac:dyDescent="0.2">
      <c r="O33387" s="62"/>
    </row>
    <row r="33388" spans="15:15" x14ac:dyDescent="0.2">
      <c r="O33388" s="62"/>
    </row>
    <row r="33389" spans="15:15" x14ac:dyDescent="0.2">
      <c r="O33389" s="62"/>
    </row>
    <row r="33390" spans="15:15" x14ac:dyDescent="0.2">
      <c r="O33390" s="62"/>
    </row>
    <row r="33391" spans="15:15" x14ac:dyDescent="0.2">
      <c r="O33391" s="62"/>
    </row>
    <row r="33392" spans="15:15" x14ac:dyDescent="0.2">
      <c r="O33392" s="62"/>
    </row>
    <row r="33393" spans="15:15" x14ac:dyDescent="0.2">
      <c r="O33393" s="62"/>
    </row>
    <row r="33394" spans="15:15" x14ac:dyDescent="0.2">
      <c r="O33394" s="62"/>
    </row>
    <row r="33395" spans="15:15" x14ac:dyDescent="0.2">
      <c r="O33395" s="62"/>
    </row>
    <row r="33396" spans="15:15" x14ac:dyDescent="0.2">
      <c r="O33396" s="62"/>
    </row>
    <row r="33397" spans="15:15" x14ac:dyDescent="0.2">
      <c r="O33397" s="62"/>
    </row>
    <row r="33398" spans="15:15" x14ac:dyDescent="0.2">
      <c r="O33398" s="62"/>
    </row>
    <row r="33399" spans="15:15" x14ac:dyDescent="0.2">
      <c r="O33399" s="62"/>
    </row>
    <row r="33400" spans="15:15" x14ac:dyDescent="0.2">
      <c r="O33400" s="62"/>
    </row>
    <row r="33401" spans="15:15" x14ac:dyDescent="0.2">
      <c r="O33401" s="62"/>
    </row>
    <row r="33402" spans="15:15" x14ac:dyDescent="0.2">
      <c r="O33402" s="62"/>
    </row>
    <row r="33403" spans="15:15" x14ac:dyDescent="0.2">
      <c r="O33403" s="62"/>
    </row>
    <row r="33404" spans="15:15" x14ac:dyDescent="0.2">
      <c r="O33404" s="62"/>
    </row>
    <row r="33405" spans="15:15" x14ac:dyDescent="0.2">
      <c r="O33405" s="62"/>
    </row>
    <row r="33406" spans="15:15" x14ac:dyDescent="0.2">
      <c r="O33406" s="62"/>
    </row>
    <row r="33407" spans="15:15" x14ac:dyDescent="0.2">
      <c r="O33407" s="62"/>
    </row>
    <row r="33408" spans="15:15" x14ac:dyDescent="0.2">
      <c r="O33408" s="62"/>
    </row>
    <row r="33409" spans="15:15" x14ac:dyDescent="0.2">
      <c r="O33409" s="62"/>
    </row>
    <row r="33410" spans="15:15" x14ac:dyDescent="0.2">
      <c r="O33410" s="62"/>
    </row>
    <row r="33411" spans="15:15" x14ac:dyDescent="0.2">
      <c r="O33411" s="62"/>
    </row>
    <row r="33412" spans="15:15" x14ac:dyDescent="0.2">
      <c r="O33412" s="62"/>
    </row>
    <row r="33413" spans="15:15" x14ac:dyDescent="0.2">
      <c r="O33413" s="62"/>
    </row>
    <row r="33414" spans="15:15" x14ac:dyDescent="0.2">
      <c r="O33414" s="62"/>
    </row>
    <row r="33415" spans="15:15" x14ac:dyDescent="0.2">
      <c r="O33415" s="62"/>
    </row>
    <row r="33416" spans="15:15" x14ac:dyDescent="0.2">
      <c r="O33416" s="62"/>
    </row>
    <row r="33417" spans="15:15" x14ac:dyDescent="0.2">
      <c r="O33417" s="62"/>
    </row>
    <row r="33418" spans="15:15" x14ac:dyDescent="0.2">
      <c r="O33418" s="62"/>
    </row>
    <row r="33419" spans="15:15" x14ac:dyDescent="0.2">
      <c r="O33419" s="62"/>
    </row>
    <row r="33420" spans="15:15" x14ac:dyDescent="0.2">
      <c r="O33420" s="62"/>
    </row>
    <row r="33421" spans="15:15" x14ac:dyDescent="0.2">
      <c r="O33421" s="62"/>
    </row>
    <row r="33422" spans="15:15" x14ac:dyDescent="0.2">
      <c r="O33422" s="62"/>
    </row>
    <row r="33423" spans="15:15" x14ac:dyDescent="0.2">
      <c r="O33423" s="62"/>
    </row>
    <row r="33424" spans="15:15" x14ac:dyDescent="0.2">
      <c r="O33424" s="62"/>
    </row>
    <row r="33425" spans="15:15" x14ac:dyDescent="0.2">
      <c r="O33425" s="62"/>
    </row>
    <row r="33426" spans="15:15" x14ac:dyDescent="0.2">
      <c r="O33426" s="62"/>
    </row>
    <row r="33427" spans="15:15" x14ac:dyDescent="0.2">
      <c r="O33427" s="62"/>
    </row>
    <row r="33428" spans="15:15" x14ac:dyDescent="0.2">
      <c r="O33428" s="62"/>
    </row>
    <row r="33429" spans="15:15" x14ac:dyDescent="0.2">
      <c r="O33429" s="62"/>
    </row>
    <row r="33430" spans="15:15" x14ac:dyDescent="0.2">
      <c r="O33430" s="62"/>
    </row>
    <row r="33431" spans="15:15" x14ac:dyDescent="0.2">
      <c r="O33431" s="62"/>
    </row>
    <row r="33432" spans="15:15" x14ac:dyDescent="0.2">
      <c r="O33432" s="62"/>
    </row>
    <row r="33433" spans="15:15" x14ac:dyDescent="0.2">
      <c r="O33433" s="62"/>
    </row>
    <row r="33434" spans="15:15" x14ac:dyDescent="0.2">
      <c r="O33434" s="62"/>
    </row>
    <row r="33435" spans="15:15" x14ac:dyDescent="0.2">
      <c r="O33435" s="62"/>
    </row>
    <row r="33436" spans="15:15" x14ac:dyDescent="0.2">
      <c r="O33436" s="62"/>
    </row>
    <row r="33437" spans="15:15" x14ac:dyDescent="0.2">
      <c r="O33437" s="62"/>
    </row>
    <row r="33438" spans="15:15" x14ac:dyDescent="0.2">
      <c r="O33438" s="62"/>
    </row>
    <row r="33439" spans="15:15" x14ac:dyDescent="0.2">
      <c r="O33439" s="62"/>
    </row>
    <row r="33440" spans="15:15" x14ac:dyDescent="0.2">
      <c r="O33440" s="62"/>
    </row>
    <row r="33441" spans="15:15" x14ac:dyDescent="0.2">
      <c r="O33441" s="62"/>
    </row>
    <row r="33442" spans="15:15" x14ac:dyDescent="0.2">
      <c r="O33442" s="62"/>
    </row>
    <row r="33443" spans="15:15" x14ac:dyDescent="0.2">
      <c r="O33443" s="62"/>
    </row>
    <row r="33444" spans="15:15" x14ac:dyDescent="0.2">
      <c r="O33444" s="62"/>
    </row>
    <row r="33445" spans="15:15" x14ac:dyDescent="0.2">
      <c r="O33445" s="62"/>
    </row>
    <row r="33446" spans="15:15" x14ac:dyDescent="0.2">
      <c r="O33446" s="62"/>
    </row>
    <row r="33447" spans="15:15" x14ac:dyDescent="0.2">
      <c r="O33447" s="62"/>
    </row>
    <row r="33448" spans="15:15" x14ac:dyDescent="0.2">
      <c r="O33448" s="62"/>
    </row>
    <row r="33449" spans="15:15" x14ac:dyDescent="0.2">
      <c r="O33449" s="62"/>
    </row>
    <row r="33450" spans="15:15" x14ac:dyDescent="0.2">
      <c r="O33450" s="62"/>
    </row>
    <row r="33451" spans="15:15" x14ac:dyDescent="0.2">
      <c r="O33451" s="62"/>
    </row>
    <row r="33452" spans="15:15" x14ac:dyDescent="0.2">
      <c r="O33452" s="62"/>
    </row>
    <row r="33453" spans="15:15" x14ac:dyDescent="0.2">
      <c r="O33453" s="62"/>
    </row>
    <row r="33454" spans="15:15" x14ac:dyDescent="0.2">
      <c r="O33454" s="62"/>
    </row>
    <row r="33455" spans="15:15" x14ac:dyDescent="0.2">
      <c r="O33455" s="62"/>
    </row>
    <row r="33456" spans="15:15" x14ac:dyDescent="0.2">
      <c r="O33456" s="62"/>
    </row>
    <row r="33457" spans="15:15" x14ac:dyDescent="0.2">
      <c r="O33457" s="62"/>
    </row>
    <row r="33458" spans="15:15" x14ac:dyDescent="0.2">
      <c r="O33458" s="62"/>
    </row>
    <row r="33459" spans="15:15" x14ac:dyDescent="0.2">
      <c r="O33459" s="62"/>
    </row>
    <row r="33460" spans="15:15" x14ac:dyDescent="0.2">
      <c r="O33460" s="62"/>
    </row>
    <row r="33461" spans="15:15" x14ac:dyDescent="0.2">
      <c r="O33461" s="62"/>
    </row>
    <row r="33462" spans="15:15" x14ac:dyDescent="0.2">
      <c r="O33462" s="62"/>
    </row>
    <row r="33463" spans="15:15" x14ac:dyDescent="0.2">
      <c r="O33463" s="62"/>
    </row>
    <row r="33464" spans="15:15" x14ac:dyDescent="0.2">
      <c r="O33464" s="62"/>
    </row>
    <row r="33465" spans="15:15" x14ac:dyDescent="0.2">
      <c r="O33465" s="62"/>
    </row>
    <row r="33466" spans="15:15" x14ac:dyDescent="0.2">
      <c r="O33466" s="62"/>
    </row>
    <row r="33467" spans="15:15" x14ac:dyDescent="0.2">
      <c r="O33467" s="62"/>
    </row>
    <row r="33468" spans="15:15" x14ac:dyDescent="0.2">
      <c r="O33468" s="62"/>
    </row>
    <row r="33469" spans="15:15" x14ac:dyDescent="0.2">
      <c r="O33469" s="62"/>
    </row>
    <row r="33470" spans="15:15" x14ac:dyDescent="0.2">
      <c r="O33470" s="62"/>
    </row>
    <row r="33471" spans="15:15" x14ac:dyDescent="0.2">
      <c r="O33471" s="62"/>
    </row>
    <row r="33472" spans="15:15" x14ac:dyDescent="0.2">
      <c r="O33472" s="62"/>
    </row>
    <row r="33473" spans="15:15" x14ac:dyDescent="0.2">
      <c r="O33473" s="62"/>
    </row>
    <row r="33474" spans="15:15" x14ac:dyDescent="0.2">
      <c r="O33474" s="62"/>
    </row>
    <row r="33475" spans="15:15" x14ac:dyDescent="0.2">
      <c r="O33475" s="62"/>
    </row>
    <row r="33476" spans="15:15" x14ac:dyDescent="0.2">
      <c r="O33476" s="62"/>
    </row>
    <row r="33477" spans="15:15" x14ac:dyDescent="0.2">
      <c r="O33477" s="62"/>
    </row>
    <row r="33478" spans="15:15" x14ac:dyDescent="0.2">
      <c r="O33478" s="62"/>
    </row>
    <row r="33479" spans="15:15" x14ac:dyDescent="0.2">
      <c r="O33479" s="62"/>
    </row>
    <row r="33480" spans="15:15" x14ac:dyDescent="0.2">
      <c r="O33480" s="62"/>
    </row>
    <row r="33481" spans="15:15" x14ac:dyDescent="0.2">
      <c r="O33481" s="62"/>
    </row>
    <row r="33482" spans="15:15" x14ac:dyDescent="0.2">
      <c r="O33482" s="62"/>
    </row>
    <row r="33483" spans="15:15" x14ac:dyDescent="0.2">
      <c r="O33483" s="62"/>
    </row>
    <row r="33484" spans="15:15" x14ac:dyDescent="0.2">
      <c r="O33484" s="62"/>
    </row>
    <row r="33485" spans="15:15" x14ac:dyDescent="0.2">
      <c r="O33485" s="62"/>
    </row>
    <row r="33486" spans="15:15" x14ac:dyDescent="0.2">
      <c r="O33486" s="62"/>
    </row>
    <row r="33487" spans="15:15" x14ac:dyDescent="0.2">
      <c r="O33487" s="62"/>
    </row>
    <row r="33488" spans="15:15" x14ac:dyDescent="0.2">
      <c r="O33488" s="62"/>
    </row>
    <row r="33489" spans="15:15" x14ac:dyDescent="0.2">
      <c r="O33489" s="62"/>
    </row>
    <row r="33490" spans="15:15" x14ac:dyDescent="0.2">
      <c r="O33490" s="62"/>
    </row>
    <row r="33491" spans="15:15" x14ac:dyDescent="0.2">
      <c r="O33491" s="62"/>
    </row>
    <row r="33492" spans="15:15" x14ac:dyDescent="0.2">
      <c r="O33492" s="62"/>
    </row>
    <row r="33493" spans="15:15" x14ac:dyDescent="0.2">
      <c r="O33493" s="62"/>
    </row>
    <row r="33494" spans="15:15" x14ac:dyDescent="0.2">
      <c r="O33494" s="62"/>
    </row>
    <row r="33495" spans="15:15" x14ac:dyDescent="0.2">
      <c r="O33495" s="62"/>
    </row>
    <row r="33496" spans="15:15" x14ac:dyDescent="0.2">
      <c r="O33496" s="62"/>
    </row>
    <row r="33497" spans="15:15" x14ac:dyDescent="0.2">
      <c r="O33497" s="62"/>
    </row>
    <row r="33498" spans="15:15" x14ac:dyDescent="0.2">
      <c r="O33498" s="62"/>
    </row>
    <row r="33499" spans="15:15" x14ac:dyDescent="0.2">
      <c r="O33499" s="62"/>
    </row>
    <row r="33500" spans="15:15" x14ac:dyDescent="0.2">
      <c r="O33500" s="62"/>
    </row>
    <row r="33501" spans="15:15" x14ac:dyDescent="0.2">
      <c r="O33501" s="62"/>
    </row>
    <row r="33502" spans="15:15" x14ac:dyDescent="0.2">
      <c r="O33502" s="62"/>
    </row>
    <row r="33503" spans="15:15" x14ac:dyDescent="0.2">
      <c r="O33503" s="62"/>
    </row>
    <row r="33504" spans="15:15" x14ac:dyDescent="0.2">
      <c r="O33504" s="62"/>
    </row>
    <row r="33505" spans="15:15" x14ac:dyDescent="0.2">
      <c r="O33505" s="62"/>
    </row>
    <row r="33506" spans="15:15" x14ac:dyDescent="0.2">
      <c r="O33506" s="62"/>
    </row>
    <row r="33507" spans="15:15" x14ac:dyDescent="0.2">
      <c r="O33507" s="62"/>
    </row>
    <row r="33508" spans="15:15" x14ac:dyDescent="0.2">
      <c r="O33508" s="62"/>
    </row>
    <row r="33509" spans="15:15" x14ac:dyDescent="0.2">
      <c r="O33509" s="62"/>
    </row>
    <row r="33510" spans="15:15" x14ac:dyDescent="0.2">
      <c r="O33510" s="62"/>
    </row>
    <row r="33511" spans="15:15" x14ac:dyDescent="0.2">
      <c r="O33511" s="62"/>
    </row>
    <row r="33512" spans="15:15" x14ac:dyDescent="0.2">
      <c r="O33512" s="62"/>
    </row>
    <row r="33513" spans="15:15" x14ac:dyDescent="0.2">
      <c r="O33513" s="62"/>
    </row>
    <row r="33514" spans="15:15" x14ac:dyDescent="0.2">
      <c r="O33514" s="62"/>
    </row>
    <row r="33515" spans="15:15" x14ac:dyDescent="0.2">
      <c r="O33515" s="62"/>
    </row>
    <row r="33516" spans="15:15" x14ac:dyDescent="0.2">
      <c r="O33516" s="62"/>
    </row>
    <row r="33517" spans="15:15" x14ac:dyDescent="0.2">
      <c r="O33517" s="62"/>
    </row>
    <row r="33518" spans="15:15" x14ac:dyDescent="0.2">
      <c r="O33518" s="62"/>
    </row>
    <row r="33519" spans="15:15" x14ac:dyDescent="0.2">
      <c r="O33519" s="62"/>
    </row>
    <row r="33520" spans="15:15" x14ac:dyDescent="0.2">
      <c r="O33520" s="62"/>
    </row>
    <row r="33521" spans="15:15" x14ac:dyDescent="0.2">
      <c r="O33521" s="62"/>
    </row>
    <row r="33522" spans="15:15" x14ac:dyDescent="0.2">
      <c r="O33522" s="62"/>
    </row>
    <row r="33523" spans="15:15" x14ac:dyDescent="0.2">
      <c r="O33523" s="62"/>
    </row>
    <row r="33524" spans="15:15" x14ac:dyDescent="0.2">
      <c r="O33524" s="62"/>
    </row>
    <row r="33525" spans="15:15" x14ac:dyDescent="0.2">
      <c r="O33525" s="62"/>
    </row>
    <row r="33526" spans="15:15" x14ac:dyDescent="0.2">
      <c r="O33526" s="62"/>
    </row>
    <row r="33527" spans="15:15" x14ac:dyDescent="0.2">
      <c r="O33527" s="62"/>
    </row>
    <row r="33528" spans="15:15" x14ac:dyDescent="0.2">
      <c r="O33528" s="62"/>
    </row>
    <row r="33529" spans="15:15" x14ac:dyDescent="0.2">
      <c r="O33529" s="62"/>
    </row>
    <row r="33530" spans="15:15" x14ac:dyDescent="0.2">
      <c r="O33530" s="62"/>
    </row>
    <row r="33531" spans="15:15" x14ac:dyDescent="0.2">
      <c r="O33531" s="62"/>
    </row>
    <row r="33532" spans="15:15" x14ac:dyDescent="0.2">
      <c r="O33532" s="62"/>
    </row>
    <row r="33533" spans="15:15" x14ac:dyDescent="0.2">
      <c r="O33533" s="62"/>
    </row>
    <row r="33534" spans="15:15" x14ac:dyDescent="0.2">
      <c r="O33534" s="62"/>
    </row>
    <row r="33535" spans="15:15" x14ac:dyDescent="0.2">
      <c r="O33535" s="62"/>
    </row>
    <row r="33536" spans="15:15" x14ac:dyDescent="0.2">
      <c r="O33536" s="62"/>
    </row>
    <row r="33537" spans="15:15" x14ac:dyDescent="0.2">
      <c r="O33537" s="62"/>
    </row>
    <row r="33538" spans="15:15" x14ac:dyDescent="0.2">
      <c r="O33538" s="62"/>
    </row>
    <row r="33539" spans="15:15" x14ac:dyDescent="0.2">
      <c r="O33539" s="62"/>
    </row>
    <row r="33540" spans="15:15" x14ac:dyDescent="0.2">
      <c r="O33540" s="62"/>
    </row>
    <row r="33541" spans="15:15" x14ac:dyDescent="0.2">
      <c r="O33541" s="62"/>
    </row>
    <row r="33542" spans="15:15" x14ac:dyDescent="0.2">
      <c r="O33542" s="62"/>
    </row>
    <row r="33543" spans="15:15" x14ac:dyDescent="0.2">
      <c r="O33543" s="62"/>
    </row>
    <row r="33544" spans="15:15" x14ac:dyDescent="0.2">
      <c r="O33544" s="62"/>
    </row>
    <row r="33545" spans="15:15" x14ac:dyDescent="0.2">
      <c r="O33545" s="62"/>
    </row>
    <row r="33546" spans="15:15" x14ac:dyDescent="0.2">
      <c r="O33546" s="62"/>
    </row>
    <row r="33547" spans="15:15" x14ac:dyDescent="0.2">
      <c r="O33547" s="62"/>
    </row>
    <row r="33548" spans="15:15" x14ac:dyDescent="0.2">
      <c r="O33548" s="62"/>
    </row>
    <row r="33549" spans="15:15" x14ac:dyDescent="0.2">
      <c r="O33549" s="62"/>
    </row>
    <row r="33550" spans="15:15" x14ac:dyDescent="0.2">
      <c r="O33550" s="62"/>
    </row>
    <row r="33551" spans="15:15" x14ac:dyDescent="0.2">
      <c r="O33551" s="62"/>
    </row>
    <row r="33552" spans="15:15" x14ac:dyDescent="0.2">
      <c r="O33552" s="62"/>
    </row>
    <row r="33553" spans="15:15" x14ac:dyDescent="0.2">
      <c r="O33553" s="62"/>
    </row>
    <row r="33554" spans="15:15" x14ac:dyDescent="0.2">
      <c r="O33554" s="62"/>
    </row>
    <row r="33555" spans="15:15" x14ac:dyDescent="0.2">
      <c r="O33555" s="62"/>
    </row>
    <row r="33556" spans="15:15" x14ac:dyDescent="0.2">
      <c r="O33556" s="62"/>
    </row>
    <row r="33557" spans="15:15" x14ac:dyDescent="0.2">
      <c r="O33557" s="62"/>
    </row>
    <row r="33558" spans="15:15" x14ac:dyDescent="0.2">
      <c r="O33558" s="62"/>
    </row>
    <row r="33559" spans="15:15" x14ac:dyDescent="0.2">
      <c r="O33559" s="62"/>
    </row>
    <row r="33560" spans="15:15" x14ac:dyDescent="0.2">
      <c r="O33560" s="62"/>
    </row>
    <row r="33561" spans="15:15" x14ac:dyDescent="0.2">
      <c r="O33561" s="62"/>
    </row>
    <row r="33562" spans="15:15" x14ac:dyDescent="0.2">
      <c r="O33562" s="62"/>
    </row>
    <row r="33563" spans="15:15" x14ac:dyDescent="0.2">
      <c r="O33563" s="62"/>
    </row>
    <row r="33564" spans="15:15" x14ac:dyDescent="0.2">
      <c r="O33564" s="62"/>
    </row>
    <row r="33565" spans="15:15" x14ac:dyDescent="0.2">
      <c r="O33565" s="62"/>
    </row>
    <row r="33566" spans="15:15" x14ac:dyDescent="0.2">
      <c r="O33566" s="62"/>
    </row>
    <row r="33567" spans="15:15" x14ac:dyDescent="0.2">
      <c r="O33567" s="62"/>
    </row>
    <row r="33568" spans="15:15" x14ac:dyDescent="0.2">
      <c r="O33568" s="62"/>
    </row>
    <row r="33569" spans="15:15" x14ac:dyDescent="0.2">
      <c r="O33569" s="62"/>
    </row>
    <row r="33570" spans="15:15" x14ac:dyDescent="0.2">
      <c r="O33570" s="62"/>
    </row>
    <row r="33571" spans="15:15" x14ac:dyDescent="0.2">
      <c r="O33571" s="62"/>
    </row>
    <row r="33572" spans="15:15" x14ac:dyDescent="0.2">
      <c r="O33572" s="62"/>
    </row>
    <row r="33573" spans="15:15" x14ac:dyDescent="0.2">
      <c r="O33573" s="62"/>
    </row>
    <row r="33574" spans="15:15" x14ac:dyDescent="0.2">
      <c r="O33574" s="62"/>
    </row>
    <row r="33575" spans="15:15" x14ac:dyDescent="0.2">
      <c r="O33575" s="62"/>
    </row>
    <row r="33576" spans="15:15" x14ac:dyDescent="0.2">
      <c r="O33576" s="62"/>
    </row>
    <row r="33577" spans="15:15" x14ac:dyDescent="0.2">
      <c r="O33577" s="62"/>
    </row>
    <row r="33578" spans="15:15" x14ac:dyDescent="0.2">
      <c r="O33578" s="62"/>
    </row>
    <row r="33579" spans="15:15" x14ac:dyDescent="0.2">
      <c r="O33579" s="62"/>
    </row>
    <row r="33580" spans="15:15" x14ac:dyDescent="0.2">
      <c r="O33580" s="62"/>
    </row>
    <row r="33581" spans="15:15" x14ac:dyDescent="0.2">
      <c r="O33581" s="62"/>
    </row>
    <row r="33582" spans="15:15" x14ac:dyDescent="0.2">
      <c r="O33582" s="62"/>
    </row>
    <row r="33583" spans="15:15" x14ac:dyDescent="0.2">
      <c r="O33583" s="62"/>
    </row>
    <row r="33584" spans="15:15" x14ac:dyDescent="0.2">
      <c r="O33584" s="62"/>
    </row>
    <row r="33585" spans="15:15" x14ac:dyDescent="0.2">
      <c r="O33585" s="62"/>
    </row>
    <row r="33586" spans="15:15" x14ac:dyDescent="0.2">
      <c r="O33586" s="62"/>
    </row>
    <row r="33587" spans="15:15" x14ac:dyDescent="0.2">
      <c r="O33587" s="62"/>
    </row>
    <row r="33588" spans="15:15" x14ac:dyDescent="0.2">
      <c r="O33588" s="62"/>
    </row>
    <row r="33589" spans="15:15" x14ac:dyDescent="0.2">
      <c r="O33589" s="62"/>
    </row>
    <row r="33590" spans="15:15" x14ac:dyDescent="0.2">
      <c r="O33590" s="62"/>
    </row>
    <row r="33591" spans="15:15" x14ac:dyDescent="0.2">
      <c r="O33591" s="62"/>
    </row>
    <row r="33592" spans="15:15" x14ac:dyDescent="0.2">
      <c r="O33592" s="62"/>
    </row>
    <row r="33593" spans="15:15" x14ac:dyDescent="0.2">
      <c r="O33593" s="62"/>
    </row>
    <row r="33594" spans="15:15" x14ac:dyDescent="0.2">
      <c r="O33594" s="62"/>
    </row>
    <row r="33595" spans="15:15" x14ac:dyDescent="0.2">
      <c r="O33595" s="62"/>
    </row>
    <row r="33596" spans="15:15" x14ac:dyDescent="0.2">
      <c r="O33596" s="62"/>
    </row>
    <row r="33597" spans="15:15" x14ac:dyDescent="0.2">
      <c r="O33597" s="62"/>
    </row>
    <row r="33598" spans="15:15" x14ac:dyDescent="0.2">
      <c r="O33598" s="62"/>
    </row>
    <row r="33599" spans="15:15" x14ac:dyDescent="0.2">
      <c r="O33599" s="62"/>
    </row>
    <row r="33600" spans="15:15" x14ac:dyDescent="0.2">
      <c r="O33600" s="62"/>
    </row>
    <row r="33601" spans="15:15" x14ac:dyDescent="0.2">
      <c r="O33601" s="62"/>
    </row>
    <row r="33602" spans="15:15" x14ac:dyDescent="0.2">
      <c r="O33602" s="62"/>
    </row>
    <row r="33603" spans="15:15" x14ac:dyDescent="0.2">
      <c r="O33603" s="62"/>
    </row>
    <row r="33604" spans="15:15" x14ac:dyDescent="0.2">
      <c r="O33604" s="62"/>
    </row>
    <row r="33605" spans="15:15" x14ac:dyDescent="0.2">
      <c r="O33605" s="62"/>
    </row>
    <row r="33606" spans="15:15" x14ac:dyDescent="0.2">
      <c r="O33606" s="62"/>
    </row>
    <row r="33607" spans="15:15" x14ac:dyDescent="0.2">
      <c r="O33607" s="62"/>
    </row>
    <row r="33608" spans="15:15" x14ac:dyDescent="0.2">
      <c r="O33608" s="62"/>
    </row>
    <row r="33609" spans="15:15" x14ac:dyDescent="0.2">
      <c r="O33609" s="62"/>
    </row>
    <row r="33610" spans="15:15" x14ac:dyDescent="0.2">
      <c r="O33610" s="62"/>
    </row>
    <row r="33611" spans="15:15" x14ac:dyDescent="0.2">
      <c r="O33611" s="62"/>
    </row>
    <row r="33612" spans="15:15" x14ac:dyDescent="0.2">
      <c r="O33612" s="62"/>
    </row>
    <row r="33613" spans="15:15" x14ac:dyDescent="0.2">
      <c r="O33613" s="62"/>
    </row>
    <row r="33614" spans="15:15" x14ac:dyDescent="0.2">
      <c r="O33614" s="62"/>
    </row>
    <row r="33615" spans="15:15" x14ac:dyDescent="0.2">
      <c r="O33615" s="62"/>
    </row>
    <row r="33616" spans="15:15" x14ac:dyDescent="0.2">
      <c r="O33616" s="62"/>
    </row>
    <row r="33617" spans="15:15" x14ac:dyDescent="0.2">
      <c r="O33617" s="62"/>
    </row>
    <row r="33618" spans="15:15" x14ac:dyDescent="0.2">
      <c r="O33618" s="62"/>
    </row>
    <row r="33619" spans="15:15" x14ac:dyDescent="0.2">
      <c r="O33619" s="62"/>
    </row>
    <row r="33620" spans="15:15" x14ac:dyDescent="0.2">
      <c r="O33620" s="62"/>
    </row>
    <row r="33621" spans="15:15" x14ac:dyDescent="0.2">
      <c r="O33621" s="62"/>
    </row>
    <row r="33622" spans="15:15" x14ac:dyDescent="0.2">
      <c r="O33622" s="62"/>
    </row>
    <row r="33623" spans="15:15" x14ac:dyDescent="0.2">
      <c r="O33623" s="62"/>
    </row>
    <row r="33624" spans="15:15" x14ac:dyDescent="0.2">
      <c r="O33624" s="62"/>
    </row>
    <row r="33625" spans="15:15" x14ac:dyDescent="0.2">
      <c r="O33625" s="62"/>
    </row>
    <row r="33626" spans="15:15" x14ac:dyDescent="0.2">
      <c r="O33626" s="62"/>
    </row>
    <row r="33627" spans="15:15" x14ac:dyDescent="0.2">
      <c r="O33627" s="62"/>
    </row>
    <row r="33628" spans="15:15" x14ac:dyDescent="0.2">
      <c r="O33628" s="62"/>
    </row>
    <row r="33629" spans="15:15" x14ac:dyDescent="0.2">
      <c r="O33629" s="62"/>
    </row>
    <row r="33630" spans="15:15" x14ac:dyDescent="0.2">
      <c r="O33630" s="62"/>
    </row>
    <row r="33631" spans="15:15" x14ac:dyDescent="0.2">
      <c r="O33631" s="62"/>
    </row>
    <row r="33632" spans="15:15" x14ac:dyDescent="0.2">
      <c r="O33632" s="62"/>
    </row>
    <row r="33633" spans="15:15" x14ac:dyDescent="0.2">
      <c r="O33633" s="62"/>
    </row>
    <row r="33634" spans="15:15" x14ac:dyDescent="0.2">
      <c r="O33634" s="62"/>
    </row>
    <row r="33635" spans="15:15" x14ac:dyDescent="0.2">
      <c r="O33635" s="62"/>
    </row>
    <row r="33636" spans="15:15" x14ac:dyDescent="0.2">
      <c r="O33636" s="62"/>
    </row>
    <row r="33637" spans="15:15" x14ac:dyDescent="0.2">
      <c r="O33637" s="62"/>
    </row>
    <row r="33638" spans="15:15" x14ac:dyDescent="0.2">
      <c r="O33638" s="62"/>
    </row>
    <row r="33639" spans="15:15" x14ac:dyDescent="0.2">
      <c r="O33639" s="62"/>
    </row>
    <row r="33640" spans="15:15" x14ac:dyDescent="0.2">
      <c r="O33640" s="62"/>
    </row>
    <row r="33641" spans="15:15" x14ac:dyDescent="0.2">
      <c r="O33641" s="62"/>
    </row>
    <row r="33642" spans="15:15" x14ac:dyDescent="0.2">
      <c r="O33642" s="62"/>
    </row>
    <row r="33643" spans="15:15" x14ac:dyDescent="0.2">
      <c r="O33643" s="62"/>
    </row>
    <row r="33644" spans="15:15" x14ac:dyDescent="0.2">
      <c r="O33644" s="62"/>
    </row>
    <row r="33645" spans="15:15" x14ac:dyDescent="0.2">
      <c r="O33645" s="62"/>
    </row>
    <row r="33646" spans="15:15" x14ac:dyDescent="0.2">
      <c r="O33646" s="62"/>
    </row>
    <row r="33647" spans="15:15" x14ac:dyDescent="0.2">
      <c r="O33647" s="62"/>
    </row>
    <row r="33648" spans="15:15" x14ac:dyDescent="0.2">
      <c r="O33648" s="62"/>
    </row>
    <row r="33649" spans="15:15" x14ac:dyDescent="0.2">
      <c r="O33649" s="62"/>
    </row>
    <row r="33650" spans="15:15" x14ac:dyDescent="0.2">
      <c r="O33650" s="62"/>
    </row>
    <row r="33651" spans="15:15" x14ac:dyDescent="0.2">
      <c r="O33651" s="62"/>
    </row>
    <row r="33652" spans="15:15" x14ac:dyDescent="0.2">
      <c r="O33652" s="62"/>
    </row>
    <row r="33653" spans="15:15" x14ac:dyDescent="0.2">
      <c r="O33653" s="62"/>
    </row>
    <row r="33654" spans="15:15" x14ac:dyDescent="0.2">
      <c r="O33654" s="62"/>
    </row>
    <row r="33655" spans="15:15" x14ac:dyDescent="0.2">
      <c r="O33655" s="62"/>
    </row>
    <row r="33656" spans="15:15" x14ac:dyDescent="0.2">
      <c r="O33656" s="62"/>
    </row>
    <row r="33657" spans="15:15" x14ac:dyDescent="0.2">
      <c r="O33657" s="62"/>
    </row>
    <row r="33658" spans="15:15" x14ac:dyDescent="0.2">
      <c r="O33658" s="62"/>
    </row>
    <row r="33659" spans="15:15" x14ac:dyDescent="0.2">
      <c r="O33659" s="62"/>
    </row>
    <row r="33660" spans="15:15" x14ac:dyDescent="0.2">
      <c r="O33660" s="62"/>
    </row>
    <row r="33661" spans="15:15" x14ac:dyDescent="0.2">
      <c r="O33661" s="62"/>
    </row>
    <row r="33662" spans="15:15" x14ac:dyDescent="0.2">
      <c r="O33662" s="62"/>
    </row>
    <row r="33663" spans="15:15" x14ac:dyDescent="0.2">
      <c r="O33663" s="62"/>
    </row>
    <row r="33664" spans="15:15" x14ac:dyDescent="0.2">
      <c r="O33664" s="62"/>
    </row>
    <row r="33665" spans="15:15" x14ac:dyDescent="0.2">
      <c r="O33665" s="62"/>
    </row>
    <row r="33666" spans="15:15" x14ac:dyDescent="0.2">
      <c r="O33666" s="62"/>
    </row>
    <row r="33667" spans="15:15" x14ac:dyDescent="0.2">
      <c r="O33667" s="62"/>
    </row>
    <row r="33668" spans="15:15" x14ac:dyDescent="0.2">
      <c r="O33668" s="62"/>
    </row>
    <row r="33669" spans="15:15" x14ac:dyDescent="0.2">
      <c r="O33669" s="62"/>
    </row>
    <row r="33670" spans="15:15" x14ac:dyDescent="0.2">
      <c r="O33670" s="62"/>
    </row>
    <row r="33671" spans="15:15" x14ac:dyDescent="0.2">
      <c r="O33671" s="62"/>
    </row>
    <row r="33672" spans="15:15" x14ac:dyDescent="0.2">
      <c r="O33672" s="62"/>
    </row>
    <row r="33673" spans="15:15" x14ac:dyDescent="0.2">
      <c r="O33673" s="62"/>
    </row>
    <row r="33674" spans="15:15" x14ac:dyDescent="0.2">
      <c r="O33674" s="62"/>
    </row>
    <row r="33675" spans="15:15" x14ac:dyDescent="0.2">
      <c r="O33675" s="62"/>
    </row>
    <row r="33676" spans="15:15" x14ac:dyDescent="0.2">
      <c r="O33676" s="62"/>
    </row>
    <row r="33677" spans="15:15" x14ac:dyDescent="0.2">
      <c r="O33677" s="62"/>
    </row>
    <row r="33678" spans="15:15" x14ac:dyDescent="0.2">
      <c r="O33678" s="62"/>
    </row>
    <row r="33679" spans="15:15" x14ac:dyDescent="0.2">
      <c r="O33679" s="62"/>
    </row>
    <row r="33680" spans="15:15" x14ac:dyDescent="0.2">
      <c r="O33680" s="62"/>
    </row>
    <row r="33681" spans="15:15" x14ac:dyDescent="0.2">
      <c r="O33681" s="62"/>
    </row>
    <row r="33682" spans="15:15" x14ac:dyDescent="0.2">
      <c r="O33682" s="62"/>
    </row>
    <row r="33683" spans="15:15" x14ac:dyDescent="0.2">
      <c r="O33683" s="62"/>
    </row>
    <row r="33684" spans="15:15" x14ac:dyDescent="0.2">
      <c r="O33684" s="62"/>
    </row>
    <row r="33685" spans="15:15" x14ac:dyDescent="0.2">
      <c r="O33685" s="62"/>
    </row>
    <row r="33686" spans="15:15" x14ac:dyDescent="0.2">
      <c r="O33686" s="62"/>
    </row>
    <row r="33687" spans="15:15" x14ac:dyDescent="0.2">
      <c r="O33687" s="62"/>
    </row>
    <row r="33688" spans="15:15" x14ac:dyDescent="0.2">
      <c r="O33688" s="62"/>
    </row>
    <row r="33689" spans="15:15" x14ac:dyDescent="0.2">
      <c r="O33689" s="62"/>
    </row>
    <row r="33690" spans="15:15" x14ac:dyDescent="0.2">
      <c r="O33690" s="62"/>
    </row>
    <row r="33691" spans="15:15" x14ac:dyDescent="0.2">
      <c r="O33691" s="62"/>
    </row>
    <row r="33692" spans="15:15" x14ac:dyDescent="0.2">
      <c r="O33692" s="62"/>
    </row>
    <row r="33693" spans="15:15" x14ac:dyDescent="0.2">
      <c r="O33693" s="62"/>
    </row>
    <row r="33694" spans="15:15" x14ac:dyDescent="0.2">
      <c r="O33694" s="62"/>
    </row>
    <row r="33695" spans="15:15" x14ac:dyDescent="0.2">
      <c r="O33695" s="62"/>
    </row>
    <row r="33696" spans="15:15" x14ac:dyDescent="0.2">
      <c r="O33696" s="62"/>
    </row>
    <row r="33697" spans="15:15" x14ac:dyDescent="0.2">
      <c r="O33697" s="62"/>
    </row>
    <row r="33698" spans="15:15" x14ac:dyDescent="0.2">
      <c r="O33698" s="62"/>
    </row>
    <row r="33699" spans="15:15" x14ac:dyDescent="0.2">
      <c r="O33699" s="62"/>
    </row>
    <row r="33700" spans="15:15" x14ac:dyDescent="0.2">
      <c r="O33700" s="62"/>
    </row>
    <row r="33701" spans="15:15" x14ac:dyDescent="0.2">
      <c r="O33701" s="62"/>
    </row>
    <row r="33702" spans="15:15" x14ac:dyDescent="0.2">
      <c r="O33702" s="62"/>
    </row>
    <row r="33703" spans="15:15" x14ac:dyDescent="0.2">
      <c r="O33703" s="62"/>
    </row>
    <row r="33704" spans="15:15" x14ac:dyDescent="0.2">
      <c r="O33704" s="62"/>
    </row>
    <row r="33705" spans="15:15" x14ac:dyDescent="0.2">
      <c r="O33705" s="62"/>
    </row>
    <row r="33706" spans="15:15" x14ac:dyDescent="0.2">
      <c r="O33706" s="62"/>
    </row>
    <row r="33707" spans="15:15" x14ac:dyDescent="0.2">
      <c r="O33707" s="62"/>
    </row>
    <row r="33708" spans="15:15" x14ac:dyDescent="0.2">
      <c r="O33708" s="62"/>
    </row>
    <row r="33709" spans="15:15" x14ac:dyDescent="0.2">
      <c r="O33709" s="62"/>
    </row>
    <row r="33710" spans="15:15" x14ac:dyDescent="0.2">
      <c r="O33710" s="62"/>
    </row>
    <row r="33711" spans="15:15" x14ac:dyDescent="0.2">
      <c r="O33711" s="62"/>
    </row>
    <row r="33712" spans="15:15" x14ac:dyDescent="0.2">
      <c r="O33712" s="62"/>
    </row>
    <row r="33713" spans="15:15" x14ac:dyDescent="0.2">
      <c r="O33713" s="62"/>
    </row>
    <row r="33714" spans="15:15" x14ac:dyDescent="0.2">
      <c r="O33714" s="62"/>
    </row>
    <row r="33715" spans="15:15" x14ac:dyDescent="0.2">
      <c r="O33715" s="62"/>
    </row>
    <row r="33716" spans="15:15" x14ac:dyDescent="0.2">
      <c r="O33716" s="62"/>
    </row>
    <row r="33717" spans="15:15" x14ac:dyDescent="0.2">
      <c r="O33717" s="62"/>
    </row>
    <row r="33718" spans="15:15" x14ac:dyDescent="0.2">
      <c r="O33718" s="62"/>
    </row>
    <row r="33719" spans="15:15" x14ac:dyDescent="0.2">
      <c r="O33719" s="62"/>
    </row>
    <row r="33720" spans="15:15" x14ac:dyDescent="0.2">
      <c r="O33720" s="62"/>
    </row>
    <row r="33721" spans="15:15" x14ac:dyDescent="0.2">
      <c r="O33721" s="62"/>
    </row>
    <row r="33722" spans="15:15" x14ac:dyDescent="0.2">
      <c r="O33722" s="62"/>
    </row>
    <row r="33723" spans="15:15" x14ac:dyDescent="0.2">
      <c r="O33723" s="62"/>
    </row>
    <row r="33724" spans="15:15" x14ac:dyDescent="0.2">
      <c r="O33724" s="62"/>
    </row>
    <row r="33725" spans="15:15" x14ac:dyDescent="0.2">
      <c r="O33725" s="62"/>
    </row>
    <row r="33726" spans="15:15" x14ac:dyDescent="0.2">
      <c r="O33726" s="62"/>
    </row>
    <row r="33727" spans="15:15" x14ac:dyDescent="0.2">
      <c r="O33727" s="62"/>
    </row>
    <row r="33728" spans="15:15" x14ac:dyDescent="0.2">
      <c r="O33728" s="62"/>
    </row>
    <row r="33729" spans="15:15" x14ac:dyDescent="0.2">
      <c r="O33729" s="62"/>
    </row>
    <row r="33730" spans="15:15" x14ac:dyDescent="0.2">
      <c r="O33730" s="62"/>
    </row>
    <row r="33731" spans="15:15" x14ac:dyDescent="0.2">
      <c r="O33731" s="62"/>
    </row>
    <row r="33732" spans="15:15" x14ac:dyDescent="0.2">
      <c r="O33732" s="62"/>
    </row>
    <row r="33733" spans="15:15" x14ac:dyDescent="0.2">
      <c r="O33733" s="62"/>
    </row>
    <row r="33734" spans="15:15" x14ac:dyDescent="0.2">
      <c r="O33734" s="62"/>
    </row>
    <row r="33735" spans="15:15" x14ac:dyDescent="0.2">
      <c r="O33735" s="62"/>
    </row>
    <row r="33736" spans="15:15" x14ac:dyDescent="0.2">
      <c r="O33736" s="62"/>
    </row>
    <row r="33737" spans="15:15" x14ac:dyDescent="0.2">
      <c r="O33737" s="62"/>
    </row>
    <row r="33738" spans="15:15" x14ac:dyDescent="0.2">
      <c r="O33738" s="62"/>
    </row>
    <row r="33739" spans="15:15" x14ac:dyDescent="0.2">
      <c r="O33739" s="62"/>
    </row>
    <row r="33740" spans="15:15" x14ac:dyDescent="0.2">
      <c r="O33740" s="62"/>
    </row>
    <row r="33741" spans="15:15" x14ac:dyDescent="0.2">
      <c r="O33741" s="62"/>
    </row>
    <row r="33742" spans="15:15" x14ac:dyDescent="0.2">
      <c r="O33742" s="62"/>
    </row>
    <row r="33743" spans="15:15" x14ac:dyDescent="0.2">
      <c r="O33743" s="62"/>
    </row>
    <row r="33744" spans="15:15" x14ac:dyDescent="0.2">
      <c r="O33744" s="62"/>
    </row>
    <row r="33745" spans="15:15" x14ac:dyDescent="0.2">
      <c r="O33745" s="62"/>
    </row>
    <row r="33746" spans="15:15" x14ac:dyDescent="0.2">
      <c r="O33746" s="62"/>
    </row>
    <row r="33747" spans="15:15" x14ac:dyDescent="0.2">
      <c r="O33747" s="62"/>
    </row>
    <row r="33748" spans="15:15" x14ac:dyDescent="0.2">
      <c r="O33748" s="62"/>
    </row>
    <row r="33749" spans="15:15" x14ac:dyDescent="0.2">
      <c r="O33749" s="62"/>
    </row>
    <row r="33750" spans="15:15" x14ac:dyDescent="0.2">
      <c r="O33750" s="62"/>
    </row>
    <row r="33751" spans="15:15" x14ac:dyDescent="0.2">
      <c r="O33751" s="62"/>
    </row>
    <row r="33752" spans="15:15" x14ac:dyDescent="0.2">
      <c r="O33752" s="62"/>
    </row>
    <row r="33753" spans="15:15" x14ac:dyDescent="0.2">
      <c r="O33753" s="62"/>
    </row>
    <row r="33754" spans="15:15" x14ac:dyDescent="0.2">
      <c r="O33754" s="62"/>
    </row>
    <row r="33755" spans="15:15" x14ac:dyDescent="0.2">
      <c r="O33755" s="62"/>
    </row>
    <row r="33756" spans="15:15" x14ac:dyDescent="0.2">
      <c r="O33756" s="62"/>
    </row>
    <row r="33757" spans="15:15" x14ac:dyDescent="0.2">
      <c r="O33757" s="62"/>
    </row>
    <row r="33758" spans="15:15" x14ac:dyDescent="0.2">
      <c r="O33758" s="62"/>
    </row>
    <row r="33759" spans="15:15" x14ac:dyDescent="0.2">
      <c r="O33759" s="62"/>
    </row>
    <row r="33760" spans="15:15" x14ac:dyDescent="0.2">
      <c r="O33760" s="62"/>
    </row>
    <row r="33761" spans="15:15" x14ac:dyDescent="0.2">
      <c r="O33761" s="62"/>
    </row>
    <row r="33762" spans="15:15" x14ac:dyDescent="0.2">
      <c r="O33762" s="62"/>
    </row>
    <row r="33763" spans="15:15" x14ac:dyDescent="0.2">
      <c r="O33763" s="62"/>
    </row>
    <row r="33764" spans="15:15" x14ac:dyDescent="0.2">
      <c r="O33764" s="62"/>
    </row>
    <row r="33765" spans="15:15" x14ac:dyDescent="0.2">
      <c r="O33765" s="62"/>
    </row>
    <row r="33766" spans="15:15" x14ac:dyDescent="0.2">
      <c r="O33766" s="62"/>
    </row>
    <row r="33767" spans="15:15" x14ac:dyDescent="0.2">
      <c r="O33767" s="62"/>
    </row>
    <row r="33768" spans="15:15" x14ac:dyDescent="0.2">
      <c r="O33768" s="62"/>
    </row>
    <row r="33769" spans="15:15" x14ac:dyDescent="0.2">
      <c r="O33769" s="62"/>
    </row>
    <row r="33770" spans="15:15" x14ac:dyDescent="0.2">
      <c r="O33770" s="62"/>
    </row>
    <row r="33771" spans="15:15" x14ac:dyDescent="0.2">
      <c r="O33771" s="62"/>
    </row>
    <row r="33772" spans="15:15" x14ac:dyDescent="0.2">
      <c r="O33772" s="62"/>
    </row>
    <row r="33773" spans="15:15" x14ac:dyDescent="0.2">
      <c r="O33773" s="62"/>
    </row>
    <row r="33774" spans="15:15" x14ac:dyDescent="0.2">
      <c r="O33774" s="62"/>
    </row>
    <row r="33775" spans="15:15" x14ac:dyDescent="0.2">
      <c r="O33775" s="62"/>
    </row>
    <row r="33776" spans="15:15" x14ac:dyDescent="0.2">
      <c r="O33776" s="62"/>
    </row>
    <row r="33777" spans="15:15" x14ac:dyDescent="0.2">
      <c r="O33777" s="62"/>
    </row>
    <row r="33778" spans="15:15" x14ac:dyDescent="0.2">
      <c r="O33778" s="62"/>
    </row>
    <row r="33779" spans="15:15" x14ac:dyDescent="0.2">
      <c r="O33779" s="62"/>
    </row>
    <row r="33780" spans="15:15" x14ac:dyDescent="0.2">
      <c r="O33780" s="62"/>
    </row>
    <row r="33781" spans="15:15" x14ac:dyDescent="0.2">
      <c r="O33781" s="62"/>
    </row>
    <row r="33782" spans="15:15" x14ac:dyDescent="0.2">
      <c r="O33782" s="62"/>
    </row>
    <row r="33783" spans="15:15" x14ac:dyDescent="0.2">
      <c r="O33783" s="62"/>
    </row>
    <row r="33784" spans="15:15" x14ac:dyDescent="0.2">
      <c r="O33784" s="62"/>
    </row>
    <row r="33785" spans="15:15" x14ac:dyDescent="0.2">
      <c r="O33785" s="62"/>
    </row>
    <row r="33786" spans="15:15" x14ac:dyDescent="0.2">
      <c r="O33786" s="62"/>
    </row>
    <row r="33787" spans="15:15" x14ac:dyDescent="0.2">
      <c r="O33787" s="62"/>
    </row>
    <row r="33788" spans="15:15" x14ac:dyDescent="0.2">
      <c r="O33788" s="62"/>
    </row>
    <row r="33789" spans="15:15" x14ac:dyDescent="0.2">
      <c r="O33789" s="62"/>
    </row>
    <row r="33790" spans="15:15" x14ac:dyDescent="0.2">
      <c r="O33790" s="62"/>
    </row>
    <row r="33791" spans="15:15" x14ac:dyDescent="0.2">
      <c r="O33791" s="62"/>
    </row>
    <row r="33792" spans="15:15" x14ac:dyDescent="0.2">
      <c r="O33792" s="62"/>
    </row>
    <row r="33793" spans="15:15" x14ac:dyDescent="0.2">
      <c r="O33793" s="62"/>
    </row>
    <row r="33794" spans="15:15" x14ac:dyDescent="0.2">
      <c r="O33794" s="62"/>
    </row>
    <row r="33795" spans="15:15" x14ac:dyDescent="0.2">
      <c r="O33795" s="62"/>
    </row>
    <row r="33796" spans="15:15" x14ac:dyDescent="0.2">
      <c r="O33796" s="62"/>
    </row>
    <row r="33797" spans="15:15" x14ac:dyDescent="0.2">
      <c r="O33797" s="62"/>
    </row>
    <row r="33798" spans="15:15" x14ac:dyDescent="0.2">
      <c r="O33798" s="62"/>
    </row>
    <row r="33799" spans="15:15" x14ac:dyDescent="0.2">
      <c r="O33799" s="62"/>
    </row>
    <row r="33800" spans="15:15" x14ac:dyDescent="0.2">
      <c r="O33800" s="62"/>
    </row>
    <row r="33801" spans="15:15" x14ac:dyDescent="0.2">
      <c r="O33801" s="62"/>
    </row>
    <row r="33802" spans="15:15" x14ac:dyDescent="0.2">
      <c r="O33802" s="62"/>
    </row>
    <row r="33803" spans="15:15" x14ac:dyDescent="0.2">
      <c r="O33803" s="62"/>
    </row>
    <row r="33804" spans="15:15" x14ac:dyDescent="0.2">
      <c r="O33804" s="62"/>
    </row>
    <row r="33805" spans="15:15" x14ac:dyDescent="0.2">
      <c r="O33805" s="62"/>
    </row>
    <row r="33806" spans="15:15" x14ac:dyDescent="0.2">
      <c r="O33806" s="62"/>
    </row>
    <row r="33807" spans="15:15" x14ac:dyDescent="0.2">
      <c r="O33807" s="62"/>
    </row>
    <row r="33808" spans="15:15" x14ac:dyDescent="0.2">
      <c r="O33808" s="62"/>
    </row>
    <row r="33809" spans="15:15" x14ac:dyDescent="0.2">
      <c r="O33809" s="62"/>
    </row>
    <row r="33810" spans="15:15" x14ac:dyDescent="0.2">
      <c r="O33810" s="62"/>
    </row>
    <row r="33811" spans="15:15" x14ac:dyDescent="0.2">
      <c r="O33811" s="62"/>
    </row>
    <row r="33812" spans="15:15" x14ac:dyDescent="0.2">
      <c r="O33812" s="62"/>
    </row>
    <row r="33813" spans="15:15" x14ac:dyDescent="0.2">
      <c r="O33813" s="62"/>
    </row>
    <row r="33814" spans="15:15" x14ac:dyDescent="0.2">
      <c r="O33814" s="62"/>
    </row>
    <row r="33815" spans="15:15" x14ac:dyDescent="0.2">
      <c r="O33815" s="62"/>
    </row>
    <row r="33816" spans="15:15" x14ac:dyDescent="0.2">
      <c r="O33816" s="62"/>
    </row>
    <row r="33817" spans="15:15" x14ac:dyDescent="0.2">
      <c r="O33817" s="62"/>
    </row>
    <row r="33818" spans="15:15" x14ac:dyDescent="0.2">
      <c r="O33818" s="62"/>
    </row>
    <row r="33819" spans="15:15" x14ac:dyDescent="0.2">
      <c r="O33819" s="62"/>
    </row>
    <row r="33820" spans="15:15" x14ac:dyDescent="0.2">
      <c r="O33820" s="62"/>
    </row>
    <row r="33821" spans="15:15" x14ac:dyDescent="0.2">
      <c r="O33821" s="62"/>
    </row>
    <row r="33822" spans="15:15" x14ac:dyDescent="0.2">
      <c r="O33822" s="62"/>
    </row>
    <row r="33823" spans="15:15" x14ac:dyDescent="0.2">
      <c r="O33823" s="62"/>
    </row>
    <row r="33824" spans="15:15" x14ac:dyDescent="0.2">
      <c r="O33824" s="62"/>
    </row>
    <row r="33825" spans="15:15" x14ac:dyDescent="0.2">
      <c r="O33825" s="62"/>
    </row>
    <row r="33826" spans="15:15" x14ac:dyDescent="0.2">
      <c r="O33826" s="62"/>
    </row>
    <row r="33827" spans="15:15" x14ac:dyDescent="0.2">
      <c r="O33827" s="62"/>
    </row>
    <row r="33828" spans="15:15" x14ac:dyDescent="0.2">
      <c r="O33828" s="62"/>
    </row>
    <row r="33829" spans="15:15" x14ac:dyDescent="0.2">
      <c r="O33829" s="62"/>
    </row>
    <row r="33830" spans="15:15" x14ac:dyDescent="0.2">
      <c r="O33830" s="62"/>
    </row>
    <row r="33831" spans="15:15" x14ac:dyDescent="0.2">
      <c r="O33831" s="62"/>
    </row>
    <row r="33832" spans="15:15" x14ac:dyDescent="0.2">
      <c r="O33832" s="62"/>
    </row>
    <row r="33833" spans="15:15" x14ac:dyDescent="0.2">
      <c r="O33833" s="62"/>
    </row>
    <row r="33834" spans="15:15" x14ac:dyDescent="0.2">
      <c r="O33834" s="62"/>
    </row>
    <row r="33835" spans="15:15" x14ac:dyDescent="0.2">
      <c r="O33835" s="62"/>
    </row>
    <row r="33836" spans="15:15" x14ac:dyDescent="0.2">
      <c r="O33836" s="62"/>
    </row>
    <row r="33837" spans="15:15" x14ac:dyDescent="0.2">
      <c r="O33837" s="62"/>
    </row>
    <row r="33838" spans="15:15" x14ac:dyDescent="0.2">
      <c r="O33838" s="62"/>
    </row>
    <row r="33839" spans="15:15" x14ac:dyDescent="0.2">
      <c r="O33839" s="62"/>
    </row>
    <row r="33840" spans="15:15" x14ac:dyDescent="0.2">
      <c r="O33840" s="62"/>
    </row>
    <row r="33841" spans="15:15" x14ac:dyDescent="0.2">
      <c r="O33841" s="62"/>
    </row>
    <row r="33842" spans="15:15" x14ac:dyDescent="0.2">
      <c r="O33842" s="62"/>
    </row>
    <row r="33843" spans="15:15" x14ac:dyDescent="0.2">
      <c r="O33843" s="62"/>
    </row>
    <row r="33844" spans="15:15" x14ac:dyDescent="0.2">
      <c r="O33844" s="62"/>
    </row>
    <row r="33845" spans="15:15" x14ac:dyDescent="0.2">
      <c r="O33845" s="62"/>
    </row>
    <row r="33846" spans="15:15" x14ac:dyDescent="0.2">
      <c r="O33846" s="62"/>
    </row>
    <row r="33847" spans="15:15" x14ac:dyDescent="0.2">
      <c r="O33847" s="62"/>
    </row>
    <row r="33848" spans="15:15" x14ac:dyDescent="0.2">
      <c r="O33848" s="62"/>
    </row>
    <row r="33849" spans="15:15" x14ac:dyDescent="0.2">
      <c r="O33849" s="62"/>
    </row>
    <row r="33850" spans="15:15" x14ac:dyDescent="0.2">
      <c r="O33850" s="62"/>
    </row>
    <row r="33851" spans="15:15" x14ac:dyDescent="0.2">
      <c r="O33851" s="62"/>
    </row>
    <row r="33852" spans="15:15" x14ac:dyDescent="0.2">
      <c r="O33852" s="62"/>
    </row>
    <row r="33853" spans="15:15" x14ac:dyDescent="0.2">
      <c r="O33853" s="62"/>
    </row>
    <row r="33854" spans="15:15" x14ac:dyDescent="0.2">
      <c r="O33854" s="62"/>
    </row>
    <row r="33855" spans="15:15" x14ac:dyDescent="0.2">
      <c r="O33855" s="62"/>
    </row>
    <row r="33856" spans="15:15" x14ac:dyDescent="0.2">
      <c r="O33856" s="62"/>
    </row>
    <row r="33857" spans="15:15" x14ac:dyDescent="0.2">
      <c r="O33857" s="62"/>
    </row>
    <row r="33858" spans="15:15" x14ac:dyDescent="0.2">
      <c r="O33858" s="62"/>
    </row>
    <row r="33859" spans="15:15" x14ac:dyDescent="0.2">
      <c r="O33859" s="62"/>
    </row>
    <row r="33860" spans="15:15" x14ac:dyDescent="0.2">
      <c r="O33860" s="62"/>
    </row>
    <row r="33861" spans="15:15" x14ac:dyDescent="0.2">
      <c r="O33861" s="62"/>
    </row>
    <row r="33862" spans="15:15" x14ac:dyDescent="0.2">
      <c r="O33862" s="62"/>
    </row>
    <row r="33863" spans="15:15" x14ac:dyDescent="0.2">
      <c r="O33863" s="62"/>
    </row>
    <row r="33864" spans="15:15" x14ac:dyDescent="0.2">
      <c r="O33864" s="62"/>
    </row>
    <row r="33865" spans="15:15" x14ac:dyDescent="0.2">
      <c r="O33865" s="62"/>
    </row>
    <row r="33866" spans="15:15" x14ac:dyDescent="0.2">
      <c r="O33866" s="62"/>
    </row>
    <row r="33867" spans="15:15" x14ac:dyDescent="0.2">
      <c r="O33867" s="62"/>
    </row>
    <row r="33868" spans="15:15" x14ac:dyDescent="0.2">
      <c r="O33868" s="62"/>
    </row>
    <row r="33869" spans="15:15" x14ac:dyDescent="0.2">
      <c r="O33869" s="62"/>
    </row>
    <row r="33870" spans="15:15" x14ac:dyDescent="0.2">
      <c r="O33870" s="62"/>
    </row>
    <row r="33871" spans="15:15" x14ac:dyDescent="0.2">
      <c r="O33871" s="62"/>
    </row>
    <row r="33872" spans="15:15" x14ac:dyDescent="0.2">
      <c r="O33872" s="62"/>
    </row>
    <row r="33873" spans="15:15" x14ac:dyDescent="0.2">
      <c r="O33873" s="62"/>
    </row>
    <row r="33874" spans="15:15" x14ac:dyDescent="0.2">
      <c r="O33874" s="62"/>
    </row>
    <row r="33875" spans="15:15" x14ac:dyDescent="0.2">
      <c r="O33875" s="62"/>
    </row>
    <row r="33876" spans="15:15" x14ac:dyDescent="0.2">
      <c r="O33876" s="62"/>
    </row>
    <row r="33877" spans="15:15" x14ac:dyDescent="0.2">
      <c r="O33877" s="62"/>
    </row>
    <row r="33878" spans="15:15" x14ac:dyDescent="0.2">
      <c r="O33878" s="62"/>
    </row>
    <row r="33879" spans="15:15" x14ac:dyDescent="0.2">
      <c r="O33879" s="62"/>
    </row>
    <row r="33880" spans="15:15" x14ac:dyDescent="0.2">
      <c r="O33880" s="62"/>
    </row>
    <row r="33881" spans="15:15" x14ac:dyDescent="0.2">
      <c r="O33881" s="62"/>
    </row>
    <row r="33882" spans="15:15" x14ac:dyDescent="0.2">
      <c r="O33882" s="62"/>
    </row>
    <row r="33883" spans="15:15" x14ac:dyDescent="0.2">
      <c r="O33883" s="62"/>
    </row>
    <row r="33884" spans="15:15" x14ac:dyDescent="0.2">
      <c r="O33884" s="62"/>
    </row>
    <row r="33885" spans="15:15" x14ac:dyDescent="0.2">
      <c r="O33885" s="62"/>
    </row>
    <row r="33886" spans="15:15" x14ac:dyDescent="0.2">
      <c r="O33886" s="62"/>
    </row>
    <row r="33887" spans="15:15" x14ac:dyDescent="0.2">
      <c r="O33887" s="62"/>
    </row>
    <row r="33888" spans="15:15" x14ac:dyDescent="0.2">
      <c r="O33888" s="62"/>
    </row>
    <row r="33889" spans="15:15" x14ac:dyDescent="0.2">
      <c r="O33889" s="62"/>
    </row>
    <row r="33890" spans="15:15" x14ac:dyDescent="0.2">
      <c r="O33890" s="62"/>
    </row>
    <row r="33891" spans="15:15" x14ac:dyDescent="0.2">
      <c r="O33891" s="62"/>
    </row>
    <row r="33892" spans="15:15" x14ac:dyDescent="0.2">
      <c r="O33892" s="62"/>
    </row>
    <row r="33893" spans="15:15" x14ac:dyDescent="0.2">
      <c r="O33893" s="62"/>
    </row>
    <row r="33894" spans="15:15" x14ac:dyDescent="0.2">
      <c r="O33894" s="62"/>
    </row>
    <row r="33895" spans="15:15" x14ac:dyDescent="0.2">
      <c r="O33895" s="62"/>
    </row>
    <row r="33896" spans="15:15" x14ac:dyDescent="0.2">
      <c r="O33896" s="62"/>
    </row>
    <row r="33897" spans="15:15" x14ac:dyDescent="0.2">
      <c r="O33897" s="62"/>
    </row>
    <row r="33898" spans="15:15" x14ac:dyDescent="0.2">
      <c r="O33898" s="62"/>
    </row>
    <row r="33899" spans="15:15" x14ac:dyDescent="0.2">
      <c r="O33899" s="62"/>
    </row>
    <row r="33900" spans="15:15" x14ac:dyDescent="0.2">
      <c r="O33900" s="62"/>
    </row>
    <row r="33901" spans="15:15" x14ac:dyDescent="0.2">
      <c r="O33901" s="62"/>
    </row>
    <row r="33902" spans="15:15" x14ac:dyDescent="0.2">
      <c r="O33902" s="62"/>
    </row>
    <row r="33903" spans="15:15" x14ac:dyDescent="0.2">
      <c r="O33903" s="62"/>
    </row>
    <row r="33904" spans="15:15" x14ac:dyDescent="0.2">
      <c r="O33904" s="62"/>
    </row>
    <row r="33905" spans="15:15" x14ac:dyDescent="0.2">
      <c r="O33905" s="62"/>
    </row>
    <row r="33906" spans="15:15" x14ac:dyDescent="0.2">
      <c r="O33906" s="62"/>
    </row>
    <row r="33907" spans="15:15" x14ac:dyDescent="0.2">
      <c r="O33907" s="62"/>
    </row>
    <row r="33908" spans="15:15" x14ac:dyDescent="0.2">
      <c r="O33908" s="62"/>
    </row>
    <row r="33909" spans="15:15" x14ac:dyDescent="0.2">
      <c r="O33909" s="62"/>
    </row>
    <row r="33910" spans="15:15" x14ac:dyDescent="0.2">
      <c r="O33910" s="62"/>
    </row>
    <row r="33911" spans="15:15" x14ac:dyDescent="0.2">
      <c r="O33911" s="62"/>
    </row>
    <row r="33912" spans="15:15" x14ac:dyDescent="0.2">
      <c r="O33912" s="62"/>
    </row>
    <row r="33913" spans="15:15" x14ac:dyDescent="0.2">
      <c r="O33913" s="62"/>
    </row>
    <row r="33914" spans="15:15" x14ac:dyDescent="0.2">
      <c r="O33914" s="62"/>
    </row>
    <row r="33915" spans="15:15" x14ac:dyDescent="0.2">
      <c r="O33915" s="62"/>
    </row>
    <row r="33916" spans="15:15" x14ac:dyDescent="0.2">
      <c r="O33916" s="62"/>
    </row>
    <row r="33917" spans="15:15" x14ac:dyDescent="0.2">
      <c r="O33917" s="62"/>
    </row>
    <row r="33918" spans="15:15" x14ac:dyDescent="0.2">
      <c r="O33918" s="62"/>
    </row>
    <row r="33919" spans="15:15" x14ac:dyDescent="0.2">
      <c r="O33919" s="62"/>
    </row>
    <row r="33920" spans="15:15" x14ac:dyDescent="0.2">
      <c r="O33920" s="62"/>
    </row>
    <row r="33921" spans="15:15" x14ac:dyDescent="0.2">
      <c r="O33921" s="62"/>
    </row>
    <row r="33922" spans="15:15" x14ac:dyDescent="0.2">
      <c r="O33922" s="62"/>
    </row>
    <row r="33923" spans="15:15" x14ac:dyDescent="0.2">
      <c r="O33923" s="62"/>
    </row>
    <row r="33924" spans="15:15" x14ac:dyDescent="0.2">
      <c r="O33924" s="62"/>
    </row>
    <row r="33925" spans="15:15" x14ac:dyDescent="0.2">
      <c r="O33925" s="62"/>
    </row>
    <row r="33926" spans="15:15" x14ac:dyDescent="0.2">
      <c r="O33926" s="62"/>
    </row>
    <row r="33927" spans="15:15" x14ac:dyDescent="0.2">
      <c r="O33927" s="62"/>
    </row>
    <row r="33928" spans="15:15" x14ac:dyDescent="0.2">
      <c r="O33928" s="62"/>
    </row>
    <row r="33929" spans="15:15" x14ac:dyDescent="0.2">
      <c r="O33929" s="62"/>
    </row>
    <row r="33930" spans="15:15" x14ac:dyDescent="0.2">
      <c r="O33930" s="62"/>
    </row>
    <row r="33931" spans="15:15" x14ac:dyDescent="0.2">
      <c r="O33931" s="62"/>
    </row>
    <row r="33932" spans="15:15" x14ac:dyDescent="0.2">
      <c r="O33932" s="62"/>
    </row>
    <row r="33933" spans="15:15" x14ac:dyDescent="0.2">
      <c r="O33933" s="62"/>
    </row>
    <row r="33934" spans="15:15" x14ac:dyDescent="0.2">
      <c r="O33934" s="62"/>
    </row>
    <row r="33935" spans="15:15" x14ac:dyDescent="0.2">
      <c r="O33935" s="62"/>
    </row>
    <row r="33936" spans="15:15" x14ac:dyDescent="0.2">
      <c r="O33936" s="62"/>
    </row>
    <row r="33937" spans="15:15" x14ac:dyDescent="0.2">
      <c r="O33937" s="62"/>
    </row>
    <row r="33938" spans="15:15" x14ac:dyDescent="0.2">
      <c r="O33938" s="62"/>
    </row>
    <row r="33939" spans="15:15" x14ac:dyDescent="0.2">
      <c r="O33939" s="62"/>
    </row>
    <row r="33940" spans="15:15" x14ac:dyDescent="0.2">
      <c r="O33940" s="62"/>
    </row>
    <row r="33941" spans="15:15" x14ac:dyDescent="0.2">
      <c r="O33941" s="62"/>
    </row>
    <row r="33942" spans="15:15" x14ac:dyDescent="0.2">
      <c r="O33942" s="62"/>
    </row>
    <row r="33943" spans="15:15" x14ac:dyDescent="0.2">
      <c r="O33943" s="62"/>
    </row>
    <row r="33944" spans="15:15" x14ac:dyDescent="0.2">
      <c r="O33944" s="62"/>
    </row>
    <row r="33945" spans="15:15" x14ac:dyDescent="0.2">
      <c r="O33945" s="62"/>
    </row>
    <row r="33946" spans="15:15" x14ac:dyDescent="0.2">
      <c r="O33946" s="62"/>
    </row>
    <row r="33947" spans="15:15" x14ac:dyDescent="0.2">
      <c r="O33947" s="62"/>
    </row>
    <row r="33948" spans="15:15" x14ac:dyDescent="0.2">
      <c r="O33948" s="62"/>
    </row>
    <row r="33949" spans="15:15" x14ac:dyDescent="0.2">
      <c r="O33949" s="62"/>
    </row>
    <row r="33950" spans="15:15" x14ac:dyDescent="0.2">
      <c r="O33950" s="62"/>
    </row>
    <row r="33951" spans="15:15" x14ac:dyDescent="0.2">
      <c r="O33951" s="62"/>
    </row>
    <row r="33952" spans="15:15" x14ac:dyDescent="0.2">
      <c r="O33952" s="62"/>
    </row>
    <row r="33953" spans="15:15" x14ac:dyDescent="0.2">
      <c r="O33953" s="62"/>
    </row>
    <row r="33954" spans="15:15" x14ac:dyDescent="0.2">
      <c r="O33954" s="62"/>
    </row>
    <row r="33955" spans="15:15" x14ac:dyDescent="0.2">
      <c r="O33955" s="62"/>
    </row>
    <row r="33956" spans="15:15" x14ac:dyDescent="0.2">
      <c r="O33956" s="62"/>
    </row>
    <row r="33957" spans="15:15" x14ac:dyDescent="0.2">
      <c r="O33957" s="62"/>
    </row>
    <row r="33958" spans="15:15" x14ac:dyDescent="0.2">
      <c r="O33958" s="62"/>
    </row>
    <row r="33959" spans="15:15" x14ac:dyDescent="0.2">
      <c r="O33959" s="62"/>
    </row>
    <row r="33960" spans="15:15" x14ac:dyDescent="0.2">
      <c r="O33960" s="62"/>
    </row>
    <row r="33961" spans="15:15" x14ac:dyDescent="0.2">
      <c r="O33961" s="62"/>
    </row>
    <row r="33962" spans="15:15" x14ac:dyDescent="0.2">
      <c r="O33962" s="62"/>
    </row>
    <row r="33963" spans="15:15" x14ac:dyDescent="0.2">
      <c r="O33963" s="62"/>
    </row>
    <row r="33964" spans="15:15" x14ac:dyDescent="0.2">
      <c r="O33964" s="62"/>
    </row>
    <row r="33965" spans="15:15" x14ac:dyDescent="0.2">
      <c r="O33965" s="62"/>
    </row>
    <row r="33966" spans="15:15" x14ac:dyDescent="0.2">
      <c r="O33966" s="62"/>
    </row>
    <row r="33967" spans="15:15" x14ac:dyDescent="0.2">
      <c r="O33967" s="62"/>
    </row>
    <row r="33968" spans="15:15" x14ac:dyDescent="0.2">
      <c r="O33968" s="62"/>
    </row>
    <row r="33969" spans="15:15" x14ac:dyDescent="0.2">
      <c r="O33969" s="62"/>
    </row>
    <row r="33970" spans="15:15" x14ac:dyDescent="0.2">
      <c r="O33970" s="62"/>
    </row>
    <row r="33971" spans="15:15" x14ac:dyDescent="0.2">
      <c r="O33971" s="62"/>
    </row>
    <row r="33972" spans="15:15" x14ac:dyDescent="0.2">
      <c r="O33972" s="62"/>
    </row>
    <row r="33973" spans="15:15" x14ac:dyDescent="0.2">
      <c r="O33973" s="62"/>
    </row>
    <row r="33974" spans="15:15" x14ac:dyDescent="0.2">
      <c r="O33974" s="62"/>
    </row>
    <row r="33975" spans="15:15" x14ac:dyDescent="0.2">
      <c r="O33975" s="62"/>
    </row>
    <row r="33976" spans="15:15" x14ac:dyDescent="0.2">
      <c r="O33976" s="62"/>
    </row>
    <row r="33977" spans="15:15" x14ac:dyDescent="0.2">
      <c r="O33977" s="62"/>
    </row>
    <row r="33978" spans="15:15" x14ac:dyDescent="0.2">
      <c r="O33978" s="62"/>
    </row>
    <row r="33979" spans="15:15" x14ac:dyDescent="0.2">
      <c r="O33979" s="62"/>
    </row>
    <row r="33980" spans="15:15" x14ac:dyDescent="0.2">
      <c r="O33980" s="62"/>
    </row>
    <row r="33981" spans="15:15" x14ac:dyDescent="0.2">
      <c r="O33981" s="62"/>
    </row>
    <row r="33982" spans="15:15" x14ac:dyDescent="0.2">
      <c r="O33982" s="62"/>
    </row>
    <row r="33983" spans="15:15" x14ac:dyDescent="0.2">
      <c r="O33983" s="62"/>
    </row>
    <row r="33984" spans="15:15" x14ac:dyDescent="0.2">
      <c r="O33984" s="62"/>
    </row>
    <row r="33985" spans="15:15" x14ac:dyDescent="0.2">
      <c r="O33985" s="62"/>
    </row>
    <row r="33986" spans="15:15" x14ac:dyDescent="0.2">
      <c r="O33986" s="62"/>
    </row>
    <row r="33987" spans="15:15" x14ac:dyDescent="0.2">
      <c r="O33987" s="62"/>
    </row>
    <row r="33988" spans="15:15" x14ac:dyDescent="0.2">
      <c r="O33988" s="62"/>
    </row>
    <row r="33989" spans="15:15" x14ac:dyDescent="0.2">
      <c r="O33989" s="62"/>
    </row>
    <row r="33990" spans="15:15" x14ac:dyDescent="0.2">
      <c r="O33990" s="62"/>
    </row>
    <row r="33991" spans="15:15" x14ac:dyDescent="0.2">
      <c r="O33991" s="62"/>
    </row>
    <row r="33992" spans="15:15" x14ac:dyDescent="0.2">
      <c r="O33992" s="62"/>
    </row>
    <row r="33993" spans="15:15" x14ac:dyDescent="0.2">
      <c r="O33993" s="62"/>
    </row>
    <row r="33994" spans="15:15" x14ac:dyDescent="0.2">
      <c r="O33994" s="62"/>
    </row>
    <row r="33995" spans="15:15" x14ac:dyDescent="0.2">
      <c r="O33995" s="62"/>
    </row>
    <row r="33996" spans="15:15" x14ac:dyDescent="0.2">
      <c r="O33996" s="62"/>
    </row>
    <row r="33997" spans="15:15" x14ac:dyDescent="0.2">
      <c r="O33997" s="62"/>
    </row>
    <row r="33998" spans="15:15" x14ac:dyDescent="0.2">
      <c r="O33998" s="62"/>
    </row>
    <row r="33999" spans="15:15" x14ac:dyDescent="0.2">
      <c r="O33999" s="62"/>
    </row>
    <row r="34000" spans="15:15" x14ac:dyDescent="0.2">
      <c r="O34000" s="62"/>
    </row>
    <row r="34001" spans="15:15" x14ac:dyDescent="0.2">
      <c r="O34001" s="62"/>
    </row>
    <row r="34002" spans="15:15" x14ac:dyDescent="0.2">
      <c r="O34002" s="62"/>
    </row>
    <row r="34003" spans="15:15" x14ac:dyDescent="0.2">
      <c r="O34003" s="62"/>
    </row>
    <row r="34004" spans="15:15" x14ac:dyDescent="0.2">
      <c r="O34004" s="62"/>
    </row>
    <row r="34005" spans="15:15" x14ac:dyDescent="0.2">
      <c r="O34005" s="62"/>
    </row>
    <row r="34006" spans="15:15" x14ac:dyDescent="0.2">
      <c r="O34006" s="62"/>
    </row>
    <row r="34007" spans="15:15" x14ac:dyDescent="0.2">
      <c r="O34007" s="62"/>
    </row>
    <row r="34008" spans="15:15" x14ac:dyDescent="0.2">
      <c r="O34008" s="62"/>
    </row>
    <row r="34009" spans="15:15" x14ac:dyDescent="0.2">
      <c r="O34009" s="62"/>
    </row>
    <row r="34010" spans="15:15" x14ac:dyDescent="0.2">
      <c r="O34010" s="62"/>
    </row>
    <row r="34011" spans="15:15" x14ac:dyDescent="0.2">
      <c r="O34011" s="62"/>
    </row>
    <row r="34012" spans="15:15" x14ac:dyDescent="0.2">
      <c r="O34012" s="62"/>
    </row>
    <row r="34013" spans="15:15" x14ac:dyDescent="0.2">
      <c r="O34013" s="62"/>
    </row>
    <row r="34014" spans="15:15" x14ac:dyDescent="0.2">
      <c r="O34014" s="62"/>
    </row>
    <row r="34015" spans="15:15" x14ac:dyDescent="0.2">
      <c r="O34015" s="62"/>
    </row>
    <row r="34016" spans="15:15" x14ac:dyDescent="0.2">
      <c r="O34016" s="62"/>
    </row>
    <row r="34017" spans="15:15" x14ac:dyDescent="0.2">
      <c r="O34017" s="62"/>
    </row>
    <row r="34018" spans="15:15" x14ac:dyDescent="0.2">
      <c r="O34018" s="62"/>
    </row>
    <row r="34019" spans="15:15" x14ac:dyDescent="0.2">
      <c r="O34019" s="62"/>
    </row>
    <row r="34020" spans="15:15" x14ac:dyDescent="0.2">
      <c r="O34020" s="62"/>
    </row>
    <row r="34021" spans="15:15" x14ac:dyDescent="0.2">
      <c r="O34021" s="62"/>
    </row>
    <row r="34022" spans="15:15" x14ac:dyDescent="0.2">
      <c r="O34022" s="62"/>
    </row>
    <row r="34023" spans="15:15" x14ac:dyDescent="0.2">
      <c r="O34023" s="62"/>
    </row>
    <row r="34024" spans="15:15" x14ac:dyDescent="0.2">
      <c r="O34024" s="62"/>
    </row>
    <row r="34025" spans="15:15" x14ac:dyDescent="0.2">
      <c r="O34025" s="62"/>
    </row>
    <row r="34026" spans="15:15" x14ac:dyDescent="0.2">
      <c r="O34026" s="62"/>
    </row>
    <row r="34027" spans="15:15" x14ac:dyDescent="0.2">
      <c r="O34027" s="62"/>
    </row>
    <row r="34028" spans="15:15" x14ac:dyDescent="0.2">
      <c r="O34028" s="62"/>
    </row>
    <row r="34029" spans="15:15" x14ac:dyDescent="0.2">
      <c r="O34029" s="62"/>
    </row>
    <row r="34030" spans="15:15" x14ac:dyDescent="0.2">
      <c r="O34030" s="62"/>
    </row>
    <row r="34031" spans="15:15" x14ac:dyDescent="0.2">
      <c r="O34031" s="62"/>
    </row>
    <row r="34032" spans="15:15" x14ac:dyDescent="0.2">
      <c r="O34032" s="62"/>
    </row>
    <row r="34033" spans="15:15" x14ac:dyDescent="0.2">
      <c r="O34033" s="62"/>
    </row>
    <row r="34034" spans="15:15" x14ac:dyDescent="0.2">
      <c r="O34034" s="62"/>
    </row>
    <row r="34035" spans="15:15" x14ac:dyDescent="0.2">
      <c r="O34035" s="62"/>
    </row>
    <row r="34036" spans="15:15" x14ac:dyDescent="0.2">
      <c r="O34036" s="62"/>
    </row>
    <row r="34037" spans="15:15" x14ac:dyDescent="0.2">
      <c r="O34037" s="62"/>
    </row>
    <row r="34038" spans="15:15" x14ac:dyDescent="0.2">
      <c r="O34038" s="62"/>
    </row>
    <row r="34039" spans="15:15" x14ac:dyDescent="0.2">
      <c r="O34039" s="62"/>
    </row>
    <row r="34040" spans="15:15" x14ac:dyDescent="0.2">
      <c r="O34040" s="62"/>
    </row>
    <row r="34041" spans="15:15" x14ac:dyDescent="0.2">
      <c r="O34041" s="62"/>
    </row>
    <row r="34042" spans="15:15" x14ac:dyDescent="0.2">
      <c r="O34042" s="62"/>
    </row>
    <row r="34043" spans="15:15" x14ac:dyDescent="0.2">
      <c r="O34043" s="62"/>
    </row>
    <row r="34044" spans="15:15" x14ac:dyDescent="0.2">
      <c r="O34044" s="62"/>
    </row>
    <row r="34045" spans="15:15" x14ac:dyDescent="0.2">
      <c r="O34045" s="62"/>
    </row>
    <row r="34046" spans="15:15" x14ac:dyDescent="0.2">
      <c r="O34046" s="62"/>
    </row>
    <row r="34047" spans="15:15" x14ac:dyDescent="0.2">
      <c r="O34047" s="62"/>
    </row>
    <row r="34048" spans="15:15" x14ac:dyDescent="0.2">
      <c r="O34048" s="62"/>
    </row>
    <row r="34049" spans="15:15" x14ac:dyDescent="0.2">
      <c r="O34049" s="62"/>
    </row>
    <row r="34050" spans="15:15" x14ac:dyDescent="0.2">
      <c r="O34050" s="62"/>
    </row>
    <row r="34051" spans="15:15" x14ac:dyDescent="0.2">
      <c r="O34051" s="62"/>
    </row>
    <row r="34052" spans="15:15" x14ac:dyDescent="0.2">
      <c r="O34052" s="62"/>
    </row>
    <row r="34053" spans="15:15" x14ac:dyDescent="0.2">
      <c r="O34053" s="62"/>
    </row>
    <row r="34054" spans="15:15" x14ac:dyDescent="0.2">
      <c r="O34054" s="62"/>
    </row>
    <row r="34055" spans="15:15" x14ac:dyDescent="0.2">
      <c r="O34055" s="62"/>
    </row>
    <row r="34056" spans="15:15" x14ac:dyDescent="0.2">
      <c r="O34056" s="62"/>
    </row>
    <row r="34057" spans="15:15" x14ac:dyDescent="0.2">
      <c r="O34057" s="62"/>
    </row>
    <row r="34058" spans="15:15" x14ac:dyDescent="0.2">
      <c r="O34058" s="62"/>
    </row>
    <row r="34059" spans="15:15" x14ac:dyDescent="0.2">
      <c r="O34059" s="62"/>
    </row>
    <row r="34060" spans="15:15" x14ac:dyDescent="0.2">
      <c r="O34060" s="62"/>
    </row>
    <row r="34061" spans="15:15" x14ac:dyDescent="0.2">
      <c r="O34061" s="62"/>
    </row>
    <row r="34062" spans="15:15" x14ac:dyDescent="0.2">
      <c r="O34062" s="62"/>
    </row>
    <row r="34063" spans="15:15" x14ac:dyDescent="0.2">
      <c r="O34063" s="62"/>
    </row>
    <row r="34064" spans="15:15" x14ac:dyDescent="0.2">
      <c r="O34064" s="62"/>
    </row>
    <row r="34065" spans="15:15" x14ac:dyDescent="0.2">
      <c r="O34065" s="62"/>
    </row>
    <row r="34066" spans="15:15" x14ac:dyDescent="0.2">
      <c r="O34066" s="62"/>
    </row>
    <row r="34067" spans="15:15" x14ac:dyDescent="0.2">
      <c r="O34067" s="62"/>
    </row>
    <row r="34068" spans="15:15" x14ac:dyDescent="0.2">
      <c r="O34068" s="62"/>
    </row>
    <row r="34069" spans="15:15" x14ac:dyDescent="0.2">
      <c r="O34069" s="62"/>
    </row>
    <row r="34070" spans="15:15" x14ac:dyDescent="0.2">
      <c r="O34070" s="62"/>
    </row>
    <row r="34071" spans="15:15" x14ac:dyDescent="0.2">
      <c r="O34071" s="62"/>
    </row>
    <row r="34072" spans="15:15" x14ac:dyDescent="0.2">
      <c r="O34072" s="62"/>
    </row>
    <row r="34073" spans="15:15" x14ac:dyDescent="0.2">
      <c r="O34073" s="62"/>
    </row>
    <row r="34074" spans="15:15" x14ac:dyDescent="0.2">
      <c r="O34074" s="62"/>
    </row>
    <row r="34075" spans="15:15" x14ac:dyDescent="0.2">
      <c r="O34075" s="62"/>
    </row>
    <row r="34076" spans="15:15" x14ac:dyDescent="0.2">
      <c r="O34076" s="62"/>
    </row>
    <row r="34077" spans="15:15" x14ac:dyDescent="0.2">
      <c r="O34077" s="62"/>
    </row>
    <row r="34078" spans="15:15" x14ac:dyDescent="0.2">
      <c r="O34078" s="62"/>
    </row>
    <row r="34079" spans="15:15" x14ac:dyDescent="0.2">
      <c r="O34079" s="62"/>
    </row>
    <row r="34080" spans="15:15" x14ac:dyDescent="0.2">
      <c r="O34080" s="62"/>
    </row>
    <row r="34081" spans="15:15" x14ac:dyDescent="0.2">
      <c r="O34081" s="62"/>
    </row>
    <row r="34082" spans="15:15" x14ac:dyDescent="0.2">
      <c r="O34082" s="62"/>
    </row>
    <row r="34083" spans="15:15" x14ac:dyDescent="0.2">
      <c r="O34083" s="62"/>
    </row>
    <row r="34084" spans="15:15" x14ac:dyDescent="0.2">
      <c r="O34084" s="62"/>
    </row>
    <row r="34085" spans="15:15" x14ac:dyDescent="0.2">
      <c r="O34085" s="62"/>
    </row>
    <row r="34086" spans="15:15" x14ac:dyDescent="0.2">
      <c r="O34086" s="62"/>
    </row>
    <row r="34087" spans="15:15" x14ac:dyDescent="0.2">
      <c r="O34087" s="62"/>
    </row>
    <row r="34088" spans="15:15" x14ac:dyDescent="0.2">
      <c r="O34088" s="62"/>
    </row>
    <row r="34089" spans="15:15" x14ac:dyDescent="0.2">
      <c r="O34089" s="62"/>
    </row>
    <row r="34090" spans="15:15" x14ac:dyDescent="0.2">
      <c r="O34090" s="62"/>
    </row>
    <row r="34091" spans="15:15" x14ac:dyDescent="0.2">
      <c r="O34091" s="62"/>
    </row>
    <row r="34092" spans="15:15" x14ac:dyDescent="0.2">
      <c r="O34092" s="62"/>
    </row>
    <row r="34093" spans="15:15" x14ac:dyDescent="0.2">
      <c r="O34093" s="62"/>
    </row>
    <row r="34094" spans="15:15" x14ac:dyDescent="0.2">
      <c r="O34094" s="62"/>
    </row>
    <row r="34095" spans="15:15" x14ac:dyDescent="0.2">
      <c r="O34095" s="62"/>
    </row>
    <row r="34096" spans="15:15" x14ac:dyDescent="0.2">
      <c r="O34096" s="62"/>
    </row>
    <row r="34097" spans="15:15" x14ac:dyDescent="0.2">
      <c r="O34097" s="62"/>
    </row>
    <row r="34098" spans="15:15" x14ac:dyDescent="0.2">
      <c r="O34098" s="62"/>
    </row>
    <row r="34099" spans="15:15" x14ac:dyDescent="0.2">
      <c r="O34099" s="62"/>
    </row>
    <row r="34100" spans="15:15" x14ac:dyDescent="0.2">
      <c r="O34100" s="62"/>
    </row>
    <row r="34101" spans="15:15" x14ac:dyDescent="0.2">
      <c r="O34101" s="62"/>
    </row>
    <row r="34102" spans="15:15" x14ac:dyDescent="0.2">
      <c r="O34102" s="62"/>
    </row>
    <row r="34103" spans="15:15" x14ac:dyDescent="0.2">
      <c r="O34103" s="62"/>
    </row>
    <row r="34104" spans="15:15" x14ac:dyDescent="0.2">
      <c r="O34104" s="62"/>
    </row>
    <row r="34105" spans="15:15" x14ac:dyDescent="0.2">
      <c r="O34105" s="62"/>
    </row>
    <row r="34106" spans="15:15" x14ac:dyDescent="0.2">
      <c r="O34106" s="62"/>
    </row>
    <row r="34107" spans="15:15" x14ac:dyDescent="0.2">
      <c r="O34107" s="62"/>
    </row>
    <row r="34108" spans="15:15" x14ac:dyDescent="0.2">
      <c r="O34108" s="62"/>
    </row>
    <row r="34109" spans="15:15" x14ac:dyDescent="0.2">
      <c r="O34109" s="62"/>
    </row>
    <row r="34110" spans="15:15" x14ac:dyDescent="0.2">
      <c r="O34110" s="62"/>
    </row>
    <row r="34111" spans="15:15" x14ac:dyDescent="0.2">
      <c r="O34111" s="62"/>
    </row>
    <row r="34112" spans="15:15" x14ac:dyDescent="0.2">
      <c r="O34112" s="62"/>
    </row>
    <row r="34113" spans="15:15" x14ac:dyDescent="0.2">
      <c r="O34113" s="62"/>
    </row>
    <row r="34114" spans="15:15" x14ac:dyDescent="0.2">
      <c r="O34114" s="62"/>
    </row>
    <row r="34115" spans="15:15" x14ac:dyDescent="0.2">
      <c r="O34115" s="62"/>
    </row>
    <row r="34116" spans="15:15" x14ac:dyDescent="0.2">
      <c r="O34116" s="62"/>
    </row>
    <row r="34117" spans="15:15" x14ac:dyDescent="0.2">
      <c r="O34117" s="62"/>
    </row>
    <row r="34118" spans="15:15" x14ac:dyDescent="0.2">
      <c r="O34118" s="62"/>
    </row>
    <row r="34119" spans="15:15" x14ac:dyDescent="0.2">
      <c r="O34119" s="62"/>
    </row>
    <row r="34120" spans="15:15" x14ac:dyDescent="0.2">
      <c r="O34120" s="62"/>
    </row>
    <row r="34121" spans="15:15" x14ac:dyDescent="0.2">
      <c r="O34121" s="62"/>
    </row>
    <row r="34122" spans="15:15" x14ac:dyDescent="0.2">
      <c r="O34122" s="62"/>
    </row>
    <row r="34123" spans="15:15" x14ac:dyDescent="0.2">
      <c r="O34123" s="62"/>
    </row>
    <row r="34124" spans="15:15" x14ac:dyDescent="0.2">
      <c r="O34124" s="62"/>
    </row>
    <row r="34125" spans="15:15" x14ac:dyDescent="0.2">
      <c r="O34125" s="62"/>
    </row>
    <row r="34126" spans="15:15" x14ac:dyDescent="0.2">
      <c r="O34126" s="62"/>
    </row>
    <row r="34127" spans="15:15" x14ac:dyDescent="0.2">
      <c r="O34127" s="62"/>
    </row>
    <row r="34128" spans="15:15" x14ac:dyDescent="0.2">
      <c r="O34128" s="62"/>
    </row>
    <row r="34129" spans="15:15" x14ac:dyDescent="0.2">
      <c r="O34129" s="62"/>
    </row>
    <row r="34130" spans="15:15" x14ac:dyDescent="0.2">
      <c r="O34130" s="62"/>
    </row>
    <row r="34131" spans="15:15" x14ac:dyDescent="0.2">
      <c r="O34131" s="62"/>
    </row>
    <row r="34132" spans="15:15" x14ac:dyDescent="0.2">
      <c r="O34132" s="62"/>
    </row>
    <row r="34133" spans="15:15" x14ac:dyDescent="0.2">
      <c r="O34133" s="62"/>
    </row>
    <row r="34134" spans="15:15" x14ac:dyDescent="0.2">
      <c r="O34134" s="62"/>
    </row>
    <row r="34135" spans="15:15" x14ac:dyDescent="0.2">
      <c r="O34135" s="62"/>
    </row>
    <row r="34136" spans="15:15" x14ac:dyDescent="0.2">
      <c r="O34136" s="62"/>
    </row>
    <row r="34137" spans="15:15" x14ac:dyDescent="0.2">
      <c r="O34137" s="62"/>
    </row>
    <row r="34138" spans="15:15" x14ac:dyDescent="0.2">
      <c r="O34138" s="62"/>
    </row>
    <row r="34139" spans="15:15" x14ac:dyDescent="0.2">
      <c r="O34139" s="62"/>
    </row>
    <row r="34140" spans="15:15" x14ac:dyDescent="0.2">
      <c r="O34140" s="62"/>
    </row>
    <row r="34141" spans="15:15" x14ac:dyDescent="0.2">
      <c r="O34141" s="62"/>
    </row>
    <row r="34142" spans="15:15" x14ac:dyDescent="0.2">
      <c r="O34142" s="62"/>
    </row>
    <row r="34143" spans="15:15" x14ac:dyDescent="0.2">
      <c r="O34143" s="62"/>
    </row>
    <row r="34144" spans="15:15" x14ac:dyDescent="0.2">
      <c r="O34144" s="62"/>
    </row>
    <row r="34145" spans="15:15" x14ac:dyDescent="0.2">
      <c r="O34145" s="62"/>
    </row>
    <row r="34146" spans="15:15" x14ac:dyDescent="0.2">
      <c r="O34146" s="62"/>
    </row>
    <row r="34147" spans="15:15" x14ac:dyDescent="0.2">
      <c r="O34147" s="62"/>
    </row>
    <row r="34148" spans="15:15" x14ac:dyDescent="0.2">
      <c r="O34148" s="62"/>
    </row>
    <row r="34149" spans="15:15" x14ac:dyDescent="0.2">
      <c r="O34149" s="62"/>
    </row>
    <row r="34150" spans="15:15" x14ac:dyDescent="0.2">
      <c r="O34150" s="62"/>
    </row>
    <row r="34151" spans="15:15" x14ac:dyDescent="0.2">
      <c r="O34151" s="62"/>
    </row>
    <row r="34152" spans="15:15" x14ac:dyDescent="0.2">
      <c r="O34152" s="62"/>
    </row>
    <row r="34153" spans="15:15" x14ac:dyDescent="0.2">
      <c r="O34153" s="62"/>
    </row>
    <row r="34154" spans="15:15" x14ac:dyDescent="0.2">
      <c r="O34154" s="62"/>
    </row>
    <row r="34155" spans="15:15" x14ac:dyDescent="0.2">
      <c r="O34155" s="62"/>
    </row>
    <row r="34156" spans="15:15" x14ac:dyDescent="0.2">
      <c r="O34156" s="62"/>
    </row>
    <row r="34157" spans="15:15" x14ac:dyDescent="0.2">
      <c r="O34157" s="62"/>
    </row>
    <row r="34158" spans="15:15" x14ac:dyDescent="0.2">
      <c r="O34158" s="62"/>
    </row>
    <row r="34159" spans="15:15" x14ac:dyDescent="0.2">
      <c r="O34159" s="62"/>
    </row>
    <row r="34160" spans="15:15" x14ac:dyDescent="0.2">
      <c r="O34160" s="62"/>
    </row>
    <row r="34161" spans="15:15" x14ac:dyDescent="0.2">
      <c r="O34161" s="62"/>
    </row>
    <row r="34162" spans="15:15" x14ac:dyDescent="0.2">
      <c r="O34162" s="62"/>
    </row>
    <row r="34163" spans="15:15" x14ac:dyDescent="0.2">
      <c r="O34163" s="62"/>
    </row>
    <row r="34164" spans="15:15" x14ac:dyDescent="0.2">
      <c r="O34164" s="62"/>
    </row>
    <row r="34165" spans="15:15" x14ac:dyDescent="0.2">
      <c r="O34165" s="62"/>
    </row>
    <row r="34166" spans="15:15" x14ac:dyDescent="0.2">
      <c r="O34166" s="62"/>
    </row>
    <row r="34167" spans="15:15" x14ac:dyDescent="0.2">
      <c r="O34167" s="62"/>
    </row>
    <row r="34168" spans="15:15" x14ac:dyDescent="0.2">
      <c r="O34168" s="62"/>
    </row>
    <row r="34169" spans="15:15" x14ac:dyDescent="0.2">
      <c r="O34169" s="62"/>
    </row>
    <row r="34170" spans="15:15" x14ac:dyDescent="0.2">
      <c r="O34170" s="62"/>
    </row>
    <row r="34171" spans="15:15" x14ac:dyDescent="0.2">
      <c r="O34171" s="62"/>
    </row>
    <row r="34172" spans="15:15" x14ac:dyDescent="0.2">
      <c r="O34172" s="62"/>
    </row>
    <row r="34173" spans="15:15" x14ac:dyDescent="0.2">
      <c r="O34173" s="62"/>
    </row>
    <row r="34174" spans="15:15" x14ac:dyDescent="0.2">
      <c r="O34174" s="62"/>
    </row>
    <row r="34175" spans="15:15" x14ac:dyDescent="0.2">
      <c r="O34175" s="62"/>
    </row>
    <row r="34176" spans="15:15" x14ac:dyDescent="0.2">
      <c r="O34176" s="62"/>
    </row>
    <row r="34177" spans="15:15" x14ac:dyDescent="0.2">
      <c r="O34177" s="62"/>
    </row>
    <row r="34178" spans="15:15" x14ac:dyDescent="0.2">
      <c r="O34178" s="62"/>
    </row>
    <row r="34179" spans="15:15" x14ac:dyDescent="0.2">
      <c r="O34179" s="62"/>
    </row>
    <row r="34180" spans="15:15" x14ac:dyDescent="0.2">
      <c r="O34180" s="62"/>
    </row>
    <row r="34181" spans="15:15" x14ac:dyDescent="0.2">
      <c r="O34181" s="62"/>
    </row>
    <row r="34182" spans="15:15" x14ac:dyDescent="0.2">
      <c r="O34182" s="62"/>
    </row>
    <row r="34183" spans="15:15" x14ac:dyDescent="0.2">
      <c r="O34183" s="62"/>
    </row>
    <row r="34184" spans="15:15" x14ac:dyDescent="0.2">
      <c r="O34184" s="62"/>
    </row>
    <row r="34185" spans="15:15" x14ac:dyDescent="0.2">
      <c r="O34185" s="62"/>
    </row>
    <row r="34186" spans="15:15" x14ac:dyDescent="0.2">
      <c r="O34186" s="62"/>
    </row>
    <row r="34187" spans="15:15" x14ac:dyDescent="0.2">
      <c r="O34187" s="62"/>
    </row>
    <row r="34188" spans="15:15" x14ac:dyDescent="0.2">
      <c r="O34188" s="62"/>
    </row>
    <row r="34189" spans="15:15" x14ac:dyDescent="0.2">
      <c r="O34189" s="62"/>
    </row>
    <row r="34190" spans="15:15" x14ac:dyDescent="0.2">
      <c r="O34190" s="62"/>
    </row>
    <row r="34191" spans="15:15" x14ac:dyDescent="0.2">
      <c r="O34191" s="62"/>
    </row>
    <row r="34192" spans="15:15" x14ac:dyDescent="0.2">
      <c r="O34192" s="62"/>
    </row>
    <row r="34193" spans="15:15" x14ac:dyDescent="0.2">
      <c r="O34193" s="62"/>
    </row>
    <row r="34194" spans="15:15" x14ac:dyDescent="0.2">
      <c r="O34194" s="62"/>
    </row>
    <row r="34195" spans="15:15" x14ac:dyDescent="0.2">
      <c r="O34195" s="62"/>
    </row>
    <row r="34196" spans="15:15" x14ac:dyDescent="0.2">
      <c r="O34196" s="62"/>
    </row>
    <row r="34197" spans="15:15" x14ac:dyDescent="0.2">
      <c r="O34197" s="62"/>
    </row>
    <row r="34198" spans="15:15" x14ac:dyDescent="0.2">
      <c r="O34198" s="62"/>
    </row>
    <row r="34199" spans="15:15" x14ac:dyDescent="0.2">
      <c r="O34199" s="62"/>
    </row>
    <row r="34200" spans="15:15" x14ac:dyDescent="0.2">
      <c r="O34200" s="62"/>
    </row>
    <row r="34201" spans="15:15" x14ac:dyDescent="0.2">
      <c r="O34201" s="62"/>
    </row>
    <row r="34202" spans="15:15" x14ac:dyDescent="0.2">
      <c r="O34202" s="62"/>
    </row>
    <row r="34203" spans="15:15" x14ac:dyDescent="0.2">
      <c r="O34203" s="62"/>
    </row>
    <row r="34204" spans="15:15" x14ac:dyDescent="0.2">
      <c r="O34204" s="62"/>
    </row>
    <row r="34205" spans="15:15" x14ac:dyDescent="0.2">
      <c r="O34205" s="62"/>
    </row>
    <row r="34206" spans="15:15" x14ac:dyDescent="0.2">
      <c r="O34206" s="62"/>
    </row>
    <row r="34207" spans="15:15" x14ac:dyDescent="0.2">
      <c r="O34207" s="62"/>
    </row>
    <row r="34208" spans="15:15" x14ac:dyDescent="0.2">
      <c r="O34208" s="62"/>
    </row>
    <row r="34209" spans="15:15" x14ac:dyDescent="0.2">
      <c r="O34209" s="62"/>
    </row>
    <row r="34210" spans="15:15" x14ac:dyDescent="0.2">
      <c r="O34210" s="62"/>
    </row>
    <row r="34211" spans="15:15" x14ac:dyDescent="0.2">
      <c r="O34211" s="62"/>
    </row>
    <row r="34212" spans="15:15" x14ac:dyDescent="0.2">
      <c r="O34212" s="62"/>
    </row>
    <row r="34213" spans="15:15" x14ac:dyDescent="0.2">
      <c r="O34213" s="62"/>
    </row>
    <row r="34214" spans="15:15" x14ac:dyDescent="0.2">
      <c r="O34214" s="62"/>
    </row>
    <row r="34215" spans="15:15" x14ac:dyDescent="0.2">
      <c r="O34215" s="62"/>
    </row>
    <row r="34216" spans="15:15" x14ac:dyDescent="0.2">
      <c r="O34216" s="62"/>
    </row>
    <row r="34217" spans="15:15" x14ac:dyDescent="0.2">
      <c r="O34217" s="62"/>
    </row>
    <row r="34218" spans="15:15" x14ac:dyDescent="0.2">
      <c r="O34218" s="62"/>
    </row>
    <row r="34219" spans="15:15" x14ac:dyDescent="0.2">
      <c r="O34219" s="62"/>
    </row>
    <row r="34220" spans="15:15" x14ac:dyDescent="0.2">
      <c r="O34220" s="62"/>
    </row>
    <row r="34221" spans="15:15" x14ac:dyDescent="0.2">
      <c r="O34221" s="62"/>
    </row>
    <row r="34222" spans="15:15" x14ac:dyDescent="0.2">
      <c r="O34222" s="62"/>
    </row>
    <row r="34223" spans="15:15" x14ac:dyDescent="0.2">
      <c r="O34223" s="62"/>
    </row>
    <row r="34224" spans="15:15" x14ac:dyDescent="0.2">
      <c r="O34224" s="62"/>
    </row>
    <row r="34225" spans="15:15" x14ac:dyDescent="0.2">
      <c r="O34225" s="62"/>
    </row>
    <row r="34226" spans="15:15" x14ac:dyDescent="0.2">
      <c r="O34226" s="62"/>
    </row>
    <row r="34227" spans="15:15" x14ac:dyDescent="0.2">
      <c r="O34227" s="62"/>
    </row>
    <row r="34228" spans="15:15" x14ac:dyDescent="0.2">
      <c r="O34228" s="62"/>
    </row>
    <row r="34229" spans="15:15" x14ac:dyDescent="0.2">
      <c r="O34229" s="62"/>
    </row>
    <row r="34230" spans="15:15" x14ac:dyDescent="0.2">
      <c r="O34230" s="62"/>
    </row>
    <row r="34231" spans="15:15" x14ac:dyDescent="0.2">
      <c r="O34231" s="62"/>
    </row>
    <row r="34232" spans="15:15" x14ac:dyDescent="0.2">
      <c r="O34232" s="62"/>
    </row>
    <row r="34233" spans="15:15" x14ac:dyDescent="0.2">
      <c r="O34233" s="62"/>
    </row>
    <row r="34234" spans="15:15" x14ac:dyDescent="0.2">
      <c r="O34234" s="62"/>
    </row>
    <row r="34235" spans="15:15" x14ac:dyDescent="0.2">
      <c r="O34235" s="62"/>
    </row>
    <row r="34236" spans="15:15" x14ac:dyDescent="0.2">
      <c r="O34236" s="62"/>
    </row>
    <row r="34237" spans="15:15" x14ac:dyDescent="0.2">
      <c r="O34237" s="62"/>
    </row>
    <row r="34238" spans="15:15" x14ac:dyDescent="0.2">
      <c r="O34238" s="62"/>
    </row>
    <row r="34239" spans="15:15" x14ac:dyDescent="0.2">
      <c r="O34239" s="62"/>
    </row>
    <row r="34240" spans="15:15" x14ac:dyDescent="0.2">
      <c r="O34240" s="62"/>
    </row>
    <row r="34241" spans="15:15" x14ac:dyDescent="0.2">
      <c r="O34241" s="62"/>
    </row>
    <row r="34242" spans="15:15" x14ac:dyDescent="0.2">
      <c r="O34242" s="62"/>
    </row>
    <row r="34243" spans="15:15" x14ac:dyDescent="0.2">
      <c r="O34243" s="62"/>
    </row>
    <row r="34244" spans="15:15" x14ac:dyDescent="0.2">
      <c r="O34244" s="62"/>
    </row>
    <row r="34245" spans="15:15" x14ac:dyDescent="0.2">
      <c r="O34245" s="62"/>
    </row>
    <row r="34246" spans="15:15" x14ac:dyDescent="0.2">
      <c r="O34246" s="62"/>
    </row>
    <row r="34247" spans="15:15" x14ac:dyDescent="0.2">
      <c r="O34247" s="62"/>
    </row>
    <row r="34248" spans="15:15" x14ac:dyDescent="0.2">
      <c r="O34248" s="62"/>
    </row>
    <row r="34249" spans="15:15" x14ac:dyDescent="0.2">
      <c r="O34249" s="62"/>
    </row>
    <row r="34250" spans="15:15" x14ac:dyDescent="0.2">
      <c r="O34250" s="62"/>
    </row>
    <row r="34251" spans="15:15" x14ac:dyDescent="0.2">
      <c r="O34251" s="62"/>
    </row>
    <row r="34252" spans="15:15" x14ac:dyDescent="0.2">
      <c r="O34252" s="62"/>
    </row>
    <row r="34253" spans="15:15" x14ac:dyDescent="0.2">
      <c r="O34253" s="62"/>
    </row>
    <row r="34254" spans="15:15" x14ac:dyDescent="0.2">
      <c r="O34254" s="62"/>
    </row>
    <row r="34255" spans="15:15" x14ac:dyDescent="0.2">
      <c r="O34255" s="62"/>
    </row>
    <row r="34256" spans="15:15" x14ac:dyDescent="0.2">
      <c r="O34256" s="62"/>
    </row>
    <row r="34257" spans="15:15" x14ac:dyDescent="0.2">
      <c r="O34257" s="62"/>
    </row>
    <row r="34258" spans="15:15" x14ac:dyDescent="0.2">
      <c r="O34258" s="62"/>
    </row>
    <row r="34259" spans="15:15" x14ac:dyDescent="0.2">
      <c r="O34259" s="62"/>
    </row>
    <row r="34260" spans="15:15" x14ac:dyDescent="0.2">
      <c r="O34260" s="62"/>
    </row>
    <row r="34261" spans="15:15" x14ac:dyDescent="0.2">
      <c r="O34261" s="62"/>
    </row>
    <row r="34262" spans="15:15" x14ac:dyDescent="0.2">
      <c r="O34262" s="62"/>
    </row>
    <row r="34263" spans="15:15" x14ac:dyDescent="0.2">
      <c r="O34263" s="62"/>
    </row>
    <row r="34264" spans="15:15" x14ac:dyDescent="0.2">
      <c r="O34264" s="62"/>
    </row>
    <row r="34265" spans="15:15" x14ac:dyDescent="0.2">
      <c r="O34265" s="62"/>
    </row>
    <row r="34266" spans="15:15" x14ac:dyDescent="0.2">
      <c r="O34266" s="62"/>
    </row>
    <row r="34267" spans="15:15" x14ac:dyDescent="0.2">
      <c r="O34267" s="62"/>
    </row>
    <row r="34268" spans="15:15" x14ac:dyDescent="0.2">
      <c r="O34268" s="62"/>
    </row>
    <row r="34269" spans="15:15" x14ac:dyDescent="0.2">
      <c r="O34269" s="62"/>
    </row>
    <row r="34270" spans="15:15" x14ac:dyDescent="0.2">
      <c r="O34270" s="62"/>
    </row>
    <row r="34271" spans="15:15" x14ac:dyDescent="0.2">
      <c r="O34271" s="62"/>
    </row>
    <row r="34272" spans="15:15" x14ac:dyDescent="0.2">
      <c r="O34272" s="62"/>
    </row>
    <row r="34273" spans="15:15" x14ac:dyDescent="0.2">
      <c r="O34273" s="62"/>
    </row>
    <row r="34274" spans="15:15" x14ac:dyDescent="0.2">
      <c r="O34274" s="62"/>
    </row>
    <row r="34275" spans="15:15" x14ac:dyDescent="0.2">
      <c r="O34275" s="62"/>
    </row>
    <row r="34276" spans="15:15" x14ac:dyDescent="0.2">
      <c r="O34276" s="62"/>
    </row>
    <row r="34277" spans="15:15" x14ac:dyDescent="0.2">
      <c r="O34277" s="62"/>
    </row>
    <row r="34278" spans="15:15" x14ac:dyDescent="0.2">
      <c r="O34278" s="62"/>
    </row>
    <row r="34279" spans="15:15" x14ac:dyDescent="0.2">
      <c r="O34279" s="62"/>
    </row>
    <row r="34280" spans="15:15" x14ac:dyDescent="0.2">
      <c r="O34280" s="62"/>
    </row>
    <row r="34281" spans="15:15" x14ac:dyDescent="0.2">
      <c r="O34281" s="62"/>
    </row>
    <row r="34282" spans="15:15" x14ac:dyDescent="0.2">
      <c r="O34282" s="62"/>
    </row>
    <row r="34283" spans="15:15" x14ac:dyDescent="0.2">
      <c r="O34283" s="62"/>
    </row>
    <row r="34284" spans="15:15" x14ac:dyDescent="0.2">
      <c r="O34284" s="62"/>
    </row>
    <row r="34285" spans="15:15" x14ac:dyDescent="0.2">
      <c r="O34285" s="62"/>
    </row>
    <row r="34286" spans="15:15" x14ac:dyDescent="0.2">
      <c r="O34286" s="62"/>
    </row>
    <row r="34287" spans="15:15" x14ac:dyDescent="0.2">
      <c r="O34287" s="62"/>
    </row>
    <row r="34288" spans="15:15" x14ac:dyDescent="0.2">
      <c r="O34288" s="62"/>
    </row>
    <row r="34289" spans="15:15" x14ac:dyDescent="0.2">
      <c r="O34289" s="62"/>
    </row>
    <row r="34290" spans="15:15" x14ac:dyDescent="0.2">
      <c r="O34290" s="62"/>
    </row>
    <row r="34291" spans="15:15" x14ac:dyDescent="0.2">
      <c r="O34291" s="62"/>
    </row>
    <row r="34292" spans="15:15" x14ac:dyDescent="0.2">
      <c r="O34292" s="62"/>
    </row>
    <row r="34293" spans="15:15" x14ac:dyDescent="0.2">
      <c r="O34293" s="62"/>
    </row>
    <row r="34294" spans="15:15" x14ac:dyDescent="0.2">
      <c r="O34294" s="62"/>
    </row>
    <row r="34295" spans="15:15" x14ac:dyDescent="0.2">
      <c r="O34295" s="62"/>
    </row>
    <row r="34296" spans="15:15" x14ac:dyDescent="0.2">
      <c r="O34296" s="62"/>
    </row>
    <row r="34297" spans="15:15" x14ac:dyDescent="0.2">
      <c r="O34297" s="62"/>
    </row>
    <row r="34298" spans="15:15" x14ac:dyDescent="0.2">
      <c r="O34298" s="62"/>
    </row>
    <row r="34299" spans="15:15" x14ac:dyDescent="0.2">
      <c r="O34299" s="62"/>
    </row>
    <row r="34300" spans="15:15" x14ac:dyDescent="0.2">
      <c r="O34300" s="62"/>
    </row>
    <row r="34301" spans="15:15" x14ac:dyDescent="0.2">
      <c r="O34301" s="62"/>
    </row>
    <row r="34302" spans="15:15" x14ac:dyDescent="0.2">
      <c r="O34302" s="62"/>
    </row>
    <row r="34303" spans="15:15" x14ac:dyDescent="0.2">
      <c r="O34303" s="62"/>
    </row>
    <row r="34304" spans="15:15" x14ac:dyDescent="0.2">
      <c r="O34304" s="62"/>
    </row>
    <row r="34305" spans="15:15" x14ac:dyDescent="0.2">
      <c r="O34305" s="62"/>
    </row>
    <row r="34306" spans="15:15" x14ac:dyDescent="0.2">
      <c r="O34306" s="62"/>
    </row>
    <row r="34307" spans="15:15" x14ac:dyDescent="0.2">
      <c r="O34307" s="62"/>
    </row>
    <row r="34308" spans="15:15" x14ac:dyDescent="0.2">
      <c r="O34308" s="62"/>
    </row>
    <row r="34309" spans="15:15" x14ac:dyDescent="0.2">
      <c r="O34309" s="62"/>
    </row>
    <row r="34310" spans="15:15" x14ac:dyDescent="0.2">
      <c r="O34310" s="62"/>
    </row>
    <row r="34311" spans="15:15" x14ac:dyDescent="0.2">
      <c r="O34311" s="62"/>
    </row>
    <row r="34312" spans="15:15" x14ac:dyDescent="0.2">
      <c r="O34312" s="62"/>
    </row>
    <row r="34313" spans="15:15" x14ac:dyDescent="0.2">
      <c r="O34313" s="62"/>
    </row>
    <row r="34314" spans="15:15" x14ac:dyDescent="0.2">
      <c r="O34314" s="62"/>
    </row>
    <row r="34315" spans="15:15" x14ac:dyDescent="0.2">
      <c r="O34315" s="62"/>
    </row>
    <row r="34316" spans="15:15" x14ac:dyDescent="0.2">
      <c r="O34316" s="62"/>
    </row>
    <row r="34317" spans="15:15" x14ac:dyDescent="0.2">
      <c r="O34317" s="62"/>
    </row>
    <row r="34318" spans="15:15" x14ac:dyDescent="0.2">
      <c r="O34318" s="62"/>
    </row>
    <row r="34319" spans="15:15" x14ac:dyDescent="0.2">
      <c r="O34319" s="62"/>
    </row>
    <row r="34320" spans="15:15" x14ac:dyDescent="0.2">
      <c r="O34320" s="62"/>
    </row>
    <row r="34321" spans="15:15" x14ac:dyDescent="0.2">
      <c r="O34321" s="62"/>
    </row>
    <row r="34322" spans="15:15" x14ac:dyDescent="0.2">
      <c r="O34322" s="62"/>
    </row>
    <row r="34323" spans="15:15" x14ac:dyDescent="0.2">
      <c r="O34323" s="62"/>
    </row>
    <row r="34324" spans="15:15" x14ac:dyDescent="0.2">
      <c r="O34324" s="62"/>
    </row>
    <row r="34325" spans="15:15" x14ac:dyDescent="0.2">
      <c r="O34325" s="62"/>
    </row>
    <row r="34326" spans="15:15" x14ac:dyDescent="0.2">
      <c r="O34326" s="62"/>
    </row>
    <row r="34327" spans="15:15" x14ac:dyDescent="0.2">
      <c r="O34327" s="62"/>
    </row>
    <row r="34328" spans="15:15" x14ac:dyDescent="0.2">
      <c r="O34328" s="62"/>
    </row>
    <row r="34329" spans="15:15" x14ac:dyDescent="0.2">
      <c r="O34329" s="62"/>
    </row>
    <row r="34330" spans="15:15" x14ac:dyDescent="0.2">
      <c r="O34330" s="62"/>
    </row>
    <row r="34331" spans="15:15" x14ac:dyDescent="0.2">
      <c r="O34331" s="62"/>
    </row>
    <row r="34332" spans="15:15" x14ac:dyDescent="0.2">
      <c r="O34332" s="62"/>
    </row>
    <row r="34333" spans="15:15" x14ac:dyDescent="0.2">
      <c r="O34333" s="62"/>
    </row>
    <row r="34334" spans="15:15" x14ac:dyDescent="0.2">
      <c r="O34334" s="62"/>
    </row>
    <row r="34335" spans="15:15" x14ac:dyDescent="0.2">
      <c r="O34335" s="62"/>
    </row>
    <row r="34336" spans="15:15" x14ac:dyDescent="0.2">
      <c r="O34336" s="62"/>
    </row>
    <row r="34337" spans="15:15" x14ac:dyDescent="0.2">
      <c r="O34337" s="62"/>
    </row>
    <row r="34338" spans="15:15" x14ac:dyDescent="0.2">
      <c r="O34338" s="62"/>
    </row>
    <row r="34339" spans="15:15" x14ac:dyDescent="0.2">
      <c r="O34339" s="62"/>
    </row>
    <row r="34340" spans="15:15" x14ac:dyDescent="0.2">
      <c r="O34340" s="62"/>
    </row>
    <row r="34341" spans="15:15" x14ac:dyDescent="0.2">
      <c r="O34341" s="62"/>
    </row>
    <row r="34342" spans="15:15" x14ac:dyDescent="0.2">
      <c r="O34342" s="62"/>
    </row>
    <row r="34343" spans="15:15" x14ac:dyDescent="0.2">
      <c r="O34343" s="62"/>
    </row>
    <row r="34344" spans="15:15" x14ac:dyDescent="0.2">
      <c r="O34344" s="62"/>
    </row>
    <row r="34345" spans="15:15" x14ac:dyDescent="0.2">
      <c r="O34345" s="62"/>
    </row>
    <row r="34346" spans="15:15" x14ac:dyDescent="0.2">
      <c r="O34346" s="62"/>
    </row>
    <row r="34347" spans="15:15" x14ac:dyDescent="0.2">
      <c r="O34347" s="62"/>
    </row>
    <row r="34348" spans="15:15" x14ac:dyDescent="0.2">
      <c r="O34348" s="62"/>
    </row>
    <row r="34349" spans="15:15" x14ac:dyDescent="0.2">
      <c r="O34349" s="62"/>
    </row>
    <row r="34350" spans="15:15" x14ac:dyDescent="0.2">
      <c r="O34350" s="62"/>
    </row>
    <row r="34351" spans="15:15" x14ac:dyDescent="0.2">
      <c r="O34351" s="62"/>
    </row>
    <row r="34352" spans="15:15" x14ac:dyDescent="0.2">
      <c r="O34352" s="62"/>
    </row>
    <row r="34353" spans="15:15" x14ac:dyDescent="0.2">
      <c r="O34353" s="62"/>
    </row>
    <row r="34354" spans="15:15" x14ac:dyDescent="0.2">
      <c r="O34354" s="62"/>
    </row>
    <row r="34355" spans="15:15" x14ac:dyDescent="0.2">
      <c r="O34355" s="62"/>
    </row>
    <row r="34356" spans="15:15" x14ac:dyDescent="0.2">
      <c r="O34356" s="62"/>
    </row>
    <row r="34357" spans="15:15" x14ac:dyDescent="0.2">
      <c r="O34357" s="62"/>
    </row>
    <row r="34358" spans="15:15" x14ac:dyDescent="0.2">
      <c r="O34358" s="62"/>
    </row>
    <row r="34359" spans="15:15" x14ac:dyDescent="0.2">
      <c r="O34359" s="62"/>
    </row>
    <row r="34360" spans="15:15" x14ac:dyDescent="0.2">
      <c r="O34360" s="62"/>
    </row>
    <row r="34361" spans="15:15" x14ac:dyDescent="0.2">
      <c r="O34361" s="62"/>
    </row>
    <row r="34362" spans="15:15" x14ac:dyDescent="0.2">
      <c r="O34362" s="62"/>
    </row>
    <row r="34363" spans="15:15" x14ac:dyDescent="0.2">
      <c r="O34363" s="62"/>
    </row>
    <row r="34364" spans="15:15" x14ac:dyDescent="0.2">
      <c r="O34364" s="62"/>
    </row>
    <row r="34365" spans="15:15" x14ac:dyDescent="0.2">
      <c r="O34365" s="62"/>
    </row>
    <row r="34366" spans="15:15" x14ac:dyDescent="0.2">
      <c r="O34366" s="62"/>
    </row>
    <row r="34367" spans="15:15" x14ac:dyDescent="0.2">
      <c r="O34367" s="62"/>
    </row>
    <row r="34368" spans="15:15" x14ac:dyDescent="0.2">
      <c r="O34368" s="62"/>
    </row>
    <row r="34369" spans="15:15" x14ac:dyDescent="0.2">
      <c r="O34369" s="62"/>
    </row>
    <row r="34370" spans="15:15" x14ac:dyDescent="0.2">
      <c r="O34370" s="62"/>
    </row>
    <row r="34371" spans="15:15" x14ac:dyDescent="0.2">
      <c r="O34371" s="62"/>
    </row>
    <row r="34372" spans="15:15" x14ac:dyDescent="0.2">
      <c r="O34372" s="62"/>
    </row>
    <row r="34373" spans="15:15" x14ac:dyDescent="0.2">
      <c r="O34373" s="62"/>
    </row>
    <row r="34374" spans="15:15" x14ac:dyDescent="0.2">
      <c r="O34374" s="62"/>
    </row>
    <row r="34375" spans="15:15" x14ac:dyDescent="0.2">
      <c r="O34375" s="62"/>
    </row>
    <row r="34376" spans="15:15" x14ac:dyDescent="0.2">
      <c r="O34376" s="62"/>
    </row>
    <row r="34377" spans="15:15" x14ac:dyDescent="0.2">
      <c r="O34377" s="62"/>
    </row>
    <row r="34378" spans="15:15" x14ac:dyDescent="0.2">
      <c r="O34378" s="62"/>
    </row>
    <row r="34379" spans="15:15" x14ac:dyDescent="0.2">
      <c r="O34379" s="62"/>
    </row>
    <row r="34380" spans="15:15" x14ac:dyDescent="0.2">
      <c r="O34380" s="62"/>
    </row>
    <row r="34381" spans="15:15" x14ac:dyDescent="0.2">
      <c r="O34381" s="62"/>
    </row>
    <row r="34382" spans="15:15" x14ac:dyDescent="0.2">
      <c r="O34382" s="62"/>
    </row>
    <row r="34383" spans="15:15" x14ac:dyDescent="0.2">
      <c r="O34383" s="62"/>
    </row>
    <row r="34384" spans="15:15" x14ac:dyDescent="0.2">
      <c r="O34384" s="62"/>
    </row>
    <row r="34385" spans="15:15" x14ac:dyDescent="0.2">
      <c r="O34385" s="62"/>
    </row>
    <row r="34386" spans="15:15" x14ac:dyDescent="0.2">
      <c r="O34386" s="62"/>
    </row>
    <row r="34387" spans="15:15" x14ac:dyDescent="0.2">
      <c r="O34387" s="62"/>
    </row>
    <row r="34388" spans="15:15" x14ac:dyDescent="0.2">
      <c r="O34388" s="62"/>
    </row>
    <row r="34389" spans="15:15" x14ac:dyDescent="0.2">
      <c r="O34389" s="62"/>
    </row>
    <row r="34390" spans="15:15" x14ac:dyDescent="0.2">
      <c r="O34390" s="62"/>
    </row>
    <row r="34391" spans="15:15" x14ac:dyDescent="0.2">
      <c r="O34391" s="62"/>
    </row>
    <row r="34392" spans="15:15" x14ac:dyDescent="0.2">
      <c r="O34392" s="62"/>
    </row>
    <row r="34393" spans="15:15" x14ac:dyDescent="0.2">
      <c r="O34393" s="62"/>
    </row>
    <row r="34394" spans="15:15" x14ac:dyDescent="0.2">
      <c r="O34394" s="62"/>
    </row>
    <row r="34395" spans="15:15" x14ac:dyDescent="0.2">
      <c r="O34395" s="62"/>
    </row>
    <row r="34396" spans="15:15" x14ac:dyDescent="0.2">
      <c r="O34396" s="62"/>
    </row>
    <row r="34397" spans="15:15" x14ac:dyDescent="0.2">
      <c r="O34397" s="62"/>
    </row>
    <row r="34398" spans="15:15" x14ac:dyDescent="0.2">
      <c r="O34398" s="62"/>
    </row>
    <row r="34399" spans="15:15" x14ac:dyDescent="0.2">
      <c r="O34399" s="62"/>
    </row>
    <row r="34400" spans="15:15" x14ac:dyDescent="0.2">
      <c r="O34400" s="62"/>
    </row>
    <row r="34401" spans="15:15" x14ac:dyDescent="0.2">
      <c r="O34401" s="62"/>
    </row>
    <row r="34402" spans="15:15" x14ac:dyDescent="0.2">
      <c r="O34402" s="62"/>
    </row>
    <row r="34403" spans="15:15" x14ac:dyDescent="0.2">
      <c r="O34403" s="62"/>
    </row>
    <row r="34404" spans="15:15" x14ac:dyDescent="0.2">
      <c r="O34404" s="62"/>
    </row>
    <row r="34405" spans="15:15" x14ac:dyDescent="0.2">
      <c r="O34405" s="62"/>
    </row>
    <row r="34406" spans="15:15" x14ac:dyDescent="0.2">
      <c r="O34406" s="62"/>
    </row>
    <row r="34407" spans="15:15" x14ac:dyDescent="0.2">
      <c r="O34407" s="62"/>
    </row>
    <row r="34408" spans="15:15" x14ac:dyDescent="0.2">
      <c r="O34408" s="62"/>
    </row>
    <row r="34409" spans="15:15" x14ac:dyDescent="0.2">
      <c r="O34409" s="62"/>
    </row>
    <row r="34410" spans="15:15" x14ac:dyDescent="0.2">
      <c r="O34410" s="62"/>
    </row>
    <row r="34411" spans="15:15" x14ac:dyDescent="0.2">
      <c r="O34411" s="62"/>
    </row>
    <row r="34412" spans="15:15" x14ac:dyDescent="0.2">
      <c r="O34412" s="62"/>
    </row>
    <row r="34413" spans="15:15" x14ac:dyDescent="0.2">
      <c r="O34413" s="62"/>
    </row>
    <row r="34414" spans="15:15" x14ac:dyDescent="0.2">
      <c r="O34414" s="62"/>
    </row>
    <row r="34415" spans="15:15" x14ac:dyDescent="0.2">
      <c r="O34415" s="62"/>
    </row>
    <row r="34416" spans="15:15" x14ac:dyDescent="0.2">
      <c r="O34416" s="62"/>
    </row>
    <row r="34417" spans="15:15" x14ac:dyDescent="0.2">
      <c r="O34417" s="62"/>
    </row>
    <row r="34418" spans="15:15" x14ac:dyDescent="0.2">
      <c r="O34418" s="62"/>
    </row>
    <row r="34419" spans="15:15" x14ac:dyDescent="0.2">
      <c r="O34419" s="62"/>
    </row>
    <row r="34420" spans="15:15" x14ac:dyDescent="0.2">
      <c r="O34420" s="62"/>
    </row>
    <row r="34421" spans="15:15" x14ac:dyDescent="0.2">
      <c r="O34421" s="62"/>
    </row>
    <row r="34422" spans="15:15" x14ac:dyDescent="0.2">
      <c r="O34422" s="62"/>
    </row>
    <row r="34423" spans="15:15" x14ac:dyDescent="0.2">
      <c r="O34423" s="62"/>
    </row>
    <row r="34424" spans="15:15" x14ac:dyDescent="0.2">
      <c r="O34424" s="62"/>
    </row>
    <row r="34425" spans="15:15" x14ac:dyDescent="0.2">
      <c r="O34425" s="62"/>
    </row>
    <row r="34426" spans="15:15" x14ac:dyDescent="0.2">
      <c r="O34426" s="62"/>
    </row>
    <row r="34427" spans="15:15" x14ac:dyDescent="0.2">
      <c r="O34427" s="62"/>
    </row>
    <row r="34428" spans="15:15" x14ac:dyDescent="0.2">
      <c r="O34428" s="62"/>
    </row>
    <row r="34429" spans="15:15" x14ac:dyDescent="0.2">
      <c r="O34429" s="62"/>
    </row>
    <row r="34430" spans="15:15" x14ac:dyDescent="0.2">
      <c r="O34430" s="62"/>
    </row>
    <row r="34431" spans="15:15" x14ac:dyDescent="0.2">
      <c r="O34431" s="62"/>
    </row>
    <row r="34432" spans="15:15" x14ac:dyDescent="0.2">
      <c r="O34432" s="62"/>
    </row>
    <row r="34433" spans="15:15" x14ac:dyDescent="0.2">
      <c r="O34433" s="62"/>
    </row>
    <row r="34434" spans="15:15" x14ac:dyDescent="0.2">
      <c r="O34434" s="62"/>
    </row>
    <row r="34435" spans="15:15" x14ac:dyDescent="0.2">
      <c r="O34435" s="62"/>
    </row>
    <row r="34436" spans="15:15" x14ac:dyDescent="0.2">
      <c r="O34436" s="62"/>
    </row>
    <row r="34437" spans="15:15" x14ac:dyDescent="0.2">
      <c r="O34437" s="62"/>
    </row>
    <row r="34438" spans="15:15" x14ac:dyDescent="0.2">
      <c r="O34438" s="62"/>
    </row>
    <row r="34439" spans="15:15" x14ac:dyDescent="0.2">
      <c r="O34439" s="62"/>
    </row>
    <row r="34440" spans="15:15" x14ac:dyDescent="0.2">
      <c r="O34440" s="62"/>
    </row>
    <row r="34441" spans="15:15" x14ac:dyDescent="0.2">
      <c r="O34441" s="62"/>
    </row>
    <row r="34442" spans="15:15" x14ac:dyDescent="0.2">
      <c r="O34442" s="62"/>
    </row>
    <row r="34443" spans="15:15" x14ac:dyDescent="0.2">
      <c r="O34443" s="62"/>
    </row>
    <row r="34444" spans="15:15" x14ac:dyDescent="0.2">
      <c r="O34444" s="62"/>
    </row>
    <row r="34445" spans="15:15" x14ac:dyDescent="0.2">
      <c r="O34445" s="62"/>
    </row>
    <row r="34446" spans="15:15" x14ac:dyDescent="0.2">
      <c r="O34446" s="62"/>
    </row>
    <row r="34447" spans="15:15" x14ac:dyDescent="0.2">
      <c r="O34447" s="62"/>
    </row>
    <row r="34448" spans="15:15" x14ac:dyDescent="0.2">
      <c r="O34448" s="62"/>
    </row>
    <row r="34449" spans="15:15" x14ac:dyDescent="0.2">
      <c r="O34449" s="62"/>
    </row>
    <row r="34450" spans="15:15" x14ac:dyDescent="0.2">
      <c r="O34450" s="62"/>
    </row>
    <row r="34451" spans="15:15" x14ac:dyDescent="0.2">
      <c r="O34451" s="62"/>
    </row>
    <row r="34452" spans="15:15" x14ac:dyDescent="0.2">
      <c r="O34452" s="62"/>
    </row>
    <row r="34453" spans="15:15" x14ac:dyDescent="0.2">
      <c r="O34453" s="62"/>
    </row>
    <row r="34454" spans="15:15" x14ac:dyDescent="0.2">
      <c r="O34454" s="62"/>
    </row>
    <row r="34455" spans="15:15" x14ac:dyDescent="0.2">
      <c r="O34455" s="62"/>
    </row>
    <row r="34456" spans="15:15" x14ac:dyDescent="0.2">
      <c r="O34456" s="62"/>
    </row>
    <row r="34457" spans="15:15" x14ac:dyDescent="0.2">
      <c r="O34457" s="62"/>
    </row>
    <row r="34458" spans="15:15" x14ac:dyDescent="0.2">
      <c r="O34458" s="62"/>
    </row>
    <row r="34459" spans="15:15" x14ac:dyDescent="0.2">
      <c r="O34459" s="62"/>
    </row>
    <row r="34460" spans="15:15" x14ac:dyDescent="0.2">
      <c r="O34460" s="62"/>
    </row>
    <row r="34461" spans="15:15" x14ac:dyDescent="0.2">
      <c r="O34461" s="62"/>
    </row>
    <row r="34462" spans="15:15" x14ac:dyDescent="0.2">
      <c r="O34462" s="62"/>
    </row>
    <row r="34463" spans="15:15" x14ac:dyDescent="0.2">
      <c r="O34463" s="62"/>
    </row>
    <row r="34464" spans="15:15" x14ac:dyDescent="0.2">
      <c r="O34464" s="62"/>
    </row>
    <row r="34465" spans="15:15" x14ac:dyDescent="0.2">
      <c r="O34465" s="62"/>
    </row>
    <row r="34466" spans="15:15" x14ac:dyDescent="0.2">
      <c r="O34466" s="62"/>
    </row>
    <row r="34467" spans="15:15" x14ac:dyDescent="0.2">
      <c r="O34467" s="62"/>
    </row>
    <row r="34468" spans="15:15" x14ac:dyDescent="0.2">
      <c r="O34468" s="62"/>
    </row>
    <row r="34469" spans="15:15" x14ac:dyDescent="0.2">
      <c r="O34469" s="62"/>
    </row>
    <row r="34470" spans="15:15" x14ac:dyDescent="0.2">
      <c r="O34470" s="62"/>
    </row>
    <row r="34471" spans="15:15" x14ac:dyDescent="0.2">
      <c r="O34471" s="62"/>
    </row>
    <row r="34472" spans="15:15" x14ac:dyDescent="0.2">
      <c r="O34472" s="62"/>
    </row>
    <row r="34473" spans="15:15" x14ac:dyDescent="0.2">
      <c r="O34473" s="62"/>
    </row>
    <row r="34474" spans="15:15" x14ac:dyDescent="0.2">
      <c r="O34474" s="62"/>
    </row>
    <row r="34475" spans="15:15" x14ac:dyDescent="0.2">
      <c r="O34475" s="62"/>
    </row>
    <row r="34476" spans="15:15" x14ac:dyDescent="0.2">
      <c r="O34476" s="62"/>
    </row>
    <row r="34477" spans="15:15" x14ac:dyDescent="0.2">
      <c r="O34477" s="62"/>
    </row>
    <row r="34478" spans="15:15" x14ac:dyDescent="0.2">
      <c r="O34478" s="62"/>
    </row>
    <row r="34479" spans="15:15" x14ac:dyDescent="0.2">
      <c r="O34479" s="62"/>
    </row>
    <row r="34480" spans="15:15" x14ac:dyDescent="0.2">
      <c r="O34480" s="62"/>
    </row>
    <row r="34481" spans="15:15" x14ac:dyDescent="0.2">
      <c r="O34481" s="62"/>
    </row>
    <row r="34482" spans="15:15" x14ac:dyDescent="0.2">
      <c r="O34482" s="62"/>
    </row>
    <row r="34483" spans="15:15" x14ac:dyDescent="0.2">
      <c r="O34483" s="62"/>
    </row>
    <row r="34484" spans="15:15" x14ac:dyDescent="0.2">
      <c r="O34484" s="62"/>
    </row>
    <row r="34485" spans="15:15" x14ac:dyDescent="0.2">
      <c r="O34485" s="62"/>
    </row>
    <row r="34486" spans="15:15" x14ac:dyDescent="0.2">
      <c r="O34486" s="62"/>
    </row>
    <row r="34487" spans="15:15" x14ac:dyDescent="0.2">
      <c r="O34487" s="62"/>
    </row>
    <row r="34488" spans="15:15" x14ac:dyDescent="0.2">
      <c r="O34488" s="62"/>
    </row>
    <row r="34489" spans="15:15" x14ac:dyDescent="0.2">
      <c r="O34489" s="62"/>
    </row>
    <row r="34490" spans="15:15" x14ac:dyDescent="0.2">
      <c r="O34490" s="62"/>
    </row>
    <row r="34491" spans="15:15" x14ac:dyDescent="0.2">
      <c r="O34491" s="62"/>
    </row>
    <row r="34492" spans="15:15" x14ac:dyDescent="0.2">
      <c r="O34492" s="62"/>
    </row>
    <row r="34493" spans="15:15" x14ac:dyDescent="0.2">
      <c r="O34493" s="62"/>
    </row>
    <row r="34494" spans="15:15" x14ac:dyDescent="0.2">
      <c r="O34494" s="62"/>
    </row>
    <row r="34495" spans="15:15" x14ac:dyDescent="0.2">
      <c r="O34495" s="62"/>
    </row>
    <row r="34496" spans="15:15" x14ac:dyDescent="0.2">
      <c r="O34496" s="62"/>
    </row>
    <row r="34497" spans="15:15" x14ac:dyDescent="0.2">
      <c r="O34497" s="62"/>
    </row>
    <row r="34498" spans="15:15" x14ac:dyDescent="0.2">
      <c r="O34498" s="62"/>
    </row>
    <row r="34499" spans="15:15" x14ac:dyDescent="0.2">
      <c r="O34499" s="62"/>
    </row>
    <row r="34500" spans="15:15" x14ac:dyDescent="0.2">
      <c r="O34500" s="62"/>
    </row>
    <row r="34501" spans="15:15" x14ac:dyDescent="0.2">
      <c r="O34501" s="62"/>
    </row>
    <row r="34502" spans="15:15" x14ac:dyDescent="0.2">
      <c r="O34502" s="62"/>
    </row>
    <row r="34503" spans="15:15" x14ac:dyDescent="0.2">
      <c r="O34503" s="62"/>
    </row>
    <row r="34504" spans="15:15" x14ac:dyDescent="0.2">
      <c r="O34504" s="62"/>
    </row>
    <row r="34505" spans="15:15" x14ac:dyDescent="0.2">
      <c r="O34505" s="62"/>
    </row>
    <row r="34506" spans="15:15" x14ac:dyDescent="0.2">
      <c r="O34506" s="62"/>
    </row>
    <row r="34507" spans="15:15" x14ac:dyDescent="0.2">
      <c r="O34507" s="62"/>
    </row>
    <row r="34508" spans="15:15" x14ac:dyDescent="0.2">
      <c r="O34508" s="62"/>
    </row>
    <row r="34509" spans="15:15" x14ac:dyDescent="0.2">
      <c r="O34509" s="62"/>
    </row>
    <row r="34510" spans="15:15" x14ac:dyDescent="0.2">
      <c r="O34510" s="62"/>
    </row>
    <row r="34511" spans="15:15" x14ac:dyDescent="0.2">
      <c r="O34511" s="62"/>
    </row>
    <row r="34512" spans="15:15" x14ac:dyDescent="0.2">
      <c r="O34512" s="62"/>
    </row>
    <row r="34513" spans="15:15" x14ac:dyDescent="0.2">
      <c r="O34513" s="62"/>
    </row>
    <row r="34514" spans="15:15" x14ac:dyDescent="0.2">
      <c r="O34514" s="62"/>
    </row>
    <row r="34515" spans="15:15" x14ac:dyDescent="0.2">
      <c r="O34515" s="62"/>
    </row>
    <row r="34516" spans="15:15" x14ac:dyDescent="0.2">
      <c r="O34516" s="62"/>
    </row>
    <row r="34517" spans="15:15" x14ac:dyDescent="0.2">
      <c r="O34517" s="62"/>
    </row>
    <row r="34518" spans="15:15" x14ac:dyDescent="0.2">
      <c r="O34518" s="62"/>
    </row>
    <row r="34519" spans="15:15" x14ac:dyDescent="0.2">
      <c r="O34519" s="62"/>
    </row>
    <row r="34520" spans="15:15" x14ac:dyDescent="0.2">
      <c r="O34520" s="62"/>
    </row>
    <row r="34521" spans="15:15" x14ac:dyDescent="0.2">
      <c r="O34521" s="62"/>
    </row>
    <row r="34522" spans="15:15" x14ac:dyDescent="0.2">
      <c r="O34522" s="62"/>
    </row>
    <row r="34523" spans="15:15" x14ac:dyDescent="0.2">
      <c r="O34523" s="62"/>
    </row>
    <row r="34524" spans="15:15" x14ac:dyDescent="0.2">
      <c r="O34524" s="62"/>
    </row>
    <row r="34525" spans="15:15" x14ac:dyDescent="0.2">
      <c r="O34525" s="62"/>
    </row>
    <row r="34526" spans="15:15" x14ac:dyDescent="0.2">
      <c r="O34526" s="62"/>
    </row>
    <row r="34527" spans="15:15" x14ac:dyDescent="0.2">
      <c r="O34527" s="62"/>
    </row>
    <row r="34528" spans="15:15" x14ac:dyDescent="0.2">
      <c r="O34528" s="62"/>
    </row>
    <row r="34529" spans="15:15" x14ac:dyDescent="0.2">
      <c r="O34529" s="62"/>
    </row>
    <row r="34530" spans="15:15" x14ac:dyDescent="0.2">
      <c r="O34530" s="62"/>
    </row>
    <row r="34531" spans="15:15" x14ac:dyDescent="0.2">
      <c r="O34531" s="62"/>
    </row>
    <row r="34532" spans="15:15" x14ac:dyDescent="0.2">
      <c r="O34532" s="62"/>
    </row>
    <row r="34533" spans="15:15" x14ac:dyDescent="0.2">
      <c r="O34533" s="62"/>
    </row>
    <row r="34534" spans="15:15" x14ac:dyDescent="0.2">
      <c r="O34534" s="62"/>
    </row>
    <row r="34535" spans="15:15" x14ac:dyDescent="0.2">
      <c r="O34535" s="62"/>
    </row>
    <row r="34536" spans="15:15" x14ac:dyDescent="0.2">
      <c r="O34536" s="62"/>
    </row>
    <row r="34537" spans="15:15" x14ac:dyDescent="0.2">
      <c r="O34537" s="62"/>
    </row>
    <row r="34538" spans="15:15" x14ac:dyDescent="0.2">
      <c r="O34538" s="62"/>
    </row>
    <row r="34539" spans="15:15" x14ac:dyDescent="0.2">
      <c r="O34539" s="62"/>
    </row>
    <row r="34540" spans="15:15" x14ac:dyDescent="0.2">
      <c r="O34540" s="62"/>
    </row>
    <row r="34541" spans="15:15" x14ac:dyDescent="0.2">
      <c r="O34541" s="62"/>
    </row>
    <row r="34542" spans="15:15" x14ac:dyDescent="0.2">
      <c r="O34542" s="62"/>
    </row>
    <row r="34543" spans="15:15" x14ac:dyDescent="0.2">
      <c r="O34543" s="62"/>
    </row>
    <row r="34544" spans="15:15" x14ac:dyDescent="0.2">
      <c r="O34544" s="62"/>
    </row>
    <row r="34545" spans="15:15" x14ac:dyDescent="0.2">
      <c r="O34545" s="62"/>
    </row>
    <row r="34546" spans="15:15" x14ac:dyDescent="0.2">
      <c r="O34546" s="62"/>
    </row>
    <row r="34547" spans="15:15" x14ac:dyDescent="0.2">
      <c r="O34547" s="62"/>
    </row>
    <row r="34548" spans="15:15" x14ac:dyDescent="0.2">
      <c r="O34548" s="62"/>
    </row>
    <row r="34549" spans="15:15" x14ac:dyDescent="0.2">
      <c r="O34549" s="62"/>
    </row>
    <row r="34550" spans="15:15" x14ac:dyDescent="0.2">
      <c r="O34550" s="62"/>
    </row>
    <row r="34551" spans="15:15" x14ac:dyDescent="0.2">
      <c r="O34551" s="62"/>
    </row>
    <row r="34552" spans="15:15" x14ac:dyDescent="0.2">
      <c r="O34552" s="62"/>
    </row>
    <row r="34553" spans="15:15" x14ac:dyDescent="0.2">
      <c r="O34553" s="62"/>
    </row>
    <row r="34554" spans="15:15" x14ac:dyDescent="0.2">
      <c r="O34554" s="62"/>
    </row>
    <row r="34555" spans="15:15" x14ac:dyDescent="0.2">
      <c r="O34555" s="62"/>
    </row>
    <row r="34556" spans="15:15" x14ac:dyDescent="0.2">
      <c r="O34556" s="62"/>
    </row>
    <row r="34557" spans="15:15" x14ac:dyDescent="0.2">
      <c r="O34557" s="62"/>
    </row>
    <row r="34558" spans="15:15" x14ac:dyDescent="0.2">
      <c r="O34558" s="62"/>
    </row>
    <row r="34559" spans="15:15" x14ac:dyDescent="0.2">
      <c r="O34559" s="62"/>
    </row>
    <row r="34560" spans="15:15" x14ac:dyDescent="0.2">
      <c r="O34560" s="62"/>
    </row>
    <row r="34561" spans="15:15" x14ac:dyDescent="0.2">
      <c r="O34561" s="62"/>
    </row>
    <row r="34562" spans="15:15" x14ac:dyDescent="0.2">
      <c r="O34562" s="62"/>
    </row>
    <row r="34563" spans="15:15" x14ac:dyDescent="0.2">
      <c r="O34563" s="62"/>
    </row>
    <row r="34564" spans="15:15" x14ac:dyDescent="0.2">
      <c r="O34564" s="62"/>
    </row>
    <row r="34565" spans="15:15" x14ac:dyDescent="0.2">
      <c r="O34565" s="62"/>
    </row>
    <row r="34566" spans="15:15" x14ac:dyDescent="0.2">
      <c r="O34566" s="62"/>
    </row>
    <row r="34567" spans="15:15" x14ac:dyDescent="0.2">
      <c r="O34567" s="62"/>
    </row>
    <row r="34568" spans="15:15" x14ac:dyDescent="0.2">
      <c r="O34568" s="62"/>
    </row>
    <row r="34569" spans="15:15" x14ac:dyDescent="0.2">
      <c r="O34569" s="62"/>
    </row>
    <row r="34570" spans="15:15" x14ac:dyDescent="0.2">
      <c r="O34570" s="62"/>
    </row>
    <row r="34571" spans="15:15" x14ac:dyDescent="0.2">
      <c r="O34571" s="62"/>
    </row>
    <row r="34572" spans="15:15" x14ac:dyDescent="0.2">
      <c r="O34572" s="62"/>
    </row>
    <row r="34573" spans="15:15" x14ac:dyDescent="0.2">
      <c r="O34573" s="62"/>
    </row>
    <row r="34574" spans="15:15" x14ac:dyDescent="0.2">
      <c r="O34574" s="62"/>
    </row>
    <row r="34575" spans="15:15" x14ac:dyDescent="0.2">
      <c r="O34575" s="62"/>
    </row>
    <row r="34576" spans="15:15" x14ac:dyDescent="0.2">
      <c r="O34576" s="62"/>
    </row>
    <row r="34577" spans="15:15" x14ac:dyDescent="0.2">
      <c r="O34577" s="62"/>
    </row>
    <row r="34578" spans="15:15" x14ac:dyDescent="0.2">
      <c r="O34578" s="62"/>
    </row>
    <row r="34579" spans="15:15" x14ac:dyDescent="0.2">
      <c r="O34579" s="62"/>
    </row>
    <row r="34580" spans="15:15" x14ac:dyDescent="0.2">
      <c r="O34580" s="62"/>
    </row>
    <row r="34581" spans="15:15" x14ac:dyDescent="0.2">
      <c r="O34581" s="62"/>
    </row>
    <row r="34582" spans="15:15" x14ac:dyDescent="0.2">
      <c r="O34582" s="62"/>
    </row>
    <row r="34583" spans="15:15" x14ac:dyDescent="0.2">
      <c r="O34583" s="62"/>
    </row>
    <row r="34584" spans="15:15" x14ac:dyDescent="0.2">
      <c r="O34584" s="62"/>
    </row>
    <row r="34585" spans="15:15" x14ac:dyDescent="0.2">
      <c r="O34585" s="62"/>
    </row>
    <row r="34586" spans="15:15" x14ac:dyDescent="0.2">
      <c r="O34586" s="62"/>
    </row>
    <row r="34587" spans="15:15" x14ac:dyDescent="0.2">
      <c r="O34587" s="62"/>
    </row>
    <row r="34588" spans="15:15" x14ac:dyDescent="0.2">
      <c r="O34588" s="62"/>
    </row>
    <row r="34589" spans="15:15" x14ac:dyDescent="0.2">
      <c r="O34589" s="62"/>
    </row>
    <row r="34590" spans="15:15" x14ac:dyDescent="0.2">
      <c r="O34590" s="62"/>
    </row>
    <row r="34591" spans="15:15" x14ac:dyDescent="0.2">
      <c r="O34591" s="62"/>
    </row>
    <row r="34592" spans="15:15" x14ac:dyDescent="0.2">
      <c r="O34592" s="62"/>
    </row>
    <row r="34593" spans="15:15" x14ac:dyDescent="0.2">
      <c r="O34593" s="62"/>
    </row>
    <row r="34594" spans="15:15" x14ac:dyDescent="0.2">
      <c r="O34594" s="62"/>
    </row>
    <row r="34595" spans="15:15" x14ac:dyDescent="0.2">
      <c r="O34595" s="62"/>
    </row>
    <row r="34596" spans="15:15" x14ac:dyDescent="0.2">
      <c r="O34596" s="62"/>
    </row>
    <row r="34597" spans="15:15" x14ac:dyDescent="0.2">
      <c r="O34597" s="62"/>
    </row>
    <row r="34598" spans="15:15" x14ac:dyDescent="0.2">
      <c r="O34598" s="62"/>
    </row>
    <row r="34599" spans="15:15" x14ac:dyDescent="0.2">
      <c r="O34599" s="62"/>
    </row>
    <row r="34600" spans="15:15" x14ac:dyDescent="0.2">
      <c r="O34600" s="62"/>
    </row>
    <row r="34601" spans="15:15" x14ac:dyDescent="0.2">
      <c r="O34601" s="62"/>
    </row>
    <row r="34602" spans="15:15" x14ac:dyDescent="0.2">
      <c r="O34602" s="62"/>
    </row>
    <row r="34603" spans="15:15" x14ac:dyDescent="0.2">
      <c r="O34603" s="62"/>
    </row>
    <row r="34604" spans="15:15" x14ac:dyDescent="0.2">
      <c r="O34604" s="62"/>
    </row>
    <row r="34605" spans="15:15" x14ac:dyDescent="0.2">
      <c r="O34605" s="62"/>
    </row>
    <row r="34606" spans="15:15" x14ac:dyDescent="0.2">
      <c r="O34606" s="62"/>
    </row>
    <row r="34607" spans="15:15" x14ac:dyDescent="0.2">
      <c r="O34607" s="62"/>
    </row>
    <row r="34608" spans="15:15" x14ac:dyDescent="0.2">
      <c r="O34608" s="62"/>
    </row>
    <row r="34609" spans="15:15" x14ac:dyDescent="0.2">
      <c r="O34609" s="62"/>
    </row>
    <row r="34610" spans="15:15" x14ac:dyDescent="0.2">
      <c r="O34610" s="62"/>
    </row>
    <row r="34611" spans="15:15" x14ac:dyDescent="0.2">
      <c r="O34611" s="62"/>
    </row>
    <row r="34612" spans="15:15" x14ac:dyDescent="0.2">
      <c r="O34612" s="62"/>
    </row>
    <row r="34613" spans="15:15" x14ac:dyDescent="0.2">
      <c r="O34613" s="62"/>
    </row>
    <row r="34614" spans="15:15" x14ac:dyDescent="0.2">
      <c r="O34614" s="62"/>
    </row>
    <row r="34615" spans="15:15" x14ac:dyDescent="0.2">
      <c r="O34615" s="62"/>
    </row>
    <row r="34616" spans="15:15" x14ac:dyDescent="0.2">
      <c r="O34616" s="62"/>
    </row>
    <row r="34617" spans="15:15" x14ac:dyDescent="0.2">
      <c r="O34617" s="62"/>
    </row>
    <row r="34618" spans="15:15" x14ac:dyDescent="0.2">
      <c r="O34618" s="62"/>
    </row>
    <row r="34619" spans="15:15" x14ac:dyDescent="0.2">
      <c r="O34619" s="62"/>
    </row>
    <row r="34620" spans="15:15" x14ac:dyDescent="0.2">
      <c r="O34620" s="62"/>
    </row>
    <row r="34621" spans="15:15" x14ac:dyDescent="0.2">
      <c r="O34621" s="62"/>
    </row>
    <row r="34622" spans="15:15" x14ac:dyDescent="0.2">
      <c r="O34622" s="62"/>
    </row>
    <row r="34623" spans="15:15" x14ac:dyDescent="0.2">
      <c r="O34623" s="62"/>
    </row>
    <row r="34624" spans="15:15" x14ac:dyDescent="0.2">
      <c r="O34624" s="62"/>
    </row>
    <row r="34625" spans="15:15" x14ac:dyDescent="0.2">
      <c r="O34625" s="62"/>
    </row>
    <row r="34626" spans="15:15" x14ac:dyDescent="0.2">
      <c r="O34626" s="62"/>
    </row>
    <row r="34627" spans="15:15" x14ac:dyDescent="0.2">
      <c r="O34627" s="62"/>
    </row>
    <row r="34628" spans="15:15" x14ac:dyDescent="0.2">
      <c r="O34628" s="62"/>
    </row>
    <row r="34629" spans="15:15" x14ac:dyDescent="0.2">
      <c r="O34629" s="62"/>
    </row>
    <row r="34630" spans="15:15" x14ac:dyDescent="0.2">
      <c r="O34630" s="62"/>
    </row>
    <row r="34631" spans="15:15" x14ac:dyDescent="0.2">
      <c r="O34631" s="62"/>
    </row>
    <row r="34632" spans="15:15" x14ac:dyDescent="0.2">
      <c r="O34632" s="62"/>
    </row>
    <row r="34633" spans="15:15" x14ac:dyDescent="0.2">
      <c r="O34633" s="62"/>
    </row>
    <row r="34634" spans="15:15" x14ac:dyDescent="0.2">
      <c r="O34634" s="62"/>
    </row>
    <row r="34635" spans="15:15" x14ac:dyDescent="0.2">
      <c r="O34635" s="62"/>
    </row>
    <row r="34636" spans="15:15" x14ac:dyDescent="0.2">
      <c r="O34636" s="62"/>
    </row>
    <row r="34637" spans="15:15" x14ac:dyDescent="0.2">
      <c r="O34637" s="62"/>
    </row>
    <row r="34638" spans="15:15" x14ac:dyDescent="0.2">
      <c r="O34638" s="62"/>
    </row>
    <row r="34639" spans="15:15" x14ac:dyDescent="0.2">
      <c r="O34639" s="62"/>
    </row>
    <row r="34640" spans="15:15" x14ac:dyDescent="0.2">
      <c r="O34640" s="62"/>
    </row>
    <row r="34641" spans="15:15" x14ac:dyDescent="0.2">
      <c r="O34641" s="62"/>
    </row>
    <row r="34642" spans="15:15" x14ac:dyDescent="0.2">
      <c r="O34642" s="62"/>
    </row>
    <row r="34643" spans="15:15" x14ac:dyDescent="0.2">
      <c r="O34643" s="62"/>
    </row>
    <row r="34644" spans="15:15" x14ac:dyDescent="0.2">
      <c r="O34644" s="62"/>
    </row>
    <row r="34645" spans="15:15" x14ac:dyDescent="0.2">
      <c r="O34645" s="62"/>
    </row>
    <row r="34646" spans="15:15" x14ac:dyDescent="0.2">
      <c r="O34646" s="62"/>
    </row>
    <row r="34647" spans="15:15" x14ac:dyDescent="0.2">
      <c r="O34647" s="62"/>
    </row>
    <row r="34648" spans="15:15" x14ac:dyDescent="0.2">
      <c r="O34648" s="62"/>
    </row>
    <row r="34649" spans="15:15" x14ac:dyDescent="0.2">
      <c r="O34649" s="62"/>
    </row>
    <row r="34650" spans="15:15" x14ac:dyDescent="0.2">
      <c r="O34650" s="62"/>
    </row>
    <row r="34651" spans="15:15" x14ac:dyDescent="0.2">
      <c r="O34651" s="62"/>
    </row>
    <row r="34652" spans="15:15" x14ac:dyDescent="0.2">
      <c r="O34652" s="62"/>
    </row>
    <row r="34653" spans="15:15" x14ac:dyDescent="0.2">
      <c r="O34653" s="62"/>
    </row>
    <row r="34654" spans="15:15" x14ac:dyDescent="0.2">
      <c r="O34654" s="62"/>
    </row>
    <row r="34655" spans="15:15" x14ac:dyDescent="0.2">
      <c r="O34655" s="62"/>
    </row>
    <row r="34656" spans="15:15" x14ac:dyDescent="0.2">
      <c r="O34656" s="62"/>
    </row>
    <row r="34657" spans="15:15" x14ac:dyDescent="0.2">
      <c r="O34657" s="62"/>
    </row>
    <row r="34658" spans="15:15" x14ac:dyDescent="0.2">
      <c r="O34658" s="62"/>
    </row>
    <row r="34659" spans="15:15" x14ac:dyDescent="0.2">
      <c r="O34659" s="62"/>
    </row>
    <row r="34660" spans="15:15" x14ac:dyDescent="0.2">
      <c r="O34660" s="62"/>
    </row>
    <row r="34661" spans="15:15" x14ac:dyDescent="0.2">
      <c r="O34661" s="62"/>
    </row>
    <row r="34662" spans="15:15" x14ac:dyDescent="0.2">
      <c r="O34662" s="62"/>
    </row>
    <row r="34663" spans="15:15" x14ac:dyDescent="0.2">
      <c r="O34663" s="62"/>
    </row>
    <row r="34664" spans="15:15" x14ac:dyDescent="0.2">
      <c r="O34664" s="62"/>
    </row>
    <row r="34665" spans="15:15" x14ac:dyDescent="0.2">
      <c r="O34665" s="62"/>
    </row>
    <row r="34666" spans="15:15" x14ac:dyDescent="0.2">
      <c r="O34666" s="62"/>
    </row>
    <row r="34667" spans="15:15" x14ac:dyDescent="0.2">
      <c r="O34667" s="62"/>
    </row>
    <row r="34668" spans="15:15" x14ac:dyDescent="0.2">
      <c r="O34668" s="62"/>
    </row>
    <row r="34669" spans="15:15" x14ac:dyDescent="0.2">
      <c r="O34669" s="62"/>
    </row>
    <row r="34670" spans="15:15" x14ac:dyDescent="0.2">
      <c r="O34670" s="62"/>
    </row>
    <row r="34671" spans="15:15" x14ac:dyDescent="0.2">
      <c r="O34671" s="62"/>
    </row>
    <row r="34672" spans="15:15" x14ac:dyDescent="0.2">
      <c r="O34672" s="62"/>
    </row>
    <row r="34673" spans="15:15" x14ac:dyDescent="0.2">
      <c r="O34673" s="62"/>
    </row>
    <row r="34674" spans="15:15" x14ac:dyDescent="0.2">
      <c r="O34674" s="62"/>
    </row>
    <row r="34675" spans="15:15" x14ac:dyDescent="0.2">
      <c r="O34675" s="62"/>
    </row>
    <row r="34676" spans="15:15" x14ac:dyDescent="0.2">
      <c r="O34676" s="62"/>
    </row>
    <row r="34677" spans="15:15" x14ac:dyDescent="0.2">
      <c r="O34677" s="62"/>
    </row>
    <row r="34678" spans="15:15" x14ac:dyDescent="0.2">
      <c r="O34678" s="62"/>
    </row>
    <row r="34679" spans="15:15" x14ac:dyDescent="0.2">
      <c r="O34679" s="62"/>
    </row>
    <row r="34680" spans="15:15" x14ac:dyDescent="0.2">
      <c r="O34680" s="62"/>
    </row>
    <row r="34681" spans="15:15" x14ac:dyDescent="0.2">
      <c r="O34681" s="62"/>
    </row>
    <row r="34682" spans="15:15" x14ac:dyDescent="0.2">
      <c r="O34682" s="62"/>
    </row>
    <row r="34683" spans="15:15" x14ac:dyDescent="0.2">
      <c r="O34683" s="62"/>
    </row>
    <row r="34684" spans="15:15" x14ac:dyDescent="0.2">
      <c r="O34684" s="62"/>
    </row>
    <row r="34685" spans="15:15" x14ac:dyDescent="0.2">
      <c r="O34685" s="62"/>
    </row>
    <row r="34686" spans="15:15" x14ac:dyDescent="0.2">
      <c r="O34686" s="62"/>
    </row>
    <row r="34687" spans="15:15" x14ac:dyDescent="0.2">
      <c r="O34687" s="62"/>
    </row>
    <row r="34688" spans="15:15" x14ac:dyDescent="0.2">
      <c r="O34688" s="62"/>
    </row>
    <row r="34689" spans="15:15" x14ac:dyDescent="0.2">
      <c r="O34689" s="62"/>
    </row>
    <row r="34690" spans="15:15" x14ac:dyDescent="0.2">
      <c r="O34690" s="62"/>
    </row>
    <row r="34691" spans="15:15" x14ac:dyDescent="0.2">
      <c r="O34691" s="62"/>
    </row>
    <row r="34692" spans="15:15" x14ac:dyDescent="0.2">
      <c r="O34692" s="62"/>
    </row>
    <row r="34693" spans="15:15" x14ac:dyDescent="0.2">
      <c r="O34693" s="62"/>
    </row>
    <row r="34694" spans="15:15" x14ac:dyDescent="0.2">
      <c r="O34694" s="62"/>
    </row>
    <row r="34695" spans="15:15" x14ac:dyDescent="0.2">
      <c r="O34695" s="62"/>
    </row>
    <row r="34696" spans="15:15" x14ac:dyDescent="0.2">
      <c r="O34696" s="62"/>
    </row>
    <row r="34697" spans="15:15" x14ac:dyDescent="0.2">
      <c r="O34697" s="62"/>
    </row>
    <row r="34698" spans="15:15" x14ac:dyDescent="0.2">
      <c r="O34698" s="62"/>
    </row>
    <row r="34699" spans="15:15" x14ac:dyDescent="0.2">
      <c r="O34699" s="62"/>
    </row>
    <row r="34700" spans="15:15" x14ac:dyDescent="0.2">
      <c r="O34700" s="62"/>
    </row>
    <row r="34701" spans="15:15" x14ac:dyDescent="0.2">
      <c r="O34701" s="62"/>
    </row>
    <row r="34702" spans="15:15" x14ac:dyDescent="0.2">
      <c r="O34702" s="62"/>
    </row>
    <row r="34703" spans="15:15" x14ac:dyDescent="0.2">
      <c r="O34703" s="62"/>
    </row>
    <row r="34704" spans="15:15" x14ac:dyDescent="0.2">
      <c r="O34704" s="62"/>
    </row>
    <row r="34705" spans="15:15" x14ac:dyDescent="0.2">
      <c r="O34705" s="62"/>
    </row>
    <row r="34706" spans="15:15" x14ac:dyDescent="0.2">
      <c r="O34706" s="62"/>
    </row>
    <row r="34707" spans="15:15" x14ac:dyDescent="0.2">
      <c r="O34707" s="62"/>
    </row>
    <row r="34708" spans="15:15" x14ac:dyDescent="0.2">
      <c r="O34708" s="62"/>
    </row>
    <row r="34709" spans="15:15" x14ac:dyDescent="0.2">
      <c r="O34709" s="62"/>
    </row>
    <row r="34710" spans="15:15" x14ac:dyDescent="0.2">
      <c r="O34710" s="62"/>
    </row>
    <row r="34711" spans="15:15" x14ac:dyDescent="0.2">
      <c r="O34711" s="62"/>
    </row>
    <row r="34712" spans="15:15" x14ac:dyDescent="0.2">
      <c r="O34712" s="62"/>
    </row>
    <row r="34713" spans="15:15" x14ac:dyDescent="0.2">
      <c r="O34713" s="62"/>
    </row>
    <row r="34714" spans="15:15" x14ac:dyDescent="0.2">
      <c r="O34714" s="62"/>
    </row>
    <row r="34715" spans="15:15" x14ac:dyDescent="0.2">
      <c r="O34715" s="62"/>
    </row>
    <row r="34716" spans="15:15" x14ac:dyDescent="0.2">
      <c r="O34716" s="62"/>
    </row>
    <row r="34717" spans="15:15" x14ac:dyDescent="0.2">
      <c r="O34717" s="62"/>
    </row>
    <row r="34718" spans="15:15" x14ac:dyDescent="0.2">
      <c r="O34718" s="62"/>
    </row>
    <row r="34719" spans="15:15" x14ac:dyDescent="0.2">
      <c r="O34719" s="62"/>
    </row>
    <row r="34720" spans="15:15" x14ac:dyDescent="0.2">
      <c r="O34720" s="62"/>
    </row>
    <row r="34721" spans="15:15" x14ac:dyDescent="0.2">
      <c r="O34721" s="62"/>
    </row>
    <row r="34722" spans="15:15" x14ac:dyDescent="0.2">
      <c r="O34722" s="62"/>
    </row>
    <row r="34723" spans="15:15" x14ac:dyDescent="0.2">
      <c r="O34723" s="62"/>
    </row>
    <row r="34724" spans="15:15" x14ac:dyDescent="0.2">
      <c r="O34724" s="62"/>
    </row>
    <row r="34725" spans="15:15" x14ac:dyDescent="0.2">
      <c r="O34725" s="62"/>
    </row>
    <row r="34726" spans="15:15" x14ac:dyDescent="0.2">
      <c r="O34726" s="62"/>
    </row>
    <row r="34727" spans="15:15" x14ac:dyDescent="0.2">
      <c r="O34727" s="62"/>
    </row>
    <row r="34728" spans="15:15" x14ac:dyDescent="0.2">
      <c r="O34728" s="62"/>
    </row>
    <row r="34729" spans="15:15" x14ac:dyDescent="0.2">
      <c r="O34729" s="62"/>
    </row>
    <row r="34730" spans="15:15" x14ac:dyDescent="0.2">
      <c r="O34730" s="62"/>
    </row>
    <row r="34731" spans="15:15" x14ac:dyDescent="0.2">
      <c r="O34731" s="62"/>
    </row>
    <row r="34732" spans="15:15" x14ac:dyDescent="0.2">
      <c r="O34732" s="62"/>
    </row>
    <row r="34733" spans="15:15" x14ac:dyDescent="0.2">
      <c r="O34733" s="62"/>
    </row>
    <row r="34734" spans="15:15" x14ac:dyDescent="0.2">
      <c r="O34734" s="62"/>
    </row>
    <row r="34735" spans="15:15" x14ac:dyDescent="0.2">
      <c r="O34735" s="62"/>
    </row>
    <row r="34736" spans="15:15" x14ac:dyDescent="0.2">
      <c r="O34736" s="62"/>
    </row>
    <row r="34737" spans="15:15" x14ac:dyDescent="0.2">
      <c r="O34737" s="62"/>
    </row>
    <row r="34738" spans="15:15" x14ac:dyDescent="0.2">
      <c r="O34738" s="62"/>
    </row>
    <row r="34739" spans="15:15" x14ac:dyDescent="0.2">
      <c r="O34739" s="62"/>
    </row>
    <row r="34740" spans="15:15" x14ac:dyDescent="0.2">
      <c r="O34740" s="62"/>
    </row>
    <row r="34741" spans="15:15" x14ac:dyDescent="0.2">
      <c r="O34741" s="62"/>
    </row>
    <row r="34742" spans="15:15" x14ac:dyDescent="0.2">
      <c r="O34742" s="62"/>
    </row>
    <row r="34743" spans="15:15" x14ac:dyDescent="0.2">
      <c r="O34743" s="62"/>
    </row>
    <row r="34744" spans="15:15" x14ac:dyDescent="0.2">
      <c r="O34744" s="62"/>
    </row>
    <row r="34745" spans="15:15" x14ac:dyDescent="0.2">
      <c r="O34745" s="62"/>
    </row>
    <row r="34746" spans="15:15" x14ac:dyDescent="0.2">
      <c r="O34746" s="62"/>
    </row>
    <row r="34747" spans="15:15" x14ac:dyDescent="0.2">
      <c r="O34747" s="62"/>
    </row>
    <row r="34748" spans="15:15" x14ac:dyDescent="0.2">
      <c r="O34748" s="62"/>
    </row>
    <row r="34749" spans="15:15" x14ac:dyDescent="0.2">
      <c r="O34749" s="62"/>
    </row>
    <row r="34750" spans="15:15" x14ac:dyDescent="0.2">
      <c r="O34750" s="62"/>
    </row>
    <row r="34751" spans="15:15" x14ac:dyDescent="0.2">
      <c r="O34751" s="62"/>
    </row>
    <row r="34752" spans="15:15" x14ac:dyDescent="0.2">
      <c r="O34752" s="62"/>
    </row>
    <row r="34753" spans="15:15" x14ac:dyDescent="0.2">
      <c r="O34753" s="62"/>
    </row>
    <row r="34754" spans="15:15" x14ac:dyDescent="0.2">
      <c r="O34754" s="62"/>
    </row>
    <row r="34755" spans="15:15" x14ac:dyDescent="0.2">
      <c r="O34755" s="62"/>
    </row>
    <row r="34756" spans="15:15" x14ac:dyDescent="0.2">
      <c r="O34756" s="62"/>
    </row>
    <row r="34757" spans="15:15" x14ac:dyDescent="0.2">
      <c r="O34757" s="62"/>
    </row>
    <row r="34758" spans="15:15" x14ac:dyDescent="0.2">
      <c r="O34758" s="62"/>
    </row>
    <row r="34759" spans="15:15" x14ac:dyDescent="0.2">
      <c r="O34759" s="62"/>
    </row>
    <row r="34760" spans="15:15" x14ac:dyDescent="0.2">
      <c r="O34760" s="62"/>
    </row>
    <row r="34761" spans="15:15" x14ac:dyDescent="0.2">
      <c r="O34761" s="62"/>
    </row>
    <row r="34762" spans="15:15" x14ac:dyDescent="0.2">
      <c r="O34762" s="62"/>
    </row>
    <row r="34763" spans="15:15" x14ac:dyDescent="0.2">
      <c r="O34763" s="62"/>
    </row>
    <row r="34764" spans="15:15" x14ac:dyDescent="0.2">
      <c r="O34764" s="62"/>
    </row>
    <row r="34765" spans="15:15" x14ac:dyDescent="0.2">
      <c r="O34765" s="62"/>
    </row>
    <row r="34766" spans="15:15" x14ac:dyDescent="0.2">
      <c r="O34766" s="62"/>
    </row>
    <row r="34767" spans="15:15" x14ac:dyDescent="0.2">
      <c r="O34767" s="62"/>
    </row>
    <row r="34768" spans="15:15" x14ac:dyDescent="0.2">
      <c r="O34768" s="62"/>
    </row>
    <row r="34769" spans="15:15" x14ac:dyDescent="0.2">
      <c r="O34769" s="62"/>
    </row>
    <row r="34770" spans="15:15" x14ac:dyDescent="0.2">
      <c r="O34770" s="62"/>
    </row>
    <row r="34771" spans="15:15" x14ac:dyDescent="0.2">
      <c r="O34771" s="62"/>
    </row>
    <row r="34772" spans="15:15" x14ac:dyDescent="0.2">
      <c r="O34772" s="62"/>
    </row>
    <row r="34773" spans="15:15" x14ac:dyDescent="0.2">
      <c r="O34773" s="62"/>
    </row>
    <row r="34774" spans="15:15" x14ac:dyDescent="0.2">
      <c r="O34774" s="62"/>
    </row>
    <row r="34775" spans="15:15" x14ac:dyDescent="0.2">
      <c r="O34775" s="62"/>
    </row>
    <row r="34776" spans="15:15" x14ac:dyDescent="0.2">
      <c r="O34776" s="62"/>
    </row>
    <row r="34777" spans="15:15" x14ac:dyDescent="0.2">
      <c r="O34777" s="62"/>
    </row>
    <row r="34778" spans="15:15" x14ac:dyDescent="0.2">
      <c r="O34778" s="62"/>
    </row>
    <row r="34779" spans="15:15" x14ac:dyDescent="0.2">
      <c r="O34779" s="62"/>
    </row>
    <row r="34780" spans="15:15" x14ac:dyDescent="0.2">
      <c r="O34780" s="62"/>
    </row>
    <row r="34781" spans="15:15" x14ac:dyDescent="0.2">
      <c r="O34781" s="62"/>
    </row>
    <row r="34782" spans="15:15" x14ac:dyDescent="0.2">
      <c r="O34782" s="62"/>
    </row>
    <row r="34783" spans="15:15" x14ac:dyDescent="0.2">
      <c r="O34783" s="62"/>
    </row>
    <row r="34784" spans="15:15" x14ac:dyDescent="0.2">
      <c r="O34784" s="62"/>
    </row>
    <row r="34785" spans="15:15" x14ac:dyDescent="0.2">
      <c r="O34785" s="62"/>
    </row>
    <row r="34786" spans="15:15" x14ac:dyDescent="0.2">
      <c r="O34786" s="62"/>
    </row>
    <row r="34787" spans="15:15" x14ac:dyDescent="0.2">
      <c r="O34787" s="62"/>
    </row>
    <row r="34788" spans="15:15" x14ac:dyDescent="0.2">
      <c r="O34788" s="62"/>
    </row>
    <row r="34789" spans="15:15" x14ac:dyDescent="0.2">
      <c r="O34789" s="62"/>
    </row>
    <row r="34790" spans="15:15" x14ac:dyDescent="0.2">
      <c r="O34790" s="62"/>
    </row>
    <row r="34791" spans="15:15" x14ac:dyDescent="0.2">
      <c r="O34791" s="62"/>
    </row>
    <row r="34792" spans="15:15" x14ac:dyDescent="0.2">
      <c r="O34792" s="62"/>
    </row>
    <row r="34793" spans="15:15" x14ac:dyDescent="0.2">
      <c r="O34793" s="62"/>
    </row>
    <row r="34794" spans="15:15" x14ac:dyDescent="0.2">
      <c r="O34794" s="62"/>
    </row>
    <row r="34795" spans="15:15" x14ac:dyDescent="0.2">
      <c r="O34795" s="62"/>
    </row>
    <row r="34796" spans="15:15" x14ac:dyDescent="0.2">
      <c r="O34796" s="62"/>
    </row>
    <row r="34797" spans="15:15" x14ac:dyDescent="0.2">
      <c r="O34797" s="62"/>
    </row>
    <row r="34798" spans="15:15" x14ac:dyDescent="0.2">
      <c r="O34798" s="62"/>
    </row>
    <row r="34799" spans="15:15" x14ac:dyDescent="0.2">
      <c r="O34799" s="62"/>
    </row>
    <row r="34800" spans="15:15" x14ac:dyDescent="0.2">
      <c r="O34800" s="62"/>
    </row>
    <row r="34801" spans="15:15" x14ac:dyDescent="0.2">
      <c r="O34801" s="62"/>
    </row>
    <row r="34802" spans="15:15" x14ac:dyDescent="0.2">
      <c r="O34802" s="62"/>
    </row>
    <row r="34803" spans="15:15" x14ac:dyDescent="0.2">
      <c r="O34803" s="62"/>
    </row>
    <row r="34804" spans="15:15" x14ac:dyDescent="0.2">
      <c r="O34804" s="62"/>
    </row>
    <row r="34805" spans="15:15" x14ac:dyDescent="0.2">
      <c r="O34805" s="62"/>
    </row>
    <row r="34806" spans="15:15" x14ac:dyDescent="0.2">
      <c r="O34806" s="62"/>
    </row>
    <row r="34807" spans="15:15" x14ac:dyDescent="0.2">
      <c r="O34807" s="62"/>
    </row>
    <row r="34808" spans="15:15" x14ac:dyDescent="0.2">
      <c r="O34808" s="62"/>
    </row>
    <row r="34809" spans="15:15" x14ac:dyDescent="0.2">
      <c r="O34809" s="62"/>
    </row>
    <row r="34810" spans="15:15" x14ac:dyDescent="0.2">
      <c r="O34810" s="62"/>
    </row>
    <row r="34811" spans="15:15" x14ac:dyDescent="0.2">
      <c r="O34811" s="62"/>
    </row>
    <row r="34812" spans="15:15" x14ac:dyDescent="0.2">
      <c r="O34812" s="62"/>
    </row>
    <row r="34813" spans="15:15" x14ac:dyDescent="0.2">
      <c r="O34813" s="62"/>
    </row>
    <row r="34814" spans="15:15" x14ac:dyDescent="0.2">
      <c r="O34814" s="62"/>
    </row>
    <row r="34815" spans="15:15" x14ac:dyDescent="0.2">
      <c r="O34815" s="62"/>
    </row>
    <row r="34816" spans="15:15" x14ac:dyDescent="0.2">
      <c r="O34816" s="62"/>
    </row>
    <row r="34817" spans="15:15" x14ac:dyDescent="0.2">
      <c r="O34817" s="62"/>
    </row>
    <row r="34818" spans="15:15" x14ac:dyDescent="0.2">
      <c r="O34818" s="62"/>
    </row>
    <row r="34819" spans="15:15" x14ac:dyDescent="0.2">
      <c r="O34819" s="62"/>
    </row>
    <row r="34820" spans="15:15" x14ac:dyDescent="0.2">
      <c r="O34820" s="62"/>
    </row>
    <row r="34821" spans="15:15" x14ac:dyDescent="0.2">
      <c r="O34821" s="62"/>
    </row>
    <row r="34822" spans="15:15" x14ac:dyDescent="0.2">
      <c r="O34822" s="62"/>
    </row>
    <row r="34823" spans="15:15" x14ac:dyDescent="0.2">
      <c r="O34823" s="62"/>
    </row>
    <row r="34824" spans="15:15" x14ac:dyDescent="0.2">
      <c r="O34824" s="62"/>
    </row>
    <row r="34825" spans="15:15" x14ac:dyDescent="0.2">
      <c r="O34825" s="62"/>
    </row>
    <row r="34826" spans="15:15" x14ac:dyDescent="0.2">
      <c r="O34826" s="62"/>
    </row>
    <row r="34827" spans="15:15" x14ac:dyDescent="0.2">
      <c r="O34827" s="62"/>
    </row>
    <row r="34828" spans="15:15" x14ac:dyDescent="0.2">
      <c r="O34828" s="62"/>
    </row>
    <row r="34829" spans="15:15" x14ac:dyDescent="0.2">
      <c r="O34829" s="62"/>
    </row>
    <row r="34830" spans="15:15" x14ac:dyDescent="0.2">
      <c r="O34830" s="62"/>
    </row>
    <row r="34831" spans="15:15" x14ac:dyDescent="0.2">
      <c r="O34831" s="62"/>
    </row>
    <row r="34832" spans="15:15" x14ac:dyDescent="0.2">
      <c r="O34832" s="62"/>
    </row>
    <row r="34833" spans="15:15" x14ac:dyDescent="0.2">
      <c r="O34833" s="62"/>
    </row>
    <row r="34834" spans="15:15" x14ac:dyDescent="0.2">
      <c r="O34834" s="62"/>
    </row>
    <row r="34835" spans="15:15" x14ac:dyDescent="0.2">
      <c r="O34835" s="62"/>
    </row>
    <row r="34836" spans="15:15" x14ac:dyDescent="0.2">
      <c r="O34836" s="62"/>
    </row>
    <row r="34837" spans="15:15" x14ac:dyDescent="0.2">
      <c r="O34837" s="62"/>
    </row>
    <row r="34838" spans="15:15" x14ac:dyDescent="0.2">
      <c r="O34838" s="62"/>
    </row>
    <row r="34839" spans="15:15" x14ac:dyDescent="0.2">
      <c r="O34839" s="62"/>
    </row>
    <row r="34840" spans="15:15" x14ac:dyDescent="0.2">
      <c r="O34840" s="62"/>
    </row>
    <row r="34841" spans="15:15" x14ac:dyDescent="0.2">
      <c r="O34841" s="62"/>
    </row>
    <row r="34842" spans="15:15" x14ac:dyDescent="0.2">
      <c r="O34842" s="62"/>
    </row>
    <row r="34843" spans="15:15" x14ac:dyDescent="0.2">
      <c r="O34843" s="62"/>
    </row>
    <row r="34844" spans="15:15" x14ac:dyDescent="0.2">
      <c r="O34844" s="62"/>
    </row>
    <row r="34845" spans="15:15" x14ac:dyDescent="0.2">
      <c r="O34845" s="62"/>
    </row>
    <row r="34846" spans="15:15" x14ac:dyDescent="0.2">
      <c r="O34846" s="62"/>
    </row>
    <row r="34847" spans="15:15" x14ac:dyDescent="0.2">
      <c r="O34847" s="62"/>
    </row>
    <row r="34848" spans="15:15" x14ac:dyDescent="0.2">
      <c r="O34848" s="62"/>
    </row>
    <row r="34849" spans="15:15" x14ac:dyDescent="0.2">
      <c r="O34849" s="62"/>
    </row>
    <row r="34850" spans="15:15" x14ac:dyDescent="0.2">
      <c r="O34850" s="62"/>
    </row>
    <row r="34851" spans="15:15" x14ac:dyDescent="0.2">
      <c r="O34851" s="62"/>
    </row>
    <row r="34852" spans="15:15" x14ac:dyDescent="0.2">
      <c r="O34852" s="62"/>
    </row>
    <row r="34853" spans="15:15" x14ac:dyDescent="0.2">
      <c r="O34853" s="62"/>
    </row>
    <row r="34854" spans="15:15" x14ac:dyDescent="0.2">
      <c r="O34854" s="62"/>
    </row>
    <row r="34855" spans="15:15" x14ac:dyDescent="0.2">
      <c r="O34855" s="62"/>
    </row>
    <row r="34856" spans="15:15" x14ac:dyDescent="0.2">
      <c r="O34856" s="62"/>
    </row>
    <row r="34857" spans="15:15" x14ac:dyDescent="0.2">
      <c r="O34857" s="62"/>
    </row>
    <row r="34858" spans="15:15" x14ac:dyDescent="0.2">
      <c r="O34858" s="62"/>
    </row>
    <row r="34859" spans="15:15" x14ac:dyDescent="0.2">
      <c r="O34859" s="62"/>
    </row>
    <row r="34860" spans="15:15" x14ac:dyDescent="0.2">
      <c r="O34860" s="62"/>
    </row>
    <row r="34861" spans="15:15" x14ac:dyDescent="0.2">
      <c r="O34861" s="62"/>
    </row>
    <row r="34862" spans="15:15" x14ac:dyDescent="0.2">
      <c r="O34862" s="62"/>
    </row>
    <row r="34863" spans="15:15" x14ac:dyDescent="0.2">
      <c r="O34863" s="62"/>
    </row>
    <row r="34864" spans="15:15" x14ac:dyDescent="0.2">
      <c r="O34864" s="62"/>
    </row>
    <row r="34865" spans="15:15" x14ac:dyDescent="0.2">
      <c r="O34865" s="62"/>
    </row>
    <row r="34866" spans="15:15" x14ac:dyDescent="0.2">
      <c r="O34866" s="62"/>
    </row>
    <row r="34867" spans="15:15" x14ac:dyDescent="0.2">
      <c r="O34867" s="62"/>
    </row>
    <row r="34868" spans="15:15" x14ac:dyDescent="0.2">
      <c r="O34868" s="62"/>
    </row>
    <row r="34869" spans="15:15" x14ac:dyDescent="0.2">
      <c r="O34869" s="62"/>
    </row>
    <row r="34870" spans="15:15" x14ac:dyDescent="0.2">
      <c r="O34870" s="62"/>
    </row>
    <row r="34871" spans="15:15" x14ac:dyDescent="0.2">
      <c r="O34871" s="62"/>
    </row>
    <row r="34872" spans="15:15" x14ac:dyDescent="0.2">
      <c r="O34872" s="62"/>
    </row>
    <row r="34873" spans="15:15" x14ac:dyDescent="0.2">
      <c r="O34873" s="62"/>
    </row>
    <row r="34874" spans="15:15" x14ac:dyDescent="0.2">
      <c r="O34874" s="62"/>
    </row>
    <row r="34875" spans="15:15" x14ac:dyDescent="0.2">
      <c r="O34875" s="62"/>
    </row>
    <row r="34876" spans="15:15" x14ac:dyDescent="0.2">
      <c r="O34876" s="62"/>
    </row>
    <row r="34877" spans="15:15" x14ac:dyDescent="0.2">
      <c r="O34877" s="62"/>
    </row>
    <row r="34878" spans="15:15" x14ac:dyDescent="0.2">
      <c r="O34878" s="62"/>
    </row>
    <row r="34879" spans="15:15" x14ac:dyDescent="0.2">
      <c r="O34879" s="62"/>
    </row>
    <row r="34880" spans="15:15" x14ac:dyDescent="0.2">
      <c r="O34880" s="62"/>
    </row>
    <row r="34881" spans="15:15" x14ac:dyDescent="0.2">
      <c r="O34881" s="62"/>
    </row>
    <row r="34882" spans="15:15" x14ac:dyDescent="0.2">
      <c r="O34882" s="62"/>
    </row>
    <row r="34883" spans="15:15" x14ac:dyDescent="0.2">
      <c r="O34883" s="62"/>
    </row>
    <row r="34884" spans="15:15" x14ac:dyDescent="0.2">
      <c r="O34884" s="62"/>
    </row>
    <row r="34885" spans="15:15" x14ac:dyDescent="0.2">
      <c r="O34885" s="62"/>
    </row>
    <row r="34886" spans="15:15" x14ac:dyDescent="0.2">
      <c r="O34886" s="62"/>
    </row>
    <row r="34887" spans="15:15" x14ac:dyDescent="0.2">
      <c r="O34887" s="62"/>
    </row>
    <row r="34888" spans="15:15" x14ac:dyDescent="0.2">
      <c r="O34888" s="62"/>
    </row>
    <row r="34889" spans="15:15" x14ac:dyDescent="0.2">
      <c r="O34889" s="62"/>
    </row>
    <row r="34890" spans="15:15" x14ac:dyDescent="0.2">
      <c r="O34890" s="62"/>
    </row>
    <row r="34891" spans="15:15" x14ac:dyDescent="0.2">
      <c r="O34891" s="62"/>
    </row>
    <row r="34892" spans="15:15" x14ac:dyDescent="0.2">
      <c r="O34892" s="62"/>
    </row>
    <row r="34893" spans="15:15" x14ac:dyDescent="0.2">
      <c r="O34893" s="62"/>
    </row>
    <row r="34894" spans="15:15" x14ac:dyDescent="0.2">
      <c r="O34894" s="62"/>
    </row>
    <row r="34895" spans="15:15" x14ac:dyDescent="0.2">
      <c r="O34895" s="62"/>
    </row>
    <row r="34896" spans="15:15" x14ac:dyDescent="0.2">
      <c r="O34896" s="62"/>
    </row>
    <row r="34897" spans="15:15" x14ac:dyDescent="0.2">
      <c r="O34897" s="62"/>
    </row>
    <row r="34898" spans="15:15" x14ac:dyDescent="0.2">
      <c r="O34898" s="62"/>
    </row>
    <row r="34899" spans="15:15" x14ac:dyDescent="0.2">
      <c r="O34899" s="62"/>
    </row>
    <row r="34900" spans="15:15" x14ac:dyDescent="0.2">
      <c r="O34900" s="62"/>
    </row>
    <row r="34901" spans="15:15" x14ac:dyDescent="0.2">
      <c r="O34901" s="62"/>
    </row>
    <row r="34902" spans="15:15" x14ac:dyDescent="0.2">
      <c r="O34902" s="62"/>
    </row>
    <row r="34903" spans="15:15" x14ac:dyDescent="0.2">
      <c r="O34903" s="62"/>
    </row>
    <row r="34904" spans="15:15" x14ac:dyDescent="0.2">
      <c r="O34904" s="62"/>
    </row>
    <row r="34905" spans="15:15" x14ac:dyDescent="0.2">
      <c r="O34905" s="62"/>
    </row>
    <row r="34906" spans="15:15" x14ac:dyDescent="0.2">
      <c r="O34906" s="62"/>
    </row>
    <row r="34907" spans="15:15" x14ac:dyDescent="0.2">
      <c r="O34907" s="62"/>
    </row>
    <row r="34908" spans="15:15" x14ac:dyDescent="0.2">
      <c r="O34908" s="62"/>
    </row>
    <row r="34909" spans="15:15" x14ac:dyDescent="0.2">
      <c r="O34909" s="62"/>
    </row>
    <row r="34910" spans="15:15" x14ac:dyDescent="0.2">
      <c r="O34910" s="62"/>
    </row>
    <row r="34911" spans="15:15" x14ac:dyDescent="0.2">
      <c r="O34911" s="62"/>
    </row>
    <row r="34912" spans="15:15" x14ac:dyDescent="0.2">
      <c r="O34912" s="62"/>
    </row>
    <row r="34913" spans="15:15" x14ac:dyDescent="0.2">
      <c r="O34913" s="62"/>
    </row>
    <row r="34914" spans="15:15" x14ac:dyDescent="0.2">
      <c r="O34914" s="62"/>
    </row>
    <row r="34915" spans="15:15" x14ac:dyDescent="0.2">
      <c r="O34915" s="62"/>
    </row>
    <row r="34916" spans="15:15" x14ac:dyDescent="0.2">
      <c r="O34916" s="62"/>
    </row>
    <row r="34917" spans="15:15" x14ac:dyDescent="0.2">
      <c r="O34917" s="62"/>
    </row>
    <row r="34918" spans="15:15" x14ac:dyDescent="0.2">
      <c r="O34918" s="62"/>
    </row>
    <row r="34919" spans="15:15" x14ac:dyDescent="0.2">
      <c r="O34919" s="62"/>
    </row>
    <row r="34920" spans="15:15" x14ac:dyDescent="0.2">
      <c r="O34920" s="62"/>
    </row>
    <row r="34921" spans="15:15" x14ac:dyDescent="0.2">
      <c r="O34921" s="62"/>
    </row>
    <row r="34922" spans="15:15" x14ac:dyDescent="0.2">
      <c r="O34922" s="62"/>
    </row>
    <row r="34923" spans="15:15" x14ac:dyDescent="0.2">
      <c r="O34923" s="62"/>
    </row>
    <row r="34924" spans="15:15" x14ac:dyDescent="0.2">
      <c r="O34924" s="62"/>
    </row>
    <row r="34925" spans="15:15" x14ac:dyDescent="0.2">
      <c r="O34925" s="62"/>
    </row>
    <row r="34926" spans="15:15" x14ac:dyDescent="0.2">
      <c r="O34926" s="62"/>
    </row>
    <row r="34927" spans="15:15" x14ac:dyDescent="0.2">
      <c r="O34927" s="62"/>
    </row>
    <row r="34928" spans="15:15" x14ac:dyDescent="0.2">
      <c r="O34928" s="62"/>
    </row>
    <row r="34929" spans="15:15" x14ac:dyDescent="0.2">
      <c r="O34929" s="62"/>
    </row>
    <row r="34930" spans="15:15" x14ac:dyDescent="0.2">
      <c r="O34930" s="62"/>
    </row>
    <row r="34931" spans="15:15" x14ac:dyDescent="0.2">
      <c r="O34931" s="62"/>
    </row>
    <row r="34932" spans="15:15" x14ac:dyDescent="0.2">
      <c r="O34932" s="62"/>
    </row>
    <row r="34933" spans="15:15" x14ac:dyDescent="0.2">
      <c r="O34933" s="62"/>
    </row>
    <row r="34934" spans="15:15" x14ac:dyDescent="0.2">
      <c r="O34934" s="62"/>
    </row>
    <row r="34935" spans="15:15" x14ac:dyDescent="0.2">
      <c r="O34935" s="62"/>
    </row>
    <row r="34936" spans="15:15" x14ac:dyDescent="0.2">
      <c r="O34936" s="62"/>
    </row>
    <row r="34937" spans="15:15" x14ac:dyDescent="0.2">
      <c r="O34937" s="62"/>
    </row>
    <row r="34938" spans="15:15" x14ac:dyDescent="0.2">
      <c r="O34938" s="62"/>
    </row>
    <row r="34939" spans="15:15" x14ac:dyDescent="0.2">
      <c r="O34939" s="62"/>
    </row>
    <row r="34940" spans="15:15" x14ac:dyDescent="0.2">
      <c r="O34940" s="62"/>
    </row>
    <row r="34941" spans="15:15" x14ac:dyDescent="0.2">
      <c r="O34941" s="62"/>
    </row>
    <row r="34942" spans="15:15" x14ac:dyDescent="0.2">
      <c r="O34942" s="62"/>
    </row>
    <row r="34943" spans="15:15" x14ac:dyDescent="0.2">
      <c r="O34943" s="62"/>
    </row>
    <row r="34944" spans="15:15" x14ac:dyDescent="0.2">
      <c r="O34944" s="62"/>
    </row>
    <row r="34945" spans="15:15" x14ac:dyDescent="0.2">
      <c r="O34945" s="62"/>
    </row>
    <row r="34946" spans="15:15" x14ac:dyDescent="0.2">
      <c r="O34946" s="62"/>
    </row>
    <row r="34947" spans="15:15" x14ac:dyDescent="0.2">
      <c r="O34947" s="62"/>
    </row>
    <row r="34948" spans="15:15" x14ac:dyDescent="0.2">
      <c r="O34948" s="62"/>
    </row>
    <row r="34949" spans="15:15" x14ac:dyDescent="0.2">
      <c r="O34949" s="62"/>
    </row>
    <row r="34950" spans="15:15" x14ac:dyDescent="0.2">
      <c r="O34950" s="62"/>
    </row>
    <row r="34951" spans="15:15" x14ac:dyDescent="0.2">
      <c r="O34951" s="62"/>
    </row>
    <row r="34952" spans="15:15" x14ac:dyDescent="0.2">
      <c r="O34952" s="62"/>
    </row>
    <row r="34953" spans="15:15" x14ac:dyDescent="0.2">
      <c r="O34953" s="62"/>
    </row>
    <row r="34954" spans="15:15" x14ac:dyDescent="0.2">
      <c r="O34954" s="62"/>
    </row>
    <row r="34955" spans="15:15" x14ac:dyDescent="0.2">
      <c r="O34955" s="62"/>
    </row>
    <row r="34956" spans="15:15" x14ac:dyDescent="0.2">
      <c r="O34956" s="62"/>
    </row>
    <row r="34957" spans="15:15" x14ac:dyDescent="0.2">
      <c r="O34957" s="62"/>
    </row>
    <row r="34958" spans="15:15" x14ac:dyDescent="0.2">
      <c r="O34958" s="62"/>
    </row>
    <row r="34959" spans="15:15" x14ac:dyDescent="0.2">
      <c r="O34959" s="62"/>
    </row>
    <row r="34960" spans="15:15" x14ac:dyDescent="0.2">
      <c r="O34960" s="62"/>
    </row>
    <row r="34961" spans="15:15" x14ac:dyDescent="0.2">
      <c r="O34961" s="62"/>
    </row>
    <row r="34962" spans="15:15" x14ac:dyDescent="0.2">
      <c r="O34962" s="62"/>
    </row>
    <row r="34963" spans="15:15" x14ac:dyDescent="0.2">
      <c r="O34963" s="62"/>
    </row>
    <row r="34964" spans="15:15" x14ac:dyDescent="0.2">
      <c r="O34964" s="62"/>
    </row>
    <row r="34965" spans="15:15" x14ac:dyDescent="0.2">
      <c r="O34965" s="62"/>
    </row>
    <row r="34966" spans="15:15" x14ac:dyDescent="0.2">
      <c r="O34966" s="62"/>
    </row>
    <row r="34967" spans="15:15" x14ac:dyDescent="0.2">
      <c r="O34967" s="62"/>
    </row>
    <row r="34968" spans="15:15" x14ac:dyDescent="0.2">
      <c r="O34968" s="62"/>
    </row>
    <row r="34969" spans="15:15" x14ac:dyDescent="0.2">
      <c r="O34969" s="62"/>
    </row>
    <row r="34970" spans="15:15" x14ac:dyDescent="0.2">
      <c r="O34970" s="62"/>
    </row>
    <row r="34971" spans="15:15" x14ac:dyDescent="0.2">
      <c r="O34971" s="62"/>
    </row>
    <row r="34972" spans="15:15" x14ac:dyDescent="0.2">
      <c r="O34972" s="62"/>
    </row>
    <row r="34973" spans="15:15" x14ac:dyDescent="0.2">
      <c r="O34973" s="62"/>
    </row>
    <row r="34974" spans="15:15" x14ac:dyDescent="0.2">
      <c r="O34974" s="62"/>
    </row>
    <row r="34975" spans="15:15" x14ac:dyDescent="0.2">
      <c r="O34975" s="62"/>
    </row>
    <row r="34976" spans="15:15" x14ac:dyDescent="0.2">
      <c r="O34976" s="62"/>
    </row>
    <row r="34977" spans="15:15" x14ac:dyDescent="0.2">
      <c r="O34977" s="62"/>
    </row>
    <row r="34978" spans="15:15" x14ac:dyDescent="0.2">
      <c r="O34978" s="62"/>
    </row>
    <row r="34979" spans="15:15" x14ac:dyDescent="0.2">
      <c r="O34979" s="62"/>
    </row>
    <row r="34980" spans="15:15" x14ac:dyDescent="0.2">
      <c r="O34980" s="62"/>
    </row>
    <row r="34981" spans="15:15" x14ac:dyDescent="0.2">
      <c r="O34981" s="62"/>
    </row>
    <row r="34982" spans="15:15" x14ac:dyDescent="0.2">
      <c r="O34982" s="62"/>
    </row>
    <row r="34983" spans="15:15" x14ac:dyDescent="0.2">
      <c r="O34983" s="62"/>
    </row>
    <row r="34984" spans="15:15" x14ac:dyDescent="0.2">
      <c r="O34984" s="62"/>
    </row>
    <row r="34985" spans="15:15" x14ac:dyDescent="0.2">
      <c r="O34985" s="62"/>
    </row>
    <row r="34986" spans="15:15" x14ac:dyDescent="0.2">
      <c r="O34986" s="62"/>
    </row>
    <row r="34987" spans="15:15" x14ac:dyDescent="0.2">
      <c r="O34987" s="62"/>
    </row>
    <row r="34988" spans="15:15" x14ac:dyDescent="0.2">
      <c r="O34988" s="62"/>
    </row>
    <row r="34989" spans="15:15" x14ac:dyDescent="0.2">
      <c r="O34989" s="62"/>
    </row>
    <row r="34990" spans="15:15" x14ac:dyDescent="0.2">
      <c r="O34990" s="62"/>
    </row>
    <row r="34991" spans="15:15" x14ac:dyDescent="0.2">
      <c r="O34991" s="62"/>
    </row>
    <row r="34992" spans="15:15" x14ac:dyDescent="0.2">
      <c r="O34992" s="62"/>
    </row>
    <row r="34993" spans="15:15" x14ac:dyDescent="0.2">
      <c r="O34993" s="62"/>
    </row>
    <row r="34994" spans="15:15" x14ac:dyDescent="0.2">
      <c r="O34994" s="62"/>
    </row>
    <row r="34995" spans="15:15" x14ac:dyDescent="0.2">
      <c r="O34995" s="62"/>
    </row>
    <row r="34996" spans="15:15" x14ac:dyDescent="0.2">
      <c r="O34996" s="62"/>
    </row>
    <row r="34997" spans="15:15" x14ac:dyDescent="0.2">
      <c r="O34997" s="62"/>
    </row>
    <row r="34998" spans="15:15" x14ac:dyDescent="0.2">
      <c r="O34998" s="62"/>
    </row>
    <row r="34999" spans="15:15" x14ac:dyDescent="0.2">
      <c r="O34999" s="62"/>
    </row>
    <row r="35000" spans="15:15" x14ac:dyDescent="0.2">
      <c r="O35000" s="62"/>
    </row>
    <row r="35001" spans="15:15" x14ac:dyDescent="0.2">
      <c r="O35001" s="62"/>
    </row>
    <row r="35002" spans="15:15" x14ac:dyDescent="0.2">
      <c r="O35002" s="62"/>
    </row>
    <row r="35003" spans="15:15" x14ac:dyDescent="0.2">
      <c r="O35003" s="62"/>
    </row>
    <row r="35004" spans="15:15" x14ac:dyDescent="0.2">
      <c r="O35004" s="62"/>
    </row>
    <row r="35005" spans="15:15" x14ac:dyDescent="0.2">
      <c r="O35005" s="62"/>
    </row>
    <row r="35006" spans="15:15" x14ac:dyDescent="0.2">
      <c r="O35006" s="62"/>
    </row>
    <row r="35007" spans="15:15" x14ac:dyDescent="0.2">
      <c r="O35007" s="62"/>
    </row>
    <row r="35008" spans="15:15" x14ac:dyDescent="0.2">
      <c r="O35008" s="62"/>
    </row>
    <row r="35009" spans="15:15" x14ac:dyDescent="0.2">
      <c r="O35009" s="62"/>
    </row>
    <row r="35010" spans="15:15" x14ac:dyDescent="0.2">
      <c r="O35010" s="62"/>
    </row>
    <row r="35011" spans="15:15" x14ac:dyDescent="0.2">
      <c r="O35011" s="62"/>
    </row>
    <row r="35012" spans="15:15" x14ac:dyDescent="0.2">
      <c r="O35012" s="62"/>
    </row>
    <row r="35013" spans="15:15" x14ac:dyDescent="0.2">
      <c r="O35013" s="62"/>
    </row>
    <row r="35014" spans="15:15" x14ac:dyDescent="0.2">
      <c r="O35014" s="62"/>
    </row>
    <row r="35015" spans="15:15" x14ac:dyDescent="0.2">
      <c r="O35015" s="62"/>
    </row>
    <row r="35016" spans="15:15" x14ac:dyDescent="0.2">
      <c r="O35016" s="62"/>
    </row>
    <row r="35017" spans="15:15" x14ac:dyDescent="0.2">
      <c r="O35017" s="62"/>
    </row>
    <row r="35018" spans="15:15" x14ac:dyDescent="0.2">
      <c r="O35018" s="62"/>
    </row>
    <row r="35019" spans="15:15" x14ac:dyDescent="0.2">
      <c r="O35019" s="62"/>
    </row>
    <row r="35020" spans="15:15" x14ac:dyDescent="0.2">
      <c r="O35020" s="62"/>
    </row>
    <row r="35021" spans="15:15" x14ac:dyDescent="0.2">
      <c r="O35021" s="62"/>
    </row>
    <row r="35022" spans="15:15" x14ac:dyDescent="0.2">
      <c r="O35022" s="62"/>
    </row>
    <row r="35023" spans="15:15" x14ac:dyDescent="0.2">
      <c r="O35023" s="62"/>
    </row>
    <row r="35024" spans="15:15" x14ac:dyDescent="0.2">
      <c r="O35024" s="62"/>
    </row>
    <row r="35025" spans="15:15" x14ac:dyDescent="0.2">
      <c r="O35025" s="62"/>
    </row>
    <row r="35026" spans="15:15" x14ac:dyDescent="0.2">
      <c r="O35026" s="62"/>
    </row>
    <row r="35027" spans="15:15" x14ac:dyDescent="0.2">
      <c r="O35027" s="62"/>
    </row>
    <row r="35028" spans="15:15" x14ac:dyDescent="0.2">
      <c r="O35028" s="62"/>
    </row>
    <row r="35029" spans="15:15" x14ac:dyDescent="0.2">
      <c r="O35029" s="62"/>
    </row>
    <row r="35030" spans="15:15" x14ac:dyDescent="0.2">
      <c r="O35030" s="62"/>
    </row>
    <row r="35031" spans="15:15" x14ac:dyDescent="0.2">
      <c r="O35031" s="62"/>
    </row>
    <row r="35032" spans="15:15" x14ac:dyDescent="0.2">
      <c r="O35032" s="62"/>
    </row>
    <row r="35033" spans="15:15" x14ac:dyDescent="0.2">
      <c r="O35033" s="62"/>
    </row>
    <row r="35034" spans="15:15" x14ac:dyDescent="0.2">
      <c r="O35034" s="62"/>
    </row>
    <row r="35035" spans="15:15" x14ac:dyDescent="0.2">
      <c r="O35035" s="62"/>
    </row>
    <row r="35036" spans="15:15" x14ac:dyDescent="0.2">
      <c r="O35036" s="62"/>
    </row>
    <row r="35037" spans="15:15" x14ac:dyDescent="0.2">
      <c r="O35037" s="62"/>
    </row>
    <row r="35038" spans="15:15" x14ac:dyDescent="0.2">
      <c r="O35038" s="62"/>
    </row>
    <row r="35039" spans="15:15" x14ac:dyDescent="0.2">
      <c r="O35039" s="62"/>
    </row>
    <row r="35040" spans="15:15" x14ac:dyDescent="0.2">
      <c r="O35040" s="62"/>
    </row>
    <row r="35041" spans="15:15" x14ac:dyDescent="0.2">
      <c r="O35041" s="62"/>
    </row>
    <row r="35042" spans="15:15" x14ac:dyDescent="0.2">
      <c r="O35042" s="62"/>
    </row>
    <row r="35043" spans="15:15" x14ac:dyDescent="0.2">
      <c r="O35043" s="62"/>
    </row>
    <row r="35044" spans="15:15" x14ac:dyDescent="0.2">
      <c r="O35044" s="62"/>
    </row>
    <row r="35045" spans="15:15" x14ac:dyDescent="0.2">
      <c r="O35045" s="62"/>
    </row>
    <row r="35046" spans="15:15" x14ac:dyDescent="0.2">
      <c r="O35046" s="62"/>
    </row>
    <row r="35047" spans="15:15" x14ac:dyDescent="0.2">
      <c r="O35047" s="62"/>
    </row>
    <row r="35048" spans="15:15" x14ac:dyDescent="0.2">
      <c r="O35048" s="62"/>
    </row>
    <row r="35049" spans="15:15" x14ac:dyDescent="0.2">
      <c r="O35049" s="62"/>
    </row>
    <row r="35050" spans="15:15" x14ac:dyDescent="0.2">
      <c r="O35050" s="62"/>
    </row>
    <row r="35051" spans="15:15" x14ac:dyDescent="0.2">
      <c r="O35051" s="62"/>
    </row>
    <row r="35052" spans="15:15" x14ac:dyDescent="0.2">
      <c r="O35052" s="62"/>
    </row>
    <row r="35053" spans="15:15" x14ac:dyDescent="0.2">
      <c r="O35053" s="62"/>
    </row>
    <row r="35054" spans="15:15" x14ac:dyDescent="0.2">
      <c r="O35054" s="62"/>
    </row>
    <row r="35055" spans="15:15" x14ac:dyDescent="0.2">
      <c r="O35055" s="62"/>
    </row>
    <row r="35056" spans="15:15" x14ac:dyDescent="0.2">
      <c r="O35056" s="62"/>
    </row>
    <row r="35057" spans="15:15" x14ac:dyDescent="0.2">
      <c r="O35057" s="62"/>
    </row>
    <row r="35058" spans="15:15" x14ac:dyDescent="0.2">
      <c r="O35058" s="62"/>
    </row>
    <row r="35059" spans="15:15" x14ac:dyDescent="0.2">
      <c r="O35059" s="62"/>
    </row>
    <row r="35060" spans="15:15" x14ac:dyDescent="0.2">
      <c r="O35060" s="62"/>
    </row>
    <row r="35061" spans="15:15" x14ac:dyDescent="0.2">
      <c r="O35061" s="62"/>
    </row>
    <row r="35062" spans="15:15" x14ac:dyDescent="0.2">
      <c r="O35062" s="62"/>
    </row>
    <row r="35063" spans="15:15" x14ac:dyDescent="0.2">
      <c r="O35063" s="62"/>
    </row>
    <row r="35064" spans="15:15" x14ac:dyDescent="0.2">
      <c r="O35064" s="62"/>
    </row>
    <row r="35065" spans="15:15" x14ac:dyDescent="0.2">
      <c r="O35065" s="62"/>
    </row>
    <row r="35066" spans="15:15" x14ac:dyDescent="0.2">
      <c r="O35066" s="62"/>
    </row>
    <row r="35067" spans="15:15" x14ac:dyDescent="0.2">
      <c r="O35067" s="62"/>
    </row>
    <row r="35068" spans="15:15" x14ac:dyDescent="0.2">
      <c r="O35068" s="62"/>
    </row>
    <row r="35069" spans="15:15" x14ac:dyDescent="0.2">
      <c r="O35069" s="62"/>
    </row>
    <row r="35070" spans="15:15" x14ac:dyDescent="0.2">
      <c r="O35070" s="62"/>
    </row>
    <row r="35071" spans="15:15" x14ac:dyDescent="0.2">
      <c r="O35071" s="62"/>
    </row>
    <row r="35072" spans="15:15" x14ac:dyDescent="0.2">
      <c r="O35072" s="62"/>
    </row>
    <row r="35073" spans="15:15" x14ac:dyDescent="0.2">
      <c r="O35073" s="62"/>
    </row>
    <row r="35074" spans="15:15" x14ac:dyDescent="0.2">
      <c r="O35074" s="62"/>
    </row>
    <row r="35075" spans="15:15" x14ac:dyDescent="0.2">
      <c r="O35075" s="62"/>
    </row>
    <row r="35076" spans="15:15" x14ac:dyDescent="0.2">
      <c r="O35076" s="62"/>
    </row>
    <row r="35077" spans="15:15" x14ac:dyDescent="0.2">
      <c r="O35077" s="62"/>
    </row>
    <row r="35078" spans="15:15" x14ac:dyDescent="0.2">
      <c r="O35078" s="62"/>
    </row>
    <row r="35079" spans="15:15" x14ac:dyDescent="0.2">
      <c r="O35079" s="62"/>
    </row>
    <row r="35080" spans="15:15" x14ac:dyDescent="0.2">
      <c r="O35080" s="62"/>
    </row>
    <row r="35081" spans="15:15" x14ac:dyDescent="0.2">
      <c r="O35081" s="62"/>
    </row>
    <row r="35082" spans="15:15" x14ac:dyDescent="0.2">
      <c r="O35082" s="62"/>
    </row>
    <row r="35083" spans="15:15" x14ac:dyDescent="0.2">
      <c r="O35083" s="62"/>
    </row>
    <row r="35084" spans="15:15" x14ac:dyDescent="0.2">
      <c r="O35084" s="62"/>
    </row>
    <row r="35085" spans="15:15" x14ac:dyDescent="0.2">
      <c r="O35085" s="62"/>
    </row>
    <row r="35086" spans="15:15" x14ac:dyDescent="0.2">
      <c r="O35086" s="62"/>
    </row>
    <row r="35087" spans="15:15" x14ac:dyDescent="0.2">
      <c r="O35087" s="62"/>
    </row>
    <row r="35088" spans="15:15" x14ac:dyDescent="0.2">
      <c r="O35088" s="62"/>
    </row>
    <row r="35089" spans="15:15" x14ac:dyDescent="0.2">
      <c r="O35089" s="62"/>
    </row>
    <row r="35090" spans="15:15" x14ac:dyDescent="0.2">
      <c r="O35090" s="62"/>
    </row>
    <row r="35091" spans="15:15" x14ac:dyDescent="0.2">
      <c r="O35091" s="62"/>
    </row>
    <row r="35092" spans="15:15" x14ac:dyDescent="0.2">
      <c r="O35092" s="62"/>
    </row>
    <row r="35093" spans="15:15" x14ac:dyDescent="0.2">
      <c r="O35093" s="62"/>
    </row>
    <row r="35094" spans="15:15" x14ac:dyDescent="0.2">
      <c r="O35094" s="62"/>
    </row>
    <row r="35095" spans="15:15" x14ac:dyDescent="0.2">
      <c r="O35095" s="62"/>
    </row>
    <row r="35096" spans="15:15" x14ac:dyDescent="0.2">
      <c r="O35096" s="62"/>
    </row>
    <row r="35097" spans="15:15" x14ac:dyDescent="0.2">
      <c r="O35097" s="62"/>
    </row>
    <row r="35098" spans="15:15" x14ac:dyDescent="0.2">
      <c r="O35098" s="62"/>
    </row>
    <row r="35099" spans="15:15" x14ac:dyDescent="0.2">
      <c r="O35099" s="62"/>
    </row>
    <row r="35100" spans="15:15" x14ac:dyDescent="0.2">
      <c r="O35100" s="62"/>
    </row>
    <row r="35101" spans="15:15" x14ac:dyDescent="0.2">
      <c r="O35101" s="62"/>
    </row>
    <row r="35102" spans="15:15" x14ac:dyDescent="0.2">
      <c r="O35102" s="62"/>
    </row>
    <row r="35103" spans="15:15" x14ac:dyDescent="0.2">
      <c r="O35103" s="62"/>
    </row>
    <row r="35104" spans="15:15" x14ac:dyDescent="0.2">
      <c r="O35104" s="62"/>
    </row>
    <row r="35105" spans="15:15" x14ac:dyDescent="0.2">
      <c r="O35105" s="62"/>
    </row>
    <row r="35106" spans="15:15" x14ac:dyDescent="0.2">
      <c r="O35106" s="62"/>
    </row>
    <row r="35107" spans="15:15" x14ac:dyDescent="0.2">
      <c r="O35107" s="62"/>
    </row>
    <row r="35108" spans="15:15" x14ac:dyDescent="0.2">
      <c r="O35108" s="62"/>
    </row>
    <row r="35109" spans="15:15" x14ac:dyDescent="0.2">
      <c r="O35109" s="62"/>
    </row>
    <row r="35110" spans="15:15" x14ac:dyDescent="0.2">
      <c r="O35110" s="62"/>
    </row>
    <row r="35111" spans="15:15" x14ac:dyDescent="0.2">
      <c r="O35111" s="62"/>
    </row>
    <row r="35112" spans="15:15" x14ac:dyDescent="0.2">
      <c r="O35112" s="62"/>
    </row>
    <row r="35113" spans="15:15" x14ac:dyDescent="0.2">
      <c r="O35113" s="62"/>
    </row>
    <row r="35114" spans="15:15" x14ac:dyDescent="0.2">
      <c r="O35114" s="62"/>
    </row>
    <row r="35115" spans="15:15" x14ac:dyDescent="0.2">
      <c r="O35115" s="62"/>
    </row>
    <row r="35116" spans="15:15" x14ac:dyDescent="0.2">
      <c r="O35116" s="62"/>
    </row>
    <row r="35117" spans="15:15" x14ac:dyDescent="0.2">
      <c r="O35117" s="62"/>
    </row>
    <row r="35118" spans="15:15" x14ac:dyDescent="0.2">
      <c r="O35118" s="62"/>
    </row>
    <row r="35119" spans="15:15" x14ac:dyDescent="0.2">
      <c r="O35119" s="62"/>
    </row>
    <row r="35120" spans="15:15" x14ac:dyDescent="0.2">
      <c r="O35120" s="62"/>
    </row>
    <row r="35121" spans="15:15" x14ac:dyDescent="0.2">
      <c r="O35121" s="62"/>
    </row>
    <row r="35122" spans="15:15" x14ac:dyDescent="0.2">
      <c r="O35122" s="62"/>
    </row>
    <row r="35123" spans="15:15" x14ac:dyDescent="0.2">
      <c r="O35123" s="62"/>
    </row>
    <row r="35124" spans="15:15" x14ac:dyDescent="0.2">
      <c r="O35124" s="62"/>
    </row>
    <row r="35125" spans="15:15" x14ac:dyDescent="0.2">
      <c r="O35125" s="62"/>
    </row>
    <row r="35126" spans="15:15" x14ac:dyDescent="0.2">
      <c r="O35126" s="62"/>
    </row>
    <row r="35127" spans="15:15" x14ac:dyDescent="0.2">
      <c r="O35127" s="62"/>
    </row>
    <row r="35128" spans="15:15" x14ac:dyDescent="0.2">
      <c r="O35128" s="62"/>
    </row>
    <row r="35129" spans="15:15" x14ac:dyDescent="0.2">
      <c r="O35129" s="62"/>
    </row>
    <row r="35130" spans="15:15" x14ac:dyDescent="0.2">
      <c r="O35130" s="62"/>
    </row>
    <row r="35131" spans="15:15" x14ac:dyDescent="0.2">
      <c r="O35131" s="62"/>
    </row>
    <row r="35132" spans="15:15" x14ac:dyDescent="0.2">
      <c r="O35132" s="62"/>
    </row>
    <row r="35133" spans="15:15" x14ac:dyDescent="0.2">
      <c r="O35133" s="62"/>
    </row>
    <row r="35134" spans="15:15" x14ac:dyDescent="0.2">
      <c r="O35134" s="62"/>
    </row>
    <row r="35135" spans="15:15" x14ac:dyDescent="0.2">
      <c r="O35135" s="62"/>
    </row>
    <row r="35136" spans="15:15" x14ac:dyDescent="0.2">
      <c r="O35136" s="62"/>
    </row>
    <row r="35137" spans="15:15" x14ac:dyDescent="0.2">
      <c r="O35137" s="62"/>
    </row>
    <row r="35138" spans="15:15" x14ac:dyDescent="0.2">
      <c r="O35138" s="62"/>
    </row>
    <row r="35139" spans="15:15" x14ac:dyDescent="0.2">
      <c r="O35139" s="62"/>
    </row>
    <row r="35140" spans="15:15" x14ac:dyDescent="0.2">
      <c r="O35140" s="62"/>
    </row>
    <row r="35141" spans="15:15" x14ac:dyDescent="0.2">
      <c r="O35141" s="62"/>
    </row>
    <row r="35142" spans="15:15" x14ac:dyDescent="0.2">
      <c r="O35142" s="62"/>
    </row>
    <row r="35143" spans="15:15" x14ac:dyDescent="0.2">
      <c r="O35143" s="62"/>
    </row>
    <row r="35144" spans="15:15" x14ac:dyDescent="0.2">
      <c r="O35144" s="62"/>
    </row>
    <row r="35145" spans="15:15" x14ac:dyDescent="0.2">
      <c r="O35145" s="62"/>
    </row>
    <row r="35146" spans="15:15" x14ac:dyDescent="0.2">
      <c r="O35146" s="62"/>
    </row>
    <row r="35147" spans="15:15" x14ac:dyDescent="0.2">
      <c r="O35147" s="62"/>
    </row>
    <row r="35148" spans="15:15" x14ac:dyDescent="0.2">
      <c r="O35148" s="62"/>
    </row>
    <row r="35149" spans="15:15" x14ac:dyDescent="0.2">
      <c r="O35149" s="62"/>
    </row>
    <row r="35150" spans="15:15" x14ac:dyDescent="0.2">
      <c r="O35150" s="62"/>
    </row>
    <row r="35151" spans="15:15" x14ac:dyDescent="0.2">
      <c r="O35151" s="62"/>
    </row>
    <row r="35152" spans="15:15" x14ac:dyDescent="0.2">
      <c r="O35152" s="62"/>
    </row>
    <row r="35153" spans="15:15" x14ac:dyDescent="0.2">
      <c r="O35153" s="62"/>
    </row>
    <row r="35154" spans="15:15" x14ac:dyDescent="0.2">
      <c r="O35154" s="62"/>
    </row>
    <row r="35155" spans="15:15" x14ac:dyDescent="0.2">
      <c r="O35155" s="62"/>
    </row>
    <row r="35156" spans="15:15" x14ac:dyDescent="0.2">
      <c r="O35156" s="62"/>
    </row>
    <row r="35157" spans="15:15" x14ac:dyDescent="0.2">
      <c r="O35157" s="62"/>
    </row>
    <row r="35158" spans="15:15" x14ac:dyDescent="0.2">
      <c r="O35158" s="62"/>
    </row>
    <row r="35159" spans="15:15" x14ac:dyDescent="0.2">
      <c r="O35159" s="62"/>
    </row>
    <row r="35160" spans="15:15" x14ac:dyDescent="0.2">
      <c r="O35160" s="62"/>
    </row>
    <row r="35161" spans="15:15" x14ac:dyDescent="0.2">
      <c r="O35161" s="62"/>
    </row>
    <row r="35162" spans="15:15" x14ac:dyDescent="0.2">
      <c r="O35162" s="62"/>
    </row>
    <row r="35163" spans="15:15" x14ac:dyDescent="0.2">
      <c r="O35163" s="62"/>
    </row>
    <row r="35164" spans="15:15" x14ac:dyDescent="0.2">
      <c r="O35164" s="62"/>
    </row>
    <row r="35165" spans="15:15" x14ac:dyDescent="0.2">
      <c r="O35165" s="62"/>
    </row>
    <row r="35166" spans="15:15" x14ac:dyDescent="0.2">
      <c r="O35166" s="62"/>
    </row>
    <row r="35167" spans="15:15" x14ac:dyDescent="0.2">
      <c r="O35167" s="62"/>
    </row>
    <row r="35168" spans="15:15" x14ac:dyDescent="0.2">
      <c r="O35168" s="62"/>
    </row>
    <row r="35169" spans="15:15" x14ac:dyDescent="0.2">
      <c r="O35169" s="62"/>
    </row>
    <row r="35170" spans="15:15" x14ac:dyDescent="0.2">
      <c r="O35170" s="62"/>
    </row>
    <row r="35171" spans="15:15" x14ac:dyDescent="0.2">
      <c r="O35171" s="62"/>
    </row>
    <row r="35172" spans="15:15" x14ac:dyDescent="0.2">
      <c r="O35172" s="62"/>
    </row>
    <row r="35173" spans="15:15" x14ac:dyDescent="0.2">
      <c r="O35173" s="62"/>
    </row>
    <row r="35174" spans="15:15" x14ac:dyDescent="0.2">
      <c r="O35174" s="62"/>
    </row>
    <row r="35175" spans="15:15" x14ac:dyDescent="0.2">
      <c r="O35175" s="62"/>
    </row>
    <row r="35176" spans="15:15" x14ac:dyDescent="0.2">
      <c r="O35176" s="62"/>
    </row>
    <row r="35177" spans="15:15" x14ac:dyDescent="0.2">
      <c r="O35177" s="62"/>
    </row>
    <row r="35178" spans="15:15" x14ac:dyDescent="0.2">
      <c r="O35178" s="62"/>
    </row>
    <row r="35179" spans="15:15" x14ac:dyDescent="0.2">
      <c r="O35179" s="62"/>
    </row>
    <row r="35180" spans="15:15" x14ac:dyDescent="0.2">
      <c r="O35180" s="62"/>
    </row>
    <row r="35181" spans="15:15" x14ac:dyDescent="0.2">
      <c r="O35181" s="62"/>
    </row>
    <row r="35182" spans="15:15" x14ac:dyDescent="0.2">
      <c r="O35182" s="62"/>
    </row>
    <row r="35183" spans="15:15" x14ac:dyDescent="0.2">
      <c r="O35183" s="62"/>
    </row>
    <row r="35184" spans="15:15" x14ac:dyDescent="0.2">
      <c r="O35184" s="62"/>
    </row>
    <row r="35185" spans="15:15" x14ac:dyDescent="0.2">
      <c r="O35185" s="62"/>
    </row>
    <row r="35186" spans="15:15" x14ac:dyDescent="0.2">
      <c r="O35186" s="62"/>
    </row>
    <row r="35187" spans="15:15" x14ac:dyDescent="0.2">
      <c r="O35187" s="62"/>
    </row>
    <row r="35188" spans="15:15" x14ac:dyDescent="0.2">
      <c r="O35188" s="62"/>
    </row>
    <row r="35189" spans="15:15" x14ac:dyDescent="0.2">
      <c r="O35189" s="62"/>
    </row>
    <row r="35190" spans="15:15" x14ac:dyDescent="0.2">
      <c r="O35190" s="62"/>
    </row>
    <row r="35191" spans="15:15" x14ac:dyDescent="0.2">
      <c r="O35191" s="62"/>
    </row>
    <row r="35192" spans="15:15" x14ac:dyDescent="0.2">
      <c r="O35192" s="62"/>
    </row>
    <row r="35193" spans="15:15" x14ac:dyDescent="0.2">
      <c r="O35193" s="62"/>
    </row>
    <row r="35194" spans="15:15" x14ac:dyDescent="0.2">
      <c r="O35194" s="62"/>
    </row>
    <row r="35195" spans="15:15" x14ac:dyDescent="0.2">
      <c r="O35195" s="62"/>
    </row>
    <row r="35196" spans="15:15" x14ac:dyDescent="0.2">
      <c r="O35196" s="62"/>
    </row>
    <row r="35197" spans="15:15" x14ac:dyDescent="0.2">
      <c r="O35197" s="62"/>
    </row>
    <row r="35198" spans="15:15" x14ac:dyDescent="0.2">
      <c r="O35198" s="62"/>
    </row>
    <row r="35199" spans="15:15" x14ac:dyDescent="0.2">
      <c r="O35199" s="62"/>
    </row>
    <row r="35200" spans="15:15" x14ac:dyDescent="0.2">
      <c r="O35200" s="62"/>
    </row>
    <row r="35201" spans="15:15" x14ac:dyDescent="0.2">
      <c r="O35201" s="62"/>
    </row>
    <row r="35202" spans="15:15" x14ac:dyDescent="0.2">
      <c r="O35202" s="62"/>
    </row>
    <row r="35203" spans="15:15" x14ac:dyDescent="0.2">
      <c r="O35203" s="62"/>
    </row>
    <row r="35204" spans="15:15" x14ac:dyDescent="0.2">
      <c r="O35204" s="62"/>
    </row>
    <row r="35205" spans="15:15" x14ac:dyDescent="0.2">
      <c r="O35205" s="62"/>
    </row>
    <row r="35206" spans="15:15" x14ac:dyDescent="0.2">
      <c r="O35206" s="62"/>
    </row>
    <row r="35207" spans="15:15" x14ac:dyDescent="0.2">
      <c r="O35207" s="62"/>
    </row>
    <row r="35208" spans="15:15" x14ac:dyDescent="0.2">
      <c r="O35208" s="62"/>
    </row>
    <row r="35209" spans="15:15" x14ac:dyDescent="0.2">
      <c r="O35209" s="62"/>
    </row>
    <row r="35210" spans="15:15" x14ac:dyDescent="0.2">
      <c r="O35210" s="62"/>
    </row>
    <row r="35211" spans="15:15" x14ac:dyDescent="0.2">
      <c r="O35211" s="62"/>
    </row>
    <row r="35212" spans="15:15" x14ac:dyDescent="0.2">
      <c r="O35212" s="62"/>
    </row>
    <row r="35213" spans="15:15" x14ac:dyDescent="0.2">
      <c r="O35213" s="62"/>
    </row>
    <row r="35214" spans="15:15" x14ac:dyDescent="0.2">
      <c r="O35214" s="62"/>
    </row>
    <row r="35215" spans="15:15" x14ac:dyDescent="0.2">
      <c r="O35215" s="62"/>
    </row>
    <row r="35216" spans="15:15" x14ac:dyDescent="0.2">
      <c r="O35216" s="62"/>
    </row>
    <row r="35217" spans="15:15" x14ac:dyDescent="0.2">
      <c r="O35217" s="62"/>
    </row>
    <row r="35218" spans="15:15" x14ac:dyDescent="0.2">
      <c r="O35218" s="62"/>
    </row>
    <row r="35219" spans="15:15" x14ac:dyDescent="0.2">
      <c r="O35219" s="62"/>
    </row>
    <row r="35220" spans="15:15" x14ac:dyDescent="0.2">
      <c r="O35220" s="62"/>
    </row>
    <row r="35221" spans="15:15" x14ac:dyDescent="0.2">
      <c r="O35221" s="62"/>
    </row>
    <row r="35222" spans="15:15" x14ac:dyDescent="0.2">
      <c r="O35222" s="62"/>
    </row>
    <row r="35223" spans="15:15" x14ac:dyDescent="0.2">
      <c r="O35223" s="62"/>
    </row>
    <row r="35224" spans="15:15" x14ac:dyDescent="0.2">
      <c r="O35224" s="62"/>
    </row>
    <row r="35225" spans="15:15" x14ac:dyDescent="0.2">
      <c r="O35225" s="62"/>
    </row>
    <row r="35226" spans="15:15" x14ac:dyDescent="0.2">
      <c r="O35226" s="62"/>
    </row>
    <row r="35227" spans="15:15" x14ac:dyDescent="0.2">
      <c r="O35227" s="62"/>
    </row>
    <row r="35228" spans="15:15" x14ac:dyDescent="0.2">
      <c r="O35228" s="62"/>
    </row>
    <row r="35229" spans="15:15" x14ac:dyDescent="0.2">
      <c r="O35229" s="62"/>
    </row>
    <row r="35230" spans="15:15" x14ac:dyDescent="0.2">
      <c r="O35230" s="62"/>
    </row>
    <row r="35231" spans="15:15" x14ac:dyDescent="0.2">
      <c r="O35231" s="62"/>
    </row>
    <row r="35232" spans="15:15" x14ac:dyDescent="0.2">
      <c r="O35232" s="62"/>
    </row>
    <row r="35233" spans="15:15" x14ac:dyDescent="0.2">
      <c r="O35233" s="62"/>
    </row>
    <row r="35234" spans="15:15" x14ac:dyDescent="0.2">
      <c r="O35234" s="62"/>
    </row>
    <row r="35235" spans="15:15" x14ac:dyDescent="0.2">
      <c r="O35235" s="62"/>
    </row>
    <row r="35236" spans="15:15" x14ac:dyDescent="0.2">
      <c r="O35236" s="62"/>
    </row>
    <row r="35237" spans="15:15" x14ac:dyDescent="0.2">
      <c r="O35237" s="62"/>
    </row>
    <row r="35238" spans="15:15" x14ac:dyDescent="0.2">
      <c r="O35238" s="62"/>
    </row>
    <row r="35239" spans="15:15" x14ac:dyDescent="0.2">
      <c r="O35239" s="62"/>
    </row>
    <row r="35240" spans="15:15" x14ac:dyDescent="0.2">
      <c r="O35240" s="62"/>
    </row>
    <row r="35241" spans="15:15" x14ac:dyDescent="0.2">
      <c r="O35241" s="62"/>
    </row>
    <row r="35242" spans="15:15" x14ac:dyDescent="0.2">
      <c r="O35242" s="62"/>
    </row>
    <row r="35243" spans="15:15" x14ac:dyDescent="0.2">
      <c r="O35243" s="62"/>
    </row>
    <row r="35244" spans="15:15" x14ac:dyDescent="0.2">
      <c r="O35244" s="62"/>
    </row>
    <row r="35245" spans="15:15" x14ac:dyDescent="0.2">
      <c r="O35245" s="62"/>
    </row>
    <row r="35246" spans="15:15" x14ac:dyDescent="0.2">
      <c r="O35246" s="62"/>
    </row>
    <row r="35247" spans="15:15" x14ac:dyDescent="0.2">
      <c r="O35247" s="62"/>
    </row>
    <row r="35248" spans="15:15" x14ac:dyDescent="0.2">
      <c r="O35248" s="62"/>
    </row>
    <row r="35249" spans="15:15" x14ac:dyDescent="0.2">
      <c r="O35249" s="62"/>
    </row>
    <row r="35250" spans="15:15" x14ac:dyDescent="0.2">
      <c r="O35250" s="62"/>
    </row>
    <row r="35251" spans="15:15" x14ac:dyDescent="0.2">
      <c r="O35251" s="62"/>
    </row>
    <row r="35252" spans="15:15" x14ac:dyDescent="0.2">
      <c r="O35252" s="62"/>
    </row>
    <row r="35253" spans="15:15" x14ac:dyDescent="0.2">
      <c r="O35253" s="62"/>
    </row>
    <row r="35254" spans="15:15" x14ac:dyDescent="0.2">
      <c r="O35254" s="62"/>
    </row>
    <row r="35255" spans="15:15" x14ac:dyDescent="0.2">
      <c r="O35255" s="62"/>
    </row>
    <row r="35256" spans="15:15" x14ac:dyDescent="0.2">
      <c r="O35256" s="62"/>
    </row>
    <row r="35257" spans="15:15" x14ac:dyDescent="0.2">
      <c r="O35257" s="62"/>
    </row>
    <row r="35258" spans="15:15" x14ac:dyDescent="0.2">
      <c r="O35258" s="62"/>
    </row>
    <row r="35259" spans="15:15" x14ac:dyDescent="0.2">
      <c r="O35259" s="62"/>
    </row>
    <row r="35260" spans="15:15" x14ac:dyDescent="0.2">
      <c r="O35260" s="62"/>
    </row>
    <row r="35261" spans="15:15" x14ac:dyDescent="0.2">
      <c r="O35261" s="62"/>
    </row>
    <row r="35262" spans="15:15" x14ac:dyDescent="0.2">
      <c r="O35262" s="62"/>
    </row>
    <row r="35263" spans="15:15" x14ac:dyDescent="0.2">
      <c r="O35263" s="62"/>
    </row>
    <row r="35264" spans="15:15" x14ac:dyDescent="0.2">
      <c r="O35264" s="62"/>
    </row>
    <row r="35265" spans="15:15" x14ac:dyDescent="0.2">
      <c r="O35265" s="62"/>
    </row>
    <row r="35266" spans="15:15" x14ac:dyDescent="0.2">
      <c r="O35266" s="62"/>
    </row>
    <row r="35267" spans="15:15" x14ac:dyDescent="0.2">
      <c r="O35267" s="62"/>
    </row>
    <row r="35268" spans="15:15" x14ac:dyDescent="0.2">
      <c r="O35268" s="62"/>
    </row>
    <row r="35269" spans="15:15" x14ac:dyDescent="0.2">
      <c r="O35269" s="62"/>
    </row>
    <row r="35270" spans="15:15" x14ac:dyDescent="0.2">
      <c r="O35270" s="62"/>
    </row>
    <row r="35271" spans="15:15" x14ac:dyDescent="0.2">
      <c r="O35271" s="62"/>
    </row>
    <row r="35272" spans="15:15" x14ac:dyDescent="0.2">
      <c r="O35272" s="62"/>
    </row>
    <row r="35273" spans="15:15" x14ac:dyDescent="0.2">
      <c r="O35273" s="62"/>
    </row>
    <row r="35274" spans="15:15" x14ac:dyDescent="0.2">
      <c r="O35274" s="62"/>
    </row>
    <row r="35275" spans="15:15" x14ac:dyDescent="0.2">
      <c r="O35275" s="62"/>
    </row>
    <row r="35276" spans="15:15" x14ac:dyDescent="0.2">
      <c r="O35276" s="62"/>
    </row>
    <row r="35277" spans="15:15" x14ac:dyDescent="0.2">
      <c r="O35277" s="62"/>
    </row>
    <row r="35278" spans="15:15" x14ac:dyDescent="0.2">
      <c r="O35278" s="62"/>
    </row>
    <row r="35279" spans="15:15" x14ac:dyDescent="0.2">
      <c r="O35279" s="62"/>
    </row>
    <row r="35280" spans="15:15" x14ac:dyDescent="0.2">
      <c r="O35280" s="62"/>
    </row>
    <row r="35281" spans="15:15" x14ac:dyDescent="0.2">
      <c r="O35281" s="62"/>
    </row>
    <row r="35282" spans="15:15" x14ac:dyDescent="0.2">
      <c r="O35282" s="62"/>
    </row>
    <row r="35283" spans="15:15" x14ac:dyDescent="0.2">
      <c r="O35283" s="62"/>
    </row>
    <row r="35284" spans="15:15" x14ac:dyDescent="0.2">
      <c r="O35284" s="62"/>
    </row>
    <row r="35285" spans="15:15" x14ac:dyDescent="0.2">
      <c r="O35285" s="62"/>
    </row>
    <row r="35286" spans="15:15" x14ac:dyDescent="0.2">
      <c r="O35286" s="62"/>
    </row>
    <row r="35287" spans="15:15" x14ac:dyDescent="0.2">
      <c r="O35287" s="62"/>
    </row>
    <row r="35288" spans="15:15" x14ac:dyDescent="0.2">
      <c r="O35288" s="62"/>
    </row>
    <row r="35289" spans="15:15" x14ac:dyDescent="0.2">
      <c r="O35289" s="62"/>
    </row>
    <row r="35290" spans="15:15" x14ac:dyDescent="0.2">
      <c r="O35290" s="62"/>
    </row>
    <row r="35291" spans="15:15" x14ac:dyDescent="0.2">
      <c r="O35291" s="62"/>
    </row>
    <row r="35292" spans="15:15" x14ac:dyDescent="0.2">
      <c r="O35292" s="62"/>
    </row>
    <row r="35293" spans="15:15" x14ac:dyDescent="0.2">
      <c r="O35293" s="62"/>
    </row>
    <row r="35294" spans="15:15" x14ac:dyDescent="0.2">
      <c r="O35294" s="62"/>
    </row>
    <row r="35295" spans="15:15" x14ac:dyDescent="0.2">
      <c r="O35295" s="62"/>
    </row>
    <row r="35296" spans="15:15" x14ac:dyDescent="0.2">
      <c r="O35296" s="62"/>
    </row>
    <row r="35297" spans="15:15" x14ac:dyDescent="0.2">
      <c r="O35297" s="62"/>
    </row>
    <row r="35298" spans="15:15" x14ac:dyDescent="0.2">
      <c r="O35298" s="62"/>
    </row>
    <row r="35299" spans="15:15" x14ac:dyDescent="0.2">
      <c r="O35299" s="62"/>
    </row>
    <row r="35300" spans="15:15" x14ac:dyDescent="0.2">
      <c r="O35300" s="62"/>
    </row>
    <row r="35301" spans="15:15" x14ac:dyDescent="0.2">
      <c r="O35301" s="62"/>
    </row>
    <row r="35302" spans="15:15" x14ac:dyDescent="0.2">
      <c r="O35302" s="62"/>
    </row>
    <row r="35303" spans="15:15" x14ac:dyDescent="0.2">
      <c r="O35303" s="62"/>
    </row>
    <row r="35304" spans="15:15" x14ac:dyDescent="0.2">
      <c r="O35304" s="62"/>
    </row>
    <row r="35305" spans="15:15" x14ac:dyDescent="0.2">
      <c r="O35305" s="62"/>
    </row>
    <row r="35306" spans="15:15" x14ac:dyDescent="0.2">
      <c r="O35306" s="62"/>
    </row>
    <row r="35307" spans="15:15" x14ac:dyDescent="0.2">
      <c r="O35307" s="62"/>
    </row>
    <row r="35308" spans="15:15" x14ac:dyDescent="0.2">
      <c r="O35308" s="62"/>
    </row>
    <row r="35309" spans="15:15" x14ac:dyDescent="0.2">
      <c r="O35309" s="62"/>
    </row>
    <row r="35310" spans="15:15" x14ac:dyDescent="0.2">
      <c r="O35310" s="62"/>
    </row>
    <row r="35311" spans="15:15" x14ac:dyDescent="0.2">
      <c r="O35311" s="62"/>
    </row>
    <row r="35312" spans="15:15" x14ac:dyDescent="0.2">
      <c r="O35312" s="62"/>
    </row>
    <row r="35313" spans="15:15" x14ac:dyDescent="0.2">
      <c r="O35313" s="62"/>
    </row>
    <row r="35314" spans="15:15" x14ac:dyDescent="0.2">
      <c r="O35314" s="62"/>
    </row>
    <row r="35315" spans="15:15" x14ac:dyDescent="0.2">
      <c r="O35315" s="62"/>
    </row>
    <row r="35316" spans="15:15" x14ac:dyDescent="0.2">
      <c r="O35316" s="62"/>
    </row>
    <row r="35317" spans="15:15" x14ac:dyDescent="0.2">
      <c r="O35317" s="62"/>
    </row>
    <row r="35318" spans="15:15" x14ac:dyDescent="0.2">
      <c r="O35318" s="62"/>
    </row>
    <row r="35319" spans="15:15" x14ac:dyDescent="0.2">
      <c r="O35319" s="62"/>
    </row>
    <row r="35320" spans="15:15" x14ac:dyDescent="0.2">
      <c r="O35320" s="62"/>
    </row>
    <row r="35321" spans="15:15" x14ac:dyDescent="0.2">
      <c r="O35321" s="62"/>
    </row>
    <row r="35322" spans="15:15" x14ac:dyDescent="0.2">
      <c r="O35322" s="62"/>
    </row>
    <row r="35323" spans="15:15" x14ac:dyDescent="0.2">
      <c r="O35323" s="62"/>
    </row>
    <row r="35324" spans="15:15" x14ac:dyDescent="0.2">
      <c r="O35324" s="62"/>
    </row>
    <row r="35325" spans="15:15" x14ac:dyDescent="0.2">
      <c r="O35325" s="62"/>
    </row>
    <row r="35326" spans="15:15" x14ac:dyDescent="0.2">
      <c r="O35326" s="62"/>
    </row>
    <row r="35327" spans="15:15" x14ac:dyDescent="0.2">
      <c r="O35327" s="62"/>
    </row>
    <row r="35328" spans="15:15" x14ac:dyDescent="0.2">
      <c r="O35328" s="62"/>
    </row>
    <row r="35329" spans="15:15" x14ac:dyDescent="0.2">
      <c r="O35329" s="62"/>
    </row>
    <row r="35330" spans="15:15" x14ac:dyDescent="0.2">
      <c r="O35330" s="62"/>
    </row>
    <row r="35331" spans="15:15" x14ac:dyDescent="0.2">
      <c r="O35331" s="62"/>
    </row>
    <row r="35332" spans="15:15" x14ac:dyDescent="0.2">
      <c r="O35332" s="62"/>
    </row>
    <row r="35333" spans="15:15" x14ac:dyDescent="0.2">
      <c r="O35333" s="62"/>
    </row>
    <row r="35334" spans="15:15" x14ac:dyDescent="0.2">
      <c r="O35334" s="62"/>
    </row>
    <row r="35335" spans="15:15" x14ac:dyDescent="0.2">
      <c r="O35335" s="62"/>
    </row>
    <row r="35336" spans="15:15" x14ac:dyDescent="0.2">
      <c r="O35336" s="62"/>
    </row>
    <row r="35337" spans="15:15" x14ac:dyDescent="0.2">
      <c r="O35337" s="62"/>
    </row>
    <row r="35338" spans="15:15" x14ac:dyDescent="0.2">
      <c r="O35338" s="62"/>
    </row>
    <row r="35339" spans="15:15" x14ac:dyDescent="0.2">
      <c r="O35339" s="62"/>
    </row>
    <row r="35340" spans="15:15" x14ac:dyDescent="0.2">
      <c r="O35340" s="62"/>
    </row>
    <row r="35341" spans="15:15" x14ac:dyDescent="0.2">
      <c r="O35341" s="62"/>
    </row>
    <row r="35342" spans="15:15" x14ac:dyDescent="0.2">
      <c r="O35342" s="62"/>
    </row>
    <row r="35343" spans="15:15" x14ac:dyDescent="0.2">
      <c r="O35343" s="62"/>
    </row>
    <row r="35344" spans="15:15" x14ac:dyDescent="0.2">
      <c r="O35344" s="62"/>
    </row>
    <row r="35345" spans="15:15" x14ac:dyDescent="0.2">
      <c r="O35345" s="62"/>
    </row>
    <row r="35346" spans="15:15" x14ac:dyDescent="0.2">
      <c r="O35346" s="62"/>
    </row>
    <row r="35347" spans="15:15" x14ac:dyDescent="0.2">
      <c r="O35347" s="62"/>
    </row>
    <row r="35348" spans="15:15" x14ac:dyDescent="0.2">
      <c r="O35348" s="62"/>
    </row>
    <row r="35349" spans="15:15" x14ac:dyDescent="0.2">
      <c r="O35349" s="62"/>
    </row>
    <row r="35350" spans="15:15" x14ac:dyDescent="0.2">
      <c r="O35350" s="62"/>
    </row>
    <row r="35351" spans="15:15" x14ac:dyDescent="0.2">
      <c r="O35351" s="62"/>
    </row>
    <row r="35352" spans="15:15" x14ac:dyDescent="0.2">
      <c r="O35352" s="62"/>
    </row>
    <row r="35353" spans="15:15" x14ac:dyDescent="0.2">
      <c r="O35353" s="62"/>
    </row>
    <row r="35354" spans="15:15" x14ac:dyDescent="0.2">
      <c r="O35354" s="62"/>
    </row>
    <row r="35355" spans="15:15" x14ac:dyDescent="0.2">
      <c r="O35355" s="62"/>
    </row>
    <row r="35356" spans="15:15" x14ac:dyDescent="0.2">
      <c r="O35356" s="62"/>
    </row>
    <row r="35357" spans="15:15" x14ac:dyDescent="0.2">
      <c r="O35357" s="62"/>
    </row>
    <row r="35358" spans="15:15" x14ac:dyDescent="0.2">
      <c r="O35358" s="62"/>
    </row>
    <row r="35359" spans="15:15" x14ac:dyDescent="0.2">
      <c r="O35359" s="62"/>
    </row>
    <row r="35360" spans="15:15" x14ac:dyDescent="0.2">
      <c r="O35360" s="62"/>
    </row>
    <row r="35361" spans="15:15" x14ac:dyDescent="0.2">
      <c r="O35361" s="62"/>
    </row>
    <row r="35362" spans="15:15" x14ac:dyDescent="0.2">
      <c r="O35362" s="62"/>
    </row>
    <row r="35363" spans="15:15" x14ac:dyDescent="0.2">
      <c r="O35363" s="62"/>
    </row>
    <row r="35364" spans="15:15" x14ac:dyDescent="0.2">
      <c r="O35364" s="62"/>
    </row>
    <row r="35365" spans="15:15" x14ac:dyDescent="0.2">
      <c r="O35365" s="62"/>
    </row>
    <row r="35366" spans="15:15" x14ac:dyDescent="0.2">
      <c r="O35366" s="62"/>
    </row>
    <row r="35367" spans="15:15" x14ac:dyDescent="0.2">
      <c r="O35367" s="62"/>
    </row>
    <row r="35368" spans="15:15" x14ac:dyDescent="0.2">
      <c r="O35368" s="62"/>
    </row>
    <row r="35369" spans="15:15" x14ac:dyDescent="0.2">
      <c r="O35369" s="62"/>
    </row>
    <row r="35370" spans="15:15" x14ac:dyDescent="0.2">
      <c r="O35370" s="62"/>
    </row>
    <row r="35371" spans="15:15" x14ac:dyDescent="0.2">
      <c r="O35371" s="62"/>
    </row>
    <row r="35372" spans="15:15" x14ac:dyDescent="0.2">
      <c r="O35372" s="62"/>
    </row>
    <row r="35373" spans="15:15" x14ac:dyDescent="0.2">
      <c r="O35373" s="62"/>
    </row>
    <row r="35374" spans="15:15" x14ac:dyDescent="0.2">
      <c r="O35374" s="62"/>
    </row>
    <row r="35375" spans="15:15" x14ac:dyDescent="0.2">
      <c r="O35375" s="62"/>
    </row>
    <row r="35376" spans="15:15" x14ac:dyDescent="0.2">
      <c r="O35376" s="62"/>
    </row>
    <row r="35377" spans="15:15" x14ac:dyDescent="0.2">
      <c r="O35377" s="62"/>
    </row>
    <row r="35378" spans="15:15" x14ac:dyDescent="0.2">
      <c r="O35378" s="62"/>
    </row>
    <row r="35379" spans="15:15" x14ac:dyDescent="0.2">
      <c r="O35379" s="62"/>
    </row>
    <row r="35380" spans="15:15" x14ac:dyDescent="0.2">
      <c r="O35380" s="62"/>
    </row>
    <row r="35381" spans="15:15" x14ac:dyDescent="0.2">
      <c r="O35381" s="62"/>
    </row>
    <row r="35382" spans="15:15" x14ac:dyDescent="0.2">
      <c r="O35382" s="62"/>
    </row>
    <row r="35383" spans="15:15" x14ac:dyDescent="0.2">
      <c r="O35383" s="62"/>
    </row>
    <row r="35384" spans="15:15" x14ac:dyDescent="0.2">
      <c r="O35384" s="62"/>
    </row>
    <row r="35385" spans="15:15" x14ac:dyDescent="0.2">
      <c r="O35385" s="62"/>
    </row>
    <row r="35386" spans="15:15" x14ac:dyDescent="0.2">
      <c r="O35386" s="62"/>
    </row>
    <row r="35387" spans="15:15" x14ac:dyDescent="0.2">
      <c r="O35387" s="62"/>
    </row>
    <row r="35388" spans="15:15" x14ac:dyDescent="0.2">
      <c r="O35388" s="62"/>
    </row>
    <row r="35389" spans="15:15" x14ac:dyDescent="0.2">
      <c r="O35389" s="62"/>
    </row>
    <row r="35390" spans="15:15" x14ac:dyDescent="0.2">
      <c r="O35390" s="62"/>
    </row>
    <row r="35391" spans="15:15" x14ac:dyDescent="0.2">
      <c r="O35391" s="62"/>
    </row>
    <row r="35392" spans="15:15" x14ac:dyDescent="0.2">
      <c r="O35392" s="62"/>
    </row>
    <row r="35393" spans="15:15" x14ac:dyDescent="0.2">
      <c r="O35393" s="62"/>
    </row>
    <row r="35394" spans="15:15" x14ac:dyDescent="0.2">
      <c r="O35394" s="62"/>
    </row>
    <row r="35395" spans="15:15" x14ac:dyDescent="0.2">
      <c r="O35395" s="62"/>
    </row>
    <row r="35396" spans="15:15" x14ac:dyDescent="0.2">
      <c r="O35396" s="62"/>
    </row>
    <row r="35397" spans="15:15" x14ac:dyDescent="0.2">
      <c r="O35397" s="62"/>
    </row>
    <row r="35398" spans="15:15" x14ac:dyDescent="0.2">
      <c r="O35398" s="62"/>
    </row>
    <row r="35399" spans="15:15" x14ac:dyDescent="0.2">
      <c r="O35399" s="62"/>
    </row>
    <row r="35400" spans="15:15" x14ac:dyDescent="0.2">
      <c r="O35400" s="62"/>
    </row>
    <row r="35401" spans="15:15" x14ac:dyDescent="0.2">
      <c r="O35401" s="62"/>
    </row>
    <row r="35402" spans="15:15" x14ac:dyDescent="0.2">
      <c r="O35402" s="62"/>
    </row>
    <row r="35403" spans="15:15" x14ac:dyDescent="0.2">
      <c r="O35403" s="62"/>
    </row>
    <row r="35404" spans="15:15" x14ac:dyDescent="0.2">
      <c r="O35404" s="62"/>
    </row>
    <row r="35405" spans="15:15" x14ac:dyDescent="0.2">
      <c r="O35405" s="62"/>
    </row>
    <row r="35406" spans="15:15" x14ac:dyDescent="0.2">
      <c r="O35406" s="62"/>
    </row>
    <row r="35407" spans="15:15" x14ac:dyDescent="0.2">
      <c r="O35407" s="62"/>
    </row>
    <row r="35408" spans="15:15" x14ac:dyDescent="0.2">
      <c r="O35408" s="62"/>
    </row>
    <row r="35409" spans="15:15" x14ac:dyDescent="0.2">
      <c r="O35409" s="62"/>
    </row>
    <row r="35410" spans="15:15" x14ac:dyDescent="0.2">
      <c r="O35410" s="62"/>
    </row>
    <row r="35411" spans="15:15" x14ac:dyDescent="0.2">
      <c r="O35411" s="62"/>
    </row>
    <row r="35412" spans="15:15" x14ac:dyDescent="0.2">
      <c r="O35412" s="62"/>
    </row>
    <row r="35413" spans="15:15" x14ac:dyDescent="0.2">
      <c r="O35413" s="62"/>
    </row>
    <row r="35414" spans="15:15" x14ac:dyDescent="0.2">
      <c r="O35414" s="62"/>
    </row>
    <row r="35415" spans="15:15" x14ac:dyDescent="0.2">
      <c r="O35415" s="62"/>
    </row>
    <row r="35416" spans="15:15" x14ac:dyDescent="0.2">
      <c r="O35416" s="62"/>
    </row>
    <row r="35417" spans="15:15" x14ac:dyDescent="0.2">
      <c r="O35417" s="62"/>
    </row>
    <row r="35418" spans="15:15" x14ac:dyDescent="0.2">
      <c r="O35418" s="62"/>
    </row>
    <row r="35419" spans="15:15" x14ac:dyDescent="0.2">
      <c r="O35419" s="62"/>
    </row>
    <row r="35420" spans="15:15" x14ac:dyDescent="0.2">
      <c r="O35420" s="62"/>
    </row>
    <row r="35421" spans="15:15" x14ac:dyDescent="0.2">
      <c r="O35421" s="62"/>
    </row>
    <row r="35422" spans="15:15" x14ac:dyDescent="0.2">
      <c r="O35422" s="62"/>
    </row>
    <row r="35423" spans="15:15" x14ac:dyDescent="0.2">
      <c r="O35423" s="62"/>
    </row>
    <row r="35424" spans="15:15" x14ac:dyDescent="0.2">
      <c r="O35424" s="62"/>
    </row>
    <row r="35425" spans="15:15" x14ac:dyDescent="0.2">
      <c r="O35425" s="62"/>
    </row>
    <row r="35426" spans="15:15" x14ac:dyDescent="0.2">
      <c r="O35426" s="62"/>
    </row>
    <row r="35427" spans="15:15" x14ac:dyDescent="0.2">
      <c r="O35427" s="62"/>
    </row>
    <row r="35428" spans="15:15" x14ac:dyDescent="0.2">
      <c r="O35428" s="62"/>
    </row>
    <row r="35429" spans="15:15" x14ac:dyDescent="0.2">
      <c r="O35429" s="62"/>
    </row>
    <row r="35430" spans="15:15" x14ac:dyDescent="0.2">
      <c r="O35430" s="62"/>
    </row>
    <row r="35431" spans="15:15" x14ac:dyDescent="0.2">
      <c r="O35431" s="62"/>
    </row>
    <row r="35432" spans="15:15" x14ac:dyDescent="0.2">
      <c r="O35432" s="62"/>
    </row>
    <row r="35433" spans="15:15" x14ac:dyDescent="0.2">
      <c r="O35433" s="62"/>
    </row>
    <row r="35434" spans="15:15" x14ac:dyDescent="0.2">
      <c r="O35434" s="62"/>
    </row>
    <row r="35435" spans="15:15" x14ac:dyDescent="0.2">
      <c r="O35435" s="62"/>
    </row>
    <row r="35436" spans="15:15" x14ac:dyDescent="0.2">
      <c r="O35436" s="62"/>
    </row>
    <row r="35437" spans="15:15" x14ac:dyDescent="0.2">
      <c r="O35437" s="62"/>
    </row>
    <row r="35438" spans="15:15" x14ac:dyDescent="0.2">
      <c r="O35438" s="62"/>
    </row>
    <row r="35439" spans="15:15" x14ac:dyDescent="0.2">
      <c r="O35439" s="62"/>
    </row>
    <row r="35440" spans="15:15" x14ac:dyDescent="0.2">
      <c r="O35440" s="62"/>
    </row>
    <row r="35441" spans="15:15" x14ac:dyDescent="0.2">
      <c r="O35441" s="62"/>
    </row>
    <row r="35442" spans="15:15" x14ac:dyDescent="0.2">
      <c r="O35442" s="62"/>
    </row>
    <row r="35443" spans="15:15" x14ac:dyDescent="0.2">
      <c r="O35443" s="62"/>
    </row>
    <row r="35444" spans="15:15" x14ac:dyDescent="0.2">
      <c r="O35444" s="62"/>
    </row>
    <row r="35445" spans="15:15" x14ac:dyDescent="0.2">
      <c r="O35445" s="62"/>
    </row>
    <row r="35446" spans="15:15" x14ac:dyDescent="0.2">
      <c r="O35446" s="62"/>
    </row>
    <row r="35447" spans="15:15" x14ac:dyDescent="0.2">
      <c r="O35447" s="62"/>
    </row>
    <row r="35448" spans="15:15" x14ac:dyDescent="0.2">
      <c r="O35448" s="62"/>
    </row>
    <row r="35449" spans="15:15" x14ac:dyDescent="0.2">
      <c r="O35449" s="62"/>
    </row>
    <row r="35450" spans="15:15" x14ac:dyDescent="0.2">
      <c r="O35450" s="62"/>
    </row>
    <row r="35451" spans="15:15" x14ac:dyDescent="0.2">
      <c r="O35451" s="62"/>
    </row>
    <row r="35452" spans="15:15" x14ac:dyDescent="0.2">
      <c r="O35452" s="62"/>
    </row>
    <row r="35453" spans="15:15" x14ac:dyDescent="0.2">
      <c r="O35453" s="62"/>
    </row>
    <row r="35454" spans="15:15" x14ac:dyDescent="0.2">
      <c r="O35454" s="62"/>
    </row>
    <row r="35455" spans="15:15" x14ac:dyDescent="0.2">
      <c r="O35455" s="62"/>
    </row>
    <row r="35456" spans="15:15" x14ac:dyDescent="0.2">
      <c r="O35456" s="62"/>
    </row>
    <row r="35457" spans="15:15" x14ac:dyDescent="0.2">
      <c r="O35457" s="62"/>
    </row>
    <row r="35458" spans="15:15" x14ac:dyDescent="0.2">
      <c r="O35458" s="62"/>
    </row>
    <row r="35459" spans="15:15" x14ac:dyDescent="0.2">
      <c r="O35459" s="62"/>
    </row>
    <row r="35460" spans="15:15" x14ac:dyDescent="0.2">
      <c r="O35460" s="62"/>
    </row>
    <row r="35461" spans="15:15" x14ac:dyDescent="0.2">
      <c r="O35461" s="62"/>
    </row>
    <row r="35462" spans="15:15" x14ac:dyDescent="0.2">
      <c r="O35462" s="62"/>
    </row>
    <row r="35463" spans="15:15" x14ac:dyDescent="0.2">
      <c r="O35463" s="62"/>
    </row>
    <row r="35464" spans="15:15" x14ac:dyDescent="0.2">
      <c r="O35464" s="62"/>
    </row>
    <row r="35465" spans="15:15" x14ac:dyDescent="0.2">
      <c r="O35465" s="62"/>
    </row>
    <row r="35466" spans="15:15" x14ac:dyDescent="0.2">
      <c r="O35466" s="62"/>
    </row>
    <row r="35467" spans="15:15" x14ac:dyDescent="0.2">
      <c r="O35467" s="62"/>
    </row>
    <row r="35468" spans="15:15" x14ac:dyDescent="0.2">
      <c r="O35468" s="62"/>
    </row>
    <row r="35469" spans="15:15" x14ac:dyDescent="0.2">
      <c r="O35469" s="62"/>
    </row>
    <row r="35470" spans="15:15" x14ac:dyDescent="0.2">
      <c r="O35470" s="62"/>
    </row>
    <row r="35471" spans="15:15" x14ac:dyDescent="0.2">
      <c r="O35471" s="62"/>
    </row>
    <row r="35472" spans="15:15" x14ac:dyDescent="0.2">
      <c r="O35472" s="62"/>
    </row>
    <row r="35473" spans="15:15" x14ac:dyDescent="0.2">
      <c r="O35473" s="62"/>
    </row>
    <row r="35474" spans="15:15" x14ac:dyDescent="0.2">
      <c r="O35474" s="62"/>
    </row>
    <row r="35475" spans="15:15" x14ac:dyDescent="0.2">
      <c r="O35475" s="62"/>
    </row>
    <row r="35476" spans="15:15" x14ac:dyDescent="0.2">
      <c r="O35476" s="62"/>
    </row>
    <row r="35477" spans="15:15" x14ac:dyDescent="0.2">
      <c r="O35477" s="62"/>
    </row>
    <row r="35478" spans="15:15" x14ac:dyDescent="0.2">
      <c r="O35478" s="62"/>
    </row>
    <row r="35479" spans="15:15" x14ac:dyDescent="0.2">
      <c r="O35479" s="62"/>
    </row>
    <row r="35480" spans="15:15" x14ac:dyDescent="0.2">
      <c r="O35480" s="62"/>
    </row>
    <row r="35481" spans="15:15" x14ac:dyDescent="0.2">
      <c r="O35481" s="62"/>
    </row>
    <row r="35482" spans="15:15" x14ac:dyDescent="0.2">
      <c r="O35482" s="62"/>
    </row>
    <row r="35483" spans="15:15" x14ac:dyDescent="0.2">
      <c r="O35483" s="62"/>
    </row>
    <row r="35484" spans="15:15" x14ac:dyDescent="0.2">
      <c r="O35484" s="62"/>
    </row>
    <row r="35485" spans="15:15" x14ac:dyDescent="0.2">
      <c r="O35485" s="62"/>
    </row>
    <row r="35486" spans="15:15" x14ac:dyDescent="0.2">
      <c r="O35486" s="62"/>
    </row>
    <row r="35487" spans="15:15" x14ac:dyDescent="0.2">
      <c r="O35487" s="62"/>
    </row>
    <row r="35488" spans="15:15" x14ac:dyDescent="0.2">
      <c r="O35488" s="62"/>
    </row>
    <row r="35489" spans="15:15" x14ac:dyDescent="0.2">
      <c r="O35489" s="62"/>
    </row>
    <row r="35490" spans="15:15" x14ac:dyDescent="0.2">
      <c r="O35490" s="62"/>
    </row>
    <row r="35491" spans="15:15" x14ac:dyDescent="0.2">
      <c r="O35491" s="62"/>
    </row>
    <row r="35492" spans="15:15" x14ac:dyDescent="0.2">
      <c r="O35492" s="62"/>
    </row>
    <row r="35493" spans="15:15" x14ac:dyDescent="0.2">
      <c r="O35493" s="62"/>
    </row>
    <row r="35494" spans="15:15" x14ac:dyDescent="0.2">
      <c r="O35494" s="62"/>
    </row>
    <row r="35495" spans="15:15" x14ac:dyDescent="0.2">
      <c r="O35495" s="62"/>
    </row>
    <row r="35496" spans="15:15" x14ac:dyDescent="0.2">
      <c r="O35496" s="62"/>
    </row>
    <row r="35497" spans="15:15" x14ac:dyDescent="0.2">
      <c r="O35497" s="62"/>
    </row>
    <row r="35498" spans="15:15" x14ac:dyDescent="0.2">
      <c r="O35498" s="62"/>
    </row>
    <row r="35499" spans="15:15" x14ac:dyDescent="0.2">
      <c r="O35499" s="62"/>
    </row>
    <row r="35500" spans="15:15" x14ac:dyDescent="0.2">
      <c r="O35500" s="62"/>
    </row>
    <row r="35501" spans="15:15" x14ac:dyDescent="0.2">
      <c r="O35501" s="62"/>
    </row>
    <row r="35502" spans="15:15" x14ac:dyDescent="0.2">
      <c r="O35502" s="62"/>
    </row>
    <row r="35503" spans="15:15" x14ac:dyDescent="0.2">
      <c r="O35503" s="62"/>
    </row>
    <row r="35504" spans="15:15" x14ac:dyDescent="0.2">
      <c r="O35504" s="62"/>
    </row>
    <row r="35505" spans="15:15" x14ac:dyDescent="0.2">
      <c r="O35505" s="62"/>
    </row>
    <row r="35506" spans="15:15" x14ac:dyDescent="0.2">
      <c r="O35506" s="62"/>
    </row>
    <row r="35507" spans="15:15" x14ac:dyDescent="0.2">
      <c r="O35507" s="62"/>
    </row>
    <row r="35508" spans="15:15" x14ac:dyDescent="0.2">
      <c r="O35508" s="62"/>
    </row>
    <row r="35509" spans="15:15" x14ac:dyDescent="0.2">
      <c r="O35509" s="62"/>
    </row>
    <row r="35510" spans="15:15" x14ac:dyDescent="0.2">
      <c r="O35510" s="62"/>
    </row>
    <row r="35511" spans="15:15" x14ac:dyDescent="0.2">
      <c r="O35511" s="62"/>
    </row>
    <row r="35512" spans="15:15" x14ac:dyDescent="0.2">
      <c r="O35512" s="62"/>
    </row>
    <row r="35513" spans="15:15" x14ac:dyDescent="0.2">
      <c r="O35513" s="62"/>
    </row>
    <row r="35514" spans="15:15" x14ac:dyDescent="0.2">
      <c r="O35514" s="62"/>
    </row>
    <row r="35515" spans="15:15" x14ac:dyDescent="0.2">
      <c r="O35515" s="62"/>
    </row>
    <row r="35516" spans="15:15" x14ac:dyDescent="0.2">
      <c r="O35516" s="62"/>
    </row>
    <row r="35517" spans="15:15" x14ac:dyDescent="0.2">
      <c r="O35517" s="62"/>
    </row>
    <row r="35518" spans="15:15" x14ac:dyDescent="0.2">
      <c r="O35518" s="62"/>
    </row>
    <row r="35519" spans="15:15" x14ac:dyDescent="0.2">
      <c r="O35519" s="62"/>
    </row>
    <row r="35520" spans="15:15" x14ac:dyDescent="0.2">
      <c r="O35520" s="62"/>
    </row>
    <row r="35521" spans="15:15" x14ac:dyDescent="0.2">
      <c r="O35521" s="62"/>
    </row>
    <row r="35522" spans="15:15" x14ac:dyDescent="0.2">
      <c r="O35522" s="62"/>
    </row>
    <row r="35523" spans="15:15" x14ac:dyDescent="0.2">
      <c r="O35523" s="62"/>
    </row>
    <row r="35524" spans="15:15" x14ac:dyDescent="0.2">
      <c r="O35524" s="62"/>
    </row>
    <row r="35525" spans="15:15" x14ac:dyDescent="0.2">
      <c r="O35525" s="62"/>
    </row>
    <row r="35526" spans="15:15" x14ac:dyDescent="0.2">
      <c r="O35526" s="62"/>
    </row>
    <row r="35527" spans="15:15" x14ac:dyDescent="0.2">
      <c r="O35527" s="62"/>
    </row>
    <row r="35528" spans="15:15" x14ac:dyDescent="0.2">
      <c r="O35528" s="62"/>
    </row>
    <row r="35529" spans="15:15" x14ac:dyDescent="0.2">
      <c r="O35529" s="62"/>
    </row>
    <row r="35530" spans="15:15" x14ac:dyDescent="0.2">
      <c r="O35530" s="62"/>
    </row>
    <row r="35531" spans="15:15" x14ac:dyDescent="0.2">
      <c r="O35531" s="62"/>
    </row>
    <row r="35532" spans="15:15" x14ac:dyDescent="0.2">
      <c r="O35532" s="62"/>
    </row>
    <row r="35533" spans="15:15" x14ac:dyDescent="0.2">
      <c r="O35533" s="62"/>
    </row>
    <row r="35534" spans="15:15" x14ac:dyDescent="0.2">
      <c r="O35534" s="62"/>
    </row>
    <row r="35535" spans="15:15" x14ac:dyDescent="0.2">
      <c r="O35535" s="62"/>
    </row>
    <row r="35536" spans="15:15" x14ac:dyDescent="0.2">
      <c r="O35536" s="62"/>
    </row>
    <row r="35537" spans="15:15" x14ac:dyDescent="0.2">
      <c r="O35537" s="62"/>
    </row>
    <row r="35538" spans="15:15" x14ac:dyDescent="0.2">
      <c r="O35538" s="62"/>
    </row>
    <row r="35539" spans="15:15" x14ac:dyDescent="0.2">
      <c r="O35539" s="62"/>
    </row>
    <row r="35540" spans="15:15" x14ac:dyDescent="0.2">
      <c r="O35540" s="62"/>
    </row>
    <row r="35541" spans="15:15" x14ac:dyDescent="0.2">
      <c r="O35541" s="62"/>
    </row>
    <row r="35542" spans="15:15" x14ac:dyDescent="0.2">
      <c r="O35542" s="62"/>
    </row>
    <row r="35543" spans="15:15" x14ac:dyDescent="0.2">
      <c r="O35543" s="62"/>
    </row>
    <row r="35544" spans="15:15" x14ac:dyDescent="0.2">
      <c r="O35544" s="62"/>
    </row>
    <row r="35545" spans="15:15" x14ac:dyDescent="0.2">
      <c r="O35545" s="62"/>
    </row>
    <row r="35546" spans="15:15" x14ac:dyDescent="0.2">
      <c r="O35546" s="62"/>
    </row>
    <row r="35547" spans="15:15" x14ac:dyDescent="0.2">
      <c r="O35547" s="62"/>
    </row>
    <row r="35548" spans="15:15" x14ac:dyDescent="0.2">
      <c r="O35548" s="62"/>
    </row>
    <row r="35549" spans="15:15" x14ac:dyDescent="0.2">
      <c r="O35549" s="62"/>
    </row>
    <row r="35550" spans="15:15" x14ac:dyDescent="0.2">
      <c r="O35550" s="62"/>
    </row>
    <row r="35551" spans="15:15" x14ac:dyDescent="0.2">
      <c r="O35551" s="62"/>
    </row>
    <row r="35552" spans="15:15" x14ac:dyDescent="0.2">
      <c r="O35552" s="62"/>
    </row>
    <row r="35553" spans="15:15" x14ac:dyDescent="0.2">
      <c r="O35553" s="62"/>
    </row>
    <row r="35554" spans="15:15" x14ac:dyDescent="0.2">
      <c r="O35554" s="62"/>
    </row>
    <row r="35555" spans="15:15" x14ac:dyDescent="0.2">
      <c r="O35555" s="62"/>
    </row>
    <row r="35556" spans="15:15" x14ac:dyDescent="0.2">
      <c r="O35556" s="62"/>
    </row>
    <row r="35557" spans="15:15" x14ac:dyDescent="0.2">
      <c r="O35557" s="62"/>
    </row>
    <row r="35558" spans="15:15" x14ac:dyDescent="0.2">
      <c r="O35558" s="62"/>
    </row>
    <row r="35559" spans="15:15" x14ac:dyDescent="0.2">
      <c r="O35559" s="62"/>
    </row>
    <row r="35560" spans="15:15" x14ac:dyDescent="0.2">
      <c r="O35560" s="62"/>
    </row>
    <row r="35561" spans="15:15" x14ac:dyDescent="0.2">
      <c r="O35561" s="62"/>
    </row>
    <row r="35562" spans="15:15" x14ac:dyDescent="0.2">
      <c r="O35562" s="62"/>
    </row>
    <row r="35563" spans="15:15" x14ac:dyDescent="0.2">
      <c r="O35563" s="62"/>
    </row>
    <row r="35564" spans="15:15" x14ac:dyDescent="0.2">
      <c r="O35564" s="62"/>
    </row>
    <row r="35565" spans="15:15" x14ac:dyDescent="0.2">
      <c r="O35565" s="62"/>
    </row>
    <row r="35566" spans="15:15" x14ac:dyDescent="0.2">
      <c r="O35566" s="62"/>
    </row>
    <row r="35567" spans="15:15" x14ac:dyDescent="0.2">
      <c r="O35567" s="62"/>
    </row>
    <row r="35568" spans="15:15" x14ac:dyDescent="0.2">
      <c r="O35568" s="62"/>
    </row>
    <row r="35569" spans="15:15" x14ac:dyDescent="0.2">
      <c r="O35569" s="62"/>
    </row>
    <row r="35570" spans="15:15" x14ac:dyDescent="0.2">
      <c r="O35570" s="62"/>
    </row>
    <row r="35571" spans="15:15" x14ac:dyDescent="0.2">
      <c r="O35571" s="62"/>
    </row>
    <row r="35572" spans="15:15" x14ac:dyDescent="0.2">
      <c r="O35572" s="62"/>
    </row>
    <row r="35573" spans="15:15" x14ac:dyDescent="0.2">
      <c r="O35573" s="62"/>
    </row>
    <row r="35574" spans="15:15" x14ac:dyDescent="0.2">
      <c r="O35574" s="62"/>
    </row>
    <row r="35575" spans="15:15" x14ac:dyDescent="0.2">
      <c r="O35575" s="62"/>
    </row>
    <row r="35576" spans="15:15" x14ac:dyDescent="0.2">
      <c r="O35576" s="62"/>
    </row>
    <row r="35577" spans="15:15" x14ac:dyDescent="0.2">
      <c r="O35577" s="62"/>
    </row>
    <row r="35578" spans="15:15" x14ac:dyDescent="0.2">
      <c r="O35578" s="62"/>
    </row>
    <row r="35579" spans="15:15" x14ac:dyDescent="0.2">
      <c r="O35579" s="62"/>
    </row>
    <row r="35580" spans="15:15" x14ac:dyDescent="0.2">
      <c r="O35580" s="62"/>
    </row>
    <row r="35581" spans="15:15" x14ac:dyDescent="0.2">
      <c r="O35581" s="62"/>
    </row>
    <row r="35582" spans="15:15" x14ac:dyDescent="0.2">
      <c r="O35582" s="62"/>
    </row>
    <row r="35583" spans="15:15" x14ac:dyDescent="0.2">
      <c r="O35583" s="62"/>
    </row>
    <row r="35584" spans="15:15" x14ac:dyDescent="0.2">
      <c r="O35584" s="62"/>
    </row>
    <row r="35585" spans="15:15" x14ac:dyDescent="0.2">
      <c r="O35585" s="62"/>
    </row>
    <row r="35586" spans="15:15" x14ac:dyDescent="0.2">
      <c r="O35586" s="62"/>
    </row>
    <row r="35587" spans="15:15" x14ac:dyDescent="0.2">
      <c r="O35587" s="62"/>
    </row>
    <row r="35588" spans="15:15" x14ac:dyDescent="0.2">
      <c r="O35588" s="62"/>
    </row>
    <row r="35589" spans="15:15" x14ac:dyDescent="0.2">
      <c r="O35589" s="62"/>
    </row>
    <row r="35590" spans="15:15" x14ac:dyDescent="0.2">
      <c r="O35590" s="62"/>
    </row>
    <row r="35591" spans="15:15" x14ac:dyDescent="0.2">
      <c r="O35591" s="62"/>
    </row>
    <row r="35592" spans="15:15" x14ac:dyDescent="0.2">
      <c r="O35592" s="62"/>
    </row>
    <row r="35593" spans="15:15" x14ac:dyDescent="0.2">
      <c r="O35593" s="62"/>
    </row>
    <row r="35594" spans="15:15" x14ac:dyDescent="0.2">
      <c r="O35594" s="62"/>
    </row>
    <row r="35595" spans="15:15" x14ac:dyDescent="0.2">
      <c r="O35595" s="62"/>
    </row>
    <row r="35596" spans="15:15" x14ac:dyDescent="0.2">
      <c r="O35596" s="62"/>
    </row>
    <row r="35597" spans="15:15" x14ac:dyDescent="0.2">
      <c r="O35597" s="62"/>
    </row>
    <row r="35598" spans="15:15" x14ac:dyDescent="0.2">
      <c r="O35598" s="62"/>
    </row>
    <row r="35599" spans="15:15" x14ac:dyDescent="0.2">
      <c r="O35599" s="62"/>
    </row>
    <row r="35600" spans="15:15" x14ac:dyDescent="0.2">
      <c r="O35600" s="62"/>
    </row>
    <row r="35601" spans="15:15" x14ac:dyDescent="0.2">
      <c r="O35601" s="62"/>
    </row>
    <row r="35602" spans="15:15" x14ac:dyDescent="0.2">
      <c r="O35602" s="62"/>
    </row>
    <row r="35603" spans="15:15" x14ac:dyDescent="0.2">
      <c r="O35603" s="62"/>
    </row>
    <row r="35604" spans="15:15" x14ac:dyDescent="0.2">
      <c r="O35604" s="62"/>
    </row>
    <row r="35605" spans="15:15" x14ac:dyDescent="0.2">
      <c r="O35605" s="62"/>
    </row>
    <row r="35606" spans="15:15" x14ac:dyDescent="0.2">
      <c r="O35606" s="62"/>
    </row>
    <row r="35607" spans="15:15" x14ac:dyDescent="0.2">
      <c r="O35607" s="62"/>
    </row>
    <row r="35608" spans="15:15" x14ac:dyDescent="0.2">
      <c r="O35608" s="62"/>
    </row>
    <row r="35609" spans="15:15" x14ac:dyDescent="0.2">
      <c r="O35609" s="62"/>
    </row>
    <row r="35610" spans="15:15" x14ac:dyDescent="0.2">
      <c r="O35610" s="62"/>
    </row>
    <row r="35611" spans="15:15" x14ac:dyDescent="0.2">
      <c r="O35611" s="62"/>
    </row>
    <row r="35612" spans="15:15" x14ac:dyDescent="0.2">
      <c r="O35612" s="62"/>
    </row>
    <row r="35613" spans="15:15" x14ac:dyDescent="0.2">
      <c r="O35613" s="62"/>
    </row>
    <row r="35614" spans="15:15" x14ac:dyDescent="0.2">
      <c r="O35614" s="62"/>
    </row>
    <row r="35615" spans="15:15" x14ac:dyDescent="0.2">
      <c r="O35615" s="62"/>
    </row>
    <row r="35616" spans="15:15" x14ac:dyDescent="0.2">
      <c r="O35616" s="62"/>
    </row>
    <row r="35617" spans="15:15" x14ac:dyDescent="0.2">
      <c r="O35617" s="62"/>
    </row>
    <row r="35618" spans="15:15" x14ac:dyDescent="0.2">
      <c r="O35618" s="62"/>
    </row>
    <row r="35619" spans="15:15" x14ac:dyDescent="0.2">
      <c r="O35619" s="62"/>
    </row>
    <row r="35620" spans="15:15" x14ac:dyDescent="0.2">
      <c r="O35620" s="62"/>
    </row>
    <row r="35621" spans="15:15" x14ac:dyDescent="0.2">
      <c r="O35621" s="62"/>
    </row>
    <row r="35622" spans="15:15" x14ac:dyDescent="0.2">
      <c r="O35622" s="62"/>
    </row>
    <row r="35623" spans="15:15" x14ac:dyDescent="0.2">
      <c r="O35623" s="62"/>
    </row>
    <row r="35624" spans="15:15" x14ac:dyDescent="0.2">
      <c r="O35624" s="62"/>
    </row>
    <row r="35625" spans="15:15" x14ac:dyDescent="0.2">
      <c r="O35625" s="62"/>
    </row>
    <row r="35626" spans="15:15" x14ac:dyDescent="0.2">
      <c r="O35626" s="62"/>
    </row>
    <row r="35627" spans="15:15" x14ac:dyDescent="0.2">
      <c r="O35627" s="62"/>
    </row>
    <row r="35628" spans="15:15" x14ac:dyDescent="0.2">
      <c r="O35628" s="62"/>
    </row>
    <row r="35629" spans="15:15" x14ac:dyDescent="0.2">
      <c r="O35629" s="62"/>
    </row>
    <row r="35630" spans="15:15" x14ac:dyDescent="0.2">
      <c r="O35630" s="62"/>
    </row>
    <row r="35631" spans="15:15" x14ac:dyDescent="0.2">
      <c r="O35631" s="62"/>
    </row>
    <row r="35632" spans="15:15" x14ac:dyDescent="0.2">
      <c r="O35632" s="62"/>
    </row>
    <row r="35633" spans="15:15" x14ac:dyDescent="0.2">
      <c r="O35633" s="62"/>
    </row>
    <row r="35634" spans="15:15" x14ac:dyDescent="0.2">
      <c r="O35634" s="62"/>
    </row>
    <row r="35635" spans="15:15" x14ac:dyDescent="0.2">
      <c r="O35635" s="62"/>
    </row>
    <row r="35636" spans="15:15" x14ac:dyDescent="0.2">
      <c r="O35636" s="62"/>
    </row>
    <row r="35637" spans="15:15" x14ac:dyDescent="0.2">
      <c r="O35637" s="62"/>
    </row>
    <row r="35638" spans="15:15" x14ac:dyDescent="0.2">
      <c r="O35638" s="62"/>
    </row>
    <row r="35639" spans="15:15" x14ac:dyDescent="0.2">
      <c r="O35639" s="62"/>
    </row>
    <row r="35640" spans="15:15" x14ac:dyDescent="0.2">
      <c r="O35640" s="62"/>
    </row>
    <row r="35641" spans="15:15" x14ac:dyDescent="0.2">
      <c r="O35641" s="62"/>
    </row>
    <row r="35642" spans="15:15" x14ac:dyDescent="0.2">
      <c r="O35642" s="62"/>
    </row>
    <row r="35643" spans="15:15" x14ac:dyDescent="0.2">
      <c r="O35643" s="62"/>
    </row>
    <row r="35644" spans="15:15" x14ac:dyDescent="0.2">
      <c r="O35644" s="62"/>
    </row>
    <row r="35645" spans="15:15" x14ac:dyDescent="0.2">
      <c r="O35645" s="62"/>
    </row>
    <row r="35646" spans="15:15" x14ac:dyDescent="0.2">
      <c r="O35646" s="62"/>
    </row>
    <row r="35647" spans="15:15" x14ac:dyDescent="0.2">
      <c r="O35647" s="62"/>
    </row>
    <row r="35648" spans="15:15" x14ac:dyDescent="0.2">
      <c r="O35648" s="62"/>
    </row>
    <row r="35649" spans="15:15" x14ac:dyDescent="0.2">
      <c r="O35649" s="62"/>
    </row>
    <row r="35650" spans="15:15" x14ac:dyDescent="0.2">
      <c r="O35650" s="62"/>
    </row>
    <row r="35651" spans="15:15" x14ac:dyDescent="0.2">
      <c r="O35651" s="62"/>
    </row>
    <row r="35652" spans="15:15" x14ac:dyDescent="0.2">
      <c r="O35652" s="62"/>
    </row>
    <row r="35653" spans="15:15" x14ac:dyDescent="0.2">
      <c r="O35653" s="62"/>
    </row>
    <row r="35654" spans="15:15" x14ac:dyDescent="0.2">
      <c r="O35654" s="62"/>
    </row>
    <row r="35655" spans="15:15" x14ac:dyDescent="0.2">
      <c r="O35655" s="62"/>
    </row>
    <row r="35656" spans="15:15" x14ac:dyDescent="0.2">
      <c r="O35656" s="62"/>
    </row>
    <row r="35657" spans="15:15" x14ac:dyDescent="0.2">
      <c r="O35657" s="62"/>
    </row>
    <row r="35658" spans="15:15" x14ac:dyDescent="0.2">
      <c r="O35658" s="62"/>
    </row>
    <row r="35659" spans="15:15" x14ac:dyDescent="0.2">
      <c r="O35659" s="62"/>
    </row>
    <row r="35660" spans="15:15" x14ac:dyDescent="0.2">
      <c r="O35660" s="62"/>
    </row>
    <row r="35661" spans="15:15" x14ac:dyDescent="0.2">
      <c r="O35661" s="62"/>
    </row>
    <row r="35662" spans="15:15" x14ac:dyDescent="0.2">
      <c r="O35662" s="62"/>
    </row>
    <row r="35663" spans="15:15" x14ac:dyDescent="0.2">
      <c r="O35663" s="62"/>
    </row>
    <row r="35664" spans="15:15" x14ac:dyDescent="0.2">
      <c r="O35664" s="62"/>
    </row>
    <row r="35665" spans="15:15" x14ac:dyDescent="0.2">
      <c r="O35665" s="62"/>
    </row>
    <row r="35666" spans="15:15" x14ac:dyDescent="0.2">
      <c r="O35666" s="62"/>
    </row>
    <row r="35667" spans="15:15" x14ac:dyDescent="0.2">
      <c r="O35667" s="62"/>
    </row>
    <row r="35668" spans="15:15" x14ac:dyDescent="0.2">
      <c r="O35668" s="62"/>
    </row>
    <row r="35669" spans="15:15" x14ac:dyDescent="0.2">
      <c r="O35669" s="62"/>
    </row>
    <row r="35670" spans="15:15" x14ac:dyDescent="0.2">
      <c r="O35670" s="62"/>
    </row>
    <row r="35671" spans="15:15" x14ac:dyDescent="0.2">
      <c r="O35671" s="62"/>
    </row>
    <row r="35672" spans="15:15" x14ac:dyDescent="0.2">
      <c r="O35672" s="62"/>
    </row>
    <row r="35673" spans="15:15" x14ac:dyDescent="0.2">
      <c r="O35673" s="62"/>
    </row>
    <row r="35674" spans="15:15" x14ac:dyDescent="0.2">
      <c r="O35674" s="62"/>
    </row>
    <row r="35675" spans="15:15" x14ac:dyDescent="0.2">
      <c r="O35675" s="62"/>
    </row>
    <row r="35676" spans="15:15" x14ac:dyDescent="0.2">
      <c r="O35676" s="62"/>
    </row>
    <row r="35677" spans="15:15" x14ac:dyDescent="0.2">
      <c r="O35677" s="62"/>
    </row>
    <row r="35678" spans="15:15" x14ac:dyDescent="0.2">
      <c r="O35678" s="62"/>
    </row>
    <row r="35679" spans="15:15" x14ac:dyDescent="0.2">
      <c r="O35679" s="62"/>
    </row>
    <row r="35680" spans="15:15" x14ac:dyDescent="0.2">
      <c r="O35680" s="62"/>
    </row>
    <row r="35681" spans="15:15" x14ac:dyDescent="0.2">
      <c r="O35681" s="62"/>
    </row>
    <row r="35682" spans="15:15" x14ac:dyDescent="0.2">
      <c r="O35682" s="62"/>
    </row>
    <row r="35683" spans="15:15" x14ac:dyDescent="0.2">
      <c r="O35683" s="62"/>
    </row>
    <row r="35684" spans="15:15" x14ac:dyDescent="0.2">
      <c r="O35684" s="62"/>
    </row>
    <row r="35685" spans="15:15" x14ac:dyDescent="0.2">
      <c r="O35685" s="62"/>
    </row>
    <row r="35686" spans="15:15" x14ac:dyDescent="0.2">
      <c r="O35686" s="62"/>
    </row>
    <row r="35687" spans="15:15" x14ac:dyDescent="0.2">
      <c r="O35687" s="62"/>
    </row>
    <row r="35688" spans="15:15" x14ac:dyDescent="0.2">
      <c r="O35688" s="62"/>
    </row>
    <row r="35689" spans="15:15" x14ac:dyDescent="0.2">
      <c r="O35689" s="62"/>
    </row>
    <row r="35690" spans="15:15" x14ac:dyDescent="0.2">
      <c r="O35690" s="62"/>
    </row>
    <row r="35691" spans="15:15" x14ac:dyDescent="0.2">
      <c r="O35691" s="62"/>
    </row>
    <row r="35692" spans="15:15" x14ac:dyDescent="0.2">
      <c r="O35692" s="62"/>
    </row>
    <row r="35693" spans="15:15" x14ac:dyDescent="0.2">
      <c r="O35693" s="62"/>
    </row>
    <row r="35694" spans="15:15" x14ac:dyDescent="0.2">
      <c r="O35694" s="62"/>
    </row>
    <row r="35695" spans="15:15" x14ac:dyDescent="0.2">
      <c r="O35695" s="62"/>
    </row>
    <row r="35696" spans="15:15" x14ac:dyDescent="0.2">
      <c r="O35696" s="62"/>
    </row>
    <row r="35697" spans="15:15" x14ac:dyDescent="0.2">
      <c r="O35697" s="62"/>
    </row>
    <row r="35698" spans="15:15" x14ac:dyDescent="0.2">
      <c r="O35698" s="62"/>
    </row>
    <row r="35699" spans="15:15" x14ac:dyDescent="0.2">
      <c r="O35699" s="62"/>
    </row>
    <row r="35700" spans="15:15" x14ac:dyDescent="0.2">
      <c r="O35700" s="62"/>
    </row>
    <row r="35701" spans="15:15" x14ac:dyDescent="0.2">
      <c r="O35701" s="62"/>
    </row>
    <row r="35702" spans="15:15" x14ac:dyDescent="0.2">
      <c r="O35702" s="62"/>
    </row>
    <row r="35703" spans="15:15" x14ac:dyDescent="0.2">
      <c r="O35703" s="62"/>
    </row>
    <row r="35704" spans="15:15" x14ac:dyDescent="0.2">
      <c r="O35704" s="62"/>
    </row>
    <row r="35705" spans="15:15" x14ac:dyDescent="0.2">
      <c r="O35705" s="62"/>
    </row>
    <row r="35706" spans="15:15" x14ac:dyDescent="0.2">
      <c r="O35706" s="62"/>
    </row>
    <row r="35707" spans="15:15" x14ac:dyDescent="0.2">
      <c r="O35707" s="62"/>
    </row>
    <row r="35708" spans="15:15" x14ac:dyDescent="0.2">
      <c r="O35708" s="62"/>
    </row>
    <row r="35709" spans="15:15" x14ac:dyDescent="0.2">
      <c r="O35709" s="62"/>
    </row>
    <row r="35710" spans="15:15" x14ac:dyDescent="0.2">
      <c r="O35710" s="62"/>
    </row>
    <row r="35711" spans="15:15" x14ac:dyDescent="0.2">
      <c r="O35711" s="62"/>
    </row>
    <row r="35712" spans="15:15" x14ac:dyDescent="0.2">
      <c r="O35712" s="62"/>
    </row>
    <row r="35713" spans="15:15" x14ac:dyDescent="0.2">
      <c r="O35713" s="62"/>
    </row>
    <row r="35714" spans="15:15" x14ac:dyDescent="0.2">
      <c r="O35714" s="62"/>
    </row>
    <row r="35715" spans="15:15" x14ac:dyDescent="0.2">
      <c r="O35715" s="62"/>
    </row>
    <row r="35716" spans="15:15" x14ac:dyDescent="0.2">
      <c r="O35716" s="62"/>
    </row>
    <row r="35717" spans="15:15" x14ac:dyDescent="0.2">
      <c r="O35717" s="62"/>
    </row>
    <row r="35718" spans="15:15" x14ac:dyDescent="0.2">
      <c r="O35718" s="62"/>
    </row>
    <row r="35719" spans="15:15" x14ac:dyDescent="0.2">
      <c r="O35719" s="62"/>
    </row>
    <row r="35720" spans="15:15" x14ac:dyDescent="0.2">
      <c r="O35720" s="62"/>
    </row>
    <row r="35721" spans="15:15" x14ac:dyDescent="0.2">
      <c r="O35721" s="62"/>
    </row>
    <row r="35722" spans="15:15" x14ac:dyDescent="0.2">
      <c r="O35722" s="62"/>
    </row>
    <row r="35723" spans="15:15" x14ac:dyDescent="0.2">
      <c r="O35723" s="62"/>
    </row>
    <row r="35724" spans="15:15" x14ac:dyDescent="0.2">
      <c r="O35724" s="62"/>
    </row>
    <row r="35725" spans="15:15" x14ac:dyDescent="0.2">
      <c r="O35725" s="62"/>
    </row>
    <row r="35726" spans="15:15" x14ac:dyDescent="0.2">
      <c r="O35726" s="62"/>
    </row>
    <row r="35727" spans="15:15" x14ac:dyDescent="0.2">
      <c r="O35727" s="62"/>
    </row>
    <row r="35728" spans="15:15" x14ac:dyDescent="0.2">
      <c r="O35728" s="62"/>
    </row>
    <row r="35729" spans="15:15" x14ac:dyDescent="0.2">
      <c r="O35729" s="62"/>
    </row>
    <row r="35730" spans="15:15" x14ac:dyDescent="0.2">
      <c r="O35730" s="62"/>
    </row>
    <row r="35731" spans="15:15" x14ac:dyDescent="0.2">
      <c r="O35731" s="62"/>
    </row>
    <row r="35732" spans="15:15" x14ac:dyDescent="0.2">
      <c r="O35732" s="62"/>
    </row>
    <row r="35733" spans="15:15" x14ac:dyDescent="0.2">
      <c r="O35733" s="62"/>
    </row>
    <row r="35734" spans="15:15" x14ac:dyDescent="0.2">
      <c r="O35734" s="62"/>
    </row>
    <row r="35735" spans="15:15" x14ac:dyDescent="0.2">
      <c r="O35735" s="62"/>
    </row>
    <row r="35736" spans="15:15" x14ac:dyDescent="0.2">
      <c r="O35736" s="62"/>
    </row>
    <row r="35737" spans="15:15" x14ac:dyDescent="0.2">
      <c r="O35737" s="62"/>
    </row>
    <row r="35738" spans="15:15" x14ac:dyDescent="0.2">
      <c r="O35738" s="62"/>
    </row>
    <row r="35739" spans="15:15" x14ac:dyDescent="0.2">
      <c r="O35739" s="62"/>
    </row>
    <row r="35740" spans="15:15" x14ac:dyDescent="0.2">
      <c r="O35740" s="62"/>
    </row>
    <row r="35741" spans="15:15" x14ac:dyDescent="0.2">
      <c r="O35741" s="62"/>
    </row>
    <row r="35742" spans="15:15" x14ac:dyDescent="0.2">
      <c r="O35742" s="62"/>
    </row>
    <row r="35743" spans="15:15" x14ac:dyDescent="0.2">
      <c r="O35743" s="62"/>
    </row>
    <row r="35744" spans="15:15" x14ac:dyDescent="0.2">
      <c r="O35744" s="62"/>
    </row>
    <row r="35745" spans="15:15" x14ac:dyDescent="0.2">
      <c r="O35745" s="62"/>
    </row>
    <row r="35746" spans="15:15" x14ac:dyDescent="0.2">
      <c r="O35746" s="62"/>
    </row>
    <row r="35747" spans="15:15" x14ac:dyDescent="0.2">
      <c r="O35747" s="62"/>
    </row>
    <row r="35748" spans="15:15" x14ac:dyDescent="0.2">
      <c r="O35748" s="62"/>
    </row>
    <row r="35749" spans="15:15" x14ac:dyDescent="0.2">
      <c r="O35749" s="62"/>
    </row>
    <row r="35750" spans="15:15" x14ac:dyDescent="0.2">
      <c r="O35750" s="62"/>
    </row>
    <row r="35751" spans="15:15" x14ac:dyDescent="0.2">
      <c r="O35751" s="62"/>
    </row>
    <row r="35752" spans="15:15" x14ac:dyDescent="0.2">
      <c r="O35752" s="62"/>
    </row>
    <row r="35753" spans="15:15" x14ac:dyDescent="0.2">
      <c r="O35753" s="62"/>
    </row>
    <row r="35754" spans="15:15" x14ac:dyDescent="0.2">
      <c r="O35754" s="62"/>
    </row>
    <row r="35755" spans="15:15" x14ac:dyDescent="0.2">
      <c r="O35755" s="62"/>
    </row>
    <row r="35756" spans="15:15" x14ac:dyDescent="0.2">
      <c r="O35756" s="62"/>
    </row>
    <row r="35757" spans="15:15" x14ac:dyDescent="0.2">
      <c r="O35757" s="62"/>
    </row>
    <row r="35758" spans="15:15" x14ac:dyDescent="0.2">
      <c r="O35758" s="62"/>
    </row>
    <row r="35759" spans="15:15" x14ac:dyDescent="0.2">
      <c r="O35759" s="62"/>
    </row>
    <row r="35760" spans="15:15" x14ac:dyDescent="0.2">
      <c r="O35760" s="62"/>
    </row>
    <row r="35761" spans="15:15" x14ac:dyDescent="0.2">
      <c r="O35761" s="62"/>
    </row>
    <row r="35762" spans="15:15" x14ac:dyDescent="0.2">
      <c r="O35762" s="62"/>
    </row>
    <row r="35763" spans="15:15" x14ac:dyDescent="0.2">
      <c r="O35763" s="62"/>
    </row>
    <row r="35764" spans="15:15" x14ac:dyDescent="0.2">
      <c r="O35764" s="62"/>
    </row>
    <row r="35765" spans="15:15" x14ac:dyDescent="0.2">
      <c r="O35765" s="62"/>
    </row>
    <row r="35766" spans="15:15" x14ac:dyDescent="0.2">
      <c r="O35766" s="62"/>
    </row>
    <row r="35767" spans="15:15" x14ac:dyDescent="0.2">
      <c r="O35767" s="62"/>
    </row>
    <row r="35768" spans="15:15" x14ac:dyDescent="0.2">
      <c r="O35768" s="62"/>
    </row>
    <row r="35769" spans="15:15" x14ac:dyDescent="0.2">
      <c r="O35769" s="62"/>
    </row>
    <row r="35770" spans="15:15" x14ac:dyDescent="0.2">
      <c r="O35770" s="62"/>
    </row>
    <row r="35771" spans="15:15" x14ac:dyDescent="0.2">
      <c r="O35771" s="62"/>
    </row>
    <row r="35772" spans="15:15" x14ac:dyDescent="0.2">
      <c r="O35772" s="62"/>
    </row>
    <row r="35773" spans="15:15" x14ac:dyDescent="0.2">
      <c r="O35773" s="62"/>
    </row>
    <row r="35774" spans="15:15" x14ac:dyDescent="0.2">
      <c r="O35774" s="62"/>
    </row>
    <row r="35775" spans="15:15" x14ac:dyDescent="0.2">
      <c r="O35775" s="62"/>
    </row>
    <row r="35776" spans="15:15" x14ac:dyDescent="0.2">
      <c r="O35776" s="62"/>
    </row>
    <row r="35777" spans="15:15" x14ac:dyDescent="0.2">
      <c r="O35777" s="62"/>
    </row>
    <row r="35778" spans="15:15" x14ac:dyDescent="0.2">
      <c r="O35778" s="62"/>
    </row>
    <row r="35779" spans="15:15" x14ac:dyDescent="0.2">
      <c r="O35779" s="62"/>
    </row>
    <row r="35780" spans="15:15" x14ac:dyDescent="0.2">
      <c r="O35780" s="62"/>
    </row>
    <row r="35781" spans="15:15" x14ac:dyDescent="0.2">
      <c r="O35781" s="62"/>
    </row>
    <row r="35782" spans="15:15" x14ac:dyDescent="0.2">
      <c r="O35782" s="62"/>
    </row>
    <row r="35783" spans="15:15" x14ac:dyDescent="0.2">
      <c r="O35783" s="62"/>
    </row>
    <row r="35784" spans="15:15" x14ac:dyDescent="0.2">
      <c r="O35784" s="62"/>
    </row>
    <row r="35785" spans="15:15" x14ac:dyDescent="0.2">
      <c r="O35785" s="62"/>
    </row>
    <row r="35786" spans="15:15" x14ac:dyDescent="0.2">
      <c r="O35786" s="62"/>
    </row>
    <row r="35787" spans="15:15" x14ac:dyDescent="0.2">
      <c r="O35787" s="62"/>
    </row>
    <row r="35788" spans="15:15" x14ac:dyDescent="0.2">
      <c r="O35788" s="62"/>
    </row>
    <row r="35789" spans="15:15" x14ac:dyDescent="0.2">
      <c r="O35789" s="62"/>
    </row>
    <row r="35790" spans="15:15" x14ac:dyDescent="0.2">
      <c r="O35790" s="62"/>
    </row>
    <row r="35791" spans="15:15" x14ac:dyDescent="0.2">
      <c r="O35791" s="62"/>
    </row>
    <row r="35792" spans="15:15" x14ac:dyDescent="0.2">
      <c r="O35792" s="62"/>
    </row>
    <row r="35793" spans="15:15" x14ac:dyDescent="0.2">
      <c r="O35793" s="62"/>
    </row>
    <row r="35794" spans="15:15" x14ac:dyDescent="0.2">
      <c r="O35794" s="62"/>
    </row>
    <row r="35795" spans="15:15" x14ac:dyDescent="0.2">
      <c r="O35795" s="62"/>
    </row>
    <row r="35796" spans="15:15" x14ac:dyDescent="0.2">
      <c r="O35796" s="62"/>
    </row>
    <row r="35797" spans="15:15" x14ac:dyDescent="0.2">
      <c r="O35797" s="62"/>
    </row>
    <row r="35798" spans="15:15" x14ac:dyDescent="0.2">
      <c r="O35798" s="62"/>
    </row>
    <row r="35799" spans="15:15" x14ac:dyDescent="0.2">
      <c r="O35799" s="62"/>
    </row>
    <row r="35800" spans="15:15" x14ac:dyDescent="0.2">
      <c r="O35800" s="62"/>
    </row>
    <row r="35801" spans="15:15" x14ac:dyDescent="0.2">
      <c r="O35801" s="62"/>
    </row>
    <row r="35802" spans="15:15" x14ac:dyDescent="0.2">
      <c r="O35802" s="62"/>
    </row>
    <row r="35803" spans="15:15" x14ac:dyDescent="0.2">
      <c r="O35803" s="62"/>
    </row>
    <row r="35804" spans="15:15" x14ac:dyDescent="0.2">
      <c r="O35804" s="62"/>
    </row>
    <row r="35805" spans="15:15" x14ac:dyDescent="0.2">
      <c r="O35805" s="62"/>
    </row>
    <row r="35806" spans="15:15" x14ac:dyDescent="0.2">
      <c r="O35806" s="62"/>
    </row>
    <row r="35807" spans="15:15" x14ac:dyDescent="0.2">
      <c r="O35807" s="62"/>
    </row>
    <row r="35808" spans="15:15" x14ac:dyDescent="0.2">
      <c r="O35808" s="62"/>
    </row>
    <row r="35809" spans="15:15" x14ac:dyDescent="0.2">
      <c r="O35809" s="62"/>
    </row>
    <row r="35810" spans="15:15" x14ac:dyDescent="0.2">
      <c r="O35810" s="62"/>
    </row>
    <row r="35811" spans="15:15" x14ac:dyDescent="0.2">
      <c r="O35811" s="62"/>
    </row>
    <row r="35812" spans="15:15" x14ac:dyDescent="0.2">
      <c r="O35812" s="62"/>
    </row>
    <row r="35813" spans="15:15" x14ac:dyDescent="0.2">
      <c r="O35813" s="62"/>
    </row>
    <row r="35814" spans="15:15" x14ac:dyDescent="0.2">
      <c r="O35814" s="62"/>
    </row>
    <row r="35815" spans="15:15" x14ac:dyDescent="0.2">
      <c r="O35815" s="62"/>
    </row>
    <row r="35816" spans="15:15" x14ac:dyDescent="0.2">
      <c r="O35816" s="62"/>
    </row>
    <row r="35817" spans="15:15" x14ac:dyDescent="0.2">
      <c r="O35817" s="62"/>
    </row>
    <row r="35818" spans="15:15" x14ac:dyDescent="0.2">
      <c r="O35818" s="62"/>
    </row>
    <row r="35819" spans="15:15" x14ac:dyDescent="0.2">
      <c r="O35819" s="62"/>
    </row>
    <row r="35820" spans="15:15" x14ac:dyDescent="0.2">
      <c r="O35820" s="62"/>
    </row>
    <row r="35821" spans="15:15" x14ac:dyDescent="0.2">
      <c r="O35821" s="62"/>
    </row>
    <row r="35822" spans="15:15" x14ac:dyDescent="0.2">
      <c r="O35822" s="62"/>
    </row>
    <row r="35823" spans="15:15" x14ac:dyDescent="0.2">
      <c r="O35823" s="62"/>
    </row>
    <row r="35824" spans="15:15" x14ac:dyDescent="0.2">
      <c r="O35824" s="62"/>
    </row>
    <row r="35825" spans="15:15" x14ac:dyDescent="0.2">
      <c r="O35825" s="62"/>
    </row>
    <row r="35826" spans="15:15" x14ac:dyDescent="0.2">
      <c r="O35826" s="62"/>
    </row>
    <row r="35827" spans="15:15" x14ac:dyDescent="0.2">
      <c r="O35827" s="62"/>
    </row>
    <row r="35828" spans="15:15" x14ac:dyDescent="0.2">
      <c r="O35828" s="62"/>
    </row>
    <row r="35829" spans="15:15" x14ac:dyDescent="0.2">
      <c r="O35829" s="62"/>
    </row>
    <row r="35830" spans="15:15" x14ac:dyDescent="0.2">
      <c r="O35830" s="62"/>
    </row>
    <row r="35831" spans="15:15" x14ac:dyDescent="0.2">
      <c r="O35831" s="62"/>
    </row>
    <row r="35832" spans="15:15" x14ac:dyDescent="0.2">
      <c r="O35832" s="62"/>
    </row>
    <row r="35833" spans="15:15" x14ac:dyDescent="0.2">
      <c r="O35833" s="62"/>
    </row>
    <row r="35834" spans="15:15" x14ac:dyDescent="0.2">
      <c r="O35834" s="62"/>
    </row>
    <row r="35835" spans="15:15" x14ac:dyDescent="0.2">
      <c r="O35835" s="62"/>
    </row>
    <row r="35836" spans="15:15" x14ac:dyDescent="0.2">
      <c r="O35836" s="62"/>
    </row>
    <row r="35837" spans="15:15" x14ac:dyDescent="0.2">
      <c r="O35837" s="62"/>
    </row>
    <row r="35838" spans="15:15" x14ac:dyDescent="0.2">
      <c r="O35838" s="62"/>
    </row>
    <row r="35839" spans="15:15" x14ac:dyDescent="0.2">
      <c r="O35839" s="62"/>
    </row>
    <row r="35840" spans="15:15" x14ac:dyDescent="0.2">
      <c r="O35840" s="62"/>
    </row>
    <row r="35841" spans="15:15" x14ac:dyDescent="0.2">
      <c r="O35841" s="62"/>
    </row>
    <row r="35842" spans="15:15" x14ac:dyDescent="0.2">
      <c r="O35842" s="62"/>
    </row>
    <row r="35843" spans="15:15" x14ac:dyDescent="0.2">
      <c r="O35843" s="62"/>
    </row>
    <row r="35844" spans="15:15" x14ac:dyDescent="0.2">
      <c r="O35844" s="62"/>
    </row>
    <row r="35845" spans="15:15" x14ac:dyDescent="0.2">
      <c r="O35845" s="62"/>
    </row>
    <row r="35846" spans="15:15" x14ac:dyDescent="0.2">
      <c r="O35846" s="62"/>
    </row>
    <row r="35847" spans="15:15" x14ac:dyDescent="0.2">
      <c r="O35847" s="62"/>
    </row>
    <row r="35848" spans="15:15" x14ac:dyDescent="0.2">
      <c r="O35848" s="62"/>
    </row>
    <row r="35849" spans="15:15" x14ac:dyDescent="0.2">
      <c r="O35849" s="62"/>
    </row>
    <row r="35850" spans="15:15" x14ac:dyDescent="0.2">
      <c r="O35850" s="62"/>
    </row>
    <row r="35851" spans="15:15" x14ac:dyDescent="0.2">
      <c r="O35851" s="62"/>
    </row>
    <row r="35852" spans="15:15" x14ac:dyDescent="0.2">
      <c r="O35852" s="62"/>
    </row>
    <row r="35853" spans="15:15" x14ac:dyDescent="0.2">
      <c r="O35853" s="62"/>
    </row>
    <row r="35854" spans="15:15" x14ac:dyDescent="0.2">
      <c r="O35854" s="62"/>
    </row>
    <row r="35855" spans="15:15" x14ac:dyDescent="0.2">
      <c r="O35855" s="62"/>
    </row>
    <row r="35856" spans="15:15" x14ac:dyDescent="0.2">
      <c r="O35856" s="62"/>
    </row>
    <row r="35857" spans="15:15" x14ac:dyDescent="0.2">
      <c r="O35857" s="62"/>
    </row>
    <row r="35858" spans="15:15" x14ac:dyDescent="0.2">
      <c r="O35858" s="62"/>
    </row>
    <row r="35859" spans="15:15" x14ac:dyDescent="0.2">
      <c r="O35859" s="62"/>
    </row>
    <row r="35860" spans="15:15" x14ac:dyDescent="0.2">
      <c r="O35860" s="62"/>
    </row>
    <row r="35861" spans="15:15" x14ac:dyDescent="0.2">
      <c r="O35861" s="62"/>
    </row>
    <row r="35862" spans="15:15" x14ac:dyDescent="0.2">
      <c r="O35862" s="62"/>
    </row>
    <row r="35863" spans="15:15" x14ac:dyDescent="0.2">
      <c r="O35863" s="62"/>
    </row>
    <row r="35864" spans="15:15" x14ac:dyDescent="0.2">
      <c r="O35864" s="62"/>
    </row>
    <row r="35865" spans="15:15" x14ac:dyDescent="0.2">
      <c r="O35865" s="62"/>
    </row>
    <row r="35866" spans="15:15" x14ac:dyDescent="0.2">
      <c r="O35866" s="62"/>
    </row>
    <row r="35867" spans="15:15" x14ac:dyDescent="0.2">
      <c r="O35867" s="62"/>
    </row>
    <row r="35868" spans="15:15" x14ac:dyDescent="0.2">
      <c r="O35868" s="62"/>
    </row>
    <row r="35869" spans="15:15" x14ac:dyDescent="0.2">
      <c r="O35869" s="62"/>
    </row>
    <row r="35870" spans="15:15" x14ac:dyDescent="0.2">
      <c r="O35870" s="62"/>
    </row>
    <row r="35871" spans="15:15" x14ac:dyDescent="0.2">
      <c r="O35871" s="62"/>
    </row>
    <row r="35872" spans="15:15" x14ac:dyDescent="0.2">
      <c r="O35872" s="62"/>
    </row>
    <row r="35873" spans="15:15" x14ac:dyDescent="0.2">
      <c r="O35873" s="62"/>
    </row>
    <row r="35874" spans="15:15" x14ac:dyDescent="0.2">
      <c r="O35874" s="62"/>
    </row>
    <row r="35875" spans="15:15" x14ac:dyDescent="0.2">
      <c r="O35875" s="62"/>
    </row>
    <row r="35876" spans="15:15" x14ac:dyDescent="0.2">
      <c r="O35876" s="62"/>
    </row>
    <row r="35877" spans="15:15" x14ac:dyDescent="0.2">
      <c r="O35877" s="62"/>
    </row>
    <row r="35878" spans="15:15" x14ac:dyDescent="0.2">
      <c r="O35878" s="62"/>
    </row>
    <row r="35879" spans="15:15" x14ac:dyDescent="0.2">
      <c r="O35879" s="62"/>
    </row>
    <row r="35880" spans="15:15" x14ac:dyDescent="0.2">
      <c r="O35880" s="62"/>
    </row>
    <row r="35881" spans="15:15" x14ac:dyDescent="0.2">
      <c r="O35881" s="62"/>
    </row>
    <row r="35882" spans="15:15" x14ac:dyDescent="0.2">
      <c r="O35882" s="62"/>
    </row>
    <row r="35883" spans="15:15" x14ac:dyDescent="0.2">
      <c r="O35883" s="62"/>
    </row>
    <row r="35884" spans="15:15" x14ac:dyDescent="0.2">
      <c r="O35884" s="62"/>
    </row>
    <row r="35885" spans="15:15" x14ac:dyDescent="0.2">
      <c r="O35885" s="62"/>
    </row>
    <row r="35886" spans="15:15" x14ac:dyDescent="0.2">
      <c r="O35886" s="62"/>
    </row>
    <row r="35887" spans="15:15" x14ac:dyDescent="0.2">
      <c r="O35887" s="62"/>
    </row>
    <row r="35888" spans="15:15" x14ac:dyDescent="0.2">
      <c r="O35888" s="62"/>
    </row>
    <row r="35889" spans="15:15" x14ac:dyDescent="0.2">
      <c r="O35889" s="62"/>
    </row>
    <row r="35890" spans="15:15" x14ac:dyDescent="0.2">
      <c r="O35890" s="62"/>
    </row>
    <row r="35891" spans="15:15" x14ac:dyDescent="0.2">
      <c r="O35891" s="62"/>
    </row>
    <row r="35892" spans="15:15" x14ac:dyDescent="0.2">
      <c r="O35892" s="62"/>
    </row>
    <row r="35893" spans="15:15" x14ac:dyDescent="0.2">
      <c r="O35893" s="62"/>
    </row>
    <row r="35894" spans="15:15" x14ac:dyDescent="0.2">
      <c r="O35894" s="62"/>
    </row>
    <row r="35895" spans="15:15" x14ac:dyDescent="0.2">
      <c r="O35895" s="62"/>
    </row>
    <row r="35896" spans="15:15" x14ac:dyDescent="0.2">
      <c r="O35896" s="62"/>
    </row>
    <row r="35897" spans="15:15" x14ac:dyDescent="0.2">
      <c r="O35897" s="62"/>
    </row>
    <row r="35898" spans="15:15" x14ac:dyDescent="0.2">
      <c r="O35898" s="62"/>
    </row>
    <row r="35899" spans="15:15" x14ac:dyDescent="0.2">
      <c r="O35899" s="62"/>
    </row>
    <row r="35900" spans="15:15" x14ac:dyDescent="0.2">
      <c r="O35900" s="62"/>
    </row>
    <row r="35901" spans="15:15" x14ac:dyDescent="0.2">
      <c r="O35901" s="62"/>
    </row>
    <row r="35902" spans="15:15" x14ac:dyDescent="0.2">
      <c r="O35902" s="62"/>
    </row>
    <row r="35903" spans="15:15" x14ac:dyDescent="0.2">
      <c r="O35903" s="62"/>
    </row>
    <row r="35904" spans="15:15" x14ac:dyDescent="0.2">
      <c r="O35904" s="62"/>
    </row>
    <row r="35905" spans="15:15" x14ac:dyDescent="0.2">
      <c r="O35905" s="62"/>
    </row>
    <row r="35906" spans="15:15" x14ac:dyDescent="0.2">
      <c r="O35906" s="62"/>
    </row>
    <row r="35907" spans="15:15" x14ac:dyDescent="0.2">
      <c r="O35907" s="62"/>
    </row>
    <row r="35908" spans="15:15" x14ac:dyDescent="0.2">
      <c r="O35908" s="62"/>
    </row>
    <row r="35909" spans="15:15" x14ac:dyDescent="0.2">
      <c r="O35909" s="62"/>
    </row>
    <row r="35910" spans="15:15" x14ac:dyDescent="0.2">
      <c r="O35910" s="62"/>
    </row>
    <row r="35911" spans="15:15" x14ac:dyDescent="0.2">
      <c r="O35911" s="62"/>
    </row>
    <row r="35912" spans="15:15" x14ac:dyDescent="0.2">
      <c r="O35912" s="62"/>
    </row>
    <row r="35913" spans="15:15" x14ac:dyDescent="0.2">
      <c r="O35913" s="62"/>
    </row>
    <row r="35914" spans="15:15" x14ac:dyDescent="0.2">
      <c r="O35914" s="62"/>
    </row>
    <row r="35915" spans="15:15" x14ac:dyDescent="0.2">
      <c r="O35915" s="62"/>
    </row>
    <row r="35916" spans="15:15" x14ac:dyDescent="0.2">
      <c r="O35916" s="62"/>
    </row>
    <row r="35917" spans="15:15" x14ac:dyDescent="0.2">
      <c r="O35917" s="62"/>
    </row>
    <row r="35918" spans="15:15" x14ac:dyDescent="0.2">
      <c r="O35918" s="62"/>
    </row>
    <row r="35919" spans="15:15" x14ac:dyDescent="0.2">
      <c r="O35919" s="62"/>
    </row>
    <row r="35920" spans="15:15" x14ac:dyDescent="0.2">
      <c r="O35920" s="62"/>
    </row>
    <row r="35921" spans="15:15" x14ac:dyDescent="0.2">
      <c r="O35921" s="62"/>
    </row>
    <row r="35922" spans="15:15" x14ac:dyDescent="0.2">
      <c r="O35922" s="62"/>
    </row>
    <row r="35923" spans="15:15" x14ac:dyDescent="0.2">
      <c r="O35923" s="62"/>
    </row>
    <row r="35924" spans="15:15" x14ac:dyDescent="0.2">
      <c r="O35924" s="62"/>
    </row>
    <row r="35925" spans="15:15" x14ac:dyDescent="0.2">
      <c r="O35925" s="62"/>
    </row>
    <row r="35926" spans="15:15" x14ac:dyDescent="0.2">
      <c r="O35926" s="62"/>
    </row>
    <row r="35927" spans="15:15" x14ac:dyDescent="0.2">
      <c r="O35927" s="62"/>
    </row>
    <row r="35928" spans="15:15" x14ac:dyDescent="0.2">
      <c r="O35928" s="62"/>
    </row>
    <row r="35929" spans="15:15" x14ac:dyDescent="0.2">
      <c r="O35929" s="62"/>
    </row>
    <row r="35930" spans="15:15" x14ac:dyDescent="0.2">
      <c r="O35930" s="62"/>
    </row>
    <row r="35931" spans="15:15" x14ac:dyDescent="0.2">
      <c r="O35931" s="62"/>
    </row>
    <row r="35932" spans="15:15" x14ac:dyDescent="0.2">
      <c r="O35932" s="62"/>
    </row>
    <row r="35933" spans="15:15" x14ac:dyDescent="0.2">
      <c r="O35933" s="62"/>
    </row>
    <row r="35934" spans="15:15" x14ac:dyDescent="0.2">
      <c r="O35934" s="62"/>
    </row>
    <row r="35935" spans="15:15" x14ac:dyDescent="0.2">
      <c r="O35935" s="62"/>
    </row>
    <row r="35936" spans="15:15" x14ac:dyDescent="0.2">
      <c r="O35936" s="62"/>
    </row>
    <row r="35937" spans="15:15" x14ac:dyDescent="0.2">
      <c r="O35937" s="62"/>
    </row>
    <row r="35938" spans="15:15" x14ac:dyDescent="0.2">
      <c r="O35938" s="62"/>
    </row>
    <row r="35939" spans="15:15" x14ac:dyDescent="0.2">
      <c r="O35939" s="62"/>
    </row>
    <row r="35940" spans="15:15" x14ac:dyDescent="0.2">
      <c r="O35940" s="62"/>
    </row>
    <row r="35941" spans="15:15" x14ac:dyDescent="0.2">
      <c r="O35941" s="62"/>
    </row>
    <row r="35942" spans="15:15" x14ac:dyDescent="0.2">
      <c r="O35942" s="62"/>
    </row>
    <row r="35943" spans="15:15" x14ac:dyDescent="0.2">
      <c r="O35943" s="62"/>
    </row>
    <row r="35944" spans="15:15" x14ac:dyDescent="0.2">
      <c r="O35944" s="62"/>
    </row>
    <row r="35945" spans="15:15" x14ac:dyDescent="0.2">
      <c r="O35945" s="62"/>
    </row>
    <row r="35946" spans="15:15" x14ac:dyDescent="0.2">
      <c r="O35946" s="62"/>
    </row>
    <row r="35947" spans="15:15" x14ac:dyDescent="0.2">
      <c r="O35947" s="62"/>
    </row>
    <row r="35948" spans="15:15" x14ac:dyDescent="0.2">
      <c r="O35948" s="62"/>
    </row>
    <row r="35949" spans="15:15" x14ac:dyDescent="0.2">
      <c r="O35949" s="62"/>
    </row>
    <row r="35950" spans="15:15" x14ac:dyDescent="0.2">
      <c r="O35950" s="62"/>
    </row>
    <row r="35951" spans="15:15" x14ac:dyDescent="0.2">
      <c r="O35951" s="62"/>
    </row>
    <row r="35952" spans="15:15" x14ac:dyDescent="0.2">
      <c r="O35952" s="62"/>
    </row>
    <row r="35953" spans="15:15" x14ac:dyDescent="0.2">
      <c r="O35953" s="62"/>
    </row>
    <row r="35954" spans="15:15" x14ac:dyDescent="0.2">
      <c r="O35954" s="62"/>
    </row>
    <row r="35955" spans="15:15" x14ac:dyDescent="0.2">
      <c r="O35955" s="62"/>
    </row>
    <row r="35956" spans="15:15" x14ac:dyDescent="0.2">
      <c r="O35956" s="62"/>
    </row>
    <row r="35957" spans="15:15" x14ac:dyDescent="0.2">
      <c r="O35957" s="62"/>
    </row>
    <row r="35958" spans="15:15" x14ac:dyDescent="0.2">
      <c r="O35958" s="62"/>
    </row>
    <row r="35959" spans="15:15" x14ac:dyDescent="0.2">
      <c r="O35959" s="62"/>
    </row>
    <row r="35960" spans="15:15" x14ac:dyDescent="0.2">
      <c r="O35960" s="62"/>
    </row>
    <row r="35961" spans="15:15" x14ac:dyDescent="0.2">
      <c r="O35961" s="62"/>
    </row>
    <row r="35962" spans="15:15" x14ac:dyDescent="0.2">
      <c r="O35962" s="62"/>
    </row>
    <row r="35963" spans="15:15" x14ac:dyDescent="0.2">
      <c r="O35963" s="62"/>
    </row>
    <row r="35964" spans="15:15" x14ac:dyDescent="0.2">
      <c r="O35964" s="62"/>
    </row>
    <row r="35965" spans="15:15" x14ac:dyDescent="0.2">
      <c r="O35965" s="62"/>
    </row>
    <row r="35966" spans="15:15" x14ac:dyDescent="0.2">
      <c r="O35966" s="62"/>
    </row>
    <row r="35967" spans="15:15" x14ac:dyDescent="0.2">
      <c r="O35967" s="62"/>
    </row>
    <row r="35968" spans="15:15" x14ac:dyDescent="0.2">
      <c r="O35968" s="62"/>
    </row>
    <row r="35969" spans="15:15" x14ac:dyDescent="0.2">
      <c r="O35969" s="62"/>
    </row>
    <row r="35970" spans="15:15" x14ac:dyDescent="0.2">
      <c r="O35970" s="62"/>
    </row>
    <row r="35971" spans="15:15" x14ac:dyDescent="0.2">
      <c r="O35971" s="62"/>
    </row>
    <row r="35972" spans="15:15" x14ac:dyDescent="0.2">
      <c r="O35972" s="62"/>
    </row>
    <row r="35973" spans="15:15" x14ac:dyDescent="0.2">
      <c r="O35973" s="62"/>
    </row>
    <row r="35974" spans="15:15" x14ac:dyDescent="0.2">
      <c r="O35974" s="62"/>
    </row>
    <row r="35975" spans="15:15" x14ac:dyDescent="0.2">
      <c r="O35975" s="62"/>
    </row>
    <row r="35976" spans="15:15" x14ac:dyDescent="0.2">
      <c r="O35976" s="62"/>
    </row>
    <row r="35977" spans="15:15" x14ac:dyDescent="0.2">
      <c r="O35977" s="62"/>
    </row>
    <row r="35978" spans="15:15" x14ac:dyDescent="0.2">
      <c r="O35978" s="62"/>
    </row>
    <row r="35979" spans="15:15" x14ac:dyDescent="0.2">
      <c r="O35979" s="62"/>
    </row>
    <row r="35980" spans="15:15" x14ac:dyDescent="0.2">
      <c r="O35980" s="62"/>
    </row>
    <row r="35981" spans="15:15" x14ac:dyDescent="0.2">
      <c r="O35981" s="62"/>
    </row>
    <row r="35982" spans="15:15" x14ac:dyDescent="0.2">
      <c r="O35982" s="62"/>
    </row>
    <row r="35983" spans="15:15" x14ac:dyDescent="0.2">
      <c r="O35983" s="62"/>
    </row>
    <row r="35984" spans="15:15" x14ac:dyDescent="0.2">
      <c r="O35984" s="62"/>
    </row>
    <row r="35985" spans="15:15" x14ac:dyDescent="0.2">
      <c r="O35985" s="62"/>
    </row>
    <row r="35986" spans="15:15" x14ac:dyDescent="0.2">
      <c r="O35986" s="62"/>
    </row>
    <row r="35987" spans="15:15" x14ac:dyDescent="0.2">
      <c r="O35987" s="62"/>
    </row>
    <row r="35988" spans="15:15" x14ac:dyDescent="0.2">
      <c r="O35988" s="62"/>
    </row>
    <row r="35989" spans="15:15" x14ac:dyDescent="0.2">
      <c r="O35989" s="62"/>
    </row>
    <row r="35990" spans="15:15" x14ac:dyDescent="0.2">
      <c r="O35990" s="62"/>
    </row>
    <row r="35991" spans="15:15" x14ac:dyDescent="0.2">
      <c r="O35991" s="62"/>
    </row>
    <row r="35992" spans="15:15" x14ac:dyDescent="0.2">
      <c r="O35992" s="62"/>
    </row>
    <row r="35993" spans="15:15" x14ac:dyDescent="0.2">
      <c r="O35993" s="62"/>
    </row>
    <row r="35994" spans="15:15" x14ac:dyDescent="0.2">
      <c r="O35994" s="62"/>
    </row>
    <row r="35995" spans="15:15" x14ac:dyDescent="0.2">
      <c r="O35995" s="62"/>
    </row>
    <row r="35996" spans="15:15" x14ac:dyDescent="0.2">
      <c r="O35996" s="62"/>
    </row>
    <row r="35997" spans="15:15" x14ac:dyDescent="0.2">
      <c r="O35997" s="62"/>
    </row>
    <row r="35998" spans="15:15" x14ac:dyDescent="0.2">
      <c r="O35998" s="62"/>
    </row>
    <row r="35999" spans="15:15" x14ac:dyDescent="0.2">
      <c r="O35999" s="62"/>
    </row>
    <row r="36000" spans="15:15" x14ac:dyDescent="0.2">
      <c r="O36000" s="62"/>
    </row>
    <row r="36001" spans="15:15" x14ac:dyDescent="0.2">
      <c r="O36001" s="62"/>
    </row>
    <row r="36002" spans="15:15" x14ac:dyDescent="0.2">
      <c r="O36002" s="62"/>
    </row>
    <row r="36003" spans="15:15" x14ac:dyDescent="0.2">
      <c r="O36003" s="62"/>
    </row>
    <row r="36004" spans="15:15" x14ac:dyDescent="0.2">
      <c r="O36004" s="62"/>
    </row>
    <row r="36005" spans="15:15" x14ac:dyDescent="0.2">
      <c r="O36005" s="62"/>
    </row>
    <row r="36006" spans="15:15" x14ac:dyDescent="0.2">
      <c r="O36006" s="62"/>
    </row>
    <row r="36007" spans="15:15" x14ac:dyDescent="0.2">
      <c r="O36007" s="62"/>
    </row>
    <row r="36008" spans="15:15" x14ac:dyDescent="0.2">
      <c r="O36008" s="62"/>
    </row>
    <row r="36009" spans="15:15" x14ac:dyDescent="0.2">
      <c r="O36009" s="62"/>
    </row>
    <row r="36010" spans="15:15" x14ac:dyDescent="0.2">
      <c r="O36010" s="62"/>
    </row>
    <row r="36011" spans="15:15" x14ac:dyDescent="0.2">
      <c r="O36011" s="62"/>
    </row>
    <row r="36012" spans="15:15" x14ac:dyDescent="0.2">
      <c r="O36012" s="62"/>
    </row>
    <row r="36013" spans="15:15" x14ac:dyDescent="0.2">
      <c r="O36013" s="62"/>
    </row>
    <row r="36014" spans="15:15" x14ac:dyDescent="0.2">
      <c r="O36014" s="62"/>
    </row>
    <row r="36015" spans="15:15" x14ac:dyDescent="0.2">
      <c r="O36015" s="62"/>
    </row>
    <row r="36016" spans="15:15" x14ac:dyDescent="0.2">
      <c r="O36016" s="62"/>
    </row>
    <row r="36017" spans="15:15" x14ac:dyDescent="0.2">
      <c r="O36017" s="62"/>
    </row>
    <row r="36018" spans="15:15" x14ac:dyDescent="0.2">
      <c r="O36018" s="62"/>
    </row>
    <row r="36019" spans="15:15" x14ac:dyDescent="0.2">
      <c r="O36019" s="62"/>
    </row>
    <row r="36020" spans="15:15" x14ac:dyDescent="0.2">
      <c r="O36020" s="62"/>
    </row>
    <row r="36021" spans="15:15" x14ac:dyDescent="0.2">
      <c r="O36021" s="62"/>
    </row>
    <row r="36022" spans="15:15" x14ac:dyDescent="0.2">
      <c r="O36022" s="62"/>
    </row>
    <row r="36023" spans="15:15" x14ac:dyDescent="0.2">
      <c r="O36023" s="62"/>
    </row>
    <row r="36024" spans="15:15" x14ac:dyDescent="0.2">
      <c r="O36024" s="62"/>
    </row>
    <row r="36025" spans="15:15" x14ac:dyDescent="0.2">
      <c r="O36025" s="62"/>
    </row>
    <row r="36026" spans="15:15" x14ac:dyDescent="0.2">
      <c r="O36026" s="62"/>
    </row>
    <row r="36027" spans="15:15" x14ac:dyDescent="0.2">
      <c r="O36027" s="62"/>
    </row>
    <row r="36028" spans="15:15" x14ac:dyDescent="0.2">
      <c r="O36028" s="62"/>
    </row>
    <row r="36029" spans="15:15" x14ac:dyDescent="0.2">
      <c r="O36029" s="62"/>
    </row>
    <row r="36030" spans="15:15" x14ac:dyDescent="0.2">
      <c r="O36030" s="62"/>
    </row>
    <row r="36031" spans="15:15" x14ac:dyDescent="0.2">
      <c r="O36031" s="62"/>
    </row>
    <row r="36032" spans="15:15" x14ac:dyDescent="0.2">
      <c r="O36032" s="62"/>
    </row>
    <row r="36033" spans="15:15" x14ac:dyDescent="0.2">
      <c r="O36033" s="62"/>
    </row>
    <row r="36034" spans="15:15" x14ac:dyDescent="0.2">
      <c r="O36034" s="62"/>
    </row>
    <row r="36035" spans="15:15" x14ac:dyDescent="0.2">
      <c r="O36035" s="62"/>
    </row>
    <row r="36036" spans="15:15" x14ac:dyDescent="0.2">
      <c r="O36036" s="62"/>
    </row>
    <row r="36037" spans="15:15" x14ac:dyDescent="0.2">
      <c r="O36037" s="62"/>
    </row>
    <row r="36038" spans="15:15" x14ac:dyDescent="0.2">
      <c r="O36038" s="62"/>
    </row>
    <row r="36039" spans="15:15" x14ac:dyDescent="0.2">
      <c r="O36039" s="62"/>
    </row>
    <row r="36040" spans="15:15" x14ac:dyDescent="0.2">
      <c r="O36040" s="62"/>
    </row>
    <row r="36041" spans="15:15" x14ac:dyDescent="0.2">
      <c r="O36041" s="62"/>
    </row>
    <row r="36042" spans="15:15" x14ac:dyDescent="0.2">
      <c r="O36042" s="62"/>
    </row>
    <row r="36043" spans="15:15" x14ac:dyDescent="0.2">
      <c r="O36043" s="62"/>
    </row>
    <row r="36044" spans="15:15" x14ac:dyDescent="0.2">
      <c r="O36044" s="62"/>
    </row>
    <row r="36045" spans="15:15" x14ac:dyDescent="0.2">
      <c r="O36045" s="62"/>
    </row>
    <row r="36046" spans="15:15" x14ac:dyDescent="0.2">
      <c r="O36046" s="62"/>
    </row>
    <row r="36047" spans="15:15" x14ac:dyDescent="0.2">
      <c r="O36047" s="62"/>
    </row>
    <row r="36048" spans="15:15" x14ac:dyDescent="0.2">
      <c r="O36048" s="62"/>
    </row>
    <row r="36049" spans="15:15" x14ac:dyDescent="0.2">
      <c r="O36049" s="62"/>
    </row>
    <row r="36050" spans="15:15" x14ac:dyDescent="0.2">
      <c r="O36050" s="62"/>
    </row>
    <row r="36051" spans="15:15" x14ac:dyDescent="0.2">
      <c r="O36051" s="62"/>
    </row>
    <row r="36052" spans="15:15" x14ac:dyDescent="0.2">
      <c r="O36052" s="62"/>
    </row>
    <row r="36053" spans="15:15" x14ac:dyDescent="0.2">
      <c r="O36053" s="62"/>
    </row>
    <row r="36054" spans="15:15" x14ac:dyDescent="0.2">
      <c r="O36054" s="62"/>
    </row>
    <row r="36055" spans="15:15" x14ac:dyDescent="0.2">
      <c r="O36055" s="62"/>
    </row>
    <row r="36056" spans="15:15" x14ac:dyDescent="0.2">
      <c r="O36056" s="62"/>
    </row>
    <row r="36057" spans="15:15" x14ac:dyDescent="0.2">
      <c r="O36057" s="62"/>
    </row>
    <row r="36058" spans="15:15" x14ac:dyDescent="0.2">
      <c r="O36058" s="62"/>
    </row>
    <row r="36059" spans="15:15" x14ac:dyDescent="0.2">
      <c r="O36059" s="62"/>
    </row>
    <row r="36060" spans="15:15" x14ac:dyDescent="0.2">
      <c r="O36060" s="62"/>
    </row>
    <row r="36061" spans="15:15" x14ac:dyDescent="0.2">
      <c r="O36061" s="62"/>
    </row>
    <row r="36062" spans="15:15" x14ac:dyDescent="0.2">
      <c r="O36062" s="62"/>
    </row>
    <row r="36063" spans="15:15" x14ac:dyDescent="0.2">
      <c r="O36063" s="62"/>
    </row>
    <row r="36064" spans="15:15" x14ac:dyDescent="0.2">
      <c r="O36064" s="62"/>
    </row>
    <row r="36065" spans="15:15" x14ac:dyDescent="0.2">
      <c r="O36065" s="62"/>
    </row>
    <row r="36066" spans="15:15" x14ac:dyDescent="0.2">
      <c r="O36066" s="62"/>
    </row>
    <row r="36067" spans="15:15" x14ac:dyDescent="0.2">
      <c r="O36067" s="62"/>
    </row>
    <row r="36068" spans="15:15" x14ac:dyDescent="0.2">
      <c r="O36068" s="62"/>
    </row>
    <row r="36069" spans="15:15" x14ac:dyDescent="0.2">
      <c r="O36069" s="62"/>
    </row>
    <row r="36070" spans="15:15" x14ac:dyDescent="0.2">
      <c r="O36070" s="62"/>
    </row>
    <row r="36071" spans="15:15" x14ac:dyDescent="0.2">
      <c r="O36071" s="62"/>
    </row>
    <row r="36072" spans="15:15" x14ac:dyDescent="0.2">
      <c r="O36072" s="62"/>
    </row>
    <row r="36073" spans="15:15" x14ac:dyDescent="0.2">
      <c r="O36073" s="62"/>
    </row>
    <row r="36074" spans="15:15" x14ac:dyDescent="0.2">
      <c r="O36074" s="62"/>
    </row>
    <row r="36075" spans="15:15" x14ac:dyDescent="0.2">
      <c r="O36075" s="62"/>
    </row>
    <row r="36076" spans="15:15" x14ac:dyDescent="0.2">
      <c r="O36076" s="62"/>
    </row>
    <row r="36077" spans="15:15" x14ac:dyDescent="0.2">
      <c r="O36077" s="62"/>
    </row>
    <row r="36078" spans="15:15" x14ac:dyDescent="0.2">
      <c r="O36078" s="62"/>
    </row>
    <row r="36079" spans="15:15" x14ac:dyDescent="0.2">
      <c r="O36079" s="62"/>
    </row>
    <row r="36080" spans="15:15" x14ac:dyDescent="0.2">
      <c r="O36080" s="62"/>
    </row>
    <row r="36081" spans="15:15" x14ac:dyDescent="0.2">
      <c r="O36081" s="62"/>
    </row>
    <row r="36082" spans="15:15" x14ac:dyDescent="0.2">
      <c r="O36082" s="62"/>
    </row>
    <row r="36083" spans="15:15" x14ac:dyDescent="0.2">
      <c r="O36083" s="62"/>
    </row>
    <row r="36084" spans="15:15" x14ac:dyDescent="0.2">
      <c r="O36084" s="62"/>
    </row>
    <row r="36085" spans="15:15" x14ac:dyDescent="0.2">
      <c r="O36085" s="62"/>
    </row>
    <row r="36086" spans="15:15" x14ac:dyDescent="0.2">
      <c r="O36086" s="62"/>
    </row>
    <row r="36087" spans="15:15" x14ac:dyDescent="0.2">
      <c r="O36087" s="62"/>
    </row>
    <row r="36088" spans="15:15" x14ac:dyDescent="0.2">
      <c r="O36088" s="62"/>
    </row>
    <row r="36089" spans="15:15" x14ac:dyDescent="0.2">
      <c r="O36089" s="62"/>
    </row>
    <row r="36090" spans="15:15" x14ac:dyDescent="0.2">
      <c r="O36090" s="62"/>
    </row>
    <row r="36091" spans="15:15" x14ac:dyDescent="0.2">
      <c r="O36091" s="62"/>
    </row>
    <row r="36092" spans="15:15" x14ac:dyDescent="0.2">
      <c r="O36092" s="62"/>
    </row>
    <row r="36093" spans="15:15" x14ac:dyDescent="0.2">
      <c r="O36093" s="62"/>
    </row>
    <row r="36094" spans="15:15" x14ac:dyDescent="0.2">
      <c r="O36094" s="62"/>
    </row>
    <row r="36095" spans="15:15" x14ac:dyDescent="0.2">
      <c r="O36095" s="62"/>
    </row>
    <row r="36096" spans="15:15" x14ac:dyDescent="0.2">
      <c r="O36096" s="62"/>
    </row>
    <row r="36097" spans="15:15" x14ac:dyDescent="0.2">
      <c r="O36097" s="62"/>
    </row>
    <row r="36098" spans="15:15" x14ac:dyDescent="0.2">
      <c r="O36098" s="62"/>
    </row>
    <row r="36099" spans="15:15" x14ac:dyDescent="0.2">
      <c r="O36099" s="62"/>
    </row>
    <row r="36100" spans="15:15" x14ac:dyDescent="0.2">
      <c r="O36100" s="62"/>
    </row>
    <row r="36101" spans="15:15" x14ac:dyDescent="0.2">
      <c r="O36101" s="62"/>
    </row>
    <row r="36102" spans="15:15" x14ac:dyDescent="0.2">
      <c r="O36102" s="62"/>
    </row>
    <row r="36103" spans="15:15" x14ac:dyDescent="0.2">
      <c r="O36103" s="62"/>
    </row>
    <row r="36104" spans="15:15" x14ac:dyDescent="0.2">
      <c r="O36104" s="62"/>
    </row>
    <row r="36105" spans="15:15" x14ac:dyDescent="0.2">
      <c r="O36105" s="62"/>
    </row>
    <row r="36106" spans="15:15" x14ac:dyDescent="0.2">
      <c r="O36106" s="62"/>
    </row>
    <row r="36107" spans="15:15" x14ac:dyDescent="0.2">
      <c r="O36107" s="62"/>
    </row>
    <row r="36108" spans="15:15" x14ac:dyDescent="0.2">
      <c r="O36108" s="62"/>
    </row>
    <row r="36109" spans="15:15" x14ac:dyDescent="0.2">
      <c r="O36109" s="62"/>
    </row>
    <row r="36110" spans="15:15" x14ac:dyDescent="0.2">
      <c r="O36110" s="62"/>
    </row>
    <row r="36111" spans="15:15" x14ac:dyDescent="0.2">
      <c r="O36111" s="62"/>
    </row>
    <row r="36112" spans="15:15" x14ac:dyDescent="0.2">
      <c r="O36112" s="62"/>
    </row>
    <row r="36113" spans="15:15" x14ac:dyDescent="0.2">
      <c r="O36113" s="62"/>
    </row>
    <row r="36114" spans="15:15" x14ac:dyDescent="0.2">
      <c r="O36114" s="62"/>
    </row>
    <row r="36115" spans="15:15" x14ac:dyDescent="0.2">
      <c r="O36115" s="62"/>
    </row>
    <row r="36116" spans="15:15" x14ac:dyDescent="0.2">
      <c r="O36116" s="62"/>
    </row>
    <row r="36117" spans="15:15" x14ac:dyDescent="0.2">
      <c r="O36117" s="62"/>
    </row>
    <row r="36118" spans="15:15" x14ac:dyDescent="0.2">
      <c r="O36118" s="62"/>
    </row>
    <row r="36119" spans="15:15" x14ac:dyDescent="0.2">
      <c r="O36119" s="62"/>
    </row>
    <row r="36120" spans="15:15" x14ac:dyDescent="0.2">
      <c r="O36120" s="62"/>
    </row>
    <row r="36121" spans="15:15" x14ac:dyDescent="0.2">
      <c r="O36121" s="62"/>
    </row>
    <row r="36122" spans="15:15" x14ac:dyDescent="0.2">
      <c r="O36122" s="62"/>
    </row>
    <row r="36123" spans="15:15" x14ac:dyDescent="0.2">
      <c r="O36123" s="62"/>
    </row>
    <row r="36124" spans="15:15" x14ac:dyDescent="0.2">
      <c r="O36124" s="62"/>
    </row>
    <row r="36125" spans="15:15" x14ac:dyDescent="0.2">
      <c r="O36125" s="62"/>
    </row>
    <row r="36126" spans="15:15" x14ac:dyDescent="0.2">
      <c r="O36126" s="62"/>
    </row>
    <row r="36127" spans="15:15" x14ac:dyDescent="0.2">
      <c r="O36127" s="62"/>
    </row>
    <row r="36128" spans="15:15" x14ac:dyDescent="0.2">
      <c r="O36128" s="62"/>
    </row>
    <row r="36129" spans="15:15" x14ac:dyDescent="0.2">
      <c r="O36129" s="62"/>
    </row>
    <row r="36130" spans="15:15" x14ac:dyDescent="0.2">
      <c r="O36130" s="62"/>
    </row>
    <row r="36131" spans="15:15" x14ac:dyDescent="0.2">
      <c r="O36131" s="62"/>
    </row>
    <row r="36132" spans="15:15" x14ac:dyDescent="0.2">
      <c r="O36132" s="62"/>
    </row>
    <row r="36133" spans="15:15" x14ac:dyDescent="0.2">
      <c r="O36133" s="62"/>
    </row>
    <row r="36134" spans="15:15" x14ac:dyDescent="0.2">
      <c r="O36134" s="62"/>
    </row>
    <row r="36135" spans="15:15" x14ac:dyDescent="0.2">
      <c r="O36135" s="62"/>
    </row>
    <row r="36136" spans="15:15" x14ac:dyDescent="0.2">
      <c r="O36136" s="62"/>
    </row>
    <row r="36137" spans="15:15" x14ac:dyDescent="0.2">
      <c r="O36137" s="62"/>
    </row>
    <row r="36138" spans="15:15" x14ac:dyDescent="0.2">
      <c r="O36138" s="62"/>
    </row>
    <row r="36139" spans="15:15" x14ac:dyDescent="0.2">
      <c r="O36139" s="62"/>
    </row>
    <row r="36140" spans="15:15" x14ac:dyDescent="0.2">
      <c r="O36140" s="62"/>
    </row>
    <row r="36141" spans="15:15" x14ac:dyDescent="0.2">
      <c r="O36141" s="62"/>
    </row>
    <row r="36142" spans="15:15" x14ac:dyDescent="0.2">
      <c r="O36142" s="62"/>
    </row>
    <row r="36143" spans="15:15" x14ac:dyDescent="0.2">
      <c r="O36143" s="62"/>
    </row>
    <row r="36144" spans="15:15" x14ac:dyDescent="0.2">
      <c r="O36144" s="62"/>
    </row>
    <row r="36145" spans="15:15" x14ac:dyDescent="0.2">
      <c r="O36145" s="62"/>
    </row>
    <row r="36146" spans="15:15" x14ac:dyDescent="0.2">
      <c r="O36146" s="62"/>
    </row>
    <row r="36147" spans="15:15" x14ac:dyDescent="0.2">
      <c r="O36147" s="62"/>
    </row>
    <row r="36148" spans="15:15" x14ac:dyDescent="0.2">
      <c r="O36148" s="62"/>
    </row>
    <row r="36149" spans="15:15" x14ac:dyDescent="0.2">
      <c r="O36149" s="62"/>
    </row>
    <row r="36150" spans="15:15" x14ac:dyDescent="0.2">
      <c r="O36150" s="62"/>
    </row>
    <row r="36151" spans="15:15" x14ac:dyDescent="0.2">
      <c r="O36151" s="62"/>
    </row>
    <row r="36152" spans="15:15" x14ac:dyDescent="0.2">
      <c r="O36152" s="62"/>
    </row>
    <row r="36153" spans="15:15" x14ac:dyDescent="0.2">
      <c r="O36153" s="62"/>
    </row>
    <row r="36154" spans="15:15" x14ac:dyDescent="0.2">
      <c r="O36154" s="62"/>
    </row>
    <row r="36155" spans="15:15" x14ac:dyDescent="0.2">
      <c r="O36155" s="62"/>
    </row>
    <row r="36156" spans="15:15" x14ac:dyDescent="0.2">
      <c r="O36156" s="62"/>
    </row>
    <row r="36157" spans="15:15" x14ac:dyDescent="0.2">
      <c r="O36157" s="62"/>
    </row>
    <row r="36158" spans="15:15" x14ac:dyDescent="0.2">
      <c r="O36158" s="62"/>
    </row>
    <row r="36159" spans="15:15" x14ac:dyDescent="0.2">
      <c r="O36159" s="62"/>
    </row>
    <row r="36160" spans="15:15" x14ac:dyDescent="0.2">
      <c r="O36160" s="62"/>
    </row>
    <row r="36161" spans="15:15" x14ac:dyDescent="0.2">
      <c r="O36161" s="62"/>
    </row>
    <row r="36162" spans="15:15" x14ac:dyDescent="0.2">
      <c r="O36162" s="62"/>
    </row>
    <row r="36163" spans="15:15" x14ac:dyDescent="0.2">
      <c r="O36163" s="62"/>
    </row>
    <row r="36164" spans="15:15" x14ac:dyDescent="0.2">
      <c r="O36164" s="62"/>
    </row>
    <row r="36165" spans="15:15" x14ac:dyDescent="0.2">
      <c r="O36165" s="62"/>
    </row>
    <row r="36166" spans="15:15" x14ac:dyDescent="0.2">
      <c r="O36166" s="62"/>
    </row>
    <row r="36167" spans="15:15" x14ac:dyDescent="0.2">
      <c r="O36167" s="62"/>
    </row>
    <row r="36168" spans="15:15" x14ac:dyDescent="0.2">
      <c r="O36168" s="62"/>
    </row>
    <row r="36169" spans="15:15" x14ac:dyDescent="0.2">
      <c r="O36169" s="62"/>
    </row>
    <row r="36170" spans="15:15" x14ac:dyDescent="0.2">
      <c r="O36170" s="62"/>
    </row>
    <row r="36171" spans="15:15" x14ac:dyDescent="0.2">
      <c r="O36171" s="62"/>
    </row>
    <row r="36172" spans="15:15" x14ac:dyDescent="0.2">
      <c r="O36172" s="62"/>
    </row>
    <row r="36173" spans="15:15" x14ac:dyDescent="0.2">
      <c r="O36173" s="62"/>
    </row>
    <row r="36174" spans="15:15" x14ac:dyDescent="0.2">
      <c r="O36174" s="62"/>
    </row>
    <row r="36175" spans="15:15" x14ac:dyDescent="0.2">
      <c r="O36175" s="62"/>
    </row>
    <row r="36176" spans="15:15" x14ac:dyDescent="0.2">
      <c r="O36176" s="62"/>
    </row>
    <row r="36177" spans="15:15" x14ac:dyDescent="0.2">
      <c r="O36177" s="62"/>
    </row>
    <row r="36178" spans="15:15" x14ac:dyDescent="0.2">
      <c r="O36178" s="62"/>
    </row>
    <row r="36179" spans="15:15" x14ac:dyDescent="0.2">
      <c r="O36179" s="62"/>
    </row>
    <row r="36180" spans="15:15" x14ac:dyDescent="0.2">
      <c r="O36180" s="62"/>
    </row>
    <row r="36181" spans="15:15" x14ac:dyDescent="0.2">
      <c r="O36181" s="62"/>
    </row>
    <row r="36182" spans="15:15" x14ac:dyDescent="0.2">
      <c r="O36182" s="62"/>
    </row>
    <row r="36183" spans="15:15" x14ac:dyDescent="0.2">
      <c r="O36183" s="62"/>
    </row>
    <row r="36184" spans="15:15" x14ac:dyDescent="0.2">
      <c r="O36184" s="62"/>
    </row>
    <row r="36185" spans="15:15" x14ac:dyDescent="0.2">
      <c r="O36185" s="62"/>
    </row>
    <row r="36186" spans="15:15" x14ac:dyDescent="0.2">
      <c r="O36186" s="62"/>
    </row>
    <row r="36187" spans="15:15" x14ac:dyDescent="0.2">
      <c r="O36187" s="62"/>
    </row>
    <row r="36188" spans="15:15" x14ac:dyDescent="0.2">
      <c r="O36188" s="62"/>
    </row>
    <row r="36189" spans="15:15" x14ac:dyDescent="0.2">
      <c r="O36189" s="62"/>
    </row>
    <row r="36190" spans="15:15" x14ac:dyDescent="0.2">
      <c r="O36190" s="62"/>
    </row>
    <row r="36191" spans="15:15" x14ac:dyDescent="0.2">
      <c r="O36191" s="62"/>
    </row>
    <row r="36192" spans="15:15" x14ac:dyDescent="0.2">
      <c r="O36192" s="62"/>
    </row>
    <row r="36193" spans="15:15" x14ac:dyDescent="0.2">
      <c r="O36193" s="62"/>
    </row>
    <row r="36194" spans="15:15" x14ac:dyDescent="0.2">
      <c r="O36194" s="62"/>
    </row>
    <row r="36195" spans="15:15" x14ac:dyDescent="0.2">
      <c r="O36195" s="62"/>
    </row>
    <row r="36196" spans="15:15" x14ac:dyDescent="0.2">
      <c r="O36196" s="62"/>
    </row>
    <row r="36197" spans="15:15" x14ac:dyDescent="0.2">
      <c r="O36197" s="62"/>
    </row>
    <row r="36198" spans="15:15" x14ac:dyDescent="0.2">
      <c r="O36198" s="62"/>
    </row>
    <row r="36199" spans="15:15" x14ac:dyDescent="0.2">
      <c r="O36199" s="62"/>
    </row>
    <row r="36200" spans="15:15" x14ac:dyDescent="0.2">
      <c r="O36200" s="62"/>
    </row>
    <row r="36201" spans="15:15" x14ac:dyDescent="0.2">
      <c r="O36201" s="62"/>
    </row>
    <row r="36202" spans="15:15" x14ac:dyDescent="0.2">
      <c r="O36202" s="62"/>
    </row>
    <row r="36203" spans="15:15" x14ac:dyDescent="0.2">
      <c r="O36203" s="62"/>
    </row>
    <row r="36204" spans="15:15" x14ac:dyDescent="0.2">
      <c r="O36204" s="62"/>
    </row>
    <row r="36205" spans="15:15" x14ac:dyDescent="0.2">
      <c r="O36205" s="62"/>
    </row>
    <row r="36206" spans="15:15" x14ac:dyDescent="0.2">
      <c r="O36206" s="62"/>
    </row>
    <row r="36207" spans="15:15" x14ac:dyDescent="0.2">
      <c r="O36207" s="62"/>
    </row>
    <row r="36208" spans="15:15" x14ac:dyDescent="0.2">
      <c r="O36208" s="62"/>
    </row>
    <row r="36209" spans="15:15" x14ac:dyDescent="0.2">
      <c r="O36209" s="62"/>
    </row>
    <row r="36210" spans="15:15" x14ac:dyDescent="0.2">
      <c r="O36210" s="62"/>
    </row>
    <row r="36211" spans="15:15" x14ac:dyDescent="0.2">
      <c r="O36211" s="62"/>
    </row>
    <row r="36212" spans="15:15" x14ac:dyDescent="0.2">
      <c r="O36212" s="62"/>
    </row>
    <row r="36213" spans="15:15" x14ac:dyDescent="0.2">
      <c r="O36213" s="62"/>
    </row>
    <row r="36214" spans="15:15" x14ac:dyDescent="0.2">
      <c r="O36214" s="62"/>
    </row>
    <row r="36215" spans="15:15" x14ac:dyDescent="0.2">
      <c r="O36215" s="62"/>
    </row>
    <row r="36216" spans="15:15" x14ac:dyDescent="0.2">
      <c r="O36216" s="62"/>
    </row>
    <row r="36217" spans="15:15" x14ac:dyDescent="0.2">
      <c r="O36217" s="62"/>
    </row>
    <row r="36218" spans="15:15" x14ac:dyDescent="0.2">
      <c r="O36218" s="62"/>
    </row>
    <row r="36219" spans="15:15" x14ac:dyDescent="0.2">
      <c r="O36219" s="62"/>
    </row>
    <row r="36220" spans="15:15" x14ac:dyDescent="0.2">
      <c r="O36220" s="62"/>
    </row>
    <row r="36221" spans="15:15" x14ac:dyDescent="0.2">
      <c r="O36221" s="62"/>
    </row>
    <row r="36222" spans="15:15" x14ac:dyDescent="0.2">
      <c r="O36222" s="62"/>
    </row>
    <row r="36223" spans="15:15" x14ac:dyDescent="0.2">
      <c r="O36223" s="62"/>
    </row>
    <row r="36224" spans="15:15" x14ac:dyDescent="0.2">
      <c r="O36224" s="62"/>
    </row>
    <row r="36225" spans="15:15" x14ac:dyDescent="0.2">
      <c r="O36225" s="62"/>
    </row>
    <row r="36226" spans="15:15" x14ac:dyDescent="0.2">
      <c r="O36226" s="62"/>
    </row>
    <row r="36227" spans="15:15" x14ac:dyDescent="0.2">
      <c r="O36227" s="62"/>
    </row>
    <row r="36228" spans="15:15" x14ac:dyDescent="0.2">
      <c r="O36228" s="62"/>
    </row>
    <row r="36229" spans="15:15" x14ac:dyDescent="0.2">
      <c r="O36229" s="62"/>
    </row>
    <row r="36230" spans="15:15" x14ac:dyDescent="0.2">
      <c r="O36230" s="62"/>
    </row>
    <row r="36231" spans="15:15" x14ac:dyDescent="0.2">
      <c r="O36231" s="62"/>
    </row>
    <row r="36232" spans="15:15" x14ac:dyDescent="0.2">
      <c r="O36232" s="62"/>
    </row>
    <row r="36233" spans="15:15" x14ac:dyDescent="0.2">
      <c r="O36233" s="62"/>
    </row>
    <row r="36234" spans="15:15" x14ac:dyDescent="0.2">
      <c r="O36234" s="62"/>
    </row>
    <row r="36235" spans="15:15" x14ac:dyDescent="0.2">
      <c r="O36235" s="62"/>
    </row>
    <row r="36236" spans="15:15" x14ac:dyDescent="0.2">
      <c r="O36236" s="62"/>
    </row>
    <row r="36237" spans="15:15" x14ac:dyDescent="0.2">
      <c r="O36237" s="62"/>
    </row>
    <row r="36238" spans="15:15" x14ac:dyDescent="0.2">
      <c r="O36238" s="62"/>
    </row>
    <row r="36239" spans="15:15" x14ac:dyDescent="0.2">
      <c r="O36239" s="62"/>
    </row>
    <row r="36240" spans="15:15" x14ac:dyDescent="0.2">
      <c r="O36240" s="62"/>
    </row>
    <row r="36241" spans="15:15" x14ac:dyDescent="0.2">
      <c r="O36241" s="62"/>
    </row>
    <row r="36242" spans="15:15" x14ac:dyDescent="0.2">
      <c r="O36242" s="62"/>
    </row>
    <row r="36243" spans="15:15" x14ac:dyDescent="0.2">
      <c r="O36243" s="62"/>
    </row>
    <row r="36244" spans="15:15" x14ac:dyDescent="0.2">
      <c r="O36244" s="62"/>
    </row>
    <row r="36245" spans="15:15" x14ac:dyDescent="0.2">
      <c r="O36245" s="62"/>
    </row>
    <row r="36246" spans="15:15" x14ac:dyDescent="0.2">
      <c r="O36246" s="62"/>
    </row>
    <row r="36247" spans="15:15" x14ac:dyDescent="0.2">
      <c r="O36247" s="62"/>
    </row>
    <row r="36248" spans="15:15" x14ac:dyDescent="0.2">
      <c r="O36248" s="62"/>
    </row>
    <row r="36249" spans="15:15" x14ac:dyDescent="0.2">
      <c r="O36249" s="62"/>
    </row>
    <row r="36250" spans="15:15" x14ac:dyDescent="0.2">
      <c r="O36250" s="62"/>
    </row>
    <row r="36251" spans="15:15" x14ac:dyDescent="0.2">
      <c r="O36251" s="62"/>
    </row>
    <row r="36252" spans="15:15" x14ac:dyDescent="0.2">
      <c r="O36252" s="62"/>
    </row>
    <row r="36253" spans="15:15" x14ac:dyDescent="0.2">
      <c r="O36253" s="62"/>
    </row>
    <row r="36254" spans="15:15" x14ac:dyDescent="0.2">
      <c r="O36254" s="62"/>
    </row>
    <row r="36255" spans="15:15" x14ac:dyDescent="0.2">
      <c r="O36255" s="62"/>
    </row>
    <row r="36256" spans="15:15" x14ac:dyDescent="0.2">
      <c r="O36256" s="62"/>
    </row>
    <row r="36257" spans="15:15" x14ac:dyDescent="0.2">
      <c r="O36257" s="62"/>
    </row>
    <row r="36258" spans="15:15" x14ac:dyDescent="0.2">
      <c r="O36258" s="62"/>
    </row>
    <row r="36259" spans="15:15" x14ac:dyDescent="0.2">
      <c r="O36259" s="62"/>
    </row>
    <row r="36260" spans="15:15" x14ac:dyDescent="0.2">
      <c r="O36260" s="62"/>
    </row>
    <row r="36261" spans="15:15" x14ac:dyDescent="0.2">
      <c r="O36261" s="62"/>
    </row>
    <row r="36262" spans="15:15" x14ac:dyDescent="0.2">
      <c r="O36262" s="62"/>
    </row>
    <row r="36263" spans="15:15" x14ac:dyDescent="0.2">
      <c r="O36263" s="62"/>
    </row>
    <row r="36264" spans="15:15" x14ac:dyDescent="0.2">
      <c r="O36264" s="62"/>
    </row>
    <row r="36265" spans="15:15" x14ac:dyDescent="0.2">
      <c r="O36265" s="62"/>
    </row>
    <row r="36266" spans="15:15" x14ac:dyDescent="0.2">
      <c r="O36266" s="62"/>
    </row>
    <row r="36267" spans="15:15" x14ac:dyDescent="0.2">
      <c r="O36267" s="62"/>
    </row>
    <row r="36268" spans="15:15" x14ac:dyDescent="0.2">
      <c r="O36268" s="62"/>
    </row>
    <row r="36269" spans="15:15" x14ac:dyDescent="0.2">
      <c r="O36269" s="62"/>
    </row>
    <row r="36270" spans="15:15" x14ac:dyDescent="0.2">
      <c r="O36270" s="62"/>
    </row>
    <row r="36271" spans="15:15" x14ac:dyDescent="0.2">
      <c r="O36271" s="62"/>
    </row>
    <row r="36272" spans="15:15" x14ac:dyDescent="0.2">
      <c r="O36272" s="62"/>
    </row>
    <row r="36273" spans="15:15" x14ac:dyDescent="0.2">
      <c r="O36273" s="62"/>
    </row>
    <row r="36274" spans="15:15" x14ac:dyDescent="0.2">
      <c r="O36274" s="62"/>
    </row>
    <row r="36275" spans="15:15" x14ac:dyDescent="0.2">
      <c r="O36275" s="62"/>
    </row>
    <row r="36276" spans="15:15" x14ac:dyDescent="0.2">
      <c r="O36276" s="62"/>
    </row>
    <row r="36277" spans="15:15" x14ac:dyDescent="0.2">
      <c r="O36277" s="62"/>
    </row>
    <row r="36278" spans="15:15" x14ac:dyDescent="0.2">
      <c r="O36278" s="62"/>
    </row>
    <row r="36279" spans="15:15" x14ac:dyDescent="0.2">
      <c r="O36279" s="62"/>
    </row>
    <row r="36280" spans="15:15" x14ac:dyDescent="0.2">
      <c r="O36280" s="62"/>
    </row>
    <row r="36281" spans="15:15" x14ac:dyDescent="0.2">
      <c r="O36281" s="62"/>
    </row>
    <row r="36282" spans="15:15" x14ac:dyDescent="0.2">
      <c r="O36282" s="62"/>
    </row>
    <row r="36283" spans="15:15" x14ac:dyDescent="0.2">
      <c r="O36283" s="62"/>
    </row>
    <row r="36284" spans="15:15" x14ac:dyDescent="0.2">
      <c r="O36284" s="62"/>
    </row>
    <row r="36285" spans="15:15" x14ac:dyDescent="0.2">
      <c r="O36285" s="62"/>
    </row>
    <row r="36286" spans="15:15" x14ac:dyDescent="0.2">
      <c r="O36286" s="62"/>
    </row>
    <row r="36287" spans="15:15" x14ac:dyDescent="0.2">
      <c r="O36287" s="62"/>
    </row>
    <row r="36288" spans="15:15" x14ac:dyDescent="0.2">
      <c r="O36288" s="62"/>
    </row>
    <row r="36289" spans="15:15" x14ac:dyDescent="0.2">
      <c r="O36289" s="62"/>
    </row>
    <row r="36290" spans="15:15" x14ac:dyDescent="0.2">
      <c r="O36290" s="62"/>
    </row>
    <row r="36291" spans="15:15" x14ac:dyDescent="0.2">
      <c r="O36291" s="62"/>
    </row>
    <row r="36292" spans="15:15" x14ac:dyDescent="0.2">
      <c r="O36292" s="62"/>
    </row>
    <row r="36293" spans="15:15" x14ac:dyDescent="0.2">
      <c r="O36293" s="62"/>
    </row>
    <row r="36294" spans="15:15" x14ac:dyDescent="0.2">
      <c r="O36294" s="62"/>
    </row>
    <row r="36295" spans="15:15" x14ac:dyDescent="0.2">
      <c r="O36295" s="62"/>
    </row>
    <row r="36296" spans="15:15" x14ac:dyDescent="0.2">
      <c r="O36296" s="62"/>
    </row>
    <row r="36297" spans="15:15" x14ac:dyDescent="0.2">
      <c r="O36297" s="62"/>
    </row>
    <row r="36298" spans="15:15" x14ac:dyDescent="0.2">
      <c r="O36298" s="62"/>
    </row>
    <row r="36299" spans="15:15" x14ac:dyDescent="0.2">
      <c r="O36299" s="62"/>
    </row>
    <row r="36300" spans="15:15" x14ac:dyDescent="0.2">
      <c r="O36300" s="62"/>
    </row>
    <row r="36301" spans="15:15" x14ac:dyDescent="0.2">
      <c r="O36301" s="62"/>
    </row>
    <row r="36302" spans="15:15" x14ac:dyDescent="0.2">
      <c r="O36302" s="62"/>
    </row>
    <row r="36303" spans="15:15" x14ac:dyDescent="0.2">
      <c r="O36303" s="62"/>
    </row>
    <row r="36304" spans="15:15" x14ac:dyDescent="0.2">
      <c r="O36304" s="62"/>
    </row>
    <row r="36305" spans="15:15" x14ac:dyDescent="0.2">
      <c r="O36305" s="62"/>
    </row>
    <row r="36306" spans="15:15" x14ac:dyDescent="0.2">
      <c r="O36306" s="62"/>
    </row>
    <row r="36307" spans="15:15" x14ac:dyDescent="0.2">
      <c r="O36307" s="62"/>
    </row>
    <row r="36308" spans="15:15" x14ac:dyDescent="0.2">
      <c r="O36308" s="62"/>
    </row>
    <row r="36309" spans="15:15" x14ac:dyDescent="0.2">
      <c r="O36309" s="62"/>
    </row>
    <row r="36310" spans="15:15" x14ac:dyDescent="0.2">
      <c r="O36310" s="62"/>
    </row>
    <row r="36311" spans="15:15" x14ac:dyDescent="0.2">
      <c r="O36311" s="62"/>
    </row>
    <row r="36312" spans="15:15" x14ac:dyDescent="0.2">
      <c r="O36312" s="62"/>
    </row>
    <row r="36313" spans="15:15" x14ac:dyDescent="0.2">
      <c r="O36313" s="62"/>
    </row>
    <row r="36314" spans="15:15" x14ac:dyDescent="0.2">
      <c r="O36314" s="62"/>
    </row>
    <row r="36315" spans="15:15" x14ac:dyDescent="0.2">
      <c r="O36315" s="62"/>
    </row>
    <row r="36316" spans="15:15" x14ac:dyDescent="0.2">
      <c r="O36316" s="62"/>
    </row>
    <row r="36317" spans="15:15" x14ac:dyDescent="0.2">
      <c r="O36317" s="62"/>
    </row>
    <row r="36318" spans="15:15" x14ac:dyDescent="0.2">
      <c r="O36318" s="62"/>
    </row>
    <row r="36319" spans="15:15" x14ac:dyDescent="0.2">
      <c r="O36319" s="62"/>
    </row>
    <row r="36320" spans="15:15" x14ac:dyDescent="0.2">
      <c r="O36320" s="62"/>
    </row>
    <row r="36321" spans="15:15" x14ac:dyDescent="0.2">
      <c r="O36321" s="62"/>
    </row>
    <row r="36322" spans="15:15" x14ac:dyDescent="0.2">
      <c r="O36322" s="62"/>
    </row>
    <row r="36323" spans="15:15" x14ac:dyDescent="0.2">
      <c r="O36323" s="62"/>
    </row>
    <row r="36324" spans="15:15" x14ac:dyDescent="0.2">
      <c r="O36324" s="62"/>
    </row>
    <row r="36325" spans="15:15" x14ac:dyDescent="0.2">
      <c r="O36325" s="62"/>
    </row>
    <row r="36326" spans="15:15" x14ac:dyDescent="0.2">
      <c r="O36326" s="62"/>
    </row>
    <row r="36327" spans="15:15" x14ac:dyDescent="0.2">
      <c r="O36327" s="62"/>
    </row>
    <row r="36328" spans="15:15" x14ac:dyDescent="0.2">
      <c r="O36328" s="62"/>
    </row>
    <row r="36329" spans="15:15" x14ac:dyDescent="0.2">
      <c r="O36329" s="62"/>
    </row>
    <row r="36330" spans="15:15" x14ac:dyDescent="0.2">
      <c r="O36330" s="62"/>
    </row>
    <row r="36331" spans="15:15" x14ac:dyDescent="0.2">
      <c r="O36331" s="62"/>
    </row>
    <row r="36332" spans="15:15" x14ac:dyDescent="0.2">
      <c r="O36332" s="62"/>
    </row>
    <row r="36333" spans="15:15" x14ac:dyDescent="0.2">
      <c r="O36333" s="62"/>
    </row>
    <row r="36334" spans="15:15" x14ac:dyDescent="0.2">
      <c r="O36334" s="62"/>
    </row>
    <row r="36335" spans="15:15" x14ac:dyDescent="0.2">
      <c r="O36335" s="62"/>
    </row>
    <row r="36336" spans="15:15" x14ac:dyDescent="0.2">
      <c r="O36336" s="62"/>
    </row>
    <row r="36337" spans="15:15" x14ac:dyDescent="0.2">
      <c r="O36337" s="62"/>
    </row>
    <row r="36338" spans="15:15" x14ac:dyDescent="0.2">
      <c r="O36338" s="62"/>
    </row>
    <row r="36339" spans="15:15" x14ac:dyDescent="0.2">
      <c r="O36339" s="62"/>
    </row>
    <row r="36340" spans="15:15" x14ac:dyDescent="0.2">
      <c r="O36340" s="62"/>
    </row>
    <row r="36341" spans="15:15" x14ac:dyDescent="0.2">
      <c r="O36341" s="62"/>
    </row>
    <row r="36342" spans="15:15" x14ac:dyDescent="0.2">
      <c r="O36342" s="62"/>
    </row>
    <row r="36343" spans="15:15" x14ac:dyDescent="0.2">
      <c r="O36343" s="62"/>
    </row>
    <row r="36344" spans="15:15" x14ac:dyDescent="0.2">
      <c r="O36344" s="62"/>
    </row>
    <row r="36345" spans="15:15" x14ac:dyDescent="0.2">
      <c r="O36345" s="62"/>
    </row>
    <row r="36346" spans="15:15" x14ac:dyDescent="0.2">
      <c r="O36346" s="62"/>
    </row>
    <row r="36347" spans="15:15" x14ac:dyDescent="0.2">
      <c r="O36347" s="62"/>
    </row>
    <row r="36348" spans="15:15" x14ac:dyDescent="0.2">
      <c r="O36348" s="62"/>
    </row>
    <row r="36349" spans="15:15" x14ac:dyDescent="0.2">
      <c r="O36349" s="62"/>
    </row>
    <row r="36350" spans="15:15" x14ac:dyDescent="0.2">
      <c r="O36350" s="62"/>
    </row>
    <row r="36351" spans="15:15" x14ac:dyDescent="0.2">
      <c r="O36351" s="62"/>
    </row>
    <row r="36352" spans="15:15" x14ac:dyDescent="0.2">
      <c r="O36352" s="62"/>
    </row>
    <row r="36353" spans="15:15" x14ac:dyDescent="0.2">
      <c r="O36353" s="62"/>
    </row>
    <row r="36354" spans="15:15" x14ac:dyDescent="0.2">
      <c r="O36354" s="62"/>
    </row>
    <row r="36355" spans="15:15" x14ac:dyDescent="0.2">
      <c r="O36355" s="62"/>
    </row>
    <row r="36356" spans="15:15" x14ac:dyDescent="0.2">
      <c r="O36356" s="62"/>
    </row>
    <row r="36357" spans="15:15" x14ac:dyDescent="0.2">
      <c r="O36357" s="62"/>
    </row>
    <row r="36358" spans="15:15" x14ac:dyDescent="0.2">
      <c r="O36358" s="62"/>
    </row>
    <row r="36359" spans="15:15" x14ac:dyDescent="0.2">
      <c r="O36359" s="62"/>
    </row>
    <row r="36360" spans="15:15" x14ac:dyDescent="0.2">
      <c r="O36360" s="62"/>
    </row>
    <row r="36361" spans="15:15" x14ac:dyDescent="0.2">
      <c r="O36361" s="62"/>
    </row>
    <row r="36362" spans="15:15" x14ac:dyDescent="0.2">
      <c r="O36362" s="62"/>
    </row>
    <row r="36363" spans="15:15" x14ac:dyDescent="0.2">
      <c r="O36363" s="62"/>
    </row>
    <row r="36364" spans="15:15" x14ac:dyDescent="0.2">
      <c r="O36364" s="62"/>
    </row>
    <row r="36365" spans="15:15" x14ac:dyDescent="0.2">
      <c r="O36365" s="62"/>
    </row>
    <row r="36366" spans="15:15" x14ac:dyDescent="0.2">
      <c r="O36366" s="62"/>
    </row>
    <row r="36367" spans="15:15" x14ac:dyDescent="0.2">
      <c r="O36367" s="62"/>
    </row>
    <row r="36368" spans="15:15" x14ac:dyDescent="0.2">
      <c r="O36368" s="62"/>
    </row>
    <row r="36369" spans="15:15" x14ac:dyDescent="0.2">
      <c r="O36369" s="62"/>
    </row>
    <row r="36370" spans="15:15" x14ac:dyDescent="0.2">
      <c r="O36370" s="62"/>
    </row>
    <row r="36371" spans="15:15" x14ac:dyDescent="0.2">
      <c r="O36371" s="62"/>
    </row>
    <row r="36372" spans="15:15" x14ac:dyDescent="0.2">
      <c r="O36372" s="62"/>
    </row>
    <row r="36373" spans="15:15" x14ac:dyDescent="0.2">
      <c r="O36373" s="62"/>
    </row>
    <row r="36374" spans="15:15" x14ac:dyDescent="0.2">
      <c r="O36374" s="62"/>
    </row>
    <row r="36375" spans="15:15" x14ac:dyDescent="0.2">
      <c r="O36375" s="62"/>
    </row>
    <row r="36376" spans="15:15" x14ac:dyDescent="0.2">
      <c r="O36376" s="62"/>
    </row>
    <row r="36377" spans="15:15" x14ac:dyDescent="0.2">
      <c r="O36377" s="62"/>
    </row>
    <row r="36378" spans="15:15" x14ac:dyDescent="0.2">
      <c r="O36378" s="62"/>
    </row>
    <row r="36379" spans="15:15" x14ac:dyDescent="0.2">
      <c r="O36379" s="62"/>
    </row>
    <row r="36380" spans="15:15" x14ac:dyDescent="0.2">
      <c r="O36380" s="62"/>
    </row>
    <row r="36381" spans="15:15" x14ac:dyDescent="0.2">
      <c r="O36381" s="62"/>
    </row>
    <row r="36382" spans="15:15" x14ac:dyDescent="0.2">
      <c r="O36382" s="62"/>
    </row>
    <row r="36383" spans="15:15" x14ac:dyDescent="0.2">
      <c r="O36383" s="62"/>
    </row>
    <row r="36384" spans="15:15" x14ac:dyDescent="0.2">
      <c r="O36384" s="62"/>
    </row>
    <row r="36385" spans="15:15" x14ac:dyDescent="0.2">
      <c r="O36385" s="62"/>
    </row>
    <row r="36386" spans="15:15" x14ac:dyDescent="0.2">
      <c r="O36386" s="62"/>
    </row>
    <row r="36387" spans="15:15" x14ac:dyDescent="0.2">
      <c r="O36387" s="62"/>
    </row>
    <row r="36388" spans="15:15" x14ac:dyDescent="0.2">
      <c r="O36388" s="62"/>
    </row>
    <row r="36389" spans="15:15" x14ac:dyDescent="0.2">
      <c r="O36389" s="62"/>
    </row>
    <row r="36390" spans="15:15" x14ac:dyDescent="0.2">
      <c r="O36390" s="62"/>
    </row>
    <row r="36391" spans="15:15" x14ac:dyDescent="0.2">
      <c r="O36391" s="62"/>
    </row>
    <row r="36392" spans="15:15" x14ac:dyDescent="0.2">
      <c r="O36392" s="62"/>
    </row>
    <row r="36393" spans="15:15" x14ac:dyDescent="0.2">
      <c r="O36393" s="62"/>
    </row>
    <row r="36394" spans="15:15" x14ac:dyDescent="0.2">
      <c r="O36394" s="62"/>
    </row>
    <row r="36395" spans="15:15" x14ac:dyDescent="0.2">
      <c r="O36395" s="62"/>
    </row>
    <row r="36396" spans="15:15" x14ac:dyDescent="0.2">
      <c r="O36396" s="62"/>
    </row>
    <row r="36397" spans="15:15" x14ac:dyDescent="0.2">
      <c r="O36397" s="62"/>
    </row>
    <row r="36398" spans="15:15" x14ac:dyDescent="0.2">
      <c r="O36398" s="62"/>
    </row>
    <row r="36399" spans="15:15" x14ac:dyDescent="0.2">
      <c r="O36399" s="62"/>
    </row>
    <row r="36400" spans="15:15" x14ac:dyDescent="0.2">
      <c r="O36400" s="62"/>
    </row>
    <row r="36401" spans="15:15" x14ac:dyDescent="0.2">
      <c r="O36401" s="62"/>
    </row>
    <row r="36402" spans="15:15" x14ac:dyDescent="0.2">
      <c r="O36402" s="62"/>
    </row>
    <row r="36403" spans="15:15" x14ac:dyDescent="0.2">
      <c r="O36403" s="62"/>
    </row>
    <row r="36404" spans="15:15" x14ac:dyDescent="0.2">
      <c r="O36404" s="62"/>
    </row>
    <row r="36405" spans="15:15" x14ac:dyDescent="0.2">
      <c r="O36405" s="62"/>
    </row>
    <row r="36406" spans="15:15" x14ac:dyDescent="0.2">
      <c r="O36406" s="62"/>
    </row>
    <row r="36407" spans="15:15" x14ac:dyDescent="0.2">
      <c r="O36407" s="62"/>
    </row>
    <row r="36408" spans="15:15" x14ac:dyDescent="0.2">
      <c r="O36408" s="62"/>
    </row>
    <row r="36409" spans="15:15" x14ac:dyDescent="0.2">
      <c r="O36409" s="62"/>
    </row>
    <row r="36410" spans="15:15" x14ac:dyDescent="0.2">
      <c r="O36410" s="62"/>
    </row>
    <row r="36411" spans="15:15" x14ac:dyDescent="0.2">
      <c r="O36411" s="62"/>
    </row>
    <row r="36412" spans="15:15" x14ac:dyDescent="0.2">
      <c r="O36412" s="62"/>
    </row>
    <row r="36413" spans="15:15" x14ac:dyDescent="0.2">
      <c r="O36413" s="62"/>
    </row>
    <row r="36414" spans="15:15" x14ac:dyDescent="0.2">
      <c r="O36414" s="62"/>
    </row>
    <row r="36415" spans="15:15" x14ac:dyDescent="0.2">
      <c r="O36415" s="62"/>
    </row>
    <row r="36416" spans="15:15" x14ac:dyDescent="0.2">
      <c r="O36416" s="62"/>
    </row>
    <row r="36417" spans="15:15" x14ac:dyDescent="0.2">
      <c r="O36417" s="62"/>
    </row>
    <row r="36418" spans="15:15" x14ac:dyDescent="0.2">
      <c r="O36418" s="62"/>
    </row>
    <row r="36419" spans="15:15" x14ac:dyDescent="0.2">
      <c r="O36419" s="62"/>
    </row>
    <row r="36420" spans="15:15" x14ac:dyDescent="0.2">
      <c r="O36420" s="62"/>
    </row>
    <row r="36421" spans="15:15" x14ac:dyDescent="0.2">
      <c r="O36421" s="62"/>
    </row>
    <row r="36422" spans="15:15" x14ac:dyDescent="0.2">
      <c r="O36422" s="62"/>
    </row>
    <row r="36423" spans="15:15" x14ac:dyDescent="0.2">
      <c r="O36423" s="62"/>
    </row>
    <row r="36424" spans="15:15" x14ac:dyDescent="0.2">
      <c r="O36424" s="62"/>
    </row>
    <row r="36425" spans="15:15" x14ac:dyDescent="0.2">
      <c r="O36425" s="62"/>
    </row>
    <row r="36426" spans="15:15" x14ac:dyDescent="0.2">
      <c r="O36426" s="62"/>
    </row>
    <row r="36427" spans="15:15" x14ac:dyDescent="0.2">
      <c r="O36427" s="62"/>
    </row>
    <row r="36428" spans="15:15" x14ac:dyDescent="0.2">
      <c r="O36428" s="62"/>
    </row>
    <row r="36429" spans="15:15" x14ac:dyDescent="0.2">
      <c r="O36429" s="62"/>
    </row>
    <row r="36430" spans="15:15" x14ac:dyDescent="0.2">
      <c r="O36430" s="62"/>
    </row>
    <row r="36431" spans="15:15" x14ac:dyDescent="0.2">
      <c r="O36431" s="62"/>
    </row>
    <row r="36432" spans="15:15" x14ac:dyDescent="0.2">
      <c r="O36432" s="62"/>
    </row>
    <row r="36433" spans="15:15" x14ac:dyDescent="0.2">
      <c r="O36433" s="62"/>
    </row>
    <row r="36434" spans="15:15" x14ac:dyDescent="0.2">
      <c r="O36434" s="62"/>
    </row>
    <row r="36435" spans="15:15" x14ac:dyDescent="0.2">
      <c r="O36435" s="62"/>
    </row>
    <row r="36436" spans="15:15" x14ac:dyDescent="0.2">
      <c r="O36436" s="62"/>
    </row>
    <row r="36437" spans="15:15" x14ac:dyDescent="0.2">
      <c r="O36437" s="62"/>
    </row>
    <row r="36438" spans="15:15" x14ac:dyDescent="0.2">
      <c r="O36438" s="62"/>
    </row>
    <row r="36439" spans="15:15" x14ac:dyDescent="0.2">
      <c r="O36439" s="62"/>
    </row>
    <row r="36440" spans="15:15" x14ac:dyDescent="0.2">
      <c r="O36440" s="62"/>
    </row>
    <row r="36441" spans="15:15" x14ac:dyDescent="0.2">
      <c r="O36441" s="62"/>
    </row>
    <row r="36442" spans="15:15" x14ac:dyDescent="0.2">
      <c r="O36442" s="62"/>
    </row>
    <row r="36443" spans="15:15" x14ac:dyDescent="0.2">
      <c r="O36443" s="62"/>
    </row>
    <row r="36444" spans="15:15" x14ac:dyDescent="0.2">
      <c r="O36444" s="62"/>
    </row>
    <row r="36445" spans="15:15" x14ac:dyDescent="0.2">
      <c r="O36445" s="62"/>
    </row>
    <row r="36446" spans="15:15" x14ac:dyDescent="0.2">
      <c r="O36446" s="62"/>
    </row>
    <row r="36447" spans="15:15" x14ac:dyDescent="0.2">
      <c r="O36447" s="62"/>
    </row>
    <row r="36448" spans="15:15" x14ac:dyDescent="0.2">
      <c r="O36448" s="62"/>
    </row>
    <row r="36449" spans="15:15" x14ac:dyDescent="0.2">
      <c r="O36449" s="62"/>
    </row>
    <row r="36450" spans="15:15" x14ac:dyDescent="0.2">
      <c r="O36450" s="62"/>
    </row>
    <row r="36451" spans="15:15" x14ac:dyDescent="0.2">
      <c r="O36451" s="62"/>
    </row>
    <row r="36452" spans="15:15" x14ac:dyDescent="0.2">
      <c r="O36452" s="62"/>
    </row>
    <row r="36453" spans="15:15" x14ac:dyDescent="0.2">
      <c r="O36453" s="62"/>
    </row>
    <row r="36454" spans="15:15" x14ac:dyDescent="0.2">
      <c r="O36454" s="62"/>
    </row>
    <row r="36455" spans="15:15" x14ac:dyDescent="0.2">
      <c r="O36455" s="62"/>
    </row>
    <row r="36456" spans="15:15" x14ac:dyDescent="0.2">
      <c r="O36456" s="62"/>
    </row>
    <row r="36457" spans="15:15" x14ac:dyDescent="0.2">
      <c r="O36457" s="62"/>
    </row>
    <row r="36458" spans="15:15" x14ac:dyDescent="0.2">
      <c r="O36458" s="62"/>
    </row>
    <row r="36459" spans="15:15" x14ac:dyDescent="0.2">
      <c r="O36459" s="62"/>
    </row>
    <row r="36460" spans="15:15" x14ac:dyDescent="0.2">
      <c r="O36460" s="62"/>
    </row>
    <row r="36461" spans="15:15" x14ac:dyDescent="0.2">
      <c r="O36461" s="62"/>
    </row>
    <row r="36462" spans="15:15" x14ac:dyDescent="0.2">
      <c r="O36462" s="62"/>
    </row>
    <row r="36463" spans="15:15" x14ac:dyDescent="0.2">
      <c r="O36463" s="62"/>
    </row>
    <row r="36464" spans="15:15" x14ac:dyDescent="0.2">
      <c r="O36464" s="62"/>
    </row>
    <row r="36465" spans="15:15" x14ac:dyDescent="0.2">
      <c r="O36465" s="62"/>
    </row>
    <row r="36466" spans="15:15" x14ac:dyDescent="0.2">
      <c r="O36466" s="62"/>
    </row>
    <row r="36467" spans="15:15" x14ac:dyDescent="0.2">
      <c r="O36467" s="62"/>
    </row>
    <row r="36468" spans="15:15" x14ac:dyDescent="0.2">
      <c r="O36468" s="62"/>
    </row>
    <row r="36469" spans="15:15" x14ac:dyDescent="0.2">
      <c r="O36469" s="62"/>
    </row>
    <row r="36470" spans="15:15" x14ac:dyDescent="0.2">
      <c r="O36470" s="62"/>
    </row>
    <row r="36471" spans="15:15" x14ac:dyDescent="0.2">
      <c r="O36471" s="62"/>
    </row>
    <row r="36472" spans="15:15" x14ac:dyDescent="0.2">
      <c r="O36472" s="62"/>
    </row>
    <row r="36473" spans="15:15" x14ac:dyDescent="0.2">
      <c r="O36473" s="62"/>
    </row>
    <row r="36474" spans="15:15" x14ac:dyDescent="0.2">
      <c r="O36474" s="62"/>
    </row>
    <row r="36475" spans="15:15" x14ac:dyDescent="0.2">
      <c r="O36475" s="62"/>
    </row>
    <row r="36476" spans="15:15" x14ac:dyDescent="0.2">
      <c r="O36476" s="62"/>
    </row>
    <row r="36477" spans="15:15" x14ac:dyDescent="0.2">
      <c r="O36477" s="62"/>
    </row>
    <row r="36478" spans="15:15" x14ac:dyDescent="0.2">
      <c r="O36478" s="62"/>
    </row>
    <row r="36479" spans="15:15" x14ac:dyDescent="0.2">
      <c r="O36479" s="62"/>
    </row>
    <row r="36480" spans="15:15" x14ac:dyDescent="0.2">
      <c r="O36480" s="62"/>
    </row>
    <row r="36481" spans="15:15" x14ac:dyDescent="0.2">
      <c r="O36481" s="62"/>
    </row>
    <row r="36482" spans="15:15" x14ac:dyDescent="0.2">
      <c r="O36482" s="62"/>
    </row>
    <row r="36483" spans="15:15" x14ac:dyDescent="0.2">
      <c r="O36483" s="62"/>
    </row>
    <row r="36484" spans="15:15" x14ac:dyDescent="0.2">
      <c r="O36484" s="62"/>
    </row>
    <row r="36485" spans="15:15" x14ac:dyDescent="0.2">
      <c r="O36485" s="62"/>
    </row>
    <row r="36486" spans="15:15" x14ac:dyDescent="0.2">
      <c r="O36486" s="62"/>
    </row>
    <row r="36487" spans="15:15" x14ac:dyDescent="0.2">
      <c r="O36487" s="62"/>
    </row>
    <row r="36488" spans="15:15" x14ac:dyDescent="0.2">
      <c r="O36488" s="62"/>
    </row>
    <row r="36489" spans="15:15" x14ac:dyDescent="0.2">
      <c r="O36489" s="62"/>
    </row>
    <row r="36490" spans="15:15" x14ac:dyDescent="0.2">
      <c r="O36490" s="62"/>
    </row>
    <row r="36491" spans="15:15" x14ac:dyDescent="0.2">
      <c r="O36491" s="62"/>
    </row>
    <row r="36492" spans="15:15" x14ac:dyDescent="0.2">
      <c r="O36492" s="62"/>
    </row>
    <row r="36493" spans="15:15" x14ac:dyDescent="0.2">
      <c r="O36493" s="62"/>
    </row>
    <row r="36494" spans="15:15" x14ac:dyDescent="0.2">
      <c r="O36494" s="62"/>
    </row>
    <row r="36495" spans="15:15" x14ac:dyDescent="0.2">
      <c r="O36495" s="62"/>
    </row>
    <row r="36496" spans="15:15" x14ac:dyDescent="0.2">
      <c r="O36496" s="62"/>
    </row>
    <row r="36497" spans="15:15" x14ac:dyDescent="0.2">
      <c r="O36497" s="62"/>
    </row>
    <row r="36498" spans="15:15" x14ac:dyDescent="0.2">
      <c r="O36498" s="62"/>
    </row>
    <row r="36499" spans="15:15" x14ac:dyDescent="0.2">
      <c r="O36499" s="62"/>
    </row>
    <row r="36500" spans="15:15" x14ac:dyDescent="0.2">
      <c r="O36500" s="62"/>
    </row>
    <row r="36501" spans="15:15" x14ac:dyDescent="0.2">
      <c r="O36501" s="62"/>
    </row>
    <row r="36502" spans="15:15" x14ac:dyDescent="0.2">
      <c r="O36502" s="62"/>
    </row>
    <row r="36503" spans="15:15" x14ac:dyDescent="0.2">
      <c r="O36503" s="62"/>
    </row>
    <row r="36504" spans="15:15" x14ac:dyDescent="0.2">
      <c r="O36504" s="62"/>
    </row>
    <row r="36505" spans="15:15" x14ac:dyDescent="0.2">
      <c r="O36505" s="62"/>
    </row>
    <row r="36506" spans="15:15" x14ac:dyDescent="0.2">
      <c r="O36506" s="62"/>
    </row>
    <row r="36507" spans="15:15" x14ac:dyDescent="0.2">
      <c r="O36507" s="62"/>
    </row>
    <row r="36508" spans="15:15" x14ac:dyDescent="0.2">
      <c r="O36508" s="62"/>
    </row>
    <row r="36509" spans="15:15" x14ac:dyDescent="0.2">
      <c r="O36509" s="62"/>
    </row>
    <row r="36510" spans="15:15" x14ac:dyDescent="0.2">
      <c r="O36510" s="62"/>
    </row>
    <row r="36511" spans="15:15" x14ac:dyDescent="0.2">
      <c r="O36511" s="62"/>
    </row>
    <row r="36512" spans="15:15" x14ac:dyDescent="0.2">
      <c r="O36512" s="62"/>
    </row>
    <row r="36513" spans="15:15" x14ac:dyDescent="0.2">
      <c r="O36513" s="62"/>
    </row>
    <row r="36514" spans="15:15" x14ac:dyDescent="0.2">
      <c r="O36514" s="62"/>
    </row>
    <row r="36515" spans="15:15" x14ac:dyDescent="0.2">
      <c r="O36515" s="62"/>
    </row>
    <row r="36516" spans="15:15" x14ac:dyDescent="0.2">
      <c r="O36516" s="62"/>
    </row>
    <row r="36517" spans="15:15" x14ac:dyDescent="0.2">
      <c r="O36517" s="62"/>
    </row>
    <row r="36518" spans="15:15" x14ac:dyDescent="0.2">
      <c r="O36518" s="62"/>
    </row>
    <row r="36519" spans="15:15" x14ac:dyDescent="0.2">
      <c r="O36519" s="62"/>
    </row>
    <row r="36520" spans="15:15" x14ac:dyDescent="0.2">
      <c r="O36520" s="62"/>
    </row>
    <row r="36521" spans="15:15" x14ac:dyDescent="0.2">
      <c r="O36521" s="62"/>
    </row>
    <row r="36522" spans="15:15" x14ac:dyDescent="0.2">
      <c r="O36522" s="62"/>
    </row>
    <row r="36523" spans="15:15" x14ac:dyDescent="0.2">
      <c r="O36523" s="62"/>
    </row>
    <row r="36524" spans="15:15" x14ac:dyDescent="0.2">
      <c r="O36524" s="62"/>
    </row>
    <row r="36525" spans="15:15" x14ac:dyDescent="0.2">
      <c r="O36525" s="62"/>
    </row>
    <row r="36526" spans="15:15" x14ac:dyDescent="0.2">
      <c r="O36526" s="62"/>
    </row>
    <row r="36527" spans="15:15" x14ac:dyDescent="0.2">
      <c r="O36527" s="62"/>
    </row>
    <row r="36528" spans="15:15" x14ac:dyDescent="0.2">
      <c r="O36528" s="62"/>
    </row>
    <row r="36529" spans="15:15" x14ac:dyDescent="0.2">
      <c r="O36529" s="62"/>
    </row>
    <row r="36530" spans="15:15" x14ac:dyDescent="0.2">
      <c r="O36530" s="62"/>
    </row>
    <row r="36531" spans="15:15" x14ac:dyDescent="0.2">
      <c r="O36531" s="62"/>
    </row>
    <row r="36532" spans="15:15" x14ac:dyDescent="0.2">
      <c r="O36532" s="62"/>
    </row>
    <row r="36533" spans="15:15" x14ac:dyDescent="0.2">
      <c r="O36533" s="62"/>
    </row>
    <row r="36534" spans="15:15" x14ac:dyDescent="0.2">
      <c r="O36534" s="62"/>
    </row>
    <row r="36535" spans="15:15" x14ac:dyDescent="0.2">
      <c r="O36535" s="62"/>
    </row>
    <row r="36536" spans="15:15" x14ac:dyDescent="0.2">
      <c r="O36536" s="62"/>
    </row>
    <row r="36537" spans="15:15" x14ac:dyDescent="0.2">
      <c r="O36537" s="62"/>
    </row>
    <row r="36538" spans="15:15" x14ac:dyDescent="0.2">
      <c r="O36538" s="62"/>
    </row>
    <row r="36539" spans="15:15" x14ac:dyDescent="0.2">
      <c r="O36539" s="62"/>
    </row>
    <row r="36540" spans="15:15" x14ac:dyDescent="0.2">
      <c r="O36540" s="62"/>
    </row>
    <row r="36541" spans="15:15" x14ac:dyDescent="0.2">
      <c r="O36541" s="62"/>
    </row>
    <row r="36542" spans="15:15" x14ac:dyDescent="0.2">
      <c r="O36542" s="62"/>
    </row>
    <row r="36543" spans="15:15" x14ac:dyDescent="0.2">
      <c r="O36543" s="62"/>
    </row>
    <row r="36544" spans="15:15" x14ac:dyDescent="0.2">
      <c r="O36544" s="62"/>
    </row>
    <row r="36545" spans="15:15" x14ac:dyDescent="0.2">
      <c r="O36545" s="62"/>
    </row>
    <row r="36546" spans="15:15" x14ac:dyDescent="0.2">
      <c r="O36546" s="62"/>
    </row>
    <row r="36547" spans="15:15" x14ac:dyDescent="0.2">
      <c r="O36547" s="62"/>
    </row>
    <row r="36548" spans="15:15" x14ac:dyDescent="0.2">
      <c r="O36548" s="62"/>
    </row>
    <row r="36549" spans="15:15" x14ac:dyDescent="0.2">
      <c r="O36549" s="62"/>
    </row>
    <row r="36550" spans="15:15" x14ac:dyDescent="0.2">
      <c r="O36550" s="62"/>
    </row>
    <row r="36551" spans="15:15" x14ac:dyDescent="0.2">
      <c r="O36551" s="62"/>
    </row>
    <row r="36552" spans="15:15" x14ac:dyDescent="0.2">
      <c r="O36552" s="62"/>
    </row>
    <row r="36553" spans="15:15" x14ac:dyDescent="0.2">
      <c r="O36553" s="62"/>
    </row>
    <row r="36554" spans="15:15" x14ac:dyDescent="0.2">
      <c r="O36554" s="62"/>
    </row>
    <row r="36555" spans="15:15" x14ac:dyDescent="0.2">
      <c r="O36555" s="62"/>
    </row>
    <row r="36556" spans="15:15" x14ac:dyDescent="0.2">
      <c r="O36556" s="62"/>
    </row>
    <row r="36557" spans="15:15" x14ac:dyDescent="0.2">
      <c r="O36557" s="62"/>
    </row>
    <row r="36558" spans="15:15" x14ac:dyDescent="0.2">
      <c r="O36558" s="62"/>
    </row>
    <row r="36559" spans="15:15" x14ac:dyDescent="0.2">
      <c r="O36559" s="62"/>
    </row>
    <row r="36560" spans="15:15" x14ac:dyDescent="0.2">
      <c r="O36560" s="62"/>
    </row>
    <row r="36561" spans="15:15" x14ac:dyDescent="0.2">
      <c r="O36561" s="62"/>
    </row>
    <row r="36562" spans="15:15" x14ac:dyDescent="0.2">
      <c r="O36562" s="62"/>
    </row>
    <row r="36563" spans="15:15" x14ac:dyDescent="0.2">
      <c r="O36563" s="62"/>
    </row>
    <row r="36564" spans="15:15" x14ac:dyDescent="0.2">
      <c r="O36564" s="62"/>
    </row>
    <row r="36565" spans="15:15" x14ac:dyDescent="0.2">
      <c r="O36565" s="62"/>
    </row>
    <row r="36566" spans="15:15" x14ac:dyDescent="0.2">
      <c r="O36566" s="62"/>
    </row>
    <row r="36567" spans="15:15" x14ac:dyDescent="0.2">
      <c r="O36567" s="62"/>
    </row>
    <row r="36568" spans="15:15" x14ac:dyDescent="0.2">
      <c r="O36568" s="62"/>
    </row>
    <row r="36569" spans="15:15" x14ac:dyDescent="0.2">
      <c r="O36569" s="62"/>
    </row>
    <row r="36570" spans="15:15" x14ac:dyDescent="0.2">
      <c r="O36570" s="62"/>
    </row>
    <row r="36571" spans="15:15" x14ac:dyDescent="0.2">
      <c r="O36571" s="62"/>
    </row>
    <row r="36572" spans="15:15" x14ac:dyDescent="0.2">
      <c r="O36572" s="62"/>
    </row>
    <row r="36573" spans="15:15" x14ac:dyDescent="0.2">
      <c r="O36573" s="62"/>
    </row>
    <row r="36574" spans="15:15" x14ac:dyDescent="0.2">
      <c r="O36574" s="62"/>
    </row>
    <row r="36575" spans="15:15" x14ac:dyDescent="0.2">
      <c r="O36575" s="62"/>
    </row>
    <row r="36576" spans="15:15" x14ac:dyDescent="0.2">
      <c r="O36576" s="62"/>
    </row>
    <row r="36577" spans="15:15" x14ac:dyDescent="0.2">
      <c r="O36577" s="62"/>
    </row>
    <row r="36578" spans="15:15" x14ac:dyDescent="0.2">
      <c r="O36578" s="62"/>
    </row>
    <row r="36579" spans="15:15" x14ac:dyDescent="0.2">
      <c r="O36579" s="62"/>
    </row>
    <row r="36580" spans="15:15" x14ac:dyDescent="0.2">
      <c r="O36580" s="62"/>
    </row>
    <row r="36581" spans="15:15" x14ac:dyDescent="0.2">
      <c r="O36581" s="62"/>
    </row>
    <row r="36582" spans="15:15" x14ac:dyDescent="0.2">
      <c r="O36582" s="62"/>
    </row>
    <row r="36583" spans="15:15" x14ac:dyDescent="0.2">
      <c r="O36583" s="62"/>
    </row>
    <row r="36584" spans="15:15" x14ac:dyDescent="0.2">
      <c r="O36584" s="62"/>
    </row>
    <row r="36585" spans="15:15" x14ac:dyDescent="0.2">
      <c r="O36585" s="62"/>
    </row>
    <row r="36586" spans="15:15" x14ac:dyDescent="0.2">
      <c r="O36586" s="62"/>
    </row>
    <row r="36587" spans="15:15" x14ac:dyDescent="0.2">
      <c r="O36587" s="62"/>
    </row>
    <row r="36588" spans="15:15" x14ac:dyDescent="0.2">
      <c r="O36588" s="62"/>
    </row>
    <row r="36589" spans="15:15" x14ac:dyDescent="0.2">
      <c r="O36589" s="62"/>
    </row>
    <row r="36590" spans="15:15" x14ac:dyDescent="0.2">
      <c r="O36590" s="62"/>
    </row>
    <row r="36591" spans="15:15" x14ac:dyDescent="0.2">
      <c r="O36591" s="62"/>
    </row>
    <row r="36592" spans="15:15" x14ac:dyDescent="0.2">
      <c r="O36592" s="62"/>
    </row>
    <row r="36593" spans="15:15" x14ac:dyDescent="0.2">
      <c r="O36593" s="62"/>
    </row>
    <row r="36594" spans="15:15" x14ac:dyDescent="0.2">
      <c r="O36594" s="62"/>
    </row>
    <row r="36595" spans="15:15" x14ac:dyDescent="0.2">
      <c r="O36595" s="62"/>
    </row>
    <row r="36596" spans="15:15" x14ac:dyDescent="0.2">
      <c r="O36596" s="62"/>
    </row>
    <row r="36597" spans="15:15" x14ac:dyDescent="0.2">
      <c r="O36597" s="62"/>
    </row>
    <row r="36598" spans="15:15" x14ac:dyDescent="0.2">
      <c r="O36598" s="62"/>
    </row>
    <row r="36599" spans="15:15" x14ac:dyDescent="0.2">
      <c r="O36599" s="62"/>
    </row>
    <row r="36600" spans="15:15" x14ac:dyDescent="0.2">
      <c r="O36600" s="62"/>
    </row>
    <row r="36601" spans="15:15" x14ac:dyDescent="0.2">
      <c r="O36601" s="62"/>
    </row>
    <row r="36602" spans="15:15" x14ac:dyDescent="0.2">
      <c r="O36602" s="62"/>
    </row>
    <row r="36603" spans="15:15" x14ac:dyDescent="0.2">
      <c r="O36603" s="62"/>
    </row>
    <row r="36604" spans="15:15" x14ac:dyDescent="0.2">
      <c r="O36604" s="62"/>
    </row>
    <row r="36605" spans="15:15" x14ac:dyDescent="0.2">
      <c r="O36605" s="62"/>
    </row>
    <row r="36606" spans="15:15" x14ac:dyDescent="0.2">
      <c r="O36606" s="62"/>
    </row>
    <row r="36607" spans="15:15" x14ac:dyDescent="0.2">
      <c r="O36607" s="62"/>
    </row>
    <row r="36608" spans="15:15" x14ac:dyDescent="0.2">
      <c r="O36608" s="62"/>
    </row>
    <row r="36609" spans="15:15" x14ac:dyDescent="0.2">
      <c r="O36609" s="62"/>
    </row>
    <row r="36610" spans="15:15" x14ac:dyDescent="0.2">
      <c r="O36610" s="62"/>
    </row>
    <row r="36611" spans="15:15" x14ac:dyDescent="0.2">
      <c r="O36611" s="62"/>
    </row>
    <row r="36612" spans="15:15" x14ac:dyDescent="0.2">
      <c r="O36612" s="62"/>
    </row>
    <row r="36613" spans="15:15" x14ac:dyDescent="0.2">
      <c r="O36613" s="62"/>
    </row>
    <row r="36614" spans="15:15" x14ac:dyDescent="0.2">
      <c r="O36614" s="62"/>
    </row>
    <row r="36615" spans="15:15" x14ac:dyDescent="0.2">
      <c r="O36615" s="62"/>
    </row>
    <row r="36616" spans="15:15" x14ac:dyDescent="0.2">
      <c r="O36616" s="62"/>
    </row>
    <row r="36617" spans="15:15" x14ac:dyDescent="0.2">
      <c r="O36617" s="62"/>
    </row>
    <row r="36618" spans="15:15" x14ac:dyDescent="0.2">
      <c r="O36618" s="62"/>
    </row>
    <row r="36619" spans="15:15" x14ac:dyDescent="0.2">
      <c r="O36619" s="62"/>
    </row>
    <row r="36620" spans="15:15" x14ac:dyDescent="0.2">
      <c r="O36620" s="62"/>
    </row>
    <row r="36621" spans="15:15" x14ac:dyDescent="0.2">
      <c r="O36621" s="62"/>
    </row>
    <row r="36622" spans="15:15" x14ac:dyDescent="0.2">
      <c r="O36622" s="62"/>
    </row>
    <row r="36623" spans="15:15" x14ac:dyDescent="0.2">
      <c r="O36623" s="62"/>
    </row>
    <row r="36624" spans="15:15" x14ac:dyDescent="0.2">
      <c r="O36624" s="62"/>
    </row>
    <row r="36625" spans="15:15" x14ac:dyDescent="0.2">
      <c r="O36625" s="62"/>
    </row>
    <row r="36626" spans="15:15" x14ac:dyDescent="0.2">
      <c r="O36626" s="62"/>
    </row>
    <row r="36627" spans="15:15" x14ac:dyDescent="0.2">
      <c r="O36627" s="62"/>
    </row>
    <row r="36628" spans="15:15" x14ac:dyDescent="0.2">
      <c r="O36628" s="62"/>
    </row>
    <row r="36629" spans="15:15" x14ac:dyDescent="0.2">
      <c r="O36629" s="62"/>
    </row>
    <row r="36630" spans="15:15" x14ac:dyDescent="0.2">
      <c r="O36630" s="62"/>
    </row>
    <row r="36631" spans="15:15" x14ac:dyDescent="0.2">
      <c r="O36631" s="62"/>
    </row>
    <row r="36632" spans="15:15" x14ac:dyDescent="0.2">
      <c r="O36632" s="62"/>
    </row>
    <row r="36633" spans="15:15" x14ac:dyDescent="0.2">
      <c r="O36633" s="62"/>
    </row>
    <row r="36634" spans="15:15" x14ac:dyDescent="0.2">
      <c r="O36634" s="62"/>
    </row>
    <row r="36635" spans="15:15" x14ac:dyDescent="0.2">
      <c r="O36635" s="62"/>
    </row>
    <row r="36636" spans="15:15" x14ac:dyDescent="0.2">
      <c r="O36636" s="62"/>
    </row>
    <row r="36637" spans="15:15" x14ac:dyDescent="0.2">
      <c r="O36637" s="62"/>
    </row>
    <row r="36638" spans="15:15" x14ac:dyDescent="0.2">
      <c r="O36638" s="62"/>
    </row>
    <row r="36639" spans="15:15" x14ac:dyDescent="0.2">
      <c r="O36639" s="62"/>
    </row>
    <row r="36640" spans="15:15" x14ac:dyDescent="0.2">
      <c r="O36640" s="62"/>
    </row>
    <row r="36641" spans="15:15" x14ac:dyDescent="0.2">
      <c r="O36641" s="62"/>
    </row>
    <row r="36642" spans="15:15" x14ac:dyDescent="0.2">
      <c r="O36642" s="62"/>
    </row>
    <row r="36643" spans="15:15" x14ac:dyDescent="0.2">
      <c r="O36643" s="62"/>
    </row>
    <row r="36644" spans="15:15" x14ac:dyDescent="0.2">
      <c r="O36644" s="62"/>
    </row>
    <row r="36645" spans="15:15" x14ac:dyDescent="0.2">
      <c r="O36645" s="62"/>
    </row>
    <row r="36646" spans="15:15" x14ac:dyDescent="0.2">
      <c r="O36646" s="62"/>
    </row>
    <row r="36647" spans="15:15" x14ac:dyDescent="0.2">
      <c r="O36647" s="62"/>
    </row>
    <row r="36648" spans="15:15" x14ac:dyDescent="0.2">
      <c r="O36648" s="62"/>
    </row>
    <row r="36649" spans="15:15" x14ac:dyDescent="0.2">
      <c r="O36649" s="62"/>
    </row>
    <row r="36650" spans="15:15" x14ac:dyDescent="0.2">
      <c r="O36650" s="62"/>
    </row>
    <row r="36651" spans="15:15" x14ac:dyDescent="0.2">
      <c r="O36651" s="62"/>
    </row>
    <row r="36652" spans="15:15" x14ac:dyDescent="0.2">
      <c r="O36652" s="62"/>
    </row>
    <row r="36653" spans="15:15" x14ac:dyDescent="0.2">
      <c r="O36653" s="62"/>
    </row>
    <row r="36654" spans="15:15" x14ac:dyDescent="0.2">
      <c r="O36654" s="62"/>
    </row>
    <row r="36655" spans="15:15" x14ac:dyDescent="0.2">
      <c r="O36655" s="62"/>
    </row>
    <row r="36656" spans="15:15" x14ac:dyDescent="0.2">
      <c r="O36656" s="62"/>
    </row>
    <row r="36657" spans="15:15" x14ac:dyDescent="0.2">
      <c r="O36657" s="62"/>
    </row>
    <row r="36658" spans="15:15" x14ac:dyDescent="0.2">
      <c r="O36658" s="62"/>
    </row>
    <row r="36659" spans="15:15" x14ac:dyDescent="0.2">
      <c r="O36659" s="62"/>
    </row>
    <row r="36660" spans="15:15" x14ac:dyDescent="0.2">
      <c r="O36660" s="62"/>
    </row>
    <row r="36661" spans="15:15" x14ac:dyDescent="0.2">
      <c r="O36661" s="62"/>
    </row>
    <row r="36662" spans="15:15" x14ac:dyDescent="0.2">
      <c r="O36662" s="62"/>
    </row>
    <row r="36663" spans="15:15" x14ac:dyDescent="0.2">
      <c r="O36663" s="62"/>
    </row>
    <row r="36664" spans="15:15" x14ac:dyDescent="0.2">
      <c r="O36664" s="62"/>
    </row>
    <row r="36665" spans="15:15" x14ac:dyDescent="0.2">
      <c r="O36665" s="62"/>
    </row>
    <row r="36666" spans="15:15" x14ac:dyDescent="0.2">
      <c r="O36666" s="62"/>
    </row>
    <row r="36667" spans="15:15" x14ac:dyDescent="0.2">
      <c r="O36667" s="62"/>
    </row>
    <row r="36668" spans="15:15" x14ac:dyDescent="0.2">
      <c r="O36668" s="62"/>
    </row>
    <row r="36669" spans="15:15" x14ac:dyDescent="0.2">
      <c r="O36669" s="62"/>
    </row>
    <row r="36670" spans="15:15" x14ac:dyDescent="0.2">
      <c r="O36670" s="62"/>
    </row>
    <row r="36671" spans="15:15" x14ac:dyDescent="0.2">
      <c r="O36671" s="62"/>
    </row>
    <row r="36672" spans="15:15" x14ac:dyDescent="0.2">
      <c r="O36672" s="62"/>
    </row>
    <row r="36673" spans="15:15" x14ac:dyDescent="0.2">
      <c r="O36673" s="62"/>
    </row>
    <row r="36674" spans="15:15" x14ac:dyDescent="0.2">
      <c r="O36674" s="62"/>
    </row>
    <row r="36675" spans="15:15" x14ac:dyDescent="0.2">
      <c r="O36675" s="62"/>
    </row>
    <row r="36676" spans="15:15" x14ac:dyDescent="0.2">
      <c r="O36676" s="62"/>
    </row>
    <row r="36677" spans="15:15" x14ac:dyDescent="0.2">
      <c r="O36677" s="62"/>
    </row>
    <row r="36678" spans="15:15" x14ac:dyDescent="0.2">
      <c r="O36678" s="62"/>
    </row>
    <row r="36679" spans="15:15" x14ac:dyDescent="0.2">
      <c r="O36679" s="62"/>
    </row>
    <row r="36680" spans="15:15" x14ac:dyDescent="0.2">
      <c r="O36680" s="62"/>
    </row>
    <row r="36681" spans="15:15" x14ac:dyDescent="0.2">
      <c r="O36681" s="62"/>
    </row>
    <row r="36682" spans="15:15" x14ac:dyDescent="0.2">
      <c r="O36682" s="62"/>
    </row>
    <row r="36683" spans="15:15" x14ac:dyDescent="0.2">
      <c r="O36683" s="62"/>
    </row>
    <row r="36684" spans="15:15" x14ac:dyDescent="0.2">
      <c r="O36684" s="62"/>
    </row>
    <row r="36685" spans="15:15" x14ac:dyDescent="0.2">
      <c r="O36685" s="62"/>
    </row>
    <row r="36686" spans="15:15" x14ac:dyDescent="0.2">
      <c r="O36686" s="62"/>
    </row>
    <row r="36687" spans="15:15" x14ac:dyDescent="0.2">
      <c r="O36687" s="62"/>
    </row>
    <row r="36688" spans="15:15" x14ac:dyDescent="0.2">
      <c r="O36688" s="62"/>
    </row>
    <row r="36689" spans="15:15" x14ac:dyDescent="0.2">
      <c r="O36689" s="62"/>
    </row>
    <row r="36690" spans="15:15" x14ac:dyDescent="0.2">
      <c r="O36690" s="62"/>
    </row>
    <row r="36691" spans="15:15" x14ac:dyDescent="0.2">
      <c r="O36691" s="62"/>
    </row>
    <row r="36692" spans="15:15" x14ac:dyDescent="0.2">
      <c r="O36692" s="62"/>
    </row>
    <row r="36693" spans="15:15" x14ac:dyDescent="0.2">
      <c r="O36693" s="62"/>
    </row>
    <row r="36694" spans="15:15" x14ac:dyDescent="0.2">
      <c r="O36694" s="62"/>
    </row>
    <row r="36695" spans="15:15" x14ac:dyDescent="0.2">
      <c r="O36695" s="62"/>
    </row>
    <row r="36696" spans="15:15" x14ac:dyDescent="0.2">
      <c r="O36696" s="62"/>
    </row>
    <row r="36697" spans="15:15" x14ac:dyDescent="0.2">
      <c r="O36697" s="62"/>
    </row>
    <row r="36698" spans="15:15" x14ac:dyDescent="0.2">
      <c r="O36698" s="62"/>
    </row>
    <row r="36699" spans="15:15" x14ac:dyDescent="0.2">
      <c r="O36699" s="62"/>
    </row>
    <row r="36700" spans="15:15" x14ac:dyDescent="0.2">
      <c r="O36700" s="62"/>
    </row>
    <row r="36701" spans="15:15" x14ac:dyDescent="0.2">
      <c r="O36701" s="62"/>
    </row>
    <row r="36702" spans="15:15" x14ac:dyDescent="0.2">
      <c r="O36702" s="62"/>
    </row>
    <row r="36703" spans="15:15" x14ac:dyDescent="0.2">
      <c r="O36703" s="62"/>
    </row>
    <row r="36704" spans="15:15" x14ac:dyDescent="0.2">
      <c r="O36704" s="62"/>
    </row>
    <row r="36705" spans="15:15" x14ac:dyDescent="0.2">
      <c r="O36705" s="62"/>
    </row>
    <row r="36706" spans="15:15" x14ac:dyDescent="0.2">
      <c r="O36706" s="62"/>
    </row>
    <row r="36707" spans="15:15" x14ac:dyDescent="0.2">
      <c r="O36707" s="62"/>
    </row>
    <row r="36708" spans="15:15" x14ac:dyDescent="0.2">
      <c r="O36708" s="62"/>
    </row>
    <row r="36709" spans="15:15" x14ac:dyDescent="0.2">
      <c r="O36709" s="62"/>
    </row>
    <row r="36710" spans="15:15" x14ac:dyDescent="0.2">
      <c r="O36710" s="62"/>
    </row>
    <row r="36711" spans="15:15" x14ac:dyDescent="0.2">
      <c r="O36711" s="62"/>
    </row>
    <row r="36712" spans="15:15" x14ac:dyDescent="0.2">
      <c r="O36712" s="62"/>
    </row>
    <row r="36713" spans="15:15" x14ac:dyDescent="0.2">
      <c r="O36713" s="62"/>
    </row>
    <row r="36714" spans="15:15" x14ac:dyDescent="0.2">
      <c r="O36714" s="62"/>
    </row>
    <row r="36715" spans="15:15" x14ac:dyDescent="0.2">
      <c r="O36715" s="62"/>
    </row>
    <row r="36716" spans="15:15" x14ac:dyDescent="0.2">
      <c r="O36716" s="62"/>
    </row>
    <row r="36717" spans="15:15" x14ac:dyDescent="0.2">
      <c r="O36717" s="62"/>
    </row>
    <row r="36718" spans="15:15" x14ac:dyDescent="0.2">
      <c r="O36718" s="62"/>
    </row>
    <row r="36719" spans="15:15" x14ac:dyDescent="0.2">
      <c r="O36719" s="62"/>
    </row>
    <row r="36720" spans="15:15" x14ac:dyDescent="0.2">
      <c r="O36720" s="62"/>
    </row>
    <row r="36721" spans="15:15" x14ac:dyDescent="0.2">
      <c r="O36721" s="62"/>
    </row>
    <row r="36722" spans="15:15" x14ac:dyDescent="0.2">
      <c r="O36722" s="62"/>
    </row>
    <row r="36723" spans="15:15" x14ac:dyDescent="0.2">
      <c r="O36723" s="62"/>
    </row>
    <row r="36724" spans="15:15" x14ac:dyDescent="0.2">
      <c r="O36724" s="62"/>
    </row>
    <row r="36725" spans="15:15" x14ac:dyDescent="0.2">
      <c r="O36725" s="62"/>
    </row>
    <row r="36726" spans="15:15" x14ac:dyDescent="0.2">
      <c r="O36726" s="62"/>
    </row>
    <row r="36727" spans="15:15" x14ac:dyDescent="0.2">
      <c r="O36727" s="62"/>
    </row>
    <row r="36728" spans="15:15" x14ac:dyDescent="0.2">
      <c r="O36728" s="62"/>
    </row>
    <row r="36729" spans="15:15" x14ac:dyDescent="0.2">
      <c r="O36729" s="62"/>
    </row>
    <row r="36730" spans="15:15" x14ac:dyDescent="0.2">
      <c r="O36730" s="62"/>
    </row>
    <row r="36731" spans="15:15" x14ac:dyDescent="0.2">
      <c r="O36731" s="62"/>
    </row>
    <row r="36732" spans="15:15" x14ac:dyDescent="0.2">
      <c r="O36732" s="62"/>
    </row>
    <row r="36733" spans="15:15" x14ac:dyDescent="0.2">
      <c r="O36733" s="62"/>
    </row>
    <row r="36734" spans="15:15" x14ac:dyDescent="0.2">
      <c r="O36734" s="62"/>
    </row>
    <row r="36735" spans="15:15" x14ac:dyDescent="0.2">
      <c r="O36735" s="62"/>
    </row>
    <row r="36736" spans="15:15" x14ac:dyDescent="0.2">
      <c r="O36736" s="62"/>
    </row>
    <row r="36737" spans="15:15" x14ac:dyDescent="0.2">
      <c r="O36737" s="62"/>
    </row>
    <row r="36738" spans="15:15" x14ac:dyDescent="0.2">
      <c r="O36738" s="62"/>
    </row>
    <row r="36739" spans="15:15" x14ac:dyDescent="0.2">
      <c r="O36739" s="62"/>
    </row>
    <row r="36740" spans="15:15" x14ac:dyDescent="0.2">
      <c r="O36740" s="62"/>
    </row>
    <row r="36741" spans="15:15" x14ac:dyDescent="0.2">
      <c r="O36741" s="62"/>
    </row>
    <row r="36742" spans="15:15" x14ac:dyDescent="0.2">
      <c r="O36742" s="62"/>
    </row>
    <row r="36743" spans="15:15" x14ac:dyDescent="0.2">
      <c r="O36743" s="62"/>
    </row>
    <row r="36744" spans="15:15" x14ac:dyDescent="0.2">
      <c r="O36744" s="62"/>
    </row>
    <row r="36745" spans="15:15" x14ac:dyDescent="0.2">
      <c r="O36745" s="62"/>
    </row>
    <row r="36746" spans="15:15" x14ac:dyDescent="0.2">
      <c r="O36746" s="62"/>
    </row>
    <row r="36747" spans="15:15" x14ac:dyDescent="0.2">
      <c r="O36747" s="62"/>
    </row>
    <row r="36748" spans="15:15" x14ac:dyDescent="0.2">
      <c r="O36748" s="62"/>
    </row>
    <row r="36749" spans="15:15" x14ac:dyDescent="0.2">
      <c r="O36749" s="62"/>
    </row>
    <row r="36750" spans="15:15" x14ac:dyDescent="0.2">
      <c r="O36750" s="62"/>
    </row>
    <row r="36751" spans="15:15" x14ac:dyDescent="0.2">
      <c r="O36751" s="62"/>
    </row>
    <row r="36752" spans="15:15" x14ac:dyDescent="0.2">
      <c r="O36752" s="62"/>
    </row>
    <row r="36753" spans="15:15" x14ac:dyDescent="0.2">
      <c r="O36753" s="62"/>
    </row>
    <row r="36754" spans="15:15" x14ac:dyDescent="0.2">
      <c r="O36754" s="62"/>
    </row>
    <row r="36755" spans="15:15" x14ac:dyDescent="0.2">
      <c r="O36755" s="62"/>
    </row>
    <row r="36756" spans="15:15" x14ac:dyDescent="0.2">
      <c r="O36756" s="62"/>
    </row>
    <row r="36757" spans="15:15" x14ac:dyDescent="0.2">
      <c r="O36757" s="62"/>
    </row>
    <row r="36758" spans="15:15" x14ac:dyDescent="0.2">
      <c r="O36758" s="62"/>
    </row>
    <row r="36759" spans="15:15" x14ac:dyDescent="0.2">
      <c r="O36759" s="62"/>
    </row>
    <row r="36760" spans="15:15" x14ac:dyDescent="0.2">
      <c r="O36760" s="62"/>
    </row>
    <row r="36761" spans="15:15" x14ac:dyDescent="0.2">
      <c r="O36761" s="62"/>
    </row>
    <row r="36762" spans="15:15" x14ac:dyDescent="0.2">
      <c r="O36762" s="62"/>
    </row>
    <row r="36763" spans="15:15" x14ac:dyDescent="0.2">
      <c r="O36763" s="62"/>
    </row>
    <row r="36764" spans="15:15" x14ac:dyDescent="0.2">
      <c r="O36764" s="62"/>
    </row>
    <row r="36765" spans="15:15" x14ac:dyDescent="0.2">
      <c r="O36765" s="62"/>
    </row>
    <row r="36766" spans="15:15" x14ac:dyDescent="0.2">
      <c r="O36766" s="62"/>
    </row>
    <row r="36767" spans="15:15" x14ac:dyDescent="0.2">
      <c r="O36767" s="62"/>
    </row>
    <row r="36768" spans="15:15" x14ac:dyDescent="0.2">
      <c r="O36768" s="62"/>
    </row>
    <row r="36769" spans="15:15" x14ac:dyDescent="0.2">
      <c r="O36769" s="62"/>
    </row>
    <row r="36770" spans="15:15" x14ac:dyDescent="0.2">
      <c r="O36770" s="62"/>
    </row>
    <row r="36771" spans="15:15" x14ac:dyDescent="0.2">
      <c r="O36771" s="62"/>
    </row>
    <row r="36772" spans="15:15" x14ac:dyDescent="0.2">
      <c r="O36772" s="62"/>
    </row>
    <row r="36773" spans="15:15" x14ac:dyDescent="0.2">
      <c r="O36773" s="62"/>
    </row>
    <row r="36774" spans="15:15" x14ac:dyDescent="0.2">
      <c r="O36774" s="62"/>
    </row>
    <row r="36775" spans="15:15" x14ac:dyDescent="0.2">
      <c r="O36775" s="62"/>
    </row>
    <row r="36776" spans="15:15" x14ac:dyDescent="0.2">
      <c r="O36776" s="62"/>
    </row>
    <row r="36777" spans="15:15" x14ac:dyDescent="0.2">
      <c r="O36777" s="62"/>
    </row>
    <row r="36778" spans="15:15" x14ac:dyDescent="0.2">
      <c r="O36778" s="62"/>
    </row>
    <row r="36779" spans="15:15" x14ac:dyDescent="0.2">
      <c r="O36779" s="62"/>
    </row>
    <row r="36780" spans="15:15" x14ac:dyDescent="0.2">
      <c r="O36780" s="62"/>
    </row>
    <row r="36781" spans="15:15" x14ac:dyDescent="0.2">
      <c r="O36781" s="62"/>
    </row>
    <row r="36782" spans="15:15" x14ac:dyDescent="0.2">
      <c r="O36782" s="62"/>
    </row>
    <row r="36783" spans="15:15" x14ac:dyDescent="0.2">
      <c r="O36783" s="62"/>
    </row>
    <row r="36784" spans="15:15" x14ac:dyDescent="0.2">
      <c r="O36784" s="62"/>
    </row>
    <row r="36785" spans="15:15" x14ac:dyDescent="0.2">
      <c r="O36785" s="62"/>
    </row>
    <row r="36786" spans="15:15" x14ac:dyDescent="0.2">
      <c r="O36786" s="62"/>
    </row>
    <row r="36787" spans="15:15" x14ac:dyDescent="0.2">
      <c r="O36787" s="62"/>
    </row>
    <row r="36788" spans="15:15" x14ac:dyDescent="0.2">
      <c r="O36788" s="62"/>
    </row>
    <row r="36789" spans="15:15" x14ac:dyDescent="0.2">
      <c r="O36789" s="62"/>
    </row>
    <row r="36790" spans="15:15" x14ac:dyDescent="0.2">
      <c r="O36790" s="62"/>
    </row>
    <row r="36791" spans="15:15" x14ac:dyDescent="0.2">
      <c r="O36791" s="62"/>
    </row>
    <row r="36792" spans="15:15" x14ac:dyDescent="0.2">
      <c r="O36792" s="62"/>
    </row>
    <row r="36793" spans="15:15" x14ac:dyDescent="0.2">
      <c r="O36793" s="62"/>
    </row>
    <row r="36794" spans="15:15" x14ac:dyDescent="0.2">
      <c r="O36794" s="62"/>
    </row>
    <row r="36795" spans="15:15" x14ac:dyDescent="0.2">
      <c r="O36795" s="62"/>
    </row>
    <row r="36796" spans="15:15" x14ac:dyDescent="0.2">
      <c r="O36796" s="62"/>
    </row>
    <row r="36797" spans="15:15" x14ac:dyDescent="0.2">
      <c r="O36797" s="62"/>
    </row>
    <row r="36798" spans="15:15" x14ac:dyDescent="0.2">
      <c r="O36798" s="62"/>
    </row>
    <row r="36799" spans="15:15" x14ac:dyDescent="0.2">
      <c r="O36799" s="62"/>
    </row>
    <row r="36800" spans="15:15" x14ac:dyDescent="0.2">
      <c r="O36800" s="62"/>
    </row>
    <row r="36801" spans="15:15" x14ac:dyDescent="0.2">
      <c r="O36801" s="62"/>
    </row>
    <row r="36802" spans="15:15" x14ac:dyDescent="0.2">
      <c r="O36802" s="62"/>
    </row>
    <row r="36803" spans="15:15" x14ac:dyDescent="0.2">
      <c r="O36803" s="62"/>
    </row>
    <row r="36804" spans="15:15" x14ac:dyDescent="0.2">
      <c r="O36804" s="62"/>
    </row>
    <row r="36805" spans="15:15" x14ac:dyDescent="0.2">
      <c r="O36805" s="62"/>
    </row>
    <row r="36806" spans="15:15" x14ac:dyDescent="0.2">
      <c r="O36806" s="62"/>
    </row>
    <row r="36807" spans="15:15" x14ac:dyDescent="0.2">
      <c r="O36807" s="62"/>
    </row>
    <row r="36808" spans="15:15" x14ac:dyDescent="0.2">
      <c r="O36808" s="62"/>
    </row>
    <row r="36809" spans="15:15" x14ac:dyDescent="0.2">
      <c r="O36809" s="62"/>
    </row>
    <row r="36810" spans="15:15" x14ac:dyDescent="0.2">
      <c r="O36810" s="62"/>
    </row>
    <row r="36811" spans="15:15" x14ac:dyDescent="0.2">
      <c r="O36811" s="62"/>
    </row>
    <row r="36812" spans="15:15" x14ac:dyDescent="0.2">
      <c r="O36812" s="62"/>
    </row>
    <row r="36813" spans="15:15" x14ac:dyDescent="0.2">
      <c r="O36813" s="62"/>
    </row>
    <row r="36814" spans="15:15" x14ac:dyDescent="0.2">
      <c r="O36814" s="62"/>
    </row>
    <row r="36815" spans="15:15" x14ac:dyDescent="0.2">
      <c r="O36815" s="62"/>
    </row>
    <row r="36816" spans="15:15" x14ac:dyDescent="0.2">
      <c r="O36816" s="62"/>
    </row>
    <row r="36817" spans="15:15" x14ac:dyDescent="0.2">
      <c r="O36817" s="62"/>
    </row>
    <row r="36818" spans="15:15" x14ac:dyDescent="0.2">
      <c r="O36818" s="62"/>
    </row>
    <row r="36819" spans="15:15" x14ac:dyDescent="0.2">
      <c r="O36819" s="62"/>
    </row>
    <row r="36820" spans="15:15" x14ac:dyDescent="0.2">
      <c r="O36820" s="62"/>
    </row>
    <row r="36821" spans="15:15" x14ac:dyDescent="0.2">
      <c r="O36821" s="62"/>
    </row>
    <row r="36822" spans="15:15" x14ac:dyDescent="0.2">
      <c r="O36822" s="62"/>
    </row>
    <row r="36823" spans="15:15" x14ac:dyDescent="0.2">
      <c r="O36823" s="62"/>
    </row>
    <row r="36824" spans="15:15" x14ac:dyDescent="0.2">
      <c r="O36824" s="62"/>
    </row>
    <row r="36825" spans="15:15" x14ac:dyDescent="0.2">
      <c r="O36825" s="62"/>
    </row>
    <row r="36826" spans="15:15" x14ac:dyDescent="0.2">
      <c r="O36826" s="62"/>
    </row>
    <row r="36827" spans="15:15" x14ac:dyDescent="0.2">
      <c r="O36827" s="62"/>
    </row>
    <row r="36828" spans="15:15" x14ac:dyDescent="0.2">
      <c r="O36828" s="62"/>
    </row>
    <row r="36829" spans="15:15" x14ac:dyDescent="0.2">
      <c r="O36829" s="62"/>
    </row>
    <row r="36830" spans="15:15" x14ac:dyDescent="0.2">
      <c r="O36830" s="62"/>
    </row>
    <row r="36831" spans="15:15" x14ac:dyDescent="0.2">
      <c r="O36831" s="62"/>
    </row>
    <row r="36832" spans="15:15" x14ac:dyDescent="0.2">
      <c r="O36832" s="62"/>
    </row>
    <row r="36833" spans="15:15" x14ac:dyDescent="0.2">
      <c r="O36833" s="62"/>
    </row>
    <row r="36834" spans="15:15" x14ac:dyDescent="0.2">
      <c r="O36834" s="62"/>
    </row>
    <row r="36835" spans="15:15" x14ac:dyDescent="0.2">
      <c r="O36835" s="62"/>
    </row>
    <row r="36836" spans="15:15" x14ac:dyDescent="0.2">
      <c r="O36836" s="62"/>
    </row>
    <row r="36837" spans="15:15" x14ac:dyDescent="0.2">
      <c r="O36837" s="62"/>
    </row>
    <row r="36838" spans="15:15" x14ac:dyDescent="0.2">
      <c r="O36838" s="62"/>
    </row>
    <row r="36839" spans="15:15" x14ac:dyDescent="0.2">
      <c r="O36839" s="62"/>
    </row>
    <row r="36840" spans="15:15" x14ac:dyDescent="0.2">
      <c r="O36840" s="62"/>
    </row>
    <row r="36841" spans="15:15" x14ac:dyDescent="0.2">
      <c r="O36841" s="62"/>
    </row>
    <row r="36842" spans="15:15" x14ac:dyDescent="0.2">
      <c r="O36842" s="62"/>
    </row>
    <row r="36843" spans="15:15" x14ac:dyDescent="0.2">
      <c r="O36843" s="62"/>
    </row>
    <row r="36844" spans="15:15" x14ac:dyDescent="0.2">
      <c r="O36844" s="62"/>
    </row>
    <row r="36845" spans="15:15" x14ac:dyDescent="0.2">
      <c r="O36845" s="62"/>
    </row>
    <row r="36846" spans="15:15" x14ac:dyDescent="0.2">
      <c r="O36846" s="62"/>
    </row>
    <row r="36847" spans="15:15" x14ac:dyDescent="0.2">
      <c r="O36847" s="62"/>
    </row>
    <row r="36848" spans="15:15" x14ac:dyDescent="0.2">
      <c r="O36848" s="62"/>
    </row>
    <row r="36849" spans="15:15" x14ac:dyDescent="0.2">
      <c r="O36849" s="62"/>
    </row>
    <row r="36850" spans="15:15" x14ac:dyDescent="0.2">
      <c r="O36850" s="62"/>
    </row>
    <row r="36851" spans="15:15" x14ac:dyDescent="0.2">
      <c r="O36851" s="62"/>
    </row>
    <row r="36852" spans="15:15" x14ac:dyDescent="0.2">
      <c r="O36852" s="62"/>
    </row>
    <row r="36853" spans="15:15" x14ac:dyDescent="0.2">
      <c r="O36853" s="62"/>
    </row>
    <row r="36854" spans="15:15" x14ac:dyDescent="0.2">
      <c r="O36854" s="62"/>
    </row>
    <row r="36855" spans="15:15" x14ac:dyDescent="0.2">
      <c r="O36855" s="62"/>
    </row>
    <row r="36856" spans="15:15" x14ac:dyDescent="0.2">
      <c r="O36856" s="62"/>
    </row>
    <row r="36857" spans="15:15" x14ac:dyDescent="0.2">
      <c r="O36857" s="62"/>
    </row>
    <row r="36858" spans="15:15" x14ac:dyDescent="0.2">
      <c r="O36858" s="62"/>
    </row>
    <row r="36859" spans="15:15" x14ac:dyDescent="0.2">
      <c r="O36859" s="62"/>
    </row>
    <row r="36860" spans="15:15" x14ac:dyDescent="0.2">
      <c r="O36860" s="62"/>
    </row>
    <row r="36861" spans="15:15" x14ac:dyDescent="0.2">
      <c r="O36861" s="62"/>
    </row>
    <row r="36862" spans="15:15" x14ac:dyDescent="0.2">
      <c r="O36862" s="62"/>
    </row>
    <row r="36863" spans="15:15" x14ac:dyDescent="0.2">
      <c r="O36863" s="62"/>
    </row>
    <row r="36864" spans="15:15" x14ac:dyDescent="0.2">
      <c r="O36864" s="62"/>
    </row>
    <row r="36865" spans="15:15" x14ac:dyDescent="0.2">
      <c r="O36865" s="62"/>
    </row>
    <row r="36866" spans="15:15" x14ac:dyDescent="0.2">
      <c r="O36866" s="62"/>
    </row>
    <row r="36867" spans="15:15" x14ac:dyDescent="0.2">
      <c r="O36867" s="62"/>
    </row>
    <row r="36868" spans="15:15" x14ac:dyDescent="0.2">
      <c r="O36868" s="62"/>
    </row>
    <row r="36869" spans="15:15" x14ac:dyDescent="0.2">
      <c r="O36869" s="62"/>
    </row>
    <row r="36870" spans="15:15" x14ac:dyDescent="0.2">
      <c r="O36870" s="62"/>
    </row>
    <row r="36871" spans="15:15" x14ac:dyDescent="0.2">
      <c r="O36871" s="62"/>
    </row>
    <row r="36872" spans="15:15" x14ac:dyDescent="0.2">
      <c r="O36872" s="62"/>
    </row>
    <row r="36873" spans="15:15" x14ac:dyDescent="0.2">
      <c r="O36873" s="62"/>
    </row>
    <row r="36874" spans="15:15" x14ac:dyDescent="0.2">
      <c r="O36874" s="62"/>
    </row>
    <row r="36875" spans="15:15" x14ac:dyDescent="0.2">
      <c r="O36875" s="62"/>
    </row>
    <row r="36876" spans="15:15" x14ac:dyDescent="0.2">
      <c r="O36876" s="62"/>
    </row>
    <row r="36877" spans="15:15" x14ac:dyDescent="0.2">
      <c r="O36877" s="62"/>
    </row>
    <row r="36878" spans="15:15" x14ac:dyDescent="0.2">
      <c r="O36878" s="62"/>
    </row>
    <row r="36879" spans="15:15" x14ac:dyDescent="0.2">
      <c r="O36879" s="62"/>
    </row>
    <row r="36880" spans="15:15" x14ac:dyDescent="0.2">
      <c r="O36880" s="62"/>
    </row>
    <row r="36881" spans="15:15" x14ac:dyDescent="0.2">
      <c r="O36881" s="62"/>
    </row>
    <row r="36882" spans="15:15" x14ac:dyDescent="0.2">
      <c r="O36882" s="62"/>
    </row>
    <row r="36883" spans="15:15" x14ac:dyDescent="0.2">
      <c r="O36883" s="62"/>
    </row>
    <row r="36884" spans="15:15" x14ac:dyDescent="0.2">
      <c r="O36884" s="62"/>
    </row>
    <row r="36885" spans="15:15" x14ac:dyDescent="0.2">
      <c r="O36885" s="62"/>
    </row>
    <row r="36886" spans="15:15" x14ac:dyDescent="0.2">
      <c r="O36886" s="62"/>
    </row>
    <row r="36887" spans="15:15" x14ac:dyDescent="0.2">
      <c r="O36887" s="62"/>
    </row>
    <row r="36888" spans="15:15" x14ac:dyDescent="0.2">
      <c r="O36888" s="62"/>
    </row>
    <row r="36889" spans="15:15" x14ac:dyDescent="0.2">
      <c r="O36889" s="62"/>
    </row>
    <row r="36890" spans="15:15" x14ac:dyDescent="0.2">
      <c r="O36890" s="62"/>
    </row>
    <row r="36891" spans="15:15" x14ac:dyDescent="0.2">
      <c r="O36891" s="62"/>
    </row>
    <row r="36892" spans="15:15" x14ac:dyDescent="0.2">
      <c r="O36892" s="62"/>
    </row>
    <row r="36893" spans="15:15" x14ac:dyDescent="0.2">
      <c r="O36893" s="62"/>
    </row>
    <row r="36894" spans="15:15" x14ac:dyDescent="0.2">
      <c r="O36894" s="62"/>
    </row>
    <row r="36895" spans="15:15" x14ac:dyDescent="0.2">
      <c r="O36895" s="62"/>
    </row>
    <row r="36896" spans="15:15" x14ac:dyDescent="0.2">
      <c r="O36896" s="62"/>
    </row>
    <row r="36897" spans="15:15" x14ac:dyDescent="0.2">
      <c r="O36897" s="62"/>
    </row>
    <row r="36898" spans="15:15" x14ac:dyDescent="0.2">
      <c r="O36898" s="62"/>
    </row>
    <row r="36899" spans="15:15" x14ac:dyDescent="0.2">
      <c r="O36899" s="62"/>
    </row>
    <row r="36900" spans="15:15" x14ac:dyDescent="0.2">
      <c r="O36900" s="62"/>
    </row>
    <row r="36901" spans="15:15" x14ac:dyDescent="0.2">
      <c r="O36901" s="62"/>
    </row>
    <row r="36902" spans="15:15" x14ac:dyDescent="0.2">
      <c r="O36902" s="62"/>
    </row>
    <row r="36903" spans="15:15" x14ac:dyDescent="0.2">
      <c r="O36903" s="62"/>
    </row>
    <row r="36904" spans="15:15" x14ac:dyDescent="0.2">
      <c r="O36904" s="62"/>
    </row>
    <row r="36905" spans="15:15" x14ac:dyDescent="0.2">
      <c r="O36905" s="62"/>
    </row>
    <row r="36906" spans="15:15" x14ac:dyDescent="0.2">
      <c r="O36906" s="62"/>
    </row>
    <row r="36907" spans="15:15" x14ac:dyDescent="0.2">
      <c r="O36907" s="62"/>
    </row>
    <row r="36908" spans="15:15" x14ac:dyDescent="0.2">
      <c r="O36908" s="62"/>
    </row>
    <row r="36909" spans="15:15" x14ac:dyDescent="0.2">
      <c r="O36909" s="62"/>
    </row>
    <row r="36910" spans="15:15" x14ac:dyDescent="0.2">
      <c r="O36910" s="62"/>
    </row>
    <row r="36911" spans="15:15" x14ac:dyDescent="0.2">
      <c r="O36911" s="62"/>
    </row>
    <row r="36912" spans="15:15" x14ac:dyDescent="0.2">
      <c r="O36912" s="62"/>
    </row>
    <row r="36913" spans="15:15" x14ac:dyDescent="0.2">
      <c r="O36913" s="62"/>
    </row>
    <row r="36914" spans="15:15" x14ac:dyDescent="0.2">
      <c r="O36914" s="62"/>
    </row>
    <row r="36915" spans="15:15" x14ac:dyDescent="0.2">
      <c r="O36915" s="62"/>
    </row>
    <row r="36916" spans="15:15" x14ac:dyDescent="0.2">
      <c r="O36916" s="62"/>
    </row>
    <row r="36917" spans="15:15" x14ac:dyDescent="0.2">
      <c r="O36917" s="62"/>
    </row>
    <row r="36918" spans="15:15" x14ac:dyDescent="0.2">
      <c r="O36918" s="62"/>
    </row>
    <row r="36919" spans="15:15" x14ac:dyDescent="0.2">
      <c r="O36919" s="62"/>
    </row>
    <row r="36920" spans="15:15" x14ac:dyDescent="0.2">
      <c r="O36920" s="62"/>
    </row>
    <row r="36921" spans="15:15" x14ac:dyDescent="0.2">
      <c r="O36921" s="62"/>
    </row>
    <row r="36922" spans="15:15" x14ac:dyDescent="0.2">
      <c r="O36922" s="62"/>
    </row>
    <row r="36923" spans="15:15" x14ac:dyDescent="0.2">
      <c r="O36923" s="62"/>
    </row>
    <row r="36924" spans="15:15" x14ac:dyDescent="0.2">
      <c r="O36924" s="62"/>
    </row>
    <row r="36925" spans="15:15" x14ac:dyDescent="0.2">
      <c r="O36925" s="62"/>
    </row>
    <row r="36926" spans="15:15" x14ac:dyDescent="0.2">
      <c r="O36926" s="62"/>
    </row>
    <row r="36927" spans="15:15" x14ac:dyDescent="0.2">
      <c r="O36927" s="62"/>
    </row>
    <row r="36928" spans="15:15" x14ac:dyDescent="0.2">
      <c r="O36928" s="62"/>
    </row>
    <row r="36929" spans="15:15" x14ac:dyDescent="0.2">
      <c r="O36929" s="62"/>
    </row>
    <row r="36930" spans="15:15" x14ac:dyDescent="0.2">
      <c r="O36930" s="62"/>
    </row>
    <row r="36931" spans="15:15" x14ac:dyDescent="0.2">
      <c r="O36931" s="62"/>
    </row>
    <row r="36932" spans="15:15" x14ac:dyDescent="0.2">
      <c r="O36932" s="62"/>
    </row>
    <row r="36933" spans="15:15" x14ac:dyDescent="0.2">
      <c r="O36933" s="62"/>
    </row>
    <row r="36934" spans="15:15" x14ac:dyDescent="0.2">
      <c r="O36934" s="62"/>
    </row>
    <row r="36935" spans="15:15" x14ac:dyDescent="0.2">
      <c r="O36935" s="62"/>
    </row>
    <row r="36936" spans="15:15" x14ac:dyDescent="0.2">
      <c r="O36936" s="62"/>
    </row>
    <row r="36937" spans="15:15" x14ac:dyDescent="0.2">
      <c r="O36937" s="62"/>
    </row>
    <row r="36938" spans="15:15" x14ac:dyDescent="0.2">
      <c r="O36938" s="62"/>
    </row>
    <row r="36939" spans="15:15" x14ac:dyDescent="0.2">
      <c r="O36939" s="62"/>
    </row>
    <row r="36940" spans="15:15" x14ac:dyDescent="0.2">
      <c r="O36940" s="62"/>
    </row>
    <row r="36941" spans="15:15" x14ac:dyDescent="0.2">
      <c r="O36941" s="62"/>
    </row>
    <row r="36942" spans="15:15" x14ac:dyDescent="0.2">
      <c r="O36942" s="62"/>
    </row>
    <row r="36943" spans="15:15" x14ac:dyDescent="0.2">
      <c r="O36943" s="62"/>
    </row>
    <row r="36944" spans="15:15" x14ac:dyDescent="0.2">
      <c r="O36944" s="62"/>
    </row>
    <row r="36945" spans="15:15" x14ac:dyDescent="0.2">
      <c r="O36945" s="62"/>
    </row>
    <row r="36946" spans="15:15" x14ac:dyDescent="0.2">
      <c r="O36946" s="62"/>
    </row>
    <row r="36947" spans="15:15" x14ac:dyDescent="0.2">
      <c r="O36947" s="62"/>
    </row>
    <row r="36948" spans="15:15" x14ac:dyDescent="0.2">
      <c r="O36948" s="62"/>
    </row>
    <row r="36949" spans="15:15" x14ac:dyDescent="0.2">
      <c r="O36949" s="62"/>
    </row>
    <row r="36950" spans="15:15" x14ac:dyDescent="0.2">
      <c r="O36950" s="62"/>
    </row>
    <row r="36951" spans="15:15" x14ac:dyDescent="0.2">
      <c r="O36951" s="62"/>
    </row>
    <row r="36952" spans="15:15" x14ac:dyDescent="0.2">
      <c r="O36952" s="62"/>
    </row>
    <row r="36953" spans="15:15" x14ac:dyDescent="0.2">
      <c r="O36953" s="62"/>
    </row>
    <row r="36954" spans="15:15" x14ac:dyDescent="0.2">
      <c r="O36954" s="62"/>
    </row>
    <row r="36955" spans="15:15" x14ac:dyDescent="0.2">
      <c r="O36955" s="62"/>
    </row>
    <row r="36956" spans="15:15" x14ac:dyDescent="0.2">
      <c r="O36956" s="62"/>
    </row>
    <row r="36957" spans="15:15" x14ac:dyDescent="0.2">
      <c r="O36957" s="62"/>
    </row>
    <row r="36958" spans="15:15" x14ac:dyDescent="0.2">
      <c r="O36958" s="62"/>
    </row>
    <row r="36959" spans="15:15" x14ac:dyDescent="0.2">
      <c r="O36959" s="62"/>
    </row>
    <row r="36960" spans="15:15" x14ac:dyDescent="0.2">
      <c r="O36960" s="62"/>
    </row>
    <row r="36961" spans="15:15" x14ac:dyDescent="0.2">
      <c r="O36961" s="62"/>
    </row>
    <row r="36962" spans="15:15" x14ac:dyDescent="0.2">
      <c r="O36962" s="62"/>
    </row>
    <row r="36963" spans="15:15" x14ac:dyDescent="0.2">
      <c r="O36963" s="62"/>
    </row>
    <row r="36964" spans="15:15" x14ac:dyDescent="0.2">
      <c r="O36964" s="62"/>
    </row>
    <row r="36965" spans="15:15" x14ac:dyDescent="0.2">
      <c r="O36965" s="62"/>
    </row>
    <row r="36966" spans="15:15" x14ac:dyDescent="0.2">
      <c r="O36966" s="62"/>
    </row>
    <row r="36967" spans="15:15" x14ac:dyDescent="0.2">
      <c r="O36967" s="62"/>
    </row>
    <row r="36968" spans="15:15" x14ac:dyDescent="0.2">
      <c r="O36968" s="62"/>
    </row>
    <row r="36969" spans="15:15" x14ac:dyDescent="0.2">
      <c r="O36969" s="62"/>
    </row>
    <row r="36970" spans="15:15" x14ac:dyDescent="0.2">
      <c r="O36970" s="62"/>
    </row>
    <row r="36971" spans="15:15" x14ac:dyDescent="0.2">
      <c r="O36971" s="62"/>
    </row>
    <row r="36972" spans="15:15" x14ac:dyDescent="0.2">
      <c r="O36972" s="62"/>
    </row>
    <row r="36973" spans="15:15" x14ac:dyDescent="0.2">
      <c r="O36973" s="62"/>
    </row>
    <row r="36974" spans="15:15" x14ac:dyDescent="0.2">
      <c r="O36974" s="62"/>
    </row>
    <row r="36975" spans="15:15" x14ac:dyDescent="0.2">
      <c r="O36975" s="62"/>
    </row>
    <row r="36976" spans="15:15" x14ac:dyDescent="0.2">
      <c r="O36976" s="62"/>
    </row>
    <row r="36977" spans="15:15" x14ac:dyDescent="0.2">
      <c r="O36977" s="62"/>
    </row>
    <row r="36978" spans="15:15" x14ac:dyDescent="0.2">
      <c r="O36978" s="62"/>
    </row>
    <row r="36979" spans="15:15" x14ac:dyDescent="0.2">
      <c r="O36979" s="62"/>
    </row>
    <row r="36980" spans="15:15" x14ac:dyDescent="0.2">
      <c r="O36980" s="62"/>
    </row>
    <row r="36981" spans="15:15" x14ac:dyDescent="0.2">
      <c r="O36981" s="62"/>
    </row>
    <row r="36982" spans="15:15" x14ac:dyDescent="0.2">
      <c r="O36982" s="62"/>
    </row>
    <row r="36983" spans="15:15" x14ac:dyDescent="0.2">
      <c r="O36983" s="62"/>
    </row>
    <row r="36984" spans="15:15" x14ac:dyDescent="0.2">
      <c r="O36984" s="62"/>
    </row>
    <row r="36985" spans="15:15" x14ac:dyDescent="0.2">
      <c r="O36985" s="62"/>
    </row>
    <row r="36986" spans="15:15" x14ac:dyDescent="0.2">
      <c r="O36986" s="62"/>
    </row>
    <row r="36987" spans="15:15" x14ac:dyDescent="0.2">
      <c r="O36987" s="62"/>
    </row>
    <row r="36988" spans="15:15" x14ac:dyDescent="0.2">
      <c r="O36988" s="62"/>
    </row>
    <row r="36989" spans="15:15" x14ac:dyDescent="0.2">
      <c r="O36989" s="62"/>
    </row>
    <row r="36990" spans="15:15" x14ac:dyDescent="0.2">
      <c r="O36990" s="62"/>
    </row>
    <row r="36991" spans="15:15" x14ac:dyDescent="0.2">
      <c r="O36991" s="62"/>
    </row>
    <row r="36992" spans="15:15" x14ac:dyDescent="0.2">
      <c r="O36992" s="62"/>
    </row>
    <row r="36993" spans="15:15" x14ac:dyDescent="0.2">
      <c r="O36993" s="62"/>
    </row>
    <row r="36994" spans="15:15" x14ac:dyDescent="0.2">
      <c r="O36994" s="62"/>
    </row>
    <row r="36995" spans="15:15" x14ac:dyDescent="0.2">
      <c r="O36995" s="62"/>
    </row>
    <row r="36996" spans="15:15" x14ac:dyDescent="0.2">
      <c r="O36996" s="62"/>
    </row>
    <row r="36997" spans="15:15" x14ac:dyDescent="0.2">
      <c r="O36997" s="62"/>
    </row>
    <row r="36998" spans="15:15" x14ac:dyDescent="0.2">
      <c r="O36998" s="62"/>
    </row>
    <row r="36999" spans="15:15" x14ac:dyDescent="0.2">
      <c r="O36999" s="62"/>
    </row>
    <row r="37000" spans="15:15" x14ac:dyDescent="0.2">
      <c r="O37000" s="62"/>
    </row>
    <row r="37001" spans="15:15" x14ac:dyDescent="0.2">
      <c r="O37001" s="62"/>
    </row>
    <row r="37002" spans="15:15" x14ac:dyDescent="0.2">
      <c r="O37002" s="62"/>
    </row>
    <row r="37003" spans="15:15" x14ac:dyDescent="0.2">
      <c r="O37003" s="62"/>
    </row>
    <row r="37004" spans="15:15" x14ac:dyDescent="0.2">
      <c r="O37004" s="62"/>
    </row>
    <row r="37005" spans="15:15" x14ac:dyDescent="0.2">
      <c r="O37005" s="62"/>
    </row>
    <row r="37006" spans="15:15" x14ac:dyDescent="0.2">
      <c r="O37006" s="62"/>
    </row>
    <row r="37007" spans="15:15" x14ac:dyDescent="0.2">
      <c r="O37007" s="62"/>
    </row>
    <row r="37008" spans="15:15" x14ac:dyDescent="0.2">
      <c r="O37008" s="62"/>
    </row>
    <row r="37009" spans="15:15" x14ac:dyDescent="0.2">
      <c r="O37009" s="62"/>
    </row>
    <row r="37010" spans="15:15" x14ac:dyDescent="0.2">
      <c r="O37010" s="62"/>
    </row>
    <row r="37011" spans="15:15" x14ac:dyDescent="0.2">
      <c r="O37011" s="62"/>
    </row>
    <row r="37012" spans="15:15" x14ac:dyDescent="0.2">
      <c r="O37012" s="62"/>
    </row>
    <row r="37013" spans="15:15" x14ac:dyDescent="0.2">
      <c r="O37013" s="62"/>
    </row>
    <row r="37014" spans="15:15" x14ac:dyDescent="0.2">
      <c r="O37014" s="62"/>
    </row>
    <row r="37015" spans="15:15" x14ac:dyDescent="0.2">
      <c r="O37015" s="62"/>
    </row>
    <row r="37016" spans="15:15" x14ac:dyDescent="0.2">
      <c r="O37016" s="62"/>
    </row>
    <row r="37017" spans="15:15" x14ac:dyDescent="0.2">
      <c r="O37017" s="62"/>
    </row>
    <row r="37018" spans="15:15" x14ac:dyDescent="0.2">
      <c r="O37018" s="62"/>
    </row>
    <row r="37019" spans="15:15" x14ac:dyDescent="0.2">
      <c r="O37019" s="62"/>
    </row>
    <row r="37020" spans="15:15" x14ac:dyDescent="0.2">
      <c r="O37020" s="62"/>
    </row>
    <row r="37021" spans="15:15" x14ac:dyDescent="0.2">
      <c r="O37021" s="62"/>
    </row>
    <row r="37022" spans="15:15" x14ac:dyDescent="0.2">
      <c r="O37022" s="62"/>
    </row>
    <row r="37023" spans="15:15" x14ac:dyDescent="0.2">
      <c r="O37023" s="62"/>
    </row>
    <row r="37024" spans="15:15" x14ac:dyDescent="0.2">
      <c r="O37024" s="62"/>
    </row>
    <row r="37025" spans="15:15" x14ac:dyDescent="0.2">
      <c r="O37025" s="62"/>
    </row>
    <row r="37026" spans="15:15" x14ac:dyDescent="0.2">
      <c r="O37026" s="62"/>
    </row>
    <row r="37027" spans="15:15" x14ac:dyDescent="0.2">
      <c r="O37027" s="62"/>
    </row>
    <row r="37028" spans="15:15" x14ac:dyDescent="0.2">
      <c r="O37028" s="62"/>
    </row>
    <row r="37029" spans="15:15" x14ac:dyDescent="0.2">
      <c r="O37029" s="62"/>
    </row>
    <row r="37030" spans="15:15" x14ac:dyDescent="0.2">
      <c r="O37030" s="62"/>
    </row>
    <row r="37031" spans="15:15" x14ac:dyDescent="0.2">
      <c r="O37031" s="62"/>
    </row>
    <row r="37032" spans="15:15" x14ac:dyDescent="0.2">
      <c r="O37032" s="62"/>
    </row>
    <row r="37033" spans="15:15" x14ac:dyDescent="0.2">
      <c r="O37033" s="62"/>
    </row>
    <row r="37034" spans="15:15" x14ac:dyDescent="0.2">
      <c r="O37034" s="62"/>
    </row>
    <row r="37035" spans="15:15" x14ac:dyDescent="0.2">
      <c r="O37035" s="62"/>
    </row>
    <row r="37036" spans="15:15" x14ac:dyDescent="0.2">
      <c r="O37036" s="62"/>
    </row>
    <row r="37037" spans="15:15" x14ac:dyDescent="0.2">
      <c r="O37037" s="62"/>
    </row>
    <row r="37038" spans="15:15" x14ac:dyDescent="0.2">
      <c r="O37038" s="62"/>
    </row>
    <row r="37039" spans="15:15" x14ac:dyDescent="0.2">
      <c r="O37039" s="62"/>
    </row>
    <row r="37040" spans="15:15" x14ac:dyDescent="0.2">
      <c r="O37040" s="62"/>
    </row>
    <row r="37041" spans="15:15" x14ac:dyDescent="0.2">
      <c r="O37041" s="62"/>
    </row>
    <row r="37042" spans="15:15" x14ac:dyDescent="0.2">
      <c r="O37042" s="62"/>
    </row>
    <row r="37043" spans="15:15" x14ac:dyDescent="0.2">
      <c r="O37043" s="62"/>
    </row>
    <row r="37044" spans="15:15" x14ac:dyDescent="0.2">
      <c r="O37044" s="62"/>
    </row>
    <row r="37045" spans="15:15" x14ac:dyDescent="0.2">
      <c r="O37045" s="62"/>
    </row>
    <row r="37046" spans="15:15" x14ac:dyDescent="0.2">
      <c r="O37046" s="62"/>
    </row>
    <row r="37047" spans="15:15" x14ac:dyDescent="0.2">
      <c r="O37047" s="62"/>
    </row>
    <row r="37048" spans="15:15" x14ac:dyDescent="0.2">
      <c r="O37048" s="62"/>
    </row>
    <row r="37049" spans="15:15" x14ac:dyDescent="0.2">
      <c r="O37049" s="62"/>
    </row>
    <row r="37050" spans="15:15" x14ac:dyDescent="0.2">
      <c r="O37050" s="62"/>
    </row>
    <row r="37051" spans="15:15" x14ac:dyDescent="0.2">
      <c r="O37051" s="62"/>
    </row>
    <row r="37052" spans="15:15" x14ac:dyDescent="0.2">
      <c r="O37052" s="62"/>
    </row>
    <row r="37053" spans="15:15" x14ac:dyDescent="0.2">
      <c r="O37053" s="62"/>
    </row>
    <row r="37054" spans="15:15" x14ac:dyDescent="0.2">
      <c r="O37054" s="62"/>
    </row>
    <row r="37055" spans="15:15" x14ac:dyDescent="0.2">
      <c r="O37055" s="62"/>
    </row>
    <row r="37056" spans="15:15" x14ac:dyDescent="0.2">
      <c r="O37056" s="62"/>
    </row>
    <row r="37057" spans="15:15" x14ac:dyDescent="0.2">
      <c r="O37057" s="62"/>
    </row>
    <row r="37058" spans="15:15" x14ac:dyDescent="0.2">
      <c r="O37058" s="62"/>
    </row>
    <row r="37059" spans="15:15" x14ac:dyDescent="0.2">
      <c r="O37059" s="62"/>
    </row>
    <row r="37060" spans="15:15" x14ac:dyDescent="0.2">
      <c r="O37060" s="62"/>
    </row>
    <row r="37061" spans="15:15" x14ac:dyDescent="0.2">
      <c r="O37061" s="62"/>
    </row>
    <row r="37062" spans="15:15" x14ac:dyDescent="0.2">
      <c r="O37062" s="62"/>
    </row>
    <row r="37063" spans="15:15" x14ac:dyDescent="0.2">
      <c r="O37063" s="62"/>
    </row>
    <row r="37064" spans="15:15" x14ac:dyDescent="0.2">
      <c r="O37064" s="62"/>
    </row>
    <row r="37065" spans="15:15" x14ac:dyDescent="0.2">
      <c r="O37065" s="62"/>
    </row>
    <row r="37066" spans="15:15" x14ac:dyDescent="0.2">
      <c r="O37066" s="62"/>
    </row>
    <row r="37067" spans="15:15" x14ac:dyDescent="0.2">
      <c r="O37067" s="62"/>
    </row>
    <row r="37068" spans="15:15" x14ac:dyDescent="0.2">
      <c r="O37068" s="62"/>
    </row>
    <row r="37069" spans="15:15" x14ac:dyDescent="0.2">
      <c r="O37069" s="62"/>
    </row>
    <row r="37070" spans="15:15" x14ac:dyDescent="0.2">
      <c r="O37070" s="62"/>
    </row>
    <row r="37071" spans="15:15" x14ac:dyDescent="0.2">
      <c r="O37071" s="62"/>
    </row>
    <row r="37072" spans="15:15" x14ac:dyDescent="0.2">
      <c r="O37072" s="62"/>
    </row>
    <row r="37073" spans="15:15" x14ac:dyDescent="0.2">
      <c r="O37073" s="62"/>
    </row>
    <row r="37074" spans="15:15" x14ac:dyDescent="0.2">
      <c r="O37074" s="62"/>
    </row>
    <row r="37075" spans="15:15" x14ac:dyDescent="0.2">
      <c r="O37075" s="62"/>
    </row>
    <row r="37076" spans="15:15" x14ac:dyDescent="0.2">
      <c r="O37076" s="62"/>
    </row>
    <row r="37077" spans="15:15" x14ac:dyDescent="0.2">
      <c r="O37077" s="62"/>
    </row>
    <row r="37078" spans="15:15" x14ac:dyDescent="0.2">
      <c r="O37078" s="62"/>
    </row>
    <row r="37079" spans="15:15" x14ac:dyDescent="0.2">
      <c r="O37079" s="62"/>
    </row>
    <row r="37080" spans="15:15" x14ac:dyDescent="0.2">
      <c r="O37080" s="62"/>
    </row>
    <row r="37081" spans="15:15" x14ac:dyDescent="0.2">
      <c r="O37081" s="62"/>
    </row>
    <row r="37082" spans="15:15" x14ac:dyDescent="0.2">
      <c r="O37082" s="62"/>
    </row>
    <row r="37083" spans="15:15" x14ac:dyDescent="0.2">
      <c r="O37083" s="62"/>
    </row>
    <row r="37084" spans="15:15" x14ac:dyDescent="0.2">
      <c r="O37084" s="62"/>
    </row>
    <row r="37085" spans="15:15" x14ac:dyDescent="0.2">
      <c r="O37085" s="62"/>
    </row>
    <row r="37086" spans="15:15" x14ac:dyDescent="0.2">
      <c r="O37086" s="62"/>
    </row>
    <row r="37087" spans="15:15" x14ac:dyDescent="0.2">
      <c r="O37087" s="62"/>
    </row>
    <row r="37088" spans="15:15" x14ac:dyDescent="0.2">
      <c r="O37088" s="62"/>
    </row>
    <row r="37089" spans="15:15" x14ac:dyDescent="0.2">
      <c r="O37089" s="62"/>
    </row>
    <row r="37090" spans="15:15" x14ac:dyDescent="0.2">
      <c r="O37090" s="62"/>
    </row>
    <row r="37091" spans="15:15" x14ac:dyDescent="0.2">
      <c r="O37091" s="62"/>
    </row>
    <row r="37092" spans="15:15" x14ac:dyDescent="0.2">
      <c r="O37092" s="62"/>
    </row>
    <row r="37093" spans="15:15" x14ac:dyDescent="0.2">
      <c r="O37093" s="62"/>
    </row>
    <row r="37094" spans="15:15" x14ac:dyDescent="0.2">
      <c r="O37094" s="62"/>
    </row>
    <row r="37095" spans="15:15" x14ac:dyDescent="0.2">
      <c r="O37095" s="62"/>
    </row>
    <row r="37096" spans="15:15" x14ac:dyDescent="0.2">
      <c r="O37096" s="62"/>
    </row>
    <row r="37097" spans="15:15" x14ac:dyDescent="0.2">
      <c r="O37097" s="62"/>
    </row>
    <row r="37098" spans="15:15" x14ac:dyDescent="0.2">
      <c r="O37098" s="62"/>
    </row>
    <row r="37099" spans="15:15" x14ac:dyDescent="0.2">
      <c r="O37099" s="62"/>
    </row>
    <row r="37100" spans="15:15" x14ac:dyDescent="0.2">
      <c r="O37100" s="62"/>
    </row>
    <row r="37101" spans="15:15" x14ac:dyDescent="0.2">
      <c r="O37101" s="62"/>
    </row>
    <row r="37102" spans="15:15" x14ac:dyDescent="0.2">
      <c r="O37102" s="62"/>
    </row>
    <row r="37103" spans="15:15" x14ac:dyDescent="0.2">
      <c r="O37103" s="62"/>
    </row>
    <row r="37104" spans="15:15" x14ac:dyDescent="0.2">
      <c r="O37104" s="62"/>
    </row>
    <row r="37105" spans="15:15" x14ac:dyDescent="0.2">
      <c r="O37105" s="62"/>
    </row>
    <row r="37106" spans="15:15" x14ac:dyDescent="0.2">
      <c r="O37106" s="62"/>
    </row>
    <row r="37107" spans="15:15" x14ac:dyDescent="0.2">
      <c r="O37107" s="62"/>
    </row>
    <row r="37108" spans="15:15" x14ac:dyDescent="0.2">
      <c r="O37108" s="62"/>
    </row>
    <row r="37109" spans="15:15" x14ac:dyDescent="0.2">
      <c r="O37109" s="62"/>
    </row>
    <row r="37110" spans="15:15" x14ac:dyDescent="0.2">
      <c r="O37110" s="62"/>
    </row>
    <row r="37111" spans="15:15" x14ac:dyDescent="0.2">
      <c r="O37111" s="62"/>
    </row>
    <row r="37112" spans="15:15" x14ac:dyDescent="0.2">
      <c r="O37112" s="62"/>
    </row>
    <row r="37113" spans="15:15" x14ac:dyDescent="0.2">
      <c r="O37113" s="62"/>
    </row>
    <row r="37114" spans="15:15" x14ac:dyDescent="0.2">
      <c r="O37114" s="62"/>
    </row>
    <row r="37115" spans="15:15" x14ac:dyDescent="0.2">
      <c r="O37115" s="62"/>
    </row>
    <row r="37116" spans="15:15" x14ac:dyDescent="0.2">
      <c r="O37116" s="62"/>
    </row>
    <row r="37117" spans="15:15" x14ac:dyDescent="0.2">
      <c r="O37117" s="62"/>
    </row>
    <row r="37118" spans="15:15" x14ac:dyDescent="0.2">
      <c r="O37118" s="62"/>
    </row>
    <row r="37119" spans="15:15" x14ac:dyDescent="0.2">
      <c r="O37119" s="62"/>
    </row>
    <row r="37120" spans="15:15" x14ac:dyDescent="0.2">
      <c r="O37120" s="62"/>
    </row>
    <row r="37121" spans="15:15" x14ac:dyDescent="0.2">
      <c r="O37121" s="62"/>
    </row>
    <row r="37122" spans="15:15" x14ac:dyDescent="0.2">
      <c r="O37122" s="62"/>
    </row>
    <row r="37123" spans="15:15" x14ac:dyDescent="0.2">
      <c r="O37123" s="62"/>
    </row>
    <row r="37124" spans="15:15" x14ac:dyDescent="0.2">
      <c r="O37124" s="62"/>
    </row>
    <row r="37125" spans="15:15" x14ac:dyDescent="0.2">
      <c r="O37125" s="62"/>
    </row>
    <row r="37126" spans="15:15" x14ac:dyDescent="0.2">
      <c r="O37126" s="62"/>
    </row>
    <row r="37127" spans="15:15" x14ac:dyDescent="0.2">
      <c r="O37127" s="62"/>
    </row>
    <row r="37128" spans="15:15" x14ac:dyDescent="0.2">
      <c r="O37128" s="62"/>
    </row>
    <row r="37129" spans="15:15" x14ac:dyDescent="0.2">
      <c r="O37129" s="62"/>
    </row>
    <row r="37130" spans="15:15" x14ac:dyDescent="0.2">
      <c r="O37130" s="62"/>
    </row>
    <row r="37131" spans="15:15" x14ac:dyDescent="0.2">
      <c r="O37131" s="62"/>
    </row>
    <row r="37132" spans="15:15" x14ac:dyDescent="0.2">
      <c r="O37132" s="62"/>
    </row>
    <row r="37133" spans="15:15" x14ac:dyDescent="0.2">
      <c r="O37133" s="62"/>
    </row>
    <row r="37134" spans="15:15" x14ac:dyDescent="0.2">
      <c r="O37134" s="62"/>
    </row>
    <row r="37135" spans="15:15" x14ac:dyDescent="0.2">
      <c r="O37135" s="62"/>
    </row>
    <row r="37136" spans="15:15" x14ac:dyDescent="0.2">
      <c r="O37136" s="62"/>
    </row>
    <row r="37137" spans="15:15" x14ac:dyDescent="0.2">
      <c r="O37137" s="62"/>
    </row>
    <row r="37138" spans="15:15" x14ac:dyDescent="0.2">
      <c r="O37138" s="62"/>
    </row>
    <row r="37139" spans="15:15" x14ac:dyDescent="0.2">
      <c r="O37139" s="62"/>
    </row>
    <row r="37140" spans="15:15" x14ac:dyDescent="0.2">
      <c r="O37140" s="62"/>
    </row>
    <row r="37141" spans="15:15" x14ac:dyDescent="0.2">
      <c r="O37141" s="62"/>
    </row>
    <row r="37142" spans="15:15" x14ac:dyDescent="0.2">
      <c r="O37142" s="62"/>
    </row>
    <row r="37143" spans="15:15" x14ac:dyDescent="0.2">
      <c r="O37143" s="62"/>
    </row>
    <row r="37144" spans="15:15" x14ac:dyDescent="0.2">
      <c r="O37144" s="62"/>
    </row>
    <row r="37145" spans="15:15" x14ac:dyDescent="0.2">
      <c r="O37145" s="62"/>
    </row>
    <row r="37146" spans="15:15" x14ac:dyDescent="0.2">
      <c r="O37146" s="62"/>
    </row>
    <row r="37147" spans="15:15" x14ac:dyDescent="0.2">
      <c r="O37147" s="62"/>
    </row>
    <row r="37148" spans="15:15" x14ac:dyDescent="0.2">
      <c r="O37148" s="62"/>
    </row>
    <row r="37149" spans="15:15" x14ac:dyDescent="0.2">
      <c r="O37149" s="62"/>
    </row>
    <row r="37150" spans="15:15" x14ac:dyDescent="0.2">
      <c r="O37150" s="62"/>
    </row>
    <row r="37151" spans="15:15" x14ac:dyDescent="0.2">
      <c r="O37151" s="62"/>
    </row>
    <row r="37152" spans="15:15" x14ac:dyDescent="0.2">
      <c r="O37152" s="62"/>
    </row>
    <row r="37153" spans="15:15" x14ac:dyDescent="0.2">
      <c r="O37153" s="62"/>
    </row>
    <row r="37154" spans="15:15" x14ac:dyDescent="0.2">
      <c r="O37154" s="62"/>
    </row>
    <row r="37155" spans="15:15" x14ac:dyDescent="0.2">
      <c r="O37155" s="62"/>
    </row>
    <row r="37156" spans="15:15" x14ac:dyDescent="0.2">
      <c r="O37156" s="62"/>
    </row>
    <row r="37157" spans="15:15" x14ac:dyDescent="0.2">
      <c r="O37157" s="62"/>
    </row>
    <row r="37158" spans="15:15" x14ac:dyDescent="0.2">
      <c r="O37158" s="62"/>
    </row>
    <row r="37159" spans="15:15" x14ac:dyDescent="0.2">
      <c r="O37159" s="62"/>
    </row>
    <row r="37160" spans="15:15" x14ac:dyDescent="0.2">
      <c r="O37160" s="62"/>
    </row>
    <row r="37161" spans="15:15" x14ac:dyDescent="0.2">
      <c r="O37161" s="62"/>
    </row>
    <row r="37162" spans="15:15" x14ac:dyDescent="0.2">
      <c r="O37162" s="62"/>
    </row>
    <row r="37163" spans="15:15" x14ac:dyDescent="0.2">
      <c r="O37163" s="62"/>
    </row>
    <row r="37164" spans="15:15" x14ac:dyDescent="0.2">
      <c r="O37164" s="62"/>
    </row>
    <row r="37165" spans="15:15" x14ac:dyDescent="0.2">
      <c r="O37165" s="62"/>
    </row>
    <row r="37166" spans="15:15" x14ac:dyDescent="0.2">
      <c r="O37166" s="62"/>
    </row>
    <row r="37167" spans="15:15" x14ac:dyDescent="0.2">
      <c r="O37167" s="62"/>
    </row>
    <row r="37168" spans="15:15" x14ac:dyDescent="0.2">
      <c r="O37168" s="62"/>
    </row>
    <row r="37169" spans="15:15" x14ac:dyDescent="0.2">
      <c r="O37169" s="62"/>
    </row>
    <row r="37170" spans="15:15" x14ac:dyDescent="0.2">
      <c r="O37170" s="62"/>
    </row>
    <row r="37171" spans="15:15" x14ac:dyDescent="0.2">
      <c r="O37171" s="62"/>
    </row>
    <row r="37172" spans="15:15" x14ac:dyDescent="0.2">
      <c r="O37172" s="62"/>
    </row>
    <row r="37173" spans="15:15" x14ac:dyDescent="0.2">
      <c r="O37173" s="62"/>
    </row>
    <row r="37174" spans="15:15" x14ac:dyDescent="0.2">
      <c r="O37174" s="62"/>
    </row>
    <row r="37175" spans="15:15" x14ac:dyDescent="0.2">
      <c r="O37175" s="62"/>
    </row>
    <row r="37176" spans="15:15" x14ac:dyDescent="0.2">
      <c r="O37176" s="62"/>
    </row>
    <row r="37177" spans="15:15" x14ac:dyDescent="0.2">
      <c r="O37177" s="62"/>
    </row>
    <row r="37178" spans="15:15" x14ac:dyDescent="0.2">
      <c r="O37178" s="62"/>
    </row>
    <row r="37179" spans="15:15" x14ac:dyDescent="0.2">
      <c r="O37179" s="62"/>
    </row>
    <row r="37180" spans="15:15" x14ac:dyDescent="0.2">
      <c r="O37180" s="62"/>
    </row>
    <row r="37181" spans="15:15" x14ac:dyDescent="0.2">
      <c r="O37181" s="62"/>
    </row>
    <row r="37182" spans="15:15" x14ac:dyDescent="0.2">
      <c r="O37182" s="62"/>
    </row>
    <row r="37183" spans="15:15" x14ac:dyDescent="0.2">
      <c r="O37183" s="62"/>
    </row>
    <row r="37184" spans="15:15" x14ac:dyDescent="0.2">
      <c r="O37184" s="62"/>
    </row>
    <row r="37185" spans="15:15" x14ac:dyDescent="0.2">
      <c r="O37185" s="62"/>
    </row>
    <row r="37186" spans="15:15" x14ac:dyDescent="0.2">
      <c r="O37186" s="62"/>
    </row>
    <row r="37187" spans="15:15" x14ac:dyDescent="0.2">
      <c r="O37187" s="62"/>
    </row>
    <row r="37188" spans="15:15" x14ac:dyDescent="0.2">
      <c r="O37188" s="62"/>
    </row>
    <row r="37189" spans="15:15" x14ac:dyDescent="0.2">
      <c r="O37189" s="62"/>
    </row>
    <row r="37190" spans="15:15" x14ac:dyDescent="0.2">
      <c r="O37190" s="62"/>
    </row>
    <row r="37191" spans="15:15" x14ac:dyDescent="0.2">
      <c r="O37191" s="62"/>
    </row>
    <row r="37192" spans="15:15" x14ac:dyDescent="0.2">
      <c r="O37192" s="62"/>
    </row>
    <row r="37193" spans="15:15" x14ac:dyDescent="0.2">
      <c r="O37193" s="62"/>
    </row>
    <row r="37194" spans="15:15" x14ac:dyDescent="0.2">
      <c r="O37194" s="62"/>
    </row>
    <row r="37195" spans="15:15" x14ac:dyDescent="0.2">
      <c r="O37195" s="62"/>
    </row>
    <row r="37196" spans="15:15" x14ac:dyDescent="0.2">
      <c r="O37196" s="62"/>
    </row>
    <row r="37197" spans="15:15" x14ac:dyDescent="0.2">
      <c r="O37197" s="62"/>
    </row>
    <row r="37198" spans="15:15" x14ac:dyDescent="0.2">
      <c r="O37198" s="62"/>
    </row>
    <row r="37199" spans="15:15" x14ac:dyDescent="0.2">
      <c r="O37199" s="62"/>
    </row>
    <row r="37200" spans="15:15" x14ac:dyDescent="0.2">
      <c r="O37200" s="62"/>
    </row>
    <row r="37201" spans="15:15" x14ac:dyDescent="0.2">
      <c r="O37201" s="62"/>
    </row>
    <row r="37202" spans="15:15" x14ac:dyDescent="0.2">
      <c r="O37202" s="62"/>
    </row>
    <row r="37203" spans="15:15" x14ac:dyDescent="0.2">
      <c r="O37203" s="62"/>
    </row>
    <row r="37204" spans="15:15" x14ac:dyDescent="0.2">
      <c r="O37204" s="62"/>
    </row>
    <row r="37205" spans="15:15" x14ac:dyDescent="0.2">
      <c r="O37205" s="62"/>
    </row>
    <row r="37206" spans="15:15" x14ac:dyDescent="0.2">
      <c r="O37206" s="62"/>
    </row>
    <row r="37207" spans="15:15" x14ac:dyDescent="0.2">
      <c r="O37207" s="62"/>
    </row>
    <row r="37208" spans="15:15" x14ac:dyDescent="0.2">
      <c r="O37208" s="62"/>
    </row>
    <row r="37209" spans="15:15" x14ac:dyDescent="0.2">
      <c r="O37209" s="62"/>
    </row>
    <row r="37210" spans="15:15" x14ac:dyDescent="0.2">
      <c r="O37210" s="62"/>
    </row>
    <row r="37211" spans="15:15" x14ac:dyDescent="0.2">
      <c r="O37211" s="62"/>
    </row>
    <row r="37212" spans="15:15" x14ac:dyDescent="0.2">
      <c r="O37212" s="62"/>
    </row>
    <row r="37213" spans="15:15" x14ac:dyDescent="0.2">
      <c r="O37213" s="62"/>
    </row>
    <row r="37214" spans="15:15" x14ac:dyDescent="0.2">
      <c r="O37214" s="62"/>
    </row>
    <row r="37215" spans="15:15" x14ac:dyDescent="0.2">
      <c r="O37215" s="62"/>
    </row>
    <row r="37216" spans="15:15" x14ac:dyDescent="0.2">
      <c r="O37216" s="62"/>
    </row>
    <row r="37217" spans="15:15" x14ac:dyDescent="0.2">
      <c r="O37217" s="62"/>
    </row>
    <row r="37218" spans="15:15" x14ac:dyDescent="0.2">
      <c r="O37218" s="62"/>
    </row>
    <row r="37219" spans="15:15" x14ac:dyDescent="0.2">
      <c r="O37219" s="62"/>
    </row>
    <row r="37220" spans="15:15" x14ac:dyDescent="0.2">
      <c r="O37220" s="62"/>
    </row>
    <row r="37221" spans="15:15" x14ac:dyDescent="0.2">
      <c r="O37221" s="62"/>
    </row>
    <row r="37222" spans="15:15" x14ac:dyDescent="0.2">
      <c r="O37222" s="62"/>
    </row>
    <row r="37223" spans="15:15" x14ac:dyDescent="0.2">
      <c r="O37223" s="62"/>
    </row>
    <row r="37224" spans="15:15" x14ac:dyDescent="0.2">
      <c r="O37224" s="62"/>
    </row>
    <row r="37225" spans="15:15" x14ac:dyDescent="0.2">
      <c r="O37225" s="62"/>
    </row>
    <row r="37226" spans="15:15" x14ac:dyDescent="0.2">
      <c r="O37226" s="62"/>
    </row>
    <row r="37227" spans="15:15" x14ac:dyDescent="0.2">
      <c r="O37227" s="62"/>
    </row>
    <row r="37228" spans="15:15" x14ac:dyDescent="0.2">
      <c r="O37228" s="62"/>
    </row>
    <row r="37229" spans="15:15" x14ac:dyDescent="0.2">
      <c r="O37229" s="62"/>
    </row>
    <row r="37230" spans="15:15" x14ac:dyDescent="0.2">
      <c r="O37230" s="62"/>
    </row>
    <row r="37231" spans="15:15" x14ac:dyDescent="0.2">
      <c r="O37231" s="62"/>
    </row>
    <row r="37232" spans="15:15" x14ac:dyDescent="0.2">
      <c r="O37232" s="62"/>
    </row>
    <row r="37233" spans="15:15" x14ac:dyDescent="0.2">
      <c r="O37233" s="62"/>
    </row>
    <row r="37234" spans="15:15" x14ac:dyDescent="0.2">
      <c r="O37234" s="62"/>
    </row>
    <row r="37235" spans="15:15" x14ac:dyDescent="0.2">
      <c r="O37235" s="62"/>
    </row>
    <row r="37236" spans="15:15" x14ac:dyDescent="0.2">
      <c r="O37236" s="62"/>
    </row>
    <row r="37237" spans="15:15" x14ac:dyDescent="0.2">
      <c r="O37237" s="62"/>
    </row>
    <row r="37238" spans="15:15" x14ac:dyDescent="0.2">
      <c r="O37238" s="62"/>
    </row>
    <row r="37239" spans="15:15" x14ac:dyDescent="0.2">
      <c r="O37239" s="62"/>
    </row>
    <row r="37240" spans="15:15" x14ac:dyDescent="0.2">
      <c r="O37240" s="62"/>
    </row>
    <row r="37241" spans="15:15" x14ac:dyDescent="0.2">
      <c r="O37241" s="62"/>
    </row>
    <row r="37242" spans="15:15" x14ac:dyDescent="0.2">
      <c r="O37242" s="62"/>
    </row>
    <row r="37243" spans="15:15" x14ac:dyDescent="0.2">
      <c r="O37243" s="62"/>
    </row>
    <row r="37244" spans="15:15" x14ac:dyDescent="0.2">
      <c r="O37244" s="62"/>
    </row>
    <row r="37245" spans="15:15" x14ac:dyDescent="0.2">
      <c r="O37245" s="62"/>
    </row>
    <row r="37246" spans="15:15" x14ac:dyDescent="0.2">
      <c r="O37246" s="62"/>
    </row>
    <row r="37247" spans="15:15" x14ac:dyDescent="0.2">
      <c r="O37247" s="62"/>
    </row>
    <row r="37248" spans="15:15" x14ac:dyDescent="0.2">
      <c r="O37248" s="62"/>
    </row>
    <row r="37249" spans="15:15" x14ac:dyDescent="0.2">
      <c r="O37249" s="62"/>
    </row>
    <row r="37250" spans="15:15" x14ac:dyDescent="0.2">
      <c r="O37250" s="62"/>
    </row>
    <row r="37251" spans="15:15" x14ac:dyDescent="0.2">
      <c r="O37251" s="62"/>
    </row>
    <row r="37252" spans="15:15" x14ac:dyDescent="0.2">
      <c r="O37252" s="62"/>
    </row>
    <row r="37253" spans="15:15" x14ac:dyDescent="0.2">
      <c r="O37253" s="62"/>
    </row>
    <row r="37254" spans="15:15" x14ac:dyDescent="0.2">
      <c r="O37254" s="62"/>
    </row>
    <row r="37255" spans="15:15" x14ac:dyDescent="0.2">
      <c r="O37255" s="62"/>
    </row>
    <row r="37256" spans="15:15" x14ac:dyDescent="0.2">
      <c r="O37256" s="62"/>
    </row>
    <row r="37257" spans="15:15" x14ac:dyDescent="0.2">
      <c r="O37257" s="62"/>
    </row>
    <row r="37258" spans="15:15" x14ac:dyDescent="0.2">
      <c r="O37258" s="62"/>
    </row>
    <row r="37259" spans="15:15" x14ac:dyDescent="0.2">
      <c r="O37259" s="62"/>
    </row>
    <row r="37260" spans="15:15" x14ac:dyDescent="0.2">
      <c r="O37260" s="62"/>
    </row>
    <row r="37261" spans="15:15" x14ac:dyDescent="0.2">
      <c r="O37261" s="62"/>
    </row>
    <row r="37262" spans="15:15" x14ac:dyDescent="0.2">
      <c r="O37262" s="62"/>
    </row>
    <row r="37263" spans="15:15" x14ac:dyDescent="0.2">
      <c r="O37263" s="62"/>
    </row>
    <row r="37264" spans="15:15" x14ac:dyDescent="0.2">
      <c r="O37264" s="62"/>
    </row>
    <row r="37265" spans="15:15" x14ac:dyDescent="0.2">
      <c r="O37265" s="62"/>
    </row>
    <row r="37266" spans="15:15" x14ac:dyDescent="0.2">
      <c r="O37266" s="62"/>
    </row>
    <row r="37267" spans="15:15" x14ac:dyDescent="0.2">
      <c r="O37267" s="62"/>
    </row>
    <row r="37268" spans="15:15" x14ac:dyDescent="0.2">
      <c r="O37268" s="62"/>
    </row>
    <row r="37269" spans="15:15" x14ac:dyDescent="0.2">
      <c r="O37269" s="62"/>
    </row>
    <row r="37270" spans="15:15" x14ac:dyDescent="0.2">
      <c r="O37270" s="62"/>
    </row>
    <row r="37271" spans="15:15" x14ac:dyDescent="0.2">
      <c r="O37271" s="62"/>
    </row>
    <row r="37272" spans="15:15" x14ac:dyDescent="0.2">
      <c r="O37272" s="62"/>
    </row>
    <row r="37273" spans="15:15" x14ac:dyDescent="0.2">
      <c r="O37273" s="62"/>
    </row>
    <row r="37274" spans="15:15" x14ac:dyDescent="0.2">
      <c r="O37274" s="62"/>
    </row>
    <row r="37275" spans="15:15" x14ac:dyDescent="0.2">
      <c r="O37275" s="62"/>
    </row>
    <row r="37276" spans="15:15" x14ac:dyDescent="0.2">
      <c r="O37276" s="62"/>
    </row>
    <row r="37277" spans="15:15" x14ac:dyDescent="0.2">
      <c r="O37277" s="62"/>
    </row>
    <row r="37278" spans="15:15" x14ac:dyDescent="0.2">
      <c r="O37278" s="62"/>
    </row>
    <row r="37279" spans="15:15" x14ac:dyDescent="0.2">
      <c r="O37279" s="62"/>
    </row>
    <row r="37280" spans="15:15" x14ac:dyDescent="0.2">
      <c r="O37280" s="62"/>
    </row>
    <row r="37281" spans="15:15" x14ac:dyDescent="0.2">
      <c r="O37281" s="62"/>
    </row>
    <row r="37282" spans="15:15" x14ac:dyDescent="0.2">
      <c r="O37282" s="62"/>
    </row>
    <row r="37283" spans="15:15" x14ac:dyDescent="0.2">
      <c r="O37283" s="62"/>
    </row>
    <row r="37284" spans="15:15" x14ac:dyDescent="0.2">
      <c r="O37284" s="62"/>
    </row>
    <row r="37285" spans="15:15" x14ac:dyDescent="0.2">
      <c r="O37285" s="62"/>
    </row>
    <row r="37286" spans="15:15" x14ac:dyDescent="0.2">
      <c r="O37286" s="62"/>
    </row>
    <row r="37287" spans="15:15" x14ac:dyDescent="0.2">
      <c r="O37287" s="62"/>
    </row>
    <row r="37288" spans="15:15" x14ac:dyDescent="0.2">
      <c r="O37288" s="62"/>
    </row>
    <row r="37289" spans="15:15" x14ac:dyDescent="0.2">
      <c r="O37289" s="62"/>
    </row>
    <row r="37290" spans="15:15" x14ac:dyDescent="0.2">
      <c r="O37290" s="62"/>
    </row>
    <row r="37291" spans="15:15" x14ac:dyDescent="0.2">
      <c r="O37291" s="62"/>
    </row>
    <row r="37292" spans="15:15" x14ac:dyDescent="0.2">
      <c r="O37292" s="62"/>
    </row>
    <row r="37293" spans="15:15" x14ac:dyDescent="0.2">
      <c r="O37293" s="62"/>
    </row>
    <row r="37294" spans="15:15" x14ac:dyDescent="0.2">
      <c r="O37294" s="62"/>
    </row>
    <row r="37295" spans="15:15" x14ac:dyDescent="0.2">
      <c r="O37295" s="62"/>
    </row>
    <row r="37296" spans="15:15" x14ac:dyDescent="0.2">
      <c r="O37296" s="62"/>
    </row>
    <row r="37297" spans="15:15" x14ac:dyDescent="0.2">
      <c r="O37297" s="62"/>
    </row>
    <row r="37298" spans="15:15" x14ac:dyDescent="0.2">
      <c r="O37298" s="62"/>
    </row>
    <row r="37299" spans="15:15" x14ac:dyDescent="0.2">
      <c r="O37299" s="62"/>
    </row>
    <row r="37300" spans="15:15" x14ac:dyDescent="0.2">
      <c r="O37300" s="62"/>
    </row>
    <row r="37301" spans="15:15" x14ac:dyDescent="0.2">
      <c r="O37301" s="62"/>
    </row>
    <row r="37302" spans="15:15" x14ac:dyDescent="0.2">
      <c r="O37302" s="62"/>
    </row>
    <row r="37303" spans="15:15" x14ac:dyDescent="0.2">
      <c r="O37303" s="62"/>
    </row>
    <row r="37304" spans="15:15" x14ac:dyDescent="0.2">
      <c r="O37304" s="62"/>
    </row>
    <row r="37305" spans="15:15" x14ac:dyDescent="0.2">
      <c r="O37305" s="62"/>
    </row>
    <row r="37306" spans="15:15" x14ac:dyDescent="0.2">
      <c r="O37306" s="62"/>
    </row>
    <row r="37307" spans="15:15" x14ac:dyDescent="0.2">
      <c r="O37307" s="62"/>
    </row>
    <row r="37308" spans="15:15" x14ac:dyDescent="0.2">
      <c r="O37308" s="62"/>
    </row>
    <row r="37309" spans="15:15" x14ac:dyDescent="0.2">
      <c r="O37309" s="62"/>
    </row>
    <row r="37310" spans="15:15" x14ac:dyDescent="0.2">
      <c r="O37310" s="62"/>
    </row>
    <row r="37311" spans="15:15" x14ac:dyDescent="0.2">
      <c r="O37311" s="62"/>
    </row>
    <row r="37312" spans="15:15" x14ac:dyDescent="0.2">
      <c r="O37312" s="62"/>
    </row>
    <row r="37313" spans="15:15" x14ac:dyDescent="0.2">
      <c r="O37313" s="62"/>
    </row>
    <row r="37314" spans="15:15" x14ac:dyDescent="0.2">
      <c r="O37314" s="62"/>
    </row>
    <row r="37315" spans="15:15" x14ac:dyDescent="0.2">
      <c r="O37315" s="62"/>
    </row>
    <row r="37316" spans="15:15" x14ac:dyDescent="0.2">
      <c r="O37316" s="62"/>
    </row>
    <row r="37317" spans="15:15" x14ac:dyDescent="0.2">
      <c r="O37317" s="62"/>
    </row>
    <row r="37318" spans="15:15" x14ac:dyDescent="0.2">
      <c r="O37318" s="62"/>
    </row>
    <row r="37319" spans="15:15" x14ac:dyDescent="0.2">
      <c r="O37319" s="62"/>
    </row>
    <row r="37320" spans="15:15" x14ac:dyDescent="0.2">
      <c r="O37320" s="62"/>
    </row>
    <row r="37321" spans="15:15" x14ac:dyDescent="0.2">
      <c r="O37321" s="62"/>
    </row>
    <row r="37322" spans="15:15" x14ac:dyDescent="0.2">
      <c r="O37322" s="62"/>
    </row>
    <row r="37323" spans="15:15" x14ac:dyDescent="0.2">
      <c r="O37323" s="62"/>
    </row>
    <row r="37324" spans="15:15" x14ac:dyDescent="0.2">
      <c r="O37324" s="62"/>
    </row>
    <row r="37325" spans="15:15" x14ac:dyDescent="0.2">
      <c r="O37325" s="62"/>
    </row>
    <row r="37326" spans="15:15" x14ac:dyDescent="0.2">
      <c r="O37326" s="62"/>
    </row>
    <row r="37327" spans="15:15" x14ac:dyDescent="0.2">
      <c r="O37327" s="62"/>
    </row>
    <row r="37328" spans="15:15" x14ac:dyDescent="0.2">
      <c r="O37328" s="62"/>
    </row>
    <row r="37329" spans="15:15" x14ac:dyDescent="0.2">
      <c r="O37329" s="62"/>
    </row>
    <row r="37330" spans="15:15" x14ac:dyDescent="0.2">
      <c r="O37330" s="62"/>
    </row>
    <row r="37331" spans="15:15" x14ac:dyDescent="0.2">
      <c r="O37331" s="62"/>
    </row>
    <row r="37332" spans="15:15" x14ac:dyDescent="0.2">
      <c r="O37332" s="62"/>
    </row>
    <row r="37333" spans="15:15" x14ac:dyDescent="0.2">
      <c r="O37333" s="62"/>
    </row>
    <row r="37334" spans="15:15" x14ac:dyDescent="0.2">
      <c r="O37334" s="62"/>
    </row>
    <row r="37335" spans="15:15" x14ac:dyDescent="0.2">
      <c r="O37335" s="62"/>
    </row>
    <row r="37336" spans="15:15" x14ac:dyDescent="0.2">
      <c r="O37336" s="62"/>
    </row>
    <row r="37337" spans="15:15" x14ac:dyDescent="0.2">
      <c r="O37337" s="62"/>
    </row>
    <row r="37338" spans="15:15" x14ac:dyDescent="0.2">
      <c r="O37338" s="62"/>
    </row>
    <row r="37339" spans="15:15" x14ac:dyDescent="0.2">
      <c r="O37339" s="62"/>
    </row>
    <row r="37340" spans="15:15" x14ac:dyDescent="0.2">
      <c r="O37340" s="62"/>
    </row>
    <row r="37341" spans="15:15" x14ac:dyDescent="0.2">
      <c r="O37341" s="62"/>
    </row>
    <row r="37342" spans="15:15" x14ac:dyDescent="0.2">
      <c r="O37342" s="62"/>
    </row>
    <row r="37343" spans="15:15" x14ac:dyDescent="0.2">
      <c r="O37343" s="62"/>
    </row>
    <row r="37344" spans="15:15" x14ac:dyDescent="0.2">
      <c r="O37344" s="62"/>
    </row>
    <row r="37345" spans="15:15" x14ac:dyDescent="0.2">
      <c r="O37345" s="62"/>
    </row>
    <row r="37346" spans="15:15" x14ac:dyDescent="0.2">
      <c r="O37346" s="62"/>
    </row>
    <row r="37347" spans="15:15" x14ac:dyDescent="0.2">
      <c r="O37347" s="62"/>
    </row>
    <row r="37348" spans="15:15" x14ac:dyDescent="0.2">
      <c r="O37348" s="62"/>
    </row>
    <row r="37349" spans="15:15" x14ac:dyDescent="0.2">
      <c r="O37349" s="62"/>
    </row>
    <row r="37350" spans="15:15" x14ac:dyDescent="0.2">
      <c r="O37350" s="62"/>
    </row>
    <row r="37351" spans="15:15" x14ac:dyDescent="0.2">
      <c r="O37351" s="62"/>
    </row>
    <row r="37352" spans="15:15" x14ac:dyDescent="0.2">
      <c r="O37352" s="62"/>
    </row>
    <row r="37353" spans="15:15" x14ac:dyDescent="0.2">
      <c r="O37353" s="62"/>
    </row>
    <row r="37354" spans="15:15" x14ac:dyDescent="0.2">
      <c r="O37354" s="62"/>
    </row>
    <row r="37355" spans="15:15" x14ac:dyDescent="0.2">
      <c r="O37355" s="62"/>
    </row>
    <row r="37356" spans="15:15" x14ac:dyDescent="0.2">
      <c r="O37356" s="62"/>
    </row>
    <row r="37357" spans="15:15" x14ac:dyDescent="0.2">
      <c r="O37357" s="62"/>
    </row>
    <row r="37358" spans="15:15" x14ac:dyDescent="0.2">
      <c r="O37358" s="62"/>
    </row>
    <row r="37359" spans="15:15" x14ac:dyDescent="0.2">
      <c r="O37359" s="62"/>
    </row>
    <row r="37360" spans="15:15" x14ac:dyDescent="0.2">
      <c r="O37360" s="62"/>
    </row>
    <row r="37361" spans="15:15" x14ac:dyDescent="0.2">
      <c r="O37361" s="62"/>
    </row>
    <row r="37362" spans="15:15" x14ac:dyDescent="0.2">
      <c r="O37362" s="62"/>
    </row>
    <row r="37363" spans="15:15" x14ac:dyDescent="0.2">
      <c r="O37363" s="62"/>
    </row>
    <row r="37364" spans="15:15" x14ac:dyDescent="0.2">
      <c r="O37364" s="62"/>
    </row>
    <row r="37365" spans="15:15" x14ac:dyDescent="0.2">
      <c r="O37365" s="62"/>
    </row>
    <row r="37366" spans="15:15" x14ac:dyDescent="0.2">
      <c r="O37366" s="62"/>
    </row>
    <row r="37367" spans="15:15" x14ac:dyDescent="0.2">
      <c r="O37367" s="62"/>
    </row>
    <row r="37368" spans="15:15" x14ac:dyDescent="0.2">
      <c r="O37368" s="62"/>
    </row>
    <row r="37369" spans="15:15" x14ac:dyDescent="0.2">
      <c r="O37369" s="62"/>
    </row>
    <row r="37370" spans="15:15" x14ac:dyDescent="0.2">
      <c r="O37370" s="62"/>
    </row>
    <row r="37371" spans="15:15" x14ac:dyDescent="0.2">
      <c r="O37371" s="62"/>
    </row>
    <row r="37372" spans="15:15" x14ac:dyDescent="0.2">
      <c r="O37372" s="62"/>
    </row>
    <row r="37373" spans="15:15" x14ac:dyDescent="0.2">
      <c r="O37373" s="62"/>
    </row>
    <row r="37374" spans="15:15" x14ac:dyDescent="0.2">
      <c r="O37374" s="62"/>
    </row>
    <row r="37375" spans="15:15" x14ac:dyDescent="0.2">
      <c r="O37375" s="62"/>
    </row>
    <row r="37376" spans="15:15" x14ac:dyDescent="0.2">
      <c r="O37376" s="62"/>
    </row>
    <row r="37377" spans="15:15" x14ac:dyDescent="0.2">
      <c r="O37377" s="62"/>
    </row>
    <row r="37378" spans="15:15" x14ac:dyDescent="0.2">
      <c r="O37378" s="62"/>
    </row>
    <row r="37379" spans="15:15" x14ac:dyDescent="0.2">
      <c r="O37379" s="62"/>
    </row>
    <row r="37380" spans="15:15" x14ac:dyDescent="0.2">
      <c r="O37380" s="62"/>
    </row>
    <row r="37381" spans="15:15" x14ac:dyDescent="0.2">
      <c r="O37381" s="62"/>
    </row>
    <row r="37382" spans="15:15" x14ac:dyDescent="0.2">
      <c r="O37382" s="62"/>
    </row>
    <row r="37383" spans="15:15" x14ac:dyDescent="0.2">
      <c r="O37383" s="62"/>
    </row>
    <row r="37384" spans="15:15" x14ac:dyDescent="0.2">
      <c r="O37384" s="62"/>
    </row>
    <row r="37385" spans="15:15" x14ac:dyDescent="0.2">
      <c r="O37385" s="62"/>
    </row>
    <row r="37386" spans="15:15" x14ac:dyDescent="0.2">
      <c r="O37386" s="62"/>
    </row>
    <row r="37387" spans="15:15" x14ac:dyDescent="0.2">
      <c r="O37387" s="62"/>
    </row>
    <row r="37388" spans="15:15" x14ac:dyDescent="0.2">
      <c r="O37388" s="62"/>
    </row>
    <row r="37389" spans="15:15" x14ac:dyDescent="0.2">
      <c r="O37389" s="62"/>
    </row>
    <row r="37390" spans="15:15" x14ac:dyDescent="0.2">
      <c r="O37390" s="62"/>
    </row>
    <row r="37391" spans="15:15" x14ac:dyDescent="0.2">
      <c r="O37391" s="62"/>
    </row>
    <row r="37392" spans="15:15" x14ac:dyDescent="0.2">
      <c r="O37392" s="62"/>
    </row>
    <row r="37393" spans="15:15" x14ac:dyDescent="0.2">
      <c r="O37393" s="62"/>
    </row>
    <row r="37394" spans="15:15" x14ac:dyDescent="0.2">
      <c r="O37394" s="62"/>
    </row>
    <row r="37395" spans="15:15" x14ac:dyDescent="0.2">
      <c r="O37395" s="62"/>
    </row>
    <row r="37396" spans="15:15" x14ac:dyDescent="0.2">
      <c r="O37396" s="62"/>
    </row>
    <row r="37397" spans="15:15" x14ac:dyDescent="0.2">
      <c r="O37397" s="62"/>
    </row>
    <row r="37398" spans="15:15" x14ac:dyDescent="0.2">
      <c r="O37398" s="62"/>
    </row>
    <row r="37399" spans="15:15" x14ac:dyDescent="0.2">
      <c r="O37399" s="62"/>
    </row>
    <row r="37400" spans="15:15" x14ac:dyDescent="0.2">
      <c r="O37400" s="62"/>
    </row>
    <row r="37401" spans="15:15" x14ac:dyDescent="0.2">
      <c r="O37401" s="62"/>
    </row>
    <row r="37402" spans="15:15" x14ac:dyDescent="0.2">
      <c r="O37402" s="62"/>
    </row>
    <row r="37403" spans="15:15" x14ac:dyDescent="0.2">
      <c r="O37403" s="62"/>
    </row>
    <row r="37404" spans="15:15" x14ac:dyDescent="0.2">
      <c r="O37404" s="62"/>
    </row>
    <row r="37405" spans="15:15" x14ac:dyDescent="0.2">
      <c r="O37405" s="62"/>
    </row>
    <row r="37406" spans="15:15" x14ac:dyDescent="0.2">
      <c r="O37406" s="62"/>
    </row>
    <row r="37407" spans="15:15" x14ac:dyDescent="0.2">
      <c r="O37407" s="62"/>
    </row>
    <row r="37408" spans="15:15" x14ac:dyDescent="0.2">
      <c r="O37408" s="62"/>
    </row>
    <row r="37409" spans="15:15" x14ac:dyDescent="0.2">
      <c r="O37409" s="62"/>
    </row>
    <row r="37410" spans="15:15" x14ac:dyDescent="0.2">
      <c r="O37410" s="62"/>
    </row>
    <row r="37411" spans="15:15" x14ac:dyDescent="0.2">
      <c r="O37411" s="62"/>
    </row>
    <row r="37412" spans="15:15" x14ac:dyDescent="0.2">
      <c r="O37412" s="62"/>
    </row>
    <row r="37413" spans="15:15" x14ac:dyDescent="0.2">
      <c r="O37413" s="62"/>
    </row>
    <row r="37414" spans="15:15" x14ac:dyDescent="0.2">
      <c r="O37414" s="62"/>
    </row>
    <row r="37415" spans="15:15" x14ac:dyDescent="0.2">
      <c r="O37415" s="62"/>
    </row>
    <row r="37416" spans="15:15" x14ac:dyDescent="0.2">
      <c r="O37416" s="62"/>
    </row>
    <row r="37417" spans="15:15" x14ac:dyDescent="0.2">
      <c r="O37417" s="62"/>
    </row>
    <row r="37418" spans="15:15" x14ac:dyDescent="0.2">
      <c r="O37418" s="62"/>
    </row>
    <row r="37419" spans="15:15" x14ac:dyDescent="0.2">
      <c r="O37419" s="62"/>
    </row>
    <row r="37420" spans="15:15" x14ac:dyDescent="0.2">
      <c r="O37420" s="62"/>
    </row>
    <row r="37421" spans="15:15" x14ac:dyDescent="0.2">
      <c r="O37421" s="62"/>
    </row>
    <row r="37422" spans="15:15" x14ac:dyDescent="0.2">
      <c r="O37422" s="62"/>
    </row>
    <row r="37423" spans="15:15" x14ac:dyDescent="0.2">
      <c r="O37423" s="62"/>
    </row>
    <row r="37424" spans="15:15" x14ac:dyDescent="0.2">
      <c r="O37424" s="62"/>
    </row>
    <row r="37425" spans="15:15" x14ac:dyDescent="0.2">
      <c r="O37425" s="62"/>
    </row>
    <row r="37426" spans="15:15" x14ac:dyDescent="0.2">
      <c r="O37426" s="62"/>
    </row>
    <row r="37427" spans="15:15" x14ac:dyDescent="0.2">
      <c r="O37427" s="62"/>
    </row>
    <row r="37428" spans="15:15" x14ac:dyDescent="0.2">
      <c r="O37428" s="62"/>
    </row>
    <row r="37429" spans="15:15" x14ac:dyDescent="0.2">
      <c r="O37429" s="62"/>
    </row>
    <row r="37430" spans="15:15" x14ac:dyDescent="0.2">
      <c r="O37430" s="62"/>
    </row>
    <row r="37431" spans="15:15" x14ac:dyDescent="0.2">
      <c r="O37431" s="62"/>
    </row>
    <row r="37432" spans="15:15" x14ac:dyDescent="0.2">
      <c r="O37432" s="62"/>
    </row>
    <row r="37433" spans="15:15" x14ac:dyDescent="0.2">
      <c r="O37433" s="62"/>
    </row>
    <row r="37434" spans="15:15" x14ac:dyDescent="0.2">
      <c r="O37434" s="62"/>
    </row>
    <row r="37435" spans="15:15" x14ac:dyDescent="0.2">
      <c r="O37435" s="62"/>
    </row>
    <row r="37436" spans="15:15" x14ac:dyDescent="0.2">
      <c r="O37436" s="62"/>
    </row>
    <row r="37437" spans="15:15" x14ac:dyDescent="0.2">
      <c r="O37437" s="62"/>
    </row>
    <row r="37438" spans="15:15" x14ac:dyDescent="0.2">
      <c r="O37438" s="62"/>
    </row>
    <row r="37439" spans="15:15" x14ac:dyDescent="0.2">
      <c r="O37439" s="62"/>
    </row>
    <row r="37440" spans="15:15" x14ac:dyDescent="0.2">
      <c r="O37440" s="62"/>
    </row>
    <row r="37441" spans="15:15" x14ac:dyDescent="0.2">
      <c r="O37441" s="62"/>
    </row>
    <row r="37442" spans="15:15" x14ac:dyDescent="0.2">
      <c r="O37442" s="62"/>
    </row>
    <row r="37443" spans="15:15" x14ac:dyDescent="0.2">
      <c r="O37443" s="62"/>
    </row>
    <row r="37444" spans="15:15" x14ac:dyDescent="0.2">
      <c r="O37444" s="62"/>
    </row>
    <row r="37445" spans="15:15" x14ac:dyDescent="0.2">
      <c r="O37445" s="62"/>
    </row>
    <row r="37446" spans="15:15" x14ac:dyDescent="0.2">
      <c r="O37446" s="62"/>
    </row>
    <row r="37447" spans="15:15" x14ac:dyDescent="0.2">
      <c r="O37447" s="62"/>
    </row>
    <row r="37448" spans="15:15" x14ac:dyDescent="0.2">
      <c r="O37448" s="62"/>
    </row>
    <row r="37449" spans="15:15" x14ac:dyDescent="0.2">
      <c r="O37449" s="62"/>
    </row>
    <row r="37450" spans="15:15" x14ac:dyDescent="0.2">
      <c r="O37450" s="62"/>
    </row>
    <row r="37451" spans="15:15" x14ac:dyDescent="0.2">
      <c r="O37451" s="62"/>
    </row>
    <row r="37452" spans="15:15" x14ac:dyDescent="0.2">
      <c r="O37452" s="62"/>
    </row>
    <row r="37453" spans="15:15" x14ac:dyDescent="0.2">
      <c r="O37453" s="62"/>
    </row>
    <row r="37454" spans="15:15" x14ac:dyDescent="0.2">
      <c r="O37454" s="62"/>
    </row>
    <row r="37455" spans="15:15" x14ac:dyDescent="0.2">
      <c r="O37455" s="62"/>
    </row>
    <row r="37456" spans="15:15" x14ac:dyDescent="0.2">
      <c r="O37456" s="62"/>
    </row>
    <row r="37457" spans="15:15" x14ac:dyDescent="0.2">
      <c r="O37457" s="62"/>
    </row>
    <row r="37458" spans="15:15" x14ac:dyDescent="0.2">
      <c r="O37458" s="62"/>
    </row>
    <row r="37459" spans="15:15" x14ac:dyDescent="0.2">
      <c r="O37459" s="62"/>
    </row>
    <row r="37460" spans="15:15" x14ac:dyDescent="0.2">
      <c r="O37460" s="62"/>
    </row>
    <row r="37461" spans="15:15" x14ac:dyDescent="0.2">
      <c r="O37461" s="62"/>
    </row>
    <row r="37462" spans="15:15" x14ac:dyDescent="0.2">
      <c r="O37462" s="62"/>
    </row>
    <row r="37463" spans="15:15" x14ac:dyDescent="0.2">
      <c r="O37463" s="62"/>
    </row>
    <row r="37464" spans="15:15" x14ac:dyDescent="0.2">
      <c r="O37464" s="62"/>
    </row>
    <row r="37465" spans="15:15" x14ac:dyDescent="0.2">
      <c r="O37465" s="62"/>
    </row>
    <row r="37466" spans="15:15" x14ac:dyDescent="0.2">
      <c r="O37466" s="62"/>
    </row>
    <row r="37467" spans="15:15" x14ac:dyDescent="0.2">
      <c r="O37467" s="62"/>
    </row>
    <row r="37468" spans="15:15" x14ac:dyDescent="0.2">
      <c r="O37468" s="62"/>
    </row>
    <row r="37469" spans="15:15" x14ac:dyDescent="0.2">
      <c r="O37469" s="62"/>
    </row>
    <row r="37470" spans="15:15" x14ac:dyDescent="0.2">
      <c r="O37470" s="62"/>
    </row>
    <row r="37471" spans="15:15" x14ac:dyDescent="0.2">
      <c r="O37471" s="62"/>
    </row>
    <row r="37472" spans="15:15" x14ac:dyDescent="0.2">
      <c r="O37472" s="62"/>
    </row>
    <row r="37473" spans="15:15" x14ac:dyDescent="0.2">
      <c r="O37473" s="62"/>
    </row>
    <row r="37474" spans="15:15" x14ac:dyDescent="0.2">
      <c r="O37474" s="62"/>
    </row>
    <row r="37475" spans="15:15" x14ac:dyDescent="0.2">
      <c r="O37475" s="62"/>
    </row>
    <row r="37476" spans="15:15" x14ac:dyDescent="0.2">
      <c r="O37476" s="62"/>
    </row>
    <row r="37477" spans="15:15" x14ac:dyDescent="0.2">
      <c r="O37477" s="62"/>
    </row>
    <row r="37478" spans="15:15" x14ac:dyDescent="0.2">
      <c r="O37478" s="62"/>
    </row>
    <row r="37479" spans="15:15" x14ac:dyDescent="0.2">
      <c r="O37479" s="62"/>
    </row>
    <row r="37480" spans="15:15" x14ac:dyDescent="0.2">
      <c r="O37480" s="62"/>
    </row>
    <row r="37481" spans="15:15" x14ac:dyDescent="0.2">
      <c r="O37481" s="62"/>
    </row>
    <row r="37482" spans="15:15" x14ac:dyDescent="0.2">
      <c r="O37482" s="62"/>
    </row>
    <row r="37483" spans="15:15" x14ac:dyDescent="0.2">
      <c r="O37483" s="62"/>
    </row>
    <row r="37484" spans="15:15" x14ac:dyDescent="0.2">
      <c r="O37484" s="62"/>
    </row>
    <row r="37485" spans="15:15" x14ac:dyDescent="0.2">
      <c r="O37485" s="62"/>
    </row>
    <row r="37486" spans="15:15" x14ac:dyDescent="0.2">
      <c r="O37486" s="62"/>
    </row>
    <row r="37487" spans="15:15" x14ac:dyDescent="0.2">
      <c r="O37487" s="62"/>
    </row>
    <row r="37488" spans="15:15" x14ac:dyDescent="0.2">
      <c r="O37488" s="62"/>
    </row>
    <row r="37489" spans="15:15" x14ac:dyDescent="0.2">
      <c r="O37489" s="62"/>
    </row>
    <row r="37490" spans="15:15" x14ac:dyDescent="0.2">
      <c r="O37490" s="62"/>
    </row>
    <row r="37491" spans="15:15" x14ac:dyDescent="0.2">
      <c r="O37491" s="62"/>
    </row>
    <row r="37492" spans="15:15" x14ac:dyDescent="0.2">
      <c r="O37492" s="62"/>
    </row>
    <row r="37493" spans="15:15" x14ac:dyDescent="0.2">
      <c r="O37493" s="62"/>
    </row>
    <row r="37494" spans="15:15" x14ac:dyDescent="0.2">
      <c r="O37494" s="62"/>
    </row>
    <row r="37495" spans="15:15" x14ac:dyDescent="0.2">
      <c r="O37495" s="62"/>
    </row>
    <row r="37496" spans="15:15" x14ac:dyDescent="0.2">
      <c r="O37496" s="62"/>
    </row>
    <row r="37497" spans="15:15" x14ac:dyDescent="0.2">
      <c r="O37497" s="62"/>
    </row>
    <row r="37498" spans="15:15" x14ac:dyDescent="0.2">
      <c r="O37498" s="62"/>
    </row>
    <row r="37499" spans="15:15" x14ac:dyDescent="0.2">
      <c r="O37499" s="62"/>
    </row>
    <row r="37500" spans="15:15" x14ac:dyDescent="0.2">
      <c r="O37500" s="62"/>
    </row>
    <row r="37501" spans="15:15" x14ac:dyDescent="0.2">
      <c r="O37501" s="62"/>
    </row>
    <row r="37502" spans="15:15" x14ac:dyDescent="0.2">
      <c r="O37502" s="62"/>
    </row>
    <row r="37503" spans="15:15" x14ac:dyDescent="0.2">
      <c r="O37503" s="62"/>
    </row>
    <row r="37504" spans="15:15" x14ac:dyDescent="0.2">
      <c r="O37504" s="62"/>
    </row>
    <row r="37505" spans="15:15" x14ac:dyDescent="0.2">
      <c r="O37505" s="62"/>
    </row>
    <row r="37506" spans="15:15" x14ac:dyDescent="0.2">
      <c r="O37506" s="62"/>
    </row>
    <row r="37507" spans="15:15" x14ac:dyDescent="0.2">
      <c r="O37507" s="62"/>
    </row>
    <row r="37508" spans="15:15" x14ac:dyDescent="0.2">
      <c r="O37508" s="62"/>
    </row>
    <row r="37509" spans="15:15" x14ac:dyDescent="0.2">
      <c r="O37509" s="62"/>
    </row>
    <row r="37510" spans="15:15" x14ac:dyDescent="0.2">
      <c r="O37510" s="62"/>
    </row>
    <row r="37511" spans="15:15" x14ac:dyDescent="0.2">
      <c r="O37511" s="62"/>
    </row>
    <row r="37512" spans="15:15" x14ac:dyDescent="0.2">
      <c r="O37512" s="62"/>
    </row>
    <row r="37513" spans="15:15" x14ac:dyDescent="0.2">
      <c r="O37513" s="62"/>
    </row>
    <row r="37514" spans="15:15" x14ac:dyDescent="0.2">
      <c r="O37514" s="62"/>
    </row>
    <row r="37515" spans="15:15" x14ac:dyDescent="0.2">
      <c r="O37515" s="62"/>
    </row>
    <row r="37516" spans="15:15" x14ac:dyDescent="0.2">
      <c r="O37516" s="62"/>
    </row>
    <row r="37517" spans="15:15" x14ac:dyDescent="0.2">
      <c r="O37517" s="62"/>
    </row>
    <row r="37518" spans="15:15" x14ac:dyDescent="0.2">
      <c r="O37518" s="62"/>
    </row>
    <row r="37519" spans="15:15" x14ac:dyDescent="0.2">
      <c r="O37519" s="62"/>
    </row>
    <row r="37520" spans="15:15" x14ac:dyDescent="0.2">
      <c r="O37520" s="62"/>
    </row>
    <row r="37521" spans="15:15" x14ac:dyDescent="0.2">
      <c r="O37521" s="62"/>
    </row>
    <row r="37522" spans="15:15" x14ac:dyDescent="0.2">
      <c r="O37522" s="62"/>
    </row>
    <row r="37523" spans="15:15" x14ac:dyDescent="0.2">
      <c r="O37523" s="62"/>
    </row>
    <row r="37524" spans="15:15" x14ac:dyDescent="0.2">
      <c r="O37524" s="62"/>
    </row>
    <row r="37525" spans="15:15" x14ac:dyDescent="0.2">
      <c r="O37525" s="62"/>
    </row>
    <row r="37526" spans="15:15" x14ac:dyDescent="0.2">
      <c r="O37526" s="62"/>
    </row>
    <row r="37527" spans="15:15" x14ac:dyDescent="0.2">
      <c r="O37527" s="62"/>
    </row>
    <row r="37528" spans="15:15" x14ac:dyDescent="0.2">
      <c r="O37528" s="62"/>
    </row>
    <row r="37529" spans="15:15" x14ac:dyDescent="0.2">
      <c r="O37529" s="62"/>
    </row>
    <row r="37530" spans="15:15" x14ac:dyDescent="0.2">
      <c r="O37530" s="62"/>
    </row>
    <row r="37531" spans="15:15" x14ac:dyDescent="0.2">
      <c r="O37531" s="62"/>
    </row>
    <row r="37532" spans="15:15" x14ac:dyDescent="0.2">
      <c r="O37532" s="62"/>
    </row>
    <row r="37533" spans="15:15" x14ac:dyDescent="0.2">
      <c r="O37533" s="62"/>
    </row>
    <row r="37534" spans="15:15" x14ac:dyDescent="0.2">
      <c r="O37534" s="62"/>
    </row>
    <row r="37535" spans="15:15" x14ac:dyDescent="0.2">
      <c r="O37535" s="62"/>
    </row>
    <row r="37536" spans="15:15" x14ac:dyDescent="0.2">
      <c r="O37536" s="62"/>
    </row>
    <row r="37537" spans="15:15" x14ac:dyDescent="0.2">
      <c r="O37537" s="62"/>
    </row>
    <row r="37538" spans="15:15" x14ac:dyDescent="0.2">
      <c r="O37538" s="62"/>
    </row>
    <row r="37539" spans="15:15" x14ac:dyDescent="0.2">
      <c r="O37539" s="62"/>
    </row>
    <row r="37540" spans="15:15" x14ac:dyDescent="0.2">
      <c r="O37540" s="62"/>
    </row>
    <row r="37541" spans="15:15" x14ac:dyDescent="0.2">
      <c r="O37541" s="62"/>
    </row>
    <row r="37542" spans="15:15" x14ac:dyDescent="0.2">
      <c r="O37542" s="62"/>
    </row>
    <row r="37543" spans="15:15" x14ac:dyDescent="0.2">
      <c r="O37543" s="62"/>
    </row>
    <row r="37544" spans="15:15" x14ac:dyDescent="0.2">
      <c r="O37544" s="62"/>
    </row>
    <row r="37545" spans="15:15" x14ac:dyDescent="0.2">
      <c r="O37545" s="62"/>
    </row>
    <row r="37546" spans="15:15" x14ac:dyDescent="0.2">
      <c r="O37546" s="62"/>
    </row>
    <row r="37547" spans="15:15" x14ac:dyDescent="0.2">
      <c r="O37547" s="62"/>
    </row>
    <row r="37548" spans="15:15" x14ac:dyDescent="0.2">
      <c r="O37548" s="62"/>
    </row>
    <row r="37549" spans="15:15" x14ac:dyDescent="0.2">
      <c r="O37549" s="62"/>
    </row>
    <row r="37550" spans="15:15" x14ac:dyDescent="0.2">
      <c r="O37550" s="62"/>
    </row>
    <row r="37551" spans="15:15" x14ac:dyDescent="0.2">
      <c r="O37551" s="62"/>
    </row>
    <row r="37552" spans="15:15" x14ac:dyDescent="0.2">
      <c r="O37552" s="62"/>
    </row>
    <row r="37553" spans="15:15" x14ac:dyDescent="0.2">
      <c r="O37553" s="62"/>
    </row>
    <row r="37554" spans="15:15" x14ac:dyDescent="0.2">
      <c r="O37554" s="62"/>
    </row>
    <row r="37555" spans="15:15" x14ac:dyDescent="0.2">
      <c r="O37555" s="62"/>
    </row>
    <row r="37556" spans="15:15" x14ac:dyDescent="0.2">
      <c r="O37556" s="62"/>
    </row>
    <row r="37557" spans="15:15" x14ac:dyDescent="0.2">
      <c r="O37557" s="62"/>
    </row>
    <row r="37558" spans="15:15" x14ac:dyDescent="0.2">
      <c r="O37558" s="62"/>
    </row>
    <row r="37559" spans="15:15" x14ac:dyDescent="0.2">
      <c r="O37559" s="62"/>
    </row>
    <row r="37560" spans="15:15" x14ac:dyDescent="0.2">
      <c r="O37560" s="62"/>
    </row>
    <row r="37561" spans="15:15" x14ac:dyDescent="0.2">
      <c r="O37561" s="62"/>
    </row>
    <row r="37562" spans="15:15" x14ac:dyDescent="0.2">
      <c r="O37562" s="62"/>
    </row>
    <row r="37563" spans="15:15" x14ac:dyDescent="0.2">
      <c r="O37563" s="62"/>
    </row>
    <row r="37564" spans="15:15" x14ac:dyDescent="0.2">
      <c r="O37564" s="62"/>
    </row>
    <row r="37565" spans="15:15" x14ac:dyDescent="0.2">
      <c r="O37565" s="62"/>
    </row>
    <row r="37566" spans="15:15" x14ac:dyDescent="0.2">
      <c r="O37566" s="62"/>
    </row>
    <row r="37567" spans="15:15" x14ac:dyDescent="0.2">
      <c r="O37567" s="62"/>
    </row>
    <row r="37568" spans="15:15" x14ac:dyDescent="0.2">
      <c r="O37568" s="62"/>
    </row>
    <row r="37569" spans="15:15" x14ac:dyDescent="0.2">
      <c r="O37569" s="62"/>
    </row>
    <row r="37570" spans="15:15" x14ac:dyDescent="0.2">
      <c r="O37570" s="62"/>
    </row>
    <row r="37571" spans="15:15" x14ac:dyDescent="0.2">
      <c r="O37571" s="62"/>
    </row>
    <row r="37572" spans="15:15" x14ac:dyDescent="0.2">
      <c r="O37572" s="62"/>
    </row>
    <row r="37573" spans="15:15" x14ac:dyDescent="0.2">
      <c r="O37573" s="62"/>
    </row>
    <row r="37574" spans="15:15" x14ac:dyDescent="0.2">
      <c r="O37574" s="62"/>
    </row>
    <row r="37575" spans="15:15" x14ac:dyDescent="0.2">
      <c r="O37575" s="62"/>
    </row>
    <row r="37576" spans="15:15" x14ac:dyDescent="0.2">
      <c r="O37576" s="62"/>
    </row>
    <row r="37577" spans="15:15" x14ac:dyDescent="0.2">
      <c r="O37577" s="62"/>
    </row>
    <row r="37578" spans="15:15" x14ac:dyDescent="0.2">
      <c r="O37578" s="62"/>
    </row>
    <row r="37579" spans="15:15" x14ac:dyDescent="0.2">
      <c r="O37579" s="62"/>
    </row>
    <row r="37580" spans="15:15" x14ac:dyDescent="0.2">
      <c r="O37580" s="62"/>
    </row>
    <row r="37581" spans="15:15" x14ac:dyDescent="0.2">
      <c r="O37581" s="62"/>
    </row>
    <row r="37582" spans="15:15" x14ac:dyDescent="0.2">
      <c r="O37582" s="62"/>
    </row>
    <row r="37583" spans="15:15" x14ac:dyDescent="0.2">
      <c r="O37583" s="62"/>
    </row>
    <row r="37584" spans="15:15" x14ac:dyDescent="0.2">
      <c r="O37584" s="62"/>
    </row>
    <row r="37585" spans="15:15" x14ac:dyDescent="0.2">
      <c r="O37585" s="62"/>
    </row>
    <row r="37586" spans="15:15" x14ac:dyDescent="0.2">
      <c r="O37586" s="62"/>
    </row>
    <row r="37587" spans="15:15" x14ac:dyDescent="0.2">
      <c r="O37587" s="62"/>
    </row>
    <row r="37588" spans="15:15" x14ac:dyDescent="0.2">
      <c r="O37588" s="62"/>
    </row>
    <row r="37589" spans="15:15" x14ac:dyDescent="0.2">
      <c r="O37589" s="62"/>
    </row>
    <row r="37590" spans="15:15" x14ac:dyDescent="0.2">
      <c r="O37590" s="62"/>
    </row>
    <row r="37591" spans="15:15" x14ac:dyDescent="0.2">
      <c r="O37591" s="62"/>
    </row>
    <row r="37592" spans="15:15" x14ac:dyDescent="0.2">
      <c r="O37592" s="62"/>
    </row>
    <row r="37593" spans="15:15" x14ac:dyDescent="0.2">
      <c r="O37593" s="62"/>
    </row>
    <row r="37594" spans="15:15" x14ac:dyDescent="0.2">
      <c r="O37594" s="62"/>
    </row>
    <row r="37595" spans="15:15" x14ac:dyDescent="0.2">
      <c r="O37595" s="62"/>
    </row>
    <row r="37596" spans="15:15" x14ac:dyDescent="0.2">
      <c r="O37596" s="62"/>
    </row>
    <row r="37597" spans="15:15" x14ac:dyDescent="0.2">
      <c r="O37597" s="62"/>
    </row>
    <row r="37598" spans="15:15" x14ac:dyDescent="0.2">
      <c r="O37598" s="62"/>
    </row>
    <row r="37599" spans="15:15" x14ac:dyDescent="0.2">
      <c r="O37599" s="62"/>
    </row>
    <row r="37600" spans="15:15" x14ac:dyDescent="0.2">
      <c r="O37600" s="62"/>
    </row>
    <row r="37601" spans="15:15" x14ac:dyDescent="0.2">
      <c r="O37601" s="62"/>
    </row>
    <row r="37602" spans="15:15" x14ac:dyDescent="0.2">
      <c r="O37602" s="62"/>
    </row>
    <row r="37603" spans="15:15" x14ac:dyDescent="0.2">
      <c r="O37603" s="62"/>
    </row>
    <row r="37604" spans="15:15" x14ac:dyDescent="0.2">
      <c r="O37604" s="62"/>
    </row>
    <row r="37605" spans="15:15" x14ac:dyDescent="0.2">
      <c r="O37605" s="62"/>
    </row>
    <row r="37606" spans="15:15" x14ac:dyDescent="0.2">
      <c r="O37606" s="62"/>
    </row>
    <row r="37607" spans="15:15" x14ac:dyDescent="0.2">
      <c r="O37607" s="62"/>
    </row>
    <row r="37608" spans="15:15" x14ac:dyDescent="0.2">
      <c r="O37608" s="62"/>
    </row>
    <row r="37609" spans="15:15" x14ac:dyDescent="0.2">
      <c r="O37609" s="62"/>
    </row>
    <row r="37610" spans="15:15" x14ac:dyDescent="0.2">
      <c r="O37610" s="62"/>
    </row>
    <row r="37611" spans="15:15" x14ac:dyDescent="0.2">
      <c r="O37611" s="62"/>
    </row>
    <row r="37612" spans="15:15" x14ac:dyDescent="0.2">
      <c r="O37612" s="62"/>
    </row>
    <row r="37613" spans="15:15" x14ac:dyDescent="0.2">
      <c r="O37613" s="62"/>
    </row>
    <row r="37614" spans="15:15" x14ac:dyDescent="0.2">
      <c r="O37614" s="62"/>
    </row>
    <row r="37615" spans="15:15" x14ac:dyDescent="0.2">
      <c r="O37615" s="62"/>
    </row>
    <row r="37616" spans="15:15" x14ac:dyDescent="0.2">
      <c r="O37616" s="62"/>
    </row>
    <row r="37617" spans="15:15" x14ac:dyDescent="0.2">
      <c r="O37617" s="62"/>
    </row>
    <row r="37618" spans="15:15" x14ac:dyDescent="0.2">
      <c r="O37618" s="62"/>
    </row>
    <row r="37619" spans="15:15" x14ac:dyDescent="0.2">
      <c r="O37619" s="62"/>
    </row>
    <row r="37620" spans="15:15" x14ac:dyDescent="0.2">
      <c r="O37620" s="62"/>
    </row>
    <row r="37621" spans="15:15" x14ac:dyDescent="0.2">
      <c r="O37621" s="62"/>
    </row>
    <row r="37622" spans="15:15" x14ac:dyDescent="0.2">
      <c r="O37622" s="62"/>
    </row>
    <row r="37623" spans="15:15" x14ac:dyDescent="0.2">
      <c r="O37623" s="62"/>
    </row>
    <row r="37624" spans="15:15" x14ac:dyDescent="0.2">
      <c r="O37624" s="62"/>
    </row>
    <row r="37625" spans="15:15" x14ac:dyDescent="0.2">
      <c r="O37625" s="62"/>
    </row>
    <row r="37626" spans="15:15" x14ac:dyDescent="0.2">
      <c r="O37626" s="62"/>
    </row>
    <row r="37627" spans="15:15" x14ac:dyDescent="0.2">
      <c r="O37627" s="62"/>
    </row>
    <row r="37628" spans="15:15" x14ac:dyDescent="0.2">
      <c r="O37628" s="62"/>
    </row>
    <row r="37629" spans="15:15" x14ac:dyDescent="0.2">
      <c r="O37629" s="62"/>
    </row>
    <row r="37630" spans="15:15" x14ac:dyDescent="0.2">
      <c r="O37630" s="62"/>
    </row>
    <row r="37631" spans="15:15" x14ac:dyDescent="0.2">
      <c r="O37631" s="62"/>
    </row>
    <row r="37632" spans="15:15" x14ac:dyDescent="0.2">
      <c r="O37632" s="62"/>
    </row>
    <row r="37633" spans="15:15" x14ac:dyDescent="0.2">
      <c r="O37633" s="62"/>
    </row>
    <row r="37634" spans="15:15" x14ac:dyDescent="0.2">
      <c r="O37634" s="62"/>
    </row>
    <row r="37635" spans="15:15" x14ac:dyDescent="0.2">
      <c r="O37635" s="62"/>
    </row>
    <row r="37636" spans="15:15" x14ac:dyDescent="0.2">
      <c r="O37636" s="62"/>
    </row>
    <row r="37637" spans="15:15" x14ac:dyDescent="0.2">
      <c r="O37637" s="62"/>
    </row>
    <row r="37638" spans="15:15" x14ac:dyDescent="0.2">
      <c r="O37638" s="62"/>
    </row>
    <row r="37639" spans="15:15" x14ac:dyDescent="0.2">
      <c r="O37639" s="62"/>
    </row>
    <row r="37640" spans="15:15" x14ac:dyDescent="0.2">
      <c r="O37640" s="62"/>
    </row>
    <row r="37641" spans="15:15" x14ac:dyDescent="0.2">
      <c r="O37641" s="62"/>
    </row>
    <row r="37642" spans="15:15" x14ac:dyDescent="0.2">
      <c r="O37642" s="62"/>
    </row>
    <row r="37643" spans="15:15" x14ac:dyDescent="0.2">
      <c r="O37643" s="62"/>
    </row>
    <row r="37644" spans="15:15" x14ac:dyDescent="0.2">
      <c r="O37644" s="62"/>
    </row>
    <row r="37645" spans="15:15" x14ac:dyDescent="0.2">
      <c r="O37645" s="62"/>
    </row>
    <row r="37646" spans="15:15" x14ac:dyDescent="0.2">
      <c r="O37646" s="62"/>
    </row>
    <row r="37647" spans="15:15" x14ac:dyDescent="0.2">
      <c r="O37647" s="62"/>
    </row>
    <row r="37648" spans="15:15" x14ac:dyDescent="0.2">
      <c r="O37648" s="62"/>
    </row>
    <row r="37649" spans="15:15" x14ac:dyDescent="0.2">
      <c r="O37649" s="62"/>
    </row>
    <row r="37650" spans="15:15" x14ac:dyDescent="0.2">
      <c r="O37650" s="62"/>
    </row>
    <row r="37651" spans="15:15" x14ac:dyDescent="0.2">
      <c r="O37651" s="62"/>
    </row>
    <row r="37652" spans="15:15" x14ac:dyDescent="0.2">
      <c r="O37652" s="62"/>
    </row>
    <row r="37653" spans="15:15" x14ac:dyDescent="0.2">
      <c r="O37653" s="62"/>
    </row>
    <row r="37654" spans="15:15" x14ac:dyDescent="0.2">
      <c r="O37654" s="62"/>
    </row>
    <row r="37655" spans="15:15" x14ac:dyDescent="0.2">
      <c r="O37655" s="62"/>
    </row>
    <row r="37656" spans="15:15" x14ac:dyDescent="0.2">
      <c r="O37656" s="62"/>
    </row>
    <row r="37657" spans="15:15" x14ac:dyDescent="0.2">
      <c r="O37657" s="62"/>
    </row>
    <row r="37658" spans="15:15" x14ac:dyDescent="0.2">
      <c r="O37658" s="62"/>
    </row>
    <row r="37659" spans="15:15" x14ac:dyDescent="0.2">
      <c r="O37659" s="62"/>
    </row>
    <row r="37660" spans="15:15" x14ac:dyDescent="0.2">
      <c r="O37660" s="62"/>
    </row>
    <row r="37661" spans="15:15" x14ac:dyDescent="0.2">
      <c r="O37661" s="62"/>
    </row>
    <row r="37662" spans="15:15" x14ac:dyDescent="0.2">
      <c r="O37662" s="62"/>
    </row>
    <row r="37663" spans="15:15" x14ac:dyDescent="0.2">
      <c r="O37663" s="62"/>
    </row>
    <row r="37664" spans="15:15" x14ac:dyDescent="0.2">
      <c r="O37664" s="62"/>
    </row>
    <row r="37665" spans="15:15" x14ac:dyDescent="0.2">
      <c r="O37665" s="62"/>
    </row>
    <row r="37666" spans="15:15" x14ac:dyDescent="0.2">
      <c r="O37666" s="62"/>
    </row>
    <row r="37667" spans="15:15" x14ac:dyDescent="0.2">
      <c r="O37667" s="62"/>
    </row>
    <row r="37668" spans="15:15" x14ac:dyDescent="0.2">
      <c r="O37668" s="62"/>
    </row>
    <row r="37669" spans="15:15" x14ac:dyDescent="0.2">
      <c r="O37669" s="62"/>
    </row>
    <row r="37670" spans="15:15" x14ac:dyDescent="0.2">
      <c r="O37670" s="62"/>
    </row>
    <row r="37671" spans="15:15" x14ac:dyDescent="0.2">
      <c r="O37671" s="62"/>
    </row>
    <row r="37672" spans="15:15" x14ac:dyDescent="0.2">
      <c r="O37672" s="62"/>
    </row>
    <row r="37673" spans="15:15" x14ac:dyDescent="0.2">
      <c r="O37673" s="62"/>
    </row>
    <row r="37674" spans="15:15" x14ac:dyDescent="0.2">
      <c r="O37674" s="62"/>
    </row>
    <row r="37675" spans="15:15" x14ac:dyDescent="0.2">
      <c r="O37675" s="62"/>
    </row>
    <row r="37676" spans="15:15" x14ac:dyDescent="0.2">
      <c r="O37676" s="62"/>
    </row>
    <row r="37677" spans="15:15" x14ac:dyDescent="0.2">
      <c r="O37677" s="62"/>
    </row>
    <row r="37678" spans="15:15" x14ac:dyDescent="0.2">
      <c r="O37678" s="62"/>
    </row>
    <row r="37679" spans="15:15" x14ac:dyDescent="0.2">
      <c r="O37679" s="62"/>
    </row>
    <row r="37680" spans="15:15" x14ac:dyDescent="0.2">
      <c r="O37680" s="62"/>
    </row>
    <row r="37681" spans="15:15" x14ac:dyDescent="0.2">
      <c r="O37681" s="62"/>
    </row>
    <row r="37682" spans="15:15" x14ac:dyDescent="0.2">
      <c r="O37682" s="62"/>
    </row>
    <row r="37683" spans="15:15" x14ac:dyDescent="0.2">
      <c r="O37683" s="62"/>
    </row>
    <row r="37684" spans="15:15" x14ac:dyDescent="0.2">
      <c r="O37684" s="62"/>
    </row>
    <row r="37685" spans="15:15" x14ac:dyDescent="0.2">
      <c r="O37685" s="62"/>
    </row>
    <row r="37686" spans="15:15" x14ac:dyDescent="0.2">
      <c r="O37686" s="62"/>
    </row>
    <row r="37687" spans="15:15" x14ac:dyDescent="0.2">
      <c r="O37687" s="62"/>
    </row>
    <row r="37688" spans="15:15" x14ac:dyDescent="0.2">
      <c r="O37688" s="62"/>
    </row>
    <row r="37689" spans="15:15" x14ac:dyDescent="0.2">
      <c r="O37689" s="62"/>
    </row>
    <row r="37690" spans="15:15" x14ac:dyDescent="0.2">
      <c r="O37690" s="62"/>
    </row>
    <row r="37691" spans="15:15" x14ac:dyDescent="0.2">
      <c r="O37691" s="62"/>
    </row>
    <row r="37692" spans="15:15" x14ac:dyDescent="0.2">
      <c r="O37692" s="62"/>
    </row>
    <row r="37693" spans="15:15" x14ac:dyDescent="0.2">
      <c r="O37693" s="62"/>
    </row>
    <row r="37694" spans="15:15" x14ac:dyDescent="0.2">
      <c r="O37694" s="62"/>
    </row>
    <row r="37695" spans="15:15" x14ac:dyDescent="0.2">
      <c r="O37695" s="62"/>
    </row>
    <row r="37696" spans="15:15" x14ac:dyDescent="0.2">
      <c r="O37696" s="62"/>
    </row>
    <row r="37697" spans="15:15" x14ac:dyDescent="0.2">
      <c r="O37697" s="62"/>
    </row>
    <row r="37698" spans="15:15" x14ac:dyDescent="0.2">
      <c r="O37698" s="62"/>
    </row>
    <row r="37699" spans="15:15" x14ac:dyDescent="0.2">
      <c r="O37699" s="62"/>
    </row>
    <row r="37700" spans="15:15" x14ac:dyDescent="0.2">
      <c r="O37700" s="62"/>
    </row>
    <row r="37701" spans="15:15" x14ac:dyDescent="0.2">
      <c r="O37701" s="62"/>
    </row>
    <row r="37702" spans="15:15" x14ac:dyDescent="0.2">
      <c r="O37702" s="62"/>
    </row>
    <row r="37703" spans="15:15" x14ac:dyDescent="0.2">
      <c r="O37703" s="62"/>
    </row>
    <row r="37704" spans="15:15" x14ac:dyDescent="0.2">
      <c r="O37704" s="62"/>
    </row>
    <row r="37705" spans="15:15" x14ac:dyDescent="0.2">
      <c r="O37705" s="62"/>
    </row>
    <row r="37706" spans="15:15" x14ac:dyDescent="0.2">
      <c r="O37706" s="62"/>
    </row>
    <row r="37707" spans="15:15" x14ac:dyDescent="0.2">
      <c r="O37707" s="62"/>
    </row>
    <row r="37708" spans="15:15" x14ac:dyDescent="0.2">
      <c r="O37708" s="62"/>
    </row>
    <row r="37709" spans="15:15" x14ac:dyDescent="0.2">
      <c r="O37709" s="62"/>
    </row>
    <row r="37710" spans="15:15" x14ac:dyDescent="0.2">
      <c r="O37710" s="62"/>
    </row>
    <row r="37711" spans="15:15" x14ac:dyDescent="0.2">
      <c r="O37711" s="62"/>
    </row>
    <row r="37712" spans="15:15" x14ac:dyDescent="0.2">
      <c r="O37712" s="62"/>
    </row>
    <row r="37713" spans="15:15" x14ac:dyDescent="0.2">
      <c r="O37713" s="62"/>
    </row>
    <row r="37714" spans="15:15" x14ac:dyDescent="0.2">
      <c r="O37714" s="62"/>
    </row>
    <row r="37715" spans="15:15" x14ac:dyDescent="0.2">
      <c r="O37715" s="62"/>
    </row>
    <row r="37716" spans="15:15" x14ac:dyDescent="0.2">
      <c r="O37716" s="62"/>
    </row>
    <row r="37717" spans="15:15" x14ac:dyDescent="0.2">
      <c r="O37717" s="62"/>
    </row>
    <row r="37718" spans="15:15" x14ac:dyDescent="0.2">
      <c r="O37718" s="62"/>
    </row>
    <row r="37719" spans="15:15" x14ac:dyDescent="0.2">
      <c r="O37719" s="62"/>
    </row>
    <row r="37720" spans="15:15" x14ac:dyDescent="0.2">
      <c r="O37720" s="62"/>
    </row>
    <row r="37721" spans="15:15" x14ac:dyDescent="0.2">
      <c r="O37721" s="62"/>
    </row>
    <row r="37722" spans="15:15" x14ac:dyDescent="0.2">
      <c r="O37722" s="62"/>
    </row>
    <row r="37723" spans="15:15" x14ac:dyDescent="0.2">
      <c r="O37723" s="62"/>
    </row>
    <row r="37724" spans="15:15" x14ac:dyDescent="0.2">
      <c r="O37724" s="62"/>
    </row>
    <row r="37725" spans="15:15" x14ac:dyDescent="0.2">
      <c r="O37725" s="62"/>
    </row>
    <row r="37726" spans="15:15" x14ac:dyDescent="0.2">
      <c r="O37726" s="62"/>
    </row>
    <row r="37727" spans="15:15" x14ac:dyDescent="0.2">
      <c r="O37727" s="62"/>
    </row>
    <row r="37728" spans="15:15" x14ac:dyDescent="0.2">
      <c r="O37728" s="62"/>
    </row>
    <row r="37729" spans="15:15" x14ac:dyDescent="0.2">
      <c r="O37729" s="62"/>
    </row>
    <row r="37730" spans="15:15" x14ac:dyDescent="0.2">
      <c r="O37730" s="62"/>
    </row>
    <row r="37731" spans="15:15" x14ac:dyDescent="0.2">
      <c r="O37731" s="62"/>
    </row>
    <row r="37732" spans="15:15" x14ac:dyDescent="0.2">
      <c r="O37732" s="62"/>
    </row>
    <row r="37733" spans="15:15" x14ac:dyDescent="0.2">
      <c r="O37733" s="62"/>
    </row>
    <row r="37734" spans="15:15" x14ac:dyDescent="0.2">
      <c r="O37734" s="62"/>
    </row>
    <row r="37735" spans="15:15" x14ac:dyDescent="0.2">
      <c r="O37735" s="62"/>
    </row>
    <row r="37736" spans="15:15" x14ac:dyDescent="0.2">
      <c r="O37736" s="62"/>
    </row>
    <row r="37737" spans="15:15" x14ac:dyDescent="0.2">
      <c r="O37737" s="62"/>
    </row>
    <row r="37738" spans="15:15" x14ac:dyDescent="0.2">
      <c r="O37738" s="62"/>
    </row>
    <row r="37739" spans="15:15" x14ac:dyDescent="0.2">
      <c r="O37739" s="62"/>
    </row>
    <row r="37740" spans="15:15" x14ac:dyDescent="0.2">
      <c r="O37740" s="62"/>
    </row>
    <row r="37741" spans="15:15" x14ac:dyDescent="0.2">
      <c r="O37741" s="62"/>
    </row>
    <row r="37742" spans="15:15" x14ac:dyDescent="0.2">
      <c r="O37742" s="62"/>
    </row>
    <row r="37743" spans="15:15" x14ac:dyDescent="0.2">
      <c r="O37743" s="62"/>
    </row>
    <row r="37744" spans="15:15" x14ac:dyDescent="0.2">
      <c r="O37744" s="62"/>
    </row>
    <row r="37745" spans="15:15" x14ac:dyDescent="0.2">
      <c r="O37745" s="62"/>
    </row>
    <row r="37746" spans="15:15" x14ac:dyDescent="0.2">
      <c r="O37746" s="62"/>
    </row>
    <row r="37747" spans="15:15" x14ac:dyDescent="0.2">
      <c r="O37747" s="62"/>
    </row>
    <row r="37748" spans="15:15" x14ac:dyDescent="0.2">
      <c r="O37748" s="62"/>
    </row>
    <row r="37749" spans="15:15" x14ac:dyDescent="0.2">
      <c r="O37749" s="62"/>
    </row>
    <row r="37750" spans="15:15" x14ac:dyDescent="0.2">
      <c r="O37750" s="62"/>
    </row>
    <row r="37751" spans="15:15" x14ac:dyDescent="0.2">
      <c r="O37751" s="62"/>
    </row>
    <row r="37752" spans="15:15" x14ac:dyDescent="0.2">
      <c r="O37752" s="62"/>
    </row>
    <row r="37753" spans="15:15" x14ac:dyDescent="0.2">
      <c r="O37753" s="62"/>
    </row>
    <row r="37754" spans="15:15" x14ac:dyDescent="0.2">
      <c r="O37754" s="62"/>
    </row>
    <row r="37755" spans="15:15" x14ac:dyDescent="0.2">
      <c r="O37755" s="62"/>
    </row>
    <row r="37756" spans="15:15" x14ac:dyDescent="0.2">
      <c r="O37756" s="62"/>
    </row>
    <row r="37757" spans="15:15" x14ac:dyDescent="0.2">
      <c r="O37757" s="62"/>
    </row>
    <row r="37758" spans="15:15" x14ac:dyDescent="0.2">
      <c r="O37758" s="62"/>
    </row>
    <row r="37759" spans="15:15" x14ac:dyDescent="0.2">
      <c r="O37759" s="62"/>
    </row>
    <row r="37760" spans="15:15" x14ac:dyDescent="0.2">
      <c r="O37760" s="62"/>
    </row>
    <row r="37761" spans="15:15" x14ac:dyDescent="0.2">
      <c r="O37761" s="62"/>
    </row>
    <row r="37762" spans="15:15" x14ac:dyDescent="0.2">
      <c r="O37762" s="62"/>
    </row>
    <row r="37763" spans="15:15" x14ac:dyDescent="0.2">
      <c r="O37763" s="62"/>
    </row>
    <row r="37764" spans="15:15" x14ac:dyDescent="0.2">
      <c r="O37764" s="62"/>
    </row>
    <row r="37765" spans="15:15" x14ac:dyDescent="0.2">
      <c r="O37765" s="62"/>
    </row>
    <row r="37766" spans="15:15" x14ac:dyDescent="0.2">
      <c r="O37766" s="62"/>
    </row>
    <row r="37767" spans="15:15" x14ac:dyDescent="0.2">
      <c r="O37767" s="62"/>
    </row>
    <row r="37768" spans="15:15" x14ac:dyDescent="0.2">
      <c r="O37768" s="62"/>
    </row>
    <row r="37769" spans="15:15" x14ac:dyDescent="0.2">
      <c r="O37769" s="62"/>
    </row>
    <row r="37770" spans="15:15" x14ac:dyDescent="0.2">
      <c r="O37770" s="62"/>
    </row>
    <row r="37771" spans="15:15" x14ac:dyDescent="0.2">
      <c r="O37771" s="62"/>
    </row>
    <row r="37772" spans="15:15" x14ac:dyDescent="0.2">
      <c r="O37772" s="62"/>
    </row>
    <row r="37773" spans="15:15" x14ac:dyDescent="0.2">
      <c r="O37773" s="62"/>
    </row>
    <row r="37774" spans="15:15" x14ac:dyDescent="0.2">
      <c r="O37774" s="62"/>
    </row>
    <row r="37775" spans="15:15" x14ac:dyDescent="0.2">
      <c r="O37775" s="62"/>
    </row>
    <row r="37776" spans="15:15" x14ac:dyDescent="0.2">
      <c r="O37776" s="62"/>
    </row>
    <row r="37777" spans="15:15" x14ac:dyDescent="0.2">
      <c r="O37777" s="62"/>
    </row>
    <row r="37778" spans="15:15" x14ac:dyDescent="0.2">
      <c r="O37778" s="62"/>
    </row>
    <row r="37779" spans="15:15" x14ac:dyDescent="0.2">
      <c r="O37779" s="62"/>
    </row>
    <row r="37780" spans="15:15" x14ac:dyDescent="0.2">
      <c r="O37780" s="62"/>
    </row>
    <row r="37781" spans="15:15" x14ac:dyDescent="0.2">
      <c r="O37781" s="62"/>
    </row>
    <row r="37782" spans="15:15" x14ac:dyDescent="0.2">
      <c r="O37782" s="62"/>
    </row>
    <row r="37783" spans="15:15" x14ac:dyDescent="0.2">
      <c r="O37783" s="62"/>
    </row>
    <row r="37784" spans="15:15" x14ac:dyDescent="0.2">
      <c r="O37784" s="62"/>
    </row>
    <row r="37785" spans="15:15" x14ac:dyDescent="0.2">
      <c r="O37785" s="62"/>
    </row>
    <row r="37786" spans="15:15" x14ac:dyDescent="0.2">
      <c r="O37786" s="62"/>
    </row>
    <row r="37787" spans="15:15" x14ac:dyDescent="0.2">
      <c r="O37787" s="62"/>
    </row>
    <row r="37788" spans="15:15" x14ac:dyDescent="0.2">
      <c r="O37788" s="62"/>
    </row>
    <row r="37789" spans="15:15" x14ac:dyDescent="0.2">
      <c r="O37789" s="62"/>
    </row>
    <row r="37790" spans="15:15" x14ac:dyDescent="0.2">
      <c r="O37790" s="62"/>
    </row>
    <row r="37791" spans="15:15" x14ac:dyDescent="0.2">
      <c r="O37791" s="62"/>
    </row>
    <row r="37792" spans="15:15" x14ac:dyDescent="0.2">
      <c r="O37792" s="62"/>
    </row>
    <row r="37793" spans="15:15" x14ac:dyDescent="0.2">
      <c r="O37793" s="62"/>
    </row>
    <row r="37794" spans="15:15" x14ac:dyDescent="0.2">
      <c r="O37794" s="62"/>
    </row>
    <row r="37795" spans="15:15" x14ac:dyDescent="0.2">
      <c r="O37795" s="62"/>
    </row>
    <row r="37796" spans="15:15" x14ac:dyDescent="0.2">
      <c r="O37796" s="62"/>
    </row>
    <row r="37797" spans="15:15" x14ac:dyDescent="0.2">
      <c r="O37797" s="62"/>
    </row>
    <row r="37798" spans="15:15" x14ac:dyDescent="0.2">
      <c r="O37798" s="62"/>
    </row>
    <row r="37799" spans="15:15" x14ac:dyDescent="0.2">
      <c r="O37799" s="62"/>
    </row>
    <row r="37800" spans="15:15" x14ac:dyDescent="0.2">
      <c r="O37800" s="62"/>
    </row>
    <row r="37801" spans="15:15" x14ac:dyDescent="0.2">
      <c r="O37801" s="62"/>
    </row>
    <row r="37802" spans="15:15" x14ac:dyDescent="0.2">
      <c r="O37802" s="62"/>
    </row>
    <row r="37803" spans="15:15" x14ac:dyDescent="0.2">
      <c r="O37803" s="62"/>
    </row>
    <row r="37804" spans="15:15" x14ac:dyDescent="0.2">
      <c r="O37804" s="62"/>
    </row>
    <row r="37805" spans="15:15" x14ac:dyDescent="0.2">
      <c r="O37805" s="62"/>
    </row>
    <row r="37806" spans="15:15" x14ac:dyDescent="0.2">
      <c r="O37806" s="62"/>
    </row>
    <row r="37807" spans="15:15" x14ac:dyDescent="0.2">
      <c r="O37807" s="62"/>
    </row>
    <row r="37808" spans="15:15" x14ac:dyDescent="0.2">
      <c r="O37808" s="62"/>
    </row>
    <row r="37809" spans="15:15" x14ac:dyDescent="0.2">
      <c r="O37809" s="62"/>
    </row>
    <row r="37810" spans="15:15" x14ac:dyDescent="0.2">
      <c r="O37810" s="62"/>
    </row>
    <row r="37811" spans="15:15" x14ac:dyDescent="0.2">
      <c r="O37811" s="62"/>
    </row>
    <row r="37812" spans="15:15" x14ac:dyDescent="0.2">
      <c r="O37812" s="62"/>
    </row>
    <row r="37813" spans="15:15" x14ac:dyDescent="0.2">
      <c r="O37813" s="62"/>
    </row>
    <row r="37814" spans="15:15" x14ac:dyDescent="0.2">
      <c r="O37814" s="62"/>
    </row>
    <row r="37815" spans="15:15" x14ac:dyDescent="0.2">
      <c r="O37815" s="62"/>
    </row>
    <row r="37816" spans="15:15" x14ac:dyDescent="0.2">
      <c r="O37816" s="62"/>
    </row>
    <row r="37817" spans="15:15" x14ac:dyDescent="0.2">
      <c r="O37817" s="62"/>
    </row>
    <row r="37818" spans="15:15" x14ac:dyDescent="0.2">
      <c r="O37818" s="62"/>
    </row>
    <row r="37819" spans="15:15" x14ac:dyDescent="0.2">
      <c r="O37819" s="62"/>
    </row>
    <row r="37820" spans="15:15" x14ac:dyDescent="0.2">
      <c r="O37820" s="62"/>
    </row>
    <row r="37821" spans="15:15" x14ac:dyDescent="0.2">
      <c r="O37821" s="62"/>
    </row>
    <row r="37822" spans="15:15" x14ac:dyDescent="0.2">
      <c r="O37822" s="62"/>
    </row>
    <row r="37823" spans="15:15" x14ac:dyDescent="0.2">
      <c r="O37823" s="62"/>
    </row>
    <row r="37824" spans="15:15" x14ac:dyDescent="0.2">
      <c r="O37824" s="62"/>
    </row>
    <row r="37825" spans="15:15" x14ac:dyDescent="0.2">
      <c r="O37825" s="62"/>
    </row>
    <row r="37826" spans="15:15" x14ac:dyDescent="0.2">
      <c r="O37826" s="62"/>
    </row>
    <row r="37827" spans="15:15" x14ac:dyDescent="0.2">
      <c r="O37827" s="62"/>
    </row>
    <row r="37828" spans="15:15" x14ac:dyDescent="0.2">
      <c r="O37828" s="62"/>
    </row>
    <row r="37829" spans="15:15" x14ac:dyDescent="0.2">
      <c r="O37829" s="62"/>
    </row>
    <row r="37830" spans="15:15" x14ac:dyDescent="0.2">
      <c r="O37830" s="62"/>
    </row>
    <row r="37831" spans="15:15" x14ac:dyDescent="0.2">
      <c r="O37831" s="62"/>
    </row>
    <row r="37832" spans="15:15" x14ac:dyDescent="0.2">
      <c r="O37832" s="62"/>
    </row>
    <row r="37833" spans="15:15" x14ac:dyDescent="0.2">
      <c r="O37833" s="62"/>
    </row>
    <row r="37834" spans="15:15" x14ac:dyDescent="0.2">
      <c r="O37834" s="62"/>
    </row>
    <row r="37835" spans="15:15" x14ac:dyDescent="0.2">
      <c r="O37835" s="62"/>
    </row>
    <row r="37836" spans="15:15" x14ac:dyDescent="0.2">
      <c r="O37836" s="62"/>
    </row>
    <row r="37837" spans="15:15" x14ac:dyDescent="0.2">
      <c r="O37837" s="62"/>
    </row>
    <row r="37838" spans="15:15" x14ac:dyDescent="0.2">
      <c r="O37838" s="62"/>
    </row>
    <row r="37839" spans="15:15" x14ac:dyDescent="0.2">
      <c r="O37839" s="62"/>
    </row>
    <row r="37840" spans="15:15" x14ac:dyDescent="0.2">
      <c r="O37840" s="62"/>
    </row>
    <row r="37841" spans="15:15" x14ac:dyDescent="0.2">
      <c r="O37841" s="62"/>
    </row>
    <row r="37842" spans="15:15" x14ac:dyDescent="0.2">
      <c r="O37842" s="62"/>
    </row>
    <row r="37843" spans="15:15" x14ac:dyDescent="0.2">
      <c r="O37843" s="62"/>
    </row>
    <row r="37844" spans="15:15" x14ac:dyDescent="0.2">
      <c r="O37844" s="62"/>
    </row>
    <row r="37845" spans="15:15" x14ac:dyDescent="0.2">
      <c r="O37845" s="62"/>
    </row>
    <row r="37846" spans="15:15" x14ac:dyDescent="0.2">
      <c r="O37846" s="62"/>
    </row>
    <row r="37847" spans="15:15" x14ac:dyDescent="0.2">
      <c r="O37847" s="62"/>
    </row>
    <row r="37848" spans="15:15" x14ac:dyDescent="0.2">
      <c r="O37848" s="62"/>
    </row>
    <row r="37849" spans="15:15" x14ac:dyDescent="0.2">
      <c r="O37849" s="62"/>
    </row>
    <row r="37850" spans="15:15" x14ac:dyDescent="0.2">
      <c r="O37850" s="62"/>
    </row>
    <row r="37851" spans="15:15" x14ac:dyDescent="0.2">
      <c r="O37851" s="62"/>
    </row>
    <row r="37852" spans="15:15" x14ac:dyDescent="0.2">
      <c r="O37852" s="62"/>
    </row>
    <row r="37853" spans="15:15" x14ac:dyDescent="0.2">
      <c r="O37853" s="62"/>
    </row>
    <row r="37854" spans="15:15" x14ac:dyDescent="0.2">
      <c r="O37854" s="62"/>
    </row>
    <row r="37855" spans="15:15" x14ac:dyDescent="0.2">
      <c r="O37855" s="62"/>
    </row>
    <row r="37856" spans="15:15" x14ac:dyDescent="0.2">
      <c r="O37856" s="62"/>
    </row>
    <row r="37857" spans="15:15" x14ac:dyDescent="0.2">
      <c r="O37857" s="62"/>
    </row>
    <row r="37858" spans="15:15" x14ac:dyDescent="0.2">
      <c r="O37858" s="62"/>
    </row>
    <row r="37859" spans="15:15" x14ac:dyDescent="0.2">
      <c r="O37859" s="62"/>
    </row>
    <row r="37860" spans="15:15" x14ac:dyDescent="0.2">
      <c r="O37860" s="62"/>
    </row>
    <row r="37861" spans="15:15" x14ac:dyDescent="0.2">
      <c r="O37861" s="62"/>
    </row>
    <row r="37862" spans="15:15" x14ac:dyDescent="0.2">
      <c r="O37862" s="62"/>
    </row>
    <row r="37863" spans="15:15" x14ac:dyDescent="0.2">
      <c r="O37863" s="62"/>
    </row>
    <row r="37864" spans="15:15" x14ac:dyDescent="0.2">
      <c r="O37864" s="62"/>
    </row>
    <row r="37865" spans="15:15" x14ac:dyDescent="0.2">
      <c r="O37865" s="62"/>
    </row>
    <row r="37866" spans="15:15" x14ac:dyDescent="0.2">
      <c r="O37866" s="62"/>
    </row>
    <row r="37867" spans="15:15" x14ac:dyDescent="0.2">
      <c r="O37867" s="62"/>
    </row>
    <row r="37868" spans="15:15" x14ac:dyDescent="0.2">
      <c r="O37868" s="62"/>
    </row>
    <row r="37869" spans="15:15" x14ac:dyDescent="0.2">
      <c r="O37869" s="62"/>
    </row>
    <row r="37870" spans="15:15" x14ac:dyDescent="0.2">
      <c r="O37870" s="62"/>
    </row>
    <row r="37871" spans="15:15" x14ac:dyDescent="0.2">
      <c r="O37871" s="62"/>
    </row>
    <row r="37872" spans="15:15" x14ac:dyDescent="0.2">
      <c r="O37872" s="62"/>
    </row>
    <row r="37873" spans="15:15" x14ac:dyDescent="0.2">
      <c r="O37873" s="62"/>
    </row>
    <row r="37874" spans="15:15" x14ac:dyDescent="0.2">
      <c r="O37874" s="62"/>
    </row>
    <row r="37875" spans="15:15" x14ac:dyDescent="0.2">
      <c r="O37875" s="62"/>
    </row>
    <row r="37876" spans="15:15" x14ac:dyDescent="0.2">
      <c r="O37876" s="62"/>
    </row>
    <row r="37877" spans="15:15" x14ac:dyDescent="0.2">
      <c r="O37877" s="62"/>
    </row>
    <row r="37878" spans="15:15" x14ac:dyDescent="0.2">
      <c r="O37878" s="62"/>
    </row>
    <row r="37879" spans="15:15" x14ac:dyDescent="0.2">
      <c r="O37879" s="62"/>
    </row>
    <row r="37880" spans="15:15" x14ac:dyDescent="0.2">
      <c r="O37880" s="62"/>
    </row>
    <row r="37881" spans="15:15" x14ac:dyDescent="0.2">
      <c r="O37881" s="62"/>
    </row>
    <row r="37882" spans="15:15" x14ac:dyDescent="0.2">
      <c r="O37882" s="62"/>
    </row>
    <row r="37883" spans="15:15" x14ac:dyDescent="0.2">
      <c r="O37883" s="62"/>
    </row>
    <row r="37884" spans="15:15" x14ac:dyDescent="0.2">
      <c r="O37884" s="62"/>
    </row>
    <row r="37885" spans="15:15" x14ac:dyDescent="0.2">
      <c r="O37885" s="62"/>
    </row>
    <row r="37886" spans="15:15" x14ac:dyDescent="0.2">
      <c r="O37886" s="62"/>
    </row>
    <row r="37887" spans="15:15" x14ac:dyDescent="0.2">
      <c r="O37887" s="62"/>
    </row>
    <row r="37888" spans="15:15" x14ac:dyDescent="0.2">
      <c r="O37888" s="62"/>
    </row>
    <row r="37889" spans="15:15" x14ac:dyDescent="0.2">
      <c r="O37889" s="62"/>
    </row>
    <row r="37890" spans="15:15" x14ac:dyDescent="0.2">
      <c r="O37890" s="62"/>
    </row>
    <row r="37891" spans="15:15" x14ac:dyDescent="0.2">
      <c r="O37891" s="62"/>
    </row>
    <row r="37892" spans="15:15" x14ac:dyDescent="0.2">
      <c r="O37892" s="62"/>
    </row>
    <row r="37893" spans="15:15" x14ac:dyDescent="0.2">
      <c r="O37893" s="62"/>
    </row>
    <row r="37894" spans="15:15" x14ac:dyDescent="0.2">
      <c r="O37894" s="62"/>
    </row>
    <row r="37895" spans="15:15" x14ac:dyDescent="0.2">
      <c r="O37895" s="62"/>
    </row>
    <row r="37896" spans="15:15" x14ac:dyDescent="0.2">
      <c r="O37896" s="62"/>
    </row>
    <row r="37897" spans="15:15" x14ac:dyDescent="0.2">
      <c r="O37897" s="62"/>
    </row>
    <row r="37898" spans="15:15" x14ac:dyDescent="0.2">
      <c r="O37898" s="62"/>
    </row>
    <row r="37899" spans="15:15" x14ac:dyDescent="0.2">
      <c r="O37899" s="62"/>
    </row>
    <row r="37900" spans="15:15" x14ac:dyDescent="0.2">
      <c r="O37900" s="62"/>
    </row>
    <row r="37901" spans="15:15" x14ac:dyDescent="0.2">
      <c r="O37901" s="62"/>
    </row>
    <row r="37902" spans="15:15" x14ac:dyDescent="0.2">
      <c r="O37902" s="62"/>
    </row>
    <row r="37903" spans="15:15" x14ac:dyDescent="0.2">
      <c r="O37903" s="62"/>
    </row>
    <row r="37904" spans="15:15" x14ac:dyDescent="0.2">
      <c r="O37904" s="62"/>
    </row>
    <row r="37905" spans="15:15" x14ac:dyDescent="0.2">
      <c r="O37905" s="62"/>
    </row>
    <row r="37906" spans="15:15" x14ac:dyDescent="0.2">
      <c r="O37906" s="62"/>
    </row>
    <row r="37907" spans="15:15" x14ac:dyDescent="0.2">
      <c r="O37907" s="62"/>
    </row>
    <row r="37908" spans="15:15" x14ac:dyDescent="0.2">
      <c r="O37908" s="62"/>
    </row>
    <row r="37909" spans="15:15" x14ac:dyDescent="0.2">
      <c r="O37909" s="62"/>
    </row>
    <row r="37910" spans="15:15" x14ac:dyDescent="0.2">
      <c r="O37910" s="62"/>
    </row>
    <row r="37911" spans="15:15" x14ac:dyDescent="0.2">
      <c r="O37911" s="62"/>
    </row>
    <row r="37912" spans="15:15" x14ac:dyDescent="0.2">
      <c r="O37912" s="62"/>
    </row>
    <row r="37913" spans="15:15" x14ac:dyDescent="0.2">
      <c r="O37913" s="62"/>
    </row>
    <row r="37914" spans="15:15" x14ac:dyDescent="0.2">
      <c r="O37914" s="62"/>
    </row>
    <row r="37915" spans="15:15" x14ac:dyDescent="0.2">
      <c r="O37915" s="62"/>
    </row>
    <row r="37916" spans="15:15" x14ac:dyDescent="0.2">
      <c r="O37916" s="62"/>
    </row>
    <row r="37917" spans="15:15" x14ac:dyDescent="0.2">
      <c r="O37917" s="62"/>
    </row>
    <row r="37918" spans="15:15" x14ac:dyDescent="0.2">
      <c r="O37918" s="62"/>
    </row>
    <row r="37919" spans="15:15" x14ac:dyDescent="0.2">
      <c r="O37919" s="62"/>
    </row>
    <row r="37920" spans="15:15" x14ac:dyDescent="0.2">
      <c r="O37920" s="62"/>
    </row>
    <row r="37921" spans="15:15" x14ac:dyDescent="0.2">
      <c r="O37921" s="62"/>
    </row>
    <row r="37922" spans="15:15" x14ac:dyDescent="0.2">
      <c r="O37922" s="62"/>
    </row>
    <row r="37923" spans="15:15" x14ac:dyDescent="0.2">
      <c r="O37923" s="62"/>
    </row>
    <row r="37924" spans="15:15" x14ac:dyDescent="0.2">
      <c r="O37924" s="62"/>
    </row>
    <row r="37925" spans="15:15" x14ac:dyDescent="0.2">
      <c r="O37925" s="62"/>
    </row>
    <row r="37926" spans="15:15" x14ac:dyDescent="0.2">
      <c r="O37926" s="62"/>
    </row>
    <row r="37927" spans="15:15" x14ac:dyDescent="0.2">
      <c r="O37927" s="62"/>
    </row>
    <row r="37928" spans="15:15" x14ac:dyDescent="0.2">
      <c r="O37928" s="62"/>
    </row>
    <row r="37929" spans="15:15" x14ac:dyDescent="0.2">
      <c r="O37929" s="62"/>
    </row>
    <row r="37930" spans="15:15" x14ac:dyDescent="0.2">
      <c r="O37930" s="62"/>
    </row>
    <row r="37931" spans="15:15" x14ac:dyDescent="0.2">
      <c r="O37931" s="62"/>
    </row>
    <row r="37932" spans="15:15" x14ac:dyDescent="0.2">
      <c r="O37932" s="62"/>
    </row>
    <row r="37933" spans="15:15" x14ac:dyDescent="0.2">
      <c r="O37933" s="62"/>
    </row>
    <row r="37934" spans="15:15" x14ac:dyDescent="0.2">
      <c r="O37934" s="62"/>
    </row>
    <row r="37935" spans="15:15" x14ac:dyDescent="0.2">
      <c r="O37935" s="62"/>
    </row>
    <row r="37936" spans="15:15" x14ac:dyDescent="0.2">
      <c r="O37936" s="62"/>
    </row>
    <row r="37937" spans="15:15" x14ac:dyDescent="0.2">
      <c r="O37937" s="62"/>
    </row>
    <row r="37938" spans="15:15" x14ac:dyDescent="0.2">
      <c r="O37938" s="62"/>
    </row>
    <row r="37939" spans="15:15" x14ac:dyDescent="0.2">
      <c r="O37939" s="62"/>
    </row>
    <row r="37940" spans="15:15" x14ac:dyDescent="0.2">
      <c r="O37940" s="62"/>
    </row>
    <row r="37941" spans="15:15" x14ac:dyDescent="0.2">
      <c r="O37941" s="62"/>
    </row>
    <row r="37942" spans="15:15" x14ac:dyDescent="0.2">
      <c r="O37942" s="62"/>
    </row>
    <row r="37943" spans="15:15" x14ac:dyDescent="0.2">
      <c r="O37943" s="62"/>
    </row>
    <row r="37944" spans="15:15" x14ac:dyDescent="0.2">
      <c r="O37944" s="62"/>
    </row>
    <row r="37945" spans="15:15" x14ac:dyDescent="0.2">
      <c r="O37945" s="62"/>
    </row>
    <row r="37946" spans="15:15" x14ac:dyDescent="0.2">
      <c r="O37946" s="62"/>
    </row>
    <row r="37947" spans="15:15" x14ac:dyDescent="0.2">
      <c r="O37947" s="62"/>
    </row>
    <row r="37948" spans="15:15" x14ac:dyDescent="0.2">
      <c r="O37948" s="62"/>
    </row>
    <row r="37949" spans="15:15" x14ac:dyDescent="0.2">
      <c r="O37949" s="62"/>
    </row>
    <row r="37950" spans="15:15" x14ac:dyDescent="0.2">
      <c r="O37950" s="62"/>
    </row>
    <row r="37951" spans="15:15" x14ac:dyDescent="0.2">
      <c r="O37951" s="62"/>
    </row>
    <row r="37952" spans="15:15" x14ac:dyDescent="0.2">
      <c r="O37952" s="62"/>
    </row>
    <row r="37953" spans="15:15" x14ac:dyDescent="0.2">
      <c r="O37953" s="62"/>
    </row>
    <row r="37954" spans="15:15" x14ac:dyDescent="0.2">
      <c r="O37954" s="62"/>
    </row>
    <row r="37955" spans="15:15" x14ac:dyDescent="0.2">
      <c r="O37955" s="62"/>
    </row>
    <row r="37956" spans="15:15" x14ac:dyDescent="0.2">
      <c r="O37956" s="62"/>
    </row>
    <row r="37957" spans="15:15" x14ac:dyDescent="0.2">
      <c r="O37957" s="62"/>
    </row>
    <row r="37958" spans="15:15" x14ac:dyDescent="0.2">
      <c r="O37958" s="62"/>
    </row>
    <row r="37959" spans="15:15" x14ac:dyDescent="0.2">
      <c r="O37959" s="62"/>
    </row>
    <row r="37960" spans="15:15" x14ac:dyDescent="0.2">
      <c r="O37960" s="62"/>
    </row>
    <row r="37961" spans="15:15" x14ac:dyDescent="0.2">
      <c r="O37961" s="62"/>
    </row>
    <row r="37962" spans="15:15" x14ac:dyDescent="0.2">
      <c r="O37962" s="62"/>
    </row>
    <row r="37963" spans="15:15" x14ac:dyDescent="0.2">
      <c r="O37963" s="62"/>
    </row>
    <row r="37964" spans="15:15" x14ac:dyDescent="0.2">
      <c r="O37964" s="62"/>
    </row>
    <row r="37965" spans="15:15" x14ac:dyDescent="0.2">
      <c r="O37965" s="62"/>
    </row>
    <row r="37966" spans="15:15" x14ac:dyDescent="0.2">
      <c r="O37966" s="62"/>
    </row>
    <row r="37967" spans="15:15" x14ac:dyDescent="0.2">
      <c r="O37967" s="62"/>
    </row>
    <row r="37968" spans="15:15" x14ac:dyDescent="0.2">
      <c r="O37968" s="62"/>
    </row>
    <row r="37969" spans="15:15" x14ac:dyDescent="0.2">
      <c r="O37969" s="62"/>
    </row>
    <row r="37970" spans="15:15" x14ac:dyDescent="0.2">
      <c r="O37970" s="62"/>
    </row>
    <row r="37971" spans="15:15" x14ac:dyDescent="0.2">
      <c r="O37971" s="62"/>
    </row>
    <row r="37972" spans="15:15" x14ac:dyDescent="0.2">
      <c r="O37972" s="62"/>
    </row>
    <row r="37973" spans="15:15" x14ac:dyDescent="0.2">
      <c r="O37973" s="62"/>
    </row>
    <row r="37974" spans="15:15" x14ac:dyDescent="0.2">
      <c r="O37974" s="62"/>
    </row>
    <row r="37975" spans="15:15" x14ac:dyDescent="0.2">
      <c r="O37975" s="62"/>
    </row>
    <row r="37976" spans="15:15" x14ac:dyDescent="0.2">
      <c r="O37976" s="62"/>
    </row>
    <row r="37977" spans="15:15" x14ac:dyDescent="0.2">
      <c r="O37977" s="62"/>
    </row>
    <row r="37978" spans="15:15" x14ac:dyDescent="0.2">
      <c r="O37978" s="62"/>
    </row>
    <row r="37979" spans="15:15" x14ac:dyDescent="0.2">
      <c r="O37979" s="62"/>
    </row>
    <row r="37980" spans="15:15" x14ac:dyDescent="0.2">
      <c r="O37980" s="62"/>
    </row>
    <row r="37981" spans="15:15" x14ac:dyDescent="0.2">
      <c r="O37981" s="62"/>
    </row>
    <row r="37982" spans="15:15" x14ac:dyDescent="0.2">
      <c r="O37982" s="62"/>
    </row>
    <row r="37983" spans="15:15" x14ac:dyDescent="0.2">
      <c r="O37983" s="62"/>
    </row>
    <row r="37984" spans="15:15" x14ac:dyDescent="0.2">
      <c r="O37984" s="62"/>
    </row>
    <row r="37985" spans="15:15" x14ac:dyDescent="0.2">
      <c r="O37985" s="62"/>
    </row>
    <row r="37986" spans="15:15" x14ac:dyDescent="0.2">
      <c r="O37986" s="62"/>
    </row>
    <row r="37987" spans="15:15" x14ac:dyDescent="0.2">
      <c r="O37987" s="62"/>
    </row>
    <row r="37988" spans="15:15" x14ac:dyDescent="0.2">
      <c r="O37988" s="62"/>
    </row>
    <row r="37989" spans="15:15" x14ac:dyDescent="0.2">
      <c r="O37989" s="62"/>
    </row>
    <row r="37990" spans="15:15" x14ac:dyDescent="0.2">
      <c r="O37990" s="62"/>
    </row>
    <row r="37991" spans="15:15" x14ac:dyDescent="0.2">
      <c r="O37991" s="62"/>
    </row>
    <row r="37992" spans="15:15" x14ac:dyDescent="0.2">
      <c r="O37992" s="62"/>
    </row>
    <row r="37993" spans="15:15" x14ac:dyDescent="0.2">
      <c r="O37993" s="62"/>
    </row>
    <row r="37994" spans="15:15" x14ac:dyDescent="0.2">
      <c r="O37994" s="62"/>
    </row>
    <row r="37995" spans="15:15" x14ac:dyDescent="0.2">
      <c r="O37995" s="62"/>
    </row>
    <row r="37996" spans="15:15" x14ac:dyDescent="0.2">
      <c r="O37996" s="62"/>
    </row>
    <row r="37997" spans="15:15" x14ac:dyDescent="0.2">
      <c r="O37997" s="62"/>
    </row>
    <row r="37998" spans="15:15" x14ac:dyDescent="0.2">
      <c r="O37998" s="62"/>
    </row>
    <row r="37999" spans="15:15" x14ac:dyDescent="0.2">
      <c r="O37999" s="62"/>
    </row>
    <row r="38000" spans="15:15" x14ac:dyDescent="0.2">
      <c r="O38000" s="62"/>
    </row>
    <row r="38001" spans="15:15" x14ac:dyDescent="0.2">
      <c r="O38001" s="62"/>
    </row>
    <row r="38002" spans="15:15" x14ac:dyDescent="0.2">
      <c r="O38002" s="62"/>
    </row>
    <row r="38003" spans="15:15" x14ac:dyDescent="0.2">
      <c r="O38003" s="62"/>
    </row>
    <row r="38004" spans="15:15" x14ac:dyDescent="0.2">
      <c r="O38004" s="62"/>
    </row>
    <row r="38005" spans="15:15" x14ac:dyDescent="0.2">
      <c r="O38005" s="62"/>
    </row>
    <row r="38006" spans="15:15" x14ac:dyDescent="0.2">
      <c r="O38006" s="62"/>
    </row>
    <row r="38007" spans="15:15" x14ac:dyDescent="0.2">
      <c r="O38007" s="62"/>
    </row>
    <row r="38008" spans="15:15" x14ac:dyDescent="0.2">
      <c r="O38008" s="62"/>
    </row>
    <row r="38009" spans="15:15" x14ac:dyDescent="0.2">
      <c r="O38009" s="62"/>
    </row>
    <row r="38010" spans="15:15" x14ac:dyDescent="0.2">
      <c r="O38010" s="62"/>
    </row>
    <row r="38011" spans="15:15" x14ac:dyDescent="0.2">
      <c r="O38011" s="62"/>
    </row>
    <row r="38012" spans="15:15" x14ac:dyDescent="0.2">
      <c r="O38012" s="62"/>
    </row>
    <row r="38013" spans="15:15" x14ac:dyDescent="0.2">
      <c r="O38013" s="62"/>
    </row>
    <row r="38014" spans="15:15" x14ac:dyDescent="0.2">
      <c r="O38014" s="62"/>
    </row>
    <row r="38015" spans="15:15" x14ac:dyDescent="0.2">
      <c r="O38015" s="62"/>
    </row>
    <row r="38016" spans="15:15" x14ac:dyDescent="0.2">
      <c r="O38016" s="62"/>
    </row>
    <row r="38017" spans="15:15" x14ac:dyDescent="0.2">
      <c r="O38017" s="62"/>
    </row>
    <row r="38018" spans="15:15" x14ac:dyDescent="0.2">
      <c r="O38018" s="62"/>
    </row>
    <row r="38019" spans="15:15" x14ac:dyDescent="0.2">
      <c r="O38019" s="62"/>
    </row>
    <row r="38020" spans="15:15" x14ac:dyDescent="0.2">
      <c r="O38020" s="62"/>
    </row>
    <row r="38021" spans="15:15" x14ac:dyDescent="0.2">
      <c r="O38021" s="62"/>
    </row>
    <row r="38022" spans="15:15" x14ac:dyDescent="0.2">
      <c r="O38022" s="62"/>
    </row>
    <row r="38023" spans="15:15" x14ac:dyDescent="0.2">
      <c r="O38023" s="62"/>
    </row>
    <row r="38024" spans="15:15" x14ac:dyDescent="0.2">
      <c r="O38024" s="62"/>
    </row>
    <row r="38025" spans="15:15" x14ac:dyDescent="0.2">
      <c r="O38025" s="62"/>
    </row>
    <row r="38026" spans="15:15" x14ac:dyDescent="0.2">
      <c r="O38026" s="62"/>
    </row>
    <row r="38027" spans="15:15" x14ac:dyDescent="0.2">
      <c r="O38027" s="62"/>
    </row>
    <row r="38028" spans="15:15" x14ac:dyDescent="0.2">
      <c r="O38028" s="62"/>
    </row>
    <row r="38029" spans="15:15" x14ac:dyDescent="0.2">
      <c r="O38029" s="62"/>
    </row>
    <row r="38030" spans="15:15" x14ac:dyDescent="0.2">
      <c r="O38030" s="62"/>
    </row>
    <row r="38031" spans="15:15" x14ac:dyDescent="0.2">
      <c r="O38031" s="62"/>
    </row>
    <row r="38032" spans="15:15" x14ac:dyDescent="0.2">
      <c r="O38032" s="62"/>
    </row>
    <row r="38033" spans="15:15" x14ac:dyDescent="0.2">
      <c r="O38033" s="62"/>
    </row>
    <row r="38034" spans="15:15" x14ac:dyDescent="0.2">
      <c r="O38034" s="62"/>
    </row>
    <row r="38035" spans="15:15" x14ac:dyDescent="0.2">
      <c r="O38035" s="62"/>
    </row>
    <row r="38036" spans="15:15" x14ac:dyDescent="0.2">
      <c r="O38036" s="62"/>
    </row>
    <row r="38037" spans="15:15" x14ac:dyDescent="0.2">
      <c r="O38037" s="62"/>
    </row>
    <row r="38038" spans="15:15" x14ac:dyDescent="0.2">
      <c r="O38038" s="62"/>
    </row>
    <row r="38039" spans="15:15" x14ac:dyDescent="0.2">
      <c r="O38039" s="62"/>
    </row>
    <row r="38040" spans="15:15" x14ac:dyDescent="0.2">
      <c r="O38040" s="62"/>
    </row>
    <row r="38041" spans="15:15" x14ac:dyDescent="0.2">
      <c r="O38041" s="62"/>
    </row>
    <row r="38042" spans="15:15" x14ac:dyDescent="0.2">
      <c r="O38042" s="62"/>
    </row>
    <row r="38043" spans="15:15" x14ac:dyDescent="0.2">
      <c r="O38043" s="62"/>
    </row>
    <row r="38044" spans="15:15" x14ac:dyDescent="0.2">
      <c r="O38044" s="62"/>
    </row>
    <row r="38045" spans="15:15" x14ac:dyDescent="0.2">
      <c r="O38045" s="62"/>
    </row>
    <row r="38046" spans="15:15" x14ac:dyDescent="0.2">
      <c r="O38046" s="62"/>
    </row>
    <row r="38047" spans="15:15" x14ac:dyDescent="0.2">
      <c r="O38047" s="62"/>
    </row>
    <row r="38048" spans="15:15" x14ac:dyDescent="0.2">
      <c r="O38048" s="62"/>
    </row>
    <row r="38049" spans="15:15" x14ac:dyDescent="0.2">
      <c r="O38049" s="62"/>
    </row>
    <row r="38050" spans="15:15" x14ac:dyDescent="0.2">
      <c r="O38050" s="62"/>
    </row>
    <row r="38051" spans="15:15" x14ac:dyDescent="0.2">
      <c r="O38051" s="62"/>
    </row>
    <row r="38052" spans="15:15" x14ac:dyDescent="0.2">
      <c r="O38052" s="62"/>
    </row>
    <row r="38053" spans="15:15" x14ac:dyDescent="0.2">
      <c r="O38053" s="62"/>
    </row>
    <row r="38054" spans="15:15" x14ac:dyDescent="0.2">
      <c r="O38054" s="62"/>
    </row>
    <row r="38055" spans="15:15" x14ac:dyDescent="0.2">
      <c r="O38055" s="62"/>
    </row>
    <row r="38056" spans="15:15" x14ac:dyDescent="0.2">
      <c r="O38056" s="62"/>
    </row>
    <row r="38057" spans="15:15" x14ac:dyDescent="0.2">
      <c r="O38057" s="62"/>
    </row>
    <row r="38058" spans="15:15" x14ac:dyDescent="0.2">
      <c r="O38058" s="62"/>
    </row>
    <row r="38059" spans="15:15" x14ac:dyDescent="0.2">
      <c r="O38059" s="62"/>
    </row>
    <row r="38060" spans="15:15" x14ac:dyDescent="0.2">
      <c r="O38060" s="62"/>
    </row>
    <row r="38061" spans="15:15" x14ac:dyDescent="0.2">
      <c r="O38061" s="62"/>
    </row>
    <row r="38062" spans="15:15" x14ac:dyDescent="0.2">
      <c r="O38062" s="62"/>
    </row>
    <row r="38063" spans="15:15" x14ac:dyDescent="0.2">
      <c r="O38063" s="62"/>
    </row>
    <row r="38064" spans="15:15" x14ac:dyDescent="0.2">
      <c r="O38064" s="62"/>
    </row>
    <row r="38065" spans="15:15" x14ac:dyDescent="0.2">
      <c r="O38065" s="62"/>
    </row>
    <row r="38066" spans="15:15" x14ac:dyDescent="0.2">
      <c r="O38066" s="62"/>
    </row>
    <row r="38067" spans="15:15" x14ac:dyDescent="0.2">
      <c r="O38067" s="62"/>
    </row>
    <row r="38068" spans="15:15" x14ac:dyDescent="0.2">
      <c r="O38068" s="62"/>
    </row>
    <row r="38069" spans="15:15" x14ac:dyDescent="0.2">
      <c r="O38069" s="62"/>
    </row>
    <row r="38070" spans="15:15" x14ac:dyDescent="0.2">
      <c r="O38070" s="62"/>
    </row>
    <row r="38071" spans="15:15" x14ac:dyDescent="0.2">
      <c r="O38071" s="62"/>
    </row>
    <row r="38072" spans="15:15" x14ac:dyDescent="0.2">
      <c r="O38072" s="62"/>
    </row>
    <row r="38073" spans="15:15" x14ac:dyDescent="0.2">
      <c r="O38073" s="62"/>
    </row>
    <row r="38074" spans="15:15" x14ac:dyDescent="0.2">
      <c r="O38074" s="62"/>
    </row>
    <row r="38075" spans="15:15" x14ac:dyDescent="0.2">
      <c r="O38075" s="62"/>
    </row>
    <row r="38076" spans="15:15" x14ac:dyDescent="0.2">
      <c r="O38076" s="62"/>
    </row>
    <row r="38077" spans="15:15" x14ac:dyDescent="0.2">
      <c r="O38077" s="62"/>
    </row>
    <row r="38078" spans="15:15" x14ac:dyDescent="0.2">
      <c r="O38078" s="62"/>
    </row>
    <row r="38079" spans="15:15" x14ac:dyDescent="0.2">
      <c r="O38079" s="62"/>
    </row>
    <row r="38080" spans="15:15" x14ac:dyDescent="0.2">
      <c r="O38080" s="62"/>
    </row>
    <row r="38081" spans="15:15" x14ac:dyDescent="0.2">
      <c r="O38081" s="62"/>
    </row>
    <row r="38082" spans="15:15" x14ac:dyDescent="0.2">
      <c r="O38082" s="62"/>
    </row>
    <row r="38083" spans="15:15" x14ac:dyDescent="0.2">
      <c r="O38083" s="62"/>
    </row>
    <row r="38084" spans="15:15" x14ac:dyDescent="0.2">
      <c r="O38084" s="62"/>
    </row>
    <row r="38085" spans="15:15" x14ac:dyDescent="0.2">
      <c r="O38085" s="62"/>
    </row>
    <row r="38086" spans="15:15" x14ac:dyDescent="0.2">
      <c r="O38086" s="62"/>
    </row>
    <row r="38087" spans="15:15" x14ac:dyDescent="0.2">
      <c r="O38087" s="62"/>
    </row>
    <row r="38088" spans="15:15" x14ac:dyDescent="0.2">
      <c r="O38088" s="62"/>
    </row>
    <row r="38089" spans="15:15" x14ac:dyDescent="0.2">
      <c r="O38089" s="62"/>
    </row>
    <row r="38090" spans="15:15" x14ac:dyDescent="0.2">
      <c r="O38090" s="62"/>
    </row>
    <row r="38091" spans="15:15" x14ac:dyDescent="0.2">
      <c r="O38091" s="62"/>
    </row>
    <row r="38092" spans="15:15" x14ac:dyDescent="0.2">
      <c r="O38092" s="62"/>
    </row>
    <row r="38093" spans="15:15" x14ac:dyDescent="0.2">
      <c r="O38093" s="62"/>
    </row>
    <row r="38094" spans="15:15" x14ac:dyDescent="0.2">
      <c r="O38094" s="62"/>
    </row>
    <row r="38095" spans="15:15" x14ac:dyDescent="0.2">
      <c r="O38095" s="62"/>
    </row>
    <row r="38096" spans="15:15" x14ac:dyDescent="0.2">
      <c r="O38096" s="62"/>
    </row>
    <row r="38097" spans="15:15" x14ac:dyDescent="0.2">
      <c r="O38097" s="62"/>
    </row>
    <row r="38098" spans="15:15" x14ac:dyDescent="0.2">
      <c r="O38098" s="62"/>
    </row>
    <row r="38099" spans="15:15" x14ac:dyDescent="0.2">
      <c r="O38099" s="62"/>
    </row>
    <row r="38100" spans="15:15" x14ac:dyDescent="0.2">
      <c r="O38100" s="62"/>
    </row>
    <row r="38101" spans="15:15" x14ac:dyDescent="0.2">
      <c r="O38101" s="62"/>
    </row>
    <row r="38102" spans="15:15" x14ac:dyDescent="0.2">
      <c r="O38102" s="62"/>
    </row>
    <row r="38103" spans="15:15" x14ac:dyDescent="0.2">
      <c r="O38103" s="62"/>
    </row>
    <row r="38104" spans="15:15" x14ac:dyDescent="0.2">
      <c r="O38104" s="62"/>
    </row>
    <row r="38105" spans="15:15" x14ac:dyDescent="0.2">
      <c r="O38105" s="62"/>
    </row>
    <row r="38106" spans="15:15" x14ac:dyDescent="0.2">
      <c r="O38106" s="62"/>
    </row>
    <row r="38107" spans="15:15" x14ac:dyDescent="0.2">
      <c r="O38107" s="62"/>
    </row>
    <row r="38108" spans="15:15" x14ac:dyDescent="0.2">
      <c r="O38108" s="62"/>
    </row>
    <row r="38109" spans="15:15" x14ac:dyDescent="0.2">
      <c r="O38109" s="62"/>
    </row>
    <row r="38110" spans="15:15" x14ac:dyDescent="0.2">
      <c r="O38110" s="62"/>
    </row>
    <row r="38111" spans="15:15" x14ac:dyDescent="0.2">
      <c r="O38111" s="62"/>
    </row>
    <row r="38112" spans="15:15" x14ac:dyDescent="0.2">
      <c r="O38112" s="62"/>
    </row>
    <row r="38113" spans="15:15" x14ac:dyDescent="0.2">
      <c r="O38113" s="62"/>
    </row>
    <row r="38114" spans="15:15" x14ac:dyDescent="0.2">
      <c r="O38114" s="62"/>
    </row>
    <row r="38115" spans="15:15" x14ac:dyDescent="0.2">
      <c r="O38115" s="62"/>
    </row>
    <row r="38116" spans="15:15" x14ac:dyDescent="0.2">
      <c r="O38116" s="62"/>
    </row>
    <row r="38117" spans="15:15" x14ac:dyDescent="0.2">
      <c r="O38117" s="62"/>
    </row>
    <row r="38118" spans="15:15" x14ac:dyDescent="0.2">
      <c r="O38118" s="62"/>
    </row>
    <row r="38119" spans="15:15" x14ac:dyDescent="0.2">
      <c r="O38119" s="62"/>
    </row>
    <row r="38120" spans="15:15" x14ac:dyDescent="0.2">
      <c r="O38120" s="62"/>
    </row>
    <row r="38121" spans="15:15" x14ac:dyDescent="0.2">
      <c r="O38121" s="62"/>
    </row>
    <row r="38122" spans="15:15" x14ac:dyDescent="0.2">
      <c r="O38122" s="62"/>
    </row>
    <row r="38123" spans="15:15" x14ac:dyDescent="0.2">
      <c r="O38123" s="62"/>
    </row>
    <row r="38124" spans="15:15" x14ac:dyDescent="0.2">
      <c r="O38124" s="62"/>
    </row>
    <row r="38125" spans="15:15" x14ac:dyDescent="0.2">
      <c r="O38125" s="62"/>
    </row>
    <row r="38126" spans="15:15" x14ac:dyDescent="0.2">
      <c r="O38126" s="62"/>
    </row>
    <row r="38127" spans="15:15" x14ac:dyDescent="0.2">
      <c r="O38127" s="62"/>
    </row>
    <row r="38128" spans="15:15" x14ac:dyDescent="0.2">
      <c r="O38128" s="62"/>
    </row>
    <row r="38129" spans="15:15" x14ac:dyDescent="0.2">
      <c r="O38129" s="62"/>
    </row>
    <row r="38130" spans="15:15" x14ac:dyDescent="0.2">
      <c r="O38130" s="62"/>
    </row>
    <row r="38131" spans="15:15" x14ac:dyDescent="0.2">
      <c r="O38131" s="62"/>
    </row>
    <row r="38132" spans="15:15" x14ac:dyDescent="0.2">
      <c r="O38132" s="62"/>
    </row>
    <row r="38133" spans="15:15" x14ac:dyDescent="0.2">
      <c r="O38133" s="62"/>
    </row>
    <row r="38134" spans="15:15" x14ac:dyDescent="0.2">
      <c r="O38134" s="62"/>
    </row>
    <row r="38135" spans="15:15" x14ac:dyDescent="0.2">
      <c r="O38135" s="62"/>
    </row>
    <row r="38136" spans="15:15" x14ac:dyDescent="0.2">
      <c r="O38136" s="62"/>
    </row>
    <row r="38137" spans="15:15" x14ac:dyDescent="0.2">
      <c r="O38137" s="62"/>
    </row>
    <row r="38138" spans="15:15" x14ac:dyDescent="0.2">
      <c r="O38138" s="62"/>
    </row>
    <row r="38139" spans="15:15" x14ac:dyDescent="0.2">
      <c r="O38139" s="62"/>
    </row>
    <row r="38140" spans="15:15" x14ac:dyDescent="0.2">
      <c r="O38140" s="62"/>
    </row>
    <row r="38141" spans="15:15" x14ac:dyDescent="0.2">
      <c r="O38141" s="62"/>
    </row>
    <row r="38142" spans="15:15" x14ac:dyDescent="0.2">
      <c r="O38142" s="62"/>
    </row>
    <row r="38143" spans="15:15" x14ac:dyDescent="0.2">
      <c r="O38143" s="62"/>
    </row>
    <row r="38144" spans="15:15" x14ac:dyDescent="0.2">
      <c r="O38144" s="62"/>
    </row>
    <row r="38145" spans="15:15" x14ac:dyDescent="0.2">
      <c r="O38145" s="62"/>
    </row>
    <row r="38146" spans="15:15" x14ac:dyDescent="0.2">
      <c r="O38146" s="62"/>
    </row>
    <row r="38147" spans="15:15" x14ac:dyDescent="0.2">
      <c r="O38147" s="62"/>
    </row>
    <row r="38148" spans="15:15" x14ac:dyDescent="0.2">
      <c r="O38148" s="62"/>
    </row>
    <row r="38149" spans="15:15" x14ac:dyDescent="0.2">
      <c r="O38149" s="62"/>
    </row>
    <row r="38150" spans="15:15" x14ac:dyDescent="0.2">
      <c r="O38150" s="62"/>
    </row>
    <row r="38151" spans="15:15" x14ac:dyDescent="0.2">
      <c r="O38151" s="62"/>
    </row>
    <row r="38152" spans="15:15" x14ac:dyDescent="0.2">
      <c r="O38152" s="62"/>
    </row>
    <row r="38153" spans="15:15" x14ac:dyDescent="0.2">
      <c r="O38153" s="62"/>
    </row>
    <row r="38154" spans="15:15" x14ac:dyDescent="0.2">
      <c r="O38154" s="62"/>
    </row>
    <row r="38155" spans="15:15" x14ac:dyDescent="0.2">
      <c r="O38155" s="62"/>
    </row>
    <row r="38156" spans="15:15" x14ac:dyDescent="0.2">
      <c r="O38156" s="62"/>
    </row>
    <row r="38157" spans="15:15" x14ac:dyDescent="0.2">
      <c r="O38157" s="62"/>
    </row>
    <row r="38158" spans="15:15" x14ac:dyDescent="0.2">
      <c r="O38158" s="62"/>
    </row>
    <row r="38159" spans="15:15" x14ac:dyDescent="0.2">
      <c r="O38159" s="62"/>
    </row>
    <row r="38160" spans="15:15" x14ac:dyDescent="0.2">
      <c r="O38160" s="62"/>
    </row>
    <row r="38161" spans="15:15" x14ac:dyDescent="0.2">
      <c r="O38161" s="62"/>
    </row>
    <row r="38162" spans="15:15" x14ac:dyDescent="0.2">
      <c r="O38162" s="62"/>
    </row>
    <row r="38163" spans="15:15" x14ac:dyDescent="0.2">
      <c r="O38163" s="62"/>
    </row>
    <row r="38164" spans="15:15" x14ac:dyDescent="0.2">
      <c r="O38164" s="62"/>
    </row>
    <row r="38165" spans="15:15" x14ac:dyDescent="0.2">
      <c r="O38165" s="62"/>
    </row>
    <row r="38166" spans="15:15" x14ac:dyDescent="0.2">
      <c r="O38166" s="62"/>
    </row>
    <row r="38167" spans="15:15" x14ac:dyDescent="0.2">
      <c r="O38167" s="62"/>
    </row>
    <row r="38168" spans="15:15" x14ac:dyDescent="0.2">
      <c r="O38168" s="62"/>
    </row>
    <row r="38169" spans="15:15" x14ac:dyDescent="0.2">
      <c r="O38169" s="62"/>
    </row>
    <row r="38170" spans="15:15" x14ac:dyDescent="0.2">
      <c r="O38170" s="62"/>
    </row>
    <row r="38171" spans="15:15" x14ac:dyDescent="0.2">
      <c r="O38171" s="62"/>
    </row>
    <row r="38172" spans="15:15" x14ac:dyDescent="0.2">
      <c r="O38172" s="62"/>
    </row>
    <row r="38173" spans="15:15" x14ac:dyDescent="0.2">
      <c r="O38173" s="62"/>
    </row>
    <row r="38174" spans="15:15" x14ac:dyDescent="0.2">
      <c r="O38174" s="62"/>
    </row>
    <row r="38175" spans="15:15" x14ac:dyDescent="0.2">
      <c r="O38175" s="62"/>
    </row>
    <row r="38176" spans="15:15" x14ac:dyDescent="0.2">
      <c r="O38176" s="62"/>
    </row>
    <row r="38177" spans="15:15" x14ac:dyDescent="0.2">
      <c r="O38177" s="62"/>
    </row>
    <row r="38178" spans="15:15" x14ac:dyDescent="0.2">
      <c r="O38178" s="62"/>
    </row>
    <row r="38179" spans="15:15" x14ac:dyDescent="0.2">
      <c r="O38179" s="62"/>
    </row>
    <row r="38180" spans="15:15" x14ac:dyDescent="0.2">
      <c r="O38180" s="62"/>
    </row>
    <row r="38181" spans="15:15" x14ac:dyDescent="0.2">
      <c r="O38181" s="62"/>
    </row>
    <row r="38182" spans="15:15" x14ac:dyDescent="0.2">
      <c r="O38182" s="62"/>
    </row>
    <row r="38183" spans="15:15" x14ac:dyDescent="0.2">
      <c r="O38183" s="62"/>
    </row>
    <row r="38184" spans="15:15" x14ac:dyDescent="0.2">
      <c r="O38184" s="62"/>
    </row>
    <row r="38185" spans="15:15" x14ac:dyDescent="0.2">
      <c r="O38185" s="62"/>
    </row>
    <row r="38186" spans="15:15" x14ac:dyDescent="0.2">
      <c r="O38186" s="62"/>
    </row>
    <row r="38187" spans="15:15" x14ac:dyDescent="0.2">
      <c r="O38187" s="62"/>
    </row>
    <row r="38188" spans="15:15" x14ac:dyDescent="0.2">
      <c r="O38188" s="62"/>
    </row>
    <row r="38189" spans="15:15" x14ac:dyDescent="0.2">
      <c r="O38189" s="62"/>
    </row>
    <row r="38190" spans="15:15" x14ac:dyDescent="0.2">
      <c r="O38190" s="62"/>
    </row>
    <row r="38191" spans="15:15" x14ac:dyDescent="0.2">
      <c r="O38191" s="62"/>
    </row>
    <row r="38192" spans="15:15" x14ac:dyDescent="0.2">
      <c r="O38192" s="62"/>
    </row>
    <row r="38193" spans="15:15" x14ac:dyDescent="0.2">
      <c r="O38193" s="62"/>
    </row>
    <row r="38194" spans="15:15" x14ac:dyDescent="0.2">
      <c r="O38194" s="62"/>
    </row>
    <row r="38195" spans="15:15" x14ac:dyDescent="0.2">
      <c r="O38195" s="62"/>
    </row>
    <row r="38196" spans="15:15" x14ac:dyDescent="0.2">
      <c r="O38196" s="62"/>
    </row>
    <row r="38197" spans="15:15" x14ac:dyDescent="0.2">
      <c r="O38197" s="62"/>
    </row>
    <row r="38198" spans="15:15" x14ac:dyDescent="0.2">
      <c r="O38198" s="62"/>
    </row>
    <row r="38199" spans="15:15" x14ac:dyDescent="0.2">
      <c r="O38199" s="62"/>
    </row>
    <row r="38200" spans="15:15" x14ac:dyDescent="0.2">
      <c r="O38200" s="62"/>
    </row>
    <row r="38201" spans="15:15" x14ac:dyDescent="0.2">
      <c r="O38201" s="62"/>
    </row>
    <row r="38202" spans="15:15" x14ac:dyDescent="0.2">
      <c r="O38202" s="62"/>
    </row>
    <row r="38203" spans="15:15" x14ac:dyDescent="0.2">
      <c r="O38203" s="62"/>
    </row>
    <row r="38204" spans="15:15" x14ac:dyDescent="0.2">
      <c r="O38204" s="62"/>
    </row>
    <row r="38205" spans="15:15" x14ac:dyDescent="0.2">
      <c r="O38205" s="62"/>
    </row>
    <row r="38206" spans="15:15" x14ac:dyDescent="0.2">
      <c r="O38206" s="62"/>
    </row>
    <row r="38207" spans="15:15" x14ac:dyDescent="0.2">
      <c r="O38207" s="62"/>
    </row>
    <row r="38208" spans="15:15" x14ac:dyDescent="0.2">
      <c r="O38208" s="62"/>
    </row>
    <row r="38209" spans="15:15" x14ac:dyDescent="0.2">
      <c r="O38209" s="62"/>
    </row>
    <row r="38210" spans="15:15" x14ac:dyDescent="0.2">
      <c r="O38210" s="62"/>
    </row>
    <row r="38211" spans="15:15" x14ac:dyDescent="0.2">
      <c r="O38211" s="62"/>
    </row>
    <row r="38212" spans="15:15" x14ac:dyDescent="0.2">
      <c r="O38212" s="62"/>
    </row>
    <row r="38213" spans="15:15" x14ac:dyDescent="0.2">
      <c r="O38213" s="62"/>
    </row>
    <row r="38214" spans="15:15" x14ac:dyDescent="0.2">
      <c r="O38214" s="62"/>
    </row>
    <row r="38215" spans="15:15" x14ac:dyDescent="0.2">
      <c r="O38215" s="62"/>
    </row>
    <row r="38216" spans="15:15" x14ac:dyDescent="0.2">
      <c r="O38216" s="62"/>
    </row>
    <row r="38217" spans="15:15" x14ac:dyDescent="0.2">
      <c r="O38217" s="62"/>
    </row>
    <row r="38218" spans="15:15" x14ac:dyDescent="0.2">
      <c r="O38218" s="62"/>
    </row>
    <row r="38219" spans="15:15" x14ac:dyDescent="0.2">
      <c r="O38219" s="62"/>
    </row>
    <row r="38220" spans="15:15" x14ac:dyDescent="0.2">
      <c r="O38220" s="62"/>
    </row>
    <row r="38221" spans="15:15" x14ac:dyDescent="0.2">
      <c r="O38221" s="62"/>
    </row>
    <row r="38222" spans="15:15" x14ac:dyDescent="0.2">
      <c r="O38222" s="62"/>
    </row>
    <row r="38223" spans="15:15" x14ac:dyDescent="0.2">
      <c r="O38223" s="62"/>
    </row>
    <row r="38224" spans="15:15" x14ac:dyDescent="0.2">
      <c r="O38224" s="62"/>
    </row>
    <row r="38225" spans="15:15" x14ac:dyDescent="0.2">
      <c r="O38225" s="62"/>
    </row>
    <row r="38226" spans="15:15" x14ac:dyDescent="0.2">
      <c r="O38226" s="62"/>
    </row>
    <row r="38227" spans="15:15" x14ac:dyDescent="0.2">
      <c r="O38227" s="62"/>
    </row>
    <row r="38228" spans="15:15" x14ac:dyDescent="0.2">
      <c r="O38228" s="62"/>
    </row>
    <row r="38229" spans="15:15" x14ac:dyDescent="0.2">
      <c r="O38229" s="62"/>
    </row>
    <row r="38230" spans="15:15" x14ac:dyDescent="0.2">
      <c r="O38230" s="62"/>
    </row>
    <row r="38231" spans="15:15" x14ac:dyDescent="0.2">
      <c r="O38231" s="62"/>
    </row>
    <row r="38232" spans="15:15" x14ac:dyDescent="0.2">
      <c r="O38232" s="62"/>
    </row>
    <row r="38233" spans="15:15" x14ac:dyDescent="0.2">
      <c r="O38233" s="62"/>
    </row>
    <row r="38234" spans="15:15" x14ac:dyDescent="0.2">
      <c r="O38234" s="62"/>
    </row>
    <row r="38235" spans="15:15" x14ac:dyDescent="0.2">
      <c r="O38235" s="62"/>
    </row>
    <row r="38236" spans="15:15" x14ac:dyDescent="0.2">
      <c r="O38236" s="62"/>
    </row>
    <row r="38237" spans="15:15" x14ac:dyDescent="0.2">
      <c r="O38237" s="62"/>
    </row>
    <row r="38238" spans="15:15" x14ac:dyDescent="0.2">
      <c r="O38238" s="62"/>
    </row>
    <row r="38239" spans="15:15" x14ac:dyDescent="0.2">
      <c r="O38239" s="62"/>
    </row>
    <row r="38240" spans="15:15" x14ac:dyDescent="0.2">
      <c r="O38240" s="62"/>
    </row>
    <row r="38241" spans="15:15" x14ac:dyDescent="0.2">
      <c r="O38241" s="62"/>
    </row>
    <row r="38242" spans="15:15" x14ac:dyDescent="0.2">
      <c r="O38242" s="62"/>
    </row>
    <row r="38243" spans="15:15" x14ac:dyDescent="0.2">
      <c r="O38243" s="62"/>
    </row>
    <row r="38244" spans="15:15" x14ac:dyDescent="0.2">
      <c r="O38244" s="62"/>
    </row>
    <row r="38245" spans="15:15" x14ac:dyDescent="0.2">
      <c r="O38245" s="62"/>
    </row>
    <row r="38246" spans="15:15" x14ac:dyDescent="0.2">
      <c r="O38246" s="62"/>
    </row>
    <row r="38247" spans="15:15" x14ac:dyDescent="0.2">
      <c r="O38247" s="62"/>
    </row>
    <row r="38248" spans="15:15" x14ac:dyDescent="0.2">
      <c r="O38248" s="62"/>
    </row>
    <row r="38249" spans="15:15" x14ac:dyDescent="0.2">
      <c r="O38249" s="62"/>
    </row>
    <row r="38250" spans="15:15" x14ac:dyDescent="0.2">
      <c r="O38250" s="62"/>
    </row>
    <row r="38251" spans="15:15" x14ac:dyDescent="0.2">
      <c r="O38251" s="62"/>
    </row>
    <row r="38252" spans="15:15" x14ac:dyDescent="0.2">
      <c r="O38252" s="62"/>
    </row>
    <row r="38253" spans="15:15" x14ac:dyDescent="0.2">
      <c r="O38253" s="62"/>
    </row>
    <row r="38254" spans="15:15" x14ac:dyDescent="0.2">
      <c r="O38254" s="62"/>
    </row>
    <row r="38255" spans="15:15" x14ac:dyDescent="0.2">
      <c r="O38255" s="62"/>
    </row>
    <row r="38256" spans="15:15" x14ac:dyDescent="0.2">
      <c r="O38256" s="62"/>
    </row>
    <row r="38257" spans="15:15" x14ac:dyDescent="0.2">
      <c r="O38257" s="62"/>
    </row>
    <row r="38258" spans="15:15" x14ac:dyDescent="0.2">
      <c r="O38258" s="62"/>
    </row>
    <row r="38259" spans="15:15" x14ac:dyDescent="0.2">
      <c r="O38259" s="62"/>
    </row>
    <row r="38260" spans="15:15" x14ac:dyDescent="0.2">
      <c r="O38260" s="62"/>
    </row>
    <row r="38261" spans="15:15" x14ac:dyDescent="0.2">
      <c r="O38261" s="62"/>
    </row>
    <row r="38262" spans="15:15" x14ac:dyDescent="0.2">
      <c r="O38262" s="62"/>
    </row>
    <row r="38263" spans="15:15" x14ac:dyDescent="0.2">
      <c r="O38263" s="62"/>
    </row>
    <row r="38264" spans="15:15" x14ac:dyDescent="0.2">
      <c r="O38264" s="62"/>
    </row>
    <row r="38265" spans="15:15" x14ac:dyDescent="0.2">
      <c r="O38265" s="62"/>
    </row>
    <row r="38266" spans="15:15" x14ac:dyDescent="0.2">
      <c r="O38266" s="62"/>
    </row>
    <row r="38267" spans="15:15" x14ac:dyDescent="0.2">
      <c r="O38267" s="62"/>
    </row>
    <row r="38268" spans="15:15" x14ac:dyDescent="0.2">
      <c r="O38268" s="62"/>
    </row>
    <row r="38269" spans="15:15" x14ac:dyDescent="0.2">
      <c r="O38269" s="62"/>
    </row>
    <row r="38270" spans="15:15" x14ac:dyDescent="0.2">
      <c r="O38270" s="62"/>
    </row>
    <row r="38271" spans="15:15" x14ac:dyDescent="0.2">
      <c r="O38271" s="62"/>
    </row>
    <row r="38272" spans="15:15" x14ac:dyDescent="0.2">
      <c r="O38272" s="62"/>
    </row>
    <row r="38273" spans="15:15" x14ac:dyDescent="0.2">
      <c r="O38273" s="62"/>
    </row>
    <row r="38274" spans="15:15" x14ac:dyDescent="0.2">
      <c r="O38274" s="62"/>
    </row>
    <row r="38275" spans="15:15" x14ac:dyDescent="0.2">
      <c r="O38275" s="62"/>
    </row>
    <row r="38276" spans="15:15" x14ac:dyDescent="0.2">
      <c r="O38276" s="62"/>
    </row>
    <row r="38277" spans="15:15" x14ac:dyDescent="0.2">
      <c r="O38277" s="62"/>
    </row>
    <row r="38278" spans="15:15" x14ac:dyDescent="0.2">
      <c r="O38278" s="62"/>
    </row>
    <row r="38279" spans="15:15" x14ac:dyDescent="0.2">
      <c r="O38279" s="62"/>
    </row>
    <row r="38280" spans="15:15" x14ac:dyDescent="0.2">
      <c r="O38280" s="62"/>
    </row>
    <row r="38281" spans="15:15" x14ac:dyDescent="0.2">
      <c r="O38281" s="62"/>
    </row>
    <row r="38282" spans="15:15" x14ac:dyDescent="0.2">
      <c r="O38282" s="62"/>
    </row>
    <row r="38283" spans="15:15" x14ac:dyDescent="0.2">
      <c r="O38283" s="62"/>
    </row>
    <row r="38284" spans="15:15" x14ac:dyDescent="0.2">
      <c r="O38284" s="62"/>
    </row>
    <row r="38285" spans="15:15" x14ac:dyDescent="0.2">
      <c r="O38285" s="62"/>
    </row>
    <row r="38286" spans="15:15" x14ac:dyDescent="0.2">
      <c r="O38286" s="62"/>
    </row>
    <row r="38287" spans="15:15" x14ac:dyDescent="0.2">
      <c r="O38287" s="62"/>
    </row>
    <row r="38288" spans="15:15" x14ac:dyDescent="0.2">
      <c r="O38288" s="62"/>
    </row>
    <row r="38289" spans="15:15" x14ac:dyDescent="0.2">
      <c r="O38289" s="62"/>
    </row>
    <row r="38290" spans="15:15" x14ac:dyDescent="0.2">
      <c r="O38290" s="62"/>
    </row>
    <row r="38291" spans="15:15" x14ac:dyDescent="0.2">
      <c r="O38291" s="62"/>
    </row>
    <row r="38292" spans="15:15" x14ac:dyDescent="0.2">
      <c r="O38292" s="62"/>
    </row>
    <row r="38293" spans="15:15" x14ac:dyDescent="0.2">
      <c r="O38293" s="62"/>
    </row>
    <row r="38294" spans="15:15" x14ac:dyDescent="0.2">
      <c r="O38294" s="62"/>
    </row>
    <row r="38295" spans="15:15" x14ac:dyDescent="0.2">
      <c r="O38295" s="62"/>
    </row>
    <row r="38296" spans="15:15" x14ac:dyDescent="0.2">
      <c r="O38296" s="62"/>
    </row>
    <row r="38297" spans="15:15" x14ac:dyDescent="0.2">
      <c r="O38297" s="62"/>
    </row>
    <row r="38298" spans="15:15" x14ac:dyDescent="0.2">
      <c r="O38298" s="62"/>
    </row>
    <row r="38299" spans="15:15" x14ac:dyDescent="0.2">
      <c r="O38299" s="62"/>
    </row>
    <row r="38300" spans="15:15" x14ac:dyDescent="0.2">
      <c r="O38300" s="62"/>
    </row>
    <row r="38301" spans="15:15" x14ac:dyDescent="0.2">
      <c r="O38301" s="62"/>
    </row>
    <row r="38302" spans="15:15" x14ac:dyDescent="0.2">
      <c r="O38302" s="62"/>
    </row>
    <row r="38303" spans="15:15" x14ac:dyDescent="0.2">
      <c r="O38303" s="62"/>
    </row>
    <row r="38304" spans="15:15" x14ac:dyDescent="0.2">
      <c r="O38304" s="62"/>
    </row>
    <row r="38305" spans="15:15" x14ac:dyDescent="0.2">
      <c r="O38305" s="62"/>
    </row>
    <row r="38306" spans="15:15" x14ac:dyDescent="0.2">
      <c r="O38306" s="62"/>
    </row>
    <row r="38307" spans="15:15" x14ac:dyDescent="0.2">
      <c r="O38307" s="62"/>
    </row>
    <row r="38308" spans="15:15" x14ac:dyDescent="0.2">
      <c r="O38308" s="62"/>
    </row>
    <row r="38309" spans="15:15" x14ac:dyDescent="0.2">
      <c r="O38309" s="62"/>
    </row>
    <row r="38310" spans="15:15" x14ac:dyDescent="0.2">
      <c r="O38310" s="62"/>
    </row>
    <row r="38311" spans="15:15" x14ac:dyDescent="0.2">
      <c r="O38311" s="62"/>
    </row>
    <row r="38312" spans="15:15" x14ac:dyDescent="0.2">
      <c r="O38312" s="62"/>
    </row>
    <row r="38313" spans="15:15" x14ac:dyDescent="0.2">
      <c r="O38313" s="62"/>
    </row>
    <row r="38314" spans="15:15" x14ac:dyDescent="0.2">
      <c r="O38314" s="62"/>
    </row>
    <row r="38315" spans="15:15" x14ac:dyDescent="0.2">
      <c r="O38315" s="62"/>
    </row>
    <row r="38316" spans="15:15" x14ac:dyDescent="0.2">
      <c r="O38316" s="62"/>
    </row>
    <row r="38317" spans="15:15" x14ac:dyDescent="0.2">
      <c r="O38317" s="62"/>
    </row>
    <row r="38318" spans="15:15" x14ac:dyDescent="0.2">
      <c r="O38318" s="62"/>
    </row>
    <row r="38319" spans="15:15" x14ac:dyDescent="0.2">
      <c r="O38319" s="62"/>
    </row>
    <row r="38320" spans="15:15" x14ac:dyDescent="0.2">
      <c r="O38320" s="62"/>
    </row>
    <row r="38321" spans="15:15" x14ac:dyDescent="0.2">
      <c r="O38321" s="62"/>
    </row>
    <row r="38322" spans="15:15" x14ac:dyDescent="0.2">
      <c r="O38322" s="62"/>
    </row>
    <row r="38323" spans="15:15" x14ac:dyDescent="0.2">
      <c r="O38323" s="62"/>
    </row>
    <row r="38324" spans="15:15" x14ac:dyDescent="0.2">
      <c r="O38324" s="62"/>
    </row>
    <row r="38325" spans="15:15" x14ac:dyDescent="0.2">
      <c r="O38325" s="62"/>
    </row>
    <row r="38326" spans="15:15" x14ac:dyDescent="0.2">
      <c r="O38326" s="62"/>
    </row>
    <row r="38327" spans="15:15" x14ac:dyDescent="0.2">
      <c r="O38327" s="62"/>
    </row>
    <row r="38328" spans="15:15" x14ac:dyDescent="0.2">
      <c r="O38328" s="62"/>
    </row>
    <row r="38329" spans="15:15" x14ac:dyDescent="0.2">
      <c r="O38329" s="62"/>
    </row>
    <row r="38330" spans="15:15" x14ac:dyDescent="0.2">
      <c r="O38330" s="62"/>
    </row>
    <row r="38331" spans="15:15" x14ac:dyDescent="0.2">
      <c r="O38331" s="62"/>
    </row>
    <row r="38332" spans="15:15" x14ac:dyDescent="0.2">
      <c r="O38332" s="62"/>
    </row>
    <row r="38333" spans="15:15" x14ac:dyDescent="0.2">
      <c r="O38333" s="62"/>
    </row>
    <row r="38334" spans="15:15" x14ac:dyDescent="0.2">
      <c r="O38334" s="62"/>
    </row>
    <row r="38335" spans="15:15" x14ac:dyDescent="0.2">
      <c r="O38335" s="62"/>
    </row>
    <row r="38336" spans="15:15" x14ac:dyDescent="0.2">
      <c r="O38336" s="62"/>
    </row>
    <row r="38337" spans="15:15" x14ac:dyDescent="0.2">
      <c r="O38337" s="62"/>
    </row>
    <row r="38338" spans="15:15" x14ac:dyDescent="0.2">
      <c r="O38338" s="62"/>
    </row>
    <row r="38339" spans="15:15" x14ac:dyDescent="0.2">
      <c r="O38339" s="62"/>
    </row>
    <row r="38340" spans="15:15" x14ac:dyDescent="0.2">
      <c r="O38340" s="62"/>
    </row>
    <row r="38341" spans="15:15" x14ac:dyDescent="0.2">
      <c r="O38341" s="62"/>
    </row>
    <row r="38342" spans="15:15" x14ac:dyDescent="0.2">
      <c r="O38342" s="62"/>
    </row>
    <row r="38343" spans="15:15" x14ac:dyDescent="0.2">
      <c r="O38343" s="62"/>
    </row>
    <row r="38344" spans="15:15" x14ac:dyDescent="0.2">
      <c r="O38344" s="62"/>
    </row>
    <row r="38345" spans="15:15" x14ac:dyDescent="0.2">
      <c r="O38345" s="62"/>
    </row>
    <row r="38346" spans="15:15" x14ac:dyDescent="0.2">
      <c r="O38346" s="62"/>
    </row>
    <row r="38347" spans="15:15" x14ac:dyDescent="0.2">
      <c r="O38347" s="62"/>
    </row>
    <row r="38348" spans="15:15" x14ac:dyDescent="0.2">
      <c r="O38348" s="62"/>
    </row>
    <row r="38349" spans="15:15" x14ac:dyDescent="0.2">
      <c r="O38349" s="62"/>
    </row>
    <row r="38350" spans="15:15" x14ac:dyDescent="0.2">
      <c r="O38350" s="62"/>
    </row>
    <row r="38351" spans="15:15" x14ac:dyDescent="0.2">
      <c r="O38351" s="62"/>
    </row>
    <row r="38352" spans="15:15" x14ac:dyDescent="0.2">
      <c r="O38352" s="62"/>
    </row>
    <row r="38353" spans="15:15" x14ac:dyDescent="0.2">
      <c r="O38353" s="62"/>
    </row>
    <row r="38354" spans="15:15" x14ac:dyDescent="0.2">
      <c r="O38354" s="62"/>
    </row>
    <row r="38355" spans="15:15" x14ac:dyDescent="0.2">
      <c r="O38355" s="62"/>
    </row>
    <row r="38356" spans="15:15" x14ac:dyDescent="0.2">
      <c r="O38356" s="62"/>
    </row>
    <row r="38357" spans="15:15" x14ac:dyDescent="0.2">
      <c r="O38357" s="62"/>
    </row>
    <row r="38358" spans="15:15" x14ac:dyDescent="0.2">
      <c r="O38358" s="62"/>
    </row>
    <row r="38359" spans="15:15" x14ac:dyDescent="0.2">
      <c r="O38359" s="62"/>
    </row>
    <row r="38360" spans="15:15" x14ac:dyDescent="0.2">
      <c r="O38360" s="62"/>
    </row>
    <row r="38361" spans="15:15" x14ac:dyDescent="0.2">
      <c r="O38361" s="62"/>
    </row>
    <row r="38362" spans="15:15" x14ac:dyDescent="0.2">
      <c r="O38362" s="62"/>
    </row>
    <row r="38363" spans="15:15" x14ac:dyDescent="0.2">
      <c r="O38363" s="62"/>
    </row>
    <row r="38364" spans="15:15" x14ac:dyDescent="0.2">
      <c r="O38364" s="62"/>
    </row>
    <row r="38365" spans="15:15" x14ac:dyDescent="0.2">
      <c r="O38365" s="62"/>
    </row>
    <row r="38366" spans="15:15" x14ac:dyDescent="0.2">
      <c r="O38366" s="62"/>
    </row>
    <row r="38367" spans="15:15" x14ac:dyDescent="0.2">
      <c r="O38367" s="62"/>
    </row>
    <row r="38368" spans="15:15" x14ac:dyDescent="0.2">
      <c r="O38368" s="62"/>
    </row>
    <row r="38369" spans="15:15" x14ac:dyDescent="0.2">
      <c r="O38369" s="62"/>
    </row>
    <row r="38370" spans="15:15" x14ac:dyDescent="0.2">
      <c r="O38370" s="62"/>
    </row>
    <row r="38371" spans="15:15" x14ac:dyDescent="0.2">
      <c r="O38371" s="62"/>
    </row>
    <row r="38372" spans="15:15" x14ac:dyDescent="0.2">
      <c r="O38372" s="62"/>
    </row>
    <row r="38373" spans="15:15" x14ac:dyDescent="0.2">
      <c r="O38373" s="62"/>
    </row>
    <row r="38374" spans="15:15" x14ac:dyDescent="0.2">
      <c r="O38374" s="62"/>
    </row>
    <row r="38375" spans="15:15" x14ac:dyDescent="0.2">
      <c r="O38375" s="62"/>
    </row>
    <row r="38376" spans="15:15" x14ac:dyDescent="0.2">
      <c r="O38376" s="62"/>
    </row>
    <row r="38377" spans="15:15" x14ac:dyDescent="0.2">
      <c r="O38377" s="62"/>
    </row>
    <row r="38378" spans="15:15" x14ac:dyDescent="0.2">
      <c r="O38378" s="62"/>
    </row>
    <row r="38379" spans="15:15" x14ac:dyDescent="0.2">
      <c r="O38379" s="62"/>
    </row>
    <row r="38380" spans="15:15" x14ac:dyDescent="0.2">
      <c r="O38380" s="62"/>
    </row>
    <row r="38381" spans="15:15" x14ac:dyDescent="0.2">
      <c r="O38381" s="62"/>
    </row>
    <row r="38382" spans="15:15" x14ac:dyDescent="0.2">
      <c r="O38382" s="62"/>
    </row>
    <row r="38383" spans="15:15" x14ac:dyDescent="0.2">
      <c r="O38383" s="62"/>
    </row>
    <row r="38384" spans="15:15" x14ac:dyDescent="0.2">
      <c r="O38384" s="62"/>
    </row>
    <row r="38385" spans="15:15" x14ac:dyDescent="0.2">
      <c r="O38385" s="62"/>
    </row>
    <row r="38386" spans="15:15" x14ac:dyDescent="0.2">
      <c r="O38386" s="62"/>
    </row>
    <row r="38387" spans="15:15" x14ac:dyDescent="0.2">
      <c r="O38387" s="62"/>
    </row>
    <row r="38388" spans="15:15" x14ac:dyDescent="0.2">
      <c r="O38388" s="62"/>
    </row>
    <row r="38389" spans="15:15" x14ac:dyDescent="0.2">
      <c r="O38389" s="62"/>
    </row>
    <row r="38390" spans="15:15" x14ac:dyDescent="0.2">
      <c r="O38390" s="62"/>
    </row>
    <row r="38391" spans="15:15" x14ac:dyDescent="0.2">
      <c r="O38391" s="62"/>
    </row>
    <row r="38392" spans="15:15" x14ac:dyDescent="0.2">
      <c r="O38392" s="62"/>
    </row>
    <row r="38393" spans="15:15" x14ac:dyDescent="0.2">
      <c r="O38393" s="62"/>
    </row>
    <row r="38394" spans="15:15" x14ac:dyDescent="0.2">
      <c r="O38394" s="62"/>
    </row>
    <row r="38395" spans="15:15" x14ac:dyDescent="0.2">
      <c r="O38395" s="62"/>
    </row>
    <row r="38396" spans="15:15" x14ac:dyDescent="0.2">
      <c r="O38396" s="62"/>
    </row>
    <row r="38397" spans="15:15" x14ac:dyDescent="0.2">
      <c r="O38397" s="62"/>
    </row>
    <row r="38398" spans="15:15" x14ac:dyDescent="0.2">
      <c r="O38398" s="62"/>
    </row>
    <row r="38399" spans="15:15" x14ac:dyDescent="0.2">
      <c r="O38399" s="62"/>
    </row>
    <row r="38400" spans="15:15" x14ac:dyDescent="0.2">
      <c r="O38400" s="62"/>
    </row>
    <row r="38401" spans="15:15" x14ac:dyDescent="0.2">
      <c r="O38401" s="62"/>
    </row>
    <row r="38402" spans="15:15" x14ac:dyDescent="0.2">
      <c r="O38402" s="62"/>
    </row>
    <row r="38403" spans="15:15" x14ac:dyDescent="0.2">
      <c r="O38403" s="62"/>
    </row>
    <row r="38404" spans="15:15" x14ac:dyDescent="0.2">
      <c r="O38404" s="62"/>
    </row>
    <row r="38405" spans="15:15" x14ac:dyDescent="0.2">
      <c r="O38405" s="62"/>
    </row>
    <row r="38406" spans="15:15" x14ac:dyDescent="0.2">
      <c r="O38406" s="62"/>
    </row>
    <row r="38407" spans="15:15" x14ac:dyDescent="0.2">
      <c r="O38407" s="62"/>
    </row>
    <row r="38408" spans="15:15" x14ac:dyDescent="0.2">
      <c r="O38408" s="62"/>
    </row>
    <row r="38409" spans="15:15" x14ac:dyDescent="0.2">
      <c r="O38409" s="62"/>
    </row>
    <row r="38410" spans="15:15" x14ac:dyDescent="0.2">
      <c r="O38410" s="62"/>
    </row>
    <row r="38411" spans="15:15" x14ac:dyDescent="0.2">
      <c r="O38411" s="62"/>
    </row>
    <row r="38412" spans="15:15" x14ac:dyDescent="0.2">
      <c r="O38412" s="62"/>
    </row>
    <row r="38413" spans="15:15" x14ac:dyDescent="0.2">
      <c r="O38413" s="62"/>
    </row>
    <row r="38414" spans="15:15" x14ac:dyDescent="0.2">
      <c r="O38414" s="62"/>
    </row>
    <row r="38415" spans="15:15" x14ac:dyDescent="0.2">
      <c r="O38415" s="62"/>
    </row>
    <row r="38416" spans="15:15" x14ac:dyDescent="0.2">
      <c r="O38416" s="62"/>
    </row>
    <row r="38417" spans="15:15" x14ac:dyDescent="0.2">
      <c r="O38417" s="62"/>
    </row>
    <row r="38418" spans="15:15" x14ac:dyDescent="0.2">
      <c r="O38418" s="62"/>
    </row>
    <row r="38419" spans="15:15" x14ac:dyDescent="0.2">
      <c r="O38419" s="62"/>
    </row>
    <row r="38420" spans="15:15" x14ac:dyDescent="0.2">
      <c r="O38420" s="62"/>
    </row>
    <row r="38421" spans="15:15" x14ac:dyDescent="0.2">
      <c r="O38421" s="62"/>
    </row>
    <row r="38422" spans="15:15" x14ac:dyDescent="0.2">
      <c r="O38422" s="62"/>
    </row>
    <row r="38423" spans="15:15" x14ac:dyDescent="0.2">
      <c r="O38423" s="62"/>
    </row>
    <row r="38424" spans="15:15" x14ac:dyDescent="0.2">
      <c r="O38424" s="62"/>
    </row>
    <row r="38425" spans="15:15" x14ac:dyDescent="0.2">
      <c r="O38425" s="62"/>
    </row>
    <row r="38426" spans="15:15" x14ac:dyDescent="0.2">
      <c r="O38426" s="62"/>
    </row>
    <row r="38427" spans="15:15" x14ac:dyDescent="0.2">
      <c r="O38427" s="62"/>
    </row>
    <row r="38428" spans="15:15" x14ac:dyDescent="0.2">
      <c r="O38428" s="62"/>
    </row>
    <row r="38429" spans="15:15" x14ac:dyDescent="0.2">
      <c r="O38429" s="62"/>
    </row>
    <row r="38430" spans="15:15" x14ac:dyDescent="0.2">
      <c r="O38430" s="62"/>
    </row>
    <row r="38431" spans="15:15" x14ac:dyDescent="0.2">
      <c r="O38431" s="62"/>
    </row>
    <row r="38432" spans="15:15" x14ac:dyDescent="0.2">
      <c r="O38432" s="62"/>
    </row>
    <row r="38433" spans="15:15" x14ac:dyDescent="0.2">
      <c r="O38433" s="62"/>
    </row>
    <row r="38434" spans="15:15" x14ac:dyDescent="0.2">
      <c r="O38434" s="62"/>
    </row>
    <row r="38435" spans="15:15" x14ac:dyDescent="0.2">
      <c r="O38435" s="62"/>
    </row>
    <row r="38436" spans="15:15" x14ac:dyDescent="0.2">
      <c r="O38436" s="62"/>
    </row>
    <row r="38437" spans="15:15" x14ac:dyDescent="0.2">
      <c r="O38437" s="62"/>
    </row>
    <row r="38438" spans="15:15" x14ac:dyDescent="0.2">
      <c r="O38438" s="62"/>
    </row>
    <row r="38439" spans="15:15" x14ac:dyDescent="0.2">
      <c r="O38439" s="62"/>
    </row>
    <row r="38440" spans="15:15" x14ac:dyDescent="0.2">
      <c r="O38440" s="62"/>
    </row>
    <row r="38441" spans="15:15" x14ac:dyDescent="0.2">
      <c r="O38441" s="62"/>
    </row>
    <row r="38442" spans="15:15" x14ac:dyDescent="0.2">
      <c r="O38442" s="62"/>
    </row>
    <row r="38443" spans="15:15" x14ac:dyDescent="0.2">
      <c r="O38443" s="62"/>
    </row>
    <row r="38444" spans="15:15" x14ac:dyDescent="0.2">
      <c r="O38444" s="62"/>
    </row>
    <row r="38445" spans="15:15" x14ac:dyDescent="0.2">
      <c r="O38445" s="62"/>
    </row>
    <row r="38446" spans="15:15" x14ac:dyDescent="0.2">
      <c r="O38446" s="62"/>
    </row>
    <row r="38447" spans="15:15" x14ac:dyDescent="0.2">
      <c r="O38447" s="62"/>
    </row>
    <row r="38448" spans="15:15" x14ac:dyDescent="0.2">
      <c r="O38448" s="62"/>
    </row>
    <row r="38449" spans="15:15" x14ac:dyDescent="0.2">
      <c r="O38449" s="62"/>
    </row>
    <row r="38450" spans="15:15" x14ac:dyDescent="0.2">
      <c r="O38450" s="62"/>
    </row>
    <row r="38451" spans="15:15" x14ac:dyDescent="0.2">
      <c r="O38451" s="62"/>
    </row>
    <row r="38452" spans="15:15" x14ac:dyDescent="0.2">
      <c r="O38452" s="62"/>
    </row>
    <row r="38453" spans="15:15" x14ac:dyDescent="0.2">
      <c r="O38453" s="62"/>
    </row>
    <row r="38454" spans="15:15" x14ac:dyDescent="0.2">
      <c r="O38454" s="62"/>
    </row>
    <row r="38455" spans="15:15" x14ac:dyDescent="0.2">
      <c r="O38455" s="62"/>
    </row>
    <row r="38456" spans="15:15" x14ac:dyDescent="0.2">
      <c r="O38456" s="62"/>
    </row>
    <row r="38457" spans="15:15" x14ac:dyDescent="0.2">
      <c r="O38457" s="62"/>
    </row>
    <row r="38458" spans="15:15" x14ac:dyDescent="0.2">
      <c r="O38458" s="62"/>
    </row>
    <row r="38459" spans="15:15" x14ac:dyDescent="0.2">
      <c r="O38459" s="62"/>
    </row>
    <row r="38460" spans="15:15" x14ac:dyDescent="0.2">
      <c r="O38460" s="62"/>
    </row>
    <row r="38461" spans="15:15" x14ac:dyDescent="0.2">
      <c r="O38461" s="62"/>
    </row>
    <row r="38462" spans="15:15" x14ac:dyDescent="0.2">
      <c r="O38462" s="62"/>
    </row>
    <row r="38463" spans="15:15" x14ac:dyDescent="0.2">
      <c r="O38463" s="62"/>
    </row>
    <row r="38464" spans="15:15" x14ac:dyDescent="0.2">
      <c r="O38464" s="62"/>
    </row>
    <row r="38465" spans="15:15" x14ac:dyDescent="0.2">
      <c r="O38465" s="62"/>
    </row>
    <row r="38466" spans="15:15" x14ac:dyDescent="0.2">
      <c r="O38466" s="62"/>
    </row>
    <row r="38467" spans="15:15" x14ac:dyDescent="0.2">
      <c r="O38467" s="62"/>
    </row>
    <row r="38468" spans="15:15" x14ac:dyDescent="0.2">
      <c r="O38468" s="62"/>
    </row>
    <row r="38469" spans="15:15" x14ac:dyDescent="0.2">
      <c r="O38469" s="62"/>
    </row>
    <row r="38470" spans="15:15" x14ac:dyDescent="0.2">
      <c r="O38470" s="62"/>
    </row>
    <row r="38471" spans="15:15" x14ac:dyDescent="0.2">
      <c r="O38471" s="62"/>
    </row>
    <row r="38472" spans="15:15" x14ac:dyDescent="0.2">
      <c r="O38472" s="62"/>
    </row>
    <row r="38473" spans="15:15" x14ac:dyDescent="0.2">
      <c r="O38473" s="62"/>
    </row>
    <row r="38474" spans="15:15" x14ac:dyDescent="0.2">
      <c r="O38474" s="62"/>
    </row>
    <row r="38475" spans="15:15" x14ac:dyDescent="0.2">
      <c r="O38475" s="62"/>
    </row>
    <row r="38476" spans="15:15" x14ac:dyDescent="0.2">
      <c r="O38476" s="62"/>
    </row>
    <row r="38477" spans="15:15" x14ac:dyDescent="0.2">
      <c r="O38477" s="62"/>
    </row>
    <row r="38478" spans="15:15" x14ac:dyDescent="0.2">
      <c r="O38478" s="62"/>
    </row>
    <row r="38479" spans="15:15" x14ac:dyDescent="0.2">
      <c r="O38479" s="62"/>
    </row>
    <row r="38480" spans="15:15" x14ac:dyDescent="0.2">
      <c r="O38480" s="62"/>
    </row>
    <row r="38481" spans="15:15" x14ac:dyDescent="0.2">
      <c r="O38481" s="62"/>
    </row>
    <row r="38482" spans="15:15" x14ac:dyDescent="0.2">
      <c r="O38482" s="62"/>
    </row>
    <row r="38483" spans="15:15" x14ac:dyDescent="0.2">
      <c r="O38483" s="62"/>
    </row>
    <row r="38484" spans="15:15" x14ac:dyDescent="0.2">
      <c r="O38484" s="62"/>
    </row>
    <row r="38485" spans="15:15" x14ac:dyDescent="0.2">
      <c r="O38485" s="62"/>
    </row>
    <row r="38486" spans="15:15" x14ac:dyDescent="0.2">
      <c r="O38486" s="62"/>
    </row>
    <row r="38487" spans="15:15" x14ac:dyDescent="0.2">
      <c r="O38487" s="62"/>
    </row>
    <row r="38488" spans="15:15" x14ac:dyDescent="0.2">
      <c r="O38488" s="62"/>
    </row>
    <row r="38489" spans="15:15" x14ac:dyDescent="0.2">
      <c r="O38489" s="62"/>
    </row>
    <row r="38490" spans="15:15" x14ac:dyDescent="0.2">
      <c r="O38490" s="62"/>
    </row>
    <row r="38491" spans="15:15" x14ac:dyDescent="0.2">
      <c r="O38491" s="62"/>
    </row>
    <row r="38492" spans="15:15" x14ac:dyDescent="0.2">
      <c r="O38492" s="62"/>
    </row>
    <row r="38493" spans="15:15" x14ac:dyDescent="0.2">
      <c r="O38493" s="62"/>
    </row>
    <row r="38494" spans="15:15" x14ac:dyDescent="0.2">
      <c r="O38494" s="62"/>
    </row>
    <row r="38495" spans="15:15" x14ac:dyDescent="0.2">
      <c r="O38495" s="62"/>
    </row>
    <row r="38496" spans="15:15" x14ac:dyDescent="0.2">
      <c r="O38496" s="62"/>
    </row>
    <row r="38497" spans="15:15" x14ac:dyDescent="0.2">
      <c r="O38497" s="62"/>
    </row>
    <row r="38498" spans="15:15" x14ac:dyDescent="0.2">
      <c r="O38498" s="62"/>
    </row>
    <row r="38499" spans="15:15" x14ac:dyDescent="0.2">
      <c r="O38499" s="62"/>
    </row>
    <row r="38500" spans="15:15" x14ac:dyDescent="0.2">
      <c r="O38500" s="62"/>
    </row>
    <row r="38501" spans="15:15" x14ac:dyDescent="0.2">
      <c r="O38501" s="62"/>
    </row>
    <row r="38502" spans="15:15" x14ac:dyDescent="0.2">
      <c r="O38502" s="62"/>
    </row>
    <row r="38503" spans="15:15" x14ac:dyDescent="0.2">
      <c r="O38503" s="62"/>
    </row>
    <row r="38504" spans="15:15" x14ac:dyDescent="0.2">
      <c r="O38504" s="62"/>
    </row>
    <row r="38505" spans="15:15" x14ac:dyDescent="0.2">
      <c r="O38505" s="62"/>
    </row>
    <row r="38506" spans="15:15" x14ac:dyDescent="0.2">
      <c r="O38506" s="62"/>
    </row>
    <row r="38507" spans="15:15" x14ac:dyDescent="0.2">
      <c r="O38507" s="62"/>
    </row>
    <row r="38508" spans="15:15" x14ac:dyDescent="0.2">
      <c r="O38508" s="62"/>
    </row>
    <row r="38509" spans="15:15" x14ac:dyDescent="0.2">
      <c r="O38509" s="62"/>
    </row>
    <row r="38510" spans="15:15" x14ac:dyDescent="0.2">
      <c r="O38510" s="62"/>
    </row>
    <row r="38511" spans="15:15" x14ac:dyDescent="0.2">
      <c r="O38511" s="62"/>
    </row>
    <row r="38512" spans="15:15" x14ac:dyDescent="0.2">
      <c r="O38512" s="62"/>
    </row>
    <row r="38513" spans="15:15" x14ac:dyDescent="0.2">
      <c r="O38513" s="62"/>
    </row>
    <row r="38514" spans="15:15" x14ac:dyDescent="0.2">
      <c r="O38514" s="62"/>
    </row>
    <row r="38515" spans="15:15" x14ac:dyDescent="0.2">
      <c r="O38515" s="62"/>
    </row>
    <row r="38516" spans="15:15" x14ac:dyDescent="0.2">
      <c r="O38516" s="62"/>
    </row>
    <row r="38517" spans="15:15" x14ac:dyDescent="0.2">
      <c r="O38517" s="62"/>
    </row>
    <row r="38518" spans="15:15" x14ac:dyDescent="0.2">
      <c r="O38518" s="62"/>
    </row>
    <row r="38519" spans="15:15" x14ac:dyDescent="0.2">
      <c r="O38519" s="62"/>
    </row>
    <row r="38520" spans="15:15" x14ac:dyDescent="0.2">
      <c r="O38520" s="62"/>
    </row>
    <row r="38521" spans="15:15" x14ac:dyDescent="0.2">
      <c r="O38521" s="62"/>
    </row>
    <row r="38522" spans="15:15" x14ac:dyDescent="0.2">
      <c r="O38522" s="62"/>
    </row>
    <row r="38523" spans="15:15" x14ac:dyDescent="0.2">
      <c r="O38523" s="62"/>
    </row>
    <row r="38524" spans="15:15" x14ac:dyDescent="0.2">
      <c r="O38524" s="62"/>
    </row>
    <row r="38525" spans="15:15" x14ac:dyDescent="0.2">
      <c r="O38525" s="62"/>
    </row>
    <row r="38526" spans="15:15" x14ac:dyDescent="0.2">
      <c r="O38526" s="62"/>
    </row>
    <row r="38527" spans="15:15" x14ac:dyDescent="0.2">
      <c r="O38527" s="62"/>
    </row>
    <row r="38528" spans="15:15" x14ac:dyDescent="0.2">
      <c r="O38528" s="62"/>
    </row>
    <row r="38529" spans="15:15" x14ac:dyDescent="0.2">
      <c r="O38529" s="62"/>
    </row>
    <row r="38530" spans="15:15" x14ac:dyDescent="0.2">
      <c r="O38530" s="62"/>
    </row>
    <row r="38531" spans="15:15" x14ac:dyDescent="0.2">
      <c r="O38531" s="62"/>
    </row>
    <row r="38532" spans="15:15" x14ac:dyDescent="0.2">
      <c r="O38532" s="62"/>
    </row>
    <row r="38533" spans="15:15" x14ac:dyDescent="0.2">
      <c r="O38533" s="62"/>
    </row>
    <row r="38534" spans="15:15" x14ac:dyDescent="0.2">
      <c r="O38534" s="62"/>
    </row>
    <row r="38535" spans="15:15" x14ac:dyDescent="0.2">
      <c r="O38535" s="62"/>
    </row>
    <row r="38536" spans="15:15" x14ac:dyDescent="0.2">
      <c r="O38536" s="62"/>
    </row>
    <row r="38537" spans="15:15" x14ac:dyDescent="0.2">
      <c r="O38537" s="62"/>
    </row>
    <row r="38538" spans="15:15" x14ac:dyDescent="0.2">
      <c r="O38538" s="62"/>
    </row>
    <row r="38539" spans="15:15" x14ac:dyDescent="0.2">
      <c r="O38539" s="62"/>
    </row>
    <row r="38540" spans="15:15" x14ac:dyDescent="0.2">
      <c r="O38540" s="62"/>
    </row>
    <row r="38541" spans="15:15" x14ac:dyDescent="0.2">
      <c r="O38541" s="62"/>
    </row>
    <row r="38542" spans="15:15" x14ac:dyDescent="0.2">
      <c r="O38542" s="62"/>
    </row>
    <row r="38543" spans="15:15" x14ac:dyDescent="0.2">
      <c r="O38543" s="62"/>
    </row>
    <row r="38544" spans="15:15" x14ac:dyDescent="0.2">
      <c r="O38544" s="62"/>
    </row>
    <row r="38545" spans="15:15" x14ac:dyDescent="0.2">
      <c r="O38545" s="62"/>
    </row>
    <row r="38546" spans="15:15" x14ac:dyDescent="0.2">
      <c r="O38546" s="62"/>
    </row>
    <row r="38547" spans="15:15" x14ac:dyDescent="0.2">
      <c r="O38547" s="62"/>
    </row>
    <row r="38548" spans="15:15" x14ac:dyDescent="0.2">
      <c r="O38548" s="62"/>
    </row>
    <row r="38549" spans="15:15" x14ac:dyDescent="0.2">
      <c r="O38549" s="62"/>
    </row>
    <row r="38550" spans="15:15" x14ac:dyDescent="0.2">
      <c r="O38550" s="62"/>
    </row>
    <row r="38551" spans="15:15" x14ac:dyDescent="0.2">
      <c r="O38551" s="62"/>
    </row>
    <row r="38552" spans="15:15" x14ac:dyDescent="0.2">
      <c r="O38552" s="62"/>
    </row>
    <row r="38553" spans="15:15" x14ac:dyDescent="0.2">
      <c r="O38553" s="62"/>
    </row>
    <row r="38554" spans="15:15" x14ac:dyDescent="0.2">
      <c r="O38554" s="62"/>
    </row>
    <row r="38555" spans="15:15" x14ac:dyDescent="0.2">
      <c r="O38555" s="62"/>
    </row>
    <row r="38556" spans="15:15" x14ac:dyDescent="0.2">
      <c r="O38556" s="62"/>
    </row>
    <row r="38557" spans="15:15" x14ac:dyDescent="0.2">
      <c r="O38557" s="62"/>
    </row>
    <row r="38558" spans="15:15" x14ac:dyDescent="0.2">
      <c r="O38558" s="62"/>
    </row>
    <row r="38559" spans="15:15" x14ac:dyDescent="0.2">
      <c r="O38559" s="62"/>
    </row>
    <row r="38560" spans="15:15" x14ac:dyDescent="0.2">
      <c r="O38560" s="62"/>
    </row>
    <row r="38561" spans="15:15" x14ac:dyDescent="0.2">
      <c r="O38561" s="62"/>
    </row>
    <row r="38562" spans="15:15" x14ac:dyDescent="0.2">
      <c r="O38562" s="62"/>
    </row>
    <row r="38563" spans="15:15" x14ac:dyDescent="0.2">
      <c r="O38563" s="62"/>
    </row>
    <row r="38564" spans="15:15" x14ac:dyDescent="0.2">
      <c r="O38564" s="62"/>
    </row>
    <row r="38565" spans="15:15" x14ac:dyDescent="0.2">
      <c r="O38565" s="62"/>
    </row>
    <row r="38566" spans="15:15" x14ac:dyDescent="0.2">
      <c r="O38566" s="62"/>
    </row>
    <row r="38567" spans="15:15" x14ac:dyDescent="0.2">
      <c r="O38567" s="62"/>
    </row>
    <row r="38568" spans="15:15" x14ac:dyDescent="0.2">
      <c r="O38568" s="62"/>
    </row>
    <row r="38569" spans="15:15" x14ac:dyDescent="0.2">
      <c r="O38569" s="62"/>
    </row>
    <row r="38570" spans="15:15" x14ac:dyDescent="0.2">
      <c r="O38570" s="62"/>
    </row>
    <row r="38571" spans="15:15" x14ac:dyDescent="0.2">
      <c r="O38571" s="62"/>
    </row>
    <row r="38572" spans="15:15" x14ac:dyDescent="0.2">
      <c r="O38572" s="62"/>
    </row>
    <row r="38573" spans="15:15" x14ac:dyDescent="0.2">
      <c r="O38573" s="62"/>
    </row>
    <row r="38574" spans="15:15" x14ac:dyDescent="0.2">
      <c r="O38574" s="62"/>
    </row>
    <row r="38575" spans="15:15" x14ac:dyDescent="0.2">
      <c r="O38575" s="62"/>
    </row>
    <row r="38576" spans="15:15" x14ac:dyDescent="0.2">
      <c r="O38576" s="62"/>
    </row>
    <row r="38577" spans="15:15" x14ac:dyDescent="0.2">
      <c r="O38577" s="62"/>
    </row>
    <row r="38578" spans="15:15" x14ac:dyDescent="0.2">
      <c r="O38578" s="62"/>
    </row>
    <row r="38579" spans="15:15" x14ac:dyDescent="0.2">
      <c r="O38579" s="62"/>
    </row>
    <row r="38580" spans="15:15" x14ac:dyDescent="0.2">
      <c r="O38580" s="62"/>
    </row>
    <row r="38581" spans="15:15" x14ac:dyDescent="0.2">
      <c r="O38581" s="62"/>
    </row>
    <row r="38582" spans="15:15" x14ac:dyDescent="0.2">
      <c r="O38582" s="62"/>
    </row>
    <row r="38583" spans="15:15" x14ac:dyDescent="0.2">
      <c r="O38583" s="62"/>
    </row>
    <row r="38584" spans="15:15" x14ac:dyDescent="0.2">
      <c r="O38584" s="62"/>
    </row>
    <row r="38585" spans="15:15" x14ac:dyDescent="0.2">
      <c r="O38585" s="62"/>
    </row>
    <row r="38586" spans="15:15" x14ac:dyDescent="0.2">
      <c r="O38586" s="62"/>
    </row>
    <row r="38587" spans="15:15" x14ac:dyDescent="0.2">
      <c r="O38587" s="62"/>
    </row>
    <row r="38588" spans="15:15" x14ac:dyDescent="0.2">
      <c r="O38588" s="62"/>
    </row>
    <row r="38589" spans="15:15" x14ac:dyDescent="0.2">
      <c r="O38589" s="62"/>
    </row>
    <row r="38590" spans="15:15" x14ac:dyDescent="0.2">
      <c r="O38590" s="62"/>
    </row>
    <row r="38591" spans="15:15" x14ac:dyDescent="0.2">
      <c r="O38591" s="62"/>
    </row>
    <row r="38592" spans="15:15" x14ac:dyDescent="0.2">
      <c r="O38592" s="62"/>
    </row>
    <row r="38593" spans="15:15" x14ac:dyDescent="0.2">
      <c r="O38593" s="62"/>
    </row>
    <row r="38594" spans="15:15" x14ac:dyDescent="0.2">
      <c r="O38594" s="62"/>
    </row>
    <row r="38595" spans="15:15" x14ac:dyDescent="0.2">
      <c r="O38595" s="62"/>
    </row>
    <row r="38596" spans="15:15" x14ac:dyDescent="0.2">
      <c r="O38596" s="62"/>
    </row>
    <row r="38597" spans="15:15" x14ac:dyDescent="0.2">
      <c r="O38597" s="62"/>
    </row>
    <row r="38598" spans="15:15" x14ac:dyDescent="0.2">
      <c r="O38598" s="62"/>
    </row>
    <row r="38599" spans="15:15" x14ac:dyDescent="0.2">
      <c r="O38599" s="62"/>
    </row>
    <row r="38600" spans="15:15" x14ac:dyDescent="0.2">
      <c r="O38600" s="62"/>
    </row>
    <row r="38601" spans="15:15" x14ac:dyDescent="0.2">
      <c r="O38601" s="62"/>
    </row>
    <row r="38602" spans="15:15" x14ac:dyDescent="0.2">
      <c r="O38602" s="62"/>
    </row>
    <row r="38603" spans="15:15" x14ac:dyDescent="0.2">
      <c r="O38603" s="62"/>
    </row>
    <row r="38604" spans="15:15" x14ac:dyDescent="0.2">
      <c r="O38604" s="62"/>
    </row>
    <row r="38605" spans="15:15" x14ac:dyDescent="0.2">
      <c r="O38605" s="62"/>
    </row>
    <row r="38606" spans="15:15" x14ac:dyDescent="0.2">
      <c r="O38606" s="62"/>
    </row>
    <row r="38607" spans="15:15" x14ac:dyDescent="0.2">
      <c r="O38607" s="62"/>
    </row>
    <row r="38608" spans="15:15" x14ac:dyDescent="0.2">
      <c r="O38608" s="62"/>
    </row>
    <row r="38609" spans="15:15" x14ac:dyDescent="0.2">
      <c r="O38609" s="62"/>
    </row>
    <row r="38610" spans="15:15" x14ac:dyDescent="0.2">
      <c r="O38610" s="62"/>
    </row>
    <row r="38611" spans="15:15" x14ac:dyDescent="0.2">
      <c r="O38611" s="62"/>
    </row>
    <row r="38612" spans="15:15" x14ac:dyDescent="0.2">
      <c r="O38612" s="62"/>
    </row>
    <row r="38613" spans="15:15" x14ac:dyDescent="0.2">
      <c r="O38613" s="62"/>
    </row>
    <row r="38614" spans="15:15" x14ac:dyDescent="0.2">
      <c r="O38614" s="62"/>
    </row>
    <row r="38615" spans="15:15" x14ac:dyDescent="0.2">
      <c r="O38615" s="62"/>
    </row>
    <row r="38616" spans="15:15" x14ac:dyDescent="0.2">
      <c r="O38616" s="62"/>
    </row>
    <row r="38617" spans="15:15" x14ac:dyDescent="0.2">
      <c r="O38617" s="62"/>
    </row>
    <row r="38618" spans="15:15" x14ac:dyDescent="0.2">
      <c r="O38618" s="62"/>
    </row>
    <row r="38619" spans="15:15" x14ac:dyDescent="0.2">
      <c r="O38619" s="62"/>
    </row>
    <row r="38620" spans="15:15" x14ac:dyDescent="0.2">
      <c r="O38620" s="62"/>
    </row>
    <row r="38621" spans="15:15" x14ac:dyDescent="0.2">
      <c r="O38621" s="62"/>
    </row>
    <row r="38622" spans="15:15" x14ac:dyDescent="0.2">
      <c r="O38622" s="62"/>
    </row>
    <row r="38623" spans="15:15" x14ac:dyDescent="0.2">
      <c r="O38623" s="62"/>
    </row>
    <row r="38624" spans="15:15" x14ac:dyDescent="0.2">
      <c r="O38624" s="62"/>
    </row>
    <row r="38625" spans="15:15" x14ac:dyDescent="0.2">
      <c r="O38625" s="62"/>
    </row>
    <row r="38626" spans="15:15" x14ac:dyDescent="0.2">
      <c r="O38626" s="62"/>
    </row>
    <row r="38627" spans="15:15" x14ac:dyDescent="0.2">
      <c r="O38627" s="62"/>
    </row>
    <row r="38628" spans="15:15" x14ac:dyDescent="0.2">
      <c r="O38628" s="62"/>
    </row>
    <row r="38629" spans="15:15" x14ac:dyDescent="0.2">
      <c r="O38629" s="62"/>
    </row>
    <row r="38630" spans="15:15" x14ac:dyDescent="0.2">
      <c r="O38630" s="62"/>
    </row>
    <row r="38631" spans="15:15" x14ac:dyDescent="0.2">
      <c r="O38631" s="62"/>
    </row>
    <row r="38632" spans="15:15" x14ac:dyDescent="0.2">
      <c r="O38632" s="62"/>
    </row>
    <row r="38633" spans="15:15" x14ac:dyDescent="0.2">
      <c r="O38633" s="62"/>
    </row>
    <row r="38634" spans="15:15" x14ac:dyDescent="0.2">
      <c r="O38634" s="62"/>
    </row>
    <row r="38635" spans="15:15" x14ac:dyDescent="0.2">
      <c r="O38635" s="62"/>
    </row>
    <row r="38636" spans="15:15" x14ac:dyDescent="0.2">
      <c r="O38636" s="62"/>
    </row>
    <row r="38637" spans="15:15" x14ac:dyDescent="0.2">
      <c r="O38637" s="62"/>
    </row>
    <row r="38638" spans="15:15" x14ac:dyDescent="0.2">
      <c r="O38638" s="62"/>
    </row>
    <row r="38639" spans="15:15" x14ac:dyDescent="0.2">
      <c r="O38639" s="62"/>
    </row>
    <row r="38640" spans="15:15" x14ac:dyDescent="0.2">
      <c r="O38640" s="62"/>
    </row>
    <row r="38641" spans="15:15" x14ac:dyDescent="0.2">
      <c r="O38641" s="62"/>
    </row>
    <row r="38642" spans="15:15" x14ac:dyDescent="0.2">
      <c r="O38642" s="62"/>
    </row>
    <row r="38643" spans="15:15" x14ac:dyDescent="0.2">
      <c r="O38643" s="62"/>
    </row>
    <row r="38644" spans="15:15" x14ac:dyDescent="0.2">
      <c r="O38644" s="62"/>
    </row>
    <row r="38645" spans="15:15" x14ac:dyDescent="0.2">
      <c r="O38645" s="62"/>
    </row>
    <row r="38646" spans="15:15" x14ac:dyDescent="0.2">
      <c r="O38646" s="62"/>
    </row>
    <row r="38647" spans="15:15" x14ac:dyDescent="0.2">
      <c r="O38647" s="62"/>
    </row>
    <row r="38648" spans="15:15" x14ac:dyDescent="0.2">
      <c r="O38648" s="62"/>
    </row>
    <row r="38649" spans="15:15" x14ac:dyDescent="0.2">
      <c r="O38649" s="62"/>
    </row>
    <row r="38650" spans="15:15" x14ac:dyDescent="0.2">
      <c r="O38650" s="62"/>
    </row>
    <row r="38651" spans="15:15" x14ac:dyDescent="0.2">
      <c r="O38651" s="62"/>
    </row>
    <row r="38652" spans="15:15" x14ac:dyDescent="0.2">
      <c r="O38652" s="62"/>
    </row>
    <row r="38653" spans="15:15" x14ac:dyDescent="0.2">
      <c r="O38653" s="62"/>
    </row>
    <row r="38654" spans="15:15" x14ac:dyDescent="0.2">
      <c r="O38654" s="62"/>
    </row>
    <row r="38655" spans="15:15" x14ac:dyDescent="0.2">
      <c r="O38655" s="62"/>
    </row>
    <row r="38656" spans="15:15" x14ac:dyDescent="0.2">
      <c r="O38656" s="62"/>
    </row>
    <row r="38657" spans="15:15" x14ac:dyDescent="0.2">
      <c r="O38657" s="62"/>
    </row>
    <row r="38658" spans="15:15" x14ac:dyDescent="0.2">
      <c r="O38658" s="62"/>
    </row>
    <row r="38659" spans="15:15" x14ac:dyDescent="0.2">
      <c r="O38659" s="62"/>
    </row>
    <row r="38660" spans="15:15" x14ac:dyDescent="0.2">
      <c r="O38660" s="62"/>
    </row>
    <row r="38661" spans="15:15" x14ac:dyDescent="0.2">
      <c r="O38661" s="62"/>
    </row>
    <row r="38662" spans="15:15" x14ac:dyDescent="0.2">
      <c r="O38662" s="62"/>
    </row>
    <row r="38663" spans="15:15" x14ac:dyDescent="0.2">
      <c r="O38663" s="62"/>
    </row>
    <row r="38664" spans="15:15" x14ac:dyDescent="0.2">
      <c r="O38664" s="62"/>
    </row>
    <row r="38665" spans="15:15" x14ac:dyDescent="0.2">
      <c r="O38665" s="62"/>
    </row>
    <row r="38666" spans="15:15" x14ac:dyDescent="0.2">
      <c r="O38666" s="62"/>
    </row>
    <row r="38667" spans="15:15" x14ac:dyDescent="0.2">
      <c r="O38667" s="62"/>
    </row>
    <row r="38668" spans="15:15" x14ac:dyDescent="0.2">
      <c r="O38668" s="62"/>
    </row>
    <row r="38669" spans="15:15" x14ac:dyDescent="0.2">
      <c r="O38669" s="62"/>
    </row>
    <row r="38670" spans="15:15" x14ac:dyDescent="0.2">
      <c r="O38670" s="62"/>
    </row>
    <row r="38671" spans="15:15" x14ac:dyDescent="0.2">
      <c r="O38671" s="62"/>
    </row>
    <row r="38672" spans="15:15" x14ac:dyDescent="0.2">
      <c r="O38672" s="62"/>
    </row>
    <row r="38673" spans="15:15" x14ac:dyDescent="0.2">
      <c r="O38673" s="62"/>
    </row>
    <row r="38674" spans="15:15" x14ac:dyDescent="0.2">
      <c r="O38674" s="62"/>
    </row>
    <row r="38675" spans="15:15" x14ac:dyDescent="0.2">
      <c r="O38675" s="62"/>
    </row>
    <row r="38676" spans="15:15" x14ac:dyDescent="0.2">
      <c r="O38676" s="62"/>
    </row>
    <row r="38677" spans="15:15" x14ac:dyDescent="0.2">
      <c r="O38677" s="62"/>
    </row>
    <row r="38678" spans="15:15" x14ac:dyDescent="0.2">
      <c r="O38678" s="62"/>
    </row>
    <row r="38679" spans="15:15" x14ac:dyDescent="0.2">
      <c r="O38679" s="62"/>
    </row>
    <row r="38680" spans="15:15" x14ac:dyDescent="0.2">
      <c r="O38680" s="62"/>
    </row>
    <row r="38681" spans="15:15" x14ac:dyDescent="0.2">
      <c r="O38681" s="62"/>
    </row>
    <row r="38682" spans="15:15" x14ac:dyDescent="0.2">
      <c r="O38682" s="62"/>
    </row>
    <row r="38683" spans="15:15" x14ac:dyDescent="0.2">
      <c r="O38683" s="62"/>
    </row>
    <row r="38684" spans="15:15" x14ac:dyDescent="0.2">
      <c r="O38684" s="62"/>
    </row>
    <row r="38685" spans="15:15" x14ac:dyDescent="0.2">
      <c r="O38685" s="62"/>
    </row>
    <row r="38686" spans="15:15" x14ac:dyDescent="0.2">
      <c r="O38686" s="62"/>
    </row>
    <row r="38687" spans="15:15" x14ac:dyDescent="0.2">
      <c r="O38687" s="62"/>
    </row>
    <row r="38688" spans="15:15" x14ac:dyDescent="0.2">
      <c r="O38688" s="62"/>
    </row>
    <row r="38689" spans="15:15" x14ac:dyDescent="0.2">
      <c r="O38689" s="62"/>
    </row>
    <row r="38690" spans="15:15" x14ac:dyDescent="0.2">
      <c r="O38690" s="62"/>
    </row>
    <row r="38691" spans="15:15" x14ac:dyDescent="0.2">
      <c r="O38691" s="62"/>
    </row>
    <row r="38692" spans="15:15" x14ac:dyDescent="0.2">
      <c r="O38692" s="62"/>
    </row>
    <row r="38693" spans="15:15" x14ac:dyDescent="0.2">
      <c r="O38693" s="62"/>
    </row>
    <row r="38694" spans="15:15" x14ac:dyDescent="0.2">
      <c r="O38694" s="62"/>
    </row>
    <row r="38695" spans="15:15" x14ac:dyDescent="0.2">
      <c r="O38695" s="62"/>
    </row>
    <row r="38696" spans="15:15" x14ac:dyDescent="0.2">
      <c r="O38696" s="62"/>
    </row>
    <row r="38697" spans="15:15" x14ac:dyDescent="0.2">
      <c r="O38697" s="62"/>
    </row>
    <row r="38698" spans="15:15" x14ac:dyDescent="0.2">
      <c r="O38698" s="62"/>
    </row>
    <row r="38699" spans="15:15" x14ac:dyDescent="0.2">
      <c r="O38699" s="62"/>
    </row>
    <row r="38700" spans="15:15" x14ac:dyDescent="0.2">
      <c r="O38700" s="62"/>
    </row>
    <row r="38701" spans="15:15" x14ac:dyDescent="0.2">
      <c r="O38701" s="62"/>
    </row>
    <row r="38702" spans="15:15" x14ac:dyDescent="0.2">
      <c r="O38702" s="62"/>
    </row>
    <row r="38703" spans="15:15" x14ac:dyDescent="0.2">
      <c r="O38703" s="62"/>
    </row>
    <row r="38704" spans="15:15" x14ac:dyDescent="0.2">
      <c r="O38704" s="62"/>
    </row>
    <row r="38705" spans="15:15" x14ac:dyDescent="0.2">
      <c r="O38705" s="62"/>
    </row>
    <row r="38706" spans="15:15" x14ac:dyDescent="0.2">
      <c r="O38706" s="62"/>
    </row>
    <row r="38707" spans="15:15" x14ac:dyDescent="0.2">
      <c r="O38707" s="62"/>
    </row>
    <row r="38708" spans="15:15" x14ac:dyDescent="0.2">
      <c r="O38708" s="62"/>
    </row>
    <row r="38709" spans="15:15" x14ac:dyDescent="0.2">
      <c r="O38709" s="62"/>
    </row>
    <row r="38710" spans="15:15" x14ac:dyDescent="0.2">
      <c r="O38710" s="62"/>
    </row>
    <row r="38711" spans="15:15" x14ac:dyDescent="0.2">
      <c r="O38711" s="62"/>
    </row>
    <row r="38712" spans="15:15" x14ac:dyDescent="0.2">
      <c r="O38712" s="62"/>
    </row>
    <row r="38713" spans="15:15" x14ac:dyDescent="0.2">
      <c r="O38713" s="62"/>
    </row>
    <row r="38714" spans="15:15" x14ac:dyDescent="0.2">
      <c r="O38714" s="62"/>
    </row>
    <row r="38715" spans="15:15" x14ac:dyDescent="0.2">
      <c r="O38715" s="62"/>
    </row>
    <row r="38716" spans="15:15" x14ac:dyDescent="0.2">
      <c r="O38716" s="62"/>
    </row>
    <row r="38717" spans="15:15" x14ac:dyDescent="0.2">
      <c r="O38717" s="62"/>
    </row>
    <row r="38718" spans="15:15" x14ac:dyDescent="0.2">
      <c r="O38718" s="62"/>
    </row>
    <row r="38719" spans="15:15" x14ac:dyDescent="0.2">
      <c r="O38719" s="62"/>
    </row>
    <row r="38720" spans="15:15" x14ac:dyDescent="0.2">
      <c r="O38720" s="62"/>
    </row>
    <row r="38721" spans="15:15" x14ac:dyDescent="0.2">
      <c r="O38721" s="62"/>
    </row>
    <row r="38722" spans="15:15" x14ac:dyDescent="0.2">
      <c r="O38722" s="62"/>
    </row>
    <row r="38723" spans="15:15" x14ac:dyDescent="0.2">
      <c r="O38723" s="62"/>
    </row>
    <row r="38724" spans="15:15" x14ac:dyDescent="0.2">
      <c r="O38724" s="62"/>
    </row>
    <row r="38725" spans="15:15" x14ac:dyDescent="0.2">
      <c r="O38725" s="62"/>
    </row>
    <row r="38726" spans="15:15" x14ac:dyDescent="0.2">
      <c r="O38726" s="62"/>
    </row>
    <row r="38727" spans="15:15" x14ac:dyDescent="0.2">
      <c r="O38727" s="62"/>
    </row>
    <row r="38728" spans="15:15" x14ac:dyDescent="0.2">
      <c r="O38728" s="62"/>
    </row>
    <row r="38729" spans="15:15" x14ac:dyDescent="0.2">
      <c r="O38729" s="62"/>
    </row>
    <row r="38730" spans="15:15" x14ac:dyDescent="0.2">
      <c r="O38730" s="62"/>
    </row>
    <row r="38731" spans="15:15" x14ac:dyDescent="0.2">
      <c r="O38731" s="62"/>
    </row>
    <row r="38732" spans="15:15" x14ac:dyDescent="0.2">
      <c r="O38732" s="62"/>
    </row>
    <row r="38733" spans="15:15" x14ac:dyDescent="0.2">
      <c r="O38733" s="62"/>
    </row>
    <row r="38734" spans="15:15" x14ac:dyDescent="0.2">
      <c r="O38734" s="62"/>
    </row>
    <row r="38735" spans="15:15" x14ac:dyDescent="0.2">
      <c r="O38735" s="62"/>
    </row>
    <row r="38736" spans="15:15" x14ac:dyDescent="0.2">
      <c r="O38736" s="62"/>
    </row>
    <row r="38737" spans="15:15" x14ac:dyDescent="0.2">
      <c r="O38737" s="62"/>
    </row>
    <row r="38738" spans="15:15" x14ac:dyDescent="0.2">
      <c r="O38738" s="62"/>
    </row>
    <row r="38739" spans="15:15" x14ac:dyDescent="0.2">
      <c r="O38739" s="62"/>
    </row>
    <row r="38740" spans="15:15" x14ac:dyDescent="0.2">
      <c r="O38740" s="62"/>
    </row>
    <row r="38741" spans="15:15" x14ac:dyDescent="0.2">
      <c r="O38741" s="62"/>
    </row>
    <row r="38742" spans="15:15" x14ac:dyDescent="0.2">
      <c r="O38742" s="62"/>
    </row>
    <row r="38743" spans="15:15" x14ac:dyDescent="0.2">
      <c r="O38743" s="62"/>
    </row>
    <row r="38744" spans="15:15" x14ac:dyDescent="0.2">
      <c r="O38744" s="62"/>
    </row>
    <row r="38745" spans="15:15" x14ac:dyDescent="0.2">
      <c r="O38745" s="62"/>
    </row>
    <row r="38746" spans="15:15" x14ac:dyDescent="0.2">
      <c r="O38746" s="62"/>
    </row>
    <row r="38747" spans="15:15" x14ac:dyDescent="0.2">
      <c r="O38747" s="62"/>
    </row>
    <row r="38748" spans="15:15" x14ac:dyDescent="0.2">
      <c r="O38748" s="62"/>
    </row>
    <row r="38749" spans="15:15" x14ac:dyDescent="0.2">
      <c r="O38749" s="62"/>
    </row>
    <row r="38750" spans="15:15" x14ac:dyDescent="0.2">
      <c r="O38750" s="62"/>
    </row>
    <row r="38751" spans="15:15" x14ac:dyDescent="0.2">
      <c r="O38751" s="62"/>
    </row>
    <row r="38752" spans="15:15" x14ac:dyDescent="0.2">
      <c r="O38752" s="62"/>
    </row>
    <row r="38753" spans="15:15" x14ac:dyDescent="0.2">
      <c r="O38753" s="62"/>
    </row>
    <row r="38754" spans="15:15" x14ac:dyDescent="0.2">
      <c r="O38754" s="62"/>
    </row>
    <row r="38755" spans="15:15" x14ac:dyDescent="0.2">
      <c r="O38755" s="62"/>
    </row>
    <row r="38756" spans="15:15" x14ac:dyDescent="0.2">
      <c r="O38756" s="62"/>
    </row>
    <row r="38757" spans="15:15" x14ac:dyDescent="0.2">
      <c r="O38757" s="62"/>
    </row>
    <row r="38758" spans="15:15" x14ac:dyDescent="0.2">
      <c r="O38758" s="62"/>
    </row>
    <row r="38759" spans="15:15" x14ac:dyDescent="0.2">
      <c r="O38759" s="62"/>
    </row>
    <row r="38760" spans="15:15" x14ac:dyDescent="0.2">
      <c r="O38760" s="62"/>
    </row>
    <row r="38761" spans="15:15" x14ac:dyDescent="0.2">
      <c r="O38761" s="62"/>
    </row>
    <row r="38762" spans="15:15" x14ac:dyDescent="0.2">
      <c r="O38762" s="62"/>
    </row>
    <row r="38763" spans="15:15" x14ac:dyDescent="0.2">
      <c r="O38763" s="62"/>
    </row>
    <row r="38764" spans="15:15" x14ac:dyDescent="0.2">
      <c r="O38764" s="62"/>
    </row>
    <row r="38765" spans="15:15" x14ac:dyDescent="0.2">
      <c r="O38765" s="62"/>
    </row>
    <row r="38766" spans="15:15" x14ac:dyDescent="0.2">
      <c r="O38766" s="62"/>
    </row>
    <row r="38767" spans="15:15" x14ac:dyDescent="0.2">
      <c r="O38767" s="62"/>
    </row>
    <row r="38768" spans="15:15" x14ac:dyDescent="0.2">
      <c r="O38768" s="62"/>
    </row>
    <row r="38769" spans="15:15" x14ac:dyDescent="0.2">
      <c r="O38769" s="62"/>
    </row>
    <row r="38770" spans="15:15" x14ac:dyDescent="0.2">
      <c r="O38770" s="62"/>
    </row>
    <row r="38771" spans="15:15" x14ac:dyDescent="0.2">
      <c r="O38771" s="62"/>
    </row>
    <row r="38772" spans="15:15" x14ac:dyDescent="0.2">
      <c r="O38772" s="62"/>
    </row>
    <row r="38773" spans="15:15" x14ac:dyDescent="0.2">
      <c r="O38773" s="62"/>
    </row>
    <row r="38774" spans="15:15" x14ac:dyDescent="0.2">
      <c r="O38774" s="62"/>
    </row>
    <row r="38775" spans="15:15" x14ac:dyDescent="0.2">
      <c r="O38775" s="62"/>
    </row>
    <row r="38776" spans="15:15" x14ac:dyDescent="0.2">
      <c r="O38776" s="62"/>
    </row>
    <row r="38777" spans="15:15" x14ac:dyDescent="0.2">
      <c r="O38777" s="62"/>
    </row>
    <row r="38778" spans="15:15" x14ac:dyDescent="0.2">
      <c r="O38778" s="62"/>
    </row>
    <row r="38779" spans="15:15" x14ac:dyDescent="0.2">
      <c r="O38779" s="62"/>
    </row>
    <row r="38780" spans="15:15" x14ac:dyDescent="0.2">
      <c r="O38780" s="62"/>
    </row>
    <row r="38781" spans="15:15" x14ac:dyDescent="0.2">
      <c r="O38781" s="62"/>
    </row>
    <row r="38782" spans="15:15" x14ac:dyDescent="0.2">
      <c r="O38782" s="62"/>
    </row>
    <row r="38783" spans="15:15" x14ac:dyDescent="0.2">
      <c r="O38783" s="62"/>
    </row>
    <row r="38784" spans="15:15" x14ac:dyDescent="0.2">
      <c r="O38784" s="62"/>
    </row>
    <row r="38785" spans="15:15" x14ac:dyDescent="0.2">
      <c r="O38785" s="62"/>
    </row>
    <row r="38786" spans="15:15" x14ac:dyDescent="0.2">
      <c r="O38786" s="62"/>
    </row>
    <row r="38787" spans="15:15" x14ac:dyDescent="0.2">
      <c r="O38787" s="62"/>
    </row>
    <row r="38788" spans="15:15" x14ac:dyDescent="0.2">
      <c r="O38788" s="62"/>
    </row>
    <row r="38789" spans="15:15" x14ac:dyDescent="0.2">
      <c r="O38789" s="62"/>
    </row>
    <row r="38790" spans="15:15" x14ac:dyDescent="0.2">
      <c r="O38790" s="62"/>
    </row>
    <row r="38791" spans="15:15" x14ac:dyDescent="0.2">
      <c r="O38791" s="62"/>
    </row>
    <row r="38792" spans="15:15" x14ac:dyDescent="0.2">
      <c r="O38792" s="62"/>
    </row>
    <row r="38793" spans="15:15" x14ac:dyDescent="0.2">
      <c r="O38793" s="62"/>
    </row>
    <row r="38794" spans="15:15" x14ac:dyDescent="0.2">
      <c r="O38794" s="62"/>
    </row>
    <row r="38795" spans="15:15" x14ac:dyDescent="0.2">
      <c r="O38795" s="62"/>
    </row>
    <row r="38796" spans="15:15" x14ac:dyDescent="0.2">
      <c r="O38796" s="62"/>
    </row>
    <row r="38797" spans="15:15" x14ac:dyDescent="0.2">
      <c r="O38797" s="62"/>
    </row>
    <row r="38798" spans="15:15" x14ac:dyDescent="0.2">
      <c r="O38798" s="62"/>
    </row>
    <row r="38799" spans="15:15" x14ac:dyDescent="0.2">
      <c r="O38799" s="62"/>
    </row>
    <row r="38800" spans="15:15" x14ac:dyDescent="0.2">
      <c r="O38800" s="62"/>
    </row>
    <row r="38801" spans="15:15" x14ac:dyDescent="0.2">
      <c r="O38801" s="62"/>
    </row>
    <row r="38802" spans="15:15" x14ac:dyDescent="0.2">
      <c r="O38802" s="62"/>
    </row>
    <row r="38803" spans="15:15" x14ac:dyDescent="0.2">
      <c r="O38803" s="62"/>
    </row>
    <row r="38804" spans="15:15" x14ac:dyDescent="0.2">
      <c r="O38804" s="62"/>
    </row>
    <row r="38805" spans="15:15" x14ac:dyDescent="0.2">
      <c r="O38805" s="62"/>
    </row>
    <row r="38806" spans="15:15" x14ac:dyDescent="0.2">
      <c r="O38806" s="62"/>
    </row>
    <row r="38807" spans="15:15" x14ac:dyDescent="0.2">
      <c r="O38807" s="62"/>
    </row>
    <row r="38808" spans="15:15" x14ac:dyDescent="0.2">
      <c r="O38808" s="62"/>
    </row>
    <row r="38809" spans="15:15" x14ac:dyDescent="0.2">
      <c r="O38809" s="62"/>
    </row>
    <row r="38810" spans="15:15" x14ac:dyDescent="0.2">
      <c r="O38810" s="62"/>
    </row>
    <row r="38811" spans="15:15" x14ac:dyDescent="0.2">
      <c r="O38811" s="62"/>
    </row>
    <row r="38812" spans="15:15" x14ac:dyDescent="0.2">
      <c r="O38812" s="62"/>
    </row>
    <row r="38813" spans="15:15" x14ac:dyDescent="0.2">
      <c r="O38813" s="62"/>
    </row>
    <row r="38814" spans="15:15" x14ac:dyDescent="0.2">
      <c r="O38814" s="62"/>
    </row>
    <row r="38815" spans="15:15" x14ac:dyDescent="0.2">
      <c r="O38815" s="62"/>
    </row>
    <row r="38816" spans="15:15" x14ac:dyDescent="0.2">
      <c r="O38816" s="62"/>
    </row>
    <row r="38817" spans="15:15" x14ac:dyDescent="0.2">
      <c r="O38817" s="62"/>
    </row>
    <row r="38818" spans="15:15" x14ac:dyDescent="0.2">
      <c r="O38818" s="62"/>
    </row>
    <row r="38819" spans="15:15" x14ac:dyDescent="0.2">
      <c r="O38819" s="62"/>
    </row>
    <row r="38820" spans="15:15" x14ac:dyDescent="0.2">
      <c r="O38820" s="62"/>
    </row>
    <row r="38821" spans="15:15" x14ac:dyDescent="0.2">
      <c r="O38821" s="62"/>
    </row>
    <row r="38822" spans="15:15" x14ac:dyDescent="0.2">
      <c r="O38822" s="62"/>
    </row>
    <row r="38823" spans="15:15" x14ac:dyDescent="0.2">
      <c r="O38823" s="62"/>
    </row>
    <row r="38824" spans="15:15" x14ac:dyDescent="0.2">
      <c r="O38824" s="62"/>
    </row>
    <row r="38825" spans="15:15" x14ac:dyDescent="0.2">
      <c r="O38825" s="62"/>
    </row>
    <row r="38826" spans="15:15" x14ac:dyDescent="0.2">
      <c r="O38826" s="62"/>
    </row>
    <row r="38827" spans="15:15" x14ac:dyDescent="0.2">
      <c r="O38827" s="62"/>
    </row>
    <row r="38828" spans="15:15" x14ac:dyDescent="0.2">
      <c r="O38828" s="62"/>
    </row>
    <row r="38829" spans="15:15" x14ac:dyDescent="0.2">
      <c r="O38829" s="62"/>
    </row>
    <row r="38830" spans="15:15" x14ac:dyDescent="0.2">
      <c r="O38830" s="62"/>
    </row>
    <row r="38831" spans="15:15" x14ac:dyDescent="0.2">
      <c r="O38831" s="62"/>
    </row>
    <row r="38832" spans="15:15" x14ac:dyDescent="0.2">
      <c r="O38832" s="62"/>
    </row>
    <row r="38833" spans="15:15" x14ac:dyDescent="0.2">
      <c r="O38833" s="62"/>
    </row>
    <row r="38834" spans="15:15" x14ac:dyDescent="0.2">
      <c r="O38834" s="62"/>
    </row>
    <row r="38835" spans="15:15" x14ac:dyDescent="0.2">
      <c r="O38835" s="62"/>
    </row>
    <row r="38836" spans="15:15" x14ac:dyDescent="0.2">
      <c r="O38836" s="62"/>
    </row>
    <row r="38837" spans="15:15" x14ac:dyDescent="0.2">
      <c r="O38837" s="62"/>
    </row>
    <row r="38838" spans="15:15" x14ac:dyDescent="0.2">
      <c r="O38838" s="62"/>
    </row>
    <row r="38839" spans="15:15" x14ac:dyDescent="0.2">
      <c r="O38839" s="62"/>
    </row>
    <row r="38840" spans="15:15" x14ac:dyDescent="0.2">
      <c r="O38840" s="62"/>
    </row>
    <row r="38841" spans="15:15" x14ac:dyDescent="0.2">
      <c r="O38841" s="62"/>
    </row>
    <row r="38842" spans="15:15" x14ac:dyDescent="0.2">
      <c r="O38842" s="62"/>
    </row>
    <row r="38843" spans="15:15" x14ac:dyDescent="0.2">
      <c r="O38843" s="62"/>
    </row>
    <row r="38844" spans="15:15" x14ac:dyDescent="0.2">
      <c r="O38844" s="62"/>
    </row>
    <row r="38845" spans="15:15" x14ac:dyDescent="0.2">
      <c r="O38845" s="62"/>
    </row>
    <row r="38846" spans="15:15" x14ac:dyDescent="0.2">
      <c r="O38846" s="62"/>
    </row>
    <row r="38847" spans="15:15" x14ac:dyDescent="0.2">
      <c r="O38847" s="62"/>
    </row>
    <row r="38848" spans="15:15" x14ac:dyDescent="0.2">
      <c r="O38848" s="62"/>
    </row>
    <row r="38849" spans="15:15" x14ac:dyDescent="0.2">
      <c r="O38849" s="62"/>
    </row>
    <row r="38850" spans="15:15" x14ac:dyDescent="0.2">
      <c r="O38850" s="62"/>
    </row>
    <row r="38851" spans="15:15" x14ac:dyDescent="0.2">
      <c r="O38851" s="62"/>
    </row>
    <row r="38852" spans="15:15" x14ac:dyDescent="0.2">
      <c r="O38852" s="62"/>
    </row>
    <row r="38853" spans="15:15" x14ac:dyDescent="0.2">
      <c r="O38853" s="62"/>
    </row>
    <row r="38854" spans="15:15" x14ac:dyDescent="0.2">
      <c r="O38854" s="62"/>
    </row>
    <row r="38855" spans="15:15" x14ac:dyDescent="0.2">
      <c r="O38855" s="62"/>
    </row>
    <row r="38856" spans="15:15" x14ac:dyDescent="0.2">
      <c r="O38856" s="62"/>
    </row>
    <row r="38857" spans="15:15" x14ac:dyDescent="0.2">
      <c r="O38857" s="62"/>
    </row>
    <row r="38858" spans="15:15" x14ac:dyDescent="0.2">
      <c r="O38858" s="62"/>
    </row>
    <row r="38859" spans="15:15" x14ac:dyDescent="0.2">
      <c r="O38859" s="62"/>
    </row>
    <row r="38860" spans="15:15" x14ac:dyDescent="0.2">
      <c r="O38860" s="62"/>
    </row>
    <row r="38861" spans="15:15" x14ac:dyDescent="0.2">
      <c r="O38861" s="62"/>
    </row>
    <row r="38862" spans="15:15" x14ac:dyDescent="0.2">
      <c r="O38862" s="62"/>
    </row>
    <row r="38863" spans="15:15" x14ac:dyDescent="0.2">
      <c r="O38863" s="62"/>
    </row>
    <row r="38864" spans="15:15" x14ac:dyDescent="0.2">
      <c r="O38864" s="62"/>
    </row>
    <row r="38865" spans="15:15" x14ac:dyDescent="0.2">
      <c r="O38865" s="62"/>
    </row>
    <row r="38866" spans="15:15" x14ac:dyDescent="0.2">
      <c r="O38866" s="62"/>
    </row>
    <row r="38867" spans="15:15" x14ac:dyDescent="0.2">
      <c r="O38867" s="62"/>
    </row>
    <row r="38868" spans="15:15" x14ac:dyDescent="0.2">
      <c r="O38868" s="62"/>
    </row>
    <row r="38869" spans="15:15" x14ac:dyDescent="0.2">
      <c r="O38869" s="62"/>
    </row>
    <row r="38870" spans="15:15" x14ac:dyDescent="0.2">
      <c r="O38870" s="62"/>
    </row>
    <row r="38871" spans="15:15" x14ac:dyDescent="0.2">
      <c r="O38871" s="62"/>
    </row>
    <row r="38872" spans="15:15" x14ac:dyDescent="0.2">
      <c r="O38872" s="62"/>
    </row>
    <row r="38873" spans="15:15" x14ac:dyDescent="0.2">
      <c r="O38873" s="62"/>
    </row>
    <row r="38874" spans="15:15" x14ac:dyDescent="0.2">
      <c r="O38874" s="62"/>
    </row>
    <row r="38875" spans="15:15" x14ac:dyDescent="0.2">
      <c r="O38875" s="62"/>
    </row>
    <row r="38876" spans="15:15" x14ac:dyDescent="0.2">
      <c r="O38876" s="62"/>
    </row>
    <row r="38877" spans="15:15" x14ac:dyDescent="0.2">
      <c r="O38877" s="62"/>
    </row>
    <row r="38878" spans="15:15" x14ac:dyDescent="0.2">
      <c r="O38878" s="62"/>
    </row>
    <row r="38879" spans="15:15" x14ac:dyDescent="0.2">
      <c r="O38879" s="62"/>
    </row>
    <row r="38880" spans="15:15" x14ac:dyDescent="0.2">
      <c r="O38880" s="62"/>
    </row>
    <row r="38881" spans="15:15" x14ac:dyDescent="0.2">
      <c r="O38881" s="62"/>
    </row>
    <row r="38882" spans="15:15" x14ac:dyDescent="0.2">
      <c r="O38882" s="62"/>
    </row>
    <row r="38883" spans="15:15" x14ac:dyDescent="0.2">
      <c r="O38883" s="62"/>
    </row>
    <row r="38884" spans="15:15" x14ac:dyDescent="0.2">
      <c r="O38884" s="62"/>
    </row>
    <row r="38885" spans="15:15" x14ac:dyDescent="0.2">
      <c r="O38885" s="62"/>
    </row>
    <row r="38886" spans="15:15" x14ac:dyDescent="0.2">
      <c r="O38886" s="62"/>
    </row>
    <row r="38887" spans="15:15" x14ac:dyDescent="0.2">
      <c r="O38887" s="62"/>
    </row>
    <row r="38888" spans="15:15" x14ac:dyDescent="0.2">
      <c r="O38888" s="62"/>
    </row>
    <row r="38889" spans="15:15" x14ac:dyDescent="0.2">
      <c r="O38889" s="62"/>
    </row>
    <row r="38890" spans="15:15" x14ac:dyDescent="0.2">
      <c r="O38890" s="62"/>
    </row>
    <row r="38891" spans="15:15" x14ac:dyDescent="0.2">
      <c r="O38891" s="62"/>
    </row>
    <row r="38892" spans="15:15" x14ac:dyDescent="0.2">
      <c r="O38892" s="62"/>
    </row>
    <row r="38893" spans="15:15" x14ac:dyDescent="0.2">
      <c r="O38893" s="62"/>
    </row>
    <row r="38894" spans="15:15" x14ac:dyDescent="0.2">
      <c r="O38894" s="62"/>
    </row>
    <row r="38895" spans="15:15" x14ac:dyDescent="0.2">
      <c r="O38895" s="62"/>
    </row>
    <row r="38896" spans="15:15" x14ac:dyDescent="0.2">
      <c r="O38896" s="62"/>
    </row>
    <row r="38897" spans="15:15" x14ac:dyDescent="0.2">
      <c r="O38897" s="62"/>
    </row>
    <row r="38898" spans="15:15" x14ac:dyDescent="0.2">
      <c r="O38898" s="62"/>
    </row>
    <row r="38899" spans="15:15" x14ac:dyDescent="0.2">
      <c r="O38899" s="62"/>
    </row>
    <row r="38900" spans="15:15" x14ac:dyDescent="0.2">
      <c r="O38900" s="62"/>
    </row>
    <row r="38901" spans="15:15" x14ac:dyDescent="0.2">
      <c r="O38901" s="62"/>
    </row>
    <row r="38902" spans="15:15" x14ac:dyDescent="0.2">
      <c r="O38902" s="62"/>
    </row>
    <row r="38903" spans="15:15" x14ac:dyDescent="0.2">
      <c r="O38903" s="62"/>
    </row>
    <row r="38904" spans="15:15" x14ac:dyDescent="0.2">
      <c r="O38904" s="62"/>
    </row>
    <row r="38905" spans="15:15" x14ac:dyDescent="0.2">
      <c r="O38905" s="62"/>
    </row>
    <row r="38906" spans="15:15" x14ac:dyDescent="0.2">
      <c r="O38906" s="62"/>
    </row>
    <row r="38907" spans="15:15" x14ac:dyDescent="0.2">
      <c r="O38907" s="62"/>
    </row>
    <row r="38908" spans="15:15" x14ac:dyDescent="0.2">
      <c r="O38908" s="62"/>
    </row>
    <row r="38909" spans="15:15" x14ac:dyDescent="0.2">
      <c r="O38909" s="62"/>
    </row>
    <row r="38910" spans="15:15" x14ac:dyDescent="0.2">
      <c r="O38910" s="62"/>
    </row>
    <row r="38911" spans="15:15" x14ac:dyDescent="0.2">
      <c r="O38911" s="62"/>
    </row>
    <row r="38912" spans="15:15" x14ac:dyDescent="0.2">
      <c r="O38912" s="62"/>
    </row>
    <row r="38913" spans="15:15" x14ac:dyDescent="0.2">
      <c r="O38913" s="62"/>
    </row>
    <row r="38914" spans="15:15" x14ac:dyDescent="0.2">
      <c r="O38914" s="62"/>
    </row>
    <row r="38915" spans="15:15" x14ac:dyDescent="0.2">
      <c r="O38915" s="62"/>
    </row>
    <row r="38916" spans="15:15" x14ac:dyDescent="0.2">
      <c r="O38916" s="62"/>
    </row>
    <row r="38917" spans="15:15" x14ac:dyDescent="0.2">
      <c r="O38917" s="62"/>
    </row>
    <row r="38918" spans="15:15" x14ac:dyDescent="0.2">
      <c r="O38918" s="62"/>
    </row>
    <row r="38919" spans="15:15" x14ac:dyDescent="0.2">
      <c r="O38919" s="62"/>
    </row>
    <row r="38920" spans="15:15" x14ac:dyDescent="0.2">
      <c r="O38920" s="62"/>
    </row>
    <row r="38921" spans="15:15" x14ac:dyDescent="0.2">
      <c r="O38921" s="62"/>
    </row>
    <row r="38922" spans="15:15" x14ac:dyDescent="0.2">
      <c r="O38922" s="62"/>
    </row>
    <row r="38923" spans="15:15" x14ac:dyDescent="0.2">
      <c r="O38923" s="62"/>
    </row>
    <row r="38924" spans="15:15" x14ac:dyDescent="0.2">
      <c r="O38924" s="62"/>
    </row>
    <row r="38925" spans="15:15" x14ac:dyDescent="0.2">
      <c r="O38925" s="62"/>
    </row>
    <row r="38926" spans="15:15" x14ac:dyDescent="0.2">
      <c r="O38926" s="62"/>
    </row>
    <row r="38927" spans="15:15" x14ac:dyDescent="0.2">
      <c r="O38927" s="62"/>
    </row>
    <row r="38928" spans="15:15" x14ac:dyDescent="0.2">
      <c r="O38928" s="62"/>
    </row>
    <row r="38929" spans="15:15" x14ac:dyDescent="0.2">
      <c r="O38929" s="62"/>
    </row>
    <row r="38930" spans="15:15" x14ac:dyDescent="0.2">
      <c r="O38930" s="62"/>
    </row>
    <row r="38931" spans="15:15" x14ac:dyDescent="0.2">
      <c r="O38931" s="62"/>
    </row>
    <row r="38932" spans="15:15" x14ac:dyDescent="0.2">
      <c r="O38932" s="62"/>
    </row>
    <row r="38933" spans="15:15" x14ac:dyDescent="0.2">
      <c r="O38933" s="62"/>
    </row>
    <row r="38934" spans="15:15" x14ac:dyDescent="0.2">
      <c r="O38934" s="62"/>
    </row>
    <row r="38935" spans="15:15" x14ac:dyDescent="0.2">
      <c r="O38935" s="62"/>
    </row>
    <row r="38936" spans="15:15" x14ac:dyDescent="0.2">
      <c r="O38936" s="62"/>
    </row>
    <row r="38937" spans="15:15" x14ac:dyDescent="0.2">
      <c r="O38937" s="62"/>
    </row>
    <row r="38938" spans="15:15" x14ac:dyDescent="0.2">
      <c r="O38938" s="62"/>
    </row>
    <row r="38939" spans="15:15" x14ac:dyDescent="0.2">
      <c r="O38939" s="62"/>
    </row>
    <row r="38940" spans="15:15" x14ac:dyDescent="0.2">
      <c r="O38940" s="62"/>
    </row>
    <row r="38941" spans="15:15" x14ac:dyDescent="0.2">
      <c r="O38941" s="62"/>
    </row>
    <row r="38942" spans="15:15" x14ac:dyDescent="0.2">
      <c r="O38942" s="62"/>
    </row>
    <row r="38943" spans="15:15" x14ac:dyDescent="0.2">
      <c r="O38943" s="62"/>
    </row>
    <row r="38944" spans="15:15" x14ac:dyDescent="0.2">
      <c r="O38944" s="62"/>
    </row>
    <row r="38945" spans="15:15" x14ac:dyDescent="0.2">
      <c r="O38945" s="62"/>
    </row>
    <row r="38946" spans="15:15" x14ac:dyDescent="0.2">
      <c r="O38946" s="62"/>
    </row>
    <row r="38947" spans="15:15" x14ac:dyDescent="0.2">
      <c r="O38947" s="62"/>
    </row>
    <row r="38948" spans="15:15" x14ac:dyDescent="0.2">
      <c r="O38948" s="62"/>
    </row>
    <row r="38949" spans="15:15" x14ac:dyDescent="0.2">
      <c r="O38949" s="62"/>
    </row>
    <row r="38950" spans="15:15" x14ac:dyDescent="0.2">
      <c r="O38950" s="62"/>
    </row>
    <row r="38951" spans="15:15" x14ac:dyDescent="0.2">
      <c r="O38951" s="62"/>
    </row>
    <row r="38952" spans="15:15" x14ac:dyDescent="0.2">
      <c r="O38952" s="62"/>
    </row>
    <row r="38953" spans="15:15" x14ac:dyDescent="0.2">
      <c r="O38953" s="62"/>
    </row>
    <row r="38954" spans="15:15" x14ac:dyDescent="0.2">
      <c r="O38954" s="62"/>
    </row>
    <row r="38955" spans="15:15" x14ac:dyDescent="0.2">
      <c r="O38955" s="62"/>
    </row>
    <row r="38956" spans="15:15" x14ac:dyDescent="0.2">
      <c r="O38956" s="62"/>
    </row>
    <row r="38957" spans="15:15" x14ac:dyDescent="0.2">
      <c r="O38957" s="62"/>
    </row>
    <row r="38958" spans="15:15" x14ac:dyDescent="0.2">
      <c r="O38958" s="62"/>
    </row>
    <row r="38959" spans="15:15" x14ac:dyDescent="0.2">
      <c r="O38959" s="62"/>
    </row>
    <row r="38960" spans="15:15" x14ac:dyDescent="0.2">
      <c r="O38960" s="62"/>
    </row>
    <row r="38961" spans="15:15" x14ac:dyDescent="0.2">
      <c r="O38961" s="62"/>
    </row>
    <row r="38962" spans="15:15" x14ac:dyDescent="0.2">
      <c r="O38962" s="62"/>
    </row>
    <row r="38963" spans="15:15" x14ac:dyDescent="0.2">
      <c r="O38963" s="62"/>
    </row>
    <row r="38964" spans="15:15" x14ac:dyDescent="0.2">
      <c r="O38964" s="62"/>
    </row>
    <row r="38965" spans="15:15" x14ac:dyDescent="0.2">
      <c r="O38965" s="62"/>
    </row>
    <row r="38966" spans="15:15" x14ac:dyDescent="0.2">
      <c r="O38966" s="62"/>
    </row>
    <row r="38967" spans="15:15" x14ac:dyDescent="0.2">
      <c r="O38967" s="62"/>
    </row>
    <row r="38968" spans="15:15" x14ac:dyDescent="0.2">
      <c r="O38968" s="62"/>
    </row>
    <row r="38969" spans="15:15" x14ac:dyDescent="0.2">
      <c r="O38969" s="62"/>
    </row>
    <row r="38970" spans="15:15" x14ac:dyDescent="0.2">
      <c r="O38970" s="62"/>
    </row>
    <row r="38971" spans="15:15" x14ac:dyDescent="0.2">
      <c r="O38971" s="62"/>
    </row>
    <row r="38972" spans="15:15" x14ac:dyDescent="0.2">
      <c r="O38972" s="62"/>
    </row>
    <row r="38973" spans="15:15" x14ac:dyDescent="0.2">
      <c r="O38973" s="62"/>
    </row>
    <row r="38974" spans="15:15" x14ac:dyDescent="0.2">
      <c r="O38974" s="62"/>
    </row>
    <row r="38975" spans="15:15" x14ac:dyDescent="0.2">
      <c r="O38975" s="62"/>
    </row>
    <row r="38976" spans="15:15" x14ac:dyDescent="0.2">
      <c r="O38976" s="62"/>
    </row>
    <row r="38977" spans="15:15" x14ac:dyDescent="0.2">
      <c r="O38977" s="62"/>
    </row>
    <row r="38978" spans="15:15" x14ac:dyDescent="0.2">
      <c r="O38978" s="62"/>
    </row>
    <row r="38979" spans="15:15" x14ac:dyDescent="0.2">
      <c r="O38979" s="62"/>
    </row>
    <row r="38980" spans="15:15" x14ac:dyDescent="0.2">
      <c r="O38980" s="62"/>
    </row>
    <row r="38981" spans="15:15" x14ac:dyDescent="0.2">
      <c r="O38981" s="62"/>
    </row>
    <row r="38982" spans="15:15" x14ac:dyDescent="0.2">
      <c r="O38982" s="62"/>
    </row>
    <row r="38983" spans="15:15" x14ac:dyDescent="0.2">
      <c r="O38983" s="62"/>
    </row>
    <row r="38984" spans="15:15" x14ac:dyDescent="0.2">
      <c r="O38984" s="62"/>
    </row>
    <row r="38985" spans="15:15" x14ac:dyDescent="0.2">
      <c r="O38985" s="62"/>
    </row>
    <row r="38986" spans="15:15" x14ac:dyDescent="0.2">
      <c r="O38986" s="62"/>
    </row>
    <row r="38987" spans="15:15" x14ac:dyDescent="0.2">
      <c r="O38987" s="62"/>
    </row>
    <row r="38988" spans="15:15" x14ac:dyDescent="0.2">
      <c r="O38988" s="62"/>
    </row>
    <row r="38989" spans="15:15" x14ac:dyDescent="0.2">
      <c r="O38989" s="62"/>
    </row>
    <row r="38990" spans="15:15" x14ac:dyDescent="0.2">
      <c r="O38990" s="62"/>
    </row>
    <row r="38991" spans="15:15" x14ac:dyDescent="0.2">
      <c r="O38991" s="62"/>
    </row>
    <row r="38992" spans="15:15" x14ac:dyDescent="0.2">
      <c r="O38992" s="62"/>
    </row>
    <row r="38993" spans="15:15" x14ac:dyDescent="0.2">
      <c r="O38993" s="62"/>
    </row>
    <row r="38994" spans="15:15" x14ac:dyDescent="0.2">
      <c r="O38994" s="62"/>
    </row>
    <row r="38995" spans="15:15" x14ac:dyDescent="0.2">
      <c r="O38995" s="62"/>
    </row>
    <row r="38996" spans="15:15" x14ac:dyDescent="0.2">
      <c r="O38996" s="62"/>
    </row>
    <row r="38997" spans="15:15" x14ac:dyDescent="0.2">
      <c r="O38997" s="62"/>
    </row>
    <row r="38998" spans="15:15" x14ac:dyDescent="0.2">
      <c r="O38998" s="62"/>
    </row>
    <row r="38999" spans="15:15" x14ac:dyDescent="0.2">
      <c r="O38999" s="62"/>
    </row>
    <row r="39000" spans="15:15" x14ac:dyDescent="0.2">
      <c r="O39000" s="62"/>
    </row>
    <row r="39001" spans="15:15" x14ac:dyDescent="0.2">
      <c r="O39001" s="62"/>
    </row>
    <row r="39002" spans="15:15" x14ac:dyDescent="0.2">
      <c r="O39002" s="62"/>
    </row>
    <row r="39003" spans="15:15" x14ac:dyDescent="0.2">
      <c r="O39003" s="62"/>
    </row>
    <row r="39004" spans="15:15" x14ac:dyDescent="0.2">
      <c r="O39004" s="62"/>
    </row>
    <row r="39005" spans="15:15" x14ac:dyDescent="0.2">
      <c r="O39005" s="62"/>
    </row>
    <row r="39006" spans="15:15" x14ac:dyDescent="0.2">
      <c r="O39006" s="62"/>
    </row>
    <row r="39007" spans="15:15" x14ac:dyDescent="0.2">
      <c r="O39007" s="62"/>
    </row>
    <row r="39008" spans="15:15" x14ac:dyDescent="0.2">
      <c r="O39008" s="62"/>
    </row>
    <row r="39009" spans="15:15" x14ac:dyDescent="0.2">
      <c r="O39009" s="62"/>
    </row>
    <row r="39010" spans="15:15" x14ac:dyDescent="0.2">
      <c r="O39010" s="62"/>
    </row>
    <row r="39011" spans="15:15" x14ac:dyDescent="0.2">
      <c r="O39011" s="62"/>
    </row>
    <row r="39012" spans="15:15" x14ac:dyDescent="0.2">
      <c r="O39012" s="62"/>
    </row>
    <row r="39013" spans="15:15" x14ac:dyDescent="0.2">
      <c r="O39013" s="62"/>
    </row>
    <row r="39014" spans="15:15" x14ac:dyDescent="0.2">
      <c r="O39014" s="62"/>
    </row>
    <row r="39015" spans="15:15" x14ac:dyDescent="0.2">
      <c r="O39015" s="62"/>
    </row>
    <row r="39016" spans="15:15" x14ac:dyDescent="0.2">
      <c r="O39016" s="62"/>
    </row>
    <row r="39017" spans="15:15" x14ac:dyDescent="0.2">
      <c r="O39017" s="62"/>
    </row>
    <row r="39018" spans="15:15" x14ac:dyDescent="0.2">
      <c r="O39018" s="62"/>
    </row>
    <row r="39019" spans="15:15" x14ac:dyDescent="0.2">
      <c r="O39019" s="62"/>
    </row>
    <row r="39020" spans="15:15" x14ac:dyDescent="0.2">
      <c r="O39020" s="62"/>
    </row>
    <row r="39021" spans="15:15" x14ac:dyDescent="0.2">
      <c r="O39021" s="62"/>
    </row>
    <row r="39022" spans="15:15" x14ac:dyDescent="0.2">
      <c r="O39022" s="62"/>
    </row>
    <row r="39023" spans="15:15" x14ac:dyDescent="0.2">
      <c r="O39023" s="62"/>
    </row>
    <row r="39024" spans="15:15" x14ac:dyDescent="0.2">
      <c r="O39024" s="62"/>
    </row>
    <row r="39025" spans="15:15" x14ac:dyDescent="0.2">
      <c r="O39025" s="62"/>
    </row>
    <row r="39026" spans="15:15" x14ac:dyDescent="0.2">
      <c r="O39026" s="62"/>
    </row>
    <row r="39027" spans="15:15" x14ac:dyDescent="0.2">
      <c r="O39027" s="62"/>
    </row>
    <row r="39028" spans="15:15" x14ac:dyDescent="0.2">
      <c r="O39028" s="62"/>
    </row>
    <row r="39029" spans="15:15" x14ac:dyDescent="0.2">
      <c r="O39029" s="62"/>
    </row>
    <row r="39030" spans="15:15" x14ac:dyDescent="0.2">
      <c r="O39030" s="62"/>
    </row>
    <row r="39031" spans="15:15" x14ac:dyDescent="0.2">
      <c r="O39031" s="62"/>
    </row>
    <row r="39032" spans="15:15" x14ac:dyDescent="0.2">
      <c r="O39032" s="62"/>
    </row>
    <row r="39033" spans="15:15" x14ac:dyDescent="0.2">
      <c r="O39033" s="62"/>
    </row>
    <row r="39034" spans="15:15" x14ac:dyDescent="0.2">
      <c r="O39034" s="62"/>
    </row>
    <row r="39035" spans="15:15" x14ac:dyDescent="0.2">
      <c r="O39035" s="62"/>
    </row>
    <row r="39036" spans="15:15" x14ac:dyDescent="0.2">
      <c r="O39036" s="62"/>
    </row>
    <row r="39037" spans="15:15" x14ac:dyDescent="0.2">
      <c r="O39037" s="62"/>
    </row>
    <row r="39038" spans="15:15" x14ac:dyDescent="0.2">
      <c r="O39038" s="62"/>
    </row>
    <row r="39039" spans="15:15" x14ac:dyDescent="0.2">
      <c r="O39039" s="62"/>
    </row>
    <row r="39040" spans="15:15" x14ac:dyDescent="0.2">
      <c r="O39040" s="62"/>
    </row>
    <row r="39041" spans="15:15" x14ac:dyDescent="0.2">
      <c r="O39041" s="62"/>
    </row>
    <row r="39042" spans="15:15" x14ac:dyDescent="0.2">
      <c r="O39042" s="62"/>
    </row>
    <row r="39043" spans="15:15" x14ac:dyDescent="0.2">
      <c r="O39043" s="62"/>
    </row>
    <row r="39044" spans="15:15" x14ac:dyDescent="0.2">
      <c r="O39044" s="62"/>
    </row>
    <row r="39045" spans="15:15" x14ac:dyDescent="0.2">
      <c r="O39045" s="62"/>
    </row>
    <row r="39046" spans="15:15" x14ac:dyDescent="0.2">
      <c r="O39046" s="62"/>
    </row>
    <row r="39047" spans="15:15" x14ac:dyDescent="0.2">
      <c r="O39047" s="62"/>
    </row>
    <row r="39048" spans="15:15" x14ac:dyDescent="0.2">
      <c r="O39048" s="62"/>
    </row>
    <row r="39049" spans="15:15" x14ac:dyDescent="0.2">
      <c r="O39049" s="62"/>
    </row>
    <row r="39050" spans="15:15" x14ac:dyDescent="0.2">
      <c r="O39050" s="62"/>
    </row>
    <row r="39051" spans="15:15" x14ac:dyDescent="0.2">
      <c r="O39051" s="62"/>
    </row>
    <row r="39052" spans="15:15" x14ac:dyDescent="0.2">
      <c r="O39052" s="62"/>
    </row>
    <row r="39053" spans="15:15" x14ac:dyDescent="0.2">
      <c r="O39053" s="62"/>
    </row>
    <row r="39054" spans="15:15" x14ac:dyDescent="0.2">
      <c r="O39054" s="62"/>
    </row>
    <row r="39055" spans="15:15" x14ac:dyDescent="0.2">
      <c r="O39055" s="62"/>
    </row>
    <row r="39056" spans="15:15" x14ac:dyDescent="0.2">
      <c r="O39056" s="62"/>
    </row>
    <row r="39057" spans="15:15" x14ac:dyDescent="0.2">
      <c r="O39057" s="62"/>
    </row>
    <row r="39058" spans="15:15" x14ac:dyDescent="0.2">
      <c r="O39058" s="62"/>
    </row>
    <row r="39059" spans="15:15" x14ac:dyDescent="0.2">
      <c r="O39059" s="62"/>
    </row>
    <row r="39060" spans="15:15" x14ac:dyDescent="0.2">
      <c r="O39060" s="62"/>
    </row>
    <row r="39061" spans="15:15" x14ac:dyDescent="0.2">
      <c r="O39061" s="62"/>
    </row>
    <row r="39062" spans="15:15" x14ac:dyDescent="0.2">
      <c r="O39062" s="62"/>
    </row>
    <row r="39063" spans="15:15" x14ac:dyDescent="0.2">
      <c r="O39063" s="62"/>
    </row>
    <row r="39064" spans="15:15" x14ac:dyDescent="0.2">
      <c r="O39064" s="62"/>
    </row>
    <row r="39065" spans="15:15" x14ac:dyDescent="0.2">
      <c r="O39065" s="62"/>
    </row>
    <row r="39066" spans="15:15" x14ac:dyDescent="0.2">
      <c r="O39066" s="62"/>
    </row>
    <row r="39067" spans="15:15" x14ac:dyDescent="0.2">
      <c r="O39067" s="62"/>
    </row>
    <row r="39068" spans="15:15" x14ac:dyDescent="0.2">
      <c r="O39068" s="62"/>
    </row>
    <row r="39069" spans="15:15" x14ac:dyDescent="0.2">
      <c r="O39069" s="62"/>
    </row>
    <row r="39070" spans="15:15" x14ac:dyDescent="0.2">
      <c r="O39070" s="62"/>
    </row>
    <row r="39071" spans="15:15" x14ac:dyDescent="0.2">
      <c r="O39071" s="62"/>
    </row>
    <row r="39072" spans="15:15" x14ac:dyDescent="0.2">
      <c r="O39072" s="62"/>
    </row>
    <row r="39073" spans="15:15" x14ac:dyDescent="0.2">
      <c r="O39073" s="62"/>
    </row>
    <row r="39074" spans="15:15" x14ac:dyDescent="0.2">
      <c r="O39074" s="62"/>
    </row>
    <row r="39075" spans="15:15" x14ac:dyDescent="0.2">
      <c r="O39075" s="62"/>
    </row>
    <row r="39076" spans="15:15" x14ac:dyDescent="0.2">
      <c r="O39076" s="62"/>
    </row>
    <row r="39077" spans="15:15" x14ac:dyDescent="0.2">
      <c r="O39077" s="62"/>
    </row>
    <row r="39078" spans="15:15" x14ac:dyDescent="0.2">
      <c r="O39078" s="62"/>
    </row>
    <row r="39079" spans="15:15" x14ac:dyDescent="0.2">
      <c r="O39079" s="62"/>
    </row>
    <row r="39080" spans="15:15" x14ac:dyDescent="0.2">
      <c r="O39080" s="62"/>
    </row>
    <row r="39081" spans="15:15" x14ac:dyDescent="0.2">
      <c r="O39081" s="62"/>
    </row>
    <row r="39082" spans="15:15" x14ac:dyDescent="0.2">
      <c r="O39082" s="62"/>
    </row>
    <row r="39083" spans="15:15" x14ac:dyDescent="0.2">
      <c r="O39083" s="62"/>
    </row>
    <row r="39084" spans="15:15" x14ac:dyDescent="0.2">
      <c r="O39084" s="62"/>
    </row>
    <row r="39085" spans="15:15" x14ac:dyDescent="0.2">
      <c r="O39085" s="62"/>
    </row>
    <row r="39086" spans="15:15" x14ac:dyDescent="0.2">
      <c r="O39086" s="62"/>
    </row>
    <row r="39087" spans="15:15" x14ac:dyDescent="0.2">
      <c r="O39087" s="62"/>
    </row>
    <row r="39088" spans="15:15" x14ac:dyDescent="0.2">
      <c r="O39088" s="62"/>
    </row>
    <row r="39089" spans="15:15" x14ac:dyDescent="0.2">
      <c r="O39089" s="62"/>
    </row>
    <row r="39090" spans="15:15" x14ac:dyDescent="0.2">
      <c r="O39090" s="62"/>
    </row>
    <row r="39091" spans="15:15" x14ac:dyDescent="0.2">
      <c r="O39091" s="62"/>
    </row>
    <row r="39092" spans="15:15" x14ac:dyDescent="0.2">
      <c r="O39092" s="62"/>
    </row>
    <row r="39093" spans="15:15" x14ac:dyDescent="0.2">
      <c r="O39093" s="62"/>
    </row>
    <row r="39094" spans="15:15" x14ac:dyDescent="0.2">
      <c r="O39094" s="62"/>
    </row>
    <row r="39095" spans="15:15" x14ac:dyDescent="0.2">
      <c r="O39095" s="62"/>
    </row>
    <row r="39096" spans="15:15" x14ac:dyDescent="0.2">
      <c r="O39096" s="62"/>
    </row>
    <row r="39097" spans="15:15" x14ac:dyDescent="0.2">
      <c r="O39097" s="62"/>
    </row>
    <row r="39098" spans="15:15" x14ac:dyDescent="0.2">
      <c r="O39098" s="62"/>
    </row>
    <row r="39099" spans="15:15" x14ac:dyDescent="0.2">
      <c r="O39099" s="62"/>
    </row>
    <row r="39100" spans="15:15" x14ac:dyDescent="0.2">
      <c r="O39100" s="62"/>
    </row>
    <row r="39101" spans="15:15" x14ac:dyDescent="0.2">
      <c r="O39101" s="62"/>
    </row>
    <row r="39102" spans="15:15" x14ac:dyDescent="0.2">
      <c r="O39102" s="62"/>
    </row>
    <row r="39103" spans="15:15" x14ac:dyDescent="0.2">
      <c r="O39103" s="62"/>
    </row>
    <row r="39104" spans="15:15" x14ac:dyDescent="0.2">
      <c r="O39104" s="62"/>
    </row>
    <row r="39105" spans="15:15" x14ac:dyDescent="0.2">
      <c r="O39105" s="62"/>
    </row>
    <row r="39106" spans="15:15" x14ac:dyDescent="0.2">
      <c r="O39106" s="62"/>
    </row>
    <row r="39107" spans="15:15" x14ac:dyDescent="0.2">
      <c r="O39107" s="62"/>
    </row>
    <row r="39108" spans="15:15" x14ac:dyDescent="0.2">
      <c r="O39108" s="62"/>
    </row>
    <row r="39109" spans="15:15" x14ac:dyDescent="0.2">
      <c r="O39109" s="62"/>
    </row>
    <row r="39110" spans="15:15" x14ac:dyDescent="0.2">
      <c r="O39110" s="62"/>
    </row>
    <row r="39111" spans="15:15" x14ac:dyDescent="0.2">
      <c r="O39111" s="62"/>
    </row>
    <row r="39112" spans="15:15" x14ac:dyDescent="0.2">
      <c r="O39112" s="62"/>
    </row>
    <row r="39113" spans="15:15" x14ac:dyDescent="0.2">
      <c r="O39113" s="62"/>
    </row>
    <row r="39114" spans="15:15" x14ac:dyDescent="0.2">
      <c r="O39114" s="62"/>
    </row>
    <row r="39115" spans="15:15" x14ac:dyDescent="0.2">
      <c r="O39115" s="62"/>
    </row>
    <row r="39116" spans="15:15" x14ac:dyDescent="0.2">
      <c r="O39116" s="62"/>
    </row>
    <row r="39117" spans="15:15" x14ac:dyDescent="0.2">
      <c r="O39117" s="62"/>
    </row>
    <row r="39118" spans="15:15" x14ac:dyDescent="0.2">
      <c r="O39118" s="62"/>
    </row>
    <row r="39119" spans="15:15" x14ac:dyDescent="0.2">
      <c r="O39119" s="62"/>
    </row>
    <row r="39120" spans="15:15" x14ac:dyDescent="0.2">
      <c r="O39120" s="62"/>
    </row>
    <row r="39121" spans="15:15" x14ac:dyDescent="0.2">
      <c r="O39121" s="62"/>
    </row>
    <row r="39122" spans="15:15" x14ac:dyDescent="0.2">
      <c r="O39122" s="62"/>
    </row>
    <row r="39123" spans="15:15" x14ac:dyDescent="0.2">
      <c r="O39123" s="62"/>
    </row>
    <row r="39124" spans="15:15" x14ac:dyDescent="0.2">
      <c r="O39124" s="62"/>
    </row>
    <row r="39125" spans="15:15" x14ac:dyDescent="0.2">
      <c r="O39125" s="62"/>
    </row>
    <row r="39126" spans="15:15" x14ac:dyDescent="0.2">
      <c r="O39126" s="62"/>
    </row>
    <row r="39127" spans="15:15" x14ac:dyDescent="0.2">
      <c r="O39127" s="62"/>
    </row>
    <row r="39128" spans="15:15" x14ac:dyDescent="0.2">
      <c r="O39128" s="62"/>
    </row>
    <row r="39129" spans="15:15" x14ac:dyDescent="0.2">
      <c r="O39129" s="62"/>
    </row>
    <row r="39130" spans="15:15" x14ac:dyDescent="0.2">
      <c r="O39130" s="62"/>
    </row>
    <row r="39131" spans="15:15" x14ac:dyDescent="0.2">
      <c r="O39131" s="62"/>
    </row>
    <row r="39132" spans="15:15" x14ac:dyDescent="0.2">
      <c r="O39132" s="62"/>
    </row>
    <row r="39133" spans="15:15" x14ac:dyDescent="0.2">
      <c r="O39133" s="62"/>
    </row>
    <row r="39134" spans="15:15" x14ac:dyDescent="0.2">
      <c r="O39134" s="62"/>
    </row>
    <row r="39135" spans="15:15" x14ac:dyDescent="0.2">
      <c r="O39135" s="62"/>
    </row>
    <row r="39136" spans="15:15" x14ac:dyDescent="0.2">
      <c r="O39136" s="62"/>
    </row>
    <row r="39137" spans="15:15" x14ac:dyDescent="0.2">
      <c r="O39137" s="62"/>
    </row>
    <row r="39138" spans="15:15" x14ac:dyDescent="0.2">
      <c r="O39138" s="62"/>
    </row>
    <row r="39139" spans="15:15" x14ac:dyDescent="0.2">
      <c r="O39139" s="62"/>
    </row>
    <row r="39140" spans="15:15" x14ac:dyDescent="0.2">
      <c r="O39140" s="62"/>
    </row>
    <row r="39141" spans="15:15" x14ac:dyDescent="0.2">
      <c r="O39141" s="62"/>
    </row>
    <row r="39142" spans="15:15" x14ac:dyDescent="0.2">
      <c r="O39142" s="62"/>
    </row>
    <row r="39143" spans="15:15" x14ac:dyDescent="0.2">
      <c r="O39143" s="62"/>
    </row>
    <row r="39144" spans="15:15" x14ac:dyDescent="0.2">
      <c r="O39144" s="62"/>
    </row>
    <row r="39145" spans="15:15" x14ac:dyDescent="0.2">
      <c r="O39145" s="62"/>
    </row>
    <row r="39146" spans="15:15" x14ac:dyDescent="0.2">
      <c r="O39146" s="62"/>
    </row>
    <row r="39147" spans="15:15" x14ac:dyDescent="0.2">
      <c r="O39147" s="62"/>
    </row>
    <row r="39148" spans="15:15" x14ac:dyDescent="0.2">
      <c r="O39148" s="62"/>
    </row>
    <row r="39149" spans="15:15" x14ac:dyDescent="0.2">
      <c r="O39149" s="62"/>
    </row>
    <row r="39150" spans="15:15" x14ac:dyDescent="0.2">
      <c r="O39150" s="62"/>
    </row>
    <row r="39151" spans="15:15" x14ac:dyDescent="0.2">
      <c r="O39151" s="62"/>
    </row>
    <row r="39152" spans="15:15" x14ac:dyDescent="0.2">
      <c r="O39152" s="62"/>
    </row>
    <row r="39153" spans="15:15" x14ac:dyDescent="0.2">
      <c r="O39153" s="62"/>
    </row>
    <row r="39154" spans="15:15" x14ac:dyDescent="0.2">
      <c r="O39154" s="62"/>
    </row>
    <row r="39155" spans="15:15" x14ac:dyDescent="0.2">
      <c r="O39155" s="62"/>
    </row>
    <row r="39156" spans="15:15" x14ac:dyDescent="0.2">
      <c r="O39156" s="62"/>
    </row>
    <row r="39157" spans="15:15" x14ac:dyDescent="0.2">
      <c r="O39157" s="62"/>
    </row>
    <row r="39158" spans="15:15" x14ac:dyDescent="0.2">
      <c r="O39158" s="62"/>
    </row>
    <row r="39159" spans="15:15" x14ac:dyDescent="0.2">
      <c r="O39159" s="62"/>
    </row>
    <row r="39160" spans="15:15" x14ac:dyDescent="0.2">
      <c r="O39160" s="62"/>
    </row>
    <row r="39161" spans="15:15" x14ac:dyDescent="0.2">
      <c r="O39161" s="62"/>
    </row>
    <row r="39162" spans="15:15" x14ac:dyDescent="0.2">
      <c r="O39162" s="62"/>
    </row>
    <row r="39163" spans="15:15" x14ac:dyDescent="0.2">
      <c r="O39163" s="62"/>
    </row>
    <row r="39164" spans="15:15" x14ac:dyDescent="0.2">
      <c r="O39164" s="62"/>
    </row>
    <row r="39165" spans="15:15" x14ac:dyDescent="0.2">
      <c r="O39165" s="62"/>
    </row>
    <row r="39166" spans="15:15" x14ac:dyDescent="0.2">
      <c r="O39166" s="62"/>
    </row>
    <row r="39167" spans="15:15" x14ac:dyDescent="0.2">
      <c r="O39167" s="62"/>
    </row>
    <row r="39168" spans="15:15" x14ac:dyDescent="0.2">
      <c r="O39168" s="62"/>
    </row>
    <row r="39169" spans="15:15" x14ac:dyDescent="0.2">
      <c r="O39169" s="62"/>
    </row>
    <row r="39170" spans="15:15" x14ac:dyDescent="0.2">
      <c r="O39170" s="62"/>
    </row>
    <row r="39171" spans="15:15" x14ac:dyDescent="0.2">
      <c r="O39171" s="62"/>
    </row>
    <row r="39172" spans="15:15" x14ac:dyDescent="0.2">
      <c r="O39172" s="62"/>
    </row>
    <row r="39173" spans="15:15" x14ac:dyDescent="0.2">
      <c r="O39173" s="62"/>
    </row>
    <row r="39174" spans="15:15" x14ac:dyDescent="0.2">
      <c r="O39174" s="62"/>
    </row>
    <row r="39175" spans="15:15" x14ac:dyDescent="0.2">
      <c r="O39175" s="62"/>
    </row>
    <row r="39176" spans="15:15" x14ac:dyDescent="0.2">
      <c r="O39176" s="62"/>
    </row>
    <row r="39177" spans="15:15" x14ac:dyDescent="0.2">
      <c r="O39177" s="62"/>
    </row>
    <row r="39178" spans="15:15" x14ac:dyDescent="0.2">
      <c r="O39178" s="62"/>
    </row>
    <row r="39179" spans="15:15" x14ac:dyDescent="0.2">
      <c r="O39179" s="62"/>
    </row>
    <row r="39180" spans="15:15" x14ac:dyDescent="0.2">
      <c r="O39180" s="62"/>
    </row>
    <row r="39181" spans="15:15" x14ac:dyDescent="0.2">
      <c r="O39181" s="62"/>
    </row>
    <row r="39182" spans="15:15" x14ac:dyDescent="0.2">
      <c r="O39182" s="62"/>
    </row>
    <row r="39183" spans="15:15" x14ac:dyDescent="0.2">
      <c r="O39183" s="62"/>
    </row>
    <row r="39184" spans="15:15" x14ac:dyDescent="0.2">
      <c r="O39184" s="62"/>
    </row>
    <row r="39185" spans="15:15" x14ac:dyDescent="0.2">
      <c r="O39185" s="62"/>
    </row>
    <row r="39186" spans="15:15" x14ac:dyDescent="0.2">
      <c r="O39186" s="62"/>
    </row>
    <row r="39187" spans="15:15" x14ac:dyDescent="0.2">
      <c r="O39187" s="62"/>
    </row>
    <row r="39188" spans="15:15" x14ac:dyDescent="0.2">
      <c r="O39188" s="62"/>
    </row>
    <row r="39189" spans="15:15" x14ac:dyDescent="0.2">
      <c r="O39189" s="62"/>
    </row>
    <row r="39190" spans="15:15" x14ac:dyDescent="0.2">
      <c r="O39190" s="62"/>
    </row>
    <row r="39191" spans="15:15" x14ac:dyDescent="0.2">
      <c r="O39191" s="62"/>
    </row>
    <row r="39192" spans="15:15" x14ac:dyDescent="0.2">
      <c r="O39192" s="62"/>
    </row>
    <row r="39193" spans="15:15" x14ac:dyDescent="0.2">
      <c r="O39193" s="62"/>
    </row>
    <row r="39194" spans="15:15" x14ac:dyDescent="0.2">
      <c r="O39194" s="62"/>
    </row>
    <row r="39195" spans="15:15" x14ac:dyDescent="0.2">
      <c r="O39195" s="62"/>
    </row>
    <row r="39196" spans="15:15" x14ac:dyDescent="0.2">
      <c r="O39196" s="62"/>
    </row>
    <row r="39197" spans="15:15" x14ac:dyDescent="0.2">
      <c r="O39197" s="62"/>
    </row>
    <row r="39198" spans="15:15" x14ac:dyDescent="0.2">
      <c r="O39198" s="62"/>
    </row>
    <row r="39199" spans="15:15" x14ac:dyDescent="0.2">
      <c r="O39199" s="62"/>
    </row>
    <row r="39200" spans="15:15" x14ac:dyDescent="0.2">
      <c r="O39200" s="62"/>
    </row>
    <row r="39201" spans="15:15" x14ac:dyDescent="0.2">
      <c r="O39201" s="62"/>
    </row>
    <row r="39202" spans="15:15" x14ac:dyDescent="0.2">
      <c r="O39202" s="62"/>
    </row>
    <row r="39203" spans="15:15" x14ac:dyDescent="0.2">
      <c r="O39203" s="62"/>
    </row>
    <row r="39204" spans="15:15" x14ac:dyDescent="0.2">
      <c r="O39204" s="62"/>
    </row>
    <row r="39205" spans="15:15" x14ac:dyDescent="0.2">
      <c r="O39205" s="62"/>
    </row>
    <row r="39206" spans="15:15" x14ac:dyDescent="0.2">
      <c r="O39206" s="62"/>
    </row>
    <row r="39207" spans="15:15" x14ac:dyDescent="0.2">
      <c r="O39207" s="62"/>
    </row>
    <row r="39208" spans="15:15" x14ac:dyDescent="0.2">
      <c r="O39208" s="62"/>
    </row>
    <row r="39209" spans="15:15" x14ac:dyDescent="0.2">
      <c r="O39209" s="62"/>
    </row>
    <row r="39210" spans="15:15" x14ac:dyDescent="0.2">
      <c r="O39210" s="62"/>
    </row>
    <row r="39211" spans="15:15" x14ac:dyDescent="0.2">
      <c r="O39211" s="62"/>
    </row>
    <row r="39212" spans="15:15" x14ac:dyDescent="0.2">
      <c r="O39212" s="62"/>
    </row>
    <row r="39213" spans="15:15" x14ac:dyDescent="0.2">
      <c r="O39213" s="62"/>
    </row>
    <row r="39214" spans="15:15" x14ac:dyDescent="0.2">
      <c r="O39214" s="62"/>
    </row>
    <row r="39215" spans="15:15" x14ac:dyDescent="0.2">
      <c r="O39215" s="62"/>
    </row>
    <row r="39216" spans="15:15" x14ac:dyDescent="0.2">
      <c r="O39216" s="62"/>
    </row>
    <row r="39217" spans="15:15" x14ac:dyDescent="0.2">
      <c r="O39217" s="62"/>
    </row>
    <row r="39218" spans="15:15" x14ac:dyDescent="0.2">
      <c r="O39218" s="62"/>
    </row>
    <row r="39219" spans="15:15" x14ac:dyDescent="0.2">
      <c r="O39219" s="62"/>
    </row>
    <row r="39220" spans="15:15" x14ac:dyDescent="0.2">
      <c r="O39220" s="62"/>
    </row>
    <row r="39221" spans="15:15" x14ac:dyDescent="0.2">
      <c r="O39221" s="62"/>
    </row>
    <row r="39222" spans="15:15" x14ac:dyDescent="0.2">
      <c r="O39222" s="62"/>
    </row>
    <row r="39223" spans="15:15" x14ac:dyDescent="0.2">
      <c r="O39223" s="62"/>
    </row>
    <row r="39224" spans="15:15" x14ac:dyDescent="0.2">
      <c r="O39224" s="62"/>
    </row>
    <row r="39225" spans="15:15" x14ac:dyDescent="0.2">
      <c r="O39225" s="62"/>
    </row>
    <row r="39226" spans="15:15" x14ac:dyDescent="0.2">
      <c r="O39226" s="62"/>
    </row>
    <row r="39227" spans="15:15" x14ac:dyDescent="0.2">
      <c r="O39227" s="62"/>
    </row>
    <row r="39228" spans="15:15" x14ac:dyDescent="0.2">
      <c r="O39228" s="62"/>
    </row>
    <row r="39229" spans="15:15" x14ac:dyDescent="0.2">
      <c r="O39229" s="62"/>
    </row>
    <row r="39230" spans="15:15" x14ac:dyDescent="0.2">
      <c r="O39230" s="62"/>
    </row>
    <row r="39231" spans="15:15" x14ac:dyDescent="0.2">
      <c r="O39231" s="62"/>
    </row>
    <row r="39232" spans="15:15" x14ac:dyDescent="0.2">
      <c r="O39232" s="62"/>
    </row>
    <row r="39233" spans="15:15" x14ac:dyDescent="0.2">
      <c r="O39233" s="62"/>
    </row>
    <row r="39234" spans="15:15" x14ac:dyDescent="0.2">
      <c r="O39234" s="62"/>
    </row>
    <row r="39235" spans="15:15" x14ac:dyDescent="0.2">
      <c r="O39235" s="62"/>
    </row>
    <row r="39236" spans="15:15" x14ac:dyDescent="0.2">
      <c r="O39236" s="62"/>
    </row>
    <row r="39237" spans="15:15" x14ac:dyDescent="0.2">
      <c r="O39237" s="62"/>
    </row>
    <row r="39238" spans="15:15" x14ac:dyDescent="0.2">
      <c r="O39238" s="62"/>
    </row>
    <row r="39239" spans="15:15" x14ac:dyDescent="0.2">
      <c r="O39239" s="62"/>
    </row>
    <row r="39240" spans="15:15" x14ac:dyDescent="0.2">
      <c r="O39240" s="62"/>
    </row>
    <row r="39241" spans="15:15" x14ac:dyDescent="0.2">
      <c r="O39241" s="62"/>
    </row>
    <row r="39242" spans="15:15" x14ac:dyDescent="0.2">
      <c r="O39242" s="62"/>
    </row>
    <row r="39243" spans="15:15" x14ac:dyDescent="0.2">
      <c r="O39243" s="62"/>
    </row>
    <row r="39244" spans="15:15" x14ac:dyDescent="0.2">
      <c r="O39244" s="62"/>
    </row>
    <row r="39245" spans="15:15" x14ac:dyDescent="0.2">
      <c r="O39245" s="62"/>
    </row>
    <row r="39246" spans="15:15" x14ac:dyDescent="0.2">
      <c r="O39246" s="62"/>
    </row>
    <row r="39247" spans="15:15" x14ac:dyDescent="0.2">
      <c r="O39247" s="62"/>
    </row>
    <row r="39248" spans="15:15" x14ac:dyDescent="0.2">
      <c r="O39248" s="62"/>
    </row>
    <row r="39249" spans="15:15" x14ac:dyDescent="0.2">
      <c r="O39249" s="62"/>
    </row>
    <row r="39250" spans="15:15" x14ac:dyDescent="0.2">
      <c r="O39250" s="62"/>
    </row>
    <row r="39251" spans="15:15" x14ac:dyDescent="0.2">
      <c r="O39251" s="62"/>
    </row>
    <row r="39252" spans="15:15" x14ac:dyDescent="0.2">
      <c r="O39252" s="62"/>
    </row>
    <row r="39253" spans="15:15" x14ac:dyDescent="0.2">
      <c r="O39253" s="62"/>
    </row>
    <row r="39254" spans="15:15" x14ac:dyDescent="0.2">
      <c r="O39254" s="62"/>
    </row>
    <row r="39255" spans="15:15" x14ac:dyDescent="0.2">
      <c r="O39255" s="62"/>
    </row>
    <row r="39256" spans="15:15" x14ac:dyDescent="0.2">
      <c r="O39256" s="62"/>
    </row>
    <row r="39257" spans="15:15" x14ac:dyDescent="0.2">
      <c r="O39257" s="62"/>
    </row>
    <row r="39258" spans="15:15" x14ac:dyDescent="0.2">
      <c r="O39258" s="62"/>
    </row>
    <row r="39259" spans="15:15" x14ac:dyDescent="0.2">
      <c r="O39259" s="62"/>
    </row>
    <row r="39260" spans="15:15" x14ac:dyDescent="0.2">
      <c r="O39260" s="62"/>
    </row>
    <row r="39261" spans="15:15" x14ac:dyDescent="0.2">
      <c r="O39261" s="62"/>
    </row>
    <row r="39262" spans="15:15" x14ac:dyDescent="0.2">
      <c r="O39262" s="62"/>
    </row>
    <row r="39263" spans="15:15" x14ac:dyDescent="0.2">
      <c r="O39263" s="62"/>
    </row>
    <row r="39264" spans="15:15" x14ac:dyDescent="0.2">
      <c r="O39264" s="62"/>
    </row>
    <row r="39265" spans="15:15" x14ac:dyDescent="0.2">
      <c r="O39265" s="62"/>
    </row>
    <row r="39266" spans="15:15" x14ac:dyDescent="0.2">
      <c r="O39266" s="62"/>
    </row>
    <row r="39267" spans="15:15" x14ac:dyDescent="0.2">
      <c r="O39267" s="62"/>
    </row>
    <row r="39268" spans="15:15" x14ac:dyDescent="0.2">
      <c r="O39268" s="62"/>
    </row>
    <row r="39269" spans="15:15" x14ac:dyDescent="0.2">
      <c r="O39269" s="62"/>
    </row>
    <row r="39270" spans="15:15" x14ac:dyDescent="0.2">
      <c r="O39270" s="62"/>
    </row>
    <row r="39271" spans="15:15" x14ac:dyDescent="0.2">
      <c r="O39271" s="62"/>
    </row>
    <row r="39272" spans="15:15" x14ac:dyDescent="0.2">
      <c r="O39272" s="62"/>
    </row>
    <row r="39273" spans="15:15" x14ac:dyDescent="0.2">
      <c r="O39273" s="62"/>
    </row>
    <row r="39274" spans="15:15" x14ac:dyDescent="0.2">
      <c r="O39274" s="62"/>
    </row>
    <row r="39275" spans="15:15" x14ac:dyDescent="0.2">
      <c r="O39275" s="62"/>
    </row>
    <row r="39276" spans="15:15" x14ac:dyDescent="0.2">
      <c r="O39276" s="62"/>
    </row>
    <row r="39277" spans="15:15" x14ac:dyDescent="0.2">
      <c r="O39277" s="62"/>
    </row>
    <row r="39278" spans="15:15" x14ac:dyDescent="0.2">
      <c r="O39278" s="62"/>
    </row>
    <row r="39279" spans="15:15" x14ac:dyDescent="0.2">
      <c r="O39279" s="62"/>
    </row>
    <row r="39280" spans="15:15" x14ac:dyDescent="0.2">
      <c r="O39280" s="62"/>
    </row>
    <row r="39281" spans="15:15" x14ac:dyDescent="0.2">
      <c r="O39281" s="62"/>
    </row>
    <row r="39282" spans="15:15" x14ac:dyDescent="0.2">
      <c r="O39282" s="62"/>
    </row>
    <row r="39283" spans="15:15" x14ac:dyDescent="0.2">
      <c r="O39283" s="62"/>
    </row>
    <row r="39284" spans="15:15" x14ac:dyDescent="0.2">
      <c r="O39284" s="62"/>
    </row>
    <row r="39285" spans="15:15" x14ac:dyDescent="0.2">
      <c r="O39285" s="62"/>
    </row>
    <row r="39286" spans="15:15" x14ac:dyDescent="0.2">
      <c r="O39286" s="62"/>
    </row>
    <row r="39287" spans="15:15" x14ac:dyDescent="0.2">
      <c r="O39287" s="62"/>
    </row>
    <row r="39288" spans="15:15" x14ac:dyDescent="0.2">
      <c r="O39288" s="62"/>
    </row>
    <row r="39289" spans="15:15" x14ac:dyDescent="0.2">
      <c r="O39289" s="62"/>
    </row>
    <row r="39290" spans="15:15" x14ac:dyDescent="0.2">
      <c r="O39290" s="62"/>
    </row>
    <row r="39291" spans="15:15" x14ac:dyDescent="0.2">
      <c r="O39291" s="62"/>
    </row>
    <row r="39292" spans="15:15" x14ac:dyDescent="0.2">
      <c r="O39292" s="62"/>
    </row>
    <row r="39293" spans="15:15" x14ac:dyDescent="0.2">
      <c r="O39293" s="62"/>
    </row>
    <row r="39294" spans="15:15" x14ac:dyDescent="0.2">
      <c r="O39294" s="62"/>
    </row>
    <row r="39295" spans="15:15" x14ac:dyDescent="0.2">
      <c r="O39295" s="62"/>
    </row>
    <row r="39296" spans="15:15" x14ac:dyDescent="0.2">
      <c r="O39296" s="62"/>
    </row>
    <row r="39297" spans="15:15" x14ac:dyDescent="0.2">
      <c r="O39297" s="62"/>
    </row>
    <row r="39298" spans="15:15" x14ac:dyDescent="0.2">
      <c r="O39298" s="62"/>
    </row>
    <row r="39299" spans="15:15" x14ac:dyDescent="0.2">
      <c r="O39299" s="62"/>
    </row>
    <row r="39300" spans="15:15" x14ac:dyDescent="0.2">
      <c r="O39300" s="62"/>
    </row>
    <row r="39301" spans="15:15" x14ac:dyDescent="0.2">
      <c r="O39301" s="62"/>
    </row>
    <row r="39302" spans="15:15" x14ac:dyDescent="0.2">
      <c r="O39302" s="62"/>
    </row>
    <row r="39303" spans="15:15" x14ac:dyDescent="0.2">
      <c r="O39303" s="62"/>
    </row>
    <row r="39304" spans="15:15" x14ac:dyDescent="0.2">
      <c r="O39304" s="62"/>
    </row>
    <row r="39305" spans="15:15" x14ac:dyDescent="0.2">
      <c r="O39305" s="62"/>
    </row>
    <row r="39306" spans="15:15" x14ac:dyDescent="0.2">
      <c r="O39306" s="62"/>
    </row>
    <row r="39307" spans="15:15" x14ac:dyDescent="0.2">
      <c r="O39307" s="62"/>
    </row>
    <row r="39308" spans="15:15" x14ac:dyDescent="0.2">
      <c r="O39308" s="62"/>
    </row>
    <row r="39309" spans="15:15" x14ac:dyDescent="0.2">
      <c r="O39309" s="62"/>
    </row>
    <row r="39310" spans="15:15" x14ac:dyDescent="0.2">
      <c r="O39310" s="62"/>
    </row>
    <row r="39311" spans="15:15" x14ac:dyDescent="0.2">
      <c r="O39311" s="62"/>
    </row>
    <row r="39312" spans="15:15" x14ac:dyDescent="0.2">
      <c r="O39312" s="62"/>
    </row>
    <row r="39313" spans="15:15" x14ac:dyDescent="0.2">
      <c r="O39313" s="62"/>
    </row>
    <row r="39314" spans="15:15" x14ac:dyDescent="0.2">
      <c r="O39314" s="62"/>
    </row>
    <row r="39315" spans="15:15" x14ac:dyDescent="0.2">
      <c r="O39315" s="62"/>
    </row>
    <row r="39316" spans="15:15" x14ac:dyDescent="0.2">
      <c r="O39316" s="62"/>
    </row>
    <row r="39317" spans="15:15" x14ac:dyDescent="0.2">
      <c r="O39317" s="62"/>
    </row>
    <row r="39318" spans="15:15" x14ac:dyDescent="0.2">
      <c r="O39318" s="62"/>
    </row>
    <row r="39319" spans="15:15" x14ac:dyDescent="0.2">
      <c r="O39319" s="62"/>
    </row>
    <row r="39320" spans="15:15" x14ac:dyDescent="0.2">
      <c r="O39320" s="62"/>
    </row>
    <row r="39321" spans="15:15" x14ac:dyDescent="0.2">
      <c r="O39321" s="62"/>
    </row>
    <row r="39322" spans="15:15" x14ac:dyDescent="0.2">
      <c r="O39322" s="62"/>
    </row>
    <row r="39323" spans="15:15" x14ac:dyDescent="0.2">
      <c r="O39323" s="62"/>
    </row>
    <row r="39324" spans="15:15" x14ac:dyDescent="0.2">
      <c r="O39324" s="62"/>
    </row>
    <row r="39325" spans="15:15" x14ac:dyDescent="0.2">
      <c r="O39325" s="62"/>
    </row>
    <row r="39326" spans="15:15" x14ac:dyDescent="0.2">
      <c r="O39326" s="62"/>
    </row>
    <row r="39327" spans="15:15" x14ac:dyDescent="0.2">
      <c r="O39327" s="62"/>
    </row>
    <row r="39328" spans="15:15" x14ac:dyDescent="0.2">
      <c r="O39328" s="62"/>
    </row>
    <row r="39329" spans="15:15" x14ac:dyDescent="0.2">
      <c r="O39329" s="62"/>
    </row>
    <row r="39330" spans="15:15" x14ac:dyDescent="0.2">
      <c r="O39330" s="62"/>
    </row>
    <row r="39331" spans="15:15" x14ac:dyDescent="0.2">
      <c r="O39331" s="62"/>
    </row>
    <row r="39332" spans="15:15" x14ac:dyDescent="0.2">
      <c r="O39332" s="62"/>
    </row>
    <row r="39333" spans="15:15" x14ac:dyDescent="0.2">
      <c r="O39333" s="62"/>
    </row>
    <row r="39334" spans="15:15" x14ac:dyDescent="0.2">
      <c r="O39334" s="62"/>
    </row>
    <row r="39335" spans="15:15" x14ac:dyDescent="0.2">
      <c r="O39335" s="62"/>
    </row>
    <row r="39336" spans="15:15" x14ac:dyDescent="0.2">
      <c r="O39336" s="62"/>
    </row>
    <row r="39337" spans="15:15" x14ac:dyDescent="0.2">
      <c r="O39337" s="62"/>
    </row>
    <row r="39338" spans="15:15" x14ac:dyDescent="0.2">
      <c r="O39338" s="62"/>
    </row>
    <row r="39339" spans="15:15" x14ac:dyDescent="0.2">
      <c r="O39339" s="62"/>
    </row>
    <row r="39340" spans="15:15" x14ac:dyDescent="0.2">
      <c r="O39340" s="62"/>
    </row>
    <row r="39341" spans="15:15" x14ac:dyDescent="0.2">
      <c r="O39341" s="62"/>
    </row>
    <row r="39342" spans="15:15" x14ac:dyDescent="0.2">
      <c r="O39342" s="62"/>
    </row>
    <row r="39343" spans="15:15" x14ac:dyDescent="0.2">
      <c r="O39343" s="62"/>
    </row>
    <row r="39344" spans="15:15" x14ac:dyDescent="0.2">
      <c r="O39344" s="62"/>
    </row>
    <row r="39345" spans="15:15" x14ac:dyDescent="0.2">
      <c r="O39345" s="62"/>
    </row>
    <row r="39346" spans="15:15" x14ac:dyDescent="0.2">
      <c r="O39346" s="62"/>
    </row>
    <row r="39347" spans="15:15" x14ac:dyDescent="0.2">
      <c r="O39347" s="62"/>
    </row>
    <row r="39348" spans="15:15" x14ac:dyDescent="0.2">
      <c r="O39348" s="62"/>
    </row>
    <row r="39349" spans="15:15" x14ac:dyDescent="0.2">
      <c r="O39349" s="62"/>
    </row>
    <row r="39350" spans="15:15" x14ac:dyDescent="0.2">
      <c r="O39350" s="62"/>
    </row>
    <row r="39351" spans="15:15" x14ac:dyDescent="0.2">
      <c r="O39351" s="62"/>
    </row>
    <row r="39352" spans="15:15" x14ac:dyDescent="0.2">
      <c r="O39352" s="62"/>
    </row>
    <row r="39353" spans="15:15" x14ac:dyDescent="0.2">
      <c r="O39353" s="62"/>
    </row>
    <row r="39354" spans="15:15" x14ac:dyDescent="0.2">
      <c r="O39354" s="62"/>
    </row>
    <row r="39355" spans="15:15" x14ac:dyDescent="0.2">
      <c r="O39355" s="62"/>
    </row>
    <row r="39356" spans="15:15" x14ac:dyDescent="0.2">
      <c r="O39356" s="62"/>
    </row>
    <row r="39357" spans="15:15" x14ac:dyDescent="0.2">
      <c r="O39357" s="62"/>
    </row>
    <row r="39358" spans="15:15" x14ac:dyDescent="0.2">
      <c r="O39358" s="62"/>
    </row>
    <row r="39359" spans="15:15" x14ac:dyDescent="0.2">
      <c r="O39359" s="62"/>
    </row>
    <row r="39360" spans="15:15" x14ac:dyDescent="0.2">
      <c r="O39360" s="62"/>
    </row>
    <row r="39361" spans="15:15" x14ac:dyDescent="0.2">
      <c r="O39361" s="62"/>
    </row>
    <row r="39362" spans="15:15" x14ac:dyDescent="0.2">
      <c r="O39362" s="62"/>
    </row>
    <row r="39363" spans="15:15" x14ac:dyDescent="0.2">
      <c r="O39363" s="62"/>
    </row>
    <row r="39364" spans="15:15" x14ac:dyDescent="0.2">
      <c r="O39364" s="62"/>
    </row>
    <row r="39365" spans="15:15" x14ac:dyDescent="0.2">
      <c r="O39365" s="62"/>
    </row>
    <row r="39366" spans="15:15" x14ac:dyDescent="0.2">
      <c r="O39366" s="62"/>
    </row>
    <row r="39367" spans="15:15" x14ac:dyDescent="0.2">
      <c r="O39367" s="62"/>
    </row>
    <row r="39368" spans="15:15" x14ac:dyDescent="0.2">
      <c r="O39368" s="62"/>
    </row>
    <row r="39369" spans="15:15" x14ac:dyDescent="0.2">
      <c r="O39369" s="62"/>
    </row>
    <row r="39370" spans="15:15" x14ac:dyDescent="0.2">
      <c r="O39370" s="62"/>
    </row>
    <row r="39371" spans="15:15" x14ac:dyDescent="0.2">
      <c r="O39371" s="62"/>
    </row>
    <row r="39372" spans="15:15" x14ac:dyDescent="0.2">
      <c r="O39372" s="62"/>
    </row>
    <row r="39373" spans="15:15" x14ac:dyDescent="0.2">
      <c r="O39373" s="62"/>
    </row>
    <row r="39374" spans="15:15" x14ac:dyDescent="0.2">
      <c r="O39374" s="62"/>
    </row>
    <row r="39375" spans="15:15" x14ac:dyDescent="0.2">
      <c r="O39375" s="62"/>
    </row>
    <row r="39376" spans="15:15" x14ac:dyDescent="0.2">
      <c r="O39376" s="62"/>
    </row>
    <row r="39377" spans="15:15" x14ac:dyDescent="0.2">
      <c r="O39377" s="62"/>
    </row>
    <row r="39378" spans="15:15" x14ac:dyDescent="0.2">
      <c r="O39378" s="62"/>
    </row>
    <row r="39379" spans="15:15" x14ac:dyDescent="0.2">
      <c r="O39379" s="62"/>
    </row>
    <row r="39380" spans="15:15" x14ac:dyDescent="0.2">
      <c r="O39380" s="62"/>
    </row>
    <row r="39381" spans="15:15" x14ac:dyDescent="0.2">
      <c r="O39381" s="62"/>
    </row>
    <row r="39382" spans="15:15" x14ac:dyDescent="0.2">
      <c r="O39382" s="62"/>
    </row>
    <row r="39383" spans="15:15" x14ac:dyDescent="0.2">
      <c r="O39383" s="62"/>
    </row>
    <row r="39384" spans="15:15" x14ac:dyDescent="0.2">
      <c r="O39384" s="62"/>
    </row>
    <row r="39385" spans="15:15" x14ac:dyDescent="0.2">
      <c r="O39385" s="62"/>
    </row>
    <row r="39386" spans="15:15" x14ac:dyDescent="0.2">
      <c r="O39386" s="62"/>
    </row>
    <row r="39387" spans="15:15" x14ac:dyDescent="0.2">
      <c r="O39387" s="62"/>
    </row>
    <row r="39388" spans="15:15" x14ac:dyDescent="0.2">
      <c r="O39388" s="62"/>
    </row>
    <row r="39389" spans="15:15" x14ac:dyDescent="0.2">
      <c r="O39389" s="62"/>
    </row>
    <row r="39390" spans="15:15" x14ac:dyDescent="0.2">
      <c r="O39390" s="62"/>
    </row>
    <row r="39391" spans="15:15" x14ac:dyDescent="0.2">
      <c r="O39391" s="62"/>
    </row>
    <row r="39392" spans="15:15" x14ac:dyDescent="0.2">
      <c r="O39392" s="62"/>
    </row>
    <row r="39393" spans="15:15" x14ac:dyDescent="0.2">
      <c r="O39393" s="62"/>
    </row>
    <row r="39394" spans="15:15" x14ac:dyDescent="0.2">
      <c r="O39394" s="62"/>
    </row>
    <row r="39395" spans="15:15" x14ac:dyDescent="0.2">
      <c r="O39395" s="62"/>
    </row>
    <row r="39396" spans="15:15" x14ac:dyDescent="0.2">
      <c r="O39396" s="62"/>
    </row>
    <row r="39397" spans="15:15" x14ac:dyDescent="0.2">
      <c r="O39397" s="62"/>
    </row>
    <row r="39398" spans="15:15" x14ac:dyDescent="0.2">
      <c r="O39398" s="62"/>
    </row>
    <row r="39399" spans="15:15" x14ac:dyDescent="0.2">
      <c r="O39399" s="62"/>
    </row>
    <row r="39400" spans="15:15" x14ac:dyDescent="0.2">
      <c r="O39400" s="62"/>
    </row>
    <row r="39401" spans="15:15" x14ac:dyDescent="0.2">
      <c r="O39401" s="62"/>
    </row>
    <row r="39402" spans="15:15" x14ac:dyDescent="0.2">
      <c r="O39402" s="62"/>
    </row>
    <row r="39403" spans="15:15" x14ac:dyDescent="0.2">
      <c r="O39403" s="62"/>
    </row>
    <row r="39404" spans="15:15" x14ac:dyDescent="0.2">
      <c r="O39404" s="62"/>
    </row>
    <row r="39405" spans="15:15" x14ac:dyDescent="0.2">
      <c r="O39405" s="62"/>
    </row>
    <row r="39406" spans="15:15" x14ac:dyDescent="0.2">
      <c r="O39406" s="62"/>
    </row>
    <row r="39407" spans="15:15" x14ac:dyDescent="0.2">
      <c r="O39407" s="62"/>
    </row>
    <row r="39408" spans="15:15" x14ac:dyDescent="0.2">
      <c r="O39408" s="62"/>
    </row>
    <row r="39409" spans="15:15" x14ac:dyDescent="0.2">
      <c r="O39409" s="62"/>
    </row>
    <row r="39410" spans="15:15" x14ac:dyDescent="0.2">
      <c r="O39410" s="62"/>
    </row>
    <row r="39411" spans="15:15" x14ac:dyDescent="0.2">
      <c r="O39411" s="62"/>
    </row>
    <row r="39412" spans="15:15" x14ac:dyDescent="0.2">
      <c r="O39412" s="62"/>
    </row>
    <row r="39413" spans="15:15" x14ac:dyDescent="0.2">
      <c r="O39413" s="62"/>
    </row>
    <row r="39414" spans="15:15" x14ac:dyDescent="0.2">
      <c r="O39414" s="62"/>
    </row>
    <row r="39415" spans="15:15" x14ac:dyDescent="0.2">
      <c r="O39415" s="62"/>
    </row>
    <row r="39416" spans="15:15" x14ac:dyDescent="0.2">
      <c r="O39416" s="62"/>
    </row>
    <row r="39417" spans="15:15" x14ac:dyDescent="0.2">
      <c r="O39417" s="62"/>
    </row>
    <row r="39418" spans="15:15" x14ac:dyDescent="0.2">
      <c r="O39418" s="62"/>
    </row>
    <row r="39419" spans="15:15" x14ac:dyDescent="0.2">
      <c r="O39419" s="62"/>
    </row>
    <row r="39420" spans="15:15" x14ac:dyDescent="0.2">
      <c r="O39420" s="62"/>
    </row>
    <row r="39421" spans="15:15" x14ac:dyDescent="0.2">
      <c r="O39421" s="62"/>
    </row>
    <row r="39422" spans="15:15" x14ac:dyDescent="0.2">
      <c r="O39422" s="62"/>
    </row>
    <row r="39423" spans="15:15" x14ac:dyDescent="0.2">
      <c r="O39423" s="62"/>
    </row>
    <row r="39424" spans="15:15" x14ac:dyDescent="0.2">
      <c r="O39424" s="62"/>
    </row>
    <row r="39425" spans="15:15" x14ac:dyDescent="0.2">
      <c r="O39425" s="62"/>
    </row>
    <row r="39426" spans="15:15" x14ac:dyDescent="0.2">
      <c r="O39426" s="62"/>
    </row>
    <row r="39427" spans="15:15" x14ac:dyDescent="0.2">
      <c r="O39427" s="62"/>
    </row>
    <row r="39428" spans="15:15" x14ac:dyDescent="0.2">
      <c r="O39428" s="62"/>
    </row>
    <row r="39429" spans="15:15" x14ac:dyDescent="0.2">
      <c r="O39429" s="62"/>
    </row>
    <row r="39430" spans="15:15" x14ac:dyDescent="0.2">
      <c r="O39430" s="62"/>
    </row>
    <row r="39431" spans="15:15" x14ac:dyDescent="0.2">
      <c r="O39431" s="62"/>
    </row>
    <row r="39432" spans="15:15" x14ac:dyDescent="0.2">
      <c r="O39432" s="62"/>
    </row>
    <row r="39433" spans="15:15" x14ac:dyDescent="0.2">
      <c r="O39433" s="62"/>
    </row>
    <row r="39434" spans="15:15" x14ac:dyDescent="0.2">
      <c r="O39434" s="62"/>
    </row>
    <row r="39435" spans="15:15" x14ac:dyDescent="0.2">
      <c r="O39435" s="62"/>
    </row>
    <row r="39436" spans="15:15" x14ac:dyDescent="0.2">
      <c r="O39436" s="62"/>
    </row>
    <row r="39437" spans="15:15" x14ac:dyDescent="0.2">
      <c r="O39437" s="62"/>
    </row>
    <row r="39438" spans="15:15" x14ac:dyDescent="0.2">
      <c r="O39438" s="62"/>
    </row>
    <row r="39439" spans="15:15" x14ac:dyDescent="0.2">
      <c r="O39439" s="62"/>
    </row>
    <row r="39440" spans="15:15" x14ac:dyDescent="0.2">
      <c r="O39440" s="62"/>
    </row>
    <row r="39441" spans="15:15" x14ac:dyDescent="0.2">
      <c r="O39441" s="62"/>
    </row>
    <row r="39442" spans="15:15" x14ac:dyDescent="0.2">
      <c r="O39442" s="62"/>
    </row>
    <row r="39443" spans="15:15" x14ac:dyDescent="0.2">
      <c r="O39443" s="62"/>
    </row>
    <row r="39444" spans="15:15" x14ac:dyDescent="0.2">
      <c r="O39444" s="62"/>
    </row>
    <row r="39445" spans="15:15" x14ac:dyDescent="0.2">
      <c r="O39445" s="62"/>
    </row>
    <row r="39446" spans="15:15" x14ac:dyDescent="0.2">
      <c r="O39446" s="62"/>
    </row>
    <row r="39447" spans="15:15" x14ac:dyDescent="0.2">
      <c r="O39447" s="62"/>
    </row>
    <row r="39448" spans="15:15" x14ac:dyDescent="0.2">
      <c r="O39448" s="62"/>
    </row>
    <row r="39449" spans="15:15" x14ac:dyDescent="0.2">
      <c r="O39449" s="62"/>
    </row>
    <row r="39450" spans="15:15" x14ac:dyDescent="0.2">
      <c r="O39450" s="62"/>
    </row>
    <row r="39451" spans="15:15" x14ac:dyDescent="0.2">
      <c r="O39451" s="62"/>
    </row>
    <row r="39452" spans="15:15" x14ac:dyDescent="0.2">
      <c r="O39452" s="62"/>
    </row>
    <row r="39453" spans="15:15" x14ac:dyDescent="0.2">
      <c r="O39453" s="62"/>
    </row>
    <row r="39454" spans="15:15" x14ac:dyDescent="0.2">
      <c r="O39454" s="62"/>
    </row>
    <row r="39455" spans="15:15" x14ac:dyDescent="0.2">
      <c r="O39455" s="62"/>
    </row>
    <row r="39456" spans="15:15" x14ac:dyDescent="0.2">
      <c r="O39456" s="62"/>
    </row>
    <row r="39457" spans="15:15" x14ac:dyDescent="0.2">
      <c r="O39457" s="62"/>
    </row>
    <row r="39458" spans="15:15" x14ac:dyDescent="0.2">
      <c r="O39458" s="62"/>
    </row>
    <row r="39459" spans="15:15" x14ac:dyDescent="0.2">
      <c r="O39459" s="62"/>
    </row>
    <row r="39460" spans="15:15" x14ac:dyDescent="0.2">
      <c r="O39460" s="62"/>
    </row>
    <row r="39461" spans="15:15" x14ac:dyDescent="0.2">
      <c r="O39461" s="62"/>
    </row>
    <row r="39462" spans="15:15" x14ac:dyDescent="0.2">
      <c r="O39462" s="62"/>
    </row>
    <row r="39463" spans="15:15" x14ac:dyDescent="0.2">
      <c r="O39463" s="62"/>
    </row>
    <row r="39464" spans="15:15" x14ac:dyDescent="0.2">
      <c r="O39464" s="62"/>
    </row>
    <row r="39465" spans="15:15" x14ac:dyDescent="0.2">
      <c r="O39465" s="62"/>
    </row>
    <row r="39466" spans="15:15" x14ac:dyDescent="0.2">
      <c r="O39466" s="62"/>
    </row>
    <row r="39467" spans="15:15" x14ac:dyDescent="0.2">
      <c r="O39467" s="62"/>
    </row>
    <row r="39468" spans="15:15" x14ac:dyDescent="0.2">
      <c r="O39468" s="62"/>
    </row>
    <row r="39469" spans="15:15" x14ac:dyDescent="0.2">
      <c r="O39469" s="62"/>
    </row>
    <row r="39470" spans="15:15" x14ac:dyDescent="0.2">
      <c r="O39470" s="62"/>
    </row>
    <row r="39471" spans="15:15" x14ac:dyDescent="0.2">
      <c r="O39471" s="62"/>
    </row>
    <row r="39472" spans="15:15" x14ac:dyDescent="0.2">
      <c r="O39472" s="62"/>
    </row>
    <row r="39473" spans="15:15" x14ac:dyDescent="0.2">
      <c r="O39473" s="62"/>
    </row>
    <row r="39474" spans="15:15" x14ac:dyDescent="0.2">
      <c r="O39474" s="62"/>
    </row>
    <row r="39475" spans="15:15" x14ac:dyDescent="0.2">
      <c r="O39475" s="62"/>
    </row>
    <row r="39476" spans="15:15" x14ac:dyDescent="0.2">
      <c r="O39476" s="62"/>
    </row>
    <row r="39477" spans="15:15" x14ac:dyDescent="0.2">
      <c r="O39477" s="62"/>
    </row>
    <row r="39478" spans="15:15" x14ac:dyDescent="0.2">
      <c r="O39478" s="62"/>
    </row>
    <row r="39479" spans="15:15" x14ac:dyDescent="0.2">
      <c r="O39479" s="62"/>
    </row>
    <row r="39480" spans="15:15" x14ac:dyDescent="0.2">
      <c r="O39480" s="62"/>
    </row>
    <row r="39481" spans="15:15" x14ac:dyDescent="0.2">
      <c r="O39481" s="62"/>
    </row>
    <row r="39482" spans="15:15" x14ac:dyDescent="0.2">
      <c r="O39482" s="62"/>
    </row>
    <row r="39483" spans="15:15" x14ac:dyDescent="0.2">
      <c r="O39483" s="62"/>
    </row>
    <row r="39484" spans="15:15" x14ac:dyDescent="0.2">
      <c r="O39484" s="62"/>
    </row>
    <row r="39485" spans="15:15" x14ac:dyDescent="0.2">
      <c r="O39485" s="62"/>
    </row>
    <row r="39486" spans="15:15" x14ac:dyDescent="0.2">
      <c r="O39486" s="62"/>
    </row>
    <row r="39487" spans="15:15" x14ac:dyDescent="0.2">
      <c r="O39487" s="62"/>
    </row>
    <row r="39488" spans="15:15" x14ac:dyDescent="0.2">
      <c r="O39488" s="62"/>
    </row>
    <row r="39489" spans="15:15" x14ac:dyDescent="0.2">
      <c r="O39489" s="62"/>
    </row>
    <row r="39490" spans="15:15" x14ac:dyDescent="0.2">
      <c r="O39490" s="62"/>
    </row>
    <row r="39491" spans="15:15" x14ac:dyDescent="0.2">
      <c r="O39491" s="62"/>
    </row>
    <row r="39492" spans="15:15" x14ac:dyDescent="0.2">
      <c r="O39492" s="62"/>
    </row>
    <row r="39493" spans="15:15" x14ac:dyDescent="0.2">
      <c r="O39493" s="62"/>
    </row>
    <row r="39494" spans="15:15" x14ac:dyDescent="0.2">
      <c r="O39494" s="62"/>
    </row>
    <row r="39495" spans="15:15" x14ac:dyDescent="0.2">
      <c r="O39495" s="62"/>
    </row>
    <row r="39496" spans="15:15" x14ac:dyDescent="0.2">
      <c r="O39496" s="62"/>
    </row>
    <row r="39497" spans="15:15" x14ac:dyDescent="0.2">
      <c r="O39497" s="62"/>
    </row>
    <row r="39498" spans="15:15" x14ac:dyDescent="0.2">
      <c r="O39498" s="62"/>
    </row>
    <row r="39499" spans="15:15" x14ac:dyDescent="0.2">
      <c r="O39499" s="62"/>
    </row>
    <row r="39500" spans="15:15" x14ac:dyDescent="0.2">
      <c r="O39500" s="62"/>
    </row>
    <row r="39501" spans="15:15" x14ac:dyDescent="0.2">
      <c r="O39501" s="62"/>
    </row>
    <row r="39502" spans="15:15" x14ac:dyDescent="0.2">
      <c r="O39502" s="62"/>
    </row>
    <row r="39503" spans="15:15" x14ac:dyDescent="0.2">
      <c r="O39503" s="62"/>
    </row>
    <row r="39504" spans="15:15" x14ac:dyDescent="0.2">
      <c r="O39504" s="62"/>
    </row>
    <row r="39505" spans="15:15" x14ac:dyDescent="0.2">
      <c r="O39505" s="62"/>
    </row>
    <row r="39506" spans="15:15" x14ac:dyDescent="0.2">
      <c r="O39506" s="62"/>
    </row>
    <row r="39507" spans="15:15" x14ac:dyDescent="0.2">
      <c r="O39507" s="62"/>
    </row>
    <row r="39508" spans="15:15" x14ac:dyDescent="0.2">
      <c r="O39508" s="62"/>
    </row>
    <row r="39509" spans="15:15" x14ac:dyDescent="0.2">
      <c r="O39509" s="62"/>
    </row>
    <row r="39510" spans="15:15" x14ac:dyDescent="0.2">
      <c r="O39510" s="62"/>
    </row>
    <row r="39511" spans="15:15" x14ac:dyDescent="0.2">
      <c r="O39511" s="62"/>
    </row>
    <row r="39512" spans="15:15" x14ac:dyDescent="0.2">
      <c r="O39512" s="62"/>
    </row>
    <row r="39513" spans="15:15" x14ac:dyDescent="0.2">
      <c r="O39513" s="62"/>
    </row>
    <row r="39514" spans="15:15" x14ac:dyDescent="0.2">
      <c r="O39514" s="62"/>
    </row>
    <row r="39515" spans="15:15" x14ac:dyDescent="0.2">
      <c r="O39515" s="62"/>
    </row>
    <row r="39516" spans="15:15" x14ac:dyDescent="0.2">
      <c r="O39516" s="62"/>
    </row>
    <row r="39517" spans="15:15" x14ac:dyDescent="0.2">
      <c r="O39517" s="62"/>
    </row>
    <row r="39518" spans="15:15" x14ac:dyDescent="0.2">
      <c r="O39518" s="62"/>
    </row>
    <row r="39519" spans="15:15" x14ac:dyDescent="0.2">
      <c r="O39519" s="62"/>
    </row>
    <row r="39520" spans="15:15" x14ac:dyDescent="0.2">
      <c r="O39520" s="62"/>
    </row>
    <row r="39521" spans="15:15" x14ac:dyDescent="0.2">
      <c r="O39521" s="62"/>
    </row>
    <row r="39522" spans="15:15" x14ac:dyDescent="0.2">
      <c r="O39522" s="62"/>
    </row>
    <row r="39523" spans="15:15" x14ac:dyDescent="0.2">
      <c r="O39523" s="62"/>
    </row>
    <row r="39524" spans="15:15" x14ac:dyDescent="0.2">
      <c r="O39524" s="62"/>
    </row>
    <row r="39525" spans="15:15" x14ac:dyDescent="0.2">
      <c r="O39525" s="62"/>
    </row>
    <row r="39526" spans="15:15" x14ac:dyDescent="0.2">
      <c r="O39526" s="62"/>
    </row>
    <row r="39527" spans="15:15" x14ac:dyDescent="0.2">
      <c r="O39527" s="62"/>
    </row>
    <row r="39528" spans="15:15" x14ac:dyDescent="0.2">
      <c r="O39528" s="62"/>
    </row>
    <row r="39529" spans="15:15" x14ac:dyDescent="0.2">
      <c r="O39529" s="62"/>
    </row>
    <row r="39530" spans="15:15" x14ac:dyDescent="0.2">
      <c r="O39530" s="62"/>
    </row>
    <row r="39531" spans="15:15" x14ac:dyDescent="0.2">
      <c r="O39531" s="62"/>
    </row>
    <row r="39532" spans="15:15" x14ac:dyDescent="0.2">
      <c r="O39532" s="62"/>
    </row>
    <row r="39533" spans="15:15" x14ac:dyDescent="0.2">
      <c r="O39533" s="62"/>
    </row>
    <row r="39534" spans="15:15" x14ac:dyDescent="0.2">
      <c r="O39534" s="62"/>
    </row>
    <row r="39535" spans="15:15" x14ac:dyDescent="0.2">
      <c r="O39535" s="62"/>
    </row>
    <row r="39536" spans="15:15" x14ac:dyDescent="0.2">
      <c r="O39536" s="62"/>
    </row>
    <row r="39537" spans="15:15" x14ac:dyDescent="0.2">
      <c r="O39537" s="62"/>
    </row>
    <row r="39538" spans="15:15" x14ac:dyDescent="0.2">
      <c r="O39538" s="62"/>
    </row>
    <row r="39539" spans="15:15" x14ac:dyDescent="0.2">
      <c r="O39539" s="62"/>
    </row>
    <row r="39540" spans="15:15" x14ac:dyDescent="0.2">
      <c r="O39540" s="62"/>
    </row>
    <row r="39541" spans="15:15" x14ac:dyDescent="0.2">
      <c r="O39541" s="62"/>
    </row>
    <row r="39542" spans="15:15" x14ac:dyDescent="0.2">
      <c r="O39542" s="62"/>
    </row>
    <row r="39543" spans="15:15" x14ac:dyDescent="0.2">
      <c r="O39543" s="62"/>
    </row>
    <row r="39544" spans="15:15" x14ac:dyDescent="0.2">
      <c r="O39544" s="62"/>
    </row>
    <row r="39545" spans="15:15" x14ac:dyDescent="0.2">
      <c r="O39545" s="62"/>
    </row>
    <row r="39546" spans="15:15" x14ac:dyDescent="0.2">
      <c r="O39546" s="62"/>
    </row>
    <row r="39547" spans="15:15" x14ac:dyDescent="0.2">
      <c r="O39547" s="62"/>
    </row>
    <row r="39548" spans="15:15" x14ac:dyDescent="0.2">
      <c r="O39548" s="62"/>
    </row>
    <row r="39549" spans="15:15" x14ac:dyDescent="0.2">
      <c r="O39549" s="62"/>
    </row>
    <row r="39550" spans="15:15" x14ac:dyDescent="0.2">
      <c r="O39550" s="62"/>
    </row>
    <row r="39551" spans="15:15" x14ac:dyDescent="0.2">
      <c r="O39551" s="62"/>
    </row>
    <row r="39552" spans="15:15" x14ac:dyDescent="0.2">
      <c r="O39552" s="62"/>
    </row>
    <row r="39553" spans="15:15" x14ac:dyDescent="0.2">
      <c r="O39553" s="62"/>
    </row>
    <row r="39554" spans="15:15" x14ac:dyDescent="0.2">
      <c r="O39554" s="62"/>
    </row>
    <row r="39555" spans="15:15" x14ac:dyDescent="0.2">
      <c r="O39555" s="62"/>
    </row>
    <row r="39556" spans="15:15" x14ac:dyDescent="0.2">
      <c r="O39556" s="62"/>
    </row>
    <row r="39557" spans="15:15" x14ac:dyDescent="0.2">
      <c r="O39557" s="62"/>
    </row>
    <row r="39558" spans="15:15" x14ac:dyDescent="0.2">
      <c r="O39558" s="62"/>
    </row>
    <row r="39559" spans="15:15" x14ac:dyDescent="0.2">
      <c r="O39559" s="62"/>
    </row>
    <row r="39560" spans="15:15" x14ac:dyDescent="0.2">
      <c r="O39560" s="62"/>
    </row>
    <row r="39561" spans="15:15" x14ac:dyDescent="0.2">
      <c r="O39561" s="62"/>
    </row>
    <row r="39562" spans="15:15" x14ac:dyDescent="0.2">
      <c r="O39562" s="62"/>
    </row>
    <row r="39563" spans="15:15" x14ac:dyDescent="0.2">
      <c r="O39563" s="62"/>
    </row>
    <row r="39564" spans="15:15" x14ac:dyDescent="0.2">
      <c r="O39564" s="62"/>
    </row>
    <row r="39565" spans="15:15" x14ac:dyDescent="0.2">
      <c r="O39565" s="62"/>
    </row>
    <row r="39566" spans="15:15" x14ac:dyDescent="0.2">
      <c r="O39566" s="62"/>
    </row>
    <row r="39567" spans="15:15" x14ac:dyDescent="0.2">
      <c r="O39567" s="62"/>
    </row>
    <row r="39568" spans="15:15" x14ac:dyDescent="0.2">
      <c r="O39568" s="62"/>
    </row>
    <row r="39569" spans="15:15" x14ac:dyDescent="0.2">
      <c r="O39569" s="62"/>
    </row>
    <row r="39570" spans="15:15" x14ac:dyDescent="0.2">
      <c r="O39570" s="62"/>
    </row>
    <row r="39571" spans="15:15" x14ac:dyDescent="0.2">
      <c r="O39571" s="62"/>
    </row>
    <row r="39572" spans="15:15" x14ac:dyDescent="0.2">
      <c r="O39572" s="62"/>
    </row>
    <row r="39573" spans="15:15" x14ac:dyDescent="0.2">
      <c r="O39573" s="62"/>
    </row>
    <row r="39574" spans="15:15" x14ac:dyDescent="0.2">
      <c r="O39574" s="62"/>
    </row>
    <row r="39575" spans="15:15" x14ac:dyDescent="0.2">
      <c r="O39575" s="62"/>
    </row>
    <row r="39576" spans="15:15" x14ac:dyDescent="0.2">
      <c r="O39576" s="62"/>
    </row>
    <row r="39577" spans="15:15" x14ac:dyDescent="0.2">
      <c r="O39577" s="62"/>
    </row>
    <row r="39578" spans="15:15" x14ac:dyDescent="0.2">
      <c r="O39578" s="62"/>
    </row>
    <row r="39579" spans="15:15" x14ac:dyDescent="0.2">
      <c r="O39579" s="62"/>
    </row>
    <row r="39580" spans="15:15" x14ac:dyDescent="0.2">
      <c r="O39580" s="62"/>
    </row>
    <row r="39581" spans="15:15" x14ac:dyDescent="0.2">
      <c r="O39581" s="62"/>
    </row>
    <row r="39582" spans="15:15" x14ac:dyDescent="0.2">
      <c r="O39582" s="62"/>
    </row>
    <row r="39583" spans="15:15" x14ac:dyDescent="0.2">
      <c r="O39583" s="62"/>
    </row>
    <row r="39584" spans="15:15" x14ac:dyDescent="0.2">
      <c r="O39584" s="62"/>
    </row>
    <row r="39585" spans="15:15" x14ac:dyDescent="0.2">
      <c r="O39585" s="62"/>
    </row>
    <row r="39586" spans="15:15" x14ac:dyDescent="0.2">
      <c r="O39586" s="62"/>
    </row>
    <row r="39587" spans="15:15" x14ac:dyDescent="0.2">
      <c r="O39587" s="62"/>
    </row>
    <row r="39588" spans="15:15" x14ac:dyDescent="0.2">
      <c r="O39588" s="62"/>
    </row>
    <row r="39589" spans="15:15" x14ac:dyDescent="0.2">
      <c r="O39589" s="62"/>
    </row>
    <row r="39590" spans="15:15" x14ac:dyDescent="0.2">
      <c r="O39590" s="62"/>
    </row>
    <row r="39591" spans="15:15" x14ac:dyDescent="0.2">
      <c r="O39591" s="62"/>
    </row>
    <row r="39592" spans="15:15" x14ac:dyDescent="0.2">
      <c r="O39592" s="62"/>
    </row>
    <row r="39593" spans="15:15" x14ac:dyDescent="0.2">
      <c r="O39593" s="62"/>
    </row>
    <row r="39594" spans="15:15" x14ac:dyDescent="0.2">
      <c r="O39594" s="62"/>
    </row>
    <row r="39595" spans="15:15" x14ac:dyDescent="0.2">
      <c r="O39595" s="62"/>
    </row>
    <row r="39596" spans="15:15" x14ac:dyDescent="0.2">
      <c r="O39596" s="62"/>
    </row>
    <row r="39597" spans="15:15" x14ac:dyDescent="0.2">
      <c r="O39597" s="62"/>
    </row>
    <row r="39598" spans="15:15" x14ac:dyDescent="0.2">
      <c r="O39598" s="62"/>
    </row>
    <row r="39599" spans="15:15" x14ac:dyDescent="0.2">
      <c r="O39599" s="62"/>
    </row>
    <row r="39600" spans="15:15" x14ac:dyDescent="0.2">
      <c r="O39600" s="62"/>
    </row>
    <row r="39601" spans="15:15" x14ac:dyDescent="0.2">
      <c r="O39601" s="62"/>
    </row>
    <row r="39602" spans="15:15" x14ac:dyDescent="0.2">
      <c r="O39602" s="62"/>
    </row>
    <row r="39603" spans="15:15" x14ac:dyDescent="0.2">
      <c r="O39603" s="62"/>
    </row>
    <row r="39604" spans="15:15" x14ac:dyDescent="0.2">
      <c r="O39604" s="62"/>
    </row>
    <row r="39605" spans="15:15" x14ac:dyDescent="0.2">
      <c r="O39605" s="62"/>
    </row>
    <row r="39606" spans="15:15" x14ac:dyDescent="0.2">
      <c r="O39606" s="62"/>
    </row>
    <row r="39607" spans="15:15" x14ac:dyDescent="0.2">
      <c r="O39607" s="62"/>
    </row>
    <row r="39608" spans="15:15" x14ac:dyDescent="0.2">
      <c r="O39608" s="62"/>
    </row>
    <row r="39609" spans="15:15" x14ac:dyDescent="0.2">
      <c r="O39609" s="62"/>
    </row>
    <row r="39610" spans="15:15" x14ac:dyDescent="0.2">
      <c r="O39610" s="62"/>
    </row>
    <row r="39611" spans="15:15" x14ac:dyDescent="0.2">
      <c r="O39611" s="62"/>
    </row>
    <row r="39612" spans="15:15" x14ac:dyDescent="0.2">
      <c r="O39612" s="62"/>
    </row>
    <row r="39613" spans="15:15" x14ac:dyDescent="0.2">
      <c r="O39613" s="62"/>
    </row>
    <row r="39614" spans="15:15" x14ac:dyDescent="0.2">
      <c r="O39614" s="62"/>
    </row>
    <row r="39615" spans="15:15" x14ac:dyDescent="0.2">
      <c r="O39615" s="62"/>
    </row>
    <row r="39616" spans="15:15" x14ac:dyDescent="0.2">
      <c r="O39616" s="62"/>
    </row>
    <row r="39617" spans="15:15" x14ac:dyDescent="0.2">
      <c r="O39617" s="62"/>
    </row>
    <row r="39618" spans="15:15" x14ac:dyDescent="0.2">
      <c r="O39618" s="62"/>
    </row>
    <row r="39619" spans="15:15" x14ac:dyDescent="0.2">
      <c r="O39619" s="62"/>
    </row>
    <row r="39620" spans="15:15" x14ac:dyDescent="0.2">
      <c r="O39620" s="62"/>
    </row>
    <row r="39621" spans="15:15" x14ac:dyDescent="0.2">
      <c r="O39621" s="62"/>
    </row>
    <row r="39622" spans="15:15" x14ac:dyDescent="0.2">
      <c r="O39622" s="62"/>
    </row>
    <row r="39623" spans="15:15" x14ac:dyDescent="0.2">
      <c r="O39623" s="62"/>
    </row>
    <row r="39624" spans="15:15" x14ac:dyDescent="0.2">
      <c r="O39624" s="62"/>
    </row>
    <row r="39625" spans="15:15" x14ac:dyDescent="0.2">
      <c r="O39625" s="62"/>
    </row>
    <row r="39626" spans="15:15" x14ac:dyDescent="0.2">
      <c r="O39626" s="62"/>
    </row>
    <row r="39627" spans="15:15" x14ac:dyDescent="0.2">
      <c r="O39627" s="62"/>
    </row>
    <row r="39628" spans="15:15" x14ac:dyDescent="0.2">
      <c r="O39628" s="62"/>
    </row>
    <row r="39629" spans="15:15" x14ac:dyDescent="0.2">
      <c r="O39629" s="62"/>
    </row>
    <row r="39630" spans="15:15" x14ac:dyDescent="0.2">
      <c r="O39630" s="62"/>
    </row>
    <row r="39631" spans="15:15" x14ac:dyDescent="0.2">
      <c r="O39631" s="62"/>
    </row>
    <row r="39632" spans="15:15" x14ac:dyDescent="0.2">
      <c r="O39632" s="62"/>
    </row>
    <row r="39633" spans="15:15" x14ac:dyDescent="0.2">
      <c r="O39633" s="62"/>
    </row>
    <row r="39634" spans="15:15" x14ac:dyDescent="0.2">
      <c r="O39634" s="62"/>
    </row>
    <row r="39635" spans="15:15" x14ac:dyDescent="0.2">
      <c r="O39635" s="62"/>
    </row>
    <row r="39636" spans="15:15" x14ac:dyDescent="0.2">
      <c r="O39636" s="62"/>
    </row>
    <row r="39637" spans="15:15" x14ac:dyDescent="0.2">
      <c r="O39637" s="62"/>
    </row>
    <row r="39638" spans="15:15" x14ac:dyDescent="0.2">
      <c r="O39638" s="62"/>
    </row>
    <row r="39639" spans="15:15" x14ac:dyDescent="0.2">
      <c r="O39639" s="62"/>
    </row>
    <row r="39640" spans="15:15" x14ac:dyDescent="0.2">
      <c r="O39640" s="62"/>
    </row>
    <row r="39641" spans="15:15" x14ac:dyDescent="0.2">
      <c r="O39641" s="62"/>
    </row>
    <row r="39642" spans="15:15" x14ac:dyDescent="0.2">
      <c r="O39642" s="62"/>
    </row>
    <row r="39643" spans="15:15" x14ac:dyDescent="0.2">
      <c r="O39643" s="62"/>
    </row>
    <row r="39644" spans="15:15" x14ac:dyDescent="0.2">
      <c r="O39644" s="62"/>
    </row>
    <row r="39645" spans="15:15" x14ac:dyDescent="0.2">
      <c r="O39645" s="62"/>
    </row>
    <row r="39646" spans="15:15" x14ac:dyDescent="0.2">
      <c r="O39646" s="62"/>
    </row>
    <row r="39647" spans="15:15" x14ac:dyDescent="0.2">
      <c r="O39647" s="62"/>
    </row>
    <row r="39648" spans="15:15" x14ac:dyDescent="0.2">
      <c r="O39648" s="62"/>
    </row>
    <row r="39649" spans="15:15" x14ac:dyDescent="0.2">
      <c r="O39649" s="62"/>
    </row>
    <row r="39650" spans="15:15" x14ac:dyDescent="0.2">
      <c r="O39650" s="62"/>
    </row>
    <row r="39651" spans="15:15" x14ac:dyDescent="0.2">
      <c r="O39651" s="62"/>
    </row>
    <row r="39652" spans="15:15" x14ac:dyDescent="0.2">
      <c r="O39652" s="62"/>
    </row>
    <row r="39653" spans="15:15" x14ac:dyDescent="0.2">
      <c r="O39653" s="62"/>
    </row>
    <row r="39654" spans="15:15" x14ac:dyDescent="0.2">
      <c r="O39654" s="62"/>
    </row>
    <row r="39655" spans="15:15" x14ac:dyDescent="0.2">
      <c r="O39655" s="62"/>
    </row>
    <row r="39656" spans="15:15" x14ac:dyDescent="0.2">
      <c r="O39656" s="62"/>
    </row>
    <row r="39657" spans="15:15" x14ac:dyDescent="0.2">
      <c r="O39657" s="62"/>
    </row>
    <row r="39658" spans="15:15" x14ac:dyDescent="0.2">
      <c r="O39658" s="62"/>
    </row>
    <row r="39659" spans="15:15" x14ac:dyDescent="0.2">
      <c r="O39659" s="62"/>
    </row>
    <row r="39660" spans="15:15" x14ac:dyDescent="0.2">
      <c r="O39660" s="62"/>
    </row>
    <row r="39661" spans="15:15" x14ac:dyDescent="0.2">
      <c r="O39661" s="62"/>
    </row>
    <row r="39662" spans="15:15" x14ac:dyDescent="0.2">
      <c r="O39662" s="62"/>
    </row>
    <row r="39663" spans="15:15" x14ac:dyDescent="0.2">
      <c r="O39663" s="62"/>
    </row>
    <row r="39664" spans="15:15" x14ac:dyDescent="0.2">
      <c r="O39664" s="62"/>
    </row>
    <row r="39665" spans="15:15" x14ac:dyDescent="0.2">
      <c r="O39665" s="62"/>
    </row>
    <row r="39666" spans="15:15" x14ac:dyDescent="0.2">
      <c r="O39666" s="62"/>
    </row>
    <row r="39667" spans="15:15" x14ac:dyDescent="0.2">
      <c r="O39667" s="62"/>
    </row>
    <row r="39668" spans="15:15" x14ac:dyDescent="0.2">
      <c r="O39668" s="62"/>
    </row>
    <row r="39669" spans="15:15" x14ac:dyDescent="0.2">
      <c r="O39669" s="62"/>
    </row>
    <row r="39670" spans="15:15" x14ac:dyDescent="0.2">
      <c r="O39670" s="62"/>
    </row>
    <row r="39671" spans="15:15" x14ac:dyDescent="0.2">
      <c r="O39671" s="62"/>
    </row>
    <row r="39672" spans="15:15" x14ac:dyDescent="0.2">
      <c r="O39672" s="62"/>
    </row>
    <row r="39673" spans="15:15" x14ac:dyDescent="0.2">
      <c r="O39673" s="62"/>
    </row>
    <row r="39674" spans="15:15" x14ac:dyDescent="0.2">
      <c r="O39674" s="62"/>
    </row>
    <row r="39675" spans="15:15" x14ac:dyDescent="0.2">
      <c r="O39675" s="62"/>
    </row>
    <row r="39676" spans="15:15" x14ac:dyDescent="0.2">
      <c r="O39676" s="62"/>
    </row>
    <row r="39677" spans="15:15" x14ac:dyDescent="0.2">
      <c r="O39677" s="62"/>
    </row>
    <row r="39678" spans="15:15" x14ac:dyDescent="0.2">
      <c r="O39678" s="62"/>
    </row>
    <row r="39679" spans="15:15" x14ac:dyDescent="0.2">
      <c r="O39679" s="62"/>
    </row>
    <row r="39680" spans="15:15" x14ac:dyDescent="0.2">
      <c r="O39680" s="62"/>
    </row>
    <row r="39681" spans="15:15" x14ac:dyDescent="0.2">
      <c r="O39681" s="62"/>
    </row>
    <row r="39682" spans="15:15" x14ac:dyDescent="0.2">
      <c r="O39682" s="62"/>
    </row>
    <row r="39683" spans="15:15" x14ac:dyDescent="0.2">
      <c r="O39683" s="62"/>
    </row>
    <row r="39684" spans="15:15" x14ac:dyDescent="0.2">
      <c r="O39684" s="62"/>
    </row>
    <row r="39685" spans="15:15" x14ac:dyDescent="0.2">
      <c r="O39685" s="62"/>
    </row>
    <row r="39686" spans="15:15" x14ac:dyDescent="0.2">
      <c r="O39686" s="62"/>
    </row>
    <row r="39687" spans="15:15" x14ac:dyDescent="0.2">
      <c r="O39687" s="62"/>
    </row>
    <row r="39688" spans="15:15" x14ac:dyDescent="0.2">
      <c r="O39688" s="62"/>
    </row>
    <row r="39689" spans="15:15" x14ac:dyDescent="0.2">
      <c r="O39689" s="62"/>
    </row>
    <row r="39690" spans="15:15" x14ac:dyDescent="0.2">
      <c r="O39690" s="62"/>
    </row>
    <row r="39691" spans="15:15" x14ac:dyDescent="0.2">
      <c r="O39691" s="62"/>
    </row>
    <row r="39692" spans="15:15" x14ac:dyDescent="0.2">
      <c r="O39692" s="62"/>
    </row>
    <row r="39693" spans="15:15" x14ac:dyDescent="0.2">
      <c r="O39693" s="62"/>
    </row>
    <row r="39694" spans="15:15" x14ac:dyDescent="0.2">
      <c r="O39694" s="62"/>
    </row>
    <row r="39695" spans="15:15" x14ac:dyDescent="0.2">
      <c r="O39695" s="62"/>
    </row>
    <row r="39696" spans="15:15" x14ac:dyDescent="0.2">
      <c r="O39696" s="62"/>
    </row>
    <row r="39697" spans="15:15" x14ac:dyDescent="0.2">
      <c r="O39697" s="62"/>
    </row>
    <row r="39698" spans="15:15" x14ac:dyDescent="0.2">
      <c r="O39698" s="62"/>
    </row>
    <row r="39699" spans="15:15" x14ac:dyDescent="0.2">
      <c r="O39699" s="62"/>
    </row>
    <row r="39700" spans="15:15" x14ac:dyDescent="0.2">
      <c r="O39700" s="62"/>
    </row>
    <row r="39701" spans="15:15" x14ac:dyDescent="0.2">
      <c r="O39701" s="62"/>
    </row>
    <row r="39702" spans="15:15" x14ac:dyDescent="0.2">
      <c r="O39702" s="62"/>
    </row>
    <row r="39703" spans="15:15" x14ac:dyDescent="0.2">
      <c r="O39703" s="62"/>
    </row>
    <row r="39704" spans="15:15" x14ac:dyDescent="0.2">
      <c r="O39704" s="62"/>
    </row>
    <row r="39705" spans="15:15" x14ac:dyDescent="0.2">
      <c r="O39705" s="62"/>
    </row>
    <row r="39706" spans="15:15" x14ac:dyDescent="0.2">
      <c r="O39706" s="62"/>
    </row>
    <row r="39707" spans="15:15" x14ac:dyDescent="0.2">
      <c r="O39707" s="62"/>
    </row>
    <row r="39708" spans="15:15" x14ac:dyDescent="0.2">
      <c r="O39708" s="62"/>
    </row>
    <row r="39709" spans="15:15" x14ac:dyDescent="0.2">
      <c r="O39709" s="62"/>
    </row>
    <row r="39710" spans="15:15" x14ac:dyDescent="0.2">
      <c r="O39710" s="62"/>
    </row>
    <row r="39711" spans="15:15" x14ac:dyDescent="0.2">
      <c r="O39711" s="62"/>
    </row>
    <row r="39712" spans="15:15" x14ac:dyDescent="0.2">
      <c r="O39712" s="62"/>
    </row>
    <row r="39713" spans="15:15" x14ac:dyDescent="0.2">
      <c r="O39713" s="62"/>
    </row>
    <row r="39714" spans="15:15" x14ac:dyDescent="0.2">
      <c r="O39714" s="62"/>
    </row>
    <row r="39715" spans="15:15" x14ac:dyDescent="0.2">
      <c r="O39715" s="62"/>
    </row>
    <row r="39716" spans="15:15" x14ac:dyDescent="0.2">
      <c r="O39716" s="62"/>
    </row>
    <row r="39717" spans="15:15" x14ac:dyDescent="0.2">
      <c r="O39717" s="62"/>
    </row>
    <row r="39718" spans="15:15" x14ac:dyDescent="0.2">
      <c r="O39718" s="62"/>
    </row>
    <row r="39719" spans="15:15" x14ac:dyDescent="0.2">
      <c r="O39719" s="62"/>
    </row>
    <row r="39720" spans="15:15" x14ac:dyDescent="0.2">
      <c r="O39720" s="62"/>
    </row>
    <row r="39721" spans="15:15" x14ac:dyDescent="0.2">
      <c r="O39721" s="62"/>
    </row>
    <row r="39722" spans="15:15" x14ac:dyDescent="0.2">
      <c r="O39722" s="62"/>
    </row>
    <row r="39723" spans="15:15" x14ac:dyDescent="0.2">
      <c r="O39723" s="62"/>
    </row>
    <row r="39724" spans="15:15" x14ac:dyDescent="0.2">
      <c r="O39724" s="62"/>
    </row>
    <row r="39725" spans="15:15" x14ac:dyDescent="0.2">
      <c r="O39725" s="62"/>
    </row>
    <row r="39726" spans="15:15" x14ac:dyDescent="0.2">
      <c r="O39726" s="62"/>
    </row>
    <row r="39727" spans="15:15" x14ac:dyDescent="0.2">
      <c r="O39727" s="62"/>
    </row>
    <row r="39728" spans="15:15" x14ac:dyDescent="0.2">
      <c r="O39728" s="62"/>
    </row>
    <row r="39729" spans="15:15" x14ac:dyDescent="0.2">
      <c r="O39729" s="62"/>
    </row>
    <row r="39730" spans="15:15" x14ac:dyDescent="0.2">
      <c r="O39730" s="62"/>
    </row>
    <row r="39731" spans="15:15" x14ac:dyDescent="0.2">
      <c r="O39731" s="62"/>
    </row>
    <row r="39732" spans="15:15" x14ac:dyDescent="0.2">
      <c r="O39732" s="62"/>
    </row>
    <row r="39733" spans="15:15" x14ac:dyDescent="0.2">
      <c r="O39733" s="62"/>
    </row>
    <row r="39734" spans="15:15" x14ac:dyDescent="0.2">
      <c r="O39734" s="62"/>
    </row>
    <row r="39735" spans="15:15" x14ac:dyDescent="0.2">
      <c r="O39735" s="62"/>
    </row>
    <row r="39736" spans="15:15" x14ac:dyDescent="0.2">
      <c r="O39736" s="62"/>
    </row>
    <row r="39737" spans="15:15" x14ac:dyDescent="0.2">
      <c r="O39737" s="62"/>
    </row>
    <row r="39738" spans="15:15" x14ac:dyDescent="0.2">
      <c r="O39738" s="62"/>
    </row>
    <row r="39739" spans="15:15" x14ac:dyDescent="0.2">
      <c r="O39739" s="62"/>
    </row>
    <row r="39740" spans="15:15" x14ac:dyDescent="0.2">
      <c r="O39740" s="62"/>
    </row>
    <row r="39741" spans="15:15" x14ac:dyDescent="0.2">
      <c r="O39741" s="62"/>
    </row>
    <row r="39742" spans="15:15" x14ac:dyDescent="0.2">
      <c r="O39742" s="62"/>
    </row>
    <row r="39743" spans="15:15" x14ac:dyDescent="0.2">
      <c r="O39743" s="62"/>
    </row>
    <row r="39744" spans="15:15" x14ac:dyDescent="0.2">
      <c r="O39744" s="62"/>
    </row>
    <row r="39745" spans="15:15" x14ac:dyDescent="0.2">
      <c r="O39745" s="62"/>
    </row>
    <row r="39746" spans="15:15" x14ac:dyDescent="0.2">
      <c r="O39746" s="62"/>
    </row>
    <row r="39747" spans="15:15" x14ac:dyDescent="0.2">
      <c r="O39747" s="62"/>
    </row>
    <row r="39748" spans="15:15" x14ac:dyDescent="0.2">
      <c r="O39748" s="62"/>
    </row>
    <row r="39749" spans="15:15" x14ac:dyDescent="0.2">
      <c r="O39749" s="62"/>
    </row>
    <row r="39750" spans="15:15" x14ac:dyDescent="0.2">
      <c r="O39750" s="62"/>
    </row>
    <row r="39751" spans="15:15" x14ac:dyDescent="0.2">
      <c r="O39751" s="62"/>
    </row>
    <row r="39752" spans="15:15" x14ac:dyDescent="0.2">
      <c r="O39752" s="62"/>
    </row>
    <row r="39753" spans="15:15" x14ac:dyDescent="0.2">
      <c r="O39753" s="62"/>
    </row>
    <row r="39754" spans="15:15" x14ac:dyDescent="0.2">
      <c r="O39754" s="62"/>
    </row>
    <row r="39755" spans="15:15" x14ac:dyDescent="0.2">
      <c r="O39755" s="62"/>
    </row>
    <row r="39756" spans="15:15" x14ac:dyDescent="0.2">
      <c r="O39756" s="62"/>
    </row>
    <row r="39757" spans="15:15" x14ac:dyDescent="0.2">
      <c r="O39757" s="62"/>
    </row>
    <row r="39758" spans="15:15" x14ac:dyDescent="0.2">
      <c r="O39758" s="62"/>
    </row>
    <row r="39759" spans="15:15" x14ac:dyDescent="0.2">
      <c r="O39759" s="62"/>
    </row>
    <row r="39760" spans="15:15" x14ac:dyDescent="0.2">
      <c r="O39760" s="62"/>
    </row>
    <row r="39761" spans="15:15" x14ac:dyDescent="0.2">
      <c r="O39761" s="62"/>
    </row>
    <row r="39762" spans="15:15" x14ac:dyDescent="0.2">
      <c r="O39762" s="62"/>
    </row>
    <row r="39763" spans="15:15" x14ac:dyDescent="0.2">
      <c r="O39763" s="62"/>
    </row>
    <row r="39764" spans="15:15" x14ac:dyDescent="0.2">
      <c r="O39764" s="62"/>
    </row>
    <row r="39765" spans="15:15" x14ac:dyDescent="0.2">
      <c r="O39765" s="62"/>
    </row>
    <row r="39766" spans="15:15" x14ac:dyDescent="0.2">
      <c r="O39766" s="62"/>
    </row>
    <row r="39767" spans="15:15" x14ac:dyDescent="0.2">
      <c r="O39767" s="62"/>
    </row>
    <row r="39768" spans="15:15" x14ac:dyDescent="0.2">
      <c r="O39768" s="62"/>
    </row>
    <row r="39769" spans="15:15" x14ac:dyDescent="0.2">
      <c r="O39769" s="62"/>
    </row>
    <row r="39770" spans="15:15" x14ac:dyDescent="0.2">
      <c r="O39770" s="62"/>
    </row>
    <row r="39771" spans="15:15" x14ac:dyDescent="0.2">
      <c r="O39771" s="62"/>
    </row>
    <row r="39772" spans="15:15" x14ac:dyDescent="0.2">
      <c r="O39772" s="62"/>
    </row>
    <row r="39773" spans="15:15" x14ac:dyDescent="0.2">
      <c r="O39773" s="62"/>
    </row>
    <row r="39774" spans="15:15" x14ac:dyDescent="0.2">
      <c r="O39774" s="62"/>
    </row>
    <row r="39775" spans="15:15" x14ac:dyDescent="0.2">
      <c r="O39775" s="62"/>
    </row>
    <row r="39776" spans="15:15" x14ac:dyDescent="0.2">
      <c r="O39776" s="62"/>
    </row>
    <row r="39777" spans="15:15" x14ac:dyDescent="0.2">
      <c r="O39777" s="62"/>
    </row>
    <row r="39778" spans="15:15" x14ac:dyDescent="0.2">
      <c r="O39778" s="62"/>
    </row>
    <row r="39779" spans="15:15" x14ac:dyDescent="0.2">
      <c r="O39779" s="62"/>
    </row>
    <row r="39780" spans="15:15" x14ac:dyDescent="0.2">
      <c r="O39780" s="62"/>
    </row>
    <row r="39781" spans="15:15" x14ac:dyDescent="0.2">
      <c r="O39781" s="62"/>
    </row>
    <row r="39782" spans="15:15" x14ac:dyDescent="0.2">
      <c r="O39782" s="62"/>
    </row>
    <row r="39783" spans="15:15" x14ac:dyDescent="0.2">
      <c r="O39783" s="62"/>
    </row>
    <row r="39784" spans="15:15" x14ac:dyDescent="0.2">
      <c r="O39784" s="62"/>
    </row>
    <row r="39785" spans="15:15" x14ac:dyDescent="0.2">
      <c r="O39785" s="62"/>
    </row>
    <row r="39786" spans="15:15" x14ac:dyDescent="0.2">
      <c r="O39786" s="62"/>
    </row>
    <row r="39787" spans="15:15" x14ac:dyDescent="0.2">
      <c r="O39787" s="62"/>
    </row>
    <row r="39788" spans="15:15" x14ac:dyDescent="0.2">
      <c r="O39788" s="62"/>
    </row>
    <row r="39789" spans="15:15" x14ac:dyDescent="0.2">
      <c r="O39789" s="62"/>
    </row>
    <row r="39790" spans="15:15" x14ac:dyDescent="0.2">
      <c r="O39790" s="62"/>
    </row>
    <row r="39791" spans="15:15" x14ac:dyDescent="0.2">
      <c r="O39791" s="62"/>
    </row>
    <row r="39792" spans="15:15" x14ac:dyDescent="0.2">
      <c r="O39792" s="62"/>
    </row>
    <row r="39793" spans="15:15" x14ac:dyDescent="0.2">
      <c r="O39793" s="62"/>
    </row>
    <row r="39794" spans="15:15" x14ac:dyDescent="0.2">
      <c r="O39794" s="62"/>
    </row>
    <row r="39795" spans="15:15" x14ac:dyDescent="0.2">
      <c r="O39795" s="62"/>
    </row>
    <row r="39796" spans="15:15" x14ac:dyDescent="0.2">
      <c r="O39796" s="62"/>
    </row>
    <row r="39797" spans="15:15" x14ac:dyDescent="0.2">
      <c r="O39797" s="62"/>
    </row>
    <row r="39798" spans="15:15" x14ac:dyDescent="0.2">
      <c r="O39798" s="62"/>
    </row>
    <row r="39799" spans="15:15" x14ac:dyDescent="0.2">
      <c r="O39799" s="62"/>
    </row>
    <row r="39800" spans="15:15" x14ac:dyDescent="0.2">
      <c r="O39800" s="62"/>
    </row>
    <row r="39801" spans="15:15" x14ac:dyDescent="0.2">
      <c r="O39801" s="62"/>
    </row>
    <row r="39802" spans="15:15" x14ac:dyDescent="0.2">
      <c r="O39802" s="62"/>
    </row>
    <row r="39803" spans="15:15" x14ac:dyDescent="0.2">
      <c r="O39803" s="62"/>
    </row>
    <row r="39804" spans="15:15" x14ac:dyDescent="0.2">
      <c r="O39804" s="62"/>
    </row>
    <row r="39805" spans="15:15" x14ac:dyDescent="0.2">
      <c r="O39805" s="62"/>
    </row>
    <row r="39806" spans="15:15" x14ac:dyDescent="0.2">
      <c r="O39806" s="62"/>
    </row>
    <row r="39807" spans="15:15" x14ac:dyDescent="0.2">
      <c r="O39807" s="62"/>
    </row>
    <row r="39808" spans="15:15" x14ac:dyDescent="0.2">
      <c r="O39808" s="62"/>
    </row>
    <row r="39809" spans="15:15" x14ac:dyDescent="0.2">
      <c r="O39809" s="62"/>
    </row>
    <row r="39810" spans="15:15" x14ac:dyDescent="0.2">
      <c r="O39810" s="62"/>
    </row>
    <row r="39811" spans="15:15" x14ac:dyDescent="0.2">
      <c r="O39811" s="62"/>
    </row>
    <row r="39812" spans="15:15" x14ac:dyDescent="0.2">
      <c r="O39812" s="62"/>
    </row>
    <row r="39813" spans="15:15" x14ac:dyDescent="0.2">
      <c r="O39813" s="62"/>
    </row>
    <row r="39814" spans="15:15" x14ac:dyDescent="0.2">
      <c r="O39814" s="62"/>
    </row>
    <row r="39815" spans="15:15" x14ac:dyDescent="0.2">
      <c r="O39815" s="62"/>
    </row>
    <row r="39816" spans="15:15" x14ac:dyDescent="0.2">
      <c r="O39816" s="62"/>
    </row>
    <row r="39817" spans="15:15" x14ac:dyDescent="0.2">
      <c r="O39817" s="62"/>
    </row>
    <row r="39818" spans="15:15" x14ac:dyDescent="0.2">
      <c r="O39818" s="62"/>
    </row>
    <row r="39819" spans="15:15" x14ac:dyDescent="0.2">
      <c r="O39819" s="62"/>
    </row>
    <row r="39820" spans="15:15" x14ac:dyDescent="0.2">
      <c r="O39820" s="62"/>
    </row>
    <row r="39821" spans="15:15" x14ac:dyDescent="0.2">
      <c r="O39821" s="62"/>
    </row>
    <row r="39822" spans="15:15" x14ac:dyDescent="0.2">
      <c r="O39822" s="62"/>
    </row>
    <row r="39823" spans="15:15" x14ac:dyDescent="0.2">
      <c r="O39823" s="62"/>
    </row>
    <row r="39824" spans="15:15" x14ac:dyDescent="0.2">
      <c r="O39824" s="62"/>
    </row>
    <row r="39825" spans="15:15" x14ac:dyDescent="0.2">
      <c r="O39825" s="62"/>
    </row>
    <row r="39826" spans="15:15" x14ac:dyDescent="0.2">
      <c r="O39826" s="62"/>
    </row>
    <row r="39827" spans="15:15" x14ac:dyDescent="0.2">
      <c r="O39827" s="62"/>
    </row>
    <row r="39828" spans="15:15" x14ac:dyDescent="0.2">
      <c r="O39828" s="62"/>
    </row>
    <row r="39829" spans="15:15" x14ac:dyDescent="0.2">
      <c r="O39829" s="62"/>
    </row>
    <row r="39830" spans="15:15" x14ac:dyDescent="0.2">
      <c r="O39830" s="62"/>
    </row>
    <row r="39831" spans="15:15" x14ac:dyDescent="0.2">
      <c r="O39831" s="62"/>
    </row>
    <row r="39832" spans="15:15" x14ac:dyDescent="0.2">
      <c r="O39832" s="62"/>
    </row>
    <row r="39833" spans="15:15" x14ac:dyDescent="0.2">
      <c r="O39833" s="62"/>
    </row>
    <row r="39834" spans="15:15" x14ac:dyDescent="0.2">
      <c r="O39834" s="62"/>
    </row>
    <row r="39835" spans="15:15" x14ac:dyDescent="0.2">
      <c r="O39835" s="62"/>
    </row>
    <row r="39836" spans="15:15" x14ac:dyDescent="0.2">
      <c r="O39836" s="62"/>
    </row>
    <row r="39837" spans="15:15" x14ac:dyDescent="0.2">
      <c r="O39837" s="62"/>
    </row>
    <row r="39838" spans="15:15" x14ac:dyDescent="0.2">
      <c r="O39838" s="62"/>
    </row>
    <row r="39839" spans="15:15" x14ac:dyDescent="0.2">
      <c r="O39839" s="62"/>
    </row>
    <row r="39840" spans="15:15" x14ac:dyDescent="0.2">
      <c r="O39840" s="62"/>
    </row>
    <row r="39841" spans="15:15" x14ac:dyDescent="0.2">
      <c r="O39841" s="62"/>
    </row>
    <row r="39842" spans="15:15" x14ac:dyDescent="0.2">
      <c r="O39842" s="62"/>
    </row>
    <row r="39843" spans="15:15" x14ac:dyDescent="0.2">
      <c r="O39843" s="62"/>
    </row>
    <row r="39844" spans="15:15" x14ac:dyDescent="0.2">
      <c r="O39844" s="62"/>
    </row>
    <row r="39845" spans="15:15" x14ac:dyDescent="0.2">
      <c r="O39845" s="62"/>
    </row>
    <row r="39846" spans="15:15" x14ac:dyDescent="0.2">
      <c r="O39846" s="62"/>
    </row>
    <row r="39847" spans="15:15" x14ac:dyDescent="0.2">
      <c r="O39847" s="62"/>
    </row>
    <row r="39848" spans="15:15" x14ac:dyDescent="0.2">
      <c r="O39848" s="62"/>
    </row>
    <row r="39849" spans="15:15" x14ac:dyDescent="0.2">
      <c r="O39849" s="62"/>
    </row>
    <row r="39850" spans="15:15" x14ac:dyDescent="0.2">
      <c r="O39850" s="62"/>
    </row>
    <row r="39851" spans="15:15" x14ac:dyDescent="0.2">
      <c r="O39851" s="62"/>
    </row>
    <row r="39852" spans="15:15" x14ac:dyDescent="0.2">
      <c r="O39852" s="62"/>
    </row>
    <row r="39853" spans="15:15" x14ac:dyDescent="0.2">
      <c r="O39853" s="62"/>
    </row>
    <row r="39854" spans="15:15" x14ac:dyDescent="0.2">
      <c r="O39854" s="62"/>
    </row>
    <row r="39855" spans="15:15" x14ac:dyDescent="0.2">
      <c r="O39855" s="62"/>
    </row>
    <row r="39856" spans="15:15" x14ac:dyDescent="0.2">
      <c r="O39856" s="62"/>
    </row>
    <row r="39857" spans="15:15" x14ac:dyDescent="0.2">
      <c r="O39857" s="62"/>
    </row>
    <row r="39858" spans="15:15" x14ac:dyDescent="0.2">
      <c r="O39858" s="62"/>
    </row>
    <row r="39859" spans="15:15" x14ac:dyDescent="0.2">
      <c r="O39859" s="62"/>
    </row>
    <row r="39860" spans="15:15" x14ac:dyDescent="0.2">
      <c r="O39860" s="62"/>
    </row>
    <row r="39861" spans="15:15" x14ac:dyDescent="0.2">
      <c r="O39861" s="62"/>
    </row>
    <row r="39862" spans="15:15" x14ac:dyDescent="0.2">
      <c r="O39862" s="62"/>
    </row>
    <row r="39863" spans="15:15" x14ac:dyDescent="0.2">
      <c r="O39863" s="62"/>
    </row>
    <row r="39864" spans="15:15" x14ac:dyDescent="0.2">
      <c r="O39864" s="62"/>
    </row>
    <row r="39865" spans="15:15" x14ac:dyDescent="0.2">
      <c r="O39865" s="62"/>
    </row>
    <row r="39866" spans="15:15" x14ac:dyDescent="0.2">
      <c r="O39866" s="62"/>
    </row>
    <row r="39867" spans="15:15" x14ac:dyDescent="0.2">
      <c r="O39867" s="62"/>
    </row>
    <row r="39868" spans="15:15" x14ac:dyDescent="0.2">
      <c r="O39868" s="62"/>
    </row>
    <row r="39869" spans="15:15" x14ac:dyDescent="0.2">
      <c r="O39869" s="62"/>
    </row>
    <row r="39870" spans="15:15" x14ac:dyDescent="0.2">
      <c r="O39870" s="62"/>
    </row>
    <row r="39871" spans="15:15" x14ac:dyDescent="0.2">
      <c r="O39871" s="62"/>
    </row>
    <row r="39872" spans="15:15" x14ac:dyDescent="0.2">
      <c r="O39872" s="62"/>
    </row>
    <row r="39873" spans="15:15" x14ac:dyDescent="0.2">
      <c r="O39873" s="62"/>
    </row>
    <row r="39874" spans="15:15" x14ac:dyDescent="0.2">
      <c r="O39874" s="62"/>
    </row>
    <row r="39875" spans="15:15" x14ac:dyDescent="0.2">
      <c r="O39875" s="62"/>
    </row>
    <row r="39876" spans="15:15" x14ac:dyDescent="0.2">
      <c r="O39876" s="62"/>
    </row>
    <row r="39877" spans="15:15" x14ac:dyDescent="0.2">
      <c r="O39877" s="62"/>
    </row>
    <row r="39878" spans="15:15" x14ac:dyDescent="0.2">
      <c r="O39878" s="62"/>
    </row>
    <row r="39879" spans="15:15" x14ac:dyDescent="0.2">
      <c r="O39879" s="62"/>
    </row>
    <row r="39880" spans="15:15" x14ac:dyDescent="0.2">
      <c r="O39880" s="62"/>
    </row>
    <row r="39881" spans="15:15" x14ac:dyDescent="0.2">
      <c r="O39881" s="62"/>
    </row>
    <row r="39882" spans="15:15" x14ac:dyDescent="0.2">
      <c r="O39882" s="62"/>
    </row>
    <row r="39883" spans="15:15" x14ac:dyDescent="0.2">
      <c r="O39883" s="62"/>
    </row>
    <row r="39884" spans="15:15" x14ac:dyDescent="0.2">
      <c r="O39884" s="62"/>
    </row>
    <row r="39885" spans="15:15" x14ac:dyDescent="0.2">
      <c r="O39885" s="62"/>
    </row>
    <row r="39886" spans="15:15" x14ac:dyDescent="0.2">
      <c r="O39886" s="62"/>
    </row>
    <row r="39887" spans="15:15" x14ac:dyDescent="0.2">
      <c r="O39887" s="62"/>
    </row>
    <row r="39888" spans="15:15" x14ac:dyDescent="0.2">
      <c r="O39888" s="62"/>
    </row>
    <row r="39889" spans="15:15" x14ac:dyDescent="0.2">
      <c r="O39889" s="62"/>
    </row>
    <row r="39890" spans="15:15" x14ac:dyDescent="0.2">
      <c r="O39890" s="62"/>
    </row>
    <row r="39891" spans="15:15" x14ac:dyDescent="0.2">
      <c r="O39891" s="62"/>
    </row>
    <row r="39892" spans="15:15" x14ac:dyDescent="0.2">
      <c r="O39892" s="62"/>
    </row>
    <row r="39893" spans="15:15" x14ac:dyDescent="0.2">
      <c r="O39893" s="62"/>
    </row>
    <row r="39894" spans="15:15" x14ac:dyDescent="0.2">
      <c r="O39894" s="62"/>
    </row>
    <row r="39895" spans="15:15" x14ac:dyDescent="0.2">
      <c r="O39895" s="62"/>
    </row>
    <row r="39896" spans="15:15" x14ac:dyDescent="0.2">
      <c r="O39896" s="62"/>
    </row>
    <row r="39897" spans="15:15" x14ac:dyDescent="0.2">
      <c r="O39897" s="62"/>
    </row>
    <row r="39898" spans="15:15" x14ac:dyDescent="0.2">
      <c r="O39898" s="62"/>
    </row>
    <row r="39899" spans="15:15" x14ac:dyDescent="0.2">
      <c r="O39899" s="62"/>
    </row>
    <row r="39900" spans="15:15" x14ac:dyDescent="0.2">
      <c r="O39900" s="62"/>
    </row>
    <row r="39901" spans="15:15" x14ac:dyDescent="0.2">
      <c r="O39901" s="62"/>
    </row>
    <row r="39902" spans="15:15" x14ac:dyDescent="0.2">
      <c r="O39902" s="62"/>
    </row>
    <row r="39903" spans="15:15" x14ac:dyDescent="0.2">
      <c r="O39903" s="62"/>
    </row>
    <row r="39904" spans="15:15" x14ac:dyDescent="0.2">
      <c r="O39904" s="62"/>
    </row>
    <row r="39905" spans="15:15" x14ac:dyDescent="0.2">
      <c r="O39905" s="62"/>
    </row>
    <row r="39906" spans="15:15" x14ac:dyDescent="0.2">
      <c r="O39906" s="62"/>
    </row>
    <row r="39907" spans="15:15" x14ac:dyDescent="0.2">
      <c r="O39907" s="62"/>
    </row>
    <row r="39908" spans="15:15" x14ac:dyDescent="0.2">
      <c r="O39908" s="62"/>
    </row>
    <row r="39909" spans="15:15" x14ac:dyDescent="0.2">
      <c r="O39909" s="62"/>
    </row>
    <row r="39910" spans="15:15" x14ac:dyDescent="0.2">
      <c r="O39910" s="62"/>
    </row>
    <row r="39911" spans="15:15" x14ac:dyDescent="0.2">
      <c r="O39911" s="62"/>
    </row>
    <row r="39912" spans="15:15" x14ac:dyDescent="0.2">
      <c r="O39912" s="62"/>
    </row>
    <row r="39913" spans="15:15" x14ac:dyDescent="0.2">
      <c r="O39913" s="62"/>
    </row>
    <row r="39914" spans="15:15" x14ac:dyDescent="0.2">
      <c r="O39914" s="62"/>
    </row>
    <row r="39915" spans="15:15" x14ac:dyDescent="0.2">
      <c r="O39915" s="62"/>
    </row>
    <row r="39916" spans="15:15" x14ac:dyDescent="0.2">
      <c r="O39916" s="62"/>
    </row>
    <row r="39917" spans="15:15" x14ac:dyDescent="0.2">
      <c r="O39917" s="62"/>
    </row>
    <row r="39918" spans="15:15" x14ac:dyDescent="0.2">
      <c r="O39918" s="62"/>
    </row>
    <row r="39919" spans="15:15" x14ac:dyDescent="0.2">
      <c r="O39919" s="62"/>
    </row>
    <row r="39920" spans="15:15" x14ac:dyDescent="0.2">
      <c r="O39920" s="62"/>
    </row>
    <row r="39921" spans="15:15" x14ac:dyDescent="0.2">
      <c r="O39921" s="62"/>
    </row>
    <row r="39922" spans="15:15" x14ac:dyDescent="0.2">
      <c r="O39922" s="62"/>
    </row>
    <row r="39923" spans="15:15" x14ac:dyDescent="0.2">
      <c r="O39923" s="62"/>
    </row>
    <row r="39924" spans="15:15" x14ac:dyDescent="0.2">
      <c r="O39924" s="62"/>
    </row>
    <row r="39925" spans="15:15" x14ac:dyDescent="0.2">
      <c r="O39925" s="62"/>
    </row>
    <row r="39926" spans="15:15" x14ac:dyDescent="0.2">
      <c r="O39926" s="62"/>
    </row>
    <row r="39927" spans="15:15" x14ac:dyDescent="0.2">
      <c r="O39927" s="62"/>
    </row>
    <row r="39928" spans="15:15" x14ac:dyDescent="0.2">
      <c r="O39928" s="62"/>
    </row>
    <row r="39929" spans="15:15" x14ac:dyDescent="0.2">
      <c r="O39929" s="62"/>
    </row>
    <row r="39930" spans="15:15" x14ac:dyDescent="0.2">
      <c r="O39930" s="62"/>
    </row>
    <row r="39931" spans="15:15" x14ac:dyDescent="0.2">
      <c r="O39931" s="62"/>
    </row>
    <row r="39932" spans="15:15" x14ac:dyDescent="0.2">
      <c r="O39932" s="62"/>
    </row>
    <row r="39933" spans="15:15" x14ac:dyDescent="0.2">
      <c r="O39933" s="62"/>
    </row>
    <row r="39934" spans="15:15" x14ac:dyDescent="0.2">
      <c r="O39934" s="62"/>
    </row>
    <row r="39935" spans="15:15" x14ac:dyDescent="0.2">
      <c r="O39935" s="62"/>
    </row>
    <row r="39936" spans="15:15" x14ac:dyDescent="0.2">
      <c r="O39936" s="62"/>
    </row>
    <row r="39937" spans="15:15" x14ac:dyDescent="0.2">
      <c r="O39937" s="62"/>
    </row>
    <row r="39938" spans="15:15" x14ac:dyDescent="0.2">
      <c r="O39938" s="62"/>
    </row>
    <row r="39939" spans="15:15" x14ac:dyDescent="0.2">
      <c r="O39939" s="62"/>
    </row>
    <row r="39940" spans="15:15" x14ac:dyDescent="0.2">
      <c r="O39940" s="62"/>
    </row>
    <row r="39941" spans="15:15" x14ac:dyDescent="0.2">
      <c r="O39941" s="62"/>
    </row>
    <row r="39942" spans="15:15" x14ac:dyDescent="0.2">
      <c r="O39942" s="62"/>
    </row>
    <row r="39943" spans="15:15" x14ac:dyDescent="0.2">
      <c r="O39943" s="62"/>
    </row>
    <row r="39944" spans="15:15" x14ac:dyDescent="0.2">
      <c r="O39944" s="62"/>
    </row>
    <row r="39945" spans="15:15" x14ac:dyDescent="0.2">
      <c r="O39945" s="62"/>
    </row>
    <row r="39946" spans="15:15" x14ac:dyDescent="0.2">
      <c r="O39946" s="62"/>
    </row>
    <row r="39947" spans="15:15" x14ac:dyDescent="0.2">
      <c r="O39947" s="62"/>
    </row>
    <row r="39948" spans="15:15" x14ac:dyDescent="0.2">
      <c r="O39948" s="62"/>
    </row>
    <row r="39949" spans="15:15" x14ac:dyDescent="0.2">
      <c r="O39949" s="62"/>
    </row>
    <row r="39950" spans="15:15" x14ac:dyDescent="0.2">
      <c r="O39950" s="62"/>
    </row>
    <row r="39951" spans="15:15" x14ac:dyDescent="0.2">
      <c r="O39951" s="62"/>
    </row>
    <row r="39952" spans="15:15" x14ac:dyDescent="0.2">
      <c r="O39952" s="62"/>
    </row>
    <row r="39953" spans="15:15" x14ac:dyDescent="0.2">
      <c r="O39953" s="62"/>
    </row>
    <row r="39954" spans="15:15" x14ac:dyDescent="0.2">
      <c r="O39954" s="62"/>
    </row>
    <row r="39955" spans="15:15" x14ac:dyDescent="0.2">
      <c r="O39955" s="62"/>
    </row>
    <row r="39956" spans="15:15" x14ac:dyDescent="0.2">
      <c r="O39956" s="62"/>
    </row>
    <row r="39957" spans="15:15" x14ac:dyDescent="0.2">
      <c r="O39957" s="62"/>
    </row>
    <row r="39958" spans="15:15" x14ac:dyDescent="0.2">
      <c r="O39958" s="62"/>
    </row>
    <row r="39959" spans="15:15" x14ac:dyDescent="0.2">
      <c r="O39959" s="62"/>
    </row>
    <row r="39960" spans="15:15" x14ac:dyDescent="0.2">
      <c r="O39960" s="62"/>
    </row>
    <row r="39961" spans="15:15" x14ac:dyDescent="0.2">
      <c r="O39961" s="62"/>
    </row>
    <row r="39962" spans="15:15" x14ac:dyDescent="0.2">
      <c r="O39962" s="62"/>
    </row>
    <row r="39963" spans="15:15" x14ac:dyDescent="0.2">
      <c r="O39963" s="62"/>
    </row>
    <row r="39964" spans="15:15" x14ac:dyDescent="0.2">
      <c r="O39964" s="62"/>
    </row>
    <row r="39965" spans="15:15" x14ac:dyDescent="0.2">
      <c r="O39965" s="62"/>
    </row>
    <row r="39966" spans="15:15" x14ac:dyDescent="0.2">
      <c r="O39966" s="62"/>
    </row>
    <row r="39967" spans="15:15" x14ac:dyDescent="0.2">
      <c r="O39967" s="62"/>
    </row>
    <row r="39968" spans="15:15" x14ac:dyDescent="0.2">
      <c r="O39968" s="62"/>
    </row>
    <row r="39969" spans="15:15" x14ac:dyDescent="0.2">
      <c r="O39969" s="62"/>
    </row>
    <row r="39970" spans="15:15" x14ac:dyDescent="0.2">
      <c r="O39970" s="62"/>
    </row>
    <row r="39971" spans="15:15" x14ac:dyDescent="0.2">
      <c r="O39971" s="62"/>
    </row>
    <row r="39972" spans="15:15" x14ac:dyDescent="0.2">
      <c r="O39972" s="62"/>
    </row>
    <row r="39973" spans="15:15" x14ac:dyDescent="0.2">
      <c r="O39973" s="62"/>
    </row>
    <row r="39974" spans="15:15" x14ac:dyDescent="0.2">
      <c r="O39974" s="62"/>
    </row>
    <row r="39975" spans="15:15" x14ac:dyDescent="0.2">
      <c r="O39975" s="62"/>
    </row>
    <row r="39976" spans="15:15" x14ac:dyDescent="0.2">
      <c r="O39976" s="62"/>
    </row>
    <row r="39977" spans="15:15" x14ac:dyDescent="0.2">
      <c r="O39977" s="62"/>
    </row>
    <row r="39978" spans="15:15" x14ac:dyDescent="0.2">
      <c r="O39978" s="62"/>
    </row>
    <row r="39979" spans="15:15" x14ac:dyDescent="0.2">
      <c r="O39979" s="62"/>
    </row>
    <row r="39980" spans="15:15" x14ac:dyDescent="0.2">
      <c r="O39980" s="62"/>
    </row>
    <row r="39981" spans="15:15" x14ac:dyDescent="0.2">
      <c r="O39981" s="62"/>
    </row>
    <row r="39982" spans="15:15" x14ac:dyDescent="0.2">
      <c r="O39982" s="62"/>
    </row>
    <row r="39983" spans="15:15" x14ac:dyDescent="0.2">
      <c r="O39983" s="62"/>
    </row>
    <row r="39984" spans="15:15" x14ac:dyDescent="0.2">
      <c r="O39984" s="62"/>
    </row>
    <row r="39985" spans="15:15" x14ac:dyDescent="0.2">
      <c r="O39985" s="62"/>
    </row>
    <row r="39986" spans="15:15" x14ac:dyDescent="0.2">
      <c r="O39986" s="62"/>
    </row>
    <row r="39987" spans="15:15" x14ac:dyDescent="0.2">
      <c r="O39987" s="62"/>
    </row>
    <row r="39988" spans="15:15" x14ac:dyDescent="0.2">
      <c r="O39988" s="62"/>
    </row>
    <row r="39989" spans="15:15" x14ac:dyDescent="0.2">
      <c r="O39989" s="62"/>
    </row>
    <row r="39990" spans="15:15" x14ac:dyDescent="0.2">
      <c r="O39990" s="62"/>
    </row>
    <row r="39991" spans="15:15" x14ac:dyDescent="0.2">
      <c r="O39991" s="62"/>
    </row>
    <row r="39992" spans="15:15" x14ac:dyDescent="0.2">
      <c r="O39992" s="62"/>
    </row>
    <row r="39993" spans="15:15" x14ac:dyDescent="0.2">
      <c r="O39993" s="62"/>
    </row>
    <row r="39994" spans="15:15" x14ac:dyDescent="0.2">
      <c r="O39994" s="62"/>
    </row>
    <row r="39995" spans="15:15" x14ac:dyDescent="0.2">
      <c r="O39995" s="62"/>
    </row>
    <row r="39996" spans="15:15" x14ac:dyDescent="0.2">
      <c r="O39996" s="62"/>
    </row>
    <row r="39997" spans="15:15" x14ac:dyDescent="0.2">
      <c r="O39997" s="62"/>
    </row>
    <row r="39998" spans="15:15" x14ac:dyDescent="0.2">
      <c r="O39998" s="62"/>
    </row>
    <row r="39999" spans="15:15" x14ac:dyDescent="0.2">
      <c r="O39999" s="62"/>
    </row>
    <row r="40000" spans="15:15" x14ac:dyDescent="0.2">
      <c r="O40000" s="62"/>
    </row>
    <row r="40001" spans="15:15" x14ac:dyDescent="0.2">
      <c r="O40001" s="62"/>
    </row>
    <row r="40002" spans="15:15" x14ac:dyDescent="0.2">
      <c r="O40002" s="62"/>
    </row>
    <row r="40003" spans="15:15" x14ac:dyDescent="0.2">
      <c r="O40003" s="62"/>
    </row>
    <row r="40004" spans="15:15" x14ac:dyDescent="0.2">
      <c r="O40004" s="62"/>
    </row>
    <row r="40005" spans="15:15" x14ac:dyDescent="0.2">
      <c r="O40005" s="62"/>
    </row>
    <row r="40006" spans="15:15" x14ac:dyDescent="0.2">
      <c r="O40006" s="62"/>
    </row>
    <row r="40007" spans="15:15" x14ac:dyDescent="0.2">
      <c r="O40007" s="62"/>
    </row>
    <row r="40008" spans="15:15" x14ac:dyDescent="0.2">
      <c r="O40008" s="62"/>
    </row>
    <row r="40009" spans="15:15" x14ac:dyDescent="0.2">
      <c r="O40009" s="62"/>
    </row>
    <row r="40010" spans="15:15" x14ac:dyDescent="0.2">
      <c r="O40010" s="62"/>
    </row>
    <row r="40011" spans="15:15" x14ac:dyDescent="0.2">
      <c r="O40011" s="62"/>
    </row>
    <row r="40012" spans="15:15" x14ac:dyDescent="0.2">
      <c r="O40012" s="62"/>
    </row>
    <row r="40013" spans="15:15" x14ac:dyDescent="0.2">
      <c r="O40013" s="62"/>
    </row>
    <row r="40014" spans="15:15" x14ac:dyDescent="0.2">
      <c r="O40014" s="62"/>
    </row>
    <row r="40015" spans="15:15" x14ac:dyDescent="0.2">
      <c r="O40015" s="62"/>
    </row>
    <row r="40016" spans="15:15" x14ac:dyDescent="0.2">
      <c r="O40016" s="62"/>
    </row>
    <row r="40017" spans="15:15" x14ac:dyDescent="0.2">
      <c r="O40017" s="62"/>
    </row>
    <row r="40018" spans="15:15" x14ac:dyDescent="0.2">
      <c r="O40018" s="62"/>
    </row>
    <row r="40019" spans="15:15" x14ac:dyDescent="0.2">
      <c r="O40019" s="62"/>
    </row>
    <row r="40020" spans="15:15" x14ac:dyDescent="0.2">
      <c r="O40020" s="62"/>
    </row>
    <row r="40021" spans="15:15" x14ac:dyDescent="0.2">
      <c r="O40021" s="62"/>
    </row>
    <row r="40022" spans="15:15" x14ac:dyDescent="0.2">
      <c r="O40022" s="62"/>
    </row>
    <row r="40023" spans="15:15" x14ac:dyDescent="0.2">
      <c r="O40023" s="62"/>
    </row>
    <row r="40024" spans="15:15" x14ac:dyDescent="0.2">
      <c r="O40024" s="62"/>
    </row>
    <row r="40025" spans="15:15" x14ac:dyDescent="0.2">
      <c r="O40025" s="62"/>
    </row>
    <row r="40026" spans="15:15" x14ac:dyDescent="0.2">
      <c r="O40026" s="62"/>
    </row>
    <row r="40027" spans="15:15" x14ac:dyDescent="0.2">
      <c r="O40027" s="62"/>
    </row>
    <row r="40028" spans="15:15" x14ac:dyDescent="0.2">
      <c r="O40028" s="62"/>
    </row>
    <row r="40029" spans="15:15" x14ac:dyDescent="0.2">
      <c r="O40029" s="62"/>
    </row>
    <row r="40030" spans="15:15" x14ac:dyDescent="0.2">
      <c r="O40030" s="62"/>
    </row>
    <row r="40031" spans="15:15" x14ac:dyDescent="0.2">
      <c r="O40031" s="62"/>
    </row>
    <row r="40032" spans="15:15" x14ac:dyDescent="0.2">
      <c r="O40032" s="62"/>
    </row>
    <row r="40033" spans="15:15" x14ac:dyDescent="0.2">
      <c r="O40033" s="62"/>
    </row>
    <row r="40034" spans="15:15" x14ac:dyDescent="0.2">
      <c r="O40034" s="62"/>
    </row>
    <row r="40035" spans="15:15" x14ac:dyDescent="0.2">
      <c r="O40035" s="62"/>
    </row>
    <row r="40036" spans="15:15" x14ac:dyDescent="0.2">
      <c r="O40036" s="62"/>
    </row>
    <row r="40037" spans="15:15" x14ac:dyDescent="0.2">
      <c r="O40037" s="62"/>
    </row>
    <row r="40038" spans="15:15" x14ac:dyDescent="0.2">
      <c r="O40038" s="62"/>
    </row>
    <row r="40039" spans="15:15" x14ac:dyDescent="0.2">
      <c r="O40039" s="62"/>
    </row>
    <row r="40040" spans="15:15" x14ac:dyDescent="0.2">
      <c r="O40040" s="62"/>
    </row>
    <row r="40041" spans="15:15" x14ac:dyDescent="0.2">
      <c r="O40041" s="62"/>
    </row>
    <row r="40042" spans="15:15" x14ac:dyDescent="0.2">
      <c r="O40042" s="62"/>
    </row>
    <row r="40043" spans="15:15" x14ac:dyDescent="0.2">
      <c r="O40043" s="62"/>
    </row>
    <row r="40044" spans="15:15" x14ac:dyDescent="0.2">
      <c r="O40044" s="62"/>
    </row>
    <row r="40045" spans="15:15" x14ac:dyDescent="0.2">
      <c r="O40045" s="62"/>
    </row>
    <row r="40046" spans="15:15" x14ac:dyDescent="0.2">
      <c r="O40046" s="62"/>
    </row>
    <row r="40047" spans="15:15" x14ac:dyDescent="0.2">
      <c r="O40047" s="62"/>
    </row>
    <row r="40048" spans="15:15" x14ac:dyDescent="0.2">
      <c r="O40048" s="62"/>
    </row>
    <row r="40049" spans="15:15" x14ac:dyDescent="0.2">
      <c r="O40049" s="62"/>
    </row>
    <row r="40050" spans="15:15" x14ac:dyDescent="0.2">
      <c r="O40050" s="62"/>
    </row>
    <row r="40051" spans="15:15" x14ac:dyDescent="0.2">
      <c r="O40051" s="62"/>
    </row>
    <row r="40052" spans="15:15" x14ac:dyDescent="0.2">
      <c r="O40052" s="62"/>
    </row>
    <row r="40053" spans="15:15" x14ac:dyDescent="0.2">
      <c r="O40053" s="62"/>
    </row>
    <row r="40054" spans="15:15" x14ac:dyDescent="0.2">
      <c r="O40054" s="62"/>
    </row>
    <row r="40055" spans="15:15" x14ac:dyDescent="0.2">
      <c r="O40055" s="62"/>
    </row>
    <row r="40056" spans="15:15" x14ac:dyDescent="0.2">
      <c r="O40056" s="62"/>
    </row>
    <row r="40057" spans="15:15" x14ac:dyDescent="0.2">
      <c r="O40057" s="62"/>
    </row>
    <row r="40058" spans="15:15" x14ac:dyDescent="0.2">
      <c r="O40058" s="62"/>
    </row>
    <row r="40059" spans="15:15" x14ac:dyDescent="0.2">
      <c r="O40059" s="62"/>
    </row>
    <row r="40060" spans="15:15" x14ac:dyDescent="0.2">
      <c r="O40060" s="62"/>
    </row>
    <row r="40061" spans="15:15" x14ac:dyDescent="0.2">
      <c r="O40061" s="62"/>
    </row>
    <row r="40062" spans="15:15" x14ac:dyDescent="0.2">
      <c r="O40062" s="62"/>
    </row>
    <row r="40063" spans="15:15" x14ac:dyDescent="0.2">
      <c r="O40063" s="62"/>
    </row>
    <row r="40064" spans="15:15" x14ac:dyDescent="0.2">
      <c r="O40064" s="62"/>
    </row>
    <row r="40065" spans="15:15" x14ac:dyDescent="0.2">
      <c r="O40065" s="62"/>
    </row>
    <row r="40066" spans="15:15" x14ac:dyDescent="0.2">
      <c r="O40066" s="62"/>
    </row>
    <row r="40067" spans="15:15" x14ac:dyDescent="0.2">
      <c r="O40067" s="62"/>
    </row>
    <row r="40068" spans="15:15" x14ac:dyDescent="0.2">
      <c r="O40068" s="62"/>
    </row>
    <row r="40069" spans="15:15" x14ac:dyDescent="0.2">
      <c r="O40069" s="62"/>
    </row>
    <row r="40070" spans="15:15" x14ac:dyDescent="0.2">
      <c r="O40070" s="62"/>
    </row>
    <row r="40071" spans="15:15" x14ac:dyDescent="0.2">
      <c r="O40071" s="62"/>
    </row>
    <row r="40072" spans="15:15" x14ac:dyDescent="0.2">
      <c r="O40072" s="62"/>
    </row>
    <row r="40073" spans="15:15" x14ac:dyDescent="0.2">
      <c r="O40073" s="62"/>
    </row>
    <row r="40074" spans="15:15" x14ac:dyDescent="0.2">
      <c r="O40074" s="62"/>
    </row>
    <row r="40075" spans="15:15" x14ac:dyDescent="0.2">
      <c r="O40075" s="62"/>
    </row>
    <row r="40076" spans="15:15" x14ac:dyDescent="0.2">
      <c r="O40076" s="62"/>
    </row>
    <row r="40077" spans="15:15" x14ac:dyDescent="0.2">
      <c r="O40077" s="62"/>
    </row>
    <row r="40078" spans="15:15" x14ac:dyDescent="0.2">
      <c r="O40078" s="62"/>
    </row>
    <row r="40079" spans="15:15" x14ac:dyDescent="0.2">
      <c r="O40079" s="62"/>
    </row>
    <row r="40080" spans="15:15" x14ac:dyDescent="0.2">
      <c r="O40080" s="62"/>
    </row>
    <row r="40081" spans="15:15" x14ac:dyDescent="0.2">
      <c r="O40081" s="62"/>
    </row>
    <row r="40082" spans="15:15" x14ac:dyDescent="0.2">
      <c r="O40082" s="62"/>
    </row>
    <row r="40083" spans="15:15" x14ac:dyDescent="0.2">
      <c r="O40083" s="62"/>
    </row>
    <row r="40084" spans="15:15" x14ac:dyDescent="0.2">
      <c r="O40084" s="62"/>
    </row>
    <row r="40085" spans="15:15" x14ac:dyDescent="0.2">
      <c r="O40085" s="62"/>
    </row>
    <row r="40086" spans="15:15" x14ac:dyDescent="0.2">
      <c r="O40086" s="62"/>
    </row>
    <row r="40087" spans="15:15" x14ac:dyDescent="0.2">
      <c r="O40087" s="62"/>
    </row>
    <row r="40088" spans="15:15" x14ac:dyDescent="0.2">
      <c r="O40088" s="62"/>
    </row>
    <row r="40089" spans="15:15" x14ac:dyDescent="0.2">
      <c r="O40089" s="62"/>
    </row>
    <row r="40090" spans="15:15" x14ac:dyDescent="0.2">
      <c r="O40090" s="62"/>
    </row>
    <row r="40091" spans="15:15" x14ac:dyDescent="0.2">
      <c r="O40091" s="62"/>
    </row>
    <row r="40092" spans="15:15" x14ac:dyDescent="0.2">
      <c r="O40092" s="62"/>
    </row>
    <row r="40093" spans="15:15" x14ac:dyDescent="0.2">
      <c r="O40093" s="62"/>
    </row>
    <row r="40094" spans="15:15" x14ac:dyDescent="0.2">
      <c r="O40094" s="62"/>
    </row>
    <row r="40095" spans="15:15" x14ac:dyDescent="0.2">
      <c r="O40095" s="62"/>
    </row>
    <row r="40096" spans="15:15" x14ac:dyDescent="0.2">
      <c r="O40096" s="62"/>
    </row>
    <row r="40097" spans="15:15" x14ac:dyDescent="0.2">
      <c r="O40097" s="62"/>
    </row>
    <row r="40098" spans="15:15" x14ac:dyDescent="0.2">
      <c r="O40098" s="62"/>
    </row>
    <row r="40099" spans="15:15" x14ac:dyDescent="0.2">
      <c r="O40099" s="62"/>
    </row>
    <row r="40100" spans="15:15" x14ac:dyDescent="0.2">
      <c r="O40100" s="62"/>
    </row>
    <row r="40101" spans="15:15" x14ac:dyDescent="0.2">
      <c r="O40101" s="62"/>
    </row>
    <row r="40102" spans="15:15" x14ac:dyDescent="0.2">
      <c r="O40102" s="62"/>
    </row>
    <row r="40103" spans="15:15" x14ac:dyDescent="0.2">
      <c r="O40103" s="62"/>
    </row>
    <row r="40104" spans="15:15" x14ac:dyDescent="0.2">
      <c r="O40104" s="62"/>
    </row>
    <row r="40105" spans="15:15" x14ac:dyDescent="0.2">
      <c r="O40105" s="62"/>
    </row>
    <row r="40106" spans="15:15" x14ac:dyDescent="0.2">
      <c r="O40106" s="62"/>
    </row>
    <row r="40107" spans="15:15" x14ac:dyDescent="0.2">
      <c r="O40107" s="62"/>
    </row>
    <row r="40108" spans="15:15" x14ac:dyDescent="0.2">
      <c r="O40108" s="62"/>
    </row>
    <row r="40109" spans="15:15" x14ac:dyDescent="0.2">
      <c r="O40109" s="62"/>
    </row>
    <row r="40110" spans="15:15" x14ac:dyDescent="0.2">
      <c r="O40110" s="62"/>
    </row>
    <row r="40111" spans="15:15" x14ac:dyDescent="0.2">
      <c r="O40111" s="62"/>
    </row>
    <row r="40112" spans="15:15" x14ac:dyDescent="0.2">
      <c r="O40112" s="62"/>
    </row>
    <row r="40113" spans="15:15" x14ac:dyDescent="0.2">
      <c r="O40113" s="62"/>
    </row>
    <row r="40114" spans="15:15" x14ac:dyDescent="0.2">
      <c r="O40114" s="62"/>
    </row>
    <row r="40115" spans="15:15" x14ac:dyDescent="0.2">
      <c r="O40115" s="62"/>
    </row>
    <row r="40116" spans="15:15" x14ac:dyDescent="0.2">
      <c r="O40116" s="62"/>
    </row>
    <row r="40117" spans="15:15" x14ac:dyDescent="0.2">
      <c r="O40117" s="62"/>
    </row>
    <row r="40118" spans="15:15" x14ac:dyDescent="0.2">
      <c r="O40118" s="62"/>
    </row>
    <row r="40119" spans="15:15" x14ac:dyDescent="0.2">
      <c r="O40119" s="62"/>
    </row>
    <row r="40120" spans="15:15" x14ac:dyDescent="0.2">
      <c r="O40120" s="62"/>
    </row>
    <row r="40121" spans="15:15" x14ac:dyDescent="0.2">
      <c r="O40121" s="62"/>
    </row>
    <row r="40122" spans="15:15" x14ac:dyDescent="0.2">
      <c r="O40122" s="62"/>
    </row>
    <row r="40123" spans="15:15" x14ac:dyDescent="0.2">
      <c r="O40123" s="62"/>
    </row>
    <row r="40124" spans="15:15" x14ac:dyDescent="0.2">
      <c r="O40124" s="62"/>
    </row>
    <row r="40125" spans="15:15" x14ac:dyDescent="0.2">
      <c r="O40125" s="62"/>
    </row>
    <row r="40126" spans="15:15" x14ac:dyDescent="0.2">
      <c r="O40126" s="62"/>
    </row>
    <row r="40127" spans="15:15" x14ac:dyDescent="0.2">
      <c r="O40127" s="62"/>
    </row>
    <row r="40128" spans="15:15" x14ac:dyDescent="0.2">
      <c r="O40128" s="62"/>
    </row>
    <row r="40129" spans="15:15" x14ac:dyDescent="0.2">
      <c r="O40129" s="62"/>
    </row>
    <row r="40130" spans="15:15" x14ac:dyDescent="0.2">
      <c r="O40130" s="62"/>
    </row>
    <row r="40131" spans="15:15" x14ac:dyDescent="0.2">
      <c r="O40131" s="62"/>
    </row>
    <row r="40132" spans="15:15" x14ac:dyDescent="0.2">
      <c r="O40132" s="62"/>
    </row>
    <row r="40133" spans="15:15" x14ac:dyDescent="0.2">
      <c r="O40133" s="62"/>
    </row>
    <row r="40134" spans="15:15" x14ac:dyDescent="0.2">
      <c r="O40134" s="62"/>
    </row>
    <row r="40135" spans="15:15" x14ac:dyDescent="0.2">
      <c r="O40135" s="62"/>
    </row>
    <row r="40136" spans="15:15" x14ac:dyDescent="0.2">
      <c r="O40136" s="62"/>
    </row>
    <row r="40137" spans="15:15" x14ac:dyDescent="0.2">
      <c r="O40137" s="62"/>
    </row>
    <row r="40138" spans="15:15" x14ac:dyDescent="0.2">
      <c r="O40138" s="62"/>
    </row>
    <row r="40139" spans="15:15" x14ac:dyDescent="0.2">
      <c r="O40139" s="62"/>
    </row>
    <row r="40140" spans="15:15" x14ac:dyDescent="0.2">
      <c r="O40140" s="62"/>
    </row>
    <row r="40141" spans="15:15" x14ac:dyDescent="0.2">
      <c r="O40141" s="62"/>
    </row>
    <row r="40142" spans="15:15" x14ac:dyDescent="0.2">
      <c r="O40142" s="62"/>
    </row>
    <row r="40143" spans="15:15" x14ac:dyDescent="0.2">
      <c r="O40143" s="62"/>
    </row>
    <row r="40144" spans="15:15" x14ac:dyDescent="0.2">
      <c r="O40144" s="62"/>
    </row>
    <row r="40145" spans="15:15" x14ac:dyDescent="0.2">
      <c r="O40145" s="62"/>
    </row>
    <row r="40146" spans="15:15" x14ac:dyDescent="0.2">
      <c r="O40146" s="62"/>
    </row>
    <row r="40147" spans="15:15" x14ac:dyDescent="0.2">
      <c r="O40147" s="62"/>
    </row>
    <row r="40148" spans="15:15" x14ac:dyDescent="0.2">
      <c r="O40148" s="62"/>
    </row>
    <row r="40149" spans="15:15" x14ac:dyDescent="0.2">
      <c r="O40149" s="62"/>
    </row>
    <row r="40150" spans="15:15" x14ac:dyDescent="0.2">
      <c r="O40150" s="62"/>
    </row>
    <row r="40151" spans="15:15" x14ac:dyDescent="0.2">
      <c r="O40151" s="62"/>
    </row>
    <row r="40152" spans="15:15" x14ac:dyDescent="0.2">
      <c r="O40152" s="62"/>
    </row>
    <row r="40153" spans="15:15" x14ac:dyDescent="0.2">
      <c r="O40153" s="62"/>
    </row>
    <row r="40154" spans="15:15" x14ac:dyDescent="0.2">
      <c r="O40154" s="62"/>
    </row>
    <row r="40155" spans="15:15" x14ac:dyDescent="0.2">
      <c r="O40155" s="62"/>
    </row>
    <row r="40156" spans="15:15" x14ac:dyDescent="0.2">
      <c r="O40156" s="62"/>
    </row>
    <row r="40157" spans="15:15" x14ac:dyDescent="0.2">
      <c r="O40157" s="62"/>
    </row>
    <row r="40158" spans="15:15" x14ac:dyDescent="0.2">
      <c r="O40158" s="62"/>
    </row>
    <row r="40159" spans="15:15" x14ac:dyDescent="0.2">
      <c r="O40159" s="62"/>
    </row>
    <row r="40160" spans="15:15" x14ac:dyDescent="0.2">
      <c r="O40160" s="62"/>
    </row>
    <row r="40161" spans="15:15" x14ac:dyDescent="0.2">
      <c r="O40161" s="62"/>
    </row>
    <row r="40162" spans="15:15" x14ac:dyDescent="0.2">
      <c r="O40162" s="62"/>
    </row>
    <row r="40163" spans="15:15" x14ac:dyDescent="0.2">
      <c r="O40163" s="62"/>
    </row>
    <row r="40164" spans="15:15" x14ac:dyDescent="0.2">
      <c r="O40164" s="62"/>
    </row>
    <row r="40165" spans="15:15" x14ac:dyDescent="0.2">
      <c r="O40165" s="62"/>
    </row>
    <row r="40166" spans="15:15" x14ac:dyDescent="0.2">
      <c r="O40166" s="62"/>
    </row>
    <row r="40167" spans="15:15" x14ac:dyDescent="0.2">
      <c r="O40167" s="62"/>
    </row>
    <row r="40168" spans="15:15" x14ac:dyDescent="0.2">
      <c r="O40168" s="62"/>
    </row>
    <row r="40169" spans="15:15" x14ac:dyDescent="0.2">
      <c r="O40169" s="62"/>
    </row>
    <row r="40170" spans="15:15" x14ac:dyDescent="0.2">
      <c r="O40170" s="62"/>
    </row>
    <row r="40171" spans="15:15" x14ac:dyDescent="0.2">
      <c r="O40171" s="62"/>
    </row>
    <row r="40172" spans="15:15" x14ac:dyDescent="0.2">
      <c r="O40172" s="62"/>
    </row>
    <row r="40173" spans="15:15" x14ac:dyDescent="0.2">
      <c r="O40173" s="62"/>
    </row>
    <row r="40174" spans="15:15" x14ac:dyDescent="0.2">
      <c r="O40174" s="62"/>
    </row>
    <row r="40175" spans="15:15" x14ac:dyDescent="0.2">
      <c r="O40175" s="62"/>
    </row>
    <row r="40176" spans="15:15" x14ac:dyDescent="0.2">
      <c r="O40176" s="62"/>
    </row>
    <row r="40177" spans="15:15" x14ac:dyDescent="0.2">
      <c r="O40177" s="62"/>
    </row>
    <row r="40178" spans="15:15" x14ac:dyDescent="0.2">
      <c r="O40178" s="62"/>
    </row>
    <row r="40179" spans="15:15" x14ac:dyDescent="0.2">
      <c r="O40179" s="62"/>
    </row>
    <row r="40180" spans="15:15" x14ac:dyDescent="0.2">
      <c r="O40180" s="62"/>
    </row>
    <row r="40181" spans="15:15" x14ac:dyDescent="0.2">
      <c r="O40181" s="62"/>
    </row>
    <row r="40182" spans="15:15" x14ac:dyDescent="0.2">
      <c r="O40182" s="62"/>
    </row>
    <row r="40183" spans="15:15" x14ac:dyDescent="0.2">
      <c r="O40183" s="62"/>
    </row>
    <row r="40184" spans="15:15" x14ac:dyDescent="0.2">
      <c r="O40184" s="62"/>
    </row>
    <row r="40185" spans="15:15" x14ac:dyDescent="0.2">
      <c r="O40185" s="62"/>
    </row>
    <row r="40186" spans="15:15" x14ac:dyDescent="0.2">
      <c r="O40186" s="62"/>
    </row>
    <row r="40187" spans="15:15" x14ac:dyDescent="0.2">
      <c r="O40187" s="62"/>
    </row>
    <row r="40188" spans="15:15" x14ac:dyDescent="0.2">
      <c r="O40188" s="62"/>
    </row>
    <row r="40189" spans="15:15" x14ac:dyDescent="0.2">
      <c r="O40189" s="62"/>
    </row>
    <row r="40190" spans="15:15" x14ac:dyDescent="0.2">
      <c r="O40190" s="62"/>
    </row>
    <row r="40191" spans="15:15" x14ac:dyDescent="0.2">
      <c r="O40191" s="62"/>
    </row>
    <row r="40192" spans="15:15" x14ac:dyDescent="0.2">
      <c r="O40192" s="62"/>
    </row>
    <row r="40193" spans="15:15" x14ac:dyDescent="0.2">
      <c r="O40193" s="62"/>
    </row>
    <row r="40194" spans="15:15" x14ac:dyDescent="0.2">
      <c r="O40194" s="62"/>
    </row>
    <row r="40195" spans="15:15" x14ac:dyDescent="0.2">
      <c r="O40195" s="62"/>
    </row>
    <row r="40196" spans="15:15" x14ac:dyDescent="0.2">
      <c r="O40196" s="62"/>
    </row>
    <row r="40197" spans="15:15" x14ac:dyDescent="0.2">
      <c r="O40197" s="62"/>
    </row>
    <row r="40198" spans="15:15" x14ac:dyDescent="0.2">
      <c r="O40198" s="62"/>
    </row>
    <row r="40199" spans="15:15" x14ac:dyDescent="0.2">
      <c r="O40199" s="62"/>
    </row>
    <row r="40200" spans="15:15" x14ac:dyDescent="0.2">
      <c r="O40200" s="62"/>
    </row>
    <row r="40201" spans="15:15" x14ac:dyDescent="0.2">
      <c r="O40201" s="62"/>
    </row>
    <row r="40202" spans="15:15" x14ac:dyDescent="0.2">
      <c r="O40202" s="62"/>
    </row>
    <row r="40203" spans="15:15" x14ac:dyDescent="0.2">
      <c r="O40203" s="62"/>
    </row>
    <row r="40204" spans="15:15" x14ac:dyDescent="0.2">
      <c r="O40204" s="62"/>
    </row>
    <row r="40205" spans="15:15" x14ac:dyDescent="0.2">
      <c r="O40205" s="62"/>
    </row>
    <row r="40206" spans="15:15" x14ac:dyDescent="0.2">
      <c r="O40206" s="62"/>
    </row>
    <row r="40207" spans="15:15" x14ac:dyDescent="0.2">
      <c r="O40207" s="62"/>
    </row>
    <row r="40208" spans="15:15" x14ac:dyDescent="0.2">
      <c r="O40208" s="62"/>
    </row>
    <row r="40209" spans="15:15" x14ac:dyDescent="0.2">
      <c r="O40209" s="62"/>
    </row>
    <row r="40210" spans="15:15" x14ac:dyDescent="0.2">
      <c r="O40210" s="62"/>
    </row>
    <row r="40211" spans="15:15" x14ac:dyDescent="0.2">
      <c r="O40211" s="62"/>
    </row>
    <row r="40212" spans="15:15" x14ac:dyDescent="0.2">
      <c r="O40212" s="62"/>
    </row>
    <row r="40213" spans="15:15" x14ac:dyDescent="0.2">
      <c r="O40213" s="62"/>
    </row>
    <row r="40214" spans="15:15" x14ac:dyDescent="0.2">
      <c r="O40214" s="62"/>
    </row>
    <row r="40215" spans="15:15" x14ac:dyDescent="0.2">
      <c r="O40215" s="62"/>
    </row>
    <row r="40216" spans="15:15" x14ac:dyDescent="0.2">
      <c r="O40216" s="62"/>
    </row>
    <row r="40217" spans="15:15" x14ac:dyDescent="0.2">
      <c r="O40217" s="62"/>
    </row>
    <row r="40218" spans="15:15" x14ac:dyDescent="0.2">
      <c r="O40218" s="62"/>
    </row>
    <row r="40219" spans="15:15" x14ac:dyDescent="0.2">
      <c r="O40219" s="62"/>
    </row>
    <row r="40220" spans="15:15" x14ac:dyDescent="0.2">
      <c r="O40220" s="62"/>
    </row>
    <row r="40221" spans="15:15" x14ac:dyDescent="0.2">
      <c r="O40221" s="62"/>
    </row>
    <row r="40222" spans="15:15" x14ac:dyDescent="0.2">
      <c r="O40222" s="62"/>
    </row>
    <row r="40223" spans="15:15" x14ac:dyDescent="0.2">
      <c r="O40223" s="62"/>
    </row>
    <row r="40224" spans="15:15" x14ac:dyDescent="0.2">
      <c r="O40224" s="62"/>
    </row>
    <row r="40225" spans="15:15" x14ac:dyDescent="0.2">
      <c r="O40225" s="62"/>
    </row>
    <row r="40226" spans="15:15" x14ac:dyDescent="0.2">
      <c r="O40226" s="62"/>
    </row>
    <row r="40227" spans="15:15" x14ac:dyDescent="0.2">
      <c r="O40227" s="62"/>
    </row>
    <row r="40228" spans="15:15" x14ac:dyDescent="0.2">
      <c r="O40228" s="62"/>
    </row>
    <row r="40229" spans="15:15" x14ac:dyDescent="0.2">
      <c r="O40229" s="62"/>
    </row>
    <row r="40230" spans="15:15" x14ac:dyDescent="0.2">
      <c r="O40230" s="62"/>
    </row>
    <row r="40231" spans="15:15" x14ac:dyDescent="0.2">
      <c r="O40231" s="62"/>
    </row>
    <row r="40232" spans="15:15" x14ac:dyDescent="0.2">
      <c r="O40232" s="62"/>
    </row>
    <row r="40233" spans="15:15" x14ac:dyDescent="0.2">
      <c r="O40233" s="62"/>
    </row>
    <row r="40234" spans="15:15" x14ac:dyDescent="0.2">
      <c r="O40234" s="62"/>
    </row>
    <row r="40235" spans="15:15" x14ac:dyDescent="0.2">
      <c r="O40235" s="62"/>
    </row>
    <row r="40236" spans="15:15" x14ac:dyDescent="0.2">
      <c r="O40236" s="62"/>
    </row>
    <row r="40237" spans="15:15" x14ac:dyDescent="0.2">
      <c r="O40237" s="62"/>
    </row>
    <row r="40238" spans="15:15" x14ac:dyDescent="0.2">
      <c r="O40238" s="62"/>
    </row>
    <row r="40239" spans="15:15" x14ac:dyDescent="0.2">
      <c r="O40239" s="62"/>
    </row>
    <row r="40240" spans="15:15" x14ac:dyDescent="0.2">
      <c r="O40240" s="62"/>
    </row>
    <row r="40241" spans="15:15" x14ac:dyDescent="0.2">
      <c r="O40241" s="62"/>
    </row>
    <row r="40242" spans="15:15" x14ac:dyDescent="0.2">
      <c r="O40242" s="62"/>
    </row>
    <row r="40243" spans="15:15" x14ac:dyDescent="0.2">
      <c r="O40243" s="62"/>
    </row>
    <row r="40244" spans="15:15" x14ac:dyDescent="0.2">
      <c r="O40244" s="62"/>
    </row>
    <row r="40245" spans="15:15" x14ac:dyDescent="0.2">
      <c r="O40245" s="62"/>
    </row>
    <row r="40246" spans="15:15" x14ac:dyDescent="0.2">
      <c r="O40246" s="62"/>
    </row>
    <row r="40247" spans="15:15" x14ac:dyDescent="0.2">
      <c r="O40247" s="62"/>
    </row>
    <row r="40248" spans="15:15" x14ac:dyDescent="0.2">
      <c r="O40248" s="62"/>
    </row>
    <row r="40249" spans="15:15" x14ac:dyDescent="0.2">
      <c r="O40249" s="62"/>
    </row>
    <row r="40250" spans="15:15" x14ac:dyDescent="0.2">
      <c r="O40250" s="62"/>
    </row>
    <row r="40251" spans="15:15" x14ac:dyDescent="0.2">
      <c r="O40251" s="62"/>
    </row>
    <row r="40252" spans="15:15" x14ac:dyDescent="0.2">
      <c r="O40252" s="62"/>
    </row>
    <row r="40253" spans="15:15" x14ac:dyDescent="0.2">
      <c r="O40253" s="62"/>
    </row>
    <row r="40254" spans="15:15" x14ac:dyDescent="0.2">
      <c r="O40254" s="62"/>
    </row>
    <row r="40255" spans="15:15" x14ac:dyDescent="0.2">
      <c r="O40255" s="62"/>
    </row>
    <row r="40256" spans="15:15" x14ac:dyDescent="0.2">
      <c r="O40256" s="62"/>
    </row>
    <row r="40257" spans="15:15" x14ac:dyDescent="0.2">
      <c r="O40257" s="62"/>
    </row>
    <row r="40258" spans="15:15" x14ac:dyDescent="0.2">
      <c r="O40258" s="62"/>
    </row>
    <row r="40259" spans="15:15" x14ac:dyDescent="0.2">
      <c r="O40259" s="62"/>
    </row>
    <row r="40260" spans="15:15" x14ac:dyDescent="0.2">
      <c r="O40260" s="62"/>
    </row>
    <row r="40261" spans="15:15" x14ac:dyDescent="0.2">
      <c r="O40261" s="62"/>
    </row>
    <row r="40262" spans="15:15" x14ac:dyDescent="0.2">
      <c r="O40262" s="62"/>
    </row>
    <row r="40263" spans="15:15" x14ac:dyDescent="0.2">
      <c r="O40263" s="62"/>
    </row>
    <row r="40264" spans="15:15" x14ac:dyDescent="0.2">
      <c r="O40264" s="62"/>
    </row>
    <row r="40265" spans="15:15" x14ac:dyDescent="0.2">
      <c r="O40265" s="62"/>
    </row>
    <row r="40266" spans="15:15" x14ac:dyDescent="0.2">
      <c r="O40266" s="62"/>
    </row>
    <row r="40267" spans="15:15" x14ac:dyDescent="0.2">
      <c r="O40267" s="62"/>
    </row>
    <row r="40268" spans="15:15" x14ac:dyDescent="0.2">
      <c r="O40268" s="62"/>
    </row>
    <row r="40269" spans="15:15" x14ac:dyDescent="0.2">
      <c r="O40269" s="62"/>
    </row>
    <row r="40270" spans="15:15" x14ac:dyDescent="0.2">
      <c r="O40270" s="62"/>
    </row>
    <row r="40271" spans="15:15" x14ac:dyDescent="0.2">
      <c r="O40271" s="62"/>
    </row>
    <row r="40272" spans="15:15" x14ac:dyDescent="0.2">
      <c r="O40272" s="62"/>
    </row>
    <row r="40273" spans="15:15" x14ac:dyDescent="0.2">
      <c r="O40273" s="62"/>
    </row>
    <row r="40274" spans="15:15" x14ac:dyDescent="0.2">
      <c r="O40274" s="62"/>
    </row>
    <row r="40275" spans="15:15" x14ac:dyDescent="0.2">
      <c r="O40275" s="62"/>
    </row>
    <row r="40276" spans="15:15" x14ac:dyDescent="0.2">
      <c r="O40276" s="62"/>
    </row>
    <row r="40277" spans="15:15" x14ac:dyDescent="0.2">
      <c r="O40277" s="62"/>
    </row>
    <row r="40278" spans="15:15" x14ac:dyDescent="0.2">
      <c r="O40278" s="62"/>
    </row>
    <row r="40279" spans="15:15" x14ac:dyDescent="0.2">
      <c r="O40279" s="62"/>
    </row>
    <row r="40280" spans="15:15" x14ac:dyDescent="0.2">
      <c r="O40280" s="62"/>
    </row>
    <row r="40281" spans="15:15" x14ac:dyDescent="0.2">
      <c r="O40281" s="62"/>
    </row>
    <row r="40282" spans="15:15" x14ac:dyDescent="0.2">
      <c r="O40282" s="62"/>
    </row>
    <row r="40283" spans="15:15" x14ac:dyDescent="0.2">
      <c r="O40283" s="62"/>
    </row>
    <row r="40284" spans="15:15" x14ac:dyDescent="0.2">
      <c r="O40284" s="62"/>
    </row>
    <row r="40285" spans="15:15" x14ac:dyDescent="0.2">
      <c r="O40285" s="62"/>
    </row>
    <row r="40286" spans="15:15" x14ac:dyDescent="0.2">
      <c r="O40286" s="62"/>
    </row>
    <row r="40287" spans="15:15" x14ac:dyDescent="0.2">
      <c r="O40287" s="62"/>
    </row>
    <row r="40288" spans="15:15" x14ac:dyDescent="0.2">
      <c r="O40288" s="62"/>
    </row>
    <row r="40289" spans="15:15" x14ac:dyDescent="0.2">
      <c r="O40289" s="62"/>
    </row>
    <row r="40290" spans="15:15" x14ac:dyDescent="0.2">
      <c r="O40290" s="62"/>
    </row>
    <row r="40291" spans="15:15" x14ac:dyDescent="0.2">
      <c r="O40291" s="62"/>
    </row>
    <row r="40292" spans="15:15" x14ac:dyDescent="0.2">
      <c r="O40292" s="62"/>
    </row>
    <row r="40293" spans="15:15" x14ac:dyDescent="0.2">
      <c r="O40293" s="62"/>
    </row>
    <row r="40294" spans="15:15" x14ac:dyDescent="0.2">
      <c r="O40294" s="62"/>
    </row>
    <row r="40295" spans="15:15" x14ac:dyDescent="0.2">
      <c r="O40295" s="62"/>
    </row>
    <row r="40296" spans="15:15" x14ac:dyDescent="0.2">
      <c r="O40296" s="62"/>
    </row>
    <row r="40297" spans="15:15" x14ac:dyDescent="0.2">
      <c r="O40297" s="62"/>
    </row>
    <row r="40298" spans="15:15" x14ac:dyDescent="0.2">
      <c r="O40298" s="62"/>
    </row>
    <row r="40299" spans="15:15" x14ac:dyDescent="0.2">
      <c r="O40299" s="62"/>
    </row>
    <row r="40300" spans="15:15" x14ac:dyDescent="0.2">
      <c r="O40300" s="62"/>
    </row>
    <row r="40301" spans="15:15" x14ac:dyDescent="0.2">
      <c r="O40301" s="62"/>
    </row>
    <row r="40302" spans="15:15" x14ac:dyDescent="0.2">
      <c r="O40302" s="62"/>
    </row>
    <row r="40303" spans="15:15" x14ac:dyDescent="0.2">
      <c r="O40303" s="62"/>
    </row>
    <row r="40304" spans="15:15" x14ac:dyDescent="0.2">
      <c r="O40304" s="62"/>
    </row>
    <row r="40305" spans="15:15" x14ac:dyDescent="0.2">
      <c r="O40305" s="62"/>
    </row>
    <row r="40306" spans="15:15" x14ac:dyDescent="0.2">
      <c r="O40306" s="62"/>
    </row>
    <row r="40307" spans="15:15" x14ac:dyDescent="0.2">
      <c r="O40307" s="62"/>
    </row>
    <row r="40308" spans="15:15" x14ac:dyDescent="0.2">
      <c r="O40308" s="62"/>
    </row>
    <row r="40309" spans="15:15" x14ac:dyDescent="0.2">
      <c r="O40309" s="62"/>
    </row>
    <row r="40310" spans="15:15" x14ac:dyDescent="0.2">
      <c r="O40310" s="62"/>
    </row>
    <row r="40311" spans="15:15" x14ac:dyDescent="0.2">
      <c r="O40311" s="62"/>
    </row>
    <row r="40312" spans="15:15" x14ac:dyDescent="0.2">
      <c r="O40312" s="62"/>
    </row>
    <row r="40313" spans="15:15" x14ac:dyDescent="0.2">
      <c r="O40313" s="62"/>
    </row>
    <row r="40314" spans="15:15" x14ac:dyDescent="0.2">
      <c r="O40314" s="62"/>
    </row>
    <row r="40315" spans="15:15" x14ac:dyDescent="0.2">
      <c r="O40315" s="62"/>
    </row>
    <row r="40316" spans="15:15" x14ac:dyDescent="0.2">
      <c r="O40316" s="62"/>
    </row>
    <row r="40317" spans="15:15" x14ac:dyDescent="0.2">
      <c r="O40317" s="62"/>
    </row>
    <row r="40318" spans="15:15" x14ac:dyDescent="0.2">
      <c r="O40318" s="62"/>
    </row>
    <row r="40319" spans="15:15" x14ac:dyDescent="0.2">
      <c r="O40319" s="62"/>
    </row>
    <row r="40320" spans="15:15" x14ac:dyDescent="0.2">
      <c r="O40320" s="62"/>
    </row>
    <row r="40321" spans="15:15" x14ac:dyDescent="0.2">
      <c r="O40321" s="62"/>
    </row>
    <row r="40322" spans="15:15" x14ac:dyDescent="0.2">
      <c r="O40322" s="62"/>
    </row>
    <row r="40323" spans="15:15" x14ac:dyDescent="0.2">
      <c r="O40323" s="62"/>
    </row>
    <row r="40324" spans="15:15" x14ac:dyDescent="0.2">
      <c r="O40324" s="62"/>
    </row>
    <row r="40325" spans="15:15" x14ac:dyDescent="0.2">
      <c r="O40325" s="62"/>
    </row>
    <row r="40326" spans="15:15" x14ac:dyDescent="0.2">
      <c r="O40326" s="62"/>
    </row>
    <row r="40327" spans="15:15" x14ac:dyDescent="0.2">
      <c r="O40327" s="62"/>
    </row>
    <row r="40328" spans="15:15" x14ac:dyDescent="0.2">
      <c r="O40328" s="62"/>
    </row>
    <row r="40329" spans="15:15" x14ac:dyDescent="0.2">
      <c r="O40329" s="62"/>
    </row>
    <row r="40330" spans="15:15" x14ac:dyDescent="0.2">
      <c r="O40330" s="62"/>
    </row>
    <row r="40331" spans="15:15" x14ac:dyDescent="0.2">
      <c r="O40331" s="62"/>
    </row>
    <row r="40332" spans="15:15" x14ac:dyDescent="0.2">
      <c r="O40332" s="62"/>
    </row>
    <row r="40333" spans="15:15" x14ac:dyDescent="0.2">
      <c r="O40333" s="62"/>
    </row>
    <row r="40334" spans="15:15" x14ac:dyDescent="0.2">
      <c r="O40334" s="62"/>
    </row>
    <row r="40335" spans="15:15" x14ac:dyDescent="0.2">
      <c r="O40335" s="62"/>
    </row>
    <row r="40336" spans="15:15" x14ac:dyDescent="0.2">
      <c r="O40336" s="62"/>
    </row>
    <row r="40337" spans="15:15" x14ac:dyDescent="0.2">
      <c r="O40337" s="62"/>
    </row>
    <row r="40338" spans="15:15" x14ac:dyDescent="0.2">
      <c r="O40338" s="62"/>
    </row>
    <row r="40339" spans="15:15" x14ac:dyDescent="0.2">
      <c r="O40339" s="62"/>
    </row>
    <row r="40340" spans="15:15" x14ac:dyDescent="0.2">
      <c r="O40340" s="62"/>
    </row>
    <row r="40341" spans="15:15" x14ac:dyDescent="0.2">
      <c r="O40341" s="62"/>
    </row>
    <row r="40342" spans="15:15" x14ac:dyDescent="0.2">
      <c r="O40342" s="62"/>
    </row>
    <row r="40343" spans="15:15" x14ac:dyDescent="0.2">
      <c r="O40343" s="62"/>
    </row>
    <row r="40344" spans="15:15" x14ac:dyDescent="0.2">
      <c r="O40344" s="62"/>
    </row>
    <row r="40345" spans="15:15" x14ac:dyDescent="0.2">
      <c r="O40345" s="62"/>
    </row>
    <row r="40346" spans="15:15" x14ac:dyDescent="0.2">
      <c r="O40346" s="62"/>
    </row>
    <row r="40347" spans="15:15" x14ac:dyDescent="0.2">
      <c r="O40347" s="62"/>
    </row>
    <row r="40348" spans="15:15" x14ac:dyDescent="0.2">
      <c r="O40348" s="62"/>
    </row>
    <row r="40349" spans="15:15" x14ac:dyDescent="0.2">
      <c r="O40349" s="62"/>
    </row>
    <row r="40350" spans="15:15" x14ac:dyDescent="0.2">
      <c r="O40350" s="62"/>
    </row>
    <row r="40351" spans="15:15" x14ac:dyDescent="0.2">
      <c r="O40351" s="62"/>
    </row>
    <row r="40352" spans="15:15" x14ac:dyDescent="0.2">
      <c r="O40352" s="62"/>
    </row>
    <row r="40353" spans="15:15" x14ac:dyDescent="0.2">
      <c r="O40353" s="62"/>
    </row>
    <row r="40354" spans="15:15" x14ac:dyDescent="0.2">
      <c r="O40354" s="62"/>
    </row>
    <row r="40355" spans="15:15" x14ac:dyDescent="0.2">
      <c r="O40355" s="62"/>
    </row>
    <row r="40356" spans="15:15" x14ac:dyDescent="0.2">
      <c r="O40356" s="62"/>
    </row>
    <row r="40357" spans="15:15" x14ac:dyDescent="0.2">
      <c r="O40357" s="62"/>
    </row>
    <row r="40358" spans="15:15" x14ac:dyDescent="0.2">
      <c r="O40358" s="62"/>
    </row>
    <row r="40359" spans="15:15" x14ac:dyDescent="0.2">
      <c r="O40359" s="62"/>
    </row>
    <row r="40360" spans="15:15" x14ac:dyDescent="0.2">
      <c r="O40360" s="62"/>
    </row>
    <row r="40361" spans="15:15" x14ac:dyDescent="0.2">
      <c r="O40361" s="62"/>
    </row>
    <row r="40362" spans="15:15" x14ac:dyDescent="0.2">
      <c r="O40362" s="62"/>
    </row>
    <row r="40363" spans="15:15" x14ac:dyDescent="0.2">
      <c r="O40363" s="62"/>
    </row>
    <row r="40364" spans="15:15" x14ac:dyDescent="0.2">
      <c r="O40364" s="62"/>
    </row>
    <row r="40365" spans="15:15" x14ac:dyDescent="0.2">
      <c r="O40365" s="62"/>
    </row>
    <row r="40366" spans="15:15" x14ac:dyDescent="0.2">
      <c r="O40366" s="62"/>
    </row>
    <row r="40367" spans="15:15" x14ac:dyDescent="0.2">
      <c r="O40367" s="62"/>
    </row>
    <row r="40368" spans="15:15" x14ac:dyDescent="0.2">
      <c r="O40368" s="62"/>
    </row>
    <row r="40369" spans="15:15" x14ac:dyDescent="0.2">
      <c r="O40369" s="62"/>
    </row>
    <row r="40370" spans="15:15" x14ac:dyDescent="0.2">
      <c r="O40370" s="62"/>
    </row>
    <row r="40371" spans="15:15" x14ac:dyDescent="0.2">
      <c r="O40371" s="62"/>
    </row>
    <row r="40372" spans="15:15" x14ac:dyDescent="0.2">
      <c r="O40372" s="62"/>
    </row>
    <row r="40373" spans="15:15" x14ac:dyDescent="0.2">
      <c r="O40373" s="62"/>
    </row>
    <row r="40374" spans="15:15" x14ac:dyDescent="0.2">
      <c r="O40374" s="62"/>
    </row>
    <row r="40375" spans="15:15" x14ac:dyDescent="0.2">
      <c r="O40375" s="62"/>
    </row>
    <row r="40376" spans="15:15" x14ac:dyDescent="0.2">
      <c r="O40376" s="62"/>
    </row>
    <row r="40377" spans="15:15" x14ac:dyDescent="0.2">
      <c r="O40377" s="62"/>
    </row>
    <row r="40378" spans="15:15" x14ac:dyDescent="0.2">
      <c r="O40378" s="62"/>
    </row>
    <row r="40379" spans="15:15" x14ac:dyDescent="0.2">
      <c r="O40379" s="62"/>
    </row>
    <row r="40380" spans="15:15" x14ac:dyDescent="0.2">
      <c r="O40380" s="62"/>
    </row>
    <row r="40381" spans="15:15" x14ac:dyDescent="0.2">
      <c r="O40381" s="62"/>
    </row>
    <row r="40382" spans="15:15" x14ac:dyDescent="0.2">
      <c r="O40382" s="62"/>
    </row>
    <row r="40383" spans="15:15" x14ac:dyDescent="0.2">
      <c r="O40383" s="62"/>
    </row>
    <row r="40384" spans="15:15" x14ac:dyDescent="0.2">
      <c r="O40384" s="62"/>
    </row>
    <row r="40385" spans="15:15" x14ac:dyDescent="0.2">
      <c r="O40385" s="62"/>
    </row>
    <row r="40386" spans="15:15" x14ac:dyDescent="0.2">
      <c r="O40386" s="62"/>
    </row>
    <row r="40387" spans="15:15" x14ac:dyDescent="0.2">
      <c r="O40387" s="62"/>
    </row>
    <row r="40388" spans="15:15" x14ac:dyDescent="0.2">
      <c r="O40388" s="62"/>
    </row>
    <row r="40389" spans="15:15" x14ac:dyDescent="0.2">
      <c r="O40389" s="62"/>
    </row>
    <row r="40390" spans="15:15" x14ac:dyDescent="0.2">
      <c r="O40390" s="62"/>
    </row>
    <row r="40391" spans="15:15" x14ac:dyDescent="0.2">
      <c r="O40391" s="62"/>
    </row>
    <row r="40392" spans="15:15" x14ac:dyDescent="0.2">
      <c r="O40392" s="62"/>
    </row>
    <row r="40393" spans="15:15" x14ac:dyDescent="0.2">
      <c r="O40393" s="62"/>
    </row>
    <row r="40394" spans="15:15" x14ac:dyDescent="0.2">
      <c r="O40394" s="62"/>
    </row>
    <row r="40395" spans="15:15" x14ac:dyDescent="0.2">
      <c r="O40395" s="62"/>
    </row>
    <row r="40396" spans="15:15" x14ac:dyDescent="0.2">
      <c r="O40396" s="62"/>
    </row>
    <row r="40397" spans="15:15" x14ac:dyDescent="0.2">
      <c r="O40397" s="62"/>
    </row>
    <row r="40398" spans="15:15" x14ac:dyDescent="0.2">
      <c r="O40398" s="62"/>
    </row>
    <row r="40399" spans="15:15" x14ac:dyDescent="0.2">
      <c r="O40399" s="62"/>
    </row>
    <row r="40400" spans="15:15" x14ac:dyDescent="0.2">
      <c r="O40400" s="62"/>
    </row>
    <row r="40401" spans="15:15" x14ac:dyDescent="0.2">
      <c r="O40401" s="62"/>
    </row>
    <row r="40402" spans="15:15" x14ac:dyDescent="0.2">
      <c r="O40402" s="62"/>
    </row>
    <row r="40403" spans="15:15" x14ac:dyDescent="0.2">
      <c r="O40403" s="62"/>
    </row>
    <row r="40404" spans="15:15" x14ac:dyDescent="0.2">
      <c r="O40404" s="62"/>
    </row>
    <row r="40405" spans="15:15" x14ac:dyDescent="0.2">
      <c r="O40405" s="62"/>
    </row>
    <row r="40406" spans="15:15" x14ac:dyDescent="0.2">
      <c r="O40406" s="62"/>
    </row>
    <row r="40407" spans="15:15" x14ac:dyDescent="0.2">
      <c r="O40407" s="62"/>
    </row>
    <row r="40408" spans="15:15" x14ac:dyDescent="0.2">
      <c r="O40408" s="62"/>
    </row>
    <row r="40409" spans="15:15" x14ac:dyDescent="0.2">
      <c r="O40409" s="62"/>
    </row>
    <row r="40410" spans="15:15" x14ac:dyDescent="0.2">
      <c r="O40410" s="62"/>
    </row>
    <row r="40411" spans="15:15" x14ac:dyDescent="0.2">
      <c r="O40411" s="62"/>
    </row>
    <row r="40412" spans="15:15" x14ac:dyDescent="0.2">
      <c r="O40412" s="62"/>
    </row>
    <row r="40413" spans="15:15" x14ac:dyDescent="0.2">
      <c r="O40413" s="62"/>
    </row>
    <row r="40414" spans="15:15" x14ac:dyDescent="0.2">
      <c r="O40414" s="62"/>
    </row>
    <row r="40415" spans="15:15" x14ac:dyDescent="0.2">
      <c r="O40415" s="62"/>
    </row>
    <row r="40416" spans="15:15" x14ac:dyDescent="0.2">
      <c r="O40416" s="62"/>
    </row>
    <row r="40417" spans="15:15" x14ac:dyDescent="0.2">
      <c r="O40417" s="62"/>
    </row>
    <row r="40418" spans="15:15" x14ac:dyDescent="0.2">
      <c r="O40418" s="62"/>
    </row>
    <row r="40419" spans="15:15" x14ac:dyDescent="0.2">
      <c r="O40419" s="62"/>
    </row>
    <row r="40420" spans="15:15" x14ac:dyDescent="0.2">
      <c r="O40420" s="62"/>
    </row>
    <row r="40421" spans="15:15" x14ac:dyDescent="0.2">
      <c r="O40421" s="62"/>
    </row>
    <row r="40422" spans="15:15" x14ac:dyDescent="0.2">
      <c r="O40422" s="62"/>
    </row>
    <row r="40423" spans="15:15" x14ac:dyDescent="0.2">
      <c r="O40423" s="62"/>
    </row>
    <row r="40424" spans="15:15" x14ac:dyDescent="0.2">
      <c r="O40424" s="62"/>
    </row>
    <row r="40425" spans="15:15" x14ac:dyDescent="0.2">
      <c r="O40425" s="62"/>
    </row>
    <row r="40426" spans="15:15" x14ac:dyDescent="0.2">
      <c r="O40426" s="62"/>
    </row>
    <row r="40427" spans="15:15" x14ac:dyDescent="0.2">
      <c r="O40427" s="62"/>
    </row>
    <row r="40428" spans="15:15" x14ac:dyDescent="0.2">
      <c r="O40428" s="62"/>
    </row>
    <row r="40429" spans="15:15" x14ac:dyDescent="0.2">
      <c r="O40429" s="62"/>
    </row>
    <row r="40430" spans="15:15" x14ac:dyDescent="0.2">
      <c r="O40430" s="62"/>
    </row>
    <row r="40431" spans="15:15" x14ac:dyDescent="0.2">
      <c r="O40431" s="62"/>
    </row>
    <row r="40432" spans="15:15" x14ac:dyDescent="0.2">
      <c r="O40432" s="62"/>
    </row>
    <row r="40433" spans="15:15" x14ac:dyDescent="0.2">
      <c r="O40433" s="62"/>
    </row>
    <row r="40434" spans="15:15" x14ac:dyDescent="0.2">
      <c r="O40434" s="62"/>
    </row>
    <row r="40435" spans="15:15" x14ac:dyDescent="0.2">
      <c r="O40435" s="62"/>
    </row>
    <row r="40436" spans="15:15" x14ac:dyDescent="0.2">
      <c r="O40436" s="62"/>
    </row>
    <row r="40437" spans="15:15" x14ac:dyDescent="0.2">
      <c r="O40437" s="62"/>
    </row>
    <row r="40438" spans="15:15" x14ac:dyDescent="0.2">
      <c r="O40438" s="62"/>
    </row>
    <row r="40439" spans="15:15" x14ac:dyDescent="0.2">
      <c r="O40439" s="62"/>
    </row>
    <row r="40440" spans="15:15" x14ac:dyDescent="0.2">
      <c r="O40440" s="62"/>
    </row>
    <row r="40441" spans="15:15" x14ac:dyDescent="0.2">
      <c r="O40441" s="62"/>
    </row>
    <row r="40442" spans="15:15" x14ac:dyDescent="0.2">
      <c r="O40442" s="62"/>
    </row>
    <row r="40443" spans="15:15" x14ac:dyDescent="0.2">
      <c r="O40443" s="62"/>
    </row>
    <row r="40444" spans="15:15" x14ac:dyDescent="0.2">
      <c r="O40444" s="62"/>
    </row>
    <row r="40445" spans="15:15" x14ac:dyDescent="0.2">
      <c r="O40445" s="62"/>
    </row>
    <row r="40446" spans="15:15" x14ac:dyDescent="0.2">
      <c r="O40446" s="62"/>
    </row>
    <row r="40447" spans="15:15" x14ac:dyDescent="0.2">
      <c r="O40447" s="62"/>
    </row>
    <row r="40448" spans="15:15" x14ac:dyDescent="0.2">
      <c r="O40448" s="62"/>
    </row>
    <row r="40449" spans="15:15" x14ac:dyDescent="0.2">
      <c r="O40449" s="62"/>
    </row>
    <row r="40450" spans="15:15" x14ac:dyDescent="0.2">
      <c r="O40450" s="62"/>
    </row>
    <row r="40451" spans="15:15" x14ac:dyDescent="0.2">
      <c r="O40451" s="62"/>
    </row>
    <row r="40452" spans="15:15" x14ac:dyDescent="0.2">
      <c r="O40452" s="62"/>
    </row>
    <row r="40453" spans="15:15" x14ac:dyDescent="0.2">
      <c r="O40453" s="62"/>
    </row>
    <row r="40454" spans="15:15" x14ac:dyDescent="0.2">
      <c r="O40454" s="62"/>
    </row>
    <row r="40455" spans="15:15" x14ac:dyDescent="0.2">
      <c r="O40455" s="62"/>
    </row>
    <row r="40456" spans="15:15" x14ac:dyDescent="0.2">
      <c r="O40456" s="62"/>
    </row>
    <row r="40457" spans="15:15" x14ac:dyDescent="0.2">
      <c r="O40457" s="62"/>
    </row>
    <row r="40458" spans="15:15" x14ac:dyDescent="0.2">
      <c r="O40458" s="62"/>
    </row>
    <row r="40459" spans="15:15" x14ac:dyDescent="0.2">
      <c r="O40459" s="62"/>
    </row>
    <row r="40460" spans="15:15" x14ac:dyDescent="0.2">
      <c r="O40460" s="62"/>
    </row>
    <row r="40461" spans="15:15" x14ac:dyDescent="0.2">
      <c r="O40461" s="62"/>
    </row>
    <row r="40462" spans="15:15" x14ac:dyDescent="0.2">
      <c r="O40462" s="62"/>
    </row>
    <row r="40463" spans="15:15" x14ac:dyDescent="0.2">
      <c r="O40463" s="62"/>
    </row>
    <row r="40464" spans="15:15" x14ac:dyDescent="0.2">
      <c r="O40464" s="62"/>
    </row>
    <row r="40465" spans="15:15" x14ac:dyDescent="0.2">
      <c r="O40465" s="62"/>
    </row>
    <row r="40466" spans="15:15" x14ac:dyDescent="0.2">
      <c r="O40466" s="62"/>
    </row>
    <row r="40467" spans="15:15" x14ac:dyDescent="0.2">
      <c r="O40467" s="62"/>
    </row>
    <row r="40468" spans="15:15" x14ac:dyDescent="0.2">
      <c r="O40468" s="62"/>
    </row>
    <row r="40469" spans="15:15" x14ac:dyDescent="0.2">
      <c r="O40469" s="62"/>
    </row>
    <row r="40470" spans="15:15" x14ac:dyDescent="0.2">
      <c r="O40470" s="62"/>
    </row>
    <row r="40471" spans="15:15" x14ac:dyDescent="0.2">
      <c r="O40471" s="62"/>
    </row>
    <row r="40472" spans="15:15" x14ac:dyDescent="0.2">
      <c r="O40472" s="62"/>
    </row>
    <row r="40473" spans="15:15" x14ac:dyDescent="0.2">
      <c r="O40473" s="62"/>
    </row>
    <row r="40474" spans="15:15" x14ac:dyDescent="0.2">
      <c r="O40474" s="62"/>
    </row>
    <row r="40475" spans="15:15" x14ac:dyDescent="0.2">
      <c r="O40475" s="62"/>
    </row>
    <row r="40476" spans="15:15" x14ac:dyDescent="0.2">
      <c r="O40476" s="62"/>
    </row>
    <row r="40477" spans="15:15" x14ac:dyDescent="0.2">
      <c r="O40477" s="62"/>
    </row>
    <row r="40478" spans="15:15" x14ac:dyDescent="0.2">
      <c r="O40478" s="62"/>
    </row>
    <row r="40479" spans="15:15" x14ac:dyDescent="0.2">
      <c r="O40479" s="62"/>
    </row>
    <row r="40480" spans="15:15" x14ac:dyDescent="0.2">
      <c r="O40480" s="62"/>
    </row>
    <row r="40481" spans="15:15" x14ac:dyDescent="0.2">
      <c r="O40481" s="62"/>
    </row>
    <row r="40482" spans="15:15" x14ac:dyDescent="0.2">
      <c r="O40482" s="62"/>
    </row>
    <row r="40483" spans="15:15" x14ac:dyDescent="0.2">
      <c r="O40483" s="62"/>
    </row>
    <row r="40484" spans="15:15" x14ac:dyDescent="0.2">
      <c r="O40484" s="62"/>
    </row>
    <row r="40485" spans="15:15" x14ac:dyDescent="0.2">
      <c r="O40485" s="62"/>
    </row>
    <row r="40486" spans="15:15" x14ac:dyDescent="0.2">
      <c r="O40486" s="62"/>
    </row>
    <row r="40487" spans="15:15" x14ac:dyDescent="0.2">
      <c r="O40487" s="62"/>
    </row>
    <row r="40488" spans="15:15" x14ac:dyDescent="0.2">
      <c r="O40488" s="62"/>
    </row>
    <row r="40489" spans="15:15" x14ac:dyDescent="0.2">
      <c r="O40489" s="62"/>
    </row>
    <row r="40490" spans="15:15" x14ac:dyDescent="0.2">
      <c r="O40490" s="62"/>
    </row>
    <row r="40491" spans="15:15" x14ac:dyDescent="0.2">
      <c r="O40491" s="62"/>
    </row>
    <row r="40492" spans="15:15" x14ac:dyDescent="0.2">
      <c r="O40492" s="62"/>
    </row>
    <row r="40493" spans="15:15" x14ac:dyDescent="0.2">
      <c r="O40493" s="62"/>
    </row>
    <row r="40494" spans="15:15" x14ac:dyDescent="0.2">
      <c r="O40494" s="62"/>
    </row>
    <row r="40495" spans="15:15" x14ac:dyDescent="0.2">
      <c r="O40495" s="62"/>
    </row>
    <row r="40496" spans="15:15" x14ac:dyDescent="0.2">
      <c r="O40496" s="62"/>
    </row>
    <row r="40497" spans="15:15" x14ac:dyDescent="0.2">
      <c r="O40497" s="62"/>
    </row>
    <row r="40498" spans="15:15" x14ac:dyDescent="0.2">
      <c r="O40498" s="62"/>
    </row>
    <row r="40499" spans="15:15" x14ac:dyDescent="0.2">
      <c r="O40499" s="62"/>
    </row>
    <row r="40500" spans="15:15" x14ac:dyDescent="0.2">
      <c r="O40500" s="62"/>
    </row>
    <row r="40501" spans="15:15" x14ac:dyDescent="0.2">
      <c r="O40501" s="62"/>
    </row>
    <row r="40502" spans="15:15" x14ac:dyDescent="0.2">
      <c r="O40502" s="62"/>
    </row>
    <row r="40503" spans="15:15" x14ac:dyDescent="0.2">
      <c r="O40503" s="62"/>
    </row>
    <row r="40504" spans="15:15" x14ac:dyDescent="0.2">
      <c r="O40504" s="62"/>
    </row>
    <row r="40505" spans="15:15" x14ac:dyDescent="0.2">
      <c r="O40505" s="62"/>
    </row>
    <row r="40506" spans="15:15" x14ac:dyDescent="0.2">
      <c r="O40506" s="62"/>
    </row>
    <row r="40507" spans="15:15" x14ac:dyDescent="0.2">
      <c r="O40507" s="62"/>
    </row>
    <row r="40508" spans="15:15" x14ac:dyDescent="0.2">
      <c r="O40508" s="62"/>
    </row>
    <row r="40509" spans="15:15" x14ac:dyDescent="0.2">
      <c r="O40509" s="62"/>
    </row>
    <row r="40510" spans="15:15" x14ac:dyDescent="0.2">
      <c r="O40510" s="62"/>
    </row>
    <row r="40511" spans="15:15" x14ac:dyDescent="0.2">
      <c r="O40511" s="62"/>
    </row>
    <row r="40512" spans="15:15" x14ac:dyDescent="0.2">
      <c r="O40512" s="62"/>
    </row>
    <row r="40513" spans="15:15" x14ac:dyDescent="0.2">
      <c r="O40513" s="62"/>
    </row>
    <row r="40514" spans="15:15" x14ac:dyDescent="0.2">
      <c r="O40514" s="62"/>
    </row>
    <row r="40515" spans="15:15" x14ac:dyDescent="0.2">
      <c r="O40515" s="62"/>
    </row>
    <row r="40516" spans="15:15" x14ac:dyDescent="0.2">
      <c r="O40516" s="62"/>
    </row>
    <row r="40517" spans="15:15" x14ac:dyDescent="0.2">
      <c r="O40517" s="62"/>
    </row>
    <row r="40518" spans="15:15" x14ac:dyDescent="0.2">
      <c r="O40518" s="62"/>
    </row>
    <row r="40519" spans="15:15" x14ac:dyDescent="0.2">
      <c r="O40519" s="62"/>
    </row>
    <row r="40520" spans="15:15" x14ac:dyDescent="0.2">
      <c r="O40520" s="62"/>
    </row>
    <row r="40521" spans="15:15" x14ac:dyDescent="0.2">
      <c r="O40521" s="62"/>
    </row>
    <row r="40522" spans="15:15" x14ac:dyDescent="0.2">
      <c r="O40522" s="62"/>
    </row>
    <row r="40523" spans="15:15" x14ac:dyDescent="0.2">
      <c r="O40523" s="62"/>
    </row>
    <row r="40524" spans="15:15" x14ac:dyDescent="0.2">
      <c r="O40524" s="62"/>
    </row>
    <row r="40525" spans="15:15" x14ac:dyDescent="0.2">
      <c r="O40525" s="62"/>
    </row>
    <row r="40526" spans="15:15" x14ac:dyDescent="0.2">
      <c r="O40526" s="62"/>
    </row>
    <row r="40527" spans="15:15" x14ac:dyDescent="0.2">
      <c r="O40527" s="62"/>
    </row>
    <row r="40528" spans="15:15" x14ac:dyDescent="0.2">
      <c r="O40528" s="62"/>
    </row>
    <row r="40529" spans="15:15" x14ac:dyDescent="0.2">
      <c r="O40529" s="62"/>
    </row>
    <row r="40530" spans="15:15" x14ac:dyDescent="0.2">
      <c r="O40530" s="62"/>
    </row>
    <row r="40531" spans="15:15" x14ac:dyDescent="0.2">
      <c r="O40531" s="62"/>
    </row>
    <row r="40532" spans="15:15" x14ac:dyDescent="0.2">
      <c r="O40532" s="62"/>
    </row>
    <row r="40533" spans="15:15" x14ac:dyDescent="0.2">
      <c r="O40533" s="62"/>
    </row>
    <row r="40534" spans="15:15" x14ac:dyDescent="0.2">
      <c r="O40534" s="62"/>
    </row>
    <row r="40535" spans="15:15" x14ac:dyDescent="0.2">
      <c r="O40535" s="62"/>
    </row>
    <row r="40536" spans="15:15" x14ac:dyDescent="0.2">
      <c r="O40536" s="62"/>
    </row>
    <row r="40537" spans="15:15" x14ac:dyDescent="0.2">
      <c r="O40537" s="62"/>
    </row>
    <row r="40538" spans="15:15" x14ac:dyDescent="0.2">
      <c r="O40538" s="62"/>
    </row>
    <row r="40539" spans="15:15" x14ac:dyDescent="0.2">
      <c r="O40539" s="62"/>
    </row>
    <row r="40540" spans="15:15" x14ac:dyDescent="0.2">
      <c r="O40540" s="62"/>
    </row>
    <row r="40541" spans="15:15" x14ac:dyDescent="0.2">
      <c r="O40541" s="62"/>
    </row>
    <row r="40542" spans="15:15" x14ac:dyDescent="0.2">
      <c r="O40542" s="62"/>
    </row>
    <row r="40543" spans="15:15" x14ac:dyDescent="0.2">
      <c r="O40543" s="62"/>
    </row>
    <row r="40544" spans="15:15" x14ac:dyDescent="0.2">
      <c r="O40544" s="62"/>
    </row>
    <row r="40545" spans="15:15" x14ac:dyDescent="0.2">
      <c r="O40545" s="62"/>
    </row>
    <row r="40546" spans="15:15" x14ac:dyDescent="0.2">
      <c r="O40546" s="62"/>
    </row>
    <row r="40547" spans="15:15" x14ac:dyDescent="0.2">
      <c r="O40547" s="62"/>
    </row>
    <row r="40548" spans="15:15" x14ac:dyDescent="0.2">
      <c r="O40548" s="62"/>
    </row>
    <row r="40549" spans="15:15" x14ac:dyDescent="0.2">
      <c r="O40549" s="62"/>
    </row>
    <row r="40550" spans="15:15" x14ac:dyDescent="0.2">
      <c r="O40550" s="62"/>
    </row>
    <row r="40551" spans="15:15" x14ac:dyDescent="0.2">
      <c r="O40551" s="62"/>
    </row>
    <row r="40552" spans="15:15" x14ac:dyDescent="0.2">
      <c r="O40552" s="62"/>
    </row>
    <row r="40553" spans="15:15" x14ac:dyDescent="0.2">
      <c r="O40553" s="62"/>
    </row>
    <row r="40554" spans="15:15" x14ac:dyDescent="0.2">
      <c r="O40554" s="62"/>
    </row>
    <row r="40555" spans="15:15" x14ac:dyDescent="0.2">
      <c r="O40555" s="62"/>
    </row>
    <row r="40556" spans="15:15" x14ac:dyDescent="0.2">
      <c r="O40556" s="62"/>
    </row>
    <row r="40557" spans="15:15" x14ac:dyDescent="0.2">
      <c r="O40557" s="62"/>
    </row>
    <row r="40558" spans="15:15" x14ac:dyDescent="0.2">
      <c r="O40558" s="62"/>
    </row>
    <row r="40559" spans="15:15" x14ac:dyDescent="0.2">
      <c r="O40559" s="62"/>
    </row>
    <row r="40560" spans="15:15" x14ac:dyDescent="0.2">
      <c r="O40560" s="62"/>
    </row>
    <row r="40561" spans="15:15" x14ac:dyDescent="0.2">
      <c r="O40561" s="62"/>
    </row>
    <row r="40562" spans="15:15" x14ac:dyDescent="0.2">
      <c r="O40562" s="62"/>
    </row>
    <row r="40563" spans="15:15" x14ac:dyDescent="0.2">
      <c r="O40563" s="62"/>
    </row>
    <row r="40564" spans="15:15" x14ac:dyDescent="0.2">
      <c r="O40564" s="62"/>
    </row>
    <row r="40565" spans="15:15" x14ac:dyDescent="0.2">
      <c r="O40565" s="62"/>
    </row>
    <row r="40566" spans="15:15" x14ac:dyDescent="0.2">
      <c r="O40566" s="62"/>
    </row>
    <row r="40567" spans="15:15" x14ac:dyDescent="0.2">
      <c r="O40567" s="62"/>
    </row>
    <row r="40568" spans="15:15" x14ac:dyDescent="0.2">
      <c r="O40568" s="62"/>
    </row>
    <row r="40569" spans="15:15" x14ac:dyDescent="0.2">
      <c r="O40569" s="62"/>
    </row>
    <row r="40570" spans="15:15" x14ac:dyDescent="0.2">
      <c r="O40570" s="62"/>
    </row>
    <row r="40571" spans="15:15" x14ac:dyDescent="0.2">
      <c r="O40571" s="62"/>
    </row>
    <row r="40572" spans="15:15" x14ac:dyDescent="0.2">
      <c r="O40572" s="62"/>
    </row>
    <row r="40573" spans="15:15" x14ac:dyDescent="0.2">
      <c r="O40573" s="62"/>
    </row>
    <row r="40574" spans="15:15" x14ac:dyDescent="0.2">
      <c r="O40574" s="62"/>
    </row>
    <row r="40575" spans="15:15" x14ac:dyDescent="0.2">
      <c r="O40575" s="62"/>
    </row>
    <row r="40576" spans="15:15" x14ac:dyDescent="0.2">
      <c r="O40576" s="62"/>
    </row>
    <row r="40577" spans="15:15" x14ac:dyDescent="0.2">
      <c r="O40577" s="62"/>
    </row>
    <row r="40578" spans="15:15" x14ac:dyDescent="0.2">
      <c r="O40578" s="62"/>
    </row>
    <row r="40579" spans="15:15" x14ac:dyDescent="0.2">
      <c r="O40579" s="62"/>
    </row>
    <row r="40580" spans="15:15" x14ac:dyDescent="0.2">
      <c r="O40580" s="62"/>
    </row>
    <row r="40581" spans="15:15" x14ac:dyDescent="0.2">
      <c r="O40581" s="62"/>
    </row>
    <row r="40582" spans="15:15" x14ac:dyDescent="0.2">
      <c r="O40582" s="62"/>
    </row>
    <row r="40583" spans="15:15" x14ac:dyDescent="0.2">
      <c r="O40583" s="62"/>
    </row>
    <row r="40584" spans="15:15" x14ac:dyDescent="0.2">
      <c r="O40584" s="62"/>
    </row>
    <row r="40585" spans="15:15" x14ac:dyDescent="0.2">
      <c r="O40585" s="62"/>
    </row>
    <row r="40586" spans="15:15" x14ac:dyDescent="0.2">
      <c r="O40586" s="62"/>
    </row>
    <row r="40587" spans="15:15" x14ac:dyDescent="0.2">
      <c r="O40587" s="62"/>
    </row>
    <row r="40588" spans="15:15" x14ac:dyDescent="0.2">
      <c r="O40588" s="62"/>
    </row>
    <row r="40589" spans="15:15" x14ac:dyDescent="0.2">
      <c r="O40589" s="62"/>
    </row>
    <row r="40590" spans="15:15" x14ac:dyDescent="0.2">
      <c r="O40590" s="62"/>
    </row>
    <row r="40591" spans="15:15" x14ac:dyDescent="0.2">
      <c r="O40591" s="62"/>
    </row>
    <row r="40592" spans="15:15" x14ac:dyDescent="0.2">
      <c r="O40592" s="62"/>
    </row>
    <row r="40593" spans="15:15" x14ac:dyDescent="0.2">
      <c r="O40593" s="62"/>
    </row>
    <row r="40594" spans="15:15" x14ac:dyDescent="0.2">
      <c r="O40594" s="62"/>
    </row>
    <row r="40595" spans="15:15" x14ac:dyDescent="0.2">
      <c r="O40595" s="62"/>
    </row>
    <row r="40596" spans="15:15" x14ac:dyDescent="0.2">
      <c r="O40596" s="62"/>
    </row>
    <row r="40597" spans="15:15" x14ac:dyDescent="0.2">
      <c r="O40597" s="62"/>
    </row>
    <row r="40598" spans="15:15" x14ac:dyDescent="0.2">
      <c r="O40598" s="62"/>
    </row>
    <row r="40599" spans="15:15" x14ac:dyDescent="0.2">
      <c r="O40599" s="62"/>
    </row>
    <row r="40600" spans="15:15" x14ac:dyDescent="0.2">
      <c r="O40600" s="62"/>
    </row>
    <row r="40601" spans="15:15" x14ac:dyDescent="0.2">
      <c r="O40601" s="62"/>
    </row>
    <row r="40602" spans="15:15" x14ac:dyDescent="0.2">
      <c r="O40602" s="62"/>
    </row>
    <row r="40603" spans="15:15" x14ac:dyDescent="0.2">
      <c r="O40603" s="62"/>
    </row>
    <row r="40604" spans="15:15" x14ac:dyDescent="0.2">
      <c r="O40604" s="62"/>
    </row>
    <row r="40605" spans="15:15" x14ac:dyDescent="0.2">
      <c r="O40605" s="62"/>
    </row>
    <row r="40606" spans="15:15" x14ac:dyDescent="0.2">
      <c r="O40606" s="62"/>
    </row>
    <row r="40607" spans="15:15" x14ac:dyDescent="0.2">
      <c r="O40607" s="62"/>
    </row>
    <row r="40608" spans="15:15" x14ac:dyDescent="0.2">
      <c r="O40608" s="62"/>
    </row>
    <row r="40609" spans="15:15" x14ac:dyDescent="0.2">
      <c r="O40609" s="62"/>
    </row>
    <row r="40610" spans="15:15" x14ac:dyDescent="0.2">
      <c r="O40610" s="62"/>
    </row>
    <row r="40611" spans="15:15" x14ac:dyDescent="0.2">
      <c r="O40611" s="62"/>
    </row>
    <row r="40612" spans="15:15" x14ac:dyDescent="0.2">
      <c r="O40612" s="62"/>
    </row>
    <row r="40613" spans="15:15" x14ac:dyDescent="0.2">
      <c r="O40613" s="62"/>
    </row>
    <row r="40614" spans="15:15" x14ac:dyDescent="0.2">
      <c r="O40614" s="62"/>
    </row>
    <row r="40615" spans="15:15" x14ac:dyDescent="0.2">
      <c r="O40615" s="62"/>
    </row>
    <row r="40616" spans="15:15" x14ac:dyDescent="0.2">
      <c r="O40616" s="62"/>
    </row>
    <row r="40617" spans="15:15" x14ac:dyDescent="0.2">
      <c r="O40617" s="62"/>
    </row>
    <row r="40618" spans="15:15" x14ac:dyDescent="0.2">
      <c r="O40618" s="62"/>
    </row>
    <row r="40619" spans="15:15" x14ac:dyDescent="0.2">
      <c r="O40619" s="62"/>
    </row>
    <row r="40620" spans="15:15" x14ac:dyDescent="0.2">
      <c r="O40620" s="62"/>
    </row>
    <row r="40621" spans="15:15" x14ac:dyDescent="0.2">
      <c r="O40621" s="62"/>
    </row>
    <row r="40622" spans="15:15" x14ac:dyDescent="0.2">
      <c r="O40622" s="62"/>
    </row>
    <row r="40623" spans="15:15" x14ac:dyDescent="0.2">
      <c r="O40623" s="62"/>
    </row>
    <row r="40624" spans="15:15" x14ac:dyDescent="0.2">
      <c r="O40624" s="62"/>
    </row>
    <row r="40625" spans="15:15" x14ac:dyDescent="0.2">
      <c r="O40625" s="62"/>
    </row>
    <row r="40626" spans="15:15" x14ac:dyDescent="0.2">
      <c r="O40626" s="62"/>
    </row>
    <row r="40627" spans="15:15" x14ac:dyDescent="0.2">
      <c r="O40627" s="62"/>
    </row>
    <row r="40628" spans="15:15" x14ac:dyDescent="0.2">
      <c r="O40628" s="62"/>
    </row>
    <row r="40629" spans="15:15" x14ac:dyDescent="0.2">
      <c r="O40629" s="62"/>
    </row>
    <row r="40630" spans="15:15" x14ac:dyDescent="0.2">
      <c r="O40630" s="62"/>
    </row>
    <row r="40631" spans="15:15" x14ac:dyDescent="0.2">
      <c r="O40631" s="62"/>
    </row>
    <row r="40632" spans="15:15" x14ac:dyDescent="0.2">
      <c r="O40632" s="62"/>
    </row>
    <row r="40633" spans="15:15" x14ac:dyDescent="0.2">
      <c r="O40633" s="62"/>
    </row>
    <row r="40634" spans="15:15" x14ac:dyDescent="0.2">
      <c r="O40634" s="62"/>
    </row>
    <row r="40635" spans="15:15" x14ac:dyDescent="0.2">
      <c r="O40635" s="62"/>
    </row>
    <row r="40636" spans="15:15" x14ac:dyDescent="0.2">
      <c r="O40636" s="62"/>
    </row>
    <row r="40637" spans="15:15" x14ac:dyDescent="0.2">
      <c r="O40637" s="62"/>
    </row>
    <row r="40638" spans="15:15" x14ac:dyDescent="0.2">
      <c r="O40638" s="62"/>
    </row>
    <row r="40639" spans="15:15" x14ac:dyDescent="0.2">
      <c r="O40639" s="62"/>
    </row>
    <row r="40640" spans="15:15" x14ac:dyDescent="0.2">
      <c r="O40640" s="62"/>
    </row>
    <row r="40641" spans="15:15" x14ac:dyDescent="0.2">
      <c r="O40641" s="62"/>
    </row>
    <row r="40642" spans="15:15" x14ac:dyDescent="0.2">
      <c r="O40642" s="62"/>
    </row>
    <row r="40643" spans="15:15" x14ac:dyDescent="0.2">
      <c r="O40643" s="62"/>
    </row>
    <row r="40644" spans="15:15" x14ac:dyDescent="0.2">
      <c r="O40644" s="62"/>
    </row>
    <row r="40645" spans="15:15" x14ac:dyDescent="0.2">
      <c r="O40645" s="62"/>
    </row>
    <row r="40646" spans="15:15" x14ac:dyDescent="0.2">
      <c r="O40646" s="62"/>
    </row>
    <row r="40647" spans="15:15" x14ac:dyDescent="0.2">
      <c r="O40647" s="62"/>
    </row>
    <row r="40648" spans="15:15" x14ac:dyDescent="0.2">
      <c r="O40648" s="62"/>
    </row>
    <row r="40649" spans="15:15" x14ac:dyDescent="0.2">
      <c r="O40649" s="62"/>
    </row>
    <row r="40650" spans="15:15" x14ac:dyDescent="0.2">
      <c r="O40650" s="62"/>
    </row>
    <row r="40651" spans="15:15" x14ac:dyDescent="0.2">
      <c r="O40651" s="62"/>
    </row>
    <row r="40652" spans="15:15" x14ac:dyDescent="0.2">
      <c r="O40652" s="62"/>
    </row>
    <row r="40653" spans="15:15" x14ac:dyDescent="0.2">
      <c r="O40653" s="62"/>
    </row>
    <row r="40654" spans="15:15" x14ac:dyDescent="0.2">
      <c r="O40654" s="62"/>
    </row>
    <row r="40655" spans="15:15" x14ac:dyDescent="0.2">
      <c r="O40655" s="62"/>
    </row>
    <row r="40656" spans="15:15" x14ac:dyDescent="0.2">
      <c r="O40656" s="62"/>
    </row>
    <row r="40657" spans="15:15" x14ac:dyDescent="0.2">
      <c r="O40657" s="62"/>
    </row>
    <row r="40658" spans="15:15" x14ac:dyDescent="0.2">
      <c r="O40658" s="62"/>
    </row>
    <row r="40659" spans="15:15" x14ac:dyDescent="0.2">
      <c r="O40659" s="62"/>
    </row>
    <row r="40660" spans="15:15" x14ac:dyDescent="0.2">
      <c r="O40660" s="62"/>
    </row>
    <row r="40661" spans="15:15" x14ac:dyDescent="0.2">
      <c r="O40661" s="62"/>
    </row>
    <row r="40662" spans="15:15" x14ac:dyDescent="0.2">
      <c r="O40662" s="62"/>
    </row>
    <row r="40663" spans="15:15" x14ac:dyDescent="0.2">
      <c r="O40663" s="62"/>
    </row>
    <row r="40664" spans="15:15" x14ac:dyDescent="0.2">
      <c r="O40664" s="62"/>
    </row>
    <row r="40665" spans="15:15" x14ac:dyDescent="0.2">
      <c r="O40665" s="62"/>
    </row>
    <row r="40666" spans="15:15" x14ac:dyDescent="0.2">
      <c r="O40666" s="62"/>
    </row>
    <row r="40667" spans="15:15" x14ac:dyDescent="0.2">
      <c r="O40667" s="62"/>
    </row>
    <row r="40668" spans="15:15" x14ac:dyDescent="0.2">
      <c r="O40668" s="62"/>
    </row>
    <row r="40669" spans="15:15" x14ac:dyDescent="0.2">
      <c r="O40669" s="62"/>
    </row>
    <row r="40670" spans="15:15" x14ac:dyDescent="0.2">
      <c r="O40670" s="62"/>
    </row>
    <row r="40671" spans="15:15" x14ac:dyDescent="0.2">
      <c r="O40671" s="62"/>
    </row>
    <row r="40672" spans="15:15" x14ac:dyDescent="0.2">
      <c r="O40672" s="62"/>
    </row>
    <row r="40673" spans="15:15" x14ac:dyDescent="0.2">
      <c r="O40673" s="62"/>
    </row>
    <row r="40674" spans="15:15" x14ac:dyDescent="0.2">
      <c r="O40674" s="62"/>
    </row>
    <row r="40675" spans="15:15" x14ac:dyDescent="0.2">
      <c r="O40675" s="62"/>
    </row>
    <row r="40676" spans="15:15" x14ac:dyDescent="0.2">
      <c r="O40676" s="62"/>
    </row>
    <row r="40677" spans="15:15" x14ac:dyDescent="0.2">
      <c r="O40677" s="62"/>
    </row>
    <row r="40678" spans="15:15" x14ac:dyDescent="0.2">
      <c r="O40678" s="62"/>
    </row>
    <row r="40679" spans="15:15" x14ac:dyDescent="0.2">
      <c r="O40679" s="62"/>
    </row>
    <row r="40680" spans="15:15" x14ac:dyDescent="0.2">
      <c r="O40680" s="62"/>
    </row>
    <row r="40681" spans="15:15" x14ac:dyDescent="0.2">
      <c r="O40681" s="62"/>
    </row>
    <row r="40682" spans="15:15" x14ac:dyDescent="0.2">
      <c r="O40682" s="62"/>
    </row>
    <row r="40683" spans="15:15" x14ac:dyDescent="0.2">
      <c r="O40683" s="62"/>
    </row>
    <row r="40684" spans="15:15" x14ac:dyDescent="0.2">
      <c r="O40684" s="62"/>
    </row>
    <row r="40685" spans="15:15" x14ac:dyDescent="0.2">
      <c r="O40685" s="62"/>
    </row>
    <row r="40686" spans="15:15" x14ac:dyDescent="0.2">
      <c r="O40686" s="62"/>
    </row>
    <row r="40687" spans="15:15" x14ac:dyDescent="0.2">
      <c r="O40687" s="62"/>
    </row>
    <row r="40688" spans="15:15" x14ac:dyDescent="0.2">
      <c r="O40688" s="62"/>
    </row>
    <row r="40689" spans="15:15" x14ac:dyDescent="0.2">
      <c r="O40689" s="62"/>
    </row>
    <row r="40690" spans="15:15" x14ac:dyDescent="0.2">
      <c r="O40690" s="62"/>
    </row>
    <row r="40691" spans="15:15" x14ac:dyDescent="0.2">
      <c r="O40691" s="62"/>
    </row>
    <row r="40692" spans="15:15" x14ac:dyDescent="0.2">
      <c r="O40692" s="62"/>
    </row>
    <row r="40693" spans="15:15" x14ac:dyDescent="0.2">
      <c r="O40693" s="62"/>
    </row>
    <row r="40694" spans="15:15" x14ac:dyDescent="0.2">
      <c r="O40694" s="62"/>
    </row>
    <row r="40695" spans="15:15" x14ac:dyDescent="0.2">
      <c r="O40695" s="62"/>
    </row>
    <row r="40696" spans="15:15" x14ac:dyDescent="0.2">
      <c r="O40696" s="62"/>
    </row>
    <row r="40697" spans="15:15" x14ac:dyDescent="0.2">
      <c r="O40697" s="62"/>
    </row>
    <row r="40698" spans="15:15" x14ac:dyDescent="0.2">
      <c r="O40698" s="62"/>
    </row>
    <row r="40699" spans="15:15" x14ac:dyDescent="0.2">
      <c r="O40699" s="62"/>
    </row>
    <row r="40700" spans="15:15" x14ac:dyDescent="0.2">
      <c r="O40700" s="62"/>
    </row>
    <row r="40701" spans="15:15" x14ac:dyDescent="0.2">
      <c r="O40701" s="62"/>
    </row>
    <row r="40702" spans="15:15" x14ac:dyDescent="0.2">
      <c r="O40702" s="62"/>
    </row>
    <row r="40703" spans="15:15" x14ac:dyDescent="0.2">
      <c r="O40703" s="62"/>
    </row>
    <row r="40704" spans="15:15" x14ac:dyDescent="0.2">
      <c r="O40704" s="62"/>
    </row>
    <row r="40705" spans="15:15" x14ac:dyDescent="0.2">
      <c r="O40705" s="62"/>
    </row>
    <row r="40706" spans="15:15" x14ac:dyDescent="0.2">
      <c r="O40706" s="62"/>
    </row>
    <row r="40707" spans="15:15" x14ac:dyDescent="0.2">
      <c r="O40707" s="62"/>
    </row>
    <row r="40708" spans="15:15" x14ac:dyDescent="0.2">
      <c r="O40708" s="62"/>
    </row>
    <row r="40709" spans="15:15" x14ac:dyDescent="0.2">
      <c r="O40709" s="62"/>
    </row>
    <row r="40710" spans="15:15" x14ac:dyDescent="0.2">
      <c r="O40710" s="62"/>
    </row>
    <row r="40711" spans="15:15" x14ac:dyDescent="0.2">
      <c r="O40711" s="62"/>
    </row>
    <row r="40712" spans="15:15" x14ac:dyDescent="0.2">
      <c r="O40712" s="62"/>
    </row>
    <row r="40713" spans="15:15" x14ac:dyDescent="0.2">
      <c r="O40713" s="62"/>
    </row>
    <row r="40714" spans="15:15" x14ac:dyDescent="0.2">
      <c r="O40714" s="62"/>
    </row>
    <row r="40715" spans="15:15" x14ac:dyDescent="0.2">
      <c r="O40715" s="62"/>
    </row>
    <row r="40716" spans="15:15" x14ac:dyDescent="0.2">
      <c r="O40716" s="62"/>
    </row>
    <row r="40717" spans="15:15" x14ac:dyDescent="0.2">
      <c r="O40717" s="62"/>
    </row>
    <row r="40718" spans="15:15" x14ac:dyDescent="0.2">
      <c r="O40718" s="62"/>
    </row>
    <row r="40719" spans="15:15" x14ac:dyDescent="0.2">
      <c r="O40719" s="62"/>
    </row>
    <row r="40720" spans="15:15" x14ac:dyDescent="0.2">
      <c r="O40720" s="62"/>
    </row>
    <row r="40721" spans="15:15" x14ac:dyDescent="0.2">
      <c r="O40721" s="62"/>
    </row>
    <row r="40722" spans="15:15" x14ac:dyDescent="0.2">
      <c r="O40722" s="62"/>
    </row>
    <row r="40723" spans="15:15" x14ac:dyDescent="0.2">
      <c r="O40723" s="62"/>
    </row>
    <row r="40724" spans="15:15" x14ac:dyDescent="0.2">
      <c r="O40724" s="62"/>
    </row>
    <row r="40725" spans="15:15" x14ac:dyDescent="0.2">
      <c r="O40725" s="62"/>
    </row>
    <row r="40726" spans="15:15" x14ac:dyDescent="0.2">
      <c r="O40726" s="62"/>
    </row>
    <row r="40727" spans="15:15" x14ac:dyDescent="0.2">
      <c r="O40727" s="62"/>
    </row>
    <row r="40728" spans="15:15" x14ac:dyDescent="0.2">
      <c r="O40728" s="62"/>
    </row>
    <row r="40729" spans="15:15" x14ac:dyDescent="0.2">
      <c r="O40729" s="62"/>
    </row>
    <row r="40730" spans="15:15" x14ac:dyDescent="0.2">
      <c r="O40730" s="62"/>
    </row>
    <row r="40731" spans="15:15" x14ac:dyDescent="0.2">
      <c r="O40731" s="62"/>
    </row>
    <row r="40732" spans="15:15" x14ac:dyDescent="0.2">
      <c r="O40732" s="62"/>
    </row>
    <row r="40733" spans="15:15" x14ac:dyDescent="0.2">
      <c r="O40733" s="62"/>
    </row>
    <row r="40734" spans="15:15" x14ac:dyDescent="0.2">
      <c r="O40734" s="62"/>
    </row>
    <row r="40735" spans="15:15" x14ac:dyDescent="0.2">
      <c r="O40735" s="62"/>
    </row>
    <row r="40736" spans="15:15" x14ac:dyDescent="0.2">
      <c r="O40736" s="62"/>
    </row>
    <row r="40737" spans="15:15" x14ac:dyDescent="0.2">
      <c r="O40737" s="62"/>
    </row>
    <row r="40738" spans="15:15" x14ac:dyDescent="0.2">
      <c r="O40738" s="62"/>
    </row>
    <row r="40739" spans="15:15" x14ac:dyDescent="0.2">
      <c r="O40739" s="62"/>
    </row>
    <row r="40740" spans="15:15" x14ac:dyDescent="0.2">
      <c r="O40740" s="62"/>
    </row>
    <row r="40741" spans="15:15" x14ac:dyDescent="0.2">
      <c r="O40741" s="62"/>
    </row>
    <row r="40742" spans="15:15" x14ac:dyDescent="0.2">
      <c r="O40742" s="62"/>
    </row>
    <row r="40743" spans="15:15" x14ac:dyDescent="0.2">
      <c r="O40743" s="62"/>
    </row>
    <row r="40744" spans="15:15" x14ac:dyDescent="0.2">
      <c r="O40744" s="62"/>
    </row>
    <row r="40745" spans="15:15" x14ac:dyDescent="0.2">
      <c r="O40745" s="62"/>
    </row>
    <row r="40746" spans="15:15" x14ac:dyDescent="0.2">
      <c r="O40746" s="62"/>
    </row>
    <row r="40747" spans="15:15" x14ac:dyDescent="0.2">
      <c r="O40747" s="62"/>
    </row>
    <row r="40748" spans="15:15" x14ac:dyDescent="0.2">
      <c r="O40748" s="62"/>
    </row>
    <row r="40749" spans="15:15" x14ac:dyDescent="0.2">
      <c r="O40749" s="62"/>
    </row>
    <row r="40750" spans="15:15" x14ac:dyDescent="0.2">
      <c r="O40750" s="62"/>
    </row>
    <row r="40751" spans="15:15" x14ac:dyDescent="0.2">
      <c r="O40751" s="62"/>
    </row>
    <row r="40752" spans="15:15" x14ac:dyDescent="0.2">
      <c r="O40752" s="62"/>
    </row>
    <row r="40753" spans="15:15" x14ac:dyDescent="0.2">
      <c r="O40753" s="62"/>
    </row>
    <row r="40754" spans="15:15" x14ac:dyDescent="0.2">
      <c r="O40754" s="62"/>
    </row>
    <row r="40755" spans="15:15" x14ac:dyDescent="0.2">
      <c r="O40755" s="62"/>
    </row>
    <row r="40756" spans="15:15" x14ac:dyDescent="0.2">
      <c r="O40756" s="62"/>
    </row>
    <row r="40757" spans="15:15" x14ac:dyDescent="0.2">
      <c r="O40757" s="62"/>
    </row>
    <row r="40758" spans="15:15" x14ac:dyDescent="0.2">
      <c r="O40758" s="62"/>
    </row>
    <row r="40759" spans="15:15" x14ac:dyDescent="0.2">
      <c r="O40759" s="62"/>
    </row>
    <row r="40760" spans="15:15" x14ac:dyDescent="0.2">
      <c r="O40760" s="62"/>
    </row>
    <row r="40761" spans="15:15" x14ac:dyDescent="0.2">
      <c r="O40761" s="62"/>
    </row>
    <row r="40762" spans="15:15" x14ac:dyDescent="0.2">
      <c r="O40762" s="62"/>
    </row>
    <row r="40763" spans="15:15" x14ac:dyDescent="0.2">
      <c r="O40763" s="62"/>
    </row>
    <row r="40764" spans="15:15" x14ac:dyDescent="0.2">
      <c r="O40764" s="62"/>
    </row>
    <row r="40765" spans="15:15" x14ac:dyDescent="0.2">
      <c r="O40765" s="62"/>
    </row>
    <row r="40766" spans="15:15" x14ac:dyDescent="0.2">
      <c r="O40766" s="62"/>
    </row>
    <row r="40767" spans="15:15" x14ac:dyDescent="0.2">
      <c r="O40767" s="62"/>
    </row>
    <row r="40768" spans="15:15" x14ac:dyDescent="0.2">
      <c r="O40768" s="62"/>
    </row>
    <row r="40769" spans="15:15" x14ac:dyDescent="0.2">
      <c r="O40769" s="62"/>
    </row>
    <row r="40770" spans="15:15" x14ac:dyDescent="0.2">
      <c r="O40770" s="62"/>
    </row>
    <row r="40771" spans="15:15" x14ac:dyDescent="0.2">
      <c r="O40771" s="62"/>
    </row>
    <row r="40772" spans="15:15" x14ac:dyDescent="0.2">
      <c r="O40772" s="62"/>
    </row>
    <row r="40773" spans="15:15" x14ac:dyDescent="0.2">
      <c r="O40773" s="62"/>
    </row>
    <row r="40774" spans="15:15" x14ac:dyDescent="0.2">
      <c r="O40774" s="62"/>
    </row>
    <row r="40775" spans="15:15" x14ac:dyDescent="0.2">
      <c r="O40775" s="62"/>
    </row>
    <row r="40776" spans="15:15" x14ac:dyDescent="0.2">
      <c r="O40776" s="62"/>
    </row>
    <row r="40777" spans="15:15" x14ac:dyDescent="0.2">
      <c r="O40777" s="62"/>
    </row>
    <row r="40778" spans="15:15" x14ac:dyDescent="0.2">
      <c r="O40778" s="62"/>
    </row>
    <row r="40779" spans="15:15" x14ac:dyDescent="0.2">
      <c r="O40779" s="62"/>
    </row>
    <row r="40780" spans="15:15" x14ac:dyDescent="0.2">
      <c r="O40780" s="62"/>
    </row>
    <row r="40781" spans="15:15" x14ac:dyDescent="0.2">
      <c r="O40781" s="62"/>
    </row>
    <row r="40782" spans="15:15" x14ac:dyDescent="0.2">
      <c r="O40782" s="62"/>
    </row>
    <row r="40783" spans="15:15" x14ac:dyDescent="0.2">
      <c r="O40783" s="62"/>
    </row>
    <row r="40784" spans="15:15" x14ac:dyDescent="0.2">
      <c r="O40784" s="62"/>
    </row>
    <row r="40785" spans="15:15" x14ac:dyDescent="0.2">
      <c r="O40785" s="62"/>
    </row>
    <row r="40786" spans="15:15" x14ac:dyDescent="0.2">
      <c r="O40786" s="62"/>
    </row>
    <row r="40787" spans="15:15" x14ac:dyDescent="0.2">
      <c r="O40787" s="62"/>
    </row>
    <row r="40788" spans="15:15" x14ac:dyDescent="0.2">
      <c r="O40788" s="62"/>
    </row>
    <row r="40789" spans="15:15" x14ac:dyDescent="0.2">
      <c r="O40789" s="62"/>
    </row>
    <row r="40790" spans="15:15" x14ac:dyDescent="0.2">
      <c r="O40790" s="62"/>
    </row>
    <row r="40791" spans="15:15" x14ac:dyDescent="0.2">
      <c r="O40791" s="62"/>
    </row>
    <row r="40792" spans="15:15" x14ac:dyDescent="0.2">
      <c r="O40792" s="62"/>
    </row>
    <row r="40793" spans="15:15" x14ac:dyDescent="0.2">
      <c r="O40793" s="62"/>
    </row>
    <row r="40794" spans="15:15" x14ac:dyDescent="0.2">
      <c r="O40794" s="62"/>
    </row>
    <row r="40795" spans="15:15" x14ac:dyDescent="0.2">
      <c r="O40795" s="62"/>
    </row>
    <row r="40796" spans="15:15" x14ac:dyDescent="0.2">
      <c r="O40796" s="62"/>
    </row>
    <row r="40797" spans="15:15" x14ac:dyDescent="0.2">
      <c r="O40797" s="62"/>
    </row>
    <row r="40798" spans="15:15" x14ac:dyDescent="0.2">
      <c r="O40798" s="62"/>
    </row>
    <row r="40799" spans="15:15" x14ac:dyDescent="0.2">
      <c r="O40799" s="62"/>
    </row>
    <row r="40800" spans="15:15" x14ac:dyDescent="0.2">
      <c r="O40800" s="62"/>
    </row>
    <row r="40801" spans="15:15" x14ac:dyDescent="0.2">
      <c r="O40801" s="62"/>
    </row>
    <row r="40802" spans="15:15" x14ac:dyDescent="0.2">
      <c r="O40802" s="62"/>
    </row>
    <row r="40803" spans="15:15" x14ac:dyDescent="0.2">
      <c r="O40803" s="62"/>
    </row>
    <row r="40804" spans="15:15" x14ac:dyDescent="0.2">
      <c r="O40804" s="62"/>
    </row>
    <row r="40805" spans="15:15" x14ac:dyDescent="0.2">
      <c r="O40805" s="62"/>
    </row>
    <row r="40806" spans="15:15" x14ac:dyDescent="0.2">
      <c r="O40806" s="62"/>
    </row>
    <row r="40807" spans="15:15" x14ac:dyDescent="0.2">
      <c r="O40807" s="62"/>
    </row>
    <row r="40808" spans="15:15" x14ac:dyDescent="0.2">
      <c r="O40808" s="62"/>
    </row>
    <row r="40809" spans="15:15" x14ac:dyDescent="0.2">
      <c r="O40809" s="62"/>
    </row>
    <row r="40810" spans="15:15" x14ac:dyDescent="0.2">
      <c r="O40810" s="62"/>
    </row>
    <row r="40811" spans="15:15" x14ac:dyDescent="0.2">
      <c r="O40811" s="62"/>
    </row>
    <row r="40812" spans="15:15" x14ac:dyDescent="0.2">
      <c r="O40812" s="62"/>
    </row>
    <row r="40813" spans="15:15" x14ac:dyDescent="0.2">
      <c r="O40813" s="62"/>
    </row>
    <row r="40814" spans="15:15" x14ac:dyDescent="0.2">
      <c r="O40814" s="62"/>
    </row>
    <row r="40815" spans="15:15" x14ac:dyDescent="0.2">
      <c r="O40815" s="62"/>
    </row>
    <row r="40816" spans="15:15" x14ac:dyDescent="0.2">
      <c r="O40816" s="62"/>
    </row>
    <row r="40817" spans="15:15" x14ac:dyDescent="0.2">
      <c r="O40817" s="62"/>
    </row>
    <row r="40818" spans="15:15" x14ac:dyDescent="0.2">
      <c r="O40818" s="62"/>
    </row>
    <row r="40819" spans="15:15" x14ac:dyDescent="0.2">
      <c r="O40819" s="62"/>
    </row>
    <row r="40820" spans="15:15" x14ac:dyDescent="0.2">
      <c r="O40820" s="62"/>
    </row>
    <row r="40821" spans="15:15" x14ac:dyDescent="0.2">
      <c r="O40821" s="62"/>
    </row>
    <row r="40822" spans="15:15" x14ac:dyDescent="0.2">
      <c r="O40822" s="62"/>
    </row>
    <row r="40823" spans="15:15" x14ac:dyDescent="0.2">
      <c r="O40823" s="62"/>
    </row>
    <row r="40824" spans="15:15" x14ac:dyDescent="0.2">
      <c r="O40824" s="62"/>
    </row>
    <row r="40825" spans="15:15" x14ac:dyDescent="0.2">
      <c r="O40825" s="62"/>
    </row>
    <row r="40826" spans="15:15" x14ac:dyDescent="0.2">
      <c r="O40826" s="62"/>
    </row>
    <row r="40827" spans="15:15" x14ac:dyDescent="0.2">
      <c r="O40827" s="62"/>
    </row>
    <row r="40828" spans="15:15" x14ac:dyDescent="0.2">
      <c r="O40828" s="62"/>
    </row>
    <row r="40829" spans="15:15" x14ac:dyDescent="0.2">
      <c r="O40829" s="62"/>
    </row>
    <row r="40830" spans="15:15" x14ac:dyDescent="0.2">
      <c r="O40830" s="62"/>
    </row>
    <row r="40831" spans="15:15" x14ac:dyDescent="0.2">
      <c r="O40831" s="62"/>
    </row>
    <row r="40832" spans="15:15" x14ac:dyDescent="0.2">
      <c r="O40832" s="62"/>
    </row>
    <row r="40833" spans="15:15" x14ac:dyDescent="0.2">
      <c r="O40833" s="62"/>
    </row>
    <row r="40834" spans="15:15" x14ac:dyDescent="0.2">
      <c r="O40834" s="62"/>
    </row>
    <row r="40835" spans="15:15" x14ac:dyDescent="0.2">
      <c r="O40835" s="62"/>
    </row>
    <row r="40836" spans="15:15" x14ac:dyDescent="0.2">
      <c r="O40836" s="62"/>
    </row>
    <row r="40837" spans="15:15" x14ac:dyDescent="0.2">
      <c r="O40837" s="62"/>
    </row>
    <row r="40838" spans="15:15" x14ac:dyDescent="0.2">
      <c r="O40838" s="62"/>
    </row>
    <row r="40839" spans="15:15" x14ac:dyDescent="0.2">
      <c r="O40839" s="62"/>
    </row>
    <row r="40840" spans="15:15" x14ac:dyDescent="0.2">
      <c r="O40840" s="62"/>
    </row>
    <row r="40841" spans="15:15" x14ac:dyDescent="0.2">
      <c r="O40841" s="62"/>
    </row>
    <row r="40842" spans="15:15" x14ac:dyDescent="0.2">
      <c r="O40842" s="62"/>
    </row>
    <row r="40843" spans="15:15" x14ac:dyDescent="0.2">
      <c r="O40843" s="62"/>
    </row>
    <row r="40844" spans="15:15" x14ac:dyDescent="0.2">
      <c r="O40844" s="62"/>
    </row>
    <row r="40845" spans="15:15" x14ac:dyDescent="0.2">
      <c r="O40845" s="62"/>
    </row>
    <row r="40846" spans="15:15" x14ac:dyDescent="0.2">
      <c r="O40846" s="62"/>
    </row>
    <row r="40847" spans="15:15" x14ac:dyDescent="0.2">
      <c r="O40847" s="62"/>
    </row>
    <row r="40848" spans="15:15" x14ac:dyDescent="0.2">
      <c r="O40848" s="62"/>
    </row>
    <row r="40849" spans="15:15" x14ac:dyDescent="0.2">
      <c r="O40849" s="62"/>
    </row>
    <row r="40850" spans="15:15" x14ac:dyDescent="0.2">
      <c r="O40850" s="62"/>
    </row>
    <row r="40851" spans="15:15" x14ac:dyDescent="0.2">
      <c r="O40851" s="62"/>
    </row>
    <row r="40852" spans="15:15" x14ac:dyDescent="0.2">
      <c r="O40852" s="62"/>
    </row>
    <row r="40853" spans="15:15" x14ac:dyDescent="0.2">
      <c r="O40853" s="62"/>
    </row>
    <row r="40854" spans="15:15" x14ac:dyDescent="0.2">
      <c r="O40854" s="62"/>
    </row>
    <row r="40855" spans="15:15" x14ac:dyDescent="0.2">
      <c r="O40855" s="62"/>
    </row>
    <row r="40856" spans="15:15" x14ac:dyDescent="0.2">
      <c r="O40856" s="62"/>
    </row>
    <row r="40857" spans="15:15" x14ac:dyDescent="0.2">
      <c r="O40857" s="62"/>
    </row>
    <row r="40858" spans="15:15" x14ac:dyDescent="0.2">
      <c r="O40858" s="62"/>
    </row>
    <row r="40859" spans="15:15" x14ac:dyDescent="0.2">
      <c r="O40859" s="62"/>
    </row>
    <row r="40860" spans="15:15" x14ac:dyDescent="0.2">
      <c r="O40860" s="62"/>
    </row>
    <row r="40861" spans="15:15" x14ac:dyDescent="0.2">
      <c r="O40861" s="62"/>
    </row>
    <row r="40862" spans="15:15" x14ac:dyDescent="0.2">
      <c r="O40862" s="62"/>
    </row>
    <row r="40863" spans="15:15" x14ac:dyDescent="0.2">
      <c r="O40863" s="62"/>
    </row>
    <row r="40864" spans="15:15" x14ac:dyDescent="0.2">
      <c r="O40864" s="62"/>
    </row>
    <row r="40865" spans="15:15" x14ac:dyDescent="0.2">
      <c r="O40865" s="62"/>
    </row>
    <row r="40866" spans="15:15" x14ac:dyDescent="0.2">
      <c r="O40866" s="62"/>
    </row>
    <row r="40867" spans="15:15" x14ac:dyDescent="0.2">
      <c r="O40867" s="62"/>
    </row>
    <row r="40868" spans="15:15" x14ac:dyDescent="0.2">
      <c r="O40868" s="62"/>
    </row>
    <row r="40869" spans="15:15" x14ac:dyDescent="0.2">
      <c r="O40869" s="62"/>
    </row>
    <row r="40870" spans="15:15" x14ac:dyDescent="0.2">
      <c r="O40870" s="62"/>
    </row>
    <row r="40871" spans="15:15" x14ac:dyDescent="0.2">
      <c r="O40871" s="62"/>
    </row>
    <row r="40872" spans="15:15" x14ac:dyDescent="0.2">
      <c r="O40872" s="62"/>
    </row>
    <row r="40873" spans="15:15" x14ac:dyDescent="0.2">
      <c r="O40873" s="62"/>
    </row>
    <row r="40874" spans="15:15" x14ac:dyDescent="0.2">
      <c r="O40874" s="62"/>
    </row>
    <row r="40875" spans="15:15" x14ac:dyDescent="0.2">
      <c r="O40875" s="62"/>
    </row>
    <row r="40876" spans="15:15" x14ac:dyDescent="0.2">
      <c r="O40876" s="62"/>
    </row>
    <row r="40877" spans="15:15" x14ac:dyDescent="0.2">
      <c r="O40877" s="62"/>
    </row>
    <row r="40878" spans="15:15" x14ac:dyDescent="0.2">
      <c r="O40878" s="62"/>
    </row>
    <row r="40879" spans="15:15" x14ac:dyDescent="0.2">
      <c r="O40879" s="62"/>
    </row>
    <row r="40880" spans="15:15" x14ac:dyDescent="0.2">
      <c r="O40880" s="62"/>
    </row>
    <row r="40881" spans="15:15" x14ac:dyDescent="0.2">
      <c r="O40881" s="62"/>
    </row>
    <row r="40882" spans="15:15" x14ac:dyDescent="0.2">
      <c r="O40882" s="62"/>
    </row>
    <row r="40883" spans="15:15" x14ac:dyDescent="0.2">
      <c r="O40883" s="62"/>
    </row>
    <row r="40884" spans="15:15" x14ac:dyDescent="0.2">
      <c r="O40884" s="62"/>
    </row>
    <row r="40885" spans="15:15" x14ac:dyDescent="0.2">
      <c r="O40885" s="62"/>
    </row>
    <row r="40886" spans="15:15" x14ac:dyDescent="0.2">
      <c r="O40886" s="62"/>
    </row>
    <row r="40887" spans="15:15" x14ac:dyDescent="0.2">
      <c r="O40887" s="62"/>
    </row>
    <row r="40888" spans="15:15" x14ac:dyDescent="0.2">
      <c r="O40888" s="62"/>
    </row>
    <row r="40889" spans="15:15" x14ac:dyDescent="0.2">
      <c r="O40889" s="62"/>
    </row>
    <row r="40890" spans="15:15" x14ac:dyDescent="0.2">
      <c r="O40890" s="62"/>
    </row>
    <row r="40891" spans="15:15" x14ac:dyDescent="0.2">
      <c r="O40891" s="62"/>
    </row>
    <row r="40892" spans="15:15" x14ac:dyDescent="0.2">
      <c r="O40892" s="62"/>
    </row>
    <row r="40893" spans="15:15" x14ac:dyDescent="0.2">
      <c r="O40893" s="62"/>
    </row>
    <row r="40894" spans="15:15" x14ac:dyDescent="0.2">
      <c r="O40894" s="62"/>
    </row>
    <row r="40895" spans="15:15" x14ac:dyDescent="0.2">
      <c r="O40895" s="62"/>
    </row>
    <row r="40896" spans="15:15" x14ac:dyDescent="0.2">
      <c r="O40896" s="62"/>
    </row>
    <row r="40897" spans="15:15" x14ac:dyDescent="0.2">
      <c r="O40897" s="62"/>
    </row>
    <row r="40898" spans="15:15" x14ac:dyDescent="0.2">
      <c r="O40898" s="62"/>
    </row>
    <row r="40899" spans="15:15" x14ac:dyDescent="0.2">
      <c r="O40899" s="62"/>
    </row>
    <row r="40900" spans="15:15" x14ac:dyDescent="0.2">
      <c r="O40900" s="62"/>
    </row>
    <row r="40901" spans="15:15" x14ac:dyDescent="0.2">
      <c r="O40901" s="62"/>
    </row>
    <row r="40902" spans="15:15" x14ac:dyDescent="0.2">
      <c r="O40902" s="62"/>
    </row>
    <row r="40903" spans="15:15" x14ac:dyDescent="0.2">
      <c r="O40903" s="62"/>
    </row>
    <row r="40904" spans="15:15" x14ac:dyDescent="0.2">
      <c r="O40904" s="62"/>
    </row>
    <row r="40905" spans="15:15" x14ac:dyDescent="0.2">
      <c r="O40905" s="62"/>
    </row>
    <row r="40906" spans="15:15" x14ac:dyDescent="0.2">
      <c r="O40906" s="62"/>
    </row>
    <row r="40907" spans="15:15" x14ac:dyDescent="0.2">
      <c r="O40907" s="62"/>
    </row>
    <row r="40908" spans="15:15" x14ac:dyDescent="0.2">
      <c r="O40908" s="62"/>
    </row>
    <row r="40909" spans="15:15" x14ac:dyDescent="0.2">
      <c r="O40909" s="62"/>
    </row>
    <row r="40910" spans="15:15" x14ac:dyDescent="0.2">
      <c r="O40910" s="62"/>
    </row>
    <row r="40911" spans="15:15" x14ac:dyDescent="0.2">
      <c r="O40911" s="62"/>
    </row>
    <row r="40912" spans="15:15" x14ac:dyDescent="0.2">
      <c r="O40912" s="62"/>
    </row>
    <row r="40913" spans="15:15" x14ac:dyDescent="0.2">
      <c r="O40913" s="62"/>
    </row>
    <row r="40914" spans="15:15" x14ac:dyDescent="0.2">
      <c r="O40914" s="62"/>
    </row>
    <row r="40915" spans="15:15" x14ac:dyDescent="0.2">
      <c r="O40915" s="62"/>
    </row>
    <row r="40916" spans="15:15" x14ac:dyDescent="0.2">
      <c r="O40916" s="62"/>
    </row>
    <row r="40917" spans="15:15" x14ac:dyDescent="0.2">
      <c r="O40917" s="62"/>
    </row>
    <row r="40918" spans="15:15" x14ac:dyDescent="0.2">
      <c r="O40918" s="62"/>
    </row>
    <row r="40919" spans="15:15" x14ac:dyDescent="0.2">
      <c r="O40919" s="62"/>
    </row>
    <row r="40920" spans="15:15" x14ac:dyDescent="0.2">
      <c r="O40920" s="62"/>
    </row>
    <row r="40921" spans="15:15" x14ac:dyDescent="0.2">
      <c r="O40921" s="62"/>
    </row>
    <row r="40922" spans="15:15" x14ac:dyDescent="0.2">
      <c r="O40922" s="62"/>
    </row>
    <row r="40923" spans="15:15" x14ac:dyDescent="0.2">
      <c r="O40923" s="62"/>
    </row>
    <row r="40924" spans="15:15" x14ac:dyDescent="0.2">
      <c r="O40924" s="62"/>
    </row>
    <row r="40925" spans="15:15" x14ac:dyDescent="0.2">
      <c r="O40925" s="62"/>
    </row>
    <row r="40926" spans="15:15" x14ac:dyDescent="0.2">
      <c r="O40926" s="62"/>
    </row>
    <row r="40927" spans="15:15" x14ac:dyDescent="0.2">
      <c r="O40927" s="62"/>
    </row>
    <row r="40928" spans="15:15" x14ac:dyDescent="0.2">
      <c r="O40928" s="62"/>
    </row>
    <row r="40929" spans="15:15" x14ac:dyDescent="0.2">
      <c r="O40929" s="62"/>
    </row>
    <row r="40930" spans="15:15" x14ac:dyDescent="0.2">
      <c r="O40930" s="62"/>
    </row>
    <row r="40931" spans="15:15" x14ac:dyDescent="0.2">
      <c r="O40931" s="62"/>
    </row>
    <row r="40932" spans="15:15" x14ac:dyDescent="0.2">
      <c r="O40932" s="62"/>
    </row>
    <row r="40933" spans="15:15" x14ac:dyDescent="0.2">
      <c r="O40933" s="62"/>
    </row>
    <row r="40934" spans="15:15" x14ac:dyDescent="0.2">
      <c r="O40934" s="62"/>
    </row>
    <row r="40935" spans="15:15" x14ac:dyDescent="0.2">
      <c r="O40935" s="62"/>
    </row>
    <row r="40936" spans="15:15" x14ac:dyDescent="0.2">
      <c r="O40936" s="62"/>
    </row>
    <row r="40937" spans="15:15" x14ac:dyDescent="0.2">
      <c r="O40937" s="62"/>
    </row>
    <row r="40938" spans="15:15" x14ac:dyDescent="0.2">
      <c r="O40938" s="62"/>
    </row>
    <row r="40939" spans="15:15" x14ac:dyDescent="0.2">
      <c r="O40939" s="62"/>
    </row>
    <row r="40940" spans="15:15" x14ac:dyDescent="0.2">
      <c r="O40940" s="62"/>
    </row>
    <row r="40941" spans="15:15" x14ac:dyDescent="0.2">
      <c r="O40941" s="62"/>
    </row>
    <row r="40942" spans="15:15" x14ac:dyDescent="0.2">
      <c r="O40942" s="62"/>
    </row>
    <row r="40943" spans="15:15" x14ac:dyDescent="0.2">
      <c r="O40943" s="62"/>
    </row>
    <row r="40944" spans="15:15" x14ac:dyDescent="0.2">
      <c r="O40944" s="62"/>
    </row>
    <row r="40945" spans="15:15" x14ac:dyDescent="0.2">
      <c r="O40945" s="62"/>
    </row>
    <row r="40946" spans="15:15" x14ac:dyDescent="0.2">
      <c r="O40946" s="62"/>
    </row>
    <row r="40947" spans="15:15" x14ac:dyDescent="0.2">
      <c r="O40947" s="62"/>
    </row>
    <row r="40948" spans="15:15" x14ac:dyDescent="0.2">
      <c r="O40948" s="62"/>
    </row>
    <row r="40949" spans="15:15" x14ac:dyDescent="0.2">
      <c r="O40949" s="62"/>
    </row>
    <row r="40950" spans="15:15" x14ac:dyDescent="0.2">
      <c r="O40950" s="62"/>
    </row>
    <row r="40951" spans="15:15" x14ac:dyDescent="0.2">
      <c r="O40951" s="62"/>
    </row>
    <row r="40952" spans="15:15" x14ac:dyDescent="0.2">
      <c r="O40952" s="62"/>
    </row>
    <row r="40953" spans="15:15" x14ac:dyDescent="0.2">
      <c r="O40953" s="62"/>
    </row>
    <row r="40954" spans="15:15" x14ac:dyDescent="0.2">
      <c r="O40954" s="62"/>
    </row>
    <row r="40955" spans="15:15" x14ac:dyDescent="0.2">
      <c r="O40955" s="62"/>
    </row>
    <row r="40956" spans="15:15" x14ac:dyDescent="0.2">
      <c r="O40956" s="62"/>
    </row>
    <row r="40957" spans="15:15" x14ac:dyDescent="0.2">
      <c r="O40957" s="62"/>
    </row>
    <row r="40958" spans="15:15" x14ac:dyDescent="0.2">
      <c r="O40958" s="62"/>
    </row>
    <row r="40959" spans="15:15" x14ac:dyDescent="0.2">
      <c r="O40959" s="62"/>
    </row>
    <row r="40960" spans="15:15" x14ac:dyDescent="0.2">
      <c r="O40960" s="62"/>
    </row>
    <row r="40961" spans="15:15" x14ac:dyDescent="0.2">
      <c r="O40961" s="62"/>
    </row>
    <row r="40962" spans="15:15" x14ac:dyDescent="0.2">
      <c r="O40962" s="62"/>
    </row>
    <row r="40963" spans="15:15" x14ac:dyDescent="0.2">
      <c r="O40963" s="62"/>
    </row>
    <row r="40964" spans="15:15" x14ac:dyDescent="0.2">
      <c r="O40964" s="62"/>
    </row>
    <row r="40965" spans="15:15" x14ac:dyDescent="0.2">
      <c r="O40965" s="62"/>
    </row>
    <row r="40966" spans="15:15" x14ac:dyDescent="0.2">
      <c r="O40966" s="62"/>
    </row>
    <row r="40967" spans="15:15" x14ac:dyDescent="0.2">
      <c r="O40967" s="62"/>
    </row>
    <row r="40968" spans="15:15" x14ac:dyDescent="0.2">
      <c r="O40968" s="62"/>
    </row>
    <row r="40969" spans="15:15" x14ac:dyDescent="0.2">
      <c r="O40969" s="62"/>
    </row>
    <row r="40970" spans="15:15" x14ac:dyDescent="0.2">
      <c r="O40970" s="62"/>
    </row>
    <row r="40971" spans="15:15" x14ac:dyDescent="0.2">
      <c r="O40971" s="62"/>
    </row>
    <row r="40972" spans="15:15" x14ac:dyDescent="0.2">
      <c r="O40972" s="62"/>
    </row>
    <row r="40973" spans="15:15" x14ac:dyDescent="0.2">
      <c r="O40973" s="62"/>
    </row>
    <row r="40974" spans="15:15" x14ac:dyDescent="0.2">
      <c r="O40974" s="62"/>
    </row>
    <row r="40975" spans="15:15" x14ac:dyDescent="0.2">
      <c r="O40975" s="62"/>
    </row>
    <row r="40976" spans="15:15" x14ac:dyDescent="0.2">
      <c r="O40976" s="62"/>
    </row>
    <row r="40977" spans="15:15" x14ac:dyDescent="0.2">
      <c r="O40977" s="62"/>
    </row>
    <row r="40978" spans="15:15" x14ac:dyDescent="0.2">
      <c r="O40978" s="62"/>
    </row>
    <row r="40979" spans="15:15" x14ac:dyDescent="0.2">
      <c r="O40979" s="62"/>
    </row>
    <row r="40980" spans="15:15" x14ac:dyDescent="0.2">
      <c r="O40980" s="62"/>
    </row>
    <row r="40981" spans="15:15" x14ac:dyDescent="0.2">
      <c r="O40981" s="62"/>
    </row>
    <row r="40982" spans="15:15" x14ac:dyDescent="0.2">
      <c r="O40982" s="62"/>
    </row>
    <row r="40983" spans="15:15" x14ac:dyDescent="0.2">
      <c r="O40983" s="62"/>
    </row>
    <row r="40984" spans="15:15" x14ac:dyDescent="0.2">
      <c r="O40984" s="62"/>
    </row>
    <row r="40985" spans="15:15" x14ac:dyDescent="0.2">
      <c r="O40985" s="62"/>
    </row>
    <row r="40986" spans="15:15" x14ac:dyDescent="0.2">
      <c r="O40986" s="62"/>
    </row>
    <row r="40987" spans="15:15" x14ac:dyDescent="0.2">
      <c r="O40987" s="62"/>
    </row>
    <row r="40988" spans="15:15" x14ac:dyDescent="0.2">
      <c r="O40988" s="62"/>
    </row>
    <row r="40989" spans="15:15" x14ac:dyDescent="0.2">
      <c r="O40989" s="62"/>
    </row>
    <row r="40990" spans="15:15" x14ac:dyDescent="0.2">
      <c r="O40990" s="62"/>
    </row>
    <row r="40991" spans="15:15" x14ac:dyDescent="0.2">
      <c r="O40991" s="62"/>
    </row>
    <row r="40992" spans="15:15" x14ac:dyDescent="0.2">
      <c r="O40992" s="62"/>
    </row>
    <row r="40993" spans="15:15" x14ac:dyDescent="0.2">
      <c r="O40993" s="62"/>
    </row>
    <row r="40994" spans="15:15" x14ac:dyDescent="0.2">
      <c r="O40994" s="62"/>
    </row>
    <row r="40995" spans="15:15" x14ac:dyDescent="0.2">
      <c r="O40995" s="62"/>
    </row>
    <row r="40996" spans="15:15" x14ac:dyDescent="0.2">
      <c r="O40996" s="62"/>
    </row>
    <row r="40997" spans="15:15" x14ac:dyDescent="0.2">
      <c r="O40997" s="62"/>
    </row>
    <row r="40998" spans="15:15" x14ac:dyDescent="0.2">
      <c r="O40998" s="62"/>
    </row>
    <row r="40999" spans="15:15" x14ac:dyDescent="0.2">
      <c r="O40999" s="62"/>
    </row>
    <row r="41000" spans="15:15" x14ac:dyDescent="0.2">
      <c r="O41000" s="62"/>
    </row>
    <row r="41001" spans="15:15" x14ac:dyDescent="0.2">
      <c r="O41001" s="62"/>
    </row>
    <row r="41002" spans="15:15" x14ac:dyDescent="0.2">
      <c r="O41002" s="62"/>
    </row>
    <row r="41003" spans="15:15" x14ac:dyDescent="0.2">
      <c r="O41003" s="62"/>
    </row>
    <row r="41004" spans="15:15" x14ac:dyDescent="0.2">
      <c r="O41004" s="62"/>
    </row>
    <row r="41005" spans="15:15" x14ac:dyDescent="0.2">
      <c r="O41005" s="62"/>
    </row>
    <row r="41006" spans="15:15" x14ac:dyDescent="0.2">
      <c r="O41006" s="62"/>
    </row>
    <row r="41007" spans="15:15" x14ac:dyDescent="0.2">
      <c r="O41007" s="62"/>
    </row>
    <row r="41008" spans="15:15" x14ac:dyDescent="0.2">
      <c r="O41008" s="62"/>
    </row>
    <row r="41009" spans="15:15" x14ac:dyDescent="0.2">
      <c r="O41009" s="62"/>
    </row>
    <row r="41010" spans="15:15" x14ac:dyDescent="0.2">
      <c r="O41010" s="62"/>
    </row>
    <row r="41011" spans="15:15" x14ac:dyDescent="0.2">
      <c r="O41011" s="62"/>
    </row>
    <row r="41012" spans="15:15" x14ac:dyDescent="0.2">
      <c r="O41012" s="62"/>
    </row>
    <row r="41013" spans="15:15" x14ac:dyDescent="0.2">
      <c r="O41013" s="62"/>
    </row>
    <row r="41014" spans="15:15" x14ac:dyDescent="0.2">
      <c r="O41014" s="62"/>
    </row>
    <row r="41015" spans="15:15" x14ac:dyDescent="0.2">
      <c r="O41015" s="62"/>
    </row>
    <row r="41016" spans="15:15" x14ac:dyDescent="0.2">
      <c r="O41016" s="62"/>
    </row>
    <row r="41017" spans="15:15" x14ac:dyDescent="0.2">
      <c r="O41017" s="62"/>
    </row>
    <row r="41018" spans="15:15" x14ac:dyDescent="0.2">
      <c r="O41018" s="62"/>
    </row>
    <row r="41019" spans="15:15" x14ac:dyDescent="0.2">
      <c r="O41019" s="62"/>
    </row>
    <row r="41020" spans="15:15" x14ac:dyDescent="0.2">
      <c r="O41020" s="62"/>
    </row>
    <row r="41021" spans="15:15" x14ac:dyDescent="0.2">
      <c r="O41021" s="62"/>
    </row>
    <row r="41022" spans="15:15" x14ac:dyDescent="0.2">
      <c r="O41022" s="62"/>
    </row>
    <row r="41023" spans="15:15" x14ac:dyDescent="0.2">
      <c r="O41023" s="62"/>
    </row>
    <row r="41024" spans="15:15" x14ac:dyDescent="0.2">
      <c r="O41024" s="62"/>
    </row>
    <row r="41025" spans="15:15" x14ac:dyDescent="0.2">
      <c r="O41025" s="62"/>
    </row>
    <row r="41026" spans="15:15" x14ac:dyDescent="0.2">
      <c r="O41026" s="62"/>
    </row>
    <row r="41027" spans="15:15" x14ac:dyDescent="0.2">
      <c r="O41027" s="62"/>
    </row>
    <row r="41028" spans="15:15" x14ac:dyDescent="0.2">
      <c r="O41028" s="62"/>
    </row>
    <row r="41029" spans="15:15" x14ac:dyDescent="0.2">
      <c r="O41029" s="62"/>
    </row>
    <row r="41030" spans="15:15" x14ac:dyDescent="0.2">
      <c r="O41030" s="62"/>
    </row>
    <row r="41031" spans="15:15" x14ac:dyDescent="0.2">
      <c r="O41031" s="62"/>
    </row>
    <row r="41032" spans="15:15" x14ac:dyDescent="0.2">
      <c r="O41032" s="62"/>
    </row>
    <row r="41033" spans="15:15" x14ac:dyDescent="0.2">
      <c r="O41033" s="62"/>
    </row>
    <row r="41034" spans="15:15" x14ac:dyDescent="0.2">
      <c r="O41034" s="62"/>
    </row>
    <row r="41035" spans="15:15" x14ac:dyDescent="0.2">
      <c r="O41035" s="62"/>
    </row>
    <row r="41036" spans="15:15" x14ac:dyDescent="0.2">
      <c r="O41036" s="62"/>
    </row>
    <row r="41037" spans="15:15" x14ac:dyDescent="0.2">
      <c r="O41037" s="62"/>
    </row>
    <row r="41038" spans="15:15" x14ac:dyDescent="0.2">
      <c r="O41038" s="62"/>
    </row>
    <row r="41039" spans="15:15" x14ac:dyDescent="0.2">
      <c r="O41039" s="62"/>
    </row>
    <row r="41040" spans="15:15" x14ac:dyDescent="0.2">
      <c r="O41040" s="62"/>
    </row>
    <row r="41041" spans="15:15" x14ac:dyDescent="0.2">
      <c r="O41041" s="62"/>
    </row>
    <row r="41042" spans="15:15" x14ac:dyDescent="0.2">
      <c r="O41042" s="62"/>
    </row>
    <row r="41043" spans="15:15" x14ac:dyDescent="0.2">
      <c r="O41043" s="62"/>
    </row>
    <row r="41044" spans="15:15" x14ac:dyDescent="0.2">
      <c r="O41044" s="62"/>
    </row>
    <row r="41045" spans="15:15" x14ac:dyDescent="0.2">
      <c r="O41045" s="62"/>
    </row>
    <row r="41046" spans="15:15" x14ac:dyDescent="0.2">
      <c r="O41046" s="62"/>
    </row>
    <row r="41047" spans="15:15" x14ac:dyDescent="0.2">
      <c r="O41047" s="62"/>
    </row>
    <row r="41048" spans="15:15" x14ac:dyDescent="0.2">
      <c r="O41048" s="62"/>
    </row>
    <row r="41049" spans="15:15" x14ac:dyDescent="0.2">
      <c r="O41049" s="62"/>
    </row>
    <row r="41050" spans="15:15" x14ac:dyDescent="0.2">
      <c r="O41050" s="62"/>
    </row>
    <row r="41051" spans="15:15" x14ac:dyDescent="0.2">
      <c r="O41051" s="62"/>
    </row>
    <row r="41052" spans="15:15" x14ac:dyDescent="0.2">
      <c r="O41052" s="62"/>
    </row>
    <row r="41053" spans="15:15" x14ac:dyDescent="0.2">
      <c r="O41053" s="62"/>
    </row>
    <row r="41054" spans="15:15" x14ac:dyDescent="0.2">
      <c r="O41054" s="62"/>
    </row>
    <row r="41055" spans="15:15" x14ac:dyDescent="0.2">
      <c r="O41055" s="62"/>
    </row>
    <row r="41056" spans="15:15" x14ac:dyDescent="0.2">
      <c r="O41056" s="62"/>
    </row>
    <row r="41057" spans="15:15" x14ac:dyDescent="0.2">
      <c r="O41057" s="62"/>
    </row>
    <row r="41058" spans="15:15" x14ac:dyDescent="0.2">
      <c r="O41058" s="62"/>
    </row>
    <row r="41059" spans="15:15" x14ac:dyDescent="0.2">
      <c r="O41059" s="62"/>
    </row>
    <row r="41060" spans="15:15" x14ac:dyDescent="0.2">
      <c r="O41060" s="62"/>
    </row>
    <row r="41061" spans="15:15" x14ac:dyDescent="0.2">
      <c r="O41061" s="62"/>
    </row>
    <row r="41062" spans="15:15" x14ac:dyDescent="0.2">
      <c r="O41062" s="62"/>
    </row>
    <row r="41063" spans="15:15" x14ac:dyDescent="0.2">
      <c r="O41063" s="62"/>
    </row>
    <row r="41064" spans="15:15" x14ac:dyDescent="0.2">
      <c r="O41064" s="62"/>
    </row>
    <row r="41065" spans="15:15" x14ac:dyDescent="0.2">
      <c r="O41065" s="62"/>
    </row>
    <row r="41066" spans="15:15" x14ac:dyDescent="0.2">
      <c r="O41066" s="62"/>
    </row>
    <row r="41067" spans="15:15" x14ac:dyDescent="0.2">
      <c r="O41067" s="62"/>
    </row>
    <row r="41068" spans="15:15" x14ac:dyDescent="0.2">
      <c r="O41068" s="62"/>
    </row>
    <row r="41069" spans="15:15" x14ac:dyDescent="0.2">
      <c r="O41069" s="62"/>
    </row>
    <row r="41070" spans="15:15" x14ac:dyDescent="0.2">
      <c r="O41070" s="62"/>
    </row>
    <row r="41071" spans="15:15" x14ac:dyDescent="0.2">
      <c r="O41071" s="62"/>
    </row>
    <row r="41072" spans="15:15" x14ac:dyDescent="0.2">
      <c r="O41072" s="62"/>
    </row>
    <row r="41073" spans="15:15" x14ac:dyDescent="0.2">
      <c r="O41073" s="62"/>
    </row>
    <row r="41074" spans="15:15" x14ac:dyDescent="0.2">
      <c r="O41074" s="62"/>
    </row>
    <row r="41075" spans="15:15" x14ac:dyDescent="0.2">
      <c r="O41075" s="62"/>
    </row>
    <row r="41076" spans="15:15" x14ac:dyDescent="0.2">
      <c r="O41076" s="62"/>
    </row>
    <row r="41077" spans="15:15" x14ac:dyDescent="0.2">
      <c r="O41077" s="62"/>
    </row>
    <row r="41078" spans="15:15" x14ac:dyDescent="0.2">
      <c r="O41078" s="62"/>
    </row>
    <row r="41079" spans="15:15" x14ac:dyDescent="0.2">
      <c r="O41079" s="62"/>
    </row>
    <row r="41080" spans="15:15" x14ac:dyDescent="0.2">
      <c r="O41080" s="62"/>
    </row>
    <row r="41081" spans="15:15" x14ac:dyDescent="0.2">
      <c r="O41081" s="62"/>
    </row>
    <row r="41082" spans="15:15" x14ac:dyDescent="0.2">
      <c r="O41082" s="62"/>
    </row>
    <row r="41083" spans="15:15" x14ac:dyDescent="0.2">
      <c r="O41083" s="62"/>
    </row>
    <row r="41084" spans="15:15" x14ac:dyDescent="0.2">
      <c r="O41084" s="62"/>
    </row>
    <row r="41085" spans="15:15" x14ac:dyDescent="0.2">
      <c r="O41085" s="62"/>
    </row>
    <row r="41086" spans="15:15" x14ac:dyDescent="0.2">
      <c r="O41086" s="62"/>
    </row>
    <row r="41087" spans="15:15" x14ac:dyDescent="0.2">
      <c r="O41087" s="62"/>
    </row>
    <row r="41088" spans="15:15" x14ac:dyDescent="0.2">
      <c r="O41088" s="62"/>
    </row>
    <row r="41089" spans="15:15" x14ac:dyDescent="0.2">
      <c r="O41089" s="62"/>
    </row>
    <row r="41090" spans="15:15" x14ac:dyDescent="0.2">
      <c r="O41090" s="62"/>
    </row>
    <row r="41091" spans="15:15" x14ac:dyDescent="0.2">
      <c r="O41091" s="62"/>
    </row>
    <row r="41092" spans="15:15" x14ac:dyDescent="0.2">
      <c r="O41092" s="62"/>
    </row>
    <row r="41093" spans="15:15" x14ac:dyDescent="0.2">
      <c r="O41093" s="62"/>
    </row>
    <row r="41094" spans="15:15" x14ac:dyDescent="0.2">
      <c r="O41094" s="62"/>
    </row>
    <row r="41095" spans="15:15" x14ac:dyDescent="0.2">
      <c r="O41095" s="62"/>
    </row>
    <row r="41096" spans="15:15" x14ac:dyDescent="0.2">
      <c r="O41096" s="62"/>
    </row>
    <row r="41097" spans="15:15" x14ac:dyDescent="0.2">
      <c r="O41097" s="62"/>
    </row>
    <row r="41098" spans="15:15" x14ac:dyDescent="0.2">
      <c r="O41098" s="62"/>
    </row>
    <row r="41099" spans="15:15" x14ac:dyDescent="0.2">
      <c r="O41099" s="62"/>
    </row>
    <row r="41100" spans="15:15" x14ac:dyDescent="0.2">
      <c r="O41100" s="62"/>
    </row>
    <row r="41101" spans="15:15" x14ac:dyDescent="0.2">
      <c r="O41101" s="62"/>
    </row>
    <row r="41102" spans="15:15" x14ac:dyDescent="0.2">
      <c r="O41102" s="62"/>
    </row>
    <row r="41103" spans="15:15" x14ac:dyDescent="0.2">
      <c r="O41103" s="62"/>
    </row>
    <row r="41104" spans="15:15" x14ac:dyDescent="0.2">
      <c r="O41104" s="62"/>
    </row>
    <row r="41105" spans="15:15" x14ac:dyDescent="0.2">
      <c r="O41105" s="62"/>
    </row>
    <row r="41106" spans="15:15" x14ac:dyDescent="0.2">
      <c r="O41106" s="62"/>
    </row>
    <row r="41107" spans="15:15" x14ac:dyDescent="0.2">
      <c r="O41107" s="62"/>
    </row>
    <row r="41108" spans="15:15" x14ac:dyDescent="0.2">
      <c r="O41108" s="62"/>
    </row>
    <row r="41109" spans="15:15" x14ac:dyDescent="0.2">
      <c r="O41109" s="62"/>
    </row>
    <row r="41110" spans="15:15" x14ac:dyDescent="0.2">
      <c r="O41110" s="62"/>
    </row>
    <row r="41111" spans="15:15" x14ac:dyDescent="0.2">
      <c r="O41111" s="62"/>
    </row>
    <row r="41112" spans="15:15" x14ac:dyDescent="0.2">
      <c r="O41112" s="62"/>
    </row>
    <row r="41113" spans="15:15" x14ac:dyDescent="0.2">
      <c r="O41113" s="62"/>
    </row>
    <row r="41114" spans="15:15" x14ac:dyDescent="0.2">
      <c r="O41114" s="62"/>
    </row>
    <row r="41115" spans="15:15" x14ac:dyDescent="0.2">
      <c r="O41115" s="62"/>
    </row>
    <row r="41116" spans="15:15" x14ac:dyDescent="0.2">
      <c r="O41116" s="62"/>
    </row>
    <row r="41117" spans="15:15" x14ac:dyDescent="0.2">
      <c r="O41117" s="62"/>
    </row>
    <row r="41118" spans="15:15" x14ac:dyDescent="0.2">
      <c r="O41118" s="62"/>
    </row>
    <row r="41119" spans="15:15" x14ac:dyDescent="0.2">
      <c r="O41119" s="62"/>
    </row>
    <row r="41120" spans="15:15" x14ac:dyDescent="0.2">
      <c r="O41120" s="62"/>
    </row>
    <row r="41121" spans="15:15" x14ac:dyDescent="0.2">
      <c r="O41121" s="62"/>
    </row>
    <row r="41122" spans="15:15" x14ac:dyDescent="0.2">
      <c r="O41122" s="62"/>
    </row>
    <row r="41123" spans="15:15" x14ac:dyDescent="0.2">
      <c r="O41123" s="62"/>
    </row>
    <row r="41124" spans="15:15" x14ac:dyDescent="0.2">
      <c r="O41124" s="62"/>
    </row>
    <row r="41125" spans="15:15" x14ac:dyDescent="0.2">
      <c r="O41125" s="62"/>
    </row>
    <row r="41126" spans="15:15" x14ac:dyDescent="0.2">
      <c r="O41126" s="62"/>
    </row>
    <row r="41127" spans="15:15" x14ac:dyDescent="0.2">
      <c r="O41127" s="62"/>
    </row>
    <row r="41128" spans="15:15" x14ac:dyDescent="0.2">
      <c r="O41128" s="62"/>
    </row>
    <row r="41129" spans="15:15" x14ac:dyDescent="0.2">
      <c r="O41129" s="62"/>
    </row>
    <row r="41130" spans="15:15" x14ac:dyDescent="0.2">
      <c r="O41130" s="62"/>
    </row>
    <row r="41131" spans="15:15" x14ac:dyDescent="0.2">
      <c r="O41131" s="62"/>
    </row>
    <row r="41132" spans="15:15" x14ac:dyDescent="0.2">
      <c r="O41132" s="62"/>
    </row>
    <row r="41133" spans="15:15" x14ac:dyDescent="0.2">
      <c r="O41133" s="62"/>
    </row>
    <row r="41134" spans="15:15" x14ac:dyDescent="0.2">
      <c r="O41134" s="62"/>
    </row>
    <row r="41135" spans="15:15" x14ac:dyDescent="0.2">
      <c r="O41135" s="62"/>
    </row>
    <row r="41136" spans="15:15" x14ac:dyDescent="0.2">
      <c r="O41136" s="62"/>
    </row>
    <row r="41137" spans="15:15" x14ac:dyDescent="0.2">
      <c r="O41137" s="62"/>
    </row>
    <row r="41138" spans="15:15" x14ac:dyDescent="0.2">
      <c r="O41138" s="62"/>
    </row>
    <row r="41139" spans="15:15" x14ac:dyDescent="0.2">
      <c r="O41139" s="62"/>
    </row>
    <row r="41140" spans="15:15" x14ac:dyDescent="0.2">
      <c r="O41140" s="62"/>
    </row>
    <row r="41141" spans="15:15" x14ac:dyDescent="0.2">
      <c r="O41141" s="62"/>
    </row>
    <row r="41142" spans="15:15" x14ac:dyDescent="0.2">
      <c r="O41142" s="62"/>
    </row>
    <row r="41143" spans="15:15" x14ac:dyDescent="0.2">
      <c r="O41143" s="62"/>
    </row>
    <row r="41144" spans="15:15" x14ac:dyDescent="0.2">
      <c r="O41144" s="62"/>
    </row>
    <row r="41145" spans="15:15" x14ac:dyDescent="0.2">
      <c r="O41145" s="62"/>
    </row>
    <row r="41146" spans="15:15" x14ac:dyDescent="0.2">
      <c r="O41146" s="62"/>
    </row>
    <row r="41147" spans="15:15" x14ac:dyDescent="0.2">
      <c r="O41147" s="62"/>
    </row>
    <row r="41148" spans="15:15" x14ac:dyDescent="0.2">
      <c r="O41148" s="62"/>
    </row>
    <row r="41149" spans="15:15" x14ac:dyDescent="0.2">
      <c r="O41149" s="62"/>
    </row>
    <row r="41150" spans="15:15" x14ac:dyDescent="0.2">
      <c r="O41150" s="62"/>
    </row>
    <row r="41151" spans="15:15" x14ac:dyDescent="0.2">
      <c r="O41151" s="62"/>
    </row>
    <row r="41152" spans="15:15" x14ac:dyDescent="0.2">
      <c r="O41152" s="62"/>
    </row>
    <row r="41153" spans="15:15" x14ac:dyDescent="0.2">
      <c r="O41153" s="62"/>
    </row>
    <row r="41154" spans="15:15" x14ac:dyDescent="0.2">
      <c r="O41154" s="62"/>
    </row>
    <row r="41155" spans="15:15" x14ac:dyDescent="0.2">
      <c r="O41155" s="62"/>
    </row>
    <row r="41156" spans="15:15" x14ac:dyDescent="0.2">
      <c r="O41156" s="62"/>
    </row>
    <row r="41157" spans="15:15" x14ac:dyDescent="0.2">
      <c r="O41157" s="62"/>
    </row>
    <row r="41158" spans="15:15" x14ac:dyDescent="0.2">
      <c r="O41158" s="62"/>
    </row>
    <row r="41159" spans="15:15" x14ac:dyDescent="0.2">
      <c r="O41159" s="62"/>
    </row>
    <row r="41160" spans="15:15" x14ac:dyDescent="0.2">
      <c r="O41160" s="62"/>
    </row>
    <row r="41161" spans="15:15" x14ac:dyDescent="0.2">
      <c r="O41161" s="62"/>
    </row>
    <row r="41162" spans="15:15" x14ac:dyDescent="0.2">
      <c r="O41162" s="62"/>
    </row>
    <row r="41163" spans="15:15" x14ac:dyDescent="0.2">
      <c r="O41163" s="62"/>
    </row>
    <row r="41164" spans="15:15" x14ac:dyDescent="0.2">
      <c r="O41164" s="62"/>
    </row>
    <row r="41165" spans="15:15" x14ac:dyDescent="0.2">
      <c r="O41165" s="62"/>
    </row>
    <row r="41166" spans="15:15" x14ac:dyDescent="0.2">
      <c r="O41166" s="62"/>
    </row>
    <row r="41167" spans="15:15" x14ac:dyDescent="0.2">
      <c r="O41167" s="62"/>
    </row>
    <row r="41168" spans="15:15" x14ac:dyDescent="0.2">
      <c r="O41168" s="62"/>
    </row>
    <row r="41169" spans="15:15" x14ac:dyDescent="0.2">
      <c r="O41169" s="62"/>
    </row>
    <row r="41170" spans="15:15" x14ac:dyDescent="0.2">
      <c r="O41170" s="62"/>
    </row>
    <row r="41171" spans="15:15" x14ac:dyDescent="0.2">
      <c r="O41171" s="62"/>
    </row>
    <row r="41172" spans="15:15" x14ac:dyDescent="0.2">
      <c r="O41172" s="62"/>
    </row>
    <row r="41173" spans="15:15" x14ac:dyDescent="0.2">
      <c r="O41173" s="62"/>
    </row>
    <row r="41174" spans="15:15" x14ac:dyDescent="0.2">
      <c r="O41174" s="62"/>
    </row>
    <row r="41175" spans="15:15" x14ac:dyDescent="0.2">
      <c r="O41175" s="62"/>
    </row>
    <row r="41176" spans="15:15" x14ac:dyDescent="0.2">
      <c r="O41176" s="62"/>
    </row>
    <row r="41177" spans="15:15" x14ac:dyDescent="0.2">
      <c r="O41177" s="62"/>
    </row>
    <row r="41178" spans="15:15" x14ac:dyDescent="0.2">
      <c r="O41178" s="62"/>
    </row>
    <row r="41179" spans="15:15" x14ac:dyDescent="0.2">
      <c r="O41179" s="62"/>
    </row>
    <row r="41180" spans="15:15" x14ac:dyDescent="0.2">
      <c r="O41180" s="62"/>
    </row>
    <row r="41181" spans="15:15" x14ac:dyDescent="0.2">
      <c r="O41181" s="62"/>
    </row>
    <row r="41182" spans="15:15" x14ac:dyDescent="0.2">
      <c r="O41182" s="62"/>
    </row>
    <row r="41183" spans="15:15" x14ac:dyDescent="0.2">
      <c r="O41183" s="62"/>
    </row>
    <row r="41184" spans="15:15" x14ac:dyDescent="0.2">
      <c r="O41184" s="62"/>
    </row>
    <row r="41185" spans="15:15" x14ac:dyDescent="0.2">
      <c r="O41185" s="62"/>
    </row>
    <row r="41186" spans="15:15" x14ac:dyDescent="0.2">
      <c r="O41186" s="62"/>
    </row>
    <row r="41187" spans="15:15" x14ac:dyDescent="0.2">
      <c r="O41187" s="62"/>
    </row>
    <row r="41188" spans="15:15" x14ac:dyDescent="0.2">
      <c r="O41188" s="62"/>
    </row>
    <row r="41189" spans="15:15" x14ac:dyDescent="0.2">
      <c r="O41189" s="62"/>
    </row>
    <row r="41190" spans="15:15" x14ac:dyDescent="0.2">
      <c r="O41190" s="62"/>
    </row>
    <row r="41191" spans="15:15" x14ac:dyDescent="0.2">
      <c r="O41191" s="62"/>
    </row>
    <row r="41192" spans="15:15" x14ac:dyDescent="0.2">
      <c r="O41192" s="62"/>
    </row>
    <row r="41193" spans="15:15" x14ac:dyDescent="0.2">
      <c r="O41193" s="62"/>
    </row>
    <row r="41194" spans="15:15" x14ac:dyDescent="0.2">
      <c r="O41194" s="62"/>
    </row>
    <row r="41195" spans="15:15" x14ac:dyDescent="0.2">
      <c r="O41195" s="62"/>
    </row>
    <row r="41196" spans="15:15" x14ac:dyDescent="0.2">
      <c r="O41196" s="62"/>
    </row>
    <row r="41197" spans="15:15" x14ac:dyDescent="0.2">
      <c r="O41197" s="62"/>
    </row>
    <row r="41198" spans="15:15" x14ac:dyDescent="0.2">
      <c r="O41198" s="62"/>
    </row>
    <row r="41199" spans="15:15" x14ac:dyDescent="0.2">
      <c r="O41199" s="62"/>
    </row>
    <row r="41200" spans="15:15" x14ac:dyDescent="0.2">
      <c r="O41200" s="62"/>
    </row>
    <row r="41201" spans="15:15" x14ac:dyDescent="0.2">
      <c r="O41201" s="62"/>
    </row>
    <row r="41202" spans="15:15" x14ac:dyDescent="0.2">
      <c r="O41202" s="62"/>
    </row>
    <row r="41203" spans="15:15" x14ac:dyDescent="0.2">
      <c r="O41203" s="62"/>
    </row>
    <row r="41204" spans="15:15" x14ac:dyDescent="0.2">
      <c r="O41204" s="62"/>
    </row>
    <row r="41205" spans="15:15" x14ac:dyDescent="0.2">
      <c r="O41205" s="62"/>
    </row>
    <row r="41206" spans="15:15" x14ac:dyDescent="0.2">
      <c r="O41206" s="62"/>
    </row>
    <row r="41207" spans="15:15" x14ac:dyDescent="0.2">
      <c r="O41207" s="62"/>
    </row>
    <row r="41208" spans="15:15" x14ac:dyDescent="0.2">
      <c r="O41208" s="62"/>
    </row>
    <row r="41209" spans="15:15" x14ac:dyDescent="0.2">
      <c r="O41209" s="62"/>
    </row>
    <row r="41210" spans="15:15" x14ac:dyDescent="0.2">
      <c r="O41210" s="62"/>
    </row>
    <row r="41211" spans="15:15" x14ac:dyDescent="0.2">
      <c r="O41211" s="62"/>
    </row>
    <row r="41212" spans="15:15" x14ac:dyDescent="0.2">
      <c r="O41212" s="62"/>
    </row>
    <row r="41213" spans="15:15" x14ac:dyDescent="0.2">
      <c r="O41213" s="62"/>
    </row>
    <row r="41214" spans="15:15" x14ac:dyDescent="0.2">
      <c r="O41214" s="62"/>
    </row>
    <row r="41215" spans="15:15" x14ac:dyDescent="0.2">
      <c r="O41215" s="62"/>
    </row>
    <row r="41216" spans="15:15" x14ac:dyDescent="0.2">
      <c r="O41216" s="62"/>
    </row>
    <row r="41217" spans="15:15" x14ac:dyDescent="0.2">
      <c r="O41217" s="62"/>
    </row>
    <row r="41218" spans="15:15" x14ac:dyDescent="0.2">
      <c r="O41218" s="62"/>
    </row>
    <row r="41219" spans="15:15" x14ac:dyDescent="0.2">
      <c r="O41219" s="62"/>
    </row>
    <row r="41220" spans="15:15" x14ac:dyDescent="0.2">
      <c r="O41220" s="62"/>
    </row>
    <row r="41221" spans="15:15" x14ac:dyDescent="0.2">
      <c r="O41221" s="62"/>
    </row>
    <row r="41222" spans="15:15" x14ac:dyDescent="0.2">
      <c r="O41222" s="62"/>
    </row>
    <row r="41223" spans="15:15" x14ac:dyDescent="0.2">
      <c r="O41223" s="62"/>
    </row>
    <row r="41224" spans="15:15" x14ac:dyDescent="0.2">
      <c r="O41224" s="62"/>
    </row>
    <row r="41225" spans="15:15" x14ac:dyDescent="0.2">
      <c r="O41225" s="62"/>
    </row>
    <row r="41226" spans="15:15" x14ac:dyDescent="0.2">
      <c r="O41226" s="62"/>
    </row>
    <row r="41227" spans="15:15" x14ac:dyDescent="0.2">
      <c r="O41227" s="62"/>
    </row>
    <row r="41228" spans="15:15" x14ac:dyDescent="0.2">
      <c r="O41228" s="62"/>
    </row>
    <row r="41229" spans="15:15" x14ac:dyDescent="0.2">
      <c r="O41229" s="62"/>
    </row>
    <row r="41230" spans="15:15" x14ac:dyDescent="0.2">
      <c r="O41230" s="62"/>
    </row>
    <row r="41231" spans="15:15" x14ac:dyDescent="0.2">
      <c r="O41231" s="62"/>
    </row>
    <row r="41232" spans="15:15" x14ac:dyDescent="0.2">
      <c r="O41232" s="62"/>
    </row>
    <row r="41233" spans="15:15" x14ac:dyDescent="0.2">
      <c r="O41233" s="62"/>
    </row>
    <row r="41234" spans="15:15" x14ac:dyDescent="0.2">
      <c r="O41234" s="62"/>
    </row>
    <row r="41235" spans="15:15" x14ac:dyDescent="0.2">
      <c r="O41235" s="62"/>
    </row>
    <row r="41236" spans="15:15" x14ac:dyDescent="0.2">
      <c r="O41236" s="62"/>
    </row>
    <row r="41237" spans="15:15" x14ac:dyDescent="0.2">
      <c r="O41237" s="62"/>
    </row>
    <row r="41238" spans="15:15" x14ac:dyDescent="0.2">
      <c r="O41238" s="62"/>
    </row>
    <row r="41239" spans="15:15" x14ac:dyDescent="0.2">
      <c r="O41239" s="62"/>
    </row>
    <row r="41240" spans="15:15" x14ac:dyDescent="0.2">
      <c r="O41240" s="62"/>
    </row>
    <row r="41241" spans="15:15" x14ac:dyDescent="0.2">
      <c r="O41241" s="62"/>
    </row>
    <row r="41242" spans="15:15" x14ac:dyDescent="0.2">
      <c r="O41242" s="62"/>
    </row>
    <row r="41243" spans="15:15" x14ac:dyDescent="0.2">
      <c r="O41243" s="62"/>
    </row>
    <row r="41244" spans="15:15" x14ac:dyDescent="0.2">
      <c r="O41244" s="62"/>
    </row>
    <row r="41245" spans="15:15" x14ac:dyDescent="0.2">
      <c r="O41245" s="62"/>
    </row>
    <row r="41246" spans="15:15" x14ac:dyDescent="0.2">
      <c r="O41246" s="62"/>
    </row>
    <row r="41247" spans="15:15" x14ac:dyDescent="0.2">
      <c r="O41247" s="62"/>
    </row>
    <row r="41248" spans="15:15" x14ac:dyDescent="0.2">
      <c r="O41248" s="62"/>
    </row>
    <row r="41249" spans="15:15" x14ac:dyDescent="0.2">
      <c r="O41249" s="62"/>
    </row>
    <row r="41250" spans="15:15" x14ac:dyDescent="0.2">
      <c r="O41250" s="62"/>
    </row>
    <row r="41251" spans="15:15" x14ac:dyDescent="0.2">
      <c r="O41251" s="62"/>
    </row>
    <row r="41252" spans="15:15" x14ac:dyDescent="0.2">
      <c r="O41252" s="62"/>
    </row>
    <row r="41253" spans="15:15" x14ac:dyDescent="0.2">
      <c r="O41253" s="62"/>
    </row>
    <row r="41254" spans="15:15" x14ac:dyDescent="0.2">
      <c r="O41254" s="62"/>
    </row>
    <row r="41255" spans="15:15" x14ac:dyDescent="0.2">
      <c r="O41255" s="62"/>
    </row>
    <row r="41256" spans="15:15" x14ac:dyDescent="0.2">
      <c r="O41256" s="62"/>
    </row>
    <row r="41257" spans="15:15" x14ac:dyDescent="0.2">
      <c r="O41257" s="62"/>
    </row>
    <row r="41258" spans="15:15" x14ac:dyDescent="0.2">
      <c r="O41258" s="62"/>
    </row>
    <row r="41259" spans="15:15" x14ac:dyDescent="0.2">
      <c r="O41259" s="62"/>
    </row>
    <row r="41260" spans="15:15" x14ac:dyDescent="0.2">
      <c r="O41260" s="62"/>
    </row>
    <row r="41261" spans="15:15" x14ac:dyDescent="0.2">
      <c r="O41261" s="62"/>
    </row>
    <row r="41262" spans="15:15" x14ac:dyDescent="0.2">
      <c r="O41262" s="62"/>
    </row>
    <row r="41263" spans="15:15" x14ac:dyDescent="0.2">
      <c r="O41263" s="62"/>
    </row>
    <row r="41264" spans="15:15" x14ac:dyDescent="0.2">
      <c r="O41264" s="62"/>
    </row>
    <row r="41265" spans="15:15" x14ac:dyDescent="0.2">
      <c r="O41265" s="62"/>
    </row>
    <row r="41266" spans="15:15" x14ac:dyDescent="0.2">
      <c r="O41266" s="62"/>
    </row>
    <row r="41267" spans="15:15" x14ac:dyDescent="0.2">
      <c r="O41267" s="62"/>
    </row>
    <row r="41268" spans="15:15" x14ac:dyDescent="0.2">
      <c r="O41268" s="62"/>
    </row>
    <row r="41269" spans="15:15" x14ac:dyDescent="0.2">
      <c r="O41269" s="62"/>
    </row>
    <row r="41270" spans="15:15" x14ac:dyDescent="0.2">
      <c r="O41270" s="62"/>
    </row>
    <row r="41271" spans="15:15" x14ac:dyDescent="0.2">
      <c r="O41271" s="62"/>
    </row>
    <row r="41272" spans="15:15" x14ac:dyDescent="0.2">
      <c r="O41272" s="62"/>
    </row>
    <row r="41273" spans="15:15" x14ac:dyDescent="0.2">
      <c r="O41273" s="62"/>
    </row>
    <row r="41274" spans="15:15" x14ac:dyDescent="0.2">
      <c r="O41274" s="62"/>
    </row>
    <row r="41275" spans="15:15" x14ac:dyDescent="0.2">
      <c r="O41275" s="62"/>
    </row>
    <row r="41276" spans="15:15" x14ac:dyDescent="0.2">
      <c r="O41276" s="62"/>
    </row>
    <row r="41277" spans="15:15" x14ac:dyDescent="0.2">
      <c r="O41277" s="62"/>
    </row>
    <row r="41278" spans="15:15" x14ac:dyDescent="0.2">
      <c r="O41278" s="62"/>
    </row>
    <row r="41279" spans="15:15" x14ac:dyDescent="0.2">
      <c r="O41279" s="62"/>
    </row>
    <row r="41280" spans="15:15" x14ac:dyDescent="0.2">
      <c r="O41280" s="62"/>
    </row>
    <row r="41281" spans="15:15" x14ac:dyDescent="0.2">
      <c r="O41281" s="62"/>
    </row>
    <row r="41282" spans="15:15" x14ac:dyDescent="0.2">
      <c r="O41282" s="62"/>
    </row>
    <row r="41283" spans="15:15" x14ac:dyDescent="0.2">
      <c r="O41283" s="62"/>
    </row>
    <row r="41284" spans="15:15" x14ac:dyDescent="0.2">
      <c r="O41284" s="62"/>
    </row>
    <row r="41285" spans="15:15" x14ac:dyDescent="0.2">
      <c r="O41285" s="62"/>
    </row>
    <row r="41286" spans="15:15" x14ac:dyDescent="0.2">
      <c r="O41286" s="62"/>
    </row>
    <row r="41287" spans="15:15" x14ac:dyDescent="0.2">
      <c r="O41287" s="62"/>
    </row>
    <row r="41288" spans="15:15" x14ac:dyDescent="0.2">
      <c r="O41288" s="62"/>
    </row>
    <row r="41289" spans="15:15" x14ac:dyDescent="0.2">
      <c r="O41289" s="62"/>
    </row>
    <row r="41290" spans="15:15" x14ac:dyDescent="0.2">
      <c r="O41290" s="62"/>
    </row>
    <row r="41291" spans="15:15" x14ac:dyDescent="0.2">
      <c r="O41291" s="62"/>
    </row>
    <row r="41292" spans="15:15" x14ac:dyDescent="0.2">
      <c r="O41292" s="62"/>
    </row>
    <row r="41293" spans="15:15" x14ac:dyDescent="0.2">
      <c r="O41293" s="62"/>
    </row>
    <row r="41294" spans="15:15" x14ac:dyDescent="0.2">
      <c r="O41294" s="62"/>
    </row>
    <row r="41295" spans="15:15" x14ac:dyDescent="0.2">
      <c r="O41295" s="62"/>
    </row>
    <row r="41296" spans="15:15" x14ac:dyDescent="0.2">
      <c r="O41296" s="62"/>
    </row>
    <row r="41297" spans="15:15" x14ac:dyDescent="0.2">
      <c r="O41297" s="62"/>
    </row>
    <row r="41298" spans="15:15" x14ac:dyDescent="0.2">
      <c r="O41298" s="62"/>
    </row>
    <row r="41299" spans="15:15" x14ac:dyDescent="0.2">
      <c r="O41299" s="62"/>
    </row>
    <row r="41300" spans="15:15" x14ac:dyDescent="0.2">
      <c r="O41300" s="62"/>
    </row>
    <row r="41301" spans="15:15" x14ac:dyDescent="0.2">
      <c r="O41301" s="62"/>
    </row>
    <row r="41302" spans="15:15" x14ac:dyDescent="0.2">
      <c r="O41302" s="62"/>
    </row>
    <row r="41303" spans="15:15" x14ac:dyDescent="0.2">
      <c r="O41303" s="62"/>
    </row>
    <row r="41304" spans="15:15" x14ac:dyDescent="0.2">
      <c r="O41304" s="62"/>
    </row>
    <row r="41305" spans="15:15" x14ac:dyDescent="0.2">
      <c r="O41305" s="62"/>
    </row>
    <row r="41306" spans="15:15" x14ac:dyDescent="0.2">
      <c r="O41306" s="62"/>
    </row>
    <row r="41307" spans="15:15" x14ac:dyDescent="0.2">
      <c r="O41307" s="62"/>
    </row>
    <row r="41308" spans="15:15" x14ac:dyDescent="0.2">
      <c r="O41308" s="62"/>
    </row>
    <row r="41309" spans="15:15" x14ac:dyDescent="0.2">
      <c r="O41309" s="62"/>
    </row>
    <row r="41310" spans="15:15" x14ac:dyDescent="0.2">
      <c r="O41310" s="62"/>
    </row>
    <row r="41311" spans="15:15" x14ac:dyDescent="0.2">
      <c r="O41311" s="62"/>
    </row>
    <row r="41312" spans="15:15" x14ac:dyDescent="0.2">
      <c r="O41312" s="62"/>
    </row>
    <row r="41313" spans="15:15" x14ac:dyDescent="0.2">
      <c r="O41313" s="62"/>
    </row>
    <row r="41314" spans="15:15" x14ac:dyDescent="0.2">
      <c r="O41314" s="62"/>
    </row>
    <row r="41315" spans="15:15" x14ac:dyDescent="0.2">
      <c r="O41315" s="62"/>
    </row>
    <row r="41316" spans="15:15" x14ac:dyDescent="0.2">
      <c r="O41316" s="62"/>
    </row>
    <row r="41317" spans="15:15" x14ac:dyDescent="0.2">
      <c r="O41317" s="62"/>
    </row>
    <row r="41318" spans="15:15" x14ac:dyDescent="0.2">
      <c r="O41318" s="62"/>
    </row>
    <row r="41319" spans="15:15" x14ac:dyDescent="0.2">
      <c r="O41319" s="62"/>
    </row>
    <row r="41320" spans="15:15" x14ac:dyDescent="0.2">
      <c r="O41320" s="62"/>
    </row>
    <row r="41321" spans="15:15" x14ac:dyDescent="0.2">
      <c r="O41321" s="62"/>
    </row>
    <row r="41322" spans="15:15" x14ac:dyDescent="0.2">
      <c r="O41322" s="62"/>
    </row>
    <row r="41323" spans="15:15" x14ac:dyDescent="0.2">
      <c r="O41323" s="62"/>
    </row>
    <row r="41324" spans="15:15" x14ac:dyDescent="0.2">
      <c r="O41324" s="62"/>
    </row>
    <row r="41325" spans="15:15" x14ac:dyDescent="0.2">
      <c r="O41325" s="62"/>
    </row>
    <row r="41326" spans="15:15" x14ac:dyDescent="0.2">
      <c r="O41326" s="62"/>
    </row>
    <row r="41327" spans="15:15" x14ac:dyDescent="0.2">
      <c r="O41327" s="62"/>
    </row>
    <row r="41328" spans="15:15" x14ac:dyDescent="0.2">
      <c r="O41328" s="62"/>
    </row>
    <row r="41329" spans="15:15" x14ac:dyDescent="0.2">
      <c r="O41329" s="62"/>
    </row>
    <row r="41330" spans="15:15" x14ac:dyDescent="0.2">
      <c r="O41330" s="62"/>
    </row>
    <row r="41331" spans="15:15" x14ac:dyDescent="0.2">
      <c r="O41331" s="62"/>
    </row>
    <row r="41332" spans="15:15" x14ac:dyDescent="0.2">
      <c r="O41332" s="62"/>
    </row>
    <row r="41333" spans="15:15" x14ac:dyDescent="0.2">
      <c r="O41333" s="62"/>
    </row>
    <row r="41334" spans="15:15" x14ac:dyDescent="0.2">
      <c r="O41334" s="62"/>
    </row>
    <row r="41335" spans="15:15" x14ac:dyDescent="0.2">
      <c r="O41335" s="62"/>
    </row>
    <row r="41336" spans="15:15" x14ac:dyDescent="0.2">
      <c r="O41336" s="62"/>
    </row>
    <row r="41337" spans="15:15" x14ac:dyDescent="0.2">
      <c r="O41337" s="62"/>
    </row>
    <row r="41338" spans="15:15" x14ac:dyDescent="0.2">
      <c r="O41338" s="62"/>
    </row>
    <row r="41339" spans="15:15" x14ac:dyDescent="0.2">
      <c r="O41339" s="62"/>
    </row>
    <row r="41340" spans="15:15" x14ac:dyDescent="0.2">
      <c r="O41340" s="62"/>
    </row>
    <row r="41341" spans="15:15" x14ac:dyDescent="0.2">
      <c r="O41341" s="62"/>
    </row>
    <row r="41342" spans="15:15" x14ac:dyDescent="0.2">
      <c r="O41342" s="62"/>
    </row>
    <row r="41343" spans="15:15" x14ac:dyDescent="0.2">
      <c r="O41343" s="62"/>
    </row>
    <row r="41344" spans="15:15" x14ac:dyDescent="0.2">
      <c r="O41344" s="62"/>
    </row>
    <row r="41345" spans="15:15" x14ac:dyDescent="0.2">
      <c r="O41345" s="62"/>
    </row>
    <row r="41346" spans="15:15" x14ac:dyDescent="0.2">
      <c r="O41346" s="62"/>
    </row>
    <row r="41347" spans="15:15" x14ac:dyDescent="0.2">
      <c r="O41347" s="62"/>
    </row>
    <row r="41348" spans="15:15" x14ac:dyDescent="0.2">
      <c r="O41348" s="62"/>
    </row>
    <row r="41349" spans="15:15" x14ac:dyDescent="0.2">
      <c r="O41349" s="62"/>
    </row>
    <row r="41350" spans="15:15" x14ac:dyDescent="0.2">
      <c r="O41350" s="62"/>
    </row>
    <row r="41351" spans="15:15" x14ac:dyDescent="0.2">
      <c r="O41351" s="62"/>
    </row>
    <row r="41352" spans="15:15" x14ac:dyDescent="0.2">
      <c r="O41352" s="62"/>
    </row>
    <row r="41353" spans="15:15" x14ac:dyDescent="0.2">
      <c r="O41353" s="62"/>
    </row>
    <row r="41354" spans="15:15" x14ac:dyDescent="0.2">
      <c r="O41354" s="62"/>
    </row>
    <row r="41355" spans="15:15" x14ac:dyDescent="0.2">
      <c r="O41355" s="62"/>
    </row>
    <row r="41356" spans="15:15" x14ac:dyDescent="0.2">
      <c r="O41356" s="62"/>
    </row>
    <row r="41357" spans="15:15" x14ac:dyDescent="0.2">
      <c r="O41357" s="62"/>
    </row>
    <row r="41358" spans="15:15" x14ac:dyDescent="0.2">
      <c r="O41358" s="62"/>
    </row>
    <row r="41359" spans="15:15" x14ac:dyDescent="0.2">
      <c r="O41359" s="62"/>
    </row>
    <row r="41360" spans="15:15" x14ac:dyDescent="0.2">
      <c r="O41360" s="62"/>
    </row>
    <row r="41361" spans="15:15" x14ac:dyDescent="0.2">
      <c r="O41361" s="62"/>
    </row>
    <row r="41362" spans="15:15" x14ac:dyDescent="0.2">
      <c r="O41362" s="62"/>
    </row>
    <row r="41363" spans="15:15" x14ac:dyDescent="0.2">
      <c r="O41363" s="62"/>
    </row>
    <row r="41364" spans="15:15" x14ac:dyDescent="0.2">
      <c r="O41364" s="62"/>
    </row>
    <row r="41365" spans="15:15" x14ac:dyDescent="0.2">
      <c r="O41365" s="62"/>
    </row>
    <row r="41366" spans="15:15" x14ac:dyDescent="0.2">
      <c r="O41366" s="62"/>
    </row>
    <row r="41367" spans="15:15" x14ac:dyDescent="0.2">
      <c r="O41367" s="62"/>
    </row>
    <row r="41368" spans="15:15" x14ac:dyDescent="0.2">
      <c r="O41368" s="62"/>
    </row>
    <row r="41369" spans="15:15" x14ac:dyDescent="0.2">
      <c r="O41369" s="62"/>
    </row>
    <row r="41370" spans="15:15" x14ac:dyDescent="0.2">
      <c r="O41370" s="62"/>
    </row>
    <row r="41371" spans="15:15" x14ac:dyDescent="0.2">
      <c r="O41371" s="62"/>
    </row>
    <row r="41372" spans="15:15" x14ac:dyDescent="0.2">
      <c r="O41372" s="62"/>
    </row>
    <row r="41373" spans="15:15" x14ac:dyDescent="0.2">
      <c r="O41373" s="62"/>
    </row>
    <row r="41374" spans="15:15" x14ac:dyDescent="0.2">
      <c r="O41374" s="62"/>
    </row>
    <row r="41375" spans="15:15" x14ac:dyDescent="0.2">
      <c r="O41375" s="62"/>
    </row>
    <row r="41376" spans="15:15" x14ac:dyDescent="0.2">
      <c r="O41376" s="62"/>
    </row>
    <row r="41377" spans="15:15" x14ac:dyDescent="0.2">
      <c r="O41377" s="62"/>
    </row>
    <row r="41378" spans="15:15" x14ac:dyDescent="0.2">
      <c r="O41378" s="62"/>
    </row>
    <row r="41379" spans="15:15" x14ac:dyDescent="0.2">
      <c r="O41379" s="62"/>
    </row>
    <row r="41380" spans="15:15" x14ac:dyDescent="0.2">
      <c r="O41380" s="62"/>
    </row>
    <row r="41381" spans="15:15" x14ac:dyDescent="0.2">
      <c r="O41381" s="62"/>
    </row>
    <row r="41382" spans="15:15" x14ac:dyDescent="0.2">
      <c r="O41382" s="62"/>
    </row>
    <row r="41383" spans="15:15" x14ac:dyDescent="0.2">
      <c r="O41383" s="62"/>
    </row>
    <row r="41384" spans="15:15" x14ac:dyDescent="0.2">
      <c r="O41384" s="62"/>
    </row>
    <row r="41385" spans="15:15" x14ac:dyDescent="0.2">
      <c r="O41385" s="62"/>
    </row>
    <row r="41386" spans="15:15" x14ac:dyDescent="0.2">
      <c r="O41386" s="62"/>
    </row>
    <row r="41387" spans="15:15" x14ac:dyDescent="0.2">
      <c r="O41387" s="62"/>
    </row>
    <row r="41388" spans="15:15" x14ac:dyDescent="0.2">
      <c r="O41388" s="62"/>
    </row>
    <row r="41389" spans="15:15" x14ac:dyDescent="0.2">
      <c r="O41389" s="62"/>
    </row>
    <row r="41390" spans="15:15" x14ac:dyDescent="0.2">
      <c r="O41390" s="62"/>
    </row>
    <row r="41391" spans="15:15" x14ac:dyDescent="0.2">
      <c r="O41391" s="62"/>
    </row>
    <row r="41392" spans="15:15" x14ac:dyDescent="0.2">
      <c r="O41392" s="62"/>
    </row>
    <row r="41393" spans="15:15" x14ac:dyDescent="0.2">
      <c r="O41393" s="62"/>
    </row>
    <row r="41394" spans="15:15" x14ac:dyDescent="0.2">
      <c r="O41394" s="62"/>
    </row>
    <row r="41395" spans="15:15" x14ac:dyDescent="0.2">
      <c r="O41395" s="62"/>
    </row>
    <row r="41396" spans="15:15" x14ac:dyDescent="0.2">
      <c r="O41396" s="62"/>
    </row>
    <row r="41397" spans="15:15" x14ac:dyDescent="0.2">
      <c r="O41397" s="62"/>
    </row>
    <row r="41398" spans="15:15" x14ac:dyDescent="0.2">
      <c r="O41398" s="62"/>
    </row>
    <row r="41399" spans="15:15" x14ac:dyDescent="0.2">
      <c r="O41399" s="62"/>
    </row>
    <row r="41400" spans="15:15" x14ac:dyDescent="0.2">
      <c r="O41400" s="62"/>
    </row>
    <row r="41401" spans="15:15" x14ac:dyDescent="0.2">
      <c r="O41401" s="62"/>
    </row>
    <row r="41402" spans="15:15" x14ac:dyDescent="0.2">
      <c r="O41402" s="62"/>
    </row>
    <row r="41403" spans="15:15" x14ac:dyDescent="0.2">
      <c r="O41403" s="62"/>
    </row>
    <row r="41404" spans="15:15" x14ac:dyDescent="0.2">
      <c r="O41404" s="62"/>
    </row>
    <row r="41405" spans="15:15" x14ac:dyDescent="0.2">
      <c r="O41405" s="62"/>
    </row>
    <row r="41406" spans="15:15" x14ac:dyDescent="0.2">
      <c r="O41406" s="62"/>
    </row>
    <row r="41407" spans="15:15" x14ac:dyDescent="0.2">
      <c r="O41407" s="62"/>
    </row>
    <row r="41408" spans="15:15" x14ac:dyDescent="0.2">
      <c r="O41408" s="62"/>
    </row>
    <row r="41409" spans="15:15" x14ac:dyDescent="0.2">
      <c r="O41409" s="62"/>
    </row>
    <row r="41410" spans="15:15" x14ac:dyDescent="0.2">
      <c r="O41410" s="62"/>
    </row>
    <row r="41411" spans="15:15" x14ac:dyDescent="0.2">
      <c r="O41411" s="62"/>
    </row>
    <row r="41412" spans="15:15" x14ac:dyDescent="0.2">
      <c r="O41412" s="62"/>
    </row>
    <row r="41413" spans="15:15" x14ac:dyDescent="0.2">
      <c r="O41413" s="62"/>
    </row>
    <row r="41414" spans="15:15" x14ac:dyDescent="0.2">
      <c r="O41414" s="62"/>
    </row>
    <row r="41415" spans="15:15" x14ac:dyDescent="0.2">
      <c r="O41415" s="62"/>
    </row>
    <row r="41416" spans="15:15" x14ac:dyDescent="0.2">
      <c r="O41416" s="62"/>
    </row>
    <row r="41417" spans="15:15" x14ac:dyDescent="0.2">
      <c r="O41417" s="62"/>
    </row>
    <row r="41418" spans="15:15" x14ac:dyDescent="0.2">
      <c r="O41418" s="62"/>
    </row>
    <row r="41419" spans="15:15" x14ac:dyDescent="0.2">
      <c r="O41419" s="62"/>
    </row>
    <row r="41420" spans="15:15" x14ac:dyDescent="0.2">
      <c r="O41420" s="62"/>
    </row>
    <row r="41421" spans="15:15" x14ac:dyDescent="0.2">
      <c r="O41421" s="62"/>
    </row>
    <row r="41422" spans="15:15" x14ac:dyDescent="0.2">
      <c r="O41422" s="62"/>
    </row>
    <row r="41423" spans="15:15" x14ac:dyDescent="0.2">
      <c r="O41423" s="62"/>
    </row>
    <row r="41424" spans="15:15" x14ac:dyDescent="0.2">
      <c r="O41424" s="62"/>
    </row>
    <row r="41425" spans="15:15" x14ac:dyDescent="0.2">
      <c r="O41425" s="62"/>
    </row>
    <row r="41426" spans="15:15" x14ac:dyDescent="0.2">
      <c r="O41426" s="62"/>
    </row>
    <row r="41427" spans="15:15" x14ac:dyDescent="0.2">
      <c r="O41427" s="62"/>
    </row>
    <row r="41428" spans="15:15" x14ac:dyDescent="0.2">
      <c r="O41428" s="62"/>
    </row>
    <row r="41429" spans="15:15" x14ac:dyDescent="0.2">
      <c r="O41429" s="62"/>
    </row>
    <row r="41430" spans="15:15" x14ac:dyDescent="0.2">
      <c r="O41430" s="62"/>
    </row>
    <row r="41431" spans="15:15" x14ac:dyDescent="0.2">
      <c r="O41431" s="62"/>
    </row>
    <row r="41432" spans="15:15" x14ac:dyDescent="0.2">
      <c r="O41432" s="62"/>
    </row>
    <row r="41433" spans="15:15" x14ac:dyDescent="0.2">
      <c r="O41433" s="62"/>
    </row>
    <row r="41434" spans="15:15" x14ac:dyDescent="0.2">
      <c r="O41434" s="62"/>
    </row>
    <row r="41435" spans="15:15" x14ac:dyDescent="0.2">
      <c r="O41435" s="62"/>
    </row>
    <row r="41436" spans="15:15" x14ac:dyDescent="0.2">
      <c r="O41436" s="62"/>
    </row>
    <row r="41437" spans="15:15" x14ac:dyDescent="0.2">
      <c r="O41437" s="62"/>
    </row>
    <row r="41438" spans="15:15" x14ac:dyDescent="0.2">
      <c r="O41438" s="62"/>
    </row>
    <row r="41439" spans="15:15" x14ac:dyDescent="0.2">
      <c r="O41439" s="62"/>
    </row>
    <row r="41440" spans="15:15" x14ac:dyDescent="0.2">
      <c r="O41440" s="62"/>
    </row>
    <row r="41441" spans="15:15" x14ac:dyDescent="0.2">
      <c r="O41441" s="62"/>
    </row>
    <row r="41442" spans="15:15" x14ac:dyDescent="0.2">
      <c r="O41442" s="62"/>
    </row>
    <row r="41443" spans="15:15" x14ac:dyDescent="0.2">
      <c r="O41443" s="62"/>
    </row>
    <row r="41444" spans="15:15" x14ac:dyDescent="0.2">
      <c r="O41444" s="62"/>
    </row>
    <row r="41445" spans="15:15" x14ac:dyDescent="0.2">
      <c r="O41445" s="62"/>
    </row>
    <row r="41446" spans="15:15" x14ac:dyDescent="0.2">
      <c r="O41446" s="62"/>
    </row>
    <row r="41447" spans="15:15" x14ac:dyDescent="0.2">
      <c r="O41447" s="62"/>
    </row>
    <row r="41448" spans="15:15" x14ac:dyDescent="0.2">
      <c r="O41448" s="62"/>
    </row>
    <row r="41449" spans="15:15" x14ac:dyDescent="0.2">
      <c r="O41449" s="62"/>
    </row>
    <row r="41450" spans="15:15" x14ac:dyDescent="0.2">
      <c r="O41450" s="62"/>
    </row>
    <row r="41451" spans="15:15" x14ac:dyDescent="0.2">
      <c r="O41451" s="62"/>
    </row>
    <row r="41452" spans="15:15" x14ac:dyDescent="0.2">
      <c r="O41452" s="62"/>
    </row>
    <row r="41453" spans="15:15" x14ac:dyDescent="0.2">
      <c r="O41453" s="62"/>
    </row>
    <row r="41454" spans="15:15" x14ac:dyDescent="0.2">
      <c r="O41454" s="62"/>
    </row>
    <row r="41455" spans="15:15" x14ac:dyDescent="0.2">
      <c r="O41455" s="62"/>
    </row>
    <row r="41456" spans="15:15" x14ac:dyDescent="0.2">
      <c r="O41456" s="62"/>
    </row>
    <row r="41457" spans="15:15" x14ac:dyDescent="0.2">
      <c r="O41457" s="62"/>
    </row>
    <row r="41458" spans="15:15" x14ac:dyDescent="0.2">
      <c r="O41458" s="62"/>
    </row>
    <row r="41459" spans="15:15" x14ac:dyDescent="0.2">
      <c r="O41459" s="62"/>
    </row>
    <row r="41460" spans="15:15" x14ac:dyDescent="0.2">
      <c r="O41460" s="62"/>
    </row>
    <row r="41461" spans="15:15" x14ac:dyDescent="0.2">
      <c r="O41461" s="62"/>
    </row>
    <row r="41462" spans="15:15" x14ac:dyDescent="0.2">
      <c r="O41462" s="62"/>
    </row>
    <row r="41463" spans="15:15" x14ac:dyDescent="0.2">
      <c r="O41463" s="62"/>
    </row>
    <row r="41464" spans="15:15" x14ac:dyDescent="0.2">
      <c r="O41464" s="62"/>
    </row>
    <row r="41465" spans="15:15" x14ac:dyDescent="0.2">
      <c r="O41465" s="62"/>
    </row>
    <row r="41466" spans="15:15" x14ac:dyDescent="0.2">
      <c r="O41466" s="62"/>
    </row>
    <row r="41467" spans="15:15" x14ac:dyDescent="0.2">
      <c r="O41467" s="62"/>
    </row>
    <row r="41468" spans="15:15" x14ac:dyDescent="0.2">
      <c r="O41468" s="62"/>
    </row>
    <row r="41469" spans="15:15" x14ac:dyDescent="0.2">
      <c r="O41469" s="62"/>
    </row>
    <row r="41470" spans="15:15" x14ac:dyDescent="0.2">
      <c r="O41470" s="62"/>
    </row>
    <row r="41471" spans="15:15" x14ac:dyDescent="0.2">
      <c r="O41471" s="62"/>
    </row>
    <row r="41472" spans="15:15" x14ac:dyDescent="0.2">
      <c r="O41472" s="62"/>
    </row>
    <row r="41473" spans="15:15" x14ac:dyDescent="0.2">
      <c r="O41473" s="62"/>
    </row>
    <row r="41474" spans="15:15" x14ac:dyDescent="0.2">
      <c r="O41474" s="62"/>
    </row>
    <row r="41475" spans="15:15" x14ac:dyDescent="0.2">
      <c r="O41475" s="62"/>
    </row>
    <row r="41476" spans="15:15" x14ac:dyDescent="0.2">
      <c r="O41476" s="62"/>
    </row>
    <row r="41477" spans="15:15" x14ac:dyDescent="0.2">
      <c r="O41477" s="62"/>
    </row>
    <row r="41478" spans="15:15" x14ac:dyDescent="0.2">
      <c r="O41478" s="62"/>
    </row>
    <row r="41479" spans="15:15" x14ac:dyDescent="0.2">
      <c r="O41479" s="62"/>
    </row>
    <row r="41480" spans="15:15" x14ac:dyDescent="0.2">
      <c r="O41480" s="62"/>
    </row>
    <row r="41481" spans="15:15" x14ac:dyDescent="0.2">
      <c r="O41481" s="62"/>
    </row>
    <row r="41482" spans="15:15" x14ac:dyDescent="0.2">
      <c r="O41482" s="62"/>
    </row>
    <row r="41483" spans="15:15" x14ac:dyDescent="0.2">
      <c r="O41483" s="62"/>
    </row>
    <row r="41484" spans="15:15" x14ac:dyDescent="0.2">
      <c r="O41484" s="62"/>
    </row>
    <row r="41485" spans="15:15" x14ac:dyDescent="0.2">
      <c r="O41485" s="62"/>
    </row>
    <row r="41486" spans="15:15" x14ac:dyDescent="0.2">
      <c r="O41486" s="62"/>
    </row>
    <row r="41487" spans="15:15" x14ac:dyDescent="0.2">
      <c r="O41487" s="62"/>
    </row>
    <row r="41488" spans="15:15" x14ac:dyDescent="0.2">
      <c r="O41488" s="62"/>
    </row>
    <row r="41489" spans="15:15" x14ac:dyDescent="0.2">
      <c r="O41489" s="62"/>
    </row>
    <row r="41490" spans="15:15" x14ac:dyDescent="0.2">
      <c r="O41490" s="62"/>
    </row>
    <row r="41491" spans="15:15" x14ac:dyDescent="0.2">
      <c r="O41491" s="62"/>
    </row>
    <row r="41492" spans="15:15" x14ac:dyDescent="0.2">
      <c r="O41492" s="62"/>
    </row>
    <row r="41493" spans="15:15" x14ac:dyDescent="0.2">
      <c r="O41493" s="62"/>
    </row>
    <row r="41494" spans="15:15" x14ac:dyDescent="0.2">
      <c r="O41494" s="62"/>
    </row>
    <row r="41495" spans="15:15" x14ac:dyDescent="0.2">
      <c r="O41495" s="62"/>
    </row>
    <row r="41496" spans="15:15" x14ac:dyDescent="0.2">
      <c r="O41496" s="62"/>
    </row>
    <row r="41497" spans="15:15" x14ac:dyDescent="0.2">
      <c r="O41497" s="62"/>
    </row>
    <row r="41498" spans="15:15" x14ac:dyDescent="0.2">
      <c r="O41498" s="62"/>
    </row>
    <row r="41499" spans="15:15" x14ac:dyDescent="0.2">
      <c r="O41499" s="62"/>
    </row>
    <row r="41500" spans="15:15" x14ac:dyDescent="0.2">
      <c r="O41500" s="62"/>
    </row>
    <row r="41501" spans="15:15" x14ac:dyDescent="0.2">
      <c r="O41501" s="62"/>
    </row>
    <row r="41502" spans="15:15" x14ac:dyDescent="0.2">
      <c r="O41502" s="62"/>
    </row>
    <row r="41503" spans="15:15" x14ac:dyDescent="0.2">
      <c r="O41503" s="62"/>
    </row>
    <row r="41504" spans="15:15" x14ac:dyDescent="0.2">
      <c r="O41504" s="62"/>
    </row>
    <row r="41505" spans="15:15" x14ac:dyDescent="0.2">
      <c r="O41505" s="62"/>
    </row>
    <row r="41506" spans="15:15" x14ac:dyDescent="0.2">
      <c r="O41506" s="62"/>
    </row>
    <row r="41507" spans="15:15" x14ac:dyDescent="0.2">
      <c r="O41507" s="62"/>
    </row>
    <row r="41508" spans="15:15" x14ac:dyDescent="0.2">
      <c r="O41508" s="62"/>
    </row>
    <row r="41509" spans="15:15" x14ac:dyDescent="0.2">
      <c r="O41509" s="62"/>
    </row>
    <row r="41510" spans="15:15" x14ac:dyDescent="0.2">
      <c r="O41510" s="62"/>
    </row>
    <row r="41511" spans="15:15" x14ac:dyDescent="0.2">
      <c r="O41511" s="62"/>
    </row>
    <row r="41512" spans="15:15" x14ac:dyDescent="0.2">
      <c r="O41512" s="62"/>
    </row>
    <row r="41513" spans="15:15" x14ac:dyDescent="0.2">
      <c r="O41513" s="62"/>
    </row>
    <row r="41514" spans="15:15" x14ac:dyDescent="0.2">
      <c r="O41514" s="62"/>
    </row>
    <row r="41515" spans="15:15" x14ac:dyDescent="0.2">
      <c r="O41515" s="62"/>
    </row>
    <row r="41516" spans="15:15" x14ac:dyDescent="0.2">
      <c r="O41516" s="62"/>
    </row>
    <row r="41517" spans="15:15" x14ac:dyDescent="0.2">
      <c r="O41517" s="62"/>
    </row>
    <row r="41518" spans="15:15" x14ac:dyDescent="0.2">
      <c r="O41518" s="62"/>
    </row>
    <row r="41519" spans="15:15" x14ac:dyDescent="0.2">
      <c r="O41519" s="62"/>
    </row>
    <row r="41520" spans="15:15" x14ac:dyDescent="0.2">
      <c r="O41520" s="62"/>
    </row>
    <row r="41521" spans="15:15" x14ac:dyDescent="0.2">
      <c r="O41521" s="62"/>
    </row>
    <row r="41522" spans="15:15" x14ac:dyDescent="0.2">
      <c r="O41522" s="62"/>
    </row>
    <row r="41523" spans="15:15" x14ac:dyDescent="0.2">
      <c r="O41523" s="62"/>
    </row>
    <row r="41524" spans="15:15" x14ac:dyDescent="0.2">
      <c r="O41524" s="62"/>
    </row>
    <row r="41525" spans="15:15" x14ac:dyDescent="0.2">
      <c r="O41525" s="62"/>
    </row>
    <row r="41526" spans="15:15" x14ac:dyDescent="0.2">
      <c r="O41526" s="62"/>
    </row>
    <row r="41527" spans="15:15" x14ac:dyDescent="0.2">
      <c r="O41527" s="62"/>
    </row>
    <row r="41528" spans="15:15" x14ac:dyDescent="0.2">
      <c r="O41528" s="62"/>
    </row>
    <row r="41529" spans="15:15" x14ac:dyDescent="0.2">
      <c r="O41529" s="62"/>
    </row>
    <row r="41530" spans="15:15" x14ac:dyDescent="0.2">
      <c r="O41530" s="62"/>
    </row>
    <row r="41531" spans="15:15" x14ac:dyDescent="0.2">
      <c r="O41531" s="62"/>
    </row>
    <row r="41532" spans="15:15" x14ac:dyDescent="0.2">
      <c r="O41532" s="62"/>
    </row>
    <row r="41533" spans="15:15" x14ac:dyDescent="0.2">
      <c r="O41533" s="62"/>
    </row>
    <row r="41534" spans="15:15" x14ac:dyDescent="0.2">
      <c r="O41534" s="62"/>
    </row>
    <row r="41535" spans="15:15" x14ac:dyDescent="0.2">
      <c r="O41535" s="62"/>
    </row>
    <row r="41536" spans="15:15" x14ac:dyDescent="0.2">
      <c r="O41536" s="62"/>
    </row>
    <row r="41537" spans="15:15" x14ac:dyDescent="0.2">
      <c r="O41537" s="62"/>
    </row>
    <row r="41538" spans="15:15" x14ac:dyDescent="0.2">
      <c r="O41538" s="62"/>
    </row>
    <row r="41539" spans="15:15" x14ac:dyDescent="0.2">
      <c r="O41539" s="62"/>
    </row>
    <row r="41540" spans="15:15" x14ac:dyDescent="0.2">
      <c r="O41540" s="62"/>
    </row>
    <row r="41541" spans="15:15" x14ac:dyDescent="0.2">
      <c r="O41541" s="62"/>
    </row>
    <row r="41542" spans="15:15" x14ac:dyDescent="0.2">
      <c r="O41542" s="62"/>
    </row>
    <row r="41543" spans="15:15" x14ac:dyDescent="0.2">
      <c r="O41543" s="62"/>
    </row>
    <row r="41544" spans="15:15" x14ac:dyDescent="0.2">
      <c r="O41544" s="62"/>
    </row>
    <row r="41545" spans="15:15" x14ac:dyDescent="0.2">
      <c r="O41545" s="62"/>
    </row>
    <row r="41546" spans="15:15" x14ac:dyDescent="0.2">
      <c r="O41546" s="62"/>
    </row>
    <row r="41547" spans="15:15" x14ac:dyDescent="0.2">
      <c r="O41547" s="62"/>
    </row>
    <row r="41548" spans="15:15" x14ac:dyDescent="0.2">
      <c r="O41548" s="62"/>
    </row>
    <row r="41549" spans="15:15" x14ac:dyDescent="0.2">
      <c r="O41549" s="62"/>
    </row>
    <row r="41550" spans="15:15" x14ac:dyDescent="0.2">
      <c r="O41550" s="62"/>
    </row>
    <row r="41551" spans="15:15" x14ac:dyDescent="0.2">
      <c r="O41551" s="62"/>
    </row>
    <row r="41552" spans="15:15" x14ac:dyDescent="0.2">
      <c r="O41552" s="62"/>
    </row>
    <row r="41553" spans="15:15" x14ac:dyDescent="0.2">
      <c r="O41553" s="62"/>
    </row>
    <row r="41554" spans="15:15" x14ac:dyDescent="0.2">
      <c r="O41554" s="62"/>
    </row>
    <row r="41555" spans="15:15" x14ac:dyDescent="0.2">
      <c r="O41555" s="62"/>
    </row>
    <row r="41556" spans="15:15" x14ac:dyDescent="0.2">
      <c r="O41556" s="62"/>
    </row>
    <row r="41557" spans="15:15" x14ac:dyDescent="0.2">
      <c r="O41557" s="62"/>
    </row>
    <row r="41558" spans="15:15" x14ac:dyDescent="0.2">
      <c r="O41558" s="62"/>
    </row>
    <row r="41559" spans="15:15" x14ac:dyDescent="0.2">
      <c r="O41559" s="62"/>
    </row>
    <row r="41560" spans="15:15" x14ac:dyDescent="0.2">
      <c r="O41560" s="62"/>
    </row>
    <row r="41561" spans="15:15" x14ac:dyDescent="0.2">
      <c r="O41561" s="62"/>
    </row>
    <row r="41562" spans="15:15" x14ac:dyDescent="0.2">
      <c r="O41562" s="62"/>
    </row>
    <row r="41563" spans="15:15" x14ac:dyDescent="0.2">
      <c r="O41563" s="62"/>
    </row>
    <row r="41564" spans="15:15" x14ac:dyDescent="0.2">
      <c r="O41564" s="62"/>
    </row>
    <row r="41565" spans="15:15" x14ac:dyDescent="0.2">
      <c r="O41565" s="62"/>
    </row>
    <row r="41566" spans="15:15" x14ac:dyDescent="0.2">
      <c r="O41566" s="62"/>
    </row>
    <row r="41567" spans="15:15" x14ac:dyDescent="0.2">
      <c r="O41567" s="62"/>
    </row>
    <row r="41568" spans="15:15" x14ac:dyDescent="0.2">
      <c r="O41568" s="62"/>
    </row>
    <row r="41569" spans="15:15" x14ac:dyDescent="0.2">
      <c r="O41569" s="62"/>
    </row>
    <row r="41570" spans="15:15" x14ac:dyDescent="0.2">
      <c r="O41570" s="62"/>
    </row>
    <row r="41571" spans="15:15" x14ac:dyDescent="0.2">
      <c r="O41571" s="62"/>
    </row>
    <row r="41572" spans="15:15" x14ac:dyDescent="0.2">
      <c r="O41572" s="62"/>
    </row>
    <row r="41573" spans="15:15" x14ac:dyDescent="0.2">
      <c r="O41573" s="62"/>
    </row>
    <row r="41574" spans="15:15" x14ac:dyDescent="0.2">
      <c r="O41574" s="62"/>
    </row>
    <row r="41575" spans="15:15" x14ac:dyDescent="0.2">
      <c r="O41575" s="62"/>
    </row>
    <row r="41576" spans="15:15" x14ac:dyDescent="0.2">
      <c r="O41576" s="62"/>
    </row>
    <row r="41577" spans="15:15" x14ac:dyDescent="0.2">
      <c r="O41577" s="62"/>
    </row>
    <row r="41578" spans="15:15" x14ac:dyDescent="0.2">
      <c r="O41578" s="62"/>
    </row>
    <row r="41579" spans="15:15" x14ac:dyDescent="0.2">
      <c r="O41579" s="62"/>
    </row>
    <row r="41580" spans="15:15" x14ac:dyDescent="0.2">
      <c r="O41580" s="62"/>
    </row>
    <row r="41581" spans="15:15" x14ac:dyDescent="0.2">
      <c r="O41581" s="62"/>
    </row>
    <row r="41582" spans="15:15" x14ac:dyDescent="0.2">
      <c r="O41582" s="62"/>
    </row>
    <row r="41583" spans="15:15" x14ac:dyDescent="0.2">
      <c r="O41583" s="62"/>
    </row>
    <row r="41584" spans="15:15" x14ac:dyDescent="0.2">
      <c r="O41584" s="62"/>
    </row>
    <row r="41585" spans="15:15" x14ac:dyDescent="0.2">
      <c r="O41585" s="62"/>
    </row>
    <row r="41586" spans="15:15" x14ac:dyDescent="0.2">
      <c r="O41586" s="62"/>
    </row>
    <row r="41587" spans="15:15" x14ac:dyDescent="0.2">
      <c r="O41587" s="62"/>
    </row>
    <row r="41588" spans="15:15" x14ac:dyDescent="0.2">
      <c r="O41588" s="62"/>
    </row>
    <row r="41589" spans="15:15" x14ac:dyDescent="0.2">
      <c r="O41589" s="62"/>
    </row>
    <row r="41590" spans="15:15" x14ac:dyDescent="0.2">
      <c r="O41590" s="62"/>
    </row>
    <row r="41591" spans="15:15" x14ac:dyDescent="0.2">
      <c r="O41591" s="62"/>
    </row>
    <row r="41592" spans="15:15" x14ac:dyDescent="0.2">
      <c r="O41592" s="62"/>
    </row>
    <row r="41593" spans="15:15" x14ac:dyDescent="0.2">
      <c r="O41593" s="62"/>
    </row>
    <row r="41594" spans="15:15" x14ac:dyDescent="0.2">
      <c r="O41594" s="62"/>
    </row>
    <row r="41595" spans="15:15" x14ac:dyDescent="0.2">
      <c r="O41595" s="62"/>
    </row>
    <row r="41596" spans="15:15" x14ac:dyDescent="0.2">
      <c r="O41596" s="62"/>
    </row>
    <row r="41597" spans="15:15" x14ac:dyDescent="0.2">
      <c r="O41597" s="62"/>
    </row>
    <row r="41598" spans="15:15" x14ac:dyDescent="0.2">
      <c r="O41598" s="62"/>
    </row>
    <row r="41599" spans="15:15" x14ac:dyDescent="0.2">
      <c r="O41599" s="62"/>
    </row>
    <row r="41600" spans="15:15" x14ac:dyDescent="0.2">
      <c r="O41600" s="62"/>
    </row>
    <row r="41601" spans="15:15" x14ac:dyDescent="0.2">
      <c r="O41601" s="62"/>
    </row>
    <row r="41602" spans="15:15" x14ac:dyDescent="0.2">
      <c r="O41602" s="62"/>
    </row>
    <row r="41603" spans="15:15" x14ac:dyDescent="0.2">
      <c r="O41603" s="62"/>
    </row>
    <row r="41604" spans="15:15" x14ac:dyDescent="0.2">
      <c r="O41604" s="62"/>
    </row>
    <row r="41605" spans="15:15" x14ac:dyDescent="0.2">
      <c r="O41605" s="62"/>
    </row>
    <row r="41606" spans="15:15" x14ac:dyDescent="0.2">
      <c r="O41606" s="62"/>
    </row>
    <row r="41607" spans="15:15" x14ac:dyDescent="0.2">
      <c r="O41607" s="62"/>
    </row>
    <row r="41608" spans="15:15" x14ac:dyDescent="0.2">
      <c r="O41608" s="62"/>
    </row>
    <row r="41609" spans="15:15" x14ac:dyDescent="0.2">
      <c r="O41609" s="62"/>
    </row>
    <row r="41610" spans="15:15" x14ac:dyDescent="0.2">
      <c r="O41610" s="62"/>
    </row>
    <row r="41611" spans="15:15" x14ac:dyDescent="0.2">
      <c r="O41611" s="62"/>
    </row>
    <row r="41612" spans="15:15" x14ac:dyDescent="0.2">
      <c r="O41612" s="62"/>
    </row>
    <row r="41613" spans="15:15" x14ac:dyDescent="0.2">
      <c r="O41613" s="62"/>
    </row>
    <row r="41614" spans="15:15" x14ac:dyDescent="0.2">
      <c r="O41614" s="62"/>
    </row>
    <row r="41615" spans="15:15" x14ac:dyDescent="0.2">
      <c r="O41615" s="62"/>
    </row>
    <row r="41616" spans="15:15" x14ac:dyDescent="0.2">
      <c r="O41616" s="62"/>
    </row>
    <row r="41617" spans="15:15" x14ac:dyDescent="0.2">
      <c r="O41617" s="62"/>
    </row>
    <row r="41618" spans="15:15" x14ac:dyDescent="0.2">
      <c r="O41618" s="62"/>
    </row>
    <row r="41619" spans="15:15" x14ac:dyDescent="0.2">
      <c r="O41619" s="62"/>
    </row>
    <row r="41620" spans="15:15" x14ac:dyDescent="0.2">
      <c r="O41620" s="62"/>
    </row>
    <row r="41621" spans="15:15" x14ac:dyDescent="0.2">
      <c r="O41621" s="62"/>
    </row>
    <row r="41622" spans="15:15" x14ac:dyDescent="0.2">
      <c r="O41622" s="62"/>
    </row>
    <row r="41623" spans="15:15" x14ac:dyDescent="0.2">
      <c r="O41623" s="62"/>
    </row>
    <row r="41624" spans="15:15" x14ac:dyDescent="0.2">
      <c r="O41624" s="62"/>
    </row>
    <row r="41625" spans="15:15" x14ac:dyDescent="0.2">
      <c r="O41625" s="62"/>
    </row>
    <row r="41626" spans="15:15" x14ac:dyDescent="0.2">
      <c r="O41626" s="62"/>
    </row>
    <row r="41627" spans="15:15" x14ac:dyDescent="0.2">
      <c r="O41627" s="62"/>
    </row>
    <row r="41628" spans="15:15" x14ac:dyDescent="0.2">
      <c r="O41628" s="62"/>
    </row>
    <row r="41629" spans="15:15" x14ac:dyDescent="0.2">
      <c r="O41629" s="62"/>
    </row>
    <row r="41630" spans="15:15" x14ac:dyDescent="0.2">
      <c r="O41630" s="62"/>
    </row>
    <row r="41631" spans="15:15" x14ac:dyDescent="0.2">
      <c r="O41631" s="62"/>
    </row>
    <row r="41632" spans="15:15" x14ac:dyDescent="0.2">
      <c r="O41632" s="62"/>
    </row>
    <row r="41633" spans="15:15" x14ac:dyDescent="0.2">
      <c r="O41633" s="62"/>
    </row>
    <row r="41634" spans="15:15" x14ac:dyDescent="0.2">
      <c r="O41634" s="62"/>
    </row>
    <row r="41635" spans="15:15" x14ac:dyDescent="0.2">
      <c r="O41635" s="62"/>
    </row>
    <row r="41636" spans="15:15" x14ac:dyDescent="0.2">
      <c r="O41636" s="62"/>
    </row>
    <row r="41637" spans="15:15" x14ac:dyDescent="0.2">
      <c r="O41637" s="62"/>
    </row>
    <row r="41638" spans="15:15" x14ac:dyDescent="0.2">
      <c r="O41638" s="62"/>
    </row>
    <row r="41639" spans="15:15" x14ac:dyDescent="0.2">
      <c r="O41639" s="62"/>
    </row>
    <row r="41640" spans="15:15" x14ac:dyDescent="0.2">
      <c r="O41640" s="62"/>
    </row>
    <row r="41641" spans="15:15" x14ac:dyDescent="0.2">
      <c r="O41641" s="62"/>
    </row>
    <row r="41642" spans="15:15" x14ac:dyDescent="0.2">
      <c r="O41642" s="62"/>
    </row>
    <row r="41643" spans="15:15" x14ac:dyDescent="0.2">
      <c r="O41643" s="62"/>
    </row>
    <row r="41644" spans="15:15" x14ac:dyDescent="0.2">
      <c r="O41644" s="62"/>
    </row>
    <row r="41645" spans="15:15" x14ac:dyDescent="0.2">
      <c r="O41645" s="62"/>
    </row>
    <row r="41646" spans="15:15" x14ac:dyDescent="0.2">
      <c r="O41646" s="62"/>
    </row>
    <row r="41647" spans="15:15" x14ac:dyDescent="0.2">
      <c r="O41647" s="62"/>
    </row>
    <row r="41648" spans="15:15" x14ac:dyDescent="0.2">
      <c r="O41648" s="62"/>
    </row>
    <row r="41649" spans="15:15" x14ac:dyDescent="0.2">
      <c r="O41649" s="62"/>
    </row>
    <row r="41650" spans="15:15" x14ac:dyDescent="0.2">
      <c r="O41650" s="62"/>
    </row>
    <row r="41651" spans="15:15" x14ac:dyDescent="0.2">
      <c r="O41651" s="62"/>
    </row>
    <row r="41652" spans="15:15" x14ac:dyDescent="0.2">
      <c r="O41652" s="62"/>
    </row>
    <row r="41653" spans="15:15" x14ac:dyDescent="0.2">
      <c r="O41653" s="62"/>
    </row>
    <row r="41654" spans="15:15" x14ac:dyDescent="0.2">
      <c r="O41654" s="62"/>
    </row>
    <row r="41655" spans="15:15" x14ac:dyDescent="0.2">
      <c r="O41655" s="62"/>
    </row>
    <row r="41656" spans="15:15" x14ac:dyDescent="0.2">
      <c r="O41656" s="62"/>
    </row>
    <row r="41657" spans="15:15" x14ac:dyDescent="0.2">
      <c r="O41657" s="62"/>
    </row>
    <row r="41658" spans="15:15" x14ac:dyDescent="0.2">
      <c r="O41658" s="62"/>
    </row>
    <row r="41659" spans="15:15" x14ac:dyDescent="0.2">
      <c r="O41659" s="62"/>
    </row>
    <row r="41660" spans="15:15" x14ac:dyDescent="0.2">
      <c r="O41660" s="62"/>
    </row>
    <row r="41661" spans="15:15" x14ac:dyDescent="0.2">
      <c r="O41661" s="62"/>
    </row>
    <row r="41662" spans="15:15" x14ac:dyDescent="0.2">
      <c r="O41662" s="62"/>
    </row>
    <row r="41663" spans="15:15" x14ac:dyDescent="0.2">
      <c r="O41663" s="62"/>
    </row>
    <row r="41664" spans="15:15" x14ac:dyDescent="0.2">
      <c r="O41664" s="62"/>
    </row>
    <row r="41665" spans="15:15" x14ac:dyDescent="0.2">
      <c r="O41665" s="62"/>
    </row>
    <row r="41666" spans="15:15" x14ac:dyDescent="0.2">
      <c r="O41666" s="62"/>
    </row>
    <row r="41667" spans="15:15" x14ac:dyDescent="0.2">
      <c r="O41667" s="62"/>
    </row>
    <row r="41668" spans="15:15" x14ac:dyDescent="0.2">
      <c r="O41668" s="62"/>
    </row>
    <row r="41669" spans="15:15" x14ac:dyDescent="0.2">
      <c r="O41669" s="62"/>
    </row>
    <row r="41670" spans="15:15" x14ac:dyDescent="0.2">
      <c r="O41670" s="62"/>
    </row>
    <row r="41671" spans="15:15" x14ac:dyDescent="0.2">
      <c r="O41671" s="62"/>
    </row>
    <row r="41672" spans="15:15" x14ac:dyDescent="0.2">
      <c r="O41672" s="62"/>
    </row>
    <row r="41673" spans="15:15" x14ac:dyDescent="0.2">
      <c r="O41673" s="62"/>
    </row>
    <row r="41674" spans="15:15" x14ac:dyDescent="0.2">
      <c r="O41674" s="62"/>
    </row>
    <row r="41675" spans="15:15" x14ac:dyDescent="0.2">
      <c r="O41675" s="62"/>
    </row>
    <row r="41676" spans="15:15" x14ac:dyDescent="0.2">
      <c r="O41676" s="62"/>
    </row>
    <row r="41677" spans="15:15" x14ac:dyDescent="0.2">
      <c r="O41677" s="62"/>
    </row>
    <row r="41678" spans="15:15" x14ac:dyDescent="0.2">
      <c r="O41678" s="62"/>
    </row>
    <row r="41679" spans="15:15" x14ac:dyDescent="0.2">
      <c r="O41679" s="62"/>
    </row>
    <row r="41680" spans="15:15" x14ac:dyDescent="0.2">
      <c r="O41680" s="62"/>
    </row>
    <row r="41681" spans="15:15" x14ac:dyDescent="0.2">
      <c r="O41681" s="62"/>
    </row>
    <row r="41682" spans="15:15" x14ac:dyDescent="0.2">
      <c r="O41682" s="62"/>
    </row>
    <row r="41683" spans="15:15" x14ac:dyDescent="0.2">
      <c r="O41683" s="62"/>
    </row>
    <row r="41684" spans="15:15" x14ac:dyDescent="0.2">
      <c r="O41684" s="62"/>
    </row>
    <row r="41685" spans="15:15" x14ac:dyDescent="0.2">
      <c r="O41685" s="62"/>
    </row>
    <row r="41686" spans="15:15" x14ac:dyDescent="0.2">
      <c r="O41686" s="62"/>
    </row>
    <row r="41687" spans="15:15" x14ac:dyDescent="0.2">
      <c r="O41687" s="62"/>
    </row>
    <row r="41688" spans="15:15" x14ac:dyDescent="0.2">
      <c r="O41688" s="62"/>
    </row>
    <row r="41689" spans="15:15" x14ac:dyDescent="0.2">
      <c r="O41689" s="62"/>
    </row>
    <row r="41690" spans="15:15" x14ac:dyDescent="0.2">
      <c r="O41690" s="62"/>
    </row>
    <row r="41691" spans="15:15" x14ac:dyDescent="0.2">
      <c r="O41691" s="62"/>
    </row>
    <row r="41692" spans="15:15" x14ac:dyDescent="0.2">
      <c r="O41692" s="62"/>
    </row>
    <row r="41693" spans="15:15" x14ac:dyDescent="0.2">
      <c r="O41693" s="62"/>
    </row>
    <row r="41694" spans="15:15" x14ac:dyDescent="0.2">
      <c r="O41694" s="62"/>
    </row>
    <row r="41695" spans="15:15" x14ac:dyDescent="0.2">
      <c r="O41695" s="62"/>
    </row>
    <row r="41696" spans="15:15" x14ac:dyDescent="0.2">
      <c r="O41696" s="62"/>
    </row>
    <row r="41697" spans="15:15" x14ac:dyDescent="0.2">
      <c r="O41697" s="62"/>
    </row>
    <row r="41698" spans="15:15" x14ac:dyDescent="0.2">
      <c r="O41698" s="62"/>
    </row>
    <row r="41699" spans="15:15" x14ac:dyDescent="0.2">
      <c r="O41699" s="62"/>
    </row>
    <row r="41700" spans="15:15" x14ac:dyDescent="0.2">
      <c r="O41700" s="62"/>
    </row>
    <row r="41701" spans="15:15" x14ac:dyDescent="0.2">
      <c r="O41701" s="62"/>
    </row>
    <row r="41702" spans="15:15" x14ac:dyDescent="0.2">
      <c r="O41702" s="62"/>
    </row>
    <row r="41703" spans="15:15" x14ac:dyDescent="0.2">
      <c r="O41703" s="62"/>
    </row>
    <row r="41704" spans="15:15" x14ac:dyDescent="0.2">
      <c r="O41704" s="62"/>
    </row>
    <row r="41705" spans="15:15" x14ac:dyDescent="0.2">
      <c r="O41705" s="62"/>
    </row>
    <row r="41706" spans="15:15" x14ac:dyDescent="0.2">
      <c r="O41706" s="62"/>
    </row>
    <row r="41707" spans="15:15" x14ac:dyDescent="0.2">
      <c r="O41707" s="62"/>
    </row>
    <row r="41708" spans="15:15" x14ac:dyDescent="0.2">
      <c r="O41708" s="62"/>
    </row>
    <row r="41709" spans="15:15" x14ac:dyDescent="0.2">
      <c r="O41709" s="62"/>
    </row>
    <row r="41710" spans="15:15" x14ac:dyDescent="0.2">
      <c r="O41710" s="62"/>
    </row>
    <row r="41711" spans="15:15" x14ac:dyDescent="0.2">
      <c r="O41711" s="62"/>
    </row>
    <row r="41712" spans="15:15" x14ac:dyDescent="0.2">
      <c r="O41712" s="62"/>
    </row>
    <row r="41713" spans="15:15" x14ac:dyDescent="0.2">
      <c r="O41713" s="62"/>
    </row>
    <row r="41714" spans="15:15" x14ac:dyDescent="0.2">
      <c r="O41714" s="62"/>
    </row>
    <row r="41715" spans="15:15" x14ac:dyDescent="0.2">
      <c r="O41715" s="62"/>
    </row>
    <row r="41716" spans="15:15" x14ac:dyDescent="0.2">
      <c r="O41716" s="62"/>
    </row>
    <row r="41717" spans="15:15" x14ac:dyDescent="0.2">
      <c r="O41717" s="62"/>
    </row>
    <row r="41718" spans="15:15" x14ac:dyDescent="0.2">
      <c r="O41718" s="62"/>
    </row>
    <row r="41719" spans="15:15" x14ac:dyDescent="0.2">
      <c r="O41719" s="62"/>
    </row>
    <row r="41720" spans="15:15" x14ac:dyDescent="0.2">
      <c r="O41720" s="62"/>
    </row>
    <row r="41721" spans="15:15" x14ac:dyDescent="0.2">
      <c r="O41721" s="62"/>
    </row>
    <row r="41722" spans="15:15" x14ac:dyDescent="0.2">
      <c r="O41722" s="62"/>
    </row>
    <row r="41723" spans="15:15" x14ac:dyDescent="0.2">
      <c r="O41723" s="62"/>
    </row>
    <row r="41724" spans="15:15" x14ac:dyDescent="0.2">
      <c r="O41724" s="62"/>
    </row>
    <row r="41725" spans="15:15" x14ac:dyDescent="0.2">
      <c r="O41725" s="62"/>
    </row>
    <row r="41726" spans="15:15" x14ac:dyDescent="0.2">
      <c r="O41726" s="62"/>
    </row>
    <row r="41727" spans="15:15" x14ac:dyDescent="0.2">
      <c r="O41727" s="62"/>
    </row>
    <row r="41728" spans="15:15" x14ac:dyDescent="0.2">
      <c r="O41728" s="62"/>
    </row>
    <row r="41729" spans="15:15" x14ac:dyDescent="0.2">
      <c r="O41729" s="62"/>
    </row>
    <row r="41730" spans="15:15" x14ac:dyDescent="0.2">
      <c r="O41730" s="62"/>
    </row>
    <row r="41731" spans="15:15" x14ac:dyDescent="0.2">
      <c r="O41731" s="62"/>
    </row>
    <row r="41732" spans="15:15" x14ac:dyDescent="0.2">
      <c r="O41732" s="62"/>
    </row>
    <row r="41733" spans="15:15" x14ac:dyDescent="0.2">
      <c r="O41733" s="62"/>
    </row>
    <row r="41734" spans="15:15" x14ac:dyDescent="0.2">
      <c r="O41734" s="62"/>
    </row>
    <row r="41735" spans="15:15" x14ac:dyDescent="0.2">
      <c r="O41735" s="62"/>
    </row>
    <row r="41736" spans="15:15" x14ac:dyDescent="0.2">
      <c r="O41736" s="62"/>
    </row>
    <row r="41737" spans="15:15" x14ac:dyDescent="0.2">
      <c r="O41737" s="62"/>
    </row>
    <row r="41738" spans="15:15" x14ac:dyDescent="0.2">
      <c r="O41738" s="62"/>
    </row>
    <row r="41739" spans="15:15" x14ac:dyDescent="0.2">
      <c r="O41739" s="62"/>
    </row>
    <row r="41740" spans="15:15" x14ac:dyDescent="0.2">
      <c r="O41740" s="62"/>
    </row>
    <row r="41741" spans="15:15" x14ac:dyDescent="0.2">
      <c r="O41741" s="62"/>
    </row>
    <row r="41742" spans="15:15" x14ac:dyDescent="0.2">
      <c r="O41742" s="62"/>
    </row>
    <row r="41743" spans="15:15" x14ac:dyDescent="0.2">
      <c r="O41743" s="62"/>
    </row>
    <row r="41744" spans="15:15" x14ac:dyDescent="0.2">
      <c r="O41744" s="62"/>
    </row>
    <row r="41745" spans="15:15" x14ac:dyDescent="0.2">
      <c r="O41745" s="62"/>
    </row>
    <row r="41746" spans="15:15" x14ac:dyDescent="0.2">
      <c r="O41746" s="62"/>
    </row>
    <row r="41747" spans="15:15" x14ac:dyDescent="0.2">
      <c r="O41747" s="62"/>
    </row>
    <row r="41748" spans="15:15" x14ac:dyDescent="0.2">
      <c r="O41748" s="62"/>
    </row>
    <row r="41749" spans="15:15" x14ac:dyDescent="0.2">
      <c r="O41749" s="62"/>
    </row>
    <row r="41750" spans="15:15" x14ac:dyDescent="0.2">
      <c r="O41750" s="62"/>
    </row>
    <row r="41751" spans="15:15" x14ac:dyDescent="0.2">
      <c r="O41751" s="62"/>
    </row>
    <row r="41752" spans="15:15" x14ac:dyDescent="0.2">
      <c r="O41752" s="62"/>
    </row>
    <row r="41753" spans="15:15" x14ac:dyDescent="0.2">
      <c r="O41753" s="62"/>
    </row>
    <row r="41754" spans="15:15" x14ac:dyDescent="0.2">
      <c r="O41754" s="62"/>
    </row>
    <row r="41755" spans="15:15" x14ac:dyDescent="0.2">
      <c r="O41755" s="62"/>
    </row>
    <row r="41756" spans="15:15" x14ac:dyDescent="0.2">
      <c r="O41756" s="62"/>
    </row>
    <row r="41757" spans="15:15" x14ac:dyDescent="0.2">
      <c r="O41757" s="62"/>
    </row>
    <row r="41758" spans="15:15" x14ac:dyDescent="0.2">
      <c r="O41758" s="62"/>
    </row>
    <row r="41759" spans="15:15" x14ac:dyDescent="0.2">
      <c r="O41759" s="62"/>
    </row>
    <row r="41760" spans="15:15" x14ac:dyDescent="0.2">
      <c r="O41760" s="62"/>
    </row>
    <row r="41761" spans="15:15" x14ac:dyDescent="0.2">
      <c r="O41761" s="62"/>
    </row>
    <row r="41762" spans="15:15" x14ac:dyDescent="0.2">
      <c r="O41762" s="62"/>
    </row>
    <row r="41763" spans="15:15" x14ac:dyDescent="0.2">
      <c r="O41763" s="62"/>
    </row>
    <row r="41764" spans="15:15" x14ac:dyDescent="0.2">
      <c r="O41764" s="62"/>
    </row>
    <row r="41765" spans="15:15" x14ac:dyDescent="0.2">
      <c r="O41765" s="62"/>
    </row>
    <row r="41766" spans="15:15" x14ac:dyDescent="0.2">
      <c r="O41766" s="62"/>
    </row>
    <row r="41767" spans="15:15" x14ac:dyDescent="0.2">
      <c r="O41767" s="62"/>
    </row>
    <row r="41768" spans="15:15" x14ac:dyDescent="0.2">
      <c r="O41768" s="62"/>
    </row>
    <row r="41769" spans="15:15" x14ac:dyDescent="0.2">
      <c r="O41769" s="62"/>
    </row>
    <row r="41770" spans="15:15" x14ac:dyDescent="0.2">
      <c r="O41770" s="62"/>
    </row>
    <row r="41771" spans="15:15" x14ac:dyDescent="0.2">
      <c r="O41771" s="62"/>
    </row>
    <row r="41772" spans="15:15" x14ac:dyDescent="0.2">
      <c r="O41772" s="62"/>
    </row>
    <row r="41773" spans="15:15" x14ac:dyDescent="0.2">
      <c r="O41773" s="62"/>
    </row>
    <row r="41774" spans="15:15" x14ac:dyDescent="0.2">
      <c r="O41774" s="62"/>
    </row>
    <row r="41775" spans="15:15" x14ac:dyDescent="0.2">
      <c r="O41775" s="62"/>
    </row>
    <row r="41776" spans="15:15" x14ac:dyDescent="0.2">
      <c r="O41776" s="62"/>
    </row>
    <row r="41777" spans="15:15" x14ac:dyDescent="0.2">
      <c r="O41777" s="62"/>
    </row>
    <row r="41778" spans="15:15" x14ac:dyDescent="0.2">
      <c r="O41778" s="62"/>
    </row>
    <row r="41779" spans="15:15" x14ac:dyDescent="0.2">
      <c r="O41779" s="62"/>
    </row>
    <row r="41780" spans="15:15" x14ac:dyDescent="0.2">
      <c r="O41780" s="62"/>
    </row>
    <row r="41781" spans="15:15" x14ac:dyDescent="0.2">
      <c r="O41781" s="62"/>
    </row>
    <row r="41782" spans="15:15" x14ac:dyDescent="0.2">
      <c r="O41782" s="62"/>
    </row>
    <row r="41783" spans="15:15" x14ac:dyDescent="0.2">
      <c r="O41783" s="62"/>
    </row>
    <row r="41784" spans="15:15" x14ac:dyDescent="0.2">
      <c r="O41784" s="62"/>
    </row>
    <row r="41785" spans="15:15" x14ac:dyDescent="0.2">
      <c r="O41785" s="62"/>
    </row>
    <row r="41786" spans="15:15" x14ac:dyDescent="0.2">
      <c r="O41786" s="62"/>
    </row>
    <row r="41787" spans="15:15" x14ac:dyDescent="0.2">
      <c r="O41787" s="62"/>
    </row>
    <row r="41788" spans="15:15" x14ac:dyDescent="0.2">
      <c r="O41788" s="62"/>
    </row>
    <row r="41789" spans="15:15" x14ac:dyDescent="0.2">
      <c r="O41789" s="62"/>
    </row>
    <row r="41790" spans="15:15" x14ac:dyDescent="0.2">
      <c r="O41790" s="62"/>
    </row>
    <row r="41791" spans="15:15" x14ac:dyDescent="0.2">
      <c r="O41791" s="62"/>
    </row>
    <row r="41792" spans="15:15" x14ac:dyDescent="0.2">
      <c r="O41792" s="62"/>
    </row>
    <row r="41793" spans="15:15" x14ac:dyDescent="0.2">
      <c r="O41793" s="62"/>
    </row>
    <row r="41794" spans="15:15" x14ac:dyDescent="0.2">
      <c r="O41794" s="62"/>
    </row>
    <row r="41795" spans="15:15" x14ac:dyDescent="0.2">
      <c r="O41795" s="62"/>
    </row>
    <row r="41796" spans="15:15" x14ac:dyDescent="0.2">
      <c r="O41796" s="62"/>
    </row>
    <row r="41797" spans="15:15" x14ac:dyDescent="0.2">
      <c r="O41797" s="62"/>
    </row>
    <row r="41798" spans="15:15" x14ac:dyDescent="0.2">
      <c r="O41798" s="62"/>
    </row>
    <row r="41799" spans="15:15" x14ac:dyDescent="0.2">
      <c r="O41799" s="62"/>
    </row>
    <row r="41800" spans="15:15" x14ac:dyDescent="0.2">
      <c r="O41800" s="62"/>
    </row>
    <row r="41801" spans="15:15" x14ac:dyDescent="0.2">
      <c r="O41801" s="62"/>
    </row>
    <row r="41802" spans="15:15" x14ac:dyDescent="0.2">
      <c r="O41802" s="62"/>
    </row>
    <row r="41803" spans="15:15" x14ac:dyDescent="0.2">
      <c r="O41803" s="62"/>
    </row>
    <row r="41804" spans="15:15" x14ac:dyDescent="0.2">
      <c r="O41804" s="62"/>
    </row>
    <row r="41805" spans="15:15" x14ac:dyDescent="0.2">
      <c r="O41805" s="62"/>
    </row>
    <row r="41806" spans="15:15" x14ac:dyDescent="0.2">
      <c r="O41806" s="62"/>
    </row>
    <row r="41807" spans="15:15" x14ac:dyDescent="0.2">
      <c r="O41807" s="62"/>
    </row>
    <row r="41808" spans="15:15" x14ac:dyDescent="0.2">
      <c r="O41808" s="62"/>
    </row>
    <row r="41809" spans="15:15" x14ac:dyDescent="0.2">
      <c r="O41809" s="62"/>
    </row>
    <row r="41810" spans="15:15" x14ac:dyDescent="0.2">
      <c r="O41810" s="62"/>
    </row>
    <row r="41811" spans="15:15" x14ac:dyDescent="0.2">
      <c r="O41811" s="62"/>
    </row>
    <row r="41812" spans="15:15" x14ac:dyDescent="0.2">
      <c r="O41812" s="62"/>
    </row>
    <row r="41813" spans="15:15" x14ac:dyDescent="0.2">
      <c r="O41813" s="62"/>
    </row>
    <row r="41814" spans="15:15" x14ac:dyDescent="0.2">
      <c r="O41814" s="62"/>
    </row>
    <row r="41815" spans="15:15" x14ac:dyDescent="0.2">
      <c r="O41815" s="62"/>
    </row>
    <row r="41816" spans="15:15" x14ac:dyDescent="0.2">
      <c r="O41816" s="62"/>
    </row>
    <row r="41817" spans="15:15" x14ac:dyDescent="0.2">
      <c r="O41817" s="62"/>
    </row>
    <row r="41818" spans="15:15" x14ac:dyDescent="0.2">
      <c r="O41818" s="62"/>
    </row>
    <row r="41819" spans="15:15" x14ac:dyDescent="0.2">
      <c r="O41819" s="62"/>
    </row>
    <row r="41820" spans="15:15" x14ac:dyDescent="0.2">
      <c r="O41820" s="62"/>
    </row>
    <row r="41821" spans="15:15" x14ac:dyDescent="0.2">
      <c r="O41821" s="62"/>
    </row>
    <row r="41822" spans="15:15" x14ac:dyDescent="0.2">
      <c r="O41822" s="62"/>
    </row>
    <row r="41823" spans="15:15" x14ac:dyDescent="0.2">
      <c r="O41823" s="62"/>
    </row>
    <row r="41824" spans="15:15" x14ac:dyDescent="0.2">
      <c r="O41824" s="62"/>
    </row>
    <row r="41825" spans="15:15" x14ac:dyDescent="0.2">
      <c r="O41825" s="62"/>
    </row>
    <row r="41826" spans="15:15" x14ac:dyDescent="0.2">
      <c r="O41826" s="62"/>
    </row>
    <row r="41827" spans="15:15" x14ac:dyDescent="0.2">
      <c r="O41827" s="62"/>
    </row>
    <row r="41828" spans="15:15" x14ac:dyDescent="0.2">
      <c r="O41828" s="62"/>
    </row>
    <row r="41829" spans="15:15" x14ac:dyDescent="0.2">
      <c r="O41829" s="62"/>
    </row>
    <row r="41830" spans="15:15" x14ac:dyDescent="0.2">
      <c r="O41830" s="62"/>
    </row>
    <row r="41831" spans="15:15" x14ac:dyDescent="0.2">
      <c r="O41831" s="62"/>
    </row>
    <row r="41832" spans="15:15" x14ac:dyDescent="0.2">
      <c r="O41832" s="62"/>
    </row>
    <row r="41833" spans="15:15" x14ac:dyDescent="0.2">
      <c r="O41833" s="62"/>
    </row>
    <row r="41834" spans="15:15" x14ac:dyDescent="0.2">
      <c r="O41834" s="62"/>
    </row>
    <row r="41835" spans="15:15" x14ac:dyDescent="0.2">
      <c r="O41835" s="62"/>
    </row>
    <row r="41836" spans="15:15" x14ac:dyDescent="0.2">
      <c r="O41836" s="62"/>
    </row>
    <row r="41837" spans="15:15" x14ac:dyDescent="0.2">
      <c r="O41837" s="62"/>
    </row>
    <row r="41838" spans="15:15" x14ac:dyDescent="0.2">
      <c r="O41838" s="62"/>
    </row>
    <row r="41839" spans="15:15" x14ac:dyDescent="0.2">
      <c r="O41839" s="62"/>
    </row>
    <row r="41840" spans="15:15" x14ac:dyDescent="0.2">
      <c r="O41840" s="62"/>
    </row>
    <row r="41841" spans="15:15" x14ac:dyDescent="0.2">
      <c r="O41841" s="62"/>
    </row>
    <row r="41842" spans="15:15" x14ac:dyDescent="0.2">
      <c r="O41842" s="62"/>
    </row>
    <row r="41843" spans="15:15" x14ac:dyDescent="0.2">
      <c r="O41843" s="62"/>
    </row>
    <row r="41844" spans="15:15" x14ac:dyDescent="0.2">
      <c r="O41844" s="62"/>
    </row>
    <row r="41845" spans="15:15" x14ac:dyDescent="0.2">
      <c r="O41845" s="62"/>
    </row>
    <row r="41846" spans="15:15" x14ac:dyDescent="0.2">
      <c r="O41846" s="62"/>
    </row>
    <row r="41847" spans="15:15" x14ac:dyDescent="0.2">
      <c r="O41847" s="62"/>
    </row>
    <row r="41848" spans="15:15" x14ac:dyDescent="0.2">
      <c r="O41848" s="62"/>
    </row>
    <row r="41849" spans="15:15" x14ac:dyDescent="0.2">
      <c r="O41849" s="62"/>
    </row>
    <row r="41850" spans="15:15" x14ac:dyDescent="0.2">
      <c r="O41850" s="62"/>
    </row>
    <row r="41851" spans="15:15" x14ac:dyDescent="0.2">
      <c r="O41851" s="62"/>
    </row>
    <row r="41852" spans="15:15" x14ac:dyDescent="0.2">
      <c r="O41852" s="62"/>
    </row>
    <row r="41853" spans="15:15" x14ac:dyDescent="0.2">
      <c r="O41853" s="62"/>
    </row>
    <row r="41854" spans="15:15" x14ac:dyDescent="0.2">
      <c r="O41854" s="62"/>
    </row>
    <row r="41855" spans="15:15" x14ac:dyDescent="0.2">
      <c r="O41855" s="62"/>
    </row>
    <row r="41856" spans="15:15" x14ac:dyDescent="0.2">
      <c r="O41856" s="62"/>
    </row>
    <row r="41857" spans="15:15" x14ac:dyDescent="0.2">
      <c r="O41857" s="62"/>
    </row>
    <row r="41858" spans="15:15" x14ac:dyDescent="0.2">
      <c r="O41858" s="62"/>
    </row>
    <row r="41859" spans="15:15" x14ac:dyDescent="0.2">
      <c r="O41859" s="62"/>
    </row>
    <row r="41860" spans="15:15" x14ac:dyDescent="0.2">
      <c r="O41860" s="62"/>
    </row>
    <row r="41861" spans="15:15" x14ac:dyDescent="0.2">
      <c r="O41861" s="62"/>
    </row>
    <row r="41862" spans="15:15" x14ac:dyDescent="0.2">
      <c r="O41862" s="62"/>
    </row>
    <row r="41863" spans="15:15" x14ac:dyDescent="0.2">
      <c r="O41863" s="62"/>
    </row>
    <row r="41864" spans="15:15" x14ac:dyDescent="0.2">
      <c r="O41864" s="62"/>
    </row>
    <row r="41865" spans="15:15" x14ac:dyDescent="0.2">
      <c r="O41865" s="62"/>
    </row>
    <row r="41866" spans="15:15" x14ac:dyDescent="0.2">
      <c r="O41866" s="62"/>
    </row>
    <row r="41867" spans="15:15" x14ac:dyDescent="0.2">
      <c r="O41867" s="62"/>
    </row>
    <row r="41868" spans="15:15" x14ac:dyDescent="0.2">
      <c r="O41868" s="62"/>
    </row>
    <row r="41869" spans="15:15" x14ac:dyDescent="0.2">
      <c r="O41869" s="62"/>
    </row>
    <row r="41870" spans="15:15" x14ac:dyDescent="0.2">
      <c r="O41870" s="62"/>
    </row>
    <row r="41871" spans="15:15" x14ac:dyDescent="0.2">
      <c r="O41871" s="62"/>
    </row>
    <row r="41872" spans="15:15" x14ac:dyDescent="0.2">
      <c r="O41872" s="62"/>
    </row>
    <row r="41873" spans="15:15" x14ac:dyDescent="0.2">
      <c r="O41873" s="62"/>
    </row>
    <row r="41874" spans="15:15" x14ac:dyDescent="0.2">
      <c r="O41874" s="62"/>
    </row>
    <row r="41875" spans="15:15" x14ac:dyDescent="0.2">
      <c r="O41875" s="62"/>
    </row>
    <row r="41876" spans="15:15" x14ac:dyDescent="0.2">
      <c r="O41876" s="62"/>
    </row>
    <row r="41877" spans="15:15" x14ac:dyDescent="0.2">
      <c r="O41877" s="62"/>
    </row>
    <row r="41878" spans="15:15" x14ac:dyDescent="0.2">
      <c r="O41878" s="62"/>
    </row>
    <row r="41879" spans="15:15" x14ac:dyDescent="0.2">
      <c r="O41879" s="62"/>
    </row>
    <row r="41880" spans="15:15" x14ac:dyDescent="0.2">
      <c r="O41880" s="62"/>
    </row>
    <row r="41881" spans="15:15" x14ac:dyDescent="0.2">
      <c r="O41881" s="62"/>
    </row>
    <row r="41882" spans="15:15" x14ac:dyDescent="0.2">
      <c r="O41882" s="62"/>
    </row>
    <row r="41883" spans="15:15" x14ac:dyDescent="0.2">
      <c r="O41883" s="62"/>
    </row>
    <row r="41884" spans="15:15" x14ac:dyDescent="0.2">
      <c r="O41884" s="62"/>
    </row>
    <row r="41885" spans="15:15" x14ac:dyDescent="0.2">
      <c r="O41885" s="62"/>
    </row>
    <row r="41886" spans="15:15" x14ac:dyDescent="0.2">
      <c r="O41886" s="62"/>
    </row>
    <row r="41887" spans="15:15" x14ac:dyDescent="0.2">
      <c r="O41887" s="62"/>
    </row>
    <row r="41888" spans="15:15" x14ac:dyDescent="0.2">
      <c r="O41888" s="62"/>
    </row>
    <row r="41889" spans="15:15" x14ac:dyDescent="0.2">
      <c r="O41889" s="62"/>
    </row>
    <row r="41890" spans="15:15" x14ac:dyDescent="0.2">
      <c r="O41890" s="62"/>
    </row>
    <row r="41891" spans="15:15" x14ac:dyDescent="0.2">
      <c r="O41891" s="62"/>
    </row>
    <row r="41892" spans="15:15" x14ac:dyDescent="0.2">
      <c r="O41892" s="62"/>
    </row>
    <row r="41893" spans="15:15" x14ac:dyDescent="0.2">
      <c r="O41893" s="62"/>
    </row>
    <row r="41894" spans="15:15" x14ac:dyDescent="0.2">
      <c r="O41894" s="62"/>
    </row>
    <row r="41895" spans="15:15" x14ac:dyDescent="0.2">
      <c r="O41895" s="62"/>
    </row>
    <row r="41896" spans="15:15" x14ac:dyDescent="0.2">
      <c r="O41896" s="62"/>
    </row>
    <row r="41897" spans="15:15" x14ac:dyDescent="0.2">
      <c r="O41897" s="62"/>
    </row>
    <row r="41898" spans="15:15" x14ac:dyDescent="0.2">
      <c r="O41898" s="62"/>
    </row>
    <row r="41899" spans="15:15" x14ac:dyDescent="0.2">
      <c r="O41899" s="62"/>
    </row>
    <row r="41900" spans="15:15" x14ac:dyDescent="0.2">
      <c r="O41900" s="62"/>
    </row>
    <row r="41901" spans="15:15" x14ac:dyDescent="0.2">
      <c r="O41901" s="62"/>
    </row>
    <row r="41902" spans="15:15" x14ac:dyDescent="0.2">
      <c r="O41902" s="62"/>
    </row>
    <row r="41903" spans="15:15" x14ac:dyDescent="0.2">
      <c r="O41903" s="62"/>
    </row>
    <row r="41904" spans="15:15" x14ac:dyDescent="0.2">
      <c r="O41904" s="62"/>
    </row>
    <row r="41905" spans="15:15" x14ac:dyDescent="0.2">
      <c r="O41905" s="62"/>
    </row>
    <row r="41906" spans="15:15" x14ac:dyDescent="0.2">
      <c r="O41906" s="62"/>
    </row>
    <row r="41907" spans="15:15" x14ac:dyDescent="0.2">
      <c r="O41907" s="62"/>
    </row>
    <row r="41908" spans="15:15" x14ac:dyDescent="0.2">
      <c r="O41908" s="62"/>
    </row>
    <row r="41909" spans="15:15" x14ac:dyDescent="0.2">
      <c r="O41909" s="62"/>
    </row>
    <row r="41910" spans="15:15" x14ac:dyDescent="0.2">
      <c r="O41910" s="62"/>
    </row>
    <row r="41911" spans="15:15" x14ac:dyDescent="0.2">
      <c r="O41911" s="62"/>
    </row>
    <row r="41912" spans="15:15" x14ac:dyDescent="0.2">
      <c r="O41912" s="62"/>
    </row>
    <row r="41913" spans="15:15" x14ac:dyDescent="0.2">
      <c r="O41913" s="62"/>
    </row>
    <row r="41914" spans="15:15" x14ac:dyDescent="0.2">
      <c r="O41914" s="62"/>
    </row>
    <row r="41915" spans="15:15" x14ac:dyDescent="0.2">
      <c r="O41915" s="62"/>
    </row>
    <row r="41916" spans="15:15" x14ac:dyDescent="0.2">
      <c r="O41916" s="62"/>
    </row>
    <row r="41917" spans="15:15" x14ac:dyDescent="0.2">
      <c r="O41917" s="62"/>
    </row>
    <row r="41918" spans="15:15" x14ac:dyDescent="0.2">
      <c r="O41918" s="62"/>
    </row>
    <row r="41919" spans="15:15" x14ac:dyDescent="0.2">
      <c r="O41919" s="62"/>
    </row>
    <row r="41920" spans="15:15" x14ac:dyDescent="0.2">
      <c r="O41920" s="62"/>
    </row>
    <row r="41921" spans="15:15" x14ac:dyDescent="0.2">
      <c r="O41921" s="62"/>
    </row>
    <row r="41922" spans="15:15" x14ac:dyDescent="0.2">
      <c r="O41922" s="62"/>
    </row>
    <row r="41923" spans="15:15" x14ac:dyDescent="0.2">
      <c r="O41923" s="62"/>
    </row>
    <row r="41924" spans="15:15" x14ac:dyDescent="0.2">
      <c r="O41924" s="62"/>
    </row>
    <row r="41925" spans="15:15" x14ac:dyDescent="0.2">
      <c r="O41925" s="62"/>
    </row>
    <row r="41926" spans="15:15" x14ac:dyDescent="0.2">
      <c r="O41926" s="62"/>
    </row>
    <row r="41927" spans="15:15" x14ac:dyDescent="0.2">
      <c r="O41927" s="62"/>
    </row>
    <row r="41928" spans="15:15" x14ac:dyDescent="0.2">
      <c r="O41928" s="62"/>
    </row>
    <row r="41929" spans="15:15" x14ac:dyDescent="0.2">
      <c r="O41929" s="62"/>
    </row>
    <row r="41930" spans="15:15" x14ac:dyDescent="0.2">
      <c r="O41930" s="62"/>
    </row>
    <row r="41931" spans="15:15" x14ac:dyDescent="0.2">
      <c r="O41931" s="62"/>
    </row>
    <row r="41932" spans="15:15" x14ac:dyDescent="0.2">
      <c r="O41932" s="62"/>
    </row>
    <row r="41933" spans="15:15" x14ac:dyDescent="0.2">
      <c r="O41933" s="62"/>
    </row>
    <row r="41934" spans="15:15" x14ac:dyDescent="0.2">
      <c r="O41934" s="62"/>
    </row>
    <row r="41935" spans="15:15" x14ac:dyDescent="0.2">
      <c r="O41935" s="62"/>
    </row>
    <row r="41936" spans="15:15" x14ac:dyDescent="0.2">
      <c r="O41936" s="62"/>
    </row>
    <row r="41937" spans="15:15" x14ac:dyDescent="0.2">
      <c r="O41937" s="62"/>
    </row>
    <row r="41938" spans="15:15" x14ac:dyDescent="0.2">
      <c r="O41938" s="62"/>
    </row>
    <row r="41939" spans="15:15" x14ac:dyDescent="0.2">
      <c r="O41939" s="62"/>
    </row>
    <row r="41940" spans="15:15" x14ac:dyDescent="0.2">
      <c r="O41940" s="62"/>
    </row>
    <row r="41941" spans="15:15" x14ac:dyDescent="0.2">
      <c r="O41941" s="62"/>
    </row>
    <row r="41942" spans="15:15" x14ac:dyDescent="0.2">
      <c r="O41942" s="62"/>
    </row>
    <row r="41943" spans="15:15" x14ac:dyDescent="0.2">
      <c r="O41943" s="62"/>
    </row>
    <row r="41944" spans="15:15" x14ac:dyDescent="0.2">
      <c r="O41944" s="62"/>
    </row>
    <row r="41945" spans="15:15" x14ac:dyDescent="0.2">
      <c r="O41945" s="62"/>
    </row>
    <row r="41946" spans="15:15" x14ac:dyDescent="0.2">
      <c r="O41946" s="62"/>
    </row>
    <row r="41947" spans="15:15" x14ac:dyDescent="0.2">
      <c r="O41947" s="62"/>
    </row>
    <row r="41948" spans="15:15" x14ac:dyDescent="0.2">
      <c r="O41948" s="62"/>
    </row>
    <row r="41949" spans="15:15" x14ac:dyDescent="0.2">
      <c r="O41949" s="62"/>
    </row>
    <row r="41950" spans="15:15" x14ac:dyDescent="0.2">
      <c r="O41950" s="62"/>
    </row>
    <row r="41951" spans="15:15" x14ac:dyDescent="0.2">
      <c r="O41951" s="62"/>
    </row>
    <row r="41952" spans="15:15" x14ac:dyDescent="0.2">
      <c r="O41952" s="62"/>
    </row>
    <row r="41953" spans="15:15" x14ac:dyDescent="0.2">
      <c r="O41953" s="62"/>
    </row>
    <row r="41954" spans="15:15" x14ac:dyDescent="0.2">
      <c r="O41954" s="62"/>
    </row>
    <row r="41955" spans="15:15" x14ac:dyDescent="0.2">
      <c r="O41955" s="62"/>
    </row>
    <row r="41956" spans="15:15" x14ac:dyDescent="0.2">
      <c r="O41956" s="62"/>
    </row>
    <row r="41957" spans="15:15" x14ac:dyDescent="0.2">
      <c r="O41957" s="62"/>
    </row>
    <row r="41958" spans="15:15" x14ac:dyDescent="0.2">
      <c r="O41958" s="62"/>
    </row>
    <row r="41959" spans="15:15" x14ac:dyDescent="0.2">
      <c r="O41959" s="62"/>
    </row>
    <row r="41960" spans="15:15" x14ac:dyDescent="0.2">
      <c r="O41960" s="62"/>
    </row>
    <row r="41961" spans="15:15" x14ac:dyDescent="0.2">
      <c r="O41961" s="62"/>
    </row>
    <row r="41962" spans="15:15" x14ac:dyDescent="0.2">
      <c r="O41962" s="62"/>
    </row>
    <row r="41963" spans="15:15" x14ac:dyDescent="0.2">
      <c r="O41963" s="62"/>
    </row>
    <row r="41964" spans="15:15" x14ac:dyDescent="0.2">
      <c r="O41964" s="62"/>
    </row>
    <row r="41965" spans="15:15" x14ac:dyDescent="0.2">
      <c r="O41965" s="62"/>
    </row>
    <row r="41966" spans="15:15" x14ac:dyDescent="0.2">
      <c r="O41966" s="62"/>
    </row>
    <row r="41967" spans="15:15" x14ac:dyDescent="0.2">
      <c r="O41967" s="62"/>
    </row>
    <row r="41968" spans="15:15" x14ac:dyDescent="0.2">
      <c r="O41968" s="62"/>
    </row>
    <row r="41969" spans="15:15" x14ac:dyDescent="0.2">
      <c r="O41969" s="62"/>
    </row>
    <row r="41970" spans="15:15" x14ac:dyDescent="0.2">
      <c r="O41970" s="62"/>
    </row>
    <row r="41971" spans="15:15" x14ac:dyDescent="0.2">
      <c r="O41971" s="62"/>
    </row>
    <row r="41972" spans="15:15" x14ac:dyDescent="0.2">
      <c r="O41972" s="62"/>
    </row>
    <row r="41973" spans="15:15" x14ac:dyDescent="0.2">
      <c r="O41973" s="62"/>
    </row>
    <row r="41974" spans="15:15" x14ac:dyDescent="0.2">
      <c r="O41974" s="62"/>
    </row>
    <row r="41975" spans="15:15" x14ac:dyDescent="0.2">
      <c r="O41975" s="62"/>
    </row>
    <row r="41976" spans="15:15" x14ac:dyDescent="0.2">
      <c r="O41976" s="62"/>
    </row>
    <row r="41977" spans="15:15" x14ac:dyDescent="0.2">
      <c r="O41977" s="62"/>
    </row>
    <row r="41978" spans="15:15" x14ac:dyDescent="0.2">
      <c r="O41978" s="62"/>
    </row>
    <row r="41979" spans="15:15" x14ac:dyDescent="0.2">
      <c r="O41979" s="62"/>
    </row>
    <row r="41980" spans="15:15" x14ac:dyDescent="0.2">
      <c r="O41980" s="62"/>
    </row>
    <row r="41981" spans="15:15" x14ac:dyDescent="0.2">
      <c r="O41981" s="62"/>
    </row>
    <row r="41982" spans="15:15" x14ac:dyDescent="0.2">
      <c r="O41982" s="62"/>
    </row>
    <row r="41983" spans="15:15" x14ac:dyDescent="0.2">
      <c r="O41983" s="62"/>
    </row>
    <row r="41984" spans="15:15" x14ac:dyDescent="0.2">
      <c r="O41984" s="62"/>
    </row>
    <row r="41985" spans="15:15" x14ac:dyDescent="0.2">
      <c r="O41985" s="62"/>
    </row>
    <row r="41986" spans="15:15" x14ac:dyDescent="0.2">
      <c r="O41986" s="62"/>
    </row>
    <row r="41987" spans="15:15" x14ac:dyDescent="0.2">
      <c r="O41987" s="62"/>
    </row>
    <row r="41988" spans="15:15" x14ac:dyDescent="0.2">
      <c r="O41988" s="62"/>
    </row>
    <row r="41989" spans="15:15" x14ac:dyDescent="0.2">
      <c r="O41989" s="62"/>
    </row>
    <row r="41990" spans="15:15" x14ac:dyDescent="0.2">
      <c r="O41990" s="62"/>
    </row>
    <row r="41991" spans="15:15" x14ac:dyDescent="0.2">
      <c r="O41991" s="62"/>
    </row>
    <row r="41992" spans="15:15" x14ac:dyDescent="0.2">
      <c r="O41992" s="62"/>
    </row>
    <row r="41993" spans="15:15" x14ac:dyDescent="0.2">
      <c r="O41993" s="62"/>
    </row>
    <row r="41994" spans="15:15" x14ac:dyDescent="0.2">
      <c r="O41994" s="62"/>
    </row>
    <row r="41995" spans="15:15" x14ac:dyDescent="0.2">
      <c r="O41995" s="62"/>
    </row>
    <row r="41996" spans="15:15" x14ac:dyDescent="0.2">
      <c r="O41996" s="62"/>
    </row>
    <row r="41997" spans="15:15" x14ac:dyDescent="0.2">
      <c r="O41997" s="62"/>
    </row>
    <row r="41998" spans="15:15" x14ac:dyDescent="0.2">
      <c r="O41998" s="62"/>
    </row>
    <row r="41999" spans="15:15" x14ac:dyDescent="0.2">
      <c r="O41999" s="62"/>
    </row>
    <row r="42000" spans="15:15" x14ac:dyDescent="0.2">
      <c r="O42000" s="62"/>
    </row>
    <row r="42001" spans="15:15" x14ac:dyDescent="0.2">
      <c r="O42001" s="62"/>
    </row>
    <row r="42002" spans="15:15" x14ac:dyDescent="0.2">
      <c r="O42002" s="62"/>
    </row>
    <row r="42003" spans="15:15" x14ac:dyDescent="0.2">
      <c r="O42003" s="62"/>
    </row>
    <row r="42004" spans="15:15" x14ac:dyDescent="0.2">
      <c r="O42004" s="62"/>
    </row>
    <row r="42005" spans="15:15" x14ac:dyDescent="0.2">
      <c r="O42005" s="62"/>
    </row>
    <row r="42006" spans="15:15" x14ac:dyDescent="0.2">
      <c r="O42006" s="62"/>
    </row>
    <row r="42007" spans="15:15" x14ac:dyDescent="0.2">
      <c r="O42007" s="62"/>
    </row>
    <row r="42008" spans="15:15" x14ac:dyDescent="0.2">
      <c r="O42008" s="62"/>
    </row>
    <row r="42009" spans="15:15" x14ac:dyDescent="0.2">
      <c r="O42009" s="62"/>
    </row>
    <row r="42010" spans="15:15" x14ac:dyDescent="0.2">
      <c r="O42010" s="62"/>
    </row>
    <row r="42011" spans="15:15" x14ac:dyDescent="0.2">
      <c r="O42011" s="62"/>
    </row>
    <row r="42012" spans="15:15" x14ac:dyDescent="0.2">
      <c r="O42012" s="62"/>
    </row>
    <row r="42013" spans="15:15" x14ac:dyDescent="0.2">
      <c r="O42013" s="62"/>
    </row>
    <row r="42014" spans="15:15" x14ac:dyDescent="0.2">
      <c r="O42014" s="62"/>
    </row>
    <row r="42015" spans="15:15" x14ac:dyDescent="0.2">
      <c r="O42015" s="62"/>
    </row>
    <row r="42016" spans="15:15" x14ac:dyDescent="0.2">
      <c r="O42016" s="62"/>
    </row>
    <row r="42017" spans="15:15" x14ac:dyDescent="0.2">
      <c r="O42017" s="62"/>
    </row>
    <row r="42018" spans="15:15" x14ac:dyDescent="0.2">
      <c r="O42018" s="62"/>
    </row>
    <row r="42019" spans="15:15" x14ac:dyDescent="0.2">
      <c r="O42019" s="62"/>
    </row>
    <row r="42020" spans="15:15" x14ac:dyDescent="0.2">
      <c r="O42020" s="62"/>
    </row>
    <row r="42021" spans="15:15" x14ac:dyDescent="0.2">
      <c r="O42021" s="62"/>
    </row>
    <row r="42022" spans="15:15" x14ac:dyDescent="0.2">
      <c r="O42022" s="62"/>
    </row>
    <row r="42023" spans="15:15" x14ac:dyDescent="0.2">
      <c r="O42023" s="62"/>
    </row>
    <row r="42024" spans="15:15" x14ac:dyDescent="0.2">
      <c r="O42024" s="62"/>
    </row>
    <row r="42025" spans="15:15" x14ac:dyDescent="0.2">
      <c r="O42025" s="62"/>
    </row>
    <row r="42026" spans="15:15" x14ac:dyDescent="0.2">
      <c r="O42026" s="62"/>
    </row>
    <row r="42027" spans="15:15" x14ac:dyDescent="0.2">
      <c r="O42027" s="62"/>
    </row>
    <row r="42028" spans="15:15" x14ac:dyDescent="0.2">
      <c r="O42028" s="62"/>
    </row>
    <row r="42029" spans="15:15" x14ac:dyDescent="0.2">
      <c r="O42029" s="62"/>
    </row>
    <row r="42030" spans="15:15" x14ac:dyDescent="0.2">
      <c r="O42030" s="62"/>
    </row>
    <row r="42031" spans="15:15" x14ac:dyDescent="0.2">
      <c r="O42031" s="62"/>
    </row>
    <row r="42032" spans="15:15" x14ac:dyDescent="0.2">
      <c r="O42032" s="62"/>
    </row>
    <row r="42033" spans="15:15" x14ac:dyDescent="0.2">
      <c r="O42033" s="62"/>
    </row>
    <row r="42034" spans="15:15" x14ac:dyDescent="0.2">
      <c r="O42034" s="62"/>
    </row>
    <row r="42035" spans="15:15" x14ac:dyDescent="0.2">
      <c r="O42035" s="62"/>
    </row>
    <row r="42036" spans="15:15" x14ac:dyDescent="0.2">
      <c r="O42036" s="62"/>
    </row>
    <row r="42037" spans="15:15" x14ac:dyDescent="0.2">
      <c r="O42037" s="62"/>
    </row>
    <row r="42038" spans="15:15" x14ac:dyDescent="0.2">
      <c r="O42038" s="62"/>
    </row>
    <row r="42039" spans="15:15" x14ac:dyDescent="0.2">
      <c r="O42039" s="62"/>
    </row>
    <row r="42040" spans="15:15" x14ac:dyDescent="0.2">
      <c r="O42040" s="62"/>
    </row>
    <row r="42041" spans="15:15" x14ac:dyDescent="0.2">
      <c r="O42041" s="62"/>
    </row>
    <row r="42042" spans="15:15" x14ac:dyDescent="0.2">
      <c r="O42042" s="62"/>
    </row>
    <row r="42043" spans="15:15" x14ac:dyDescent="0.2">
      <c r="O42043" s="62"/>
    </row>
    <row r="42044" spans="15:15" x14ac:dyDescent="0.2">
      <c r="O42044" s="62"/>
    </row>
    <row r="42045" spans="15:15" x14ac:dyDescent="0.2">
      <c r="O42045" s="62"/>
    </row>
    <row r="42046" spans="15:15" x14ac:dyDescent="0.2">
      <c r="O42046" s="62"/>
    </row>
    <row r="42047" spans="15:15" x14ac:dyDescent="0.2">
      <c r="O42047" s="62"/>
    </row>
    <row r="42048" spans="15:15" x14ac:dyDescent="0.2">
      <c r="O42048" s="62"/>
    </row>
    <row r="42049" spans="15:15" x14ac:dyDescent="0.2">
      <c r="O42049" s="62"/>
    </row>
    <row r="42050" spans="15:15" x14ac:dyDescent="0.2">
      <c r="O42050" s="62"/>
    </row>
    <row r="42051" spans="15:15" x14ac:dyDescent="0.2">
      <c r="O42051" s="62"/>
    </row>
    <row r="42052" spans="15:15" x14ac:dyDescent="0.2">
      <c r="O42052" s="62"/>
    </row>
    <row r="42053" spans="15:15" x14ac:dyDescent="0.2">
      <c r="O42053" s="62"/>
    </row>
    <row r="42054" spans="15:15" x14ac:dyDescent="0.2">
      <c r="O42054" s="62"/>
    </row>
    <row r="42055" spans="15:15" x14ac:dyDescent="0.2">
      <c r="O42055" s="62"/>
    </row>
    <row r="42056" spans="15:15" x14ac:dyDescent="0.2">
      <c r="O42056" s="62"/>
    </row>
    <row r="42057" spans="15:15" x14ac:dyDescent="0.2">
      <c r="O42057" s="62"/>
    </row>
    <row r="42058" spans="15:15" x14ac:dyDescent="0.2">
      <c r="O42058" s="62"/>
    </row>
    <row r="42059" spans="15:15" x14ac:dyDescent="0.2">
      <c r="O42059" s="62"/>
    </row>
    <row r="42060" spans="15:15" x14ac:dyDescent="0.2">
      <c r="O42060" s="62"/>
    </row>
    <row r="42061" spans="15:15" x14ac:dyDescent="0.2">
      <c r="O42061" s="62"/>
    </row>
    <row r="42062" spans="15:15" x14ac:dyDescent="0.2">
      <c r="O42062" s="62"/>
    </row>
    <row r="42063" spans="15:15" x14ac:dyDescent="0.2">
      <c r="O42063" s="62"/>
    </row>
    <row r="42064" spans="15:15" x14ac:dyDescent="0.2">
      <c r="O42064" s="62"/>
    </row>
    <row r="42065" spans="15:15" x14ac:dyDescent="0.2">
      <c r="O42065" s="62"/>
    </row>
    <row r="42066" spans="15:15" x14ac:dyDescent="0.2">
      <c r="O42066" s="62"/>
    </row>
    <row r="42067" spans="15:15" x14ac:dyDescent="0.2">
      <c r="O42067" s="62"/>
    </row>
    <row r="42068" spans="15:15" x14ac:dyDescent="0.2">
      <c r="O42068" s="62"/>
    </row>
    <row r="42069" spans="15:15" x14ac:dyDescent="0.2">
      <c r="O42069" s="62"/>
    </row>
    <row r="42070" spans="15:15" x14ac:dyDescent="0.2">
      <c r="O42070" s="62"/>
    </row>
    <row r="42071" spans="15:15" x14ac:dyDescent="0.2">
      <c r="O42071" s="62"/>
    </row>
    <row r="42072" spans="15:15" x14ac:dyDescent="0.2">
      <c r="O42072" s="62"/>
    </row>
    <row r="42073" spans="15:15" x14ac:dyDescent="0.2">
      <c r="O42073" s="62"/>
    </row>
    <row r="42074" spans="15:15" x14ac:dyDescent="0.2">
      <c r="O42074" s="62"/>
    </row>
    <row r="42075" spans="15:15" x14ac:dyDescent="0.2">
      <c r="O42075" s="62"/>
    </row>
    <row r="42076" spans="15:15" x14ac:dyDescent="0.2">
      <c r="O42076" s="62"/>
    </row>
    <row r="42077" spans="15:15" x14ac:dyDescent="0.2">
      <c r="O42077" s="62"/>
    </row>
    <row r="42078" spans="15:15" x14ac:dyDescent="0.2">
      <c r="O42078" s="62"/>
    </row>
    <row r="42079" spans="15:15" x14ac:dyDescent="0.2">
      <c r="O42079" s="62"/>
    </row>
    <row r="42080" spans="15:15" x14ac:dyDescent="0.2">
      <c r="O42080" s="62"/>
    </row>
    <row r="42081" spans="15:15" x14ac:dyDescent="0.2">
      <c r="O42081" s="62"/>
    </row>
    <row r="42082" spans="15:15" x14ac:dyDescent="0.2">
      <c r="O42082" s="62"/>
    </row>
    <row r="42083" spans="15:15" x14ac:dyDescent="0.2">
      <c r="O42083" s="62"/>
    </row>
    <row r="42084" spans="15:15" x14ac:dyDescent="0.2">
      <c r="O42084" s="62"/>
    </row>
    <row r="42085" spans="15:15" x14ac:dyDescent="0.2">
      <c r="O42085" s="62"/>
    </row>
    <row r="42086" spans="15:15" x14ac:dyDescent="0.2">
      <c r="O42086" s="62"/>
    </row>
    <row r="42087" spans="15:15" x14ac:dyDescent="0.2">
      <c r="O42087" s="62"/>
    </row>
    <row r="42088" spans="15:15" x14ac:dyDescent="0.2">
      <c r="O42088" s="62"/>
    </row>
    <row r="42089" spans="15:15" x14ac:dyDescent="0.2">
      <c r="O42089" s="62"/>
    </row>
    <row r="42090" spans="15:15" x14ac:dyDescent="0.2">
      <c r="O42090" s="62"/>
    </row>
    <row r="42091" spans="15:15" x14ac:dyDescent="0.2">
      <c r="O42091" s="62"/>
    </row>
    <row r="42092" spans="15:15" x14ac:dyDescent="0.2">
      <c r="O42092" s="62"/>
    </row>
    <row r="42093" spans="15:15" x14ac:dyDescent="0.2">
      <c r="O42093" s="62"/>
    </row>
    <row r="42094" spans="15:15" x14ac:dyDescent="0.2">
      <c r="O42094" s="62"/>
    </row>
    <row r="42095" spans="15:15" x14ac:dyDescent="0.2">
      <c r="O42095" s="62"/>
    </row>
    <row r="42096" spans="15:15" x14ac:dyDescent="0.2">
      <c r="O42096" s="62"/>
    </row>
    <row r="42097" spans="15:15" x14ac:dyDescent="0.2">
      <c r="O42097" s="62"/>
    </row>
    <row r="42098" spans="15:15" x14ac:dyDescent="0.2">
      <c r="O42098" s="62"/>
    </row>
    <row r="42099" spans="15:15" x14ac:dyDescent="0.2">
      <c r="O42099" s="62"/>
    </row>
    <row r="42100" spans="15:15" x14ac:dyDescent="0.2">
      <c r="O42100" s="62"/>
    </row>
    <row r="42101" spans="15:15" x14ac:dyDescent="0.2">
      <c r="O42101" s="62"/>
    </row>
    <row r="42102" spans="15:15" x14ac:dyDescent="0.2">
      <c r="O42102" s="62"/>
    </row>
    <row r="42103" spans="15:15" x14ac:dyDescent="0.2">
      <c r="O42103" s="62"/>
    </row>
    <row r="42104" spans="15:15" x14ac:dyDescent="0.2">
      <c r="O42104" s="62"/>
    </row>
    <row r="42105" spans="15:15" x14ac:dyDescent="0.2">
      <c r="O42105" s="62"/>
    </row>
    <row r="42106" spans="15:15" x14ac:dyDescent="0.2">
      <c r="O42106" s="62"/>
    </row>
    <row r="42107" spans="15:15" x14ac:dyDescent="0.2">
      <c r="O42107" s="62"/>
    </row>
    <row r="42108" spans="15:15" x14ac:dyDescent="0.2">
      <c r="O42108" s="62"/>
    </row>
    <row r="42109" spans="15:15" x14ac:dyDescent="0.2">
      <c r="O42109" s="62"/>
    </row>
    <row r="42110" spans="15:15" x14ac:dyDescent="0.2">
      <c r="O42110" s="62"/>
    </row>
    <row r="42111" spans="15:15" x14ac:dyDescent="0.2">
      <c r="O42111" s="62"/>
    </row>
    <row r="42112" spans="15:15" x14ac:dyDescent="0.2">
      <c r="O42112" s="62"/>
    </row>
    <row r="42113" spans="15:15" x14ac:dyDescent="0.2">
      <c r="O42113" s="62"/>
    </row>
    <row r="42114" spans="15:15" x14ac:dyDescent="0.2">
      <c r="O42114" s="62"/>
    </row>
    <row r="42115" spans="15:15" x14ac:dyDescent="0.2">
      <c r="O42115" s="62"/>
    </row>
    <row r="42116" spans="15:15" x14ac:dyDescent="0.2">
      <c r="O42116" s="62"/>
    </row>
    <row r="42117" spans="15:15" x14ac:dyDescent="0.2">
      <c r="O42117" s="62"/>
    </row>
    <row r="42118" spans="15:15" x14ac:dyDescent="0.2">
      <c r="O42118" s="62"/>
    </row>
    <row r="42119" spans="15:15" x14ac:dyDescent="0.2">
      <c r="O42119" s="62"/>
    </row>
    <row r="42120" spans="15:15" x14ac:dyDescent="0.2">
      <c r="O42120" s="62"/>
    </row>
    <row r="42121" spans="15:15" x14ac:dyDescent="0.2">
      <c r="O42121" s="62"/>
    </row>
    <row r="42122" spans="15:15" x14ac:dyDescent="0.2">
      <c r="O42122" s="62"/>
    </row>
    <row r="42123" spans="15:15" x14ac:dyDescent="0.2">
      <c r="O42123" s="62"/>
    </row>
    <row r="42124" spans="15:15" x14ac:dyDescent="0.2">
      <c r="O42124" s="62"/>
    </row>
    <row r="42125" spans="15:15" x14ac:dyDescent="0.2">
      <c r="O42125" s="62"/>
    </row>
    <row r="42126" spans="15:15" x14ac:dyDescent="0.2">
      <c r="O42126" s="62"/>
    </row>
    <row r="42127" spans="15:15" x14ac:dyDescent="0.2">
      <c r="O42127" s="62"/>
    </row>
    <row r="42128" spans="15:15" x14ac:dyDescent="0.2">
      <c r="O42128" s="62"/>
    </row>
    <row r="42129" spans="15:15" x14ac:dyDescent="0.2">
      <c r="O42129" s="62"/>
    </row>
    <row r="42130" spans="15:15" x14ac:dyDescent="0.2">
      <c r="O42130" s="62"/>
    </row>
    <row r="42131" spans="15:15" x14ac:dyDescent="0.2">
      <c r="O42131" s="62"/>
    </row>
    <row r="42132" spans="15:15" x14ac:dyDescent="0.2">
      <c r="O42132" s="62"/>
    </row>
    <row r="42133" spans="15:15" x14ac:dyDescent="0.2">
      <c r="O42133" s="62"/>
    </row>
    <row r="42134" spans="15:15" x14ac:dyDescent="0.2">
      <c r="O42134" s="62"/>
    </row>
    <row r="42135" spans="15:15" x14ac:dyDescent="0.2">
      <c r="O42135" s="62"/>
    </row>
    <row r="42136" spans="15:15" x14ac:dyDescent="0.2">
      <c r="O42136" s="62"/>
    </row>
    <row r="42137" spans="15:15" x14ac:dyDescent="0.2">
      <c r="O42137" s="62"/>
    </row>
    <row r="42138" spans="15:15" x14ac:dyDescent="0.2">
      <c r="O42138" s="62"/>
    </row>
    <row r="42139" spans="15:15" x14ac:dyDescent="0.2">
      <c r="O42139" s="62"/>
    </row>
    <row r="42140" spans="15:15" x14ac:dyDescent="0.2">
      <c r="O42140" s="62"/>
    </row>
    <row r="42141" spans="15:15" x14ac:dyDescent="0.2">
      <c r="O42141" s="62"/>
    </row>
    <row r="42142" spans="15:15" x14ac:dyDescent="0.2">
      <c r="O42142" s="62"/>
    </row>
    <row r="42143" spans="15:15" x14ac:dyDescent="0.2">
      <c r="O42143" s="62"/>
    </row>
    <row r="42144" spans="15:15" x14ac:dyDescent="0.2">
      <c r="O42144" s="62"/>
    </row>
    <row r="42145" spans="15:15" x14ac:dyDescent="0.2">
      <c r="O42145" s="62"/>
    </row>
    <row r="42146" spans="15:15" x14ac:dyDescent="0.2">
      <c r="O42146" s="62"/>
    </row>
    <row r="42147" spans="15:15" x14ac:dyDescent="0.2">
      <c r="O42147" s="62"/>
    </row>
    <row r="42148" spans="15:15" x14ac:dyDescent="0.2">
      <c r="O42148" s="62"/>
    </row>
    <row r="42149" spans="15:15" x14ac:dyDescent="0.2">
      <c r="O42149" s="62"/>
    </row>
    <row r="42150" spans="15:15" x14ac:dyDescent="0.2">
      <c r="O42150" s="62"/>
    </row>
    <row r="42151" spans="15:15" x14ac:dyDescent="0.2">
      <c r="O42151" s="62"/>
    </row>
    <row r="42152" spans="15:15" x14ac:dyDescent="0.2">
      <c r="O42152" s="62"/>
    </row>
    <row r="42153" spans="15:15" x14ac:dyDescent="0.2">
      <c r="O42153" s="62"/>
    </row>
    <row r="42154" spans="15:15" x14ac:dyDescent="0.2">
      <c r="O42154" s="62"/>
    </row>
    <row r="42155" spans="15:15" x14ac:dyDescent="0.2">
      <c r="O42155" s="62"/>
    </row>
    <row r="42156" spans="15:15" x14ac:dyDescent="0.2">
      <c r="O42156" s="62"/>
    </row>
    <row r="42157" spans="15:15" x14ac:dyDescent="0.2">
      <c r="O42157" s="62"/>
    </row>
    <row r="42158" spans="15:15" x14ac:dyDescent="0.2">
      <c r="O42158" s="62"/>
    </row>
    <row r="42159" spans="15:15" x14ac:dyDescent="0.2">
      <c r="O42159" s="62"/>
    </row>
    <row r="42160" spans="15:15" x14ac:dyDescent="0.2">
      <c r="O42160" s="62"/>
    </row>
    <row r="42161" spans="15:15" x14ac:dyDescent="0.2">
      <c r="O42161" s="62"/>
    </row>
    <row r="42162" spans="15:15" x14ac:dyDescent="0.2">
      <c r="O42162" s="62"/>
    </row>
    <row r="42163" spans="15:15" x14ac:dyDescent="0.2">
      <c r="O42163" s="62"/>
    </row>
    <row r="42164" spans="15:15" x14ac:dyDescent="0.2">
      <c r="O42164" s="62"/>
    </row>
    <row r="42165" spans="15:15" x14ac:dyDescent="0.2">
      <c r="O42165" s="62"/>
    </row>
    <row r="42166" spans="15:15" x14ac:dyDescent="0.2">
      <c r="O42166" s="62"/>
    </row>
    <row r="42167" spans="15:15" x14ac:dyDescent="0.2">
      <c r="O42167" s="62"/>
    </row>
    <row r="42168" spans="15:15" x14ac:dyDescent="0.2">
      <c r="O42168" s="62"/>
    </row>
    <row r="42169" spans="15:15" x14ac:dyDescent="0.2">
      <c r="O42169" s="62"/>
    </row>
    <row r="42170" spans="15:15" x14ac:dyDescent="0.2">
      <c r="O42170" s="62"/>
    </row>
    <row r="42171" spans="15:15" x14ac:dyDescent="0.2">
      <c r="O42171" s="62"/>
    </row>
    <row r="42172" spans="15:15" x14ac:dyDescent="0.2">
      <c r="O42172" s="62"/>
    </row>
    <row r="42173" spans="15:15" x14ac:dyDescent="0.2">
      <c r="O42173" s="62"/>
    </row>
    <row r="42174" spans="15:15" x14ac:dyDescent="0.2">
      <c r="O42174" s="62"/>
    </row>
    <row r="42175" spans="15:15" x14ac:dyDescent="0.2">
      <c r="O42175" s="62"/>
    </row>
    <row r="42176" spans="15:15" x14ac:dyDescent="0.2">
      <c r="O42176" s="62"/>
    </row>
    <row r="42177" spans="15:15" x14ac:dyDescent="0.2">
      <c r="O42177" s="62"/>
    </row>
    <row r="42178" spans="15:15" x14ac:dyDescent="0.2">
      <c r="O42178" s="62"/>
    </row>
    <row r="42179" spans="15:15" x14ac:dyDescent="0.2">
      <c r="O42179" s="62"/>
    </row>
    <row r="42180" spans="15:15" x14ac:dyDescent="0.2">
      <c r="O42180" s="62"/>
    </row>
    <row r="42181" spans="15:15" x14ac:dyDescent="0.2">
      <c r="O42181" s="62"/>
    </row>
    <row r="42182" spans="15:15" x14ac:dyDescent="0.2">
      <c r="O42182" s="62"/>
    </row>
    <row r="42183" spans="15:15" x14ac:dyDescent="0.2">
      <c r="O42183" s="62"/>
    </row>
    <row r="42184" spans="15:15" x14ac:dyDescent="0.2">
      <c r="O42184" s="62"/>
    </row>
    <row r="42185" spans="15:15" x14ac:dyDescent="0.2">
      <c r="O42185" s="62"/>
    </row>
    <row r="42186" spans="15:15" x14ac:dyDescent="0.2">
      <c r="O42186" s="62"/>
    </row>
    <row r="42187" spans="15:15" x14ac:dyDescent="0.2">
      <c r="O42187" s="62"/>
    </row>
    <row r="42188" spans="15:15" x14ac:dyDescent="0.2">
      <c r="O42188" s="62"/>
    </row>
    <row r="42189" spans="15:15" x14ac:dyDescent="0.2">
      <c r="O42189" s="62"/>
    </row>
    <row r="42190" spans="15:15" x14ac:dyDescent="0.2">
      <c r="O42190" s="62"/>
    </row>
    <row r="42191" spans="15:15" x14ac:dyDescent="0.2">
      <c r="O42191" s="62"/>
    </row>
    <row r="42192" spans="15:15" x14ac:dyDescent="0.2">
      <c r="O42192" s="62"/>
    </row>
    <row r="42193" spans="15:15" x14ac:dyDescent="0.2">
      <c r="O42193" s="62"/>
    </row>
    <row r="42194" spans="15:15" x14ac:dyDescent="0.2">
      <c r="O42194" s="62"/>
    </row>
    <row r="42195" spans="15:15" x14ac:dyDescent="0.2">
      <c r="O42195" s="62"/>
    </row>
    <row r="42196" spans="15:15" x14ac:dyDescent="0.2">
      <c r="O42196" s="62"/>
    </row>
    <row r="42197" spans="15:15" x14ac:dyDescent="0.2">
      <c r="O42197" s="62"/>
    </row>
    <row r="42198" spans="15:15" x14ac:dyDescent="0.2">
      <c r="O42198" s="62"/>
    </row>
    <row r="42199" spans="15:15" x14ac:dyDescent="0.2">
      <c r="O42199" s="62"/>
    </row>
    <row r="42200" spans="15:15" x14ac:dyDescent="0.2">
      <c r="O42200" s="62"/>
    </row>
    <row r="42201" spans="15:15" x14ac:dyDescent="0.2">
      <c r="O42201" s="62"/>
    </row>
    <row r="42202" spans="15:15" x14ac:dyDescent="0.2">
      <c r="O42202" s="62"/>
    </row>
    <row r="42203" spans="15:15" x14ac:dyDescent="0.2">
      <c r="O42203" s="62"/>
    </row>
    <row r="42204" spans="15:15" x14ac:dyDescent="0.2">
      <c r="O42204" s="62"/>
    </row>
    <row r="42205" spans="15:15" x14ac:dyDescent="0.2">
      <c r="O42205" s="62"/>
    </row>
    <row r="42206" spans="15:15" x14ac:dyDescent="0.2">
      <c r="O42206" s="62"/>
    </row>
    <row r="42207" spans="15:15" x14ac:dyDescent="0.2">
      <c r="O42207" s="62"/>
    </row>
    <row r="42208" spans="15:15" x14ac:dyDescent="0.2">
      <c r="O42208" s="62"/>
    </row>
    <row r="42209" spans="15:15" x14ac:dyDescent="0.2">
      <c r="O42209" s="62"/>
    </row>
    <row r="42210" spans="15:15" x14ac:dyDescent="0.2">
      <c r="O42210" s="62"/>
    </row>
    <row r="42211" spans="15:15" x14ac:dyDescent="0.2">
      <c r="O42211" s="62"/>
    </row>
    <row r="42212" spans="15:15" x14ac:dyDescent="0.2">
      <c r="O42212" s="62"/>
    </row>
    <row r="42213" spans="15:15" x14ac:dyDescent="0.2">
      <c r="O42213" s="62"/>
    </row>
    <row r="42214" spans="15:15" x14ac:dyDescent="0.2">
      <c r="O42214" s="62"/>
    </row>
    <row r="42215" spans="15:15" x14ac:dyDescent="0.2">
      <c r="O42215" s="62"/>
    </row>
    <row r="42216" spans="15:15" x14ac:dyDescent="0.2">
      <c r="O42216" s="62"/>
    </row>
    <row r="42217" spans="15:15" x14ac:dyDescent="0.2">
      <c r="O42217" s="62"/>
    </row>
    <row r="42218" spans="15:15" x14ac:dyDescent="0.2">
      <c r="O42218" s="62"/>
    </row>
    <row r="42219" spans="15:15" x14ac:dyDescent="0.2">
      <c r="O42219" s="62"/>
    </row>
    <row r="42220" spans="15:15" x14ac:dyDescent="0.2">
      <c r="O42220" s="62"/>
    </row>
    <row r="42221" spans="15:15" x14ac:dyDescent="0.2">
      <c r="O42221" s="62"/>
    </row>
    <row r="42222" spans="15:15" x14ac:dyDescent="0.2">
      <c r="O42222" s="62"/>
    </row>
    <row r="42223" spans="15:15" x14ac:dyDescent="0.2">
      <c r="O42223" s="62"/>
    </row>
    <row r="42224" spans="15:15" x14ac:dyDescent="0.2">
      <c r="O42224" s="62"/>
    </row>
    <row r="42225" spans="15:15" x14ac:dyDescent="0.2">
      <c r="O42225" s="62"/>
    </row>
    <row r="42226" spans="15:15" x14ac:dyDescent="0.2">
      <c r="O42226" s="62"/>
    </row>
    <row r="42227" spans="15:15" x14ac:dyDescent="0.2">
      <c r="O42227" s="62"/>
    </row>
    <row r="42228" spans="15:15" x14ac:dyDescent="0.2">
      <c r="O42228" s="62"/>
    </row>
    <row r="42229" spans="15:15" x14ac:dyDescent="0.2">
      <c r="O42229" s="62"/>
    </row>
    <row r="42230" spans="15:15" x14ac:dyDescent="0.2">
      <c r="O42230" s="62"/>
    </row>
    <row r="42231" spans="15:15" x14ac:dyDescent="0.2">
      <c r="O42231" s="62"/>
    </row>
    <row r="42232" spans="15:15" x14ac:dyDescent="0.2">
      <c r="O42232" s="62"/>
    </row>
    <row r="42233" spans="15:15" x14ac:dyDescent="0.2">
      <c r="O42233" s="62"/>
    </row>
    <row r="42234" spans="15:15" x14ac:dyDescent="0.2">
      <c r="O42234" s="62"/>
    </row>
    <row r="42235" spans="15:15" x14ac:dyDescent="0.2">
      <c r="O42235" s="62"/>
    </row>
    <row r="42236" spans="15:15" x14ac:dyDescent="0.2">
      <c r="O42236" s="62"/>
    </row>
    <row r="42237" spans="15:15" x14ac:dyDescent="0.2">
      <c r="O42237" s="62"/>
    </row>
    <row r="42238" spans="15:15" x14ac:dyDescent="0.2">
      <c r="O42238" s="62"/>
    </row>
    <row r="42239" spans="15:15" x14ac:dyDescent="0.2">
      <c r="O42239" s="62"/>
    </row>
    <row r="42240" spans="15:15" x14ac:dyDescent="0.2">
      <c r="O42240" s="62"/>
    </row>
    <row r="42241" spans="15:15" x14ac:dyDescent="0.2">
      <c r="O42241" s="62"/>
    </row>
    <row r="42242" spans="15:15" x14ac:dyDescent="0.2">
      <c r="O42242" s="62"/>
    </row>
    <row r="42243" spans="15:15" x14ac:dyDescent="0.2">
      <c r="O42243" s="62"/>
    </row>
    <row r="42244" spans="15:15" x14ac:dyDescent="0.2">
      <c r="O42244" s="62"/>
    </row>
    <row r="42245" spans="15:15" x14ac:dyDescent="0.2">
      <c r="O42245" s="62"/>
    </row>
    <row r="42246" spans="15:15" x14ac:dyDescent="0.2">
      <c r="O42246" s="62"/>
    </row>
    <row r="42247" spans="15:15" x14ac:dyDescent="0.2">
      <c r="O42247" s="62"/>
    </row>
    <row r="42248" spans="15:15" x14ac:dyDescent="0.2">
      <c r="O42248" s="62"/>
    </row>
    <row r="42249" spans="15:15" x14ac:dyDescent="0.2">
      <c r="O42249" s="62"/>
    </row>
    <row r="42250" spans="15:15" x14ac:dyDescent="0.2">
      <c r="O42250" s="62"/>
    </row>
    <row r="42251" spans="15:15" x14ac:dyDescent="0.2">
      <c r="O42251" s="62"/>
    </row>
    <row r="42252" spans="15:15" x14ac:dyDescent="0.2">
      <c r="O42252" s="62"/>
    </row>
    <row r="42253" spans="15:15" x14ac:dyDescent="0.2">
      <c r="O42253" s="62"/>
    </row>
    <row r="42254" spans="15:15" x14ac:dyDescent="0.2">
      <c r="O42254" s="62"/>
    </row>
    <row r="42255" spans="15:15" x14ac:dyDescent="0.2">
      <c r="O42255" s="62"/>
    </row>
    <row r="42256" spans="15:15" x14ac:dyDescent="0.2">
      <c r="O42256" s="62"/>
    </row>
    <row r="42257" spans="15:15" x14ac:dyDescent="0.2">
      <c r="O42257" s="62"/>
    </row>
    <row r="42258" spans="15:15" x14ac:dyDescent="0.2">
      <c r="O42258" s="62"/>
    </row>
    <row r="42259" spans="15:15" x14ac:dyDescent="0.2">
      <c r="O42259" s="62"/>
    </row>
    <row r="42260" spans="15:15" x14ac:dyDescent="0.2">
      <c r="O42260" s="62"/>
    </row>
    <row r="42261" spans="15:15" x14ac:dyDescent="0.2">
      <c r="O42261" s="62"/>
    </row>
    <row r="42262" spans="15:15" x14ac:dyDescent="0.2">
      <c r="O42262" s="62"/>
    </row>
    <row r="42263" spans="15:15" x14ac:dyDescent="0.2">
      <c r="O42263" s="62"/>
    </row>
    <row r="42264" spans="15:15" x14ac:dyDescent="0.2">
      <c r="O42264" s="62"/>
    </row>
    <row r="42265" spans="15:15" x14ac:dyDescent="0.2">
      <c r="O42265" s="62"/>
    </row>
    <row r="42266" spans="15:15" x14ac:dyDescent="0.2">
      <c r="O42266" s="62"/>
    </row>
    <row r="42267" spans="15:15" x14ac:dyDescent="0.2">
      <c r="O42267" s="62"/>
    </row>
    <row r="42268" spans="15:15" x14ac:dyDescent="0.2">
      <c r="O42268" s="62"/>
    </row>
    <row r="42269" spans="15:15" x14ac:dyDescent="0.2">
      <c r="O42269" s="62"/>
    </row>
    <row r="42270" spans="15:15" x14ac:dyDescent="0.2">
      <c r="O42270" s="62"/>
    </row>
    <row r="42271" spans="15:15" x14ac:dyDescent="0.2">
      <c r="O42271" s="62"/>
    </row>
    <row r="42272" spans="15:15" x14ac:dyDescent="0.2">
      <c r="O42272" s="62"/>
    </row>
    <row r="42273" spans="15:15" x14ac:dyDescent="0.2">
      <c r="O42273" s="62"/>
    </row>
    <row r="42274" spans="15:15" x14ac:dyDescent="0.2">
      <c r="O42274" s="62"/>
    </row>
    <row r="42275" spans="15:15" x14ac:dyDescent="0.2">
      <c r="O42275" s="62"/>
    </row>
    <row r="42276" spans="15:15" x14ac:dyDescent="0.2">
      <c r="O42276" s="62"/>
    </row>
    <row r="42277" spans="15:15" x14ac:dyDescent="0.2">
      <c r="O42277" s="62"/>
    </row>
    <row r="42278" spans="15:15" x14ac:dyDescent="0.2">
      <c r="O42278" s="62"/>
    </row>
    <row r="42279" spans="15:15" x14ac:dyDescent="0.2">
      <c r="O42279" s="62"/>
    </row>
    <row r="42280" spans="15:15" x14ac:dyDescent="0.2">
      <c r="O42280" s="62"/>
    </row>
    <row r="42281" spans="15:15" x14ac:dyDescent="0.2">
      <c r="O42281" s="62"/>
    </row>
    <row r="42282" spans="15:15" x14ac:dyDescent="0.2">
      <c r="O42282" s="62"/>
    </row>
    <row r="42283" spans="15:15" x14ac:dyDescent="0.2">
      <c r="O42283" s="62"/>
    </row>
    <row r="42284" spans="15:15" x14ac:dyDescent="0.2">
      <c r="O42284" s="62"/>
    </row>
    <row r="42285" spans="15:15" x14ac:dyDescent="0.2">
      <c r="O42285" s="62"/>
    </row>
    <row r="42286" spans="15:15" x14ac:dyDescent="0.2">
      <c r="O42286" s="62"/>
    </row>
    <row r="42287" spans="15:15" x14ac:dyDescent="0.2">
      <c r="O42287" s="62"/>
    </row>
    <row r="42288" spans="15:15" x14ac:dyDescent="0.2">
      <c r="O42288" s="62"/>
    </row>
    <row r="42289" spans="15:15" x14ac:dyDescent="0.2">
      <c r="O42289" s="62"/>
    </row>
    <row r="42290" spans="15:15" x14ac:dyDescent="0.2">
      <c r="O42290" s="62"/>
    </row>
    <row r="42291" spans="15:15" x14ac:dyDescent="0.2">
      <c r="O42291" s="62"/>
    </row>
    <row r="42292" spans="15:15" x14ac:dyDescent="0.2">
      <c r="O42292" s="62"/>
    </row>
    <row r="42293" spans="15:15" x14ac:dyDescent="0.2">
      <c r="O42293" s="62"/>
    </row>
    <row r="42294" spans="15:15" x14ac:dyDescent="0.2">
      <c r="O42294" s="62"/>
    </row>
    <row r="42295" spans="15:15" x14ac:dyDescent="0.2">
      <c r="O42295" s="62"/>
    </row>
    <row r="42296" spans="15:15" x14ac:dyDescent="0.2">
      <c r="O42296" s="62"/>
    </row>
    <row r="42297" spans="15:15" x14ac:dyDescent="0.2">
      <c r="O42297" s="62"/>
    </row>
    <row r="42298" spans="15:15" x14ac:dyDescent="0.2">
      <c r="O42298" s="62"/>
    </row>
    <row r="42299" spans="15:15" x14ac:dyDescent="0.2">
      <c r="O42299" s="62"/>
    </row>
    <row r="42300" spans="15:15" x14ac:dyDescent="0.2">
      <c r="O42300" s="62"/>
    </row>
    <row r="42301" spans="15:15" x14ac:dyDescent="0.2">
      <c r="O42301" s="62"/>
    </row>
    <row r="42302" spans="15:15" x14ac:dyDescent="0.2">
      <c r="O42302" s="62"/>
    </row>
    <row r="42303" spans="15:15" x14ac:dyDescent="0.2">
      <c r="O42303" s="62"/>
    </row>
    <row r="42304" spans="15:15" x14ac:dyDescent="0.2">
      <c r="O42304" s="62"/>
    </row>
    <row r="42305" spans="15:15" x14ac:dyDescent="0.2">
      <c r="O42305" s="62"/>
    </row>
    <row r="42306" spans="15:15" x14ac:dyDescent="0.2">
      <c r="O42306" s="62"/>
    </row>
    <row r="42307" spans="15:15" x14ac:dyDescent="0.2">
      <c r="O42307" s="62"/>
    </row>
    <row r="42308" spans="15:15" x14ac:dyDescent="0.2">
      <c r="O42308" s="62"/>
    </row>
    <row r="42309" spans="15:15" x14ac:dyDescent="0.2">
      <c r="O42309" s="62"/>
    </row>
    <row r="42310" spans="15:15" x14ac:dyDescent="0.2">
      <c r="O42310" s="62"/>
    </row>
    <row r="42311" spans="15:15" x14ac:dyDescent="0.2">
      <c r="O42311" s="62"/>
    </row>
    <row r="42312" spans="15:15" x14ac:dyDescent="0.2">
      <c r="O42312" s="62"/>
    </row>
    <row r="42313" spans="15:15" x14ac:dyDescent="0.2">
      <c r="O42313" s="62"/>
    </row>
    <row r="42314" spans="15:15" x14ac:dyDescent="0.2">
      <c r="O42314" s="62"/>
    </row>
    <row r="42315" spans="15:15" x14ac:dyDescent="0.2">
      <c r="O42315" s="62"/>
    </row>
    <row r="42316" spans="15:15" x14ac:dyDescent="0.2">
      <c r="O42316" s="62"/>
    </row>
    <row r="42317" spans="15:15" x14ac:dyDescent="0.2">
      <c r="O42317" s="62"/>
    </row>
    <row r="42318" spans="15:15" x14ac:dyDescent="0.2">
      <c r="O42318" s="62"/>
    </row>
    <row r="42319" spans="15:15" x14ac:dyDescent="0.2">
      <c r="O42319" s="62"/>
    </row>
    <row r="42320" spans="15:15" x14ac:dyDescent="0.2">
      <c r="O42320" s="62"/>
    </row>
    <row r="42321" spans="15:15" x14ac:dyDescent="0.2">
      <c r="O42321" s="62"/>
    </row>
    <row r="42322" spans="15:15" x14ac:dyDescent="0.2">
      <c r="O42322" s="62"/>
    </row>
    <row r="42323" spans="15:15" x14ac:dyDescent="0.2">
      <c r="O42323" s="62"/>
    </row>
    <row r="42324" spans="15:15" x14ac:dyDescent="0.2">
      <c r="O42324" s="62"/>
    </row>
    <row r="42325" spans="15:15" x14ac:dyDescent="0.2">
      <c r="O42325" s="62"/>
    </row>
    <row r="42326" spans="15:15" x14ac:dyDescent="0.2">
      <c r="O42326" s="62"/>
    </row>
    <row r="42327" spans="15:15" x14ac:dyDescent="0.2">
      <c r="O42327" s="62"/>
    </row>
    <row r="42328" spans="15:15" x14ac:dyDescent="0.2">
      <c r="O42328" s="62"/>
    </row>
    <row r="42329" spans="15:15" x14ac:dyDescent="0.2">
      <c r="O42329" s="62"/>
    </row>
    <row r="42330" spans="15:15" x14ac:dyDescent="0.2">
      <c r="O42330" s="62"/>
    </row>
    <row r="42331" spans="15:15" x14ac:dyDescent="0.2">
      <c r="O42331" s="62"/>
    </row>
    <row r="42332" spans="15:15" x14ac:dyDescent="0.2">
      <c r="O42332" s="62"/>
    </row>
    <row r="42333" spans="15:15" x14ac:dyDescent="0.2">
      <c r="O42333" s="62"/>
    </row>
    <row r="42334" spans="15:15" x14ac:dyDescent="0.2">
      <c r="O42334" s="62"/>
    </row>
    <row r="42335" spans="15:15" x14ac:dyDescent="0.2">
      <c r="O42335" s="62"/>
    </row>
    <row r="42336" spans="15:15" x14ac:dyDescent="0.2">
      <c r="O42336" s="62"/>
    </row>
    <row r="42337" spans="15:15" x14ac:dyDescent="0.2">
      <c r="O42337" s="62"/>
    </row>
    <row r="42338" spans="15:15" x14ac:dyDescent="0.2">
      <c r="O42338" s="62"/>
    </row>
    <row r="42339" spans="15:15" x14ac:dyDescent="0.2">
      <c r="O42339" s="62"/>
    </row>
    <row r="42340" spans="15:15" x14ac:dyDescent="0.2">
      <c r="O42340" s="62"/>
    </row>
    <row r="42341" spans="15:15" x14ac:dyDescent="0.2">
      <c r="O42341" s="62"/>
    </row>
    <row r="42342" spans="15:15" x14ac:dyDescent="0.2">
      <c r="O42342" s="62"/>
    </row>
    <row r="42343" spans="15:15" x14ac:dyDescent="0.2">
      <c r="O42343" s="62"/>
    </row>
    <row r="42344" spans="15:15" x14ac:dyDescent="0.2">
      <c r="O42344" s="62"/>
    </row>
    <row r="42345" spans="15:15" x14ac:dyDescent="0.2">
      <c r="O42345" s="62"/>
    </row>
    <row r="42346" spans="15:15" x14ac:dyDescent="0.2">
      <c r="O42346" s="62"/>
    </row>
    <row r="42347" spans="15:15" x14ac:dyDescent="0.2">
      <c r="O42347" s="62"/>
    </row>
    <row r="42348" spans="15:15" x14ac:dyDescent="0.2">
      <c r="O42348" s="62"/>
    </row>
    <row r="42349" spans="15:15" x14ac:dyDescent="0.2">
      <c r="O42349" s="62"/>
    </row>
    <row r="42350" spans="15:15" x14ac:dyDescent="0.2">
      <c r="O42350" s="62"/>
    </row>
    <row r="42351" spans="15:15" x14ac:dyDescent="0.2">
      <c r="O42351" s="62"/>
    </row>
    <row r="42352" spans="15:15" x14ac:dyDescent="0.2">
      <c r="O42352" s="62"/>
    </row>
    <row r="42353" spans="15:15" x14ac:dyDescent="0.2">
      <c r="O42353" s="62"/>
    </row>
    <row r="42354" spans="15:15" x14ac:dyDescent="0.2">
      <c r="O42354" s="62"/>
    </row>
    <row r="42355" spans="15:15" x14ac:dyDescent="0.2">
      <c r="O42355" s="62"/>
    </row>
    <row r="42356" spans="15:15" x14ac:dyDescent="0.2">
      <c r="O42356" s="62"/>
    </row>
    <row r="42357" spans="15:15" x14ac:dyDescent="0.2">
      <c r="O42357" s="62"/>
    </row>
    <row r="42358" spans="15:15" x14ac:dyDescent="0.2">
      <c r="O42358" s="62"/>
    </row>
    <row r="42359" spans="15:15" x14ac:dyDescent="0.2">
      <c r="O42359" s="62"/>
    </row>
    <row r="42360" spans="15:15" x14ac:dyDescent="0.2">
      <c r="O42360" s="62"/>
    </row>
    <row r="42361" spans="15:15" x14ac:dyDescent="0.2">
      <c r="O42361" s="62"/>
    </row>
    <row r="42362" spans="15:15" x14ac:dyDescent="0.2">
      <c r="O42362" s="62"/>
    </row>
    <row r="42363" spans="15:15" x14ac:dyDescent="0.2">
      <c r="O42363" s="62"/>
    </row>
    <row r="42364" spans="15:15" x14ac:dyDescent="0.2">
      <c r="O42364" s="62"/>
    </row>
    <row r="42365" spans="15:15" x14ac:dyDescent="0.2">
      <c r="O42365" s="62"/>
    </row>
    <row r="42366" spans="15:15" x14ac:dyDescent="0.2">
      <c r="O42366" s="62"/>
    </row>
    <row r="42367" spans="15:15" x14ac:dyDescent="0.2">
      <c r="O42367" s="62"/>
    </row>
    <row r="42368" spans="15:15" x14ac:dyDescent="0.2">
      <c r="O42368" s="62"/>
    </row>
    <row r="42369" spans="15:15" x14ac:dyDescent="0.2">
      <c r="O42369" s="62"/>
    </row>
    <row r="42370" spans="15:15" x14ac:dyDescent="0.2">
      <c r="O42370" s="62"/>
    </row>
    <row r="42371" spans="15:15" x14ac:dyDescent="0.2">
      <c r="O42371" s="62"/>
    </row>
    <row r="42372" spans="15:15" x14ac:dyDescent="0.2">
      <c r="O42372" s="62"/>
    </row>
    <row r="42373" spans="15:15" x14ac:dyDescent="0.2">
      <c r="O42373" s="62"/>
    </row>
    <row r="42374" spans="15:15" x14ac:dyDescent="0.2">
      <c r="O42374" s="62"/>
    </row>
    <row r="42375" spans="15:15" x14ac:dyDescent="0.2">
      <c r="O42375" s="62"/>
    </row>
    <row r="42376" spans="15:15" x14ac:dyDescent="0.2">
      <c r="O42376" s="62"/>
    </row>
    <row r="42377" spans="15:15" x14ac:dyDescent="0.2">
      <c r="O42377" s="62"/>
    </row>
    <row r="42378" spans="15:15" x14ac:dyDescent="0.2">
      <c r="O42378" s="62"/>
    </row>
    <row r="42379" spans="15:15" x14ac:dyDescent="0.2">
      <c r="O42379" s="62"/>
    </row>
    <row r="42380" spans="15:15" x14ac:dyDescent="0.2">
      <c r="O42380" s="62"/>
    </row>
    <row r="42381" spans="15:15" x14ac:dyDescent="0.2">
      <c r="O42381" s="62"/>
    </row>
    <row r="42382" spans="15:15" x14ac:dyDescent="0.2">
      <c r="O42382" s="62"/>
    </row>
    <row r="42383" spans="15:15" x14ac:dyDescent="0.2">
      <c r="O42383" s="62"/>
    </row>
    <row r="42384" spans="15:15" x14ac:dyDescent="0.2">
      <c r="O42384" s="62"/>
    </row>
    <row r="42385" spans="15:15" x14ac:dyDescent="0.2">
      <c r="O42385" s="62"/>
    </row>
    <row r="42386" spans="15:15" x14ac:dyDescent="0.2">
      <c r="O42386" s="62"/>
    </row>
    <row r="42387" spans="15:15" x14ac:dyDescent="0.2">
      <c r="O42387" s="62"/>
    </row>
    <row r="42388" spans="15:15" x14ac:dyDescent="0.2">
      <c r="O42388" s="62"/>
    </row>
    <row r="42389" spans="15:15" x14ac:dyDescent="0.2">
      <c r="O42389" s="62"/>
    </row>
    <row r="42390" spans="15:15" x14ac:dyDescent="0.2">
      <c r="O42390" s="62"/>
    </row>
    <row r="42391" spans="15:15" x14ac:dyDescent="0.2">
      <c r="O42391" s="62"/>
    </row>
    <row r="42392" spans="15:15" x14ac:dyDescent="0.2">
      <c r="O42392" s="62"/>
    </row>
    <row r="42393" spans="15:15" x14ac:dyDescent="0.2">
      <c r="O42393" s="62"/>
    </row>
    <row r="42394" spans="15:15" x14ac:dyDescent="0.2">
      <c r="O42394" s="62"/>
    </row>
    <row r="42395" spans="15:15" x14ac:dyDescent="0.2">
      <c r="O42395" s="62"/>
    </row>
    <row r="42396" spans="15:15" x14ac:dyDescent="0.2">
      <c r="O42396" s="62"/>
    </row>
    <row r="42397" spans="15:15" x14ac:dyDescent="0.2">
      <c r="O42397" s="62"/>
    </row>
    <row r="42398" spans="15:15" x14ac:dyDescent="0.2">
      <c r="O42398" s="62"/>
    </row>
    <row r="42399" spans="15:15" x14ac:dyDescent="0.2">
      <c r="O42399" s="62"/>
    </row>
    <row r="42400" spans="15:15" x14ac:dyDescent="0.2">
      <c r="O42400" s="62"/>
    </row>
    <row r="42401" spans="15:15" x14ac:dyDescent="0.2">
      <c r="O42401" s="62"/>
    </row>
    <row r="42402" spans="15:15" x14ac:dyDescent="0.2">
      <c r="O42402" s="62"/>
    </row>
    <row r="42403" spans="15:15" x14ac:dyDescent="0.2">
      <c r="O42403" s="62"/>
    </row>
    <row r="42404" spans="15:15" x14ac:dyDescent="0.2">
      <c r="O42404" s="62"/>
    </row>
    <row r="42405" spans="15:15" x14ac:dyDescent="0.2">
      <c r="O42405" s="62"/>
    </row>
    <row r="42406" spans="15:15" x14ac:dyDescent="0.2">
      <c r="O42406" s="62"/>
    </row>
    <row r="42407" spans="15:15" x14ac:dyDescent="0.2">
      <c r="O42407" s="62"/>
    </row>
    <row r="42408" spans="15:15" x14ac:dyDescent="0.2">
      <c r="O42408" s="62"/>
    </row>
    <row r="42409" spans="15:15" x14ac:dyDescent="0.2">
      <c r="O42409" s="62"/>
    </row>
    <row r="42410" spans="15:15" x14ac:dyDescent="0.2">
      <c r="O42410" s="62"/>
    </row>
    <row r="42411" spans="15:15" x14ac:dyDescent="0.2">
      <c r="O42411" s="62"/>
    </row>
    <row r="42412" spans="15:15" x14ac:dyDescent="0.2">
      <c r="O42412" s="62"/>
    </row>
    <row r="42413" spans="15:15" x14ac:dyDescent="0.2">
      <c r="O42413" s="62"/>
    </row>
    <row r="42414" spans="15:15" x14ac:dyDescent="0.2">
      <c r="O42414" s="62"/>
    </row>
    <row r="42415" spans="15:15" x14ac:dyDescent="0.2">
      <c r="O42415" s="62"/>
    </row>
    <row r="42416" spans="15:15" x14ac:dyDescent="0.2">
      <c r="O42416" s="62"/>
    </row>
    <row r="42417" spans="15:15" x14ac:dyDescent="0.2">
      <c r="O42417" s="62"/>
    </row>
    <row r="42418" spans="15:15" x14ac:dyDescent="0.2">
      <c r="O42418" s="62"/>
    </row>
    <row r="42419" spans="15:15" x14ac:dyDescent="0.2">
      <c r="O42419" s="62"/>
    </row>
    <row r="42420" spans="15:15" x14ac:dyDescent="0.2">
      <c r="O42420" s="62"/>
    </row>
    <row r="42421" spans="15:15" x14ac:dyDescent="0.2">
      <c r="O42421" s="62"/>
    </row>
    <row r="42422" spans="15:15" x14ac:dyDescent="0.2">
      <c r="O42422" s="62"/>
    </row>
    <row r="42423" spans="15:15" x14ac:dyDescent="0.2">
      <c r="O42423" s="62"/>
    </row>
    <row r="42424" spans="15:15" x14ac:dyDescent="0.2">
      <c r="O42424" s="62"/>
    </row>
    <row r="42425" spans="15:15" x14ac:dyDescent="0.2">
      <c r="O42425" s="62"/>
    </row>
    <row r="42426" spans="15:15" x14ac:dyDescent="0.2">
      <c r="O42426" s="62"/>
    </row>
    <row r="42427" spans="15:15" x14ac:dyDescent="0.2">
      <c r="O42427" s="62"/>
    </row>
    <row r="42428" spans="15:15" x14ac:dyDescent="0.2">
      <c r="O42428" s="62"/>
    </row>
    <row r="42429" spans="15:15" x14ac:dyDescent="0.2">
      <c r="O42429" s="62"/>
    </row>
    <row r="42430" spans="15:15" x14ac:dyDescent="0.2">
      <c r="O42430" s="62"/>
    </row>
    <row r="42431" spans="15:15" x14ac:dyDescent="0.2">
      <c r="O42431" s="62"/>
    </row>
    <row r="42432" spans="15:15" x14ac:dyDescent="0.2">
      <c r="O42432" s="62"/>
    </row>
    <row r="42433" spans="15:15" x14ac:dyDescent="0.2">
      <c r="O42433" s="62"/>
    </row>
    <row r="42434" spans="15:15" x14ac:dyDescent="0.2">
      <c r="O42434" s="62"/>
    </row>
    <row r="42435" spans="15:15" x14ac:dyDescent="0.2">
      <c r="O42435" s="62"/>
    </row>
    <row r="42436" spans="15:15" x14ac:dyDescent="0.2">
      <c r="O42436" s="62"/>
    </row>
    <row r="42437" spans="15:15" x14ac:dyDescent="0.2">
      <c r="O42437" s="62"/>
    </row>
    <row r="42438" spans="15:15" x14ac:dyDescent="0.2">
      <c r="O42438" s="62"/>
    </row>
    <row r="42439" spans="15:15" x14ac:dyDescent="0.2">
      <c r="O42439" s="62"/>
    </row>
    <row r="42440" spans="15:15" x14ac:dyDescent="0.2">
      <c r="O42440" s="62"/>
    </row>
    <row r="42441" spans="15:15" x14ac:dyDescent="0.2">
      <c r="O42441" s="62"/>
    </row>
    <row r="42442" spans="15:15" x14ac:dyDescent="0.2">
      <c r="O42442" s="62"/>
    </row>
    <row r="42443" spans="15:15" x14ac:dyDescent="0.2">
      <c r="O42443" s="62"/>
    </row>
    <row r="42444" spans="15:15" x14ac:dyDescent="0.2">
      <c r="O42444" s="62"/>
    </row>
    <row r="42445" spans="15:15" x14ac:dyDescent="0.2">
      <c r="O42445" s="62"/>
    </row>
    <row r="42446" spans="15:15" x14ac:dyDescent="0.2">
      <c r="O42446" s="62"/>
    </row>
    <row r="42447" spans="15:15" x14ac:dyDescent="0.2">
      <c r="O42447" s="62"/>
    </row>
    <row r="42448" spans="15:15" x14ac:dyDescent="0.2">
      <c r="O42448" s="62"/>
    </row>
    <row r="42449" spans="15:15" x14ac:dyDescent="0.2">
      <c r="O42449" s="62"/>
    </row>
    <row r="42450" spans="15:15" x14ac:dyDescent="0.2">
      <c r="O42450" s="62"/>
    </row>
    <row r="42451" spans="15:15" x14ac:dyDescent="0.2">
      <c r="O42451" s="62"/>
    </row>
    <row r="42452" spans="15:15" x14ac:dyDescent="0.2">
      <c r="O42452" s="62"/>
    </row>
    <row r="42453" spans="15:15" x14ac:dyDescent="0.2">
      <c r="O42453" s="62"/>
    </row>
    <row r="42454" spans="15:15" x14ac:dyDescent="0.2">
      <c r="O42454" s="62"/>
    </row>
    <row r="42455" spans="15:15" x14ac:dyDescent="0.2">
      <c r="O42455" s="62"/>
    </row>
    <row r="42456" spans="15:15" x14ac:dyDescent="0.2">
      <c r="O42456" s="62"/>
    </row>
    <row r="42457" spans="15:15" x14ac:dyDescent="0.2">
      <c r="O42457" s="62"/>
    </row>
    <row r="42458" spans="15:15" x14ac:dyDescent="0.2">
      <c r="O42458" s="62"/>
    </row>
    <row r="42459" spans="15:15" x14ac:dyDescent="0.2">
      <c r="O42459" s="62"/>
    </row>
    <row r="42460" spans="15:15" x14ac:dyDescent="0.2">
      <c r="O42460" s="62"/>
    </row>
    <row r="42461" spans="15:15" x14ac:dyDescent="0.2">
      <c r="O42461" s="62"/>
    </row>
    <row r="42462" spans="15:15" x14ac:dyDescent="0.2">
      <c r="O42462" s="62"/>
    </row>
    <row r="42463" spans="15:15" x14ac:dyDescent="0.2">
      <c r="O42463" s="62"/>
    </row>
    <row r="42464" spans="15:15" x14ac:dyDescent="0.2">
      <c r="O42464" s="62"/>
    </row>
    <row r="42465" spans="15:15" x14ac:dyDescent="0.2">
      <c r="O42465" s="62"/>
    </row>
    <row r="42466" spans="15:15" x14ac:dyDescent="0.2">
      <c r="O42466" s="62"/>
    </row>
    <row r="42467" spans="15:15" x14ac:dyDescent="0.2">
      <c r="O42467" s="62"/>
    </row>
    <row r="42468" spans="15:15" x14ac:dyDescent="0.2">
      <c r="O42468" s="62"/>
    </row>
    <row r="42469" spans="15:15" x14ac:dyDescent="0.2">
      <c r="O42469" s="62"/>
    </row>
    <row r="42470" spans="15:15" x14ac:dyDescent="0.2">
      <c r="O42470" s="62"/>
    </row>
    <row r="42471" spans="15:15" x14ac:dyDescent="0.2">
      <c r="O42471" s="62"/>
    </row>
    <row r="42472" spans="15:15" x14ac:dyDescent="0.2">
      <c r="O42472" s="62"/>
    </row>
    <row r="42473" spans="15:15" x14ac:dyDescent="0.2">
      <c r="O42473" s="62"/>
    </row>
    <row r="42474" spans="15:15" x14ac:dyDescent="0.2">
      <c r="O42474" s="62"/>
    </row>
    <row r="42475" spans="15:15" x14ac:dyDescent="0.2">
      <c r="O42475" s="62"/>
    </row>
    <row r="42476" spans="15:15" x14ac:dyDescent="0.2">
      <c r="O42476" s="62"/>
    </row>
    <row r="42477" spans="15:15" x14ac:dyDescent="0.2">
      <c r="O42477" s="62"/>
    </row>
    <row r="42478" spans="15:15" x14ac:dyDescent="0.2">
      <c r="O42478" s="62"/>
    </row>
    <row r="42479" spans="15:15" x14ac:dyDescent="0.2">
      <c r="O42479" s="62"/>
    </row>
    <row r="42480" spans="15:15" x14ac:dyDescent="0.2">
      <c r="O42480" s="62"/>
    </row>
    <row r="42481" spans="15:15" x14ac:dyDescent="0.2">
      <c r="O42481" s="62"/>
    </row>
    <row r="42482" spans="15:15" x14ac:dyDescent="0.2">
      <c r="O42482" s="62"/>
    </row>
    <row r="42483" spans="15:15" x14ac:dyDescent="0.2">
      <c r="O42483" s="62"/>
    </row>
    <row r="42484" spans="15:15" x14ac:dyDescent="0.2">
      <c r="O42484" s="62"/>
    </row>
    <row r="42485" spans="15:15" x14ac:dyDescent="0.2">
      <c r="O42485" s="62"/>
    </row>
    <row r="42486" spans="15:15" x14ac:dyDescent="0.2">
      <c r="O42486" s="62"/>
    </row>
    <row r="42487" spans="15:15" x14ac:dyDescent="0.2">
      <c r="O42487" s="62"/>
    </row>
    <row r="42488" spans="15:15" x14ac:dyDescent="0.2">
      <c r="O42488" s="62"/>
    </row>
    <row r="42489" spans="15:15" x14ac:dyDescent="0.2">
      <c r="O42489" s="62"/>
    </row>
    <row r="42490" spans="15:15" x14ac:dyDescent="0.2">
      <c r="O42490" s="62"/>
    </row>
    <row r="42491" spans="15:15" x14ac:dyDescent="0.2">
      <c r="O42491" s="62"/>
    </row>
    <row r="42492" spans="15:15" x14ac:dyDescent="0.2">
      <c r="O42492" s="62"/>
    </row>
    <row r="42493" spans="15:15" x14ac:dyDescent="0.2">
      <c r="O42493" s="62"/>
    </row>
    <row r="42494" spans="15:15" x14ac:dyDescent="0.2">
      <c r="O42494" s="62"/>
    </row>
    <row r="42495" spans="15:15" x14ac:dyDescent="0.2">
      <c r="O42495" s="62"/>
    </row>
    <row r="42496" spans="15:15" x14ac:dyDescent="0.2">
      <c r="O42496" s="62"/>
    </row>
    <row r="42497" spans="15:15" x14ac:dyDescent="0.2">
      <c r="O42497" s="62"/>
    </row>
    <row r="42498" spans="15:15" x14ac:dyDescent="0.2">
      <c r="O42498" s="62"/>
    </row>
    <row r="42499" spans="15:15" x14ac:dyDescent="0.2">
      <c r="O42499" s="62"/>
    </row>
    <row r="42500" spans="15:15" x14ac:dyDescent="0.2">
      <c r="O42500" s="62"/>
    </row>
    <row r="42501" spans="15:15" x14ac:dyDescent="0.2">
      <c r="O42501" s="62"/>
    </row>
    <row r="42502" spans="15:15" x14ac:dyDescent="0.2">
      <c r="O42502" s="62"/>
    </row>
    <row r="42503" spans="15:15" x14ac:dyDescent="0.2">
      <c r="O42503" s="62"/>
    </row>
    <row r="42504" spans="15:15" x14ac:dyDescent="0.2">
      <c r="O42504" s="62"/>
    </row>
    <row r="42505" spans="15:15" x14ac:dyDescent="0.2">
      <c r="O42505" s="62"/>
    </row>
    <row r="42506" spans="15:15" x14ac:dyDescent="0.2">
      <c r="O42506" s="62"/>
    </row>
    <row r="42507" spans="15:15" x14ac:dyDescent="0.2">
      <c r="O42507" s="62"/>
    </row>
    <row r="42508" spans="15:15" x14ac:dyDescent="0.2">
      <c r="O42508" s="62"/>
    </row>
    <row r="42509" spans="15:15" x14ac:dyDescent="0.2">
      <c r="O42509" s="62"/>
    </row>
    <row r="42510" spans="15:15" x14ac:dyDescent="0.2">
      <c r="O42510" s="62"/>
    </row>
    <row r="42511" spans="15:15" x14ac:dyDescent="0.2">
      <c r="O42511" s="62"/>
    </row>
    <row r="42512" spans="15:15" x14ac:dyDescent="0.2">
      <c r="O42512" s="62"/>
    </row>
    <row r="42513" spans="15:15" x14ac:dyDescent="0.2">
      <c r="O42513" s="62"/>
    </row>
    <row r="42514" spans="15:15" x14ac:dyDescent="0.2">
      <c r="O42514" s="62"/>
    </row>
    <row r="42515" spans="15:15" x14ac:dyDescent="0.2">
      <c r="O42515" s="62"/>
    </row>
    <row r="42516" spans="15:15" x14ac:dyDescent="0.2">
      <c r="O42516" s="62"/>
    </row>
    <row r="42517" spans="15:15" x14ac:dyDescent="0.2">
      <c r="O42517" s="62"/>
    </row>
    <row r="42518" spans="15:15" x14ac:dyDescent="0.2">
      <c r="O42518" s="62"/>
    </row>
    <row r="42519" spans="15:15" x14ac:dyDescent="0.2">
      <c r="O42519" s="62"/>
    </row>
    <row r="42520" spans="15:15" x14ac:dyDescent="0.2">
      <c r="O42520" s="62"/>
    </row>
    <row r="42521" spans="15:15" x14ac:dyDescent="0.2">
      <c r="O42521" s="62"/>
    </row>
    <row r="42522" spans="15:15" x14ac:dyDescent="0.2">
      <c r="O42522" s="62"/>
    </row>
    <row r="42523" spans="15:15" x14ac:dyDescent="0.2">
      <c r="O42523" s="62"/>
    </row>
    <row r="42524" spans="15:15" x14ac:dyDescent="0.2">
      <c r="O42524" s="62"/>
    </row>
    <row r="42525" spans="15:15" x14ac:dyDescent="0.2">
      <c r="O42525" s="62"/>
    </row>
    <row r="42526" spans="15:15" x14ac:dyDescent="0.2">
      <c r="O42526" s="62"/>
    </row>
    <row r="42527" spans="15:15" x14ac:dyDescent="0.2">
      <c r="O42527" s="62"/>
    </row>
    <row r="42528" spans="15:15" x14ac:dyDescent="0.2">
      <c r="O42528" s="62"/>
    </row>
    <row r="42529" spans="15:15" x14ac:dyDescent="0.2">
      <c r="O42529" s="62"/>
    </row>
    <row r="42530" spans="15:15" x14ac:dyDescent="0.2">
      <c r="O42530" s="62"/>
    </row>
    <row r="42531" spans="15:15" x14ac:dyDescent="0.2">
      <c r="O42531" s="62"/>
    </row>
    <row r="42532" spans="15:15" x14ac:dyDescent="0.2">
      <c r="O42532" s="62"/>
    </row>
    <row r="42533" spans="15:15" x14ac:dyDescent="0.2">
      <c r="O42533" s="62"/>
    </row>
    <row r="42534" spans="15:15" x14ac:dyDescent="0.2">
      <c r="O42534" s="62"/>
    </row>
    <row r="42535" spans="15:15" x14ac:dyDescent="0.2">
      <c r="O42535" s="62"/>
    </row>
    <row r="42536" spans="15:15" x14ac:dyDescent="0.2">
      <c r="O42536" s="62"/>
    </row>
    <row r="42537" spans="15:15" x14ac:dyDescent="0.2">
      <c r="O42537" s="62"/>
    </row>
    <row r="42538" spans="15:15" x14ac:dyDescent="0.2">
      <c r="O42538" s="62"/>
    </row>
    <row r="42539" spans="15:15" x14ac:dyDescent="0.2">
      <c r="O42539" s="62"/>
    </row>
    <row r="42540" spans="15:15" x14ac:dyDescent="0.2">
      <c r="O42540" s="62"/>
    </row>
    <row r="42541" spans="15:15" x14ac:dyDescent="0.2">
      <c r="O42541" s="62"/>
    </row>
    <row r="42542" spans="15:15" x14ac:dyDescent="0.2">
      <c r="O42542" s="62"/>
    </row>
    <row r="42543" spans="15:15" x14ac:dyDescent="0.2">
      <c r="O42543" s="62"/>
    </row>
    <row r="42544" spans="15:15" x14ac:dyDescent="0.2">
      <c r="O42544" s="62"/>
    </row>
    <row r="42545" spans="15:15" x14ac:dyDescent="0.2">
      <c r="O42545" s="62"/>
    </row>
    <row r="42546" spans="15:15" x14ac:dyDescent="0.2">
      <c r="O42546" s="62"/>
    </row>
    <row r="42547" spans="15:15" x14ac:dyDescent="0.2">
      <c r="O42547" s="62"/>
    </row>
    <row r="42548" spans="15:15" x14ac:dyDescent="0.2">
      <c r="O42548" s="62"/>
    </row>
    <row r="42549" spans="15:15" x14ac:dyDescent="0.2">
      <c r="O42549" s="62"/>
    </row>
    <row r="42550" spans="15:15" x14ac:dyDescent="0.2">
      <c r="O42550" s="62"/>
    </row>
    <row r="42551" spans="15:15" x14ac:dyDescent="0.2">
      <c r="O42551" s="62"/>
    </row>
    <row r="42552" spans="15:15" x14ac:dyDescent="0.2">
      <c r="O42552" s="62"/>
    </row>
    <row r="42553" spans="15:15" x14ac:dyDescent="0.2">
      <c r="O42553" s="62"/>
    </row>
    <row r="42554" spans="15:15" x14ac:dyDescent="0.2">
      <c r="O42554" s="62"/>
    </row>
    <row r="42555" spans="15:15" x14ac:dyDescent="0.2">
      <c r="O42555" s="62"/>
    </row>
    <row r="42556" spans="15:15" x14ac:dyDescent="0.2">
      <c r="O42556" s="62"/>
    </row>
    <row r="42557" spans="15:15" x14ac:dyDescent="0.2">
      <c r="O42557" s="62"/>
    </row>
    <row r="42558" spans="15:15" x14ac:dyDescent="0.2">
      <c r="O42558" s="62"/>
    </row>
    <row r="42559" spans="15:15" x14ac:dyDescent="0.2">
      <c r="O42559" s="62"/>
    </row>
    <row r="42560" spans="15:15" x14ac:dyDescent="0.2">
      <c r="O42560" s="62"/>
    </row>
    <row r="42561" spans="15:15" x14ac:dyDescent="0.2">
      <c r="O42561" s="62"/>
    </row>
    <row r="42562" spans="15:15" x14ac:dyDescent="0.2">
      <c r="O42562" s="62"/>
    </row>
    <row r="42563" spans="15:15" x14ac:dyDescent="0.2">
      <c r="O42563" s="62"/>
    </row>
    <row r="42564" spans="15:15" x14ac:dyDescent="0.2">
      <c r="O42564" s="62"/>
    </row>
    <row r="42565" spans="15:15" x14ac:dyDescent="0.2">
      <c r="O42565" s="62"/>
    </row>
    <row r="42566" spans="15:15" x14ac:dyDescent="0.2">
      <c r="O42566" s="62"/>
    </row>
    <row r="42567" spans="15:15" x14ac:dyDescent="0.2">
      <c r="O42567" s="62"/>
    </row>
    <row r="42568" spans="15:15" x14ac:dyDescent="0.2">
      <c r="O42568" s="62"/>
    </row>
    <row r="42569" spans="15:15" x14ac:dyDescent="0.2">
      <c r="O42569" s="62"/>
    </row>
    <row r="42570" spans="15:15" x14ac:dyDescent="0.2">
      <c r="O42570" s="62"/>
    </row>
    <row r="42571" spans="15:15" x14ac:dyDescent="0.2">
      <c r="O42571" s="62"/>
    </row>
    <row r="42572" spans="15:15" x14ac:dyDescent="0.2">
      <c r="O42572" s="62"/>
    </row>
    <row r="42573" spans="15:15" x14ac:dyDescent="0.2">
      <c r="O42573" s="62"/>
    </row>
    <row r="42574" spans="15:15" x14ac:dyDescent="0.2">
      <c r="O42574" s="62"/>
    </row>
    <row r="42575" spans="15:15" x14ac:dyDescent="0.2">
      <c r="O42575" s="62"/>
    </row>
    <row r="42576" spans="15:15" x14ac:dyDescent="0.2">
      <c r="O42576" s="62"/>
    </row>
    <row r="42577" spans="15:15" x14ac:dyDescent="0.2">
      <c r="O42577" s="62"/>
    </row>
    <row r="42578" spans="15:15" x14ac:dyDescent="0.2">
      <c r="O42578" s="62"/>
    </row>
    <row r="42579" spans="15:15" x14ac:dyDescent="0.2">
      <c r="O42579" s="62"/>
    </row>
    <row r="42580" spans="15:15" x14ac:dyDescent="0.2">
      <c r="O42580" s="62"/>
    </row>
    <row r="42581" spans="15:15" x14ac:dyDescent="0.2">
      <c r="O42581" s="62"/>
    </row>
    <row r="42582" spans="15:15" x14ac:dyDescent="0.2">
      <c r="O42582" s="62"/>
    </row>
    <row r="42583" spans="15:15" x14ac:dyDescent="0.2">
      <c r="O42583" s="62"/>
    </row>
    <row r="42584" spans="15:15" x14ac:dyDescent="0.2">
      <c r="O42584" s="62"/>
    </row>
    <row r="42585" spans="15:15" x14ac:dyDescent="0.2">
      <c r="O42585" s="62"/>
    </row>
    <row r="42586" spans="15:15" x14ac:dyDescent="0.2">
      <c r="O42586" s="62"/>
    </row>
    <row r="42587" spans="15:15" x14ac:dyDescent="0.2">
      <c r="O42587" s="62"/>
    </row>
    <row r="42588" spans="15:15" x14ac:dyDescent="0.2">
      <c r="O42588" s="62"/>
    </row>
    <row r="42589" spans="15:15" x14ac:dyDescent="0.2">
      <c r="O42589" s="62"/>
    </row>
    <row r="42590" spans="15:15" x14ac:dyDescent="0.2">
      <c r="O42590" s="62"/>
    </row>
    <row r="42591" spans="15:15" x14ac:dyDescent="0.2">
      <c r="O42591" s="62"/>
    </row>
    <row r="42592" spans="15:15" x14ac:dyDescent="0.2">
      <c r="O42592" s="62"/>
    </row>
    <row r="42593" spans="15:15" x14ac:dyDescent="0.2">
      <c r="O42593" s="62"/>
    </row>
    <row r="42594" spans="15:15" x14ac:dyDescent="0.2">
      <c r="O42594" s="62"/>
    </row>
    <row r="42595" spans="15:15" x14ac:dyDescent="0.2">
      <c r="O42595" s="62"/>
    </row>
    <row r="42596" spans="15:15" x14ac:dyDescent="0.2">
      <c r="O42596" s="62"/>
    </row>
    <row r="42597" spans="15:15" x14ac:dyDescent="0.2">
      <c r="O42597" s="62"/>
    </row>
    <row r="42598" spans="15:15" x14ac:dyDescent="0.2">
      <c r="O42598" s="62"/>
    </row>
    <row r="42599" spans="15:15" x14ac:dyDescent="0.2">
      <c r="O42599" s="62"/>
    </row>
    <row r="42600" spans="15:15" x14ac:dyDescent="0.2">
      <c r="O42600" s="62"/>
    </row>
    <row r="42601" spans="15:15" x14ac:dyDescent="0.2">
      <c r="O42601" s="62"/>
    </row>
    <row r="42602" spans="15:15" x14ac:dyDescent="0.2">
      <c r="O42602" s="62"/>
    </row>
    <row r="42603" spans="15:15" x14ac:dyDescent="0.2">
      <c r="O42603" s="62"/>
    </row>
    <row r="42604" spans="15:15" x14ac:dyDescent="0.2">
      <c r="O42604" s="62"/>
    </row>
    <row r="42605" spans="15:15" x14ac:dyDescent="0.2">
      <c r="O42605" s="62"/>
    </row>
    <row r="42606" spans="15:15" x14ac:dyDescent="0.2">
      <c r="O42606" s="62"/>
    </row>
    <row r="42607" spans="15:15" x14ac:dyDescent="0.2">
      <c r="O42607" s="62"/>
    </row>
    <row r="42608" spans="15:15" x14ac:dyDescent="0.2">
      <c r="O42608" s="62"/>
    </row>
    <row r="42609" spans="15:15" x14ac:dyDescent="0.2">
      <c r="O42609" s="62"/>
    </row>
    <row r="42610" spans="15:15" x14ac:dyDescent="0.2">
      <c r="O42610" s="62"/>
    </row>
    <row r="42611" spans="15:15" x14ac:dyDescent="0.2">
      <c r="O42611" s="62"/>
    </row>
    <row r="42612" spans="15:15" x14ac:dyDescent="0.2">
      <c r="O42612" s="62"/>
    </row>
    <row r="42613" spans="15:15" x14ac:dyDescent="0.2">
      <c r="O42613" s="62"/>
    </row>
    <row r="42614" spans="15:15" x14ac:dyDescent="0.2">
      <c r="O42614" s="62"/>
    </row>
    <row r="42615" spans="15:15" x14ac:dyDescent="0.2">
      <c r="O42615" s="62"/>
    </row>
    <row r="42616" spans="15:15" x14ac:dyDescent="0.2">
      <c r="O42616" s="62"/>
    </row>
    <row r="42617" spans="15:15" x14ac:dyDescent="0.2">
      <c r="O42617" s="62"/>
    </row>
    <row r="42618" spans="15:15" x14ac:dyDescent="0.2">
      <c r="O42618" s="62"/>
    </row>
    <row r="42619" spans="15:15" x14ac:dyDescent="0.2">
      <c r="O42619" s="62"/>
    </row>
    <row r="42620" spans="15:15" x14ac:dyDescent="0.2">
      <c r="O42620" s="62"/>
    </row>
    <row r="42621" spans="15:15" x14ac:dyDescent="0.2">
      <c r="O42621" s="62"/>
    </row>
    <row r="42622" spans="15:15" x14ac:dyDescent="0.2">
      <c r="O42622" s="62"/>
    </row>
    <row r="42623" spans="15:15" x14ac:dyDescent="0.2">
      <c r="O42623" s="62"/>
    </row>
    <row r="42624" spans="15:15" x14ac:dyDescent="0.2">
      <c r="O42624" s="62"/>
    </row>
    <row r="42625" spans="15:15" x14ac:dyDescent="0.2">
      <c r="O42625" s="62"/>
    </row>
    <row r="42626" spans="15:15" x14ac:dyDescent="0.2">
      <c r="O42626" s="62"/>
    </row>
    <row r="42627" spans="15:15" x14ac:dyDescent="0.2">
      <c r="O42627" s="62"/>
    </row>
    <row r="42628" spans="15:15" x14ac:dyDescent="0.2">
      <c r="O42628" s="62"/>
    </row>
    <row r="42629" spans="15:15" x14ac:dyDescent="0.2">
      <c r="O42629" s="62"/>
    </row>
    <row r="42630" spans="15:15" x14ac:dyDescent="0.2">
      <c r="O42630" s="62"/>
    </row>
    <row r="42631" spans="15:15" x14ac:dyDescent="0.2">
      <c r="O42631" s="62"/>
    </row>
    <row r="42632" spans="15:15" x14ac:dyDescent="0.2">
      <c r="O42632" s="62"/>
    </row>
    <row r="42633" spans="15:15" x14ac:dyDescent="0.2">
      <c r="O42633" s="62"/>
    </row>
    <row r="42634" spans="15:15" x14ac:dyDescent="0.2">
      <c r="O42634" s="62"/>
    </row>
    <row r="42635" spans="15:15" x14ac:dyDescent="0.2">
      <c r="O42635" s="62"/>
    </row>
    <row r="42636" spans="15:15" x14ac:dyDescent="0.2">
      <c r="O42636" s="62"/>
    </row>
    <row r="42637" spans="15:15" x14ac:dyDescent="0.2">
      <c r="O42637" s="62"/>
    </row>
    <row r="42638" spans="15:15" x14ac:dyDescent="0.2">
      <c r="O42638" s="62"/>
    </row>
    <row r="42639" spans="15:15" x14ac:dyDescent="0.2">
      <c r="O42639" s="62"/>
    </row>
    <row r="42640" spans="15:15" x14ac:dyDescent="0.2">
      <c r="O42640" s="62"/>
    </row>
    <row r="42641" spans="15:15" x14ac:dyDescent="0.2">
      <c r="O42641" s="62"/>
    </row>
    <row r="42642" spans="15:15" x14ac:dyDescent="0.2">
      <c r="O42642" s="62"/>
    </row>
    <row r="42643" spans="15:15" x14ac:dyDescent="0.2">
      <c r="O42643" s="62"/>
    </row>
    <row r="42644" spans="15:15" x14ac:dyDescent="0.2">
      <c r="O42644" s="62"/>
    </row>
    <row r="42645" spans="15:15" x14ac:dyDescent="0.2">
      <c r="O42645" s="62"/>
    </row>
    <row r="42646" spans="15:15" x14ac:dyDescent="0.2">
      <c r="O42646" s="62"/>
    </row>
    <row r="42647" spans="15:15" x14ac:dyDescent="0.2">
      <c r="O42647" s="62"/>
    </row>
    <row r="42648" spans="15:15" x14ac:dyDescent="0.2">
      <c r="O42648" s="62"/>
    </row>
    <row r="42649" spans="15:15" x14ac:dyDescent="0.2">
      <c r="O42649" s="62"/>
    </row>
    <row r="42650" spans="15:15" x14ac:dyDescent="0.2">
      <c r="O42650" s="62"/>
    </row>
    <row r="42651" spans="15:15" x14ac:dyDescent="0.2">
      <c r="O42651" s="62"/>
    </row>
    <row r="42652" spans="15:15" x14ac:dyDescent="0.2">
      <c r="O42652" s="62"/>
    </row>
    <row r="42653" spans="15:15" x14ac:dyDescent="0.2">
      <c r="O42653" s="62"/>
    </row>
    <row r="42654" spans="15:15" x14ac:dyDescent="0.2">
      <c r="O42654" s="62"/>
    </row>
    <row r="42655" spans="15:15" x14ac:dyDescent="0.2">
      <c r="O42655" s="62"/>
    </row>
    <row r="42656" spans="15:15" x14ac:dyDescent="0.2">
      <c r="O42656" s="62"/>
    </row>
    <row r="42657" spans="15:15" x14ac:dyDescent="0.2">
      <c r="O42657" s="62"/>
    </row>
    <row r="42658" spans="15:15" x14ac:dyDescent="0.2">
      <c r="O42658" s="62"/>
    </row>
    <row r="42659" spans="15:15" x14ac:dyDescent="0.2">
      <c r="O42659" s="62"/>
    </row>
    <row r="42660" spans="15:15" x14ac:dyDescent="0.2">
      <c r="O42660" s="62"/>
    </row>
    <row r="42661" spans="15:15" x14ac:dyDescent="0.2">
      <c r="O42661" s="62"/>
    </row>
    <row r="42662" spans="15:15" x14ac:dyDescent="0.2">
      <c r="O42662" s="62"/>
    </row>
    <row r="42663" spans="15:15" x14ac:dyDescent="0.2">
      <c r="O42663" s="62"/>
    </row>
    <row r="42664" spans="15:15" x14ac:dyDescent="0.2">
      <c r="O42664" s="62"/>
    </row>
    <row r="42665" spans="15:15" x14ac:dyDescent="0.2">
      <c r="O42665" s="62"/>
    </row>
    <row r="42666" spans="15:15" x14ac:dyDescent="0.2">
      <c r="O42666" s="62"/>
    </row>
    <row r="42667" spans="15:15" x14ac:dyDescent="0.2">
      <c r="O42667" s="62"/>
    </row>
    <row r="42668" spans="15:15" x14ac:dyDescent="0.2">
      <c r="O42668" s="62"/>
    </row>
    <row r="42669" spans="15:15" x14ac:dyDescent="0.2">
      <c r="O42669" s="62"/>
    </row>
    <row r="42670" spans="15:15" x14ac:dyDescent="0.2">
      <c r="O42670" s="62"/>
    </row>
    <row r="42671" spans="15:15" x14ac:dyDescent="0.2">
      <c r="O42671" s="62"/>
    </row>
    <row r="42672" spans="15:15" x14ac:dyDescent="0.2">
      <c r="O42672" s="62"/>
    </row>
    <row r="42673" spans="15:15" x14ac:dyDescent="0.2">
      <c r="O42673" s="62"/>
    </row>
    <row r="42674" spans="15:15" x14ac:dyDescent="0.2">
      <c r="O42674" s="62"/>
    </row>
    <row r="42675" spans="15:15" x14ac:dyDescent="0.2">
      <c r="O42675" s="62"/>
    </row>
    <row r="42676" spans="15:15" x14ac:dyDescent="0.2">
      <c r="O42676" s="62"/>
    </row>
    <row r="42677" spans="15:15" x14ac:dyDescent="0.2">
      <c r="O42677" s="62"/>
    </row>
    <row r="42678" spans="15:15" x14ac:dyDescent="0.2">
      <c r="O42678" s="62"/>
    </row>
    <row r="42679" spans="15:15" x14ac:dyDescent="0.2">
      <c r="O42679" s="62"/>
    </row>
    <row r="42680" spans="15:15" x14ac:dyDescent="0.2">
      <c r="O42680" s="62"/>
    </row>
    <row r="42681" spans="15:15" x14ac:dyDescent="0.2">
      <c r="O42681" s="62"/>
    </row>
    <row r="42682" spans="15:15" x14ac:dyDescent="0.2">
      <c r="O42682" s="62"/>
    </row>
    <row r="42683" spans="15:15" x14ac:dyDescent="0.2">
      <c r="O42683" s="62"/>
    </row>
    <row r="42684" spans="15:15" x14ac:dyDescent="0.2">
      <c r="O42684" s="62"/>
    </row>
    <row r="42685" spans="15:15" x14ac:dyDescent="0.2">
      <c r="O42685" s="62"/>
    </row>
    <row r="42686" spans="15:15" x14ac:dyDescent="0.2">
      <c r="O42686" s="62"/>
    </row>
    <row r="42687" spans="15:15" x14ac:dyDescent="0.2">
      <c r="O42687" s="62"/>
    </row>
    <row r="42688" spans="15:15" x14ac:dyDescent="0.2">
      <c r="O42688" s="62"/>
    </row>
    <row r="42689" spans="15:15" x14ac:dyDescent="0.2">
      <c r="O42689" s="62"/>
    </row>
    <row r="42690" spans="15:15" x14ac:dyDescent="0.2">
      <c r="O42690" s="62"/>
    </row>
    <row r="42691" spans="15:15" x14ac:dyDescent="0.2">
      <c r="O42691" s="62"/>
    </row>
    <row r="42692" spans="15:15" x14ac:dyDescent="0.2">
      <c r="O42692" s="62"/>
    </row>
    <row r="42693" spans="15:15" x14ac:dyDescent="0.2">
      <c r="O42693" s="62"/>
    </row>
    <row r="42694" spans="15:15" x14ac:dyDescent="0.2">
      <c r="O42694" s="62"/>
    </row>
    <row r="42695" spans="15:15" x14ac:dyDescent="0.2">
      <c r="O42695" s="62"/>
    </row>
    <row r="42696" spans="15:15" x14ac:dyDescent="0.2">
      <c r="O42696" s="62"/>
    </row>
    <row r="42697" spans="15:15" x14ac:dyDescent="0.2">
      <c r="O42697" s="62"/>
    </row>
    <row r="42698" spans="15:15" x14ac:dyDescent="0.2">
      <c r="O42698" s="62"/>
    </row>
    <row r="42699" spans="15:15" x14ac:dyDescent="0.2">
      <c r="O42699" s="62"/>
    </row>
    <row r="42700" spans="15:15" x14ac:dyDescent="0.2">
      <c r="O42700" s="62"/>
    </row>
    <row r="42701" spans="15:15" x14ac:dyDescent="0.2">
      <c r="O42701" s="62"/>
    </row>
    <row r="42702" spans="15:15" x14ac:dyDescent="0.2">
      <c r="O42702" s="62"/>
    </row>
    <row r="42703" spans="15:15" x14ac:dyDescent="0.2">
      <c r="O42703" s="62"/>
    </row>
    <row r="42704" spans="15:15" x14ac:dyDescent="0.2">
      <c r="O42704" s="62"/>
    </row>
    <row r="42705" spans="15:15" x14ac:dyDescent="0.2">
      <c r="O42705" s="62"/>
    </row>
    <row r="42706" spans="15:15" x14ac:dyDescent="0.2">
      <c r="O42706" s="62"/>
    </row>
    <row r="42707" spans="15:15" x14ac:dyDescent="0.2">
      <c r="O42707" s="62"/>
    </row>
    <row r="42708" spans="15:15" x14ac:dyDescent="0.2">
      <c r="O42708" s="62"/>
    </row>
    <row r="42709" spans="15:15" x14ac:dyDescent="0.2">
      <c r="O42709" s="62"/>
    </row>
    <row r="42710" spans="15:15" x14ac:dyDescent="0.2">
      <c r="O42710" s="62"/>
    </row>
    <row r="42711" spans="15:15" x14ac:dyDescent="0.2">
      <c r="O42711" s="62"/>
    </row>
    <row r="42712" spans="15:15" x14ac:dyDescent="0.2">
      <c r="O42712" s="62"/>
    </row>
    <row r="42713" spans="15:15" x14ac:dyDescent="0.2">
      <c r="O42713" s="62"/>
    </row>
    <row r="42714" spans="15:15" x14ac:dyDescent="0.2">
      <c r="O42714" s="62"/>
    </row>
    <row r="42715" spans="15:15" x14ac:dyDescent="0.2">
      <c r="O42715" s="62"/>
    </row>
    <row r="42716" spans="15:15" x14ac:dyDescent="0.2">
      <c r="O42716" s="62"/>
    </row>
    <row r="42717" spans="15:15" x14ac:dyDescent="0.2">
      <c r="O42717" s="62"/>
    </row>
    <row r="42718" spans="15:15" x14ac:dyDescent="0.2">
      <c r="O42718" s="62"/>
    </row>
    <row r="42719" spans="15:15" x14ac:dyDescent="0.2">
      <c r="O42719" s="62"/>
    </row>
    <row r="42720" spans="15:15" x14ac:dyDescent="0.2">
      <c r="O42720" s="62"/>
    </row>
    <row r="42721" spans="15:15" x14ac:dyDescent="0.2">
      <c r="O42721" s="62"/>
    </row>
    <row r="42722" spans="15:15" x14ac:dyDescent="0.2">
      <c r="O42722" s="62"/>
    </row>
    <row r="42723" spans="15:15" x14ac:dyDescent="0.2">
      <c r="O42723" s="62"/>
    </row>
    <row r="42724" spans="15:15" x14ac:dyDescent="0.2">
      <c r="O42724" s="62"/>
    </row>
    <row r="42725" spans="15:15" x14ac:dyDescent="0.2">
      <c r="O42725" s="62"/>
    </row>
    <row r="42726" spans="15:15" x14ac:dyDescent="0.2">
      <c r="O42726" s="62"/>
    </row>
    <row r="42727" spans="15:15" x14ac:dyDescent="0.2">
      <c r="O42727" s="62"/>
    </row>
    <row r="42728" spans="15:15" x14ac:dyDescent="0.2">
      <c r="O42728" s="62"/>
    </row>
    <row r="42729" spans="15:15" x14ac:dyDescent="0.2">
      <c r="O42729" s="62"/>
    </row>
    <row r="42730" spans="15:15" x14ac:dyDescent="0.2">
      <c r="O42730" s="62"/>
    </row>
    <row r="42731" spans="15:15" x14ac:dyDescent="0.2">
      <c r="O42731" s="62"/>
    </row>
    <row r="42732" spans="15:15" x14ac:dyDescent="0.2">
      <c r="O42732" s="62"/>
    </row>
    <row r="42733" spans="15:15" x14ac:dyDescent="0.2">
      <c r="O42733" s="62"/>
    </row>
    <row r="42734" spans="15:15" x14ac:dyDescent="0.2">
      <c r="O42734" s="62"/>
    </row>
    <row r="42735" spans="15:15" x14ac:dyDescent="0.2">
      <c r="O42735" s="62"/>
    </row>
    <row r="42736" spans="15:15" x14ac:dyDescent="0.2">
      <c r="O42736" s="62"/>
    </row>
    <row r="42737" spans="15:15" x14ac:dyDescent="0.2">
      <c r="O42737" s="62"/>
    </row>
    <row r="42738" spans="15:15" x14ac:dyDescent="0.2">
      <c r="O42738" s="62"/>
    </row>
    <row r="42739" spans="15:15" x14ac:dyDescent="0.2">
      <c r="O42739" s="62"/>
    </row>
    <row r="42740" spans="15:15" x14ac:dyDescent="0.2">
      <c r="O42740" s="62"/>
    </row>
    <row r="42741" spans="15:15" x14ac:dyDescent="0.2">
      <c r="O42741" s="62"/>
    </row>
    <row r="42742" spans="15:15" x14ac:dyDescent="0.2">
      <c r="O42742" s="62"/>
    </row>
    <row r="42743" spans="15:15" x14ac:dyDescent="0.2">
      <c r="O42743" s="62"/>
    </row>
    <row r="42744" spans="15:15" x14ac:dyDescent="0.2">
      <c r="O42744" s="62"/>
    </row>
    <row r="42745" spans="15:15" x14ac:dyDescent="0.2">
      <c r="O42745" s="62"/>
    </row>
    <row r="42746" spans="15:15" x14ac:dyDescent="0.2">
      <c r="O42746" s="62"/>
    </row>
    <row r="42747" spans="15:15" x14ac:dyDescent="0.2">
      <c r="O42747" s="62"/>
    </row>
    <row r="42748" spans="15:15" x14ac:dyDescent="0.2">
      <c r="O42748" s="62"/>
    </row>
    <row r="42749" spans="15:15" x14ac:dyDescent="0.2">
      <c r="O42749" s="62"/>
    </row>
    <row r="42750" spans="15:15" x14ac:dyDescent="0.2">
      <c r="O42750" s="62"/>
    </row>
    <row r="42751" spans="15:15" x14ac:dyDescent="0.2">
      <c r="O42751" s="62"/>
    </row>
    <row r="42752" spans="15:15" x14ac:dyDescent="0.2">
      <c r="O42752" s="62"/>
    </row>
    <row r="42753" spans="15:15" x14ac:dyDescent="0.2">
      <c r="O42753" s="62"/>
    </row>
    <row r="42754" spans="15:15" x14ac:dyDescent="0.2">
      <c r="O42754" s="62"/>
    </row>
    <row r="42755" spans="15:15" x14ac:dyDescent="0.2">
      <c r="O42755" s="62"/>
    </row>
    <row r="42756" spans="15:15" x14ac:dyDescent="0.2">
      <c r="O42756" s="62"/>
    </row>
    <row r="42757" spans="15:15" x14ac:dyDescent="0.2">
      <c r="O42757" s="62"/>
    </row>
    <row r="42758" spans="15:15" x14ac:dyDescent="0.2">
      <c r="O42758" s="62"/>
    </row>
    <row r="42759" spans="15:15" x14ac:dyDescent="0.2">
      <c r="O42759" s="62"/>
    </row>
    <row r="42760" spans="15:15" x14ac:dyDescent="0.2">
      <c r="O42760" s="62"/>
    </row>
    <row r="42761" spans="15:15" x14ac:dyDescent="0.2">
      <c r="O42761" s="62"/>
    </row>
    <row r="42762" spans="15:15" x14ac:dyDescent="0.2">
      <c r="O42762" s="62"/>
    </row>
    <row r="42763" spans="15:15" x14ac:dyDescent="0.2">
      <c r="O42763" s="62"/>
    </row>
    <row r="42764" spans="15:15" x14ac:dyDescent="0.2">
      <c r="O42764" s="62"/>
    </row>
    <row r="42765" spans="15:15" x14ac:dyDescent="0.2">
      <c r="O42765" s="62"/>
    </row>
    <row r="42766" spans="15:15" x14ac:dyDescent="0.2">
      <c r="O42766" s="62"/>
    </row>
    <row r="42767" spans="15:15" x14ac:dyDescent="0.2">
      <c r="O42767" s="62"/>
    </row>
    <row r="42768" spans="15:15" x14ac:dyDescent="0.2">
      <c r="O42768" s="62"/>
    </row>
    <row r="42769" spans="15:15" x14ac:dyDescent="0.2">
      <c r="O42769" s="62"/>
    </row>
    <row r="42770" spans="15:15" x14ac:dyDescent="0.2">
      <c r="O42770" s="62"/>
    </row>
    <row r="42771" spans="15:15" x14ac:dyDescent="0.2">
      <c r="O42771" s="62"/>
    </row>
    <row r="42772" spans="15:15" x14ac:dyDescent="0.2">
      <c r="O42772" s="62"/>
    </row>
    <row r="42773" spans="15:15" x14ac:dyDescent="0.2">
      <c r="O42773" s="62"/>
    </row>
    <row r="42774" spans="15:15" x14ac:dyDescent="0.2">
      <c r="O42774" s="62"/>
    </row>
    <row r="42775" spans="15:15" x14ac:dyDescent="0.2">
      <c r="O42775" s="62"/>
    </row>
    <row r="42776" spans="15:15" x14ac:dyDescent="0.2">
      <c r="O42776" s="62"/>
    </row>
    <row r="42777" spans="15:15" x14ac:dyDescent="0.2">
      <c r="O42777" s="62"/>
    </row>
    <row r="42778" spans="15:15" x14ac:dyDescent="0.2">
      <c r="O42778" s="62"/>
    </row>
    <row r="42779" spans="15:15" x14ac:dyDescent="0.2">
      <c r="O42779" s="62"/>
    </row>
    <row r="42780" spans="15:15" x14ac:dyDescent="0.2">
      <c r="O42780" s="62"/>
    </row>
    <row r="42781" spans="15:15" x14ac:dyDescent="0.2">
      <c r="O42781" s="62"/>
    </row>
    <row r="42782" spans="15:15" x14ac:dyDescent="0.2">
      <c r="O42782" s="62"/>
    </row>
    <row r="42783" spans="15:15" x14ac:dyDescent="0.2">
      <c r="O42783" s="62"/>
    </row>
    <row r="42784" spans="15:15" x14ac:dyDescent="0.2">
      <c r="O42784" s="62"/>
    </row>
    <row r="42785" spans="15:15" x14ac:dyDescent="0.2">
      <c r="O42785" s="62"/>
    </row>
    <row r="42786" spans="15:15" x14ac:dyDescent="0.2">
      <c r="O42786" s="62"/>
    </row>
    <row r="42787" spans="15:15" x14ac:dyDescent="0.2">
      <c r="O42787" s="62"/>
    </row>
    <row r="42788" spans="15:15" x14ac:dyDescent="0.2">
      <c r="O42788" s="62"/>
    </row>
    <row r="42789" spans="15:15" x14ac:dyDescent="0.2">
      <c r="O42789" s="62"/>
    </row>
    <row r="42790" spans="15:15" x14ac:dyDescent="0.2">
      <c r="O42790" s="62"/>
    </row>
    <row r="42791" spans="15:15" x14ac:dyDescent="0.2">
      <c r="O42791" s="62"/>
    </row>
    <row r="42792" spans="15:15" x14ac:dyDescent="0.2">
      <c r="O42792" s="62"/>
    </row>
    <row r="42793" spans="15:15" x14ac:dyDescent="0.2">
      <c r="O42793" s="62"/>
    </row>
    <row r="42794" spans="15:15" x14ac:dyDescent="0.2">
      <c r="O42794" s="62"/>
    </row>
    <row r="42795" spans="15:15" x14ac:dyDescent="0.2">
      <c r="O42795" s="62"/>
    </row>
    <row r="42796" spans="15:15" x14ac:dyDescent="0.2">
      <c r="O42796" s="62"/>
    </row>
    <row r="42797" spans="15:15" x14ac:dyDescent="0.2">
      <c r="O42797" s="62"/>
    </row>
    <row r="42798" spans="15:15" x14ac:dyDescent="0.2">
      <c r="O42798" s="62"/>
    </row>
    <row r="42799" spans="15:15" x14ac:dyDescent="0.2">
      <c r="O42799" s="62"/>
    </row>
    <row r="42800" spans="15:15" x14ac:dyDescent="0.2">
      <c r="O42800" s="62"/>
    </row>
    <row r="42801" spans="15:15" x14ac:dyDescent="0.2">
      <c r="O42801" s="62"/>
    </row>
    <row r="42802" spans="15:15" x14ac:dyDescent="0.2">
      <c r="O42802" s="62"/>
    </row>
    <row r="42803" spans="15:15" x14ac:dyDescent="0.2">
      <c r="O42803" s="62"/>
    </row>
    <row r="42804" spans="15:15" x14ac:dyDescent="0.2">
      <c r="O42804" s="62"/>
    </row>
    <row r="42805" spans="15:15" x14ac:dyDescent="0.2">
      <c r="O42805" s="62"/>
    </row>
    <row r="42806" spans="15:15" x14ac:dyDescent="0.2">
      <c r="O42806" s="62"/>
    </row>
    <row r="42807" spans="15:15" x14ac:dyDescent="0.2">
      <c r="O42807" s="62"/>
    </row>
    <row r="42808" spans="15:15" x14ac:dyDescent="0.2">
      <c r="O42808" s="62"/>
    </row>
    <row r="42809" spans="15:15" x14ac:dyDescent="0.2">
      <c r="O42809" s="62"/>
    </row>
    <row r="42810" spans="15:15" x14ac:dyDescent="0.2">
      <c r="O42810" s="62"/>
    </row>
    <row r="42811" spans="15:15" x14ac:dyDescent="0.2">
      <c r="O42811" s="62"/>
    </row>
    <row r="42812" spans="15:15" x14ac:dyDescent="0.2">
      <c r="O42812" s="62"/>
    </row>
    <row r="42813" spans="15:15" x14ac:dyDescent="0.2">
      <c r="O42813" s="62"/>
    </row>
    <row r="42814" spans="15:15" x14ac:dyDescent="0.2">
      <c r="O42814" s="62"/>
    </row>
    <row r="42815" spans="15:15" x14ac:dyDescent="0.2">
      <c r="O42815" s="62"/>
    </row>
    <row r="42816" spans="15:15" x14ac:dyDescent="0.2">
      <c r="O42816" s="62"/>
    </row>
    <row r="42817" spans="15:15" x14ac:dyDescent="0.2">
      <c r="O42817" s="62"/>
    </row>
    <row r="42818" spans="15:15" x14ac:dyDescent="0.2">
      <c r="O42818" s="62"/>
    </row>
    <row r="42819" spans="15:15" x14ac:dyDescent="0.2">
      <c r="O42819" s="62"/>
    </row>
    <row r="42820" spans="15:15" x14ac:dyDescent="0.2">
      <c r="O42820" s="62"/>
    </row>
    <row r="42821" spans="15:15" x14ac:dyDescent="0.2">
      <c r="O42821" s="62"/>
    </row>
    <row r="42822" spans="15:15" x14ac:dyDescent="0.2">
      <c r="O42822" s="62"/>
    </row>
    <row r="42823" spans="15:15" x14ac:dyDescent="0.2">
      <c r="O42823" s="62"/>
    </row>
    <row r="42824" spans="15:15" x14ac:dyDescent="0.2">
      <c r="O42824" s="62"/>
    </row>
    <row r="42825" spans="15:15" x14ac:dyDescent="0.2">
      <c r="O42825" s="62"/>
    </row>
    <row r="42826" spans="15:15" x14ac:dyDescent="0.2">
      <c r="O42826" s="62"/>
    </row>
    <row r="42827" spans="15:15" x14ac:dyDescent="0.2">
      <c r="O42827" s="62"/>
    </row>
    <row r="42828" spans="15:15" x14ac:dyDescent="0.2">
      <c r="O42828" s="62"/>
    </row>
    <row r="42829" spans="15:15" x14ac:dyDescent="0.2">
      <c r="O42829" s="62"/>
    </row>
    <row r="42830" spans="15:15" x14ac:dyDescent="0.2">
      <c r="O42830" s="62"/>
    </row>
    <row r="42831" spans="15:15" x14ac:dyDescent="0.2">
      <c r="O42831" s="62"/>
    </row>
    <row r="42832" spans="15:15" x14ac:dyDescent="0.2">
      <c r="O42832" s="62"/>
    </row>
    <row r="42833" spans="15:15" x14ac:dyDescent="0.2">
      <c r="O42833" s="62"/>
    </row>
    <row r="42834" spans="15:15" x14ac:dyDescent="0.2">
      <c r="O42834" s="62"/>
    </row>
    <row r="42835" spans="15:15" x14ac:dyDescent="0.2">
      <c r="O42835" s="62"/>
    </row>
    <row r="42836" spans="15:15" x14ac:dyDescent="0.2">
      <c r="O42836" s="62"/>
    </row>
    <row r="42837" spans="15:15" x14ac:dyDescent="0.2">
      <c r="O42837" s="62"/>
    </row>
    <row r="42838" spans="15:15" x14ac:dyDescent="0.2">
      <c r="O42838" s="62"/>
    </row>
    <row r="42839" spans="15:15" x14ac:dyDescent="0.2">
      <c r="O42839" s="62"/>
    </row>
    <row r="42840" spans="15:15" x14ac:dyDescent="0.2">
      <c r="O42840" s="62"/>
    </row>
    <row r="42841" spans="15:15" x14ac:dyDescent="0.2">
      <c r="O42841" s="62"/>
    </row>
    <row r="42842" spans="15:15" x14ac:dyDescent="0.2">
      <c r="O42842" s="62"/>
    </row>
    <row r="42843" spans="15:15" x14ac:dyDescent="0.2">
      <c r="O42843" s="62"/>
    </row>
    <row r="42844" spans="15:15" x14ac:dyDescent="0.2">
      <c r="O42844" s="62"/>
    </row>
    <row r="42845" spans="15:15" x14ac:dyDescent="0.2">
      <c r="O42845" s="62"/>
    </row>
    <row r="42846" spans="15:15" x14ac:dyDescent="0.2">
      <c r="O42846" s="62"/>
    </row>
    <row r="42847" spans="15:15" x14ac:dyDescent="0.2">
      <c r="O42847" s="62"/>
    </row>
    <row r="42848" spans="15:15" x14ac:dyDescent="0.2">
      <c r="O42848" s="62"/>
    </row>
    <row r="42849" spans="15:15" x14ac:dyDescent="0.2">
      <c r="O42849" s="62"/>
    </row>
    <row r="42850" spans="15:15" x14ac:dyDescent="0.2">
      <c r="O42850" s="62"/>
    </row>
    <row r="42851" spans="15:15" x14ac:dyDescent="0.2">
      <c r="O42851" s="62"/>
    </row>
    <row r="42852" spans="15:15" x14ac:dyDescent="0.2">
      <c r="O42852" s="62"/>
    </row>
    <row r="42853" spans="15:15" x14ac:dyDescent="0.2">
      <c r="O42853" s="62"/>
    </row>
    <row r="42854" spans="15:15" x14ac:dyDescent="0.2">
      <c r="O42854" s="62"/>
    </row>
    <row r="42855" spans="15:15" x14ac:dyDescent="0.2">
      <c r="O42855" s="62"/>
    </row>
    <row r="42856" spans="15:15" x14ac:dyDescent="0.2">
      <c r="O42856" s="62"/>
    </row>
    <row r="42857" spans="15:15" x14ac:dyDescent="0.2">
      <c r="O42857" s="62"/>
    </row>
    <row r="42858" spans="15:15" x14ac:dyDescent="0.2">
      <c r="O42858" s="62"/>
    </row>
    <row r="42859" spans="15:15" x14ac:dyDescent="0.2">
      <c r="O42859" s="62"/>
    </row>
    <row r="42860" spans="15:15" x14ac:dyDescent="0.2">
      <c r="O42860" s="62"/>
    </row>
    <row r="42861" spans="15:15" x14ac:dyDescent="0.2">
      <c r="O42861" s="62"/>
    </row>
    <row r="42862" spans="15:15" x14ac:dyDescent="0.2">
      <c r="O42862" s="62"/>
    </row>
    <row r="42863" spans="15:15" x14ac:dyDescent="0.2">
      <c r="O42863" s="62"/>
    </row>
    <row r="42864" spans="15:15" x14ac:dyDescent="0.2">
      <c r="O42864" s="62"/>
    </row>
    <row r="42865" spans="15:15" x14ac:dyDescent="0.2">
      <c r="O42865" s="62"/>
    </row>
    <row r="42866" spans="15:15" x14ac:dyDescent="0.2">
      <c r="O42866" s="62"/>
    </row>
    <row r="42867" spans="15:15" x14ac:dyDescent="0.2">
      <c r="O42867" s="62"/>
    </row>
    <row r="42868" spans="15:15" x14ac:dyDescent="0.2">
      <c r="O42868" s="62"/>
    </row>
    <row r="42869" spans="15:15" x14ac:dyDescent="0.2">
      <c r="O42869" s="62"/>
    </row>
    <row r="42870" spans="15:15" x14ac:dyDescent="0.2">
      <c r="O42870" s="62"/>
    </row>
    <row r="42871" spans="15:15" x14ac:dyDescent="0.2">
      <c r="O42871" s="62"/>
    </row>
    <row r="42872" spans="15:15" x14ac:dyDescent="0.2">
      <c r="O42872" s="62"/>
    </row>
    <row r="42873" spans="15:15" x14ac:dyDescent="0.2">
      <c r="O42873" s="62"/>
    </row>
    <row r="42874" spans="15:15" x14ac:dyDescent="0.2">
      <c r="O42874" s="62"/>
    </row>
    <row r="42875" spans="15:15" x14ac:dyDescent="0.2">
      <c r="O42875" s="62"/>
    </row>
    <row r="42876" spans="15:15" x14ac:dyDescent="0.2">
      <c r="O42876" s="62"/>
    </row>
    <row r="42877" spans="15:15" x14ac:dyDescent="0.2">
      <c r="O42877" s="62"/>
    </row>
    <row r="42878" spans="15:15" x14ac:dyDescent="0.2">
      <c r="O42878" s="62"/>
    </row>
    <row r="42879" spans="15:15" x14ac:dyDescent="0.2">
      <c r="O42879" s="62"/>
    </row>
    <row r="42880" spans="15:15" x14ac:dyDescent="0.2">
      <c r="O42880" s="62"/>
    </row>
    <row r="42881" spans="15:15" x14ac:dyDescent="0.2">
      <c r="O42881" s="62"/>
    </row>
    <row r="42882" spans="15:15" x14ac:dyDescent="0.2">
      <c r="O42882" s="62"/>
    </row>
    <row r="42883" spans="15:15" x14ac:dyDescent="0.2">
      <c r="O42883" s="62"/>
    </row>
    <row r="42884" spans="15:15" x14ac:dyDescent="0.2">
      <c r="O42884" s="62"/>
    </row>
    <row r="42885" spans="15:15" x14ac:dyDescent="0.2">
      <c r="O42885" s="62"/>
    </row>
    <row r="42886" spans="15:15" x14ac:dyDescent="0.2">
      <c r="O42886" s="62"/>
    </row>
    <row r="42887" spans="15:15" x14ac:dyDescent="0.2">
      <c r="O42887" s="62"/>
    </row>
    <row r="42888" spans="15:15" x14ac:dyDescent="0.2">
      <c r="O42888" s="62"/>
    </row>
    <row r="42889" spans="15:15" x14ac:dyDescent="0.2">
      <c r="O42889" s="62"/>
    </row>
    <row r="42890" spans="15:15" x14ac:dyDescent="0.2">
      <c r="O42890" s="62"/>
    </row>
    <row r="42891" spans="15:15" x14ac:dyDescent="0.2">
      <c r="O42891" s="62"/>
    </row>
    <row r="42892" spans="15:15" x14ac:dyDescent="0.2">
      <c r="O42892" s="62"/>
    </row>
    <row r="42893" spans="15:15" x14ac:dyDescent="0.2">
      <c r="O42893" s="62"/>
    </row>
    <row r="42894" spans="15:15" x14ac:dyDescent="0.2">
      <c r="O42894" s="62"/>
    </row>
    <row r="42895" spans="15:15" x14ac:dyDescent="0.2">
      <c r="O42895" s="62"/>
    </row>
    <row r="42896" spans="15:15" x14ac:dyDescent="0.2">
      <c r="O42896" s="62"/>
    </row>
    <row r="42897" spans="15:15" x14ac:dyDescent="0.2">
      <c r="O42897" s="62"/>
    </row>
    <row r="42898" spans="15:15" x14ac:dyDescent="0.2">
      <c r="O42898" s="62"/>
    </row>
    <row r="42899" spans="15:15" x14ac:dyDescent="0.2">
      <c r="O42899" s="62"/>
    </row>
    <row r="42900" spans="15:15" x14ac:dyDescent="0.2">
      <c r="O42900" s="62"/>
    </row>
    <row r="42901" spans="15:15" x14ac:dyDescent="0.2">
      <c r="O42901" s="62"/>
    </row>
    <row r="42902" spans="15:15" x14ac:dyDescent="0.2">
      <c r="O42902" s="62"/>
    </row>
    <row r="42903" spans="15:15" x14ac:dyDescent="0.2">
      <c r="O42903" s="62"/>
    </row>
    <row r="42904" spans="15:15" x14ac:dyDescent="0.2">
      <c r="O42904" s="62"/>
    </row>
    <row r="42905" spans="15:15" x14ac:dyDescent="0.2">
      <c r="O42905" s="62"/>
    </row>
    <row r="42906" spans="15:15" x14ac:dyDescent="0.2">
      <c r="O42906" s="62"/>
    </row>
    <row r="42907" spans="15:15" x14ac:dyDescent="0.2">
      <c r="O42907" s="62"/>
    </row>
    <row r="42908" spans="15:15" x14ac:dyDescent="0.2">
      <c r="O42908" s="62"/>
    </row>
    <row r="42909" spans="15:15" x14ac:dyDescent="0.2">
      <c r="O42909" s="62"/>
    </row>
    <row r="42910" spans="15:15" x14ac:dyDescent="0.2">
      <c r="O42910" s="62"/>
    </row>
    <row r="42911" spans="15:15" x14ac:dyDescent="0.2">
      <c r="O42911" s="62"/>
    </row>
    <row r="42912" spans="15:15" x14ac:dyDescent="0.2">
      <c r="O42912" s="62"/>
    </row>
    <row r="42913" spans="15:15" x14ac:dyDescent="0.2">
      <c r="O42913" s="62"/>
    </row>
    <row r="42914" spans="15:15" x14ac:dyDescent="0.2">
      <c r="O42914" s="62"/>
    </row>
    <row r="42915" spans="15:15" x14ac:dyDescent="0.2">
      <c r="O42915" s="62"/>
    </row>
    <row r="42916" spans="15:15" x14ac:dyDescent="0.2">
      <c r="O42916" s="62"/>
    </row>
    <row r="42917" spans="15:15" x14ac:dyDescent="0.2">
      <c r="O42917" s="62"/>
    </row>
    <row r="42918" spans="15:15" x14ac:dyDescent="0.2">
      <c r="O42918" s="62"/>
    </row>
    <row r="42919" spans="15:15" x14ac:dyDescent="0.2">
      <c r="O42919" s="62"/>
    </row>
    <row r="42920" spans="15:15" x14ac:dyDescent="0.2">
      <c r="O42920" s="62"/>
    </row>
    <row r="42921" spans="15:15" x14ac:dyDescent="0.2">
      <c r="O42921" s="62"/>
    </row>
    <row r="42922" spans="15:15" x14ac:dyDescent="0.2">
      <c r="O42922" s="62"/>
    </row>
    <row r="42923" spans="15:15" x14ac:dyDescent="0.2">
      <c r="O42923" s="62"/>
    </row>
    <row r="42924" spans="15:15" x14ac:dyDescent="0.2">
      <c r="O42924" s="62"/>
    </row>
    <row r="42925" spans="15:15" x14ac:dyDescent="0.2">
      <c r="O42925" s="62"/>
    </row>
    <row r="42926" spans="15:15" x14ac:dyDescent="0.2">
      <c r="O42926" s="62"/>
    </row>
    <row r="42927" spans="15:15" x14ac:dyDescent="0.2">
      <c r="O42927" s="62"/>
    </row>
    <row r="42928" spans="15:15" x14ac:dyDescent="0.2">
      <c r="O42928" s="62"/>
    </row>
    <row r="42929" spans="15:15" x14ac:dyDescent="0.2">
      <c r="O42929" s="62"/>
    </row>
    <row r="42930" spans="15:15" x14ac:dyDescent="0.2">
      <c r="O42930" s="62"/>
    </row>
    <row r="42931" spans="15:15" x14ac:dyDescent="0.2">
      <c r="O42931" s="62"/>
    </row>
    <row r="42932" spans="15:15" x14ac:dyDescent="0.2">
      <c r="O42932" s="62"/>
    </row>
    <row r="42933" spans="15:15" x14ac:dyDescent="0.2">
      <c r="O42933" s="62"/>
    </row>
    <row r="42934" spans="15:15" x14ac:dyDescent="0.2">
      <c r="O42934" s="62"/>
    </row>
    <row r="42935" spans="15:15" x14ac:dyDescent="0.2">
      <c r="O42935" s="62"/>
    </row>
    <row r="42936" spans="15:15" x14ac:dyDescent="0.2">
      <c r="O42936" s="62"/>
    </row>
    <row r="42937" spans="15:15" x14ac:dyDescent="0.2">
      <c r="O42937" s="62"/>
    </row>
    <row r="42938" spans="15:15" x14ac:dyDescent="0.2">
      <c r="O42938" s="62"/>
    </row>
    <row r="42939" spans="15:15" x14ac:dyDescent="0.2">
      <c r="O42939" s="62"/>
    </row>
    <row r="42940" spans="15:15" x14ac:dyDescent="0.2">
      <c r="O42940" s="62"/>
    </row>
    <row r="42941" spans="15:15" x14ac:dyDescent="0.2">
      <c r="O42941" s="62"/>
    </row>
    <row r="42942" spans="15:15" x14ac:dyDescent="0.2">
      <c r="O42942" s="62"/>
    </row>
    <row r="42943" spans="15:15" x14ac:dyDescent="0.2">
      <c r="O42943" s="62"/>
    </row>
    <row r="42944" spans="15:15" x14ac:dyDescent="0.2">
      <c r="O42944" s="62"/>
    </row>
    <row r="42945" spans="15:15" x14ac:dyDescent="0.2">
      <c r="O42945" s="62"/>
    </row>
    <row r="42946" spans="15:15" x14ac:dyDescent="0.2">
      <c r="O42946" s="62"/>
    </row>
    <row r="42947" spans="15:15" x14ac:dyDescent="0.2">
      <c r="O42947" s="62"/>
    </row>
    <row r="42948" spans="15:15" x14ac:dyDescent="0.2">
      <c r="O42948" s="62"/>
    </row>
    <row r="42949" spans="15:15" x14ac:dyDescent="0.2">
      <c r="O42949" s="62"/>
    </row>
    <row r="42950" spans="15:15" x14ac:dyDescent="0.2">
      <c r="O42950" s="62"/>
    </row>
    <row r="42951" spans="15:15" x14ac:dyDescent="0.2">
      <c r="O42951" s="62"/>
    </row>
    <row r="42952" spans="15:15" x14ac:dyDescent="0.2">
      <c r="O42952" s="62"/>
    </row>
    <row r="42953" spans="15:15" x14ac:dyDescent="0.2">
      <c r="O42953" s="62"/>
    </row>
    <row r="42954" spans="15:15" x14ac:dyDescent="0.2">
      <c r="O42954" s="62"/>
    </row>
    <row r="42955" spans="15:15" x14ac:dyDescent="0.2">
      <c r="O42955" s="62"/>
    </row>
    <row r="42956" spans="15:15" x14ac:dyDescent="0.2">
      <c r="O42956" s="62"/>
    </row>
    <row r="42957" spans="15:15" x14ac:dyDescent="0.2">
      <c r="O42957" s="62"/>
    </row>
    <row r="42958" spans="15:15" x14ac:dyDescent="0.2">
      <c r="O42958" s="62"/>
    </row>
    <row r="42959" spans="15:15" x14ac:dyDescent="0.2">
      <c r="O42959" s="62"/>
    </row>
    <row r="42960" spans="15:15" x14ac:dyDescent="0.2">
      <c r="O42960" s="62"/>
    </row>
    <row r="42961" spans="15:15" x14ac:dyDescent="0.2">
      <c r="O42961" s="62"/>
    </row>
    <row r="42962" spans="15:15" x14ac:dyDescent="0.2">
      <c r="O42962" s="62"/>
    </row>
    <row r="42963" spans="15:15" x14ac:dyDescent="0.2">
      <c r="O42963" s="62"/>
    </row>
    <row r="42964" spans="15:15" x14ac:dyDescent="0.2">
      <c r="O42964" s="62"/>
    </row>
    <row r="42965" spans="15:15" x14ac:dyDescent="0.2">
      <c r="O42965" s="62"/>
    </row>
    <row r="42966" spans="15:15" x14ac:dyDescent="0.2">
      <c r="O42966" s="62"/>
    </row>
    <row r="42967" spans="15:15" x14ac:dyDescent="0.2">
      <c r="O42967" s="62"/>
    </row>
    <row r="42968" spans="15:15" x14ac:dyDescent="0.2">
      <c r="O42968" s="62"/>
    </row>
    <row r="42969" spans="15:15" x14ac:dyDescent="0.2">
      <c r="O42969" s="62"/>
    </row>
    <row r="42970" spans="15:15" x14ac:dyDescent="0.2">
      <c r="O42970" s="62"/>
    </row>
    <row r="42971" spans="15:15" x14ac:dyDescent="0.2">
      <c r="O42971" s="62"/>
    </row>
    <row r="42972" spans="15:15" x14ac:dyDescent="0.2">
      <c r="O42972" s="62"/>
    </row>
    <row r="42973" spans="15:15" x14ac:dyDescent="0.2">
      <c r="O42973" s="62"/>
    </row>
    <row r="42974" spans="15:15" x14ac:dyDescent="0.2">
      <c r="O42974" s="62"/>
    </row>
    <row r="42975" spans="15:15" x14ac:dyDescent="0.2">
      <c r="O42975" s="62"/>
    </row>
    <row r="42976" spans="15:15" x14ac:dyDescent="0.2">
      <c r="O42976" s="62"/>
    </row>
    <row r="42977" spans="15:15" x14ac:dyDescent="0.2">
      <c r="O42977" s="62"/>
    </row>
    <row r="42978" spans="15:15" x14ac:dyDescent="0.2">
      <c r="O42978" s="62"/>
    </row>
    <row r="42979" spans="15:15" x14ac:dyDescent="0.2">
      <c r="O42979" s="62"/>
    </row>
    <row r="42980" spans="15:15" x14ac:dyDescent="0.2">
      <c r="O42980" s="62"/>
    </row>
    <row r="42981" spans="15:15" x14ac:dyDescent="0.2">
      <c r="O42981" s="62"/>
    </row>
    <row r="42982" spans="15:15" x14ac:dyDescent="0.2">
      <c r="O42982" s="62"/>
    </row>
    <row r="42983" spans="15:15" x14ac:dyDescent="0.2">
      <c r="O42983" s="62"/>
    </row>
    <row r="42984" spans="15:15" x14ac:dyDescent="0.2">
      <c r="O42984" s="62"/>
    </row>
    <row r="42985" spans="15:15" x14ac:dyDescent="0.2">
      <c r="O42985" s="62"/>
    </row>
    <row r="42986" spans="15:15" x14ac:dyDescent="0.2">
      <c r="O42986" s="62"/>
    </row>
    <row r="42987" spans="15:15" x14ac:dyDescent="0.2">
      <c r="O42987" s="62"/>
    </row>
    <row r="42988" spans="15:15" x14ac:dyDescent="0.2">
      <c r="O42988" s="62"/>
    </row>
    <row r="42989" spans="15:15" x14ac:dyDescent="0.2">
      <c r="O42989" s="62"/>
    </row>
    <row r="42990" spans="15:15" x14ac:dyDescent="0.2">
      <c r="O42990" s="62"/>
    </row>
    <row r="42991" spans="15:15" x14ac:dyDescent="0.2">
      <c r="O42991" s="62"/>
    </row>
    <row r="42992" spans="15:15" x14ac:dyDescent="0.2">
      <c r="O42992" s="62"/>
    </row>
    <row r="42993" spans="15:15" x14ac:dyDescent="0.2">
      <c r="O42993" s="62"/>
    </row>
    <row r="42994" spans="15:15" x14ac:dyDescent="0.2">
      <c r="O42994" s="62"/>
    </row>
    <row r="42995" spans="15:15" x14ac:dyDescent="0.2">
      <c r="O42995" s="62"/>
    </row>
    <row r="42996" spans="15:15" x14ac:dyDescent="0.2">
      <c r="O42996" s="62"/>
    </row>
    <row r="42997" spans="15:15" x14ac:dyDescent="0.2">
      <c r="O42997" s="62"/>
    </row>
    <row r="42998" spans="15:15" x14ac:dyDescent="0.2">
      <c r="O42998" s="62"/>
    </row>
    <row r="42999" spans="15:15" x14ac:dyDescent="0.2">
      <c r="O42999" s="62"/>
    </row>
    <row r="43000" spans="15:15" x14ac:dyDescent="0.2">
      <c r="O43000" s="62"/>
    </row>
    <row r="43001" spans="15:15" x14ac:dyDescent="0.2">
      <c r="O43001" s="62"/>
    </row>
    <row r="43002" spans="15:15" x14ac:dyDescent="0.2">
      <c r="O43002" s="62"/>
    </row>
    <row r="43003" spans="15:15" x14ac:dyDescent="0.2">
      <c r="O43003" s="62"/>
    </row>
    <row r="43004" spans="15:15" x14ac:dyDescent="0.2">
      <c r="O43004" s="62"/>
    </row>
    <row r="43005" spans="15:15" x14ac:dyDescent="0.2">
      <c r="O43005" s="62"/>
    </row>
    <row r="43006" spans="15:15" x14ac:dyDescent="0.2">
      <c r="O43006" s="62"/>
    </row>
    <row r="43007" spans="15:15" x14ac:dyDescent="0.2">
      <c r="O43007" s="62"/>
    </row>
    <row r="43008" spans="15:15" x14ac:dyDescent="0.2">
      <c r="O43008" s="62"/>
    </row>
    <row r="43009" spans="15:15" x14ac:dyDescent="0.2">
      <c r="O43009" s="62"/>
    </row>
    <row r="43010" spans="15:15" x14ac:dyDescent="0.2">
      <c r="O43010" s="62"/>
    </row>
    <row r="43011" spans="15:15" x14ac:dyDescent="0.2">
      <c r="O43011" s="62"/>
    </row>
    <row r="43012" spans="15:15" x14ac:dyDescent="0.2">
      <c r="O43012" s="62"/>
    </row>
    <row r="43013" spans="15:15" x14ac:dyDescent="0.2">
      <c r="O43013" s="62"/>
    </row>
    <row r="43014" spans="15:15" x14ac:dyDescent="0.2">
      <c r="O43014" s="62"/>
    </row>
    <row r="43015" spans="15:15" x14ac:dyDescent="0.2">
      <c r="O43015" s="62"/>
    </row>
    <row r="43016" spans="15:15" x14ac:dyDescent="0.2">
      <c r="O43016" s="62"/>
    </row>
    <row r="43017" spans="15:15" x14ac:dyDescent="0.2">
      <c r="O43017" s="62"/>
    </row>
    <row r="43018" spans="15:15" x14ac:dyDescent="0.2">
      <c r="O43018" s="62"/>
    </row>
    <row r="43019" spans="15:15" x14ac:dyDescent="0.2">
      <c r="O43019" s="62"/>
    </row>
    <row r="43020" spans="15:15" x14ac:dyDescent="0.2">
      <c r="O43020" s="62"/>
    </row>
    <row r="43021" spans="15:15" x14ac:dyDescent="0.2">
      <c r="O43021" s="62"/>
    </row>
    <row r="43022" spans="15:15" x14ac:dyDescent="0.2">
      <c r="O43022" s="62"/>
    </row>
    <row r="43023" spans="15:15" x14ac:dyDescent="0.2">
      <c r="O43023" s="62"/>
    </row>
    <row r="43024" spans="15:15" x14ac:dyDescent="0.2">
      <c r="O43024" s="62"/>
    </row>
    <row r="43025" spans="15:15" x14ac:dyDescent="0.2">
      <c r="O43025" s="62"/>
    </row>
    <row r="43026" spans="15:15" x14ac:dyDescent="0.2">
      <c r="O43026" s="62"/>
    </row>
    <row r="43027" spans="15:15" x14ac:dyDescent="0.2">
      <c r="O43027" s="62"/>
    </row>
    <row r="43028" spans="15:15" x14ac:dyDescent="0.2">
      <c r="O43028" s="62"/>
    </row>
    <row r="43029" spans="15:15" x14ac:dyDescent="0.2">
      <c r="O43029" s="62"/>
    </row>
    <row r="43030" spans="15:15" x14ac:dyDescent="0.2">
      <c r="O43030" s="62"/>
    </row>
    <row r="43031" spans="15:15" x14ac:dyDescent="0.2">
      <c r="O43031" s="62"/>
    </row>
    <row r="43032" spans="15:15" x14ac:dyDescent="0.2">
      <c r="O43032" s="62"/>
    </row>
    <row r="43033" spans="15:15" x14ac:dyDescent="0.2">
      <c r="O43033" s="62"/>
    </row>
    <row r="43034" spans="15:15" x14ac:dyDescent="0.2">
      <c r="O43034" s="62"/>
    </row>
    <row r="43035" spans="15:15" x14ac:dyDescent="0.2">
      <c r="O43035" s="62"/>
    </row>
    <row r="43036" spans="15:15" x14ac:dyDescent="0.2">
      <c r="O43036" s="62"/>
    </row>
    <row r="43037" spans="15:15" x14ac:dyDescent="0.2">
      <c r="O43037" s="62"/>
    </row>
    <row r="43038" spans="15:15" x14ac:dyDescent="0.2">
      <c r="O43038" s="62"/>
    </row>
    <row r="43039" spans="15:15" x14ac:dyDescent="0.2">
      <c r="O43039" s="62"/>
    </row>
    <row r="43040" spans="15:15" x14ac:dyDescent="0.2">
      <c r="O43040" s="62"/>
    </row>
    <row r="43041" spans="15:15" x14ac:dyDescent="0.2">
      <c r="O43041" s="62"/>
    </row>
    <row r="43042" spans="15:15" x14ac:dyDescent="0.2">
      <c r="O43042" s="62"/>
    </row>
    <row r="43043" spans="15:15" x14ac:dyDescent="0.2">
      <c r="O43043" s="62"/>
    </row>
    <row r="43044" spans="15:15" x14ac:dyDescent="0.2">
      <c r="O43044" s="62"/>
    </row>
    <row r="43045" spans="15:15" x14ac:dyDescent="0.2">
      <c r="O43045" s="62"/>
    </row>
    <row r="43046" spans="15:15" x14ac:dyDescent="0.2">
      <c r="O43046" s="62"/>
    </row>
    <row r="43047" spans="15:15" x14ac:dyDescent="0.2">
      <c r="O43047" s="62"/>
    </row>
    <row r="43048" spans="15:15" x14ac:dyDescent="0.2">
      <c r="O43048" s="62"/>
    </row>
    <row r="43049" spans="15:15" x14ac:dyDescent="0.2">
      <c r="O43049" s="62"/>
    </row>
    <row r="43050" spans="15:15" x14ac:dyDescent="0.2">
      <c r="O43050" s="62"/>
    </row>
    <row r="43051" spans="15:15" x14ac:dyDescent="0.2">
      <c r="O43051" s="62"/>
    </row>
    <row r="43052" spans="15:15" x14ac:dyDescent="0.2">
      <c r="O43052" s="62"/>
    </row>
    <row r="43053" spans="15:15" x14ac:dyDescent="0.2">
      <c r="O43053" s="62"/>
    </row>
    <row r="43054" spans="15:15" x14ac:dyDescent="0.2">
      <c r="O43054" s="62"/>
    </row>
    <row r="43055" spans="15:15" x14ac:dyDescent="0.2">
      <c r="O43055" s="62"/>
    </row>
    <row r="43056" spans="15:15" x14ac:dyDescent="0.2">
      <c r="O43056" s="62"/>
    </row>
    <row r="43057" spans="15:15" x14ac:dyDescent="0.2">
      <c r="O43057" s="62"/>
    </row>
    <row r="43058" spans="15:15" x14ac:dyDescent="0.2">
      <c r="O43058" s="62"/>
    </row>
    <row r="43059" spans="15:15" x14ac:dyDescent="0.2">
      <c r="O43059" s="62"/>
    </row>
    <row r="43060" spans="15:15" x14ac:dyDescent="0.2">
      <c r="O43060" s="62"/>
    </row>
    <row r="43061" spans="15:15" x14ac:dyDescent="0.2">
      <c r="O43061" s="62"/>
    </row>
    <row r="43062" spans="15:15" x14ac:dyDescent="0.2">
      <c r="O43062" s="62"/>
    </row>
    <row r="43063" spans="15:15" x14ac:dyDescent="0.2">
      <c r="O43063" s="62"/>
    </row>
    <row r="43064" spans="15:15" x14ac:dyDescent="0.2">
      <c r="O43064" s="62"/>
    </row>
    <row r="43065" spans="15:15" x14ac:dyDescent="0.2">
      <c r="O43065" s="62"/>
    </row>
    <row r="43066" spans="15:15" x14ac:dyDescent="0.2">
      <c r="O43066" s="62"/>
    </row>
    <row r="43067" spans="15:15" x14ac:dyDescent="0.2">
      <c r="O43067" s="62"/>
    </row>
    <row r="43068" spans="15:15" x14ac:dyDescent="0.2">
      <c r="O43068" s="62"/>
    </row>
    <row r="43069" spans="15:15" x14ac:dyDescent="0.2">
      <c r="O43069" s="62"/>
    </row>
    <row r="43070" spans="15:15" x14ac:dyDescent="0.2">
      <c r="O43070" s="62"/>
    </row>
    <row r="43071" spans="15:15" x14ac:dyDescent="0.2">
      <c r="O43071" s="62"/>
    </row>
    <row r="43072" spans="15:15" x14ac:dyDescent="0.2">
      <c r="O43072" s="62"/>
    </row>
    <row r="43073" spans="15:15" x14ac:dyDescent="0.2">
      <c r="O43073" s="62"/>
    </row>
    <row r="43074" spans="15:15" x14ac:dyDescent="0.2">
      <c r="O43074" s="62"/>
    </row>
    <row r="43075" spans="15:15" x14ac:dyDescent="0.2">
      <c r="O43075" s="62"/>
    </row>
    <row r="43076" spans="15:15" x14ac:dyDescent="0.2">
      <c r="O43076" s="62"/>
    </row>
    <row r="43077" spans="15:15" x14ac:dyDescent="0.2">
      <c r="O43077" s="62"/>
    </row>
    <row r="43078" spans="15:15" x14ac:dyDescent="0.2">
      <c r="O43078" s="62"/>
    </row>
    <row r="43079" spans="15:15" x14ac:dyDescent="0.2">
      <c r="O43079" s="62"/>
    </row>
    <row r="43080" spans="15:15" x14ac:dyDescent="0.2">
      <c r="O43080" s="62"/>
    </row>
    <row r="43081" spans="15:15" x14ac:dyDescent="0.2">
      <c r="O43081" s="62"/>
    </row>
    <row r="43082" spans="15:15" x14ac:dyDescent="0.2">
      <c r="O43082" s="62"/>
    </row>
    <row r="43083" spans="15:15" x14ac:dyDescent="0.2">
      <c r="O43083" s="62"/>
    </row>
    <row r="43084" spans="15:15" x14ac:dyDescent="0.2">
      <c r="O43084" s="62"/>
    </row>
    <row r="43085" spans="15:15" x14ac:dyDescent="0.2">
      <c r="O43085" s="62"/>
    </row>
    <row r="43086" spans="15:15" x14ac:dyDescent="0.2">
      <c r="O43086" s="62"/>
    </row>
    <row r="43087" spans="15:15" x14ac:dyDescent="0.2">
      <c r="O43087" s="62"/>
    </row>
    <row r="43088" spans="15:15" x14ac:dyDescent="0.2">
      <c r="O43088" s="62"/>
    </row>
    <row r="43089" spans="15:15" x14ac:dyDescent="0.2">
      <c r="O43089" s="62"/>
    </row>
    <row r="43090" spans="15:15" x14ac:dyDescent="0.2">
      <c r="O43090" s="62"/>
    </row>
    <row r="43091" spans="15:15" x14ac:dyDescent="0.2">
      <c r="O43091" s="62"/>
    </row>
    <row r="43092" spans="15:15" x14ac:dyDescent="0.2">
      <c r="O43092" s="62"/>
    </row>
    <row r="43093" spans="15:15" x14ac:dyDescent="0.2">
      <c r="O43093" s="62"/>
    </row>
    <row r="43094" spans="15:15" x14ac:dyDescent="0.2">
      <c r="O43094" s="62"/>
    </row>
    <row r="43095" spans="15:15" x14ac:dyDescent="0.2">
      <c r="O43095" s="62"/>
    </row>
    <row r="43096" spans="15:15" x14ac:dyDescent="0.2">
      <c r="O43096" s="62"/>
    </row>
    <row r="43097" spans="15:15" x14ac:dyDescent="0.2">
      <c r="O43097" s="62"/>
    </row>
    <row r="43098" spans="15:15" x14ac:dyDescent="0.2">
      <c r="O43098" s="62"/>
    </row>
    <row r="43099" spans="15:15" x14ac:dyDescent="0.2">
      <c r="O43099" s="62"/>
    </row>
    <row r="43100" spans="15:15" x14ac:dyDescent="0.2">
      <c r="O43100" s="62"/>
    </row>
    <row r="43101" spans="15:15" x14ac:dyDescent="0.2">
      <c r="O43101" s="62"/>
    </row>
    <row r="43102" spans="15:15" x14ac:dyDescent="0.2">
      <c r="O43102" s="62"/>
    </row>
    <row r="43103" spans="15:15" x14ac:dyDescent="0.2">
      <c r="O43103" s="62"/>
    </row>
    <row r="43104" spans="15:15" x14ac:dyDescent="0.2">
      <c r="O43104" s="62"/>
    </row>
    <row r="43105" spans="15:15" x14ac:dyDescent="0.2">
      <c r="O43105" s="62"/>
    </row>
    <row r="43106" spans="15:15" x14ac:dyDescent="0.2">
      <c r="O43106" s="62"/>
    </row>
    <row r="43107" spans="15:15" x14ac:dyDescent="0.2">
      <c r="O43107" s="62"/>
    </row>
    <row r="43108" spans="15:15" x14ac:dyDescent="0.2">
      <c r="O43108" s="62"/>
    </row>
    <row r="43109" spans="15:15" x14ac:dyDescent="0.2">
      <c r="O43109" s="62"/>
    </row>
    <row r="43110" spans="15:15" x14ac:dyDescent="0.2">
      <c r="O43110" s="62"/>
    </row>
    <row r="43111" spans="15:15" x14ac:dyDescent="0.2">
      <c r="O43111" s="62"/>
    </row>
    <row r="43112" spans="15:15" x14ac:dyDescent="0.2">
      <c r="O43112" s="62"/>
    </row>
    <row r="43113" spans="15:15" x14ac:dyDescent="0.2">
      <c r="O43113" s="62"/>
    </row>
    <row r="43114" spans="15:15" x14ac:dyDescent="0.2">
      <c r="O43114" s="62"/>
    </row>
    <row r="43115" spans="15:15" x14ac:dyDescent="0.2">
      <c r="O43115" s="62"/>
    </row>
    <row r="43116" spans="15:15" x14ac:dyDescent="0.2">
      <c r="O43116" s="62"/>
    </row>
    <row r="43117" spans="15:15" x14ac:dyDescent="0.2">
      <c r="O43117" s="62"/>
    </row>
    <row r="43118" spans="15:15" x14ac:dyDescent="0.2">
      <c r="O43118" s="62"/>
    </row>
    <row r="43119" spans="15:15" x14ac:dyDescent="0.2">
      <c r="O43119" s="62"/>
    </row>
    <row r="43120" spans="15:15" x14ac:dyDescent="0.2">
      <c r="O43120" s="62"/>
    </row>
    <row r="43121" spans="15:15" x14ac:dyDescent="0.2">
      <c r="O43121" s="62"/>
    </row>
    <row r="43122" spans="15:15" x14ac:dyDescent="0.2">
      <c r="O43122" s="62"/>
    </row>
    <row r="43123" spans="15:15" x14ac:dyDescent="0.2">
      <c r="O43123" s="62"/>
    </row>
    <row r="43124" spans="15:15" x14ac:dyDescent="0.2">
      <c r="O43124" s="62"/>
    </row>
    <row r="43125" spans="15:15" x14ac:dyDescent="0.2">
      <c r="O43125" s="62"/>
    </row>
    <row r="43126" spans="15:15" x14ac:dyDescent="0.2">
      <c r="O43126" s="62"/>
    </row>
    <row r="43127" spans="15:15" x14ac:dyDescent="0.2">
      <c r="O43127" s="62"/>
    </row>
    <row r="43128" spans="15:15" x14ac:dyDescent="0.2">
      <c r="O43128" s="62"/>
    </row>
    <row r="43129" spans="15:15" x14ac:dyDescent="0.2">
      <c r="O43129" s="62"/>
    </row>
    <row r="43130" spans="15:15" x14ac:dyDescent="0.2">
      <c r="O43130" s="62"/>
    </row>
    <row r="43131" spans="15:15" x14ac:dyDescent="0.2">
      <c r="O43131" s="62"/>
    </row>
    <row r="43132" spans="15:15" x14ac:dyDescent="0.2">
      <c r="O43132" s="62"/>
    </row>
    <row r="43133" spans="15:15" x14ac:dyDescent="0.2">
      <c r="O43133" s="62"/>
    </row>
    <row r="43134" spans="15:15" x14ac:dyDescent="0.2">
      <c r="O43134" s="62"/>
    </row>
    <row r="43135" spans="15:15" x14ac:dyDescent="0.2">
      <c r="O43135" s="62"/>
    </row>
    <row r="43136" spans="15:15" x14ac:dyDescent="0.2">
      <c r="O43136" s="62"/>
    </row>
    <row r="43137" spans="15:15" x14ac:dyDescent="0.2">
      <c r="O43137" s="62"/>
    </row>
    <row r="43138" spans="15:15" x14ac:dyDescent="0.2">
      <c r="O43138" s="62"/>
    </row>
    <row r="43139" spans="15:15" x14ac:dyDescent="0.2">
      <c r="O43139" s="62"/>
    </row>
    <row r="43140" spans="15:15" x14ac:dyDescent="0.2">
      <c r="O43140" s="62"/>
    </row>
    <row r="43141" spans="15:15" x14ac:dyDescent="0.2">
      <c r="O43141" s="62"/>
    </row>
    <row r="43142" spans="15:15" x14ac:dyDescent="0.2">
      <c r="O43142" s="62"/>
    </row>
    <row r="43143" spans="15:15" x14ac:dyDescent="0.2">
      <c r="O43143" s="62"/>
    </row>
    <row r="43144" spans="15:15" x14ac:dyDescent="0.2">
      <c r="O43144" s="62"/>
    </row>
    <row r="43145" spans="15:15" x14ac:dyDescent="0.2">
      <c r="O43145" s="62"/>
    </row>
    <row r="43146" spans="15:15" x14ac:dyDescent="0.2">
      <c r="O43146" s="62"/>
    </row>
    <row r="43147" spans="15:15" x14ac:dyDescent="0.2">
      <c r="O43147" s="62"/>
    </row>
    <row r="43148" spans="15:15" x14ac:dyDescent="0.2">
      <c r="O43148" s="62"/>
    </row>
    <row r="43149" spans="15:15" x14ac:dyDescent="0.2">
      <c r="O43149" s="62"/>
    </row>
    <row r="43150" spans="15:15" x14ac:dyDescent="0.2">
      <c r="O43150" s="62"/>
    </row>
    <row r="43151" spans="15:15" x14ac:dyDescent="0.2">
      <c r="O43151" s="62"/>
    </row>
    <row r="43152" spans="15:15" x14ac:dyDescent="0.2">
      <c r="O43152" s="62"/>
    </row>
    <row r="43153" spans="15:15" x14ac:dyDescent="0.2">
      <c r="O43153" s="62"/>
    </row>
    <row r="43154" spans="15:15" x14ac:dyDescent="0.2">
      <c r="O43154" s="62"/>
    </row>
    <row r="43155" spans="15:15" x14ac:dyDescent="0.2">
      <c r="O43155" s="62"/>
    </row>
    <row r="43156" spans="15:15" x14ac:dyDescent="0.2">
      <c r="O43156" s="62"/>
    </row>
    <row r="43157" spans="15:15" x14ac:dyDescent="0.2">
      <c r="O43157" s="62"/>
    </row>
    <row r="43158" spans="15:15" x14ac:dyDescent="0.2">
      <c r="O43158" s="62"/>
    </row>
    <row r="43159" spans="15:15" x14ac:dyDescent="0.2">
      <c r="O43159" s="62"/>
    </row>
    <row r="43160" spans="15:15" x14ac:dyDescent="0.2">
      <c r="O43160" s="62"/>
    </row>
    <row r="43161" spans="15:15" x14ac:dyDescent="0.2">
      <c r="O43161" s="62"/>
    </row>
    <row r="43162" spans="15:15" x14ac:dyDescent="0.2">
      <c r="O43162" s="62"/>
    </row>
    <row r="43163" spans="15:15" x14ac:dyDescent="0.2">
      <c r="O43163" s="62"/>
    </row>
    <row r="43164" spans="15:15" x14ac:dyDescent="0.2">
      <c r="O43164" s="62"/>
    </row>
    <row r="43165" spans="15:15" x14ac:dyDescent="0.2">
      <c r="O43165" s="62"/>
    </row>
    <row r="43166" spans="15:15" x14ac:dyDescent="0.2">
      <c r="O43166" s="62"/>
    </row>
    <row r="43167" spans="15:15" x14ac:dyDescent="0.2">
      <c r="O43167" s="62"/>
    </row>
    <row r="43168" spans="15:15" x14ac:dyDescent="0.2">
      <c r="O43168" s="62"/>
    </row>
    <row r="43169" spans="15:15" x14ac:dyDescent="0.2">
      <c r="O43169" s="62"/>
    </row>
    <row r="43170" spans="15:15" x14ac:dyDescent="0.2">
      <c r="O43170" s="62"/>
    </row>
    <row r="43171" spans="15:15" x14ac:dyDescent="0.2">
      <c r="O43171" s="62"/>
    </row>
    <row r="43172" spans="15:15" x14ac:dyDescent="0.2">
      <c r="O43172" s="62"/>
    </row>
    <row r="43173" spans="15:15" x14ac:dyDescent="0.2">
      <c r="O43173" s="62"/>
    </row>
    <row r="43174" spans="15:15" x14ac:dyDescent="0.2">
      <c r="O43174" s="62"/>
    </row>
    <row r="43175" spans="15:15" x14ac:dyDescent="0.2">
      <c r="O43175" s="62"/>
    </row>
    <row r="43176" spans="15:15" x14ac:dyDescent="0.2">
      <c r="O43176" s="62"/>
    </row>
    <row r="43177" spans="15:15" x14ac:dyDescent="0.2">
      <c r="O43177" s="62"/>
    </row>
    <row r="43178" spans="15:15" x14ac:dyDescent="0.2">
      <c r="O43178" s="62"/>
    </row>
    <row r="43179" spans="15:15" x14ac:dyDescent="0.2">
      <c r="O43179" s="62"/>
    </row>
    <row r="43180" spans="15:15" x14ac:dyDescent="0.2">
      <c r="O43180" s="62"/>
    </row>
    <row r="43181" spans="15:15" x14ac:dyDescent="0.2">
      <c r="O43181" s="62"/>
    </row>
    <row r="43182" spans="15:15" x14ac:dyDescent="0.2">
      <c r="O43182" s="62"/>
    </row>
    <row r="43183" spans="15:15" x14ac:dyDescent="0.2">
      <c r="O43183" s="62"/>
    </row>
    <row r="43184" spans="15:15" x14ac:dyDescent="0.2">
      <c r="O43184" s="62"/>
    </row>
    <row r="43185" spans="15:15" x14ac:dyDescent="0.2">
      <c r="O43185" s="62"/>
    </row>
    <row r="43186" spans="15:15" x14ac:dyDescent="0.2">
      <c r="O43186" s="62"/>
    </row>
    <row r="43187" spans="15:15" x14ac:dyDescent="0.2">
      <c r="O43187" s="62"/>
    </row>
    <row r="43188" spans="15:15" x14ac:dyDescent="0.2">
      <c r="O43188" s="62"/>
    </row>
    <row r="43189" spans="15:15" x14ac:dyDescent="0.2">
      <c r="O43189" s="62"/>
    </row>
    <row r="43190" spans="15:15" x14ac:dyDescent="0.2">
      <c r="O43190" s="62"/>
    </row>
    <row r="43191" spans="15:15" x14ac:dyDescent="0.2">
      <c r="O43191" s="62"/>
    </row>
    <row r="43192" spans="15:15" x14ac:dyDescent="0.2">
      <c r="O43192" s="62"/>
    </row>
    <row r="43193" spans="15:15" x14ac:dyDescent="0.2">
      <c r="O43193" s="62"/>
    </row>
    <row r="43194" spans="15:15" x14ac:dyDescent="0.2">
      <c r="O43194" s="62"/>
    </row>
    <row r="43195" spans="15:15" x14ac:dyDescent="0.2">
      <c r="O43195" s="62"/>
    </row>
    <row r="43196" spans="15:15" x14ac:dyDescent="0.2">
      <c r="O43196" s="62"/>
    </row>
    <row r="43197" spans="15:15" x14ac:dyDescent="0.2">
      <c r="O43197" s="62"/>
    </row>
    <row r="43198" spans="15:15" x14ac:dyDescent="0.2">
      <c r="O43198" s="62"/>
    </row>
    <row r="43199" spans="15:15" x14ac:dyDescent="0.2">
      <c r="O43199" s="62"/>
    </row>
    <row r="43200" spans="15:15" x14ac:dyDescent="0.2">
      <c r="O43200" s="62"/>
    </row>
    <row r="43201" spans="15:15" x14ac:dyDescent="0.2">
      <c r="O43201" s="62"/>
    </row>
    <row r="43202" spans="15:15" x14ac:dyDescent="0.2">
      <c r="O43202" s="62"/>
    </row>
    <row r="43203" spans="15:15" x14ac:dyDescent="0.2">
      <c r="O43203" s="62"/>
    </row>
    <row r="43204" spans="15:15" x14ac:dyDescent="0.2">
      <c r="O43204" s="62"/>
    </row>
    <row r="43205" spans="15:15" x14ac:dyDescent="0.2">
      <c r="O43205" s="62"/>
    </row>
    <row r="43206" spans="15:15" x14ac:dyDescent="0.2">
      <c r="O43206" s="62"/>
    </row>
    <row r="43207" spans="15:15" x14ac:dyDescent="0.2">
      <c r="O43207" s="62"/>
    </row>
    <row r="43208" spans="15:15" x14ac:dyDescent="0.2">
      <c r="O43208" s="62"/>
    </row>
    <row r="43209" spans="15:15" x14ac:dyDescent="0.2">
      <c r="O43209" s="62"/>
    </row>
    <row r="43210" spans="15:15" x14ac:dyDescent="0.2">
      <c r="O43210" s="62"/>
    </row>
    <row r="43211" spans="15:15" x14ac:dyDescent="0.2">
      <c r="O43211" s="62"/>
    </row>
    <row r="43212" spans="15:15" x14ac:dyDescent="0.2">
      <c r="O43212" s="62"/>
    </row>
    <row r="43213" spans="15:15" x14ac:dyDescent="0.2">
      <c r="O43213" s="62"/>
    </row>
    <row r="43214" spans="15:15" x14ac:dyDescent="0.2">
      <c r="O43214" s="62"/>
    </row>
    <row r="43215" spans="15:15" x14ac:dyDescent="0.2">
      <c r="O43215" s="62"/>
    </row>
    <row r="43216" spans="15:15" x14ac:dyDescent="0.2">
      <c r="O43216" s="62"/>
    </row>
    <row r="43217" spans="15:15" x14ac:dyDescent="0.2">
      <c r="O43217" s="62"/>
    </row>
    <row r="43218" spans="15:15" x14ac:dyDescent="0.2">
      <c r="O43218" s="62"/>
    </row>
    <row r="43219" spans="15:15" x14ac:dyDescent="0.2">
      <c r="O43219" s="62"/>
    </row>
    <row r="43220" spans="15:15" x14ac:dyDescent="0.2">
      <c r="O43220" s="62"/>
    </row>
    <row r="43221" spans="15:15" x14ac:dyDescent="0.2">
      <c r="O43221" s="62"/>
    </row>
    <row r="43222" spans="15:15" x14ac:dyDescent="0.2">
      <c r="O43222" s="62"/>
    </row>
    <row r="43223" spans="15:15" x14ac:dyDescent="0.2">
      <c r="O43223" s="62"/>
    </row>
    <row r="43224" spans="15:15" x14ac:dyDescent="0.2">
      <c r="O43224" s="62"/>
    </row>
    <row r="43225" spans="15:15" x14ac:dyDescent="0.2">
      <c r="O43225" s="62"/>
    </row>
    <row r="43226" spans="15:15" x14ac:dyDescent="0.2">
      <c r="O43226" s="62"/>
    </row>
    <row r="43227" spans="15:15" x14ac:dyDescent="0.2">
      <c r="O43227" s="62"/>
    </row>
    <row r="43228" spans="15:15" x14ac:dyDescent="0.2">
      <c r="O43228" s="62"/>
    </row>
    <row r="43229" spans="15:15" x14ac:dyDescent="0.2">
      <c r="O43229" s="62"/>
    </row>
    <row r="43230" spans="15:15" x14ac:dyDescent="0.2">
      <c r="O43230" s="62"/>
    </row>
    <row r="43231" spans="15:15" x14ac:dyDescent="0.2">
      <c r="O43231" s="62"/>
    </row>
    <row r="43232" spans="15:15" x14ac:dyDescent="0.2">
      <c r="O43232" s="62"/>
    </row>
    <row r="43233" spans="15:15" x14ac:dyDescent="0.2">
      <c r="O43233" s="62"/>
    </row>
    <row r="43234" spans="15:15" x14ac:dyDescent="0.2">
      <c r="O43234" s="62"/>
    </row>
    <row r="43235" spans="15:15" x14ac:dyDescent="0.2">
      <c r="O43235" s="62"/>
    </row>
    <row r="43236" spans="15:15" x14ac:dyDescent="0.2">
      <c r="O43236" s="62"/>
    </row>
    <row r="43237" spans="15:15" x14ac:dyDescent="0.2">
      <c r="O43237" s="62"/>
    </row>
    <row r="43238" spans="15:15" x14ac:dyDescent="0.2">
      <c r="O43238" s="62"/>
    </row>
    <row r="43239" spans="15:15" x14ac:dyDescent="0.2">
      <c r="O43239" s="62"/>
    </row>
    <row r="43240" spans="15:15" x14ac:dyDescent="0.2">
      <c r="O43240" s="62"/>
    </row>
    <row r="43241" spans="15:15" x14ac:dyDescent="0.2">
      <c r="O43241" s="62"/>
    </row>
    <row r="43242" spans="15:15" x14ac:dyDescent="0.2">
      <c r="O43242" s="62"/>
    </row>
    <row r="43243" spans="15:15" x14ac:dyDescent="0.2">
      <c r="O43243" s="62"/>
    </row>
    <row r="43244" spans="15:15" x14ac:dyDescent="0.2">
      <c r="O43244" s="62"/>
    </row>
    <row r="43245" spans="15:15" x14ac:dyDescent="0.2">
      <c r="O43245" s="62"/>
    </row>
    <row r="43246" spans="15:15" x14ac:dyDescent="0.2">
      <c r="O43246" s="62"/>
    </row>
    <row r="43247" spans="15:15" x14ac:dyDescent="0.2">
      <c r="O43247" s="62"/>
    </row>
    <row r="43248" spans="15:15" x14ac:dyDescent="0.2">
      <c r="O43248" s="62"/>
    </row>
    <row r="43249" spans="15:15" x14ac:dyDescent="0.2">
      <c r="O43249" s="62"/>
    </row>
    <row r="43250" spans="15:15" x14ac:dyDescent="0.2">
      <c r="O43250" s="62"/>
    </row>
    <row r="43251" spans="15:15" x14ac:dyDescent="0.2">
      <c r="O43251" s="62"/>
    </row>
    <row r="43252" spans="15:15" x14ac:dyDescent="0.2">
      <c r="O43252" s="62"/>
    </row>
    <row r="43253" spans="15:15" x14ac:dyDescent="0.2">
      <c r="O43253" s="62"/>
    </row>
    <row r="43254" spans="15:15" x14ac:dyDescent="0.2">
      <c r="O43254" s="62"/>
    </row>
    <row r="43255" spans="15:15" x14ac:dyDescent="0.2">
      <c r="O43255" s="62"/>
    </row>
    <row r="43256" spans="15:15" x14ac:dyDescent="0.2">
      <c r="O43256" s="62"/>
    </row>
    <row r="43257" spans="15:15" x14ac:dyDescent="0.2">
      <c r="O43257" s="62"/>
    </row>
    <row r="43258" spans="15:15" x14ac:dyDescent="0.2">
      <c r="O43258" s="62"/>
    </row>
    <row r="43259" spans="15:15" x14ac:dyDescent="0.2">
      <c r="O43259" s="62"/>
    </row>
    <row r="43260" spans="15:15" x14ac:dyDescent="0.2">
      <c r="O43260" s="62"/>
    </row>
    <row r="43261" spans="15:15" x14ac:dyDescent="0.2">
      <c r="O43261" s="62"/>
    </row>
    <row r="43262" spans="15:15" x14ac:dyDescent="0.2">
      <c r="O43262" s="62"/>
    </row>
    <row r="43263" spans="15:15" x14ac:dyDescent="0.2">
      <c r="O43263" s="62"/>
    </row>
    <row r="43264" spans="15:15" x14ac:dyDescent="0.2">
      <c r="O43264" s="62"/>
    </row>
    <row r="43265" spans="15:15" x14ac:dyDescent="0.2">
      <c r="O43265" s="62"/>
    </row>
    <row r="43266" spans="15:15" x14ac:dyDescent="0.2">
      <c r="O43266" s="62"/>
    </row>
    <row r="43267" spans="15:15" x14ac:dyDescent="0.2">
      <c r="O43267" s="62"/>
    </row>
    <row r="43268" spans="15:15" x14ac:dyDescent="0.2">
      <c r="O43268" s="62"/>
    </row>
    <row r="43269" spans="15:15" x14ac:dyDescent="0.2">
      <c r="O43269" s="62"/>
    </row>
    <row r="43270" spans="15:15" x14ac:dyDescent="0.2">
      <c r="O43270" s="62"/>
    </row>
    <row r="43271" spans="15:15" x14ac:dyDescent="0.2">
      <c r="O43271" s="62"/>
    </row>
    <row r="43272" spans="15:15" x14ac:dyDescent="0.2">
      <c r="O43272" s="62"/>
    </row>
    <row r="43273" spans="15:15" x14ac:dyDescent="0.2">
      <c r="O43273" s="62"/>
    </row>
    <row r="43274" spans="15:15" x14ac:dyDescent="0.2">
      <c r="O43274" s="62"/>
    </row>
    <row r="43275" spans="15:15" x14ac:dyDescent="0.2">
      <c r="O43275" s="62"/>
    </row>
    <row r="43276" spans="15:15" x14ac:dyDescent="0.2">
      <c r="O43276" s="62"/>
    </row>
    <row r="43277" spans="15:15" x14ac:dyDescent="0.2">
      <c r="O43277" s="62"/>
    </row>
    <row r="43278" spans="15:15" x14ac:dyDescent="0.2">
      <c r="O43278" s="62"/>
    </row>
    <row r="43279" spans="15:15" x14ac:dyDescent="0.2">
      <c r="O43279" s="62"/>
    </row>
    <row r="43280" spans="15:15" x14ac:dyDescent="0.2">
      <c r="O43280" s="62"/>
    </row>
    <row r="43281" spans="15:15" x14ac:dyDescent="0.2">
      <c r="O43281" s="62"/>
    </row>
    <row r="43282" spans="15:15" x14ac:dyDescent="0.2">
      <c r="O43282" s="62"/>
    </row>
    <row r="43283" spans="15:15" x14ac:dyDescent="0.2">
      <c r="O43283" s="62"/>
    </row>
    <row r="43284" spans="15:15" x14ac:dyDescent="0.2">
      <c r="O43284" s="62"/>
    </row>
    <row r="43285" spans="15:15" x14ac:dyDescent="0.2">
      <c r="O43285" s="62"/>
    </row>
    <row r="43286" spans="15:15" x14ac:dyDescent="0.2">
      <c r="O43286" s="62"/>
    </row>
    <row r="43287" spans="15:15" x14ac:dyDescent="0.2">
      <c r="O43287" s="62"/>
    </row>
    <row r="43288" spans="15:15" x14ac:dyDescent="0.2">
      <c r="O43288" s="62"/>
    </row>
    <row r="43289" spans="15:15" x14ac:dyDescent="0.2">
      <c r="O43289" s="62"/>
    </row>
    <row r="43290" spans="15:15" x14ac:dyDescent="0.2">
      <c r="O43290" s="62"/>
    </row>
    <row r="43291" spans="15:15" x14ac:dyDescent="0.2">
      <c r="O43291" s="62"/>
    </row>
    <row r="43292" spans="15:15" x14ac:dyDescent="0.2">
      <c r="O43292" s="62"/>
    </row>
    <row r="43293" spans="15:15" x14ac:dyDescent="0.2">
      <c r="O43293" s="62"/>
    </row>
    <row r="43294" spans="15:15" x14ac:dyDescent="0.2">
      <c r="O43294" s="62"/>
    </row>
    <row r="43295" spans="15:15" x14ac:dyDescent="0.2">
      <c r="O43295" s="62"/>
    </row>
    <row r="43296" spans="15:15" x14ac:dyDescent="0.2">
      <c r="O43296" s="62"/>
    </row>
    <row r="43297" spans="15:15" x14ac:dyDescent="0.2">
      <c r="O43297" s="62"/>
    </row>
    <row r="43298" spans="15:15" x14ac:dyDescent="0.2">
      <c r="O43298" s="62"/>
    </row>
    <row r="43299" spans="15:15" x14ac:dyDescent="0.2">
      <c r="O43299" s="62"/>
    </row>
    <row r="43300" spans="15:15" x14ac:dyDescent="0.2">
      <c r="O43300" s="62"/>
    </row>
    <row r="43301" spans="15:15" x14ac:dyDescent="0.2">
      <c r="O43301" s="62"/>
    </row>
    <row r="43302" spans="15:15" x14ac:dyDescent="0.2">
      <c r="O43302" s="62"/>
    </row>
    <row r="43303" spans="15:15" x14ac:dyDescent="0.2">
      <c r="O43303" s="62"/>
    </row>
    <row r="43304" spans="15:15" x14ac:dyDescent="0.2">
      <c r="O43304" s="62"/>
    </row>
    <row r="43305" spans="15:15" x14ac:dyDescent="0.2">
      <c r="O43305" s="62"/>
    </row>
    <row r="43306" spans="15:15" x14ac:dyDescent="0.2">
      <c r="O43306" s="62"/>
    </row>
    <row r="43307" spans="15:15" x14ac:dyDescent="0.2">
      <c r="O43307" s="62"/>
    </row>
    <row r="43308" spans="15:15" x14ac:dyDescent="0.2">
      <c r="O43308" s="62"/>
    </row>
    <row r="43309" spans="15:15" x14ac:dyDescent="0.2">
      <c r="O43309" s="62"/>
    </row>
    <row r="43310" spans="15:15" x14ac:dyDescent="0.2">
      <c r="O43310" s="62"/>
    </row>
    <row r="43311" spans="15:15" x14ac:dyDescent="0.2">
      <c r="O43311" s="62"/>
    </row>
    <row r="43312" spans="15:15" x14ac:dyDescent="0.2">
      <c r="O43312" s="62"/>
    </row>
    <row r="43313" spans="15:15" x14ac:dyDescent="0.2">
      <c r="O43313" s="62"/>
    </row>
    <row r="43314" spans="15:15" x14ac:dyDescent="0.2">
      <c r="O43314" s="62"/>
    </row>
    <row r="43315" spans="15:15" x14ac:dyDescent="0.2">
      <c r="O43315" s="62"/>
    </row>
    <row r="43316" spans="15:15" x14ac:dyDescent="0.2">
      <c r="O43316" s="62"/>
    </row>
    <row r="43317" spans="15:15" x14ac:dyDescent="0.2">
      <c r="O43317" s="62"/>
    </row>
    <row r="43318" spans="15:15" x14ac:dyDescent="0.2">
      <c r="O43318" s="62"/>
    </row>
    <row r="43319" spans="15:15" x14ac:dyDescent="0.2">
      <c r="O43319" s="62"/>
    </row>
    <row r="43320" spans="15:15" x14ac:dyDescent="0.2">
      <c r="O43320" s="62"/>
    </row>
    <row r="43321" spans="15:15" x14ac:dyDescent="0.2">
      <c r="O43321" s="62"/>
    </row>
    <row r="43322" spans="15:15" x14ac:dyDescent="0.2">
      <c r="O43322" s="62"/>
    </row>
    <row r="43323" spans="15:15" x14ac:dyDescent="0.2">
      <c r="O43323" s="62"/>
    </row>
    <row r="43324" spans="15:15" x14ac:dyDescent="0.2">
      <c r="O43324" s="62"/>
    </row>
    <row r="43325" spans="15:15" x14ac:dyDescent="0.2">
      <c r="O43325" s="62"/>
    </row>
    <row r="43326" spans="15:15" x14ac:dyDescent="0.2">
      <c r="O43326" s="62"/>
    </row>
    <row r="43327" spans="15:15" x14ac:dyDescent="0.2">
      <c r="O43327" s="62"/>
    </row>
    <row r="43328" spans="15:15" x14ac:dyDescent="0.2">
      <c r="O43328" s="62"/>
    </row>
    <row r="43329" spans="15:15" x14ac:dyDescent="0.2">
      <c r="O43329" s="62"/>
    </row>
    <row r="43330" spans="15:15" x14ac:dyDescent="0.2">
      <c r="O43330" s="62"/>
    </row>
    <row r="43331" spans="15:15" x14ac:dyDescent="0.2">
      <c r="O43331" s="62"/>
    </row>
    <row r="43332" spans="15:15" x14ac:dyDescent="0.2">
      <c r="O43332" s="62"/>
    </row>
    <row r="43333" spans="15:15" x14ac:dyDescent="0.2">
      <c r="O43333" s="62"/>
    </row>
    <row r="43334" spans="15:15" x14ac:dyDescent="0.2">
      <c r="O43334" s="62"/>
    </row>
    <row r="43335" spans="15:15" x14ac:dyDescent="0.2">
      <c r="O43335" s="62"/>
    </row>
    <row r="43336" spans="15:15" x14ac:dyDescent="0.2">
      <c r="O43336" s="62"/>
    </row>
    <row r="43337" spans="15:15" x14ac:dyDescent="0.2">
      <c r="O43337" s="62"/>
    </row>
    <row r="43338" spans="15:15" x14ac:dyDescent="0.2">
      <c r="O43338" s="62"/>
    </row>
    <row r="43339" spans="15:15" x14ac:dyDescent="0.2">
      <c r="O43339" s="62"/>
    </row>
    <row r="43340" spans="15:15" x14ac:dyDescent="0.2">
      <c r="O43340" s="62"/>
    </row>
    <row r="43341" spans="15:15" x14ac:dyDescent="0.2">
      <c r="O43341" s="62"/>
    </row>
    <row r="43342" spans="15:15" x14ac:dyDescent="0.2">
      <c r="O43342" s="62"/>
    </row>
    <row r="43343" spans="15:15" x14ac:dyDescent="0.2">
      <c r="O43343" s="62"/>
    </row>
    <row r="43344" spans="15:15" x14ac:dyDescent="0.2">
      <c r="O43344" s="62"/>
    </row>
    <row r="43345" spans="15:15" x14ac:dyDescent="0.2">
      <c r="O43345" s="62"/>
    </row>
    <row r="43346" spans="15:15" x14ac:dyDescent="0.2">
      <c r="O43346" s="62"/>
    </row>
    <row r="43347" spans="15:15" x14ac:dyDescent="0.2">
      <c r="O43347" s="62"/>
    </row>
    <row r="43348" spans="15:15" x14ac:dyDescent="0.2">
      <c r="O43348" s="62"/>
    </row>
    <row r="43349" spans="15:15" x14ac:dyDescent="0.2">
      <c r="O43349" s="62"/>
    </row>
    <row r="43350" spans="15:15" x14ac:dyDescent="0.2">
      <c r="O43350" s="62"/>
    </row>
    <row r="43351" spans="15:15" x14ac:dyDescent="0.2">
      <c r="O43351" s="62"/>
    </row>
    <row r="43352" spans="15:15" x14ac:dyDescent="0.2">
      <c r="O43352" s="62"/>
    </row>
    <row r="43353" spans="15:15" x14ac:dyDescent="0.2">
      <c r="O43353" s="62"/>
    </row>
    <row r="43354" spans="15:15" x14ac:dyDescent="0.2">
      <c r="O43354" s="62"/>
    </row>
    <row r="43355" spans="15:15" x14ac:dyDescent="0.2">
      <c r="O43355" s="62"/>
    </row>
    <row r="43356" spans="15:15" x14ac:dyDescent="0.2">
      <c r="O43356" s="62"/>
    </row>
    <row r="43357" spans="15:15" x14ac:dyDescent="0.2">
      <c r="O43357" s="62"/>
    </row>
    <row r="43358" spans="15:15" x14ac:dyDescent="0.2">
      <c r="O43358" s="62"/>
    </row>
    <row r="43359" spans="15:15" x14ac:dyDescent="0.2">
      <c r="O43359" s="62"/>
    </row>
    <row r="43360" spans="15:15" x14ac:dyDescent="0.2">
      <c r="O43360" s="62"/>
    </row>
    <row r="43361" spans="15:15" x14ac:dyDescent="0.2">
      <c r="O43361" s="62"/>
    </row>
    <row r="43362" spans="15:15" x14ac:dyDescent="0.2">
      <c r="O43362" s="62"/>
    </row>
    <row r="43363" spans="15:15" x14ac:dyDescent="0.2">
      <c r="O43363" s="62"/>
    </row>
    <row r="43364" spans="15:15" x14ac:dyDescent="0.2">
      <c r="O43364" s="62"/>
    </row>
    <row r="43365" spans="15:15" x14ac:dyDescent="0.2">
      <c r="O43365" s="62"/>
    </row>
    <row r="43366" spans="15:15" x14ac:dyDescent="0.2">
      <c r="O43366" s="62"/>
    </row>
    <row r="43367" spans="15:15" x14ac:dyDescent="0.2">
      <c r="O43367" s="62"/>
    </row>
    <row r="43368" spans="15:15" x14ac:dyDescent="0.2">
      <c r="O43368" s="62"/>
    </row>
    <row r="43369" spans="15:15" x14ac:dyDescent="0.2">
      <c r="O43369" s="62"/>
    </row>
    <row r="43370" spans="15:15" x14ac:dyDescent="0.2">
      <c r="O43370" s="62"/>
    </row>
    <row r="43371" spans="15:15" x14ac:dyDescent="0.2">
      <c r="O43371" s="62"/>
    </row>
    <row r="43372" spans="15:15" x14ac:dyDescent="0.2">
      <c r="O43372" s="62"/>
    </row>
    <row r="43373" spans="15:15" x14ac:dyDescent="0.2">
      <c r="O43373" s="62"/>
    </row>
    <row r="43374" spans="15:15" x14ac:dyDescent="0.2">
      <c r="O43374" s="62"/>
    </row>
    <row r="43375" spans="15:15" x14ac:dyDescent="0.2">
      <c r="O43375" s="62"/>
    </row>
    <row r="43376" spans="15:15" x14ac:dyDescent="0.2">
      <c r="O43376" s="62"/>
    </row>
    <row r="43377" spans="15:15" x14ac:dyDescent="0.2">
      <c r="O43377" s="62"/>
    </row>
    <row r="43378" spans="15:15" x14ac:dyDescent="0.2">
      <c r="O43378" s="62"/>
    </row>
    <row r="43379" spans="15:15" x14ac:dyDescent="0.2">
      <c r="O43379" s="62"/>
    </row>
    <row r="43380" spans="15:15" x14ac:dyDescent="0.2">
      <c r="O43380" s="62"/>
    </row>
    <row r="43381" spans="15:15" x14ac:dyDescent="0.2">
      <c r="O43381" s="62"/>
    </row>
    <row r="43382" spans="15:15" x14ac:dyDescent="0.2">
      <c r="O43382" s="62"/>
    </row>
    <row r="43383" spans="15:15" x14ac:dyDescent="0.2">
      <c r="O43383" s="62"/>
    </row>
    <row r="43384" spans="15:15" x14ac:dyDescent="0.2">
      <c r="O43384" s="62"/>
    </row>
    <row r="43385" spans="15:15" x14ac:dyDescent="0.2">
      <c r="O43385" s="62"/>
    </row>
    <row r="43386" spans="15:15" x14ac:dyDescent="0.2">
      <c r="O43386" s="62"/>
    </row>
    <row r="43387" spans="15:15" x14ac:dyDescent="0.2">
      <c r="O43387" s="62"/>
    </row>
    <row r="43388" spans="15:15" x14ac:dyDescent="0.2">
      <c r="O43388" s="62"/>
    </row>
    <row r="43389" spans="15:15" x14ac:dyDescent="0.2">
      <c r="O43389" s="62"/>
    </row>
    <row r="43390" spans="15:15" x14ac:dyDescent="0.2">
      <c r="O43390" s="62"/>
    </row>
    <row r="43391" spans="15:15" x14ac:dyDescent="0.2">
      <c r="O43391" s="62"/>
    </row>
    <row r="43392" spans="15:15" x14ac:dyDescent="0.2">
      <c r="O43392" s="62"/>
    </row>
    <row r="43393" spans="15:15" x14ac:dyDescent="0.2">
      <c r="O43393" s="62"/>
    </row>
    <row r="43394" spans="15:15" x14ac:dyDescent="0.2">
      <c r="O43394" s="62"/>
    </row>
    <row r="43395" spans="15:15" x14ac:dyDescent="0.2">
      <c r="O43395" s="62"/>
    </row>
    <row r="43396" spans="15:15" x14ac:dyDescent="0.2">
      <c r="O43396" s="62"/>
    </row>
    <row r="43397" spans="15:15" x14ac:dyDescent="0.2">
      <c r="O43397" s="62"/>
    </row>
    <row r="43398" spans="15:15" x14ac:dyDescent="0.2">
      <c r="O43398" s="62"/>
    </row>
    <row r="43399" spans="15:15" x14ac:dyDescent="0.2">
      <c r="O43399" s="62"/>
    </row>
    <row r="43400" spans="15:15" x14ac:dyDescent="0.2">
      <c r="O43400" s="62"/>
    </row>
    <row r="43401" spans="15:15" x14ac:dyDescent="0.2">
      <c r="O43401" s="62"/>
    </row>
    <row r="43402" spans="15:15" x14ac:dyDescent="0.2">
      <c r="O43402" s="62"/>
    </row>
    <row r="43403" spans="15:15" x14ac:dyDescent="0.2">
      <c r="O43403" s="62"/>
    </row>
    <row r="43404" spans="15:15" x14ac:dyDescent="0.2">
      <c r="O43404" s="62"/>
    </row>
    <row r="43405" spans="15:15" x14ac:dyDescent="0.2">
      <c r="O43405" s="62"/>
    </row>
    <row r="43406" spans="15:15" x14ac:dyDescent="0.2">
      <c r="O43406" s="62"/>
    </row>
    <row r="43407" spans="15:15" x14ac:dyDescent="0.2">
      <c r="O43407" s="62"/>
    </row>
    <row r="43408" spans="15:15" x14ac:dyDescent="0.2">
      <c r="O43408" s="62"/>
    </row>
    <row r="43409" spans="15:15" x14ac:dyDescent="0.2">
      <c r="O43409" s="62"/>
    </row>
    <row r="43410" spans="15:15" x14ac:dyDescent="0.2">
      <c r="O43410" s="62"/>
    </row>
    <row r="43411" spans="15:15" x14ac:dyDescent="0.2">
      <c r="O43411" s="62"/>
    </row>
    <row r="43412" spans="15:15" x14ac:dyDescent="0.2">
      <c r="O43412" s="62"/>
    </row>
    <row r="43413" spans="15:15" x14ac:dyDescent="0.2">
      <c r="O43413" s="62"/>
    </row>
    <row r="43414" spans="15:15" x14ac:dyDescent="0.2">
      <c r="O43414" s="62"/>
    </row>
    <row r="43415" spans="15:15" x14ac:dyDescent="0.2">
      <c r="O43415" s="62"/>
    </row>
    <row r="43416" spans="15:15" x14ac:dyDescent="0.2">
      <c r="O43416" s="62"/>
    </row>
    <row r="43417" spans="15:15" x14ac:dyDescent="0.2">
      <c r="O43417" s="62"/>
    </row>
    <row r="43418" spans="15:15" x14ac:dyDescent="0.2">
      <c r="O43418" s="62"/>
    </row>
    <row r="43419" spans="15:15" x14ac:dyDescent="0.2">
      <c r="O43419" s="62"/>
    </row>
    <row r="43420" spans="15:15" x14ac:dyDescent="0.2">
      <c r="O43420" s="62"/>
    </row>
    <row r="43421" spans="15:15" x14ac:dyDescent="0.2">
      <c r="O43421" s="62"/>
    </row>
    <row r="43422" spans="15:15" x14ac:dyDescent="0.2">
      <c r="O43422" s="62"/>
    </row>
    <row r="43423" spans="15:15" x14ac:dyDescent="0.2">
      <c r="O43423" s="62"/>
    </row>
    <row r="43424" spans="15:15" x14ac:dyDescent="0.2">
      <c r="O43424" s="62"/>
    </row>
    <row r="43425" spans="15:15" x14ac:dyDescent="0.2">
      <c r="O43425" s="62"/>
    </row>
    <row r="43426" spans="15:15" x14ac:dyDescent="0.2">
      <c r="O43426" s="62"/>
    </row>
    <row r="43427" spans="15:15" x14ac:dyDescent="0.2">
      <c r="O43427" s="62"/>
    </row>
    <row r="43428" spans="15:15" x14ac:dyDescent="0.2">
      <c r="O43428" s="62"/>
    </row>
    <row r="43429" spans="15:15" x14ac:dyDescent="0.2">
      <c r="O43429" s="62"/>
    </row>
    <row r="43430" spans="15:15" x14ac:dyDescent="0.2">
      <c r="O43430" s="62"/>
    </row>
    <row r="43431" spans="15:15" x14ac:dyDescent="0.2">
      <c r="O43431" s="62"/>
    </row>
    <row r="43432" spans="15:15" x14ac:dyDescent="0.2">
      <c r="O43432" s="62"/>
    </row>
    <row r="43433" spans="15:15" x14ac:dyDescent="0.2">
      <c r="O43433" s="62"/>
    </row>
    <row r="43434" spans="15:15" x14ac:dyDescent="0.2">
      <c r="O43434" s="62"/>
    </row>
    <row r="43435" spans="15:15" x14ac:dyDescent="0.2">
      <c r="O43435" s="62"/>
    </row>
    <row r="43436" spans="15:15" x14ac:dyDescent="0.2">
      <c r="O43436" s="62"/>
    </row>
    <row r="43437" spans="15:15" x14ac:dyDescent="0.2">
      <c r="O43437" s="62"/>
    </row>
    <row r="43438" spans="15:15" x14ac:dyDescent="0.2">
      <c r="O43438" s="62"/>
    </row>
    <row r="43439" spans="15:15" x14ac:dyDescent="0.2">
      <c r="O43439" s="62"/>
    </row>
    <row r="43440" spans="15:15" x14ac:dyDescent="0.2">
      <c r="O43440" s="62"/>
    </row>
    <row r="43441" spans="15:15" x14ac:dyDescent="0.2">
      <c r="O43441" s="62"/>
    </row>
    <row r="43442" spans="15:15" x14ac:dyDescent="0.2">
      <c r="O43442" s="62"/>
    </row>
    <row r="43443" spans="15:15" x14ac:dyDescent="0.2">
      <c r="O43443" s="62"/>
    </row>
    <row r="43444" spans="15:15" x14ac:dyDescent="0.2">
      <c r="O43444" s="62"/>
    </row>
    <row r="43445" spans="15:15" x14ac:dyDescent="0.2">
      <c r="O43445" s="62"/>
    </row>
    <row r="43446" spans="15:15" x14ac:dyDescent="0.2">
      <c r="O43446" s="62"/>
    </row>
    <row r="43447" spans="15:15" x14ac:dyDescent="0.2">
      <c r="O43447" s="62"/>
    </row>
    <row r="43448" spans="15:15" x14ac:dyDescent="0.2">
      <c r="O43448" s="62"/>
    </row>
    <row r="43449" spans="15:15" x14ac:dyDescent="0.2">
      <c r="O43449" s="62"/>
    </row>
    <row r="43450" spans="15:15" x14ac:dyDescent="0.2">
      <c r="O43450" s="62"/>
    </row>
    <row r="43451" spans="15:15" x14ac:dyDescent="0.2">
      <c r="O43451" s="62"/>
    </row>
    <row r="43452" spans="15:15" x14ac:dyDescent="0.2">
      <c r="O43452" s="62"/>
    </row>
    <row r="43453" spans="15:15" x14ac:dyDescent="0.2">
      <c r="O43453" s="62"/>
    </row>
    <row r="43454" spans="15:15" x14ac:dyDescent="0.2">
      <c r="O43454" s="62"/>
    </row>
    <row r="43455" spans="15:15" x14ac:dyDescent="0.2">
      <c r="O43455" s="62"/>
    </row>
    <row r="43456" spans="15:15" x14ac:dyDescent="0.2">
      <c r="O43456" s="62"/>
    </row>
    <row r="43457" spans="15:15" x14ac:dyDescent="0.2">
      <c r="O43457" s="62"/>
    </row>
    <row r="43458" spans="15:15" x14ac:dyDescent="0.2">
      <c r="O43458" s="62"/>
    </row>
    <row r="43459" spans="15:15" x14ac:dyDescent="0.2">
      <c r="O43459" s="62"/>
    </row>
    <row r="43460" spans="15:15" x14ac:dyDescent="0.2">
      <c r="O43460" s="62"/>
    </row>
    <row r="43461" spans="15:15" x14ac:dyDescent="0.2">
      <c r="O43461" s="62"/>
    </row>
    <row r="43462" spans="15:15" x14ac:dyDescent="0.2">
      <c r="O43462" s="62"/>
    </row>
    <row r="43463" spans="15:15" x14ac:dyDescent="0.2">
      <c r="O43463" s="62"/>
    </row>
    <row r="43464" spans="15:15" x14ac:dyDescent="0.2">
      <c r="O43464" s="62"/>
    </row>
    <row r="43465" spans="15:15" x14ac:dyDescent="0.2">
      <c r="O43465" s="62"/>
    </row>
    <row r="43466" spans="15:15" x14ac:dyDescent="0.2">
      <c r="O43466" s="62"/>
    </row>
    <row r="43467" spans="15:15" x14ac:dyDescent="0.2">
      <c r="O43467" s="62"/>
    </row>
    <row r="43468" spans="15:15" x14ac:dyDescent="0.2">
      <c r="O43468" s="62"/>
    </row>
    <row r="43469" spans="15:15" x14ac:dyDescent="0.2">
      <c r="O43469" s="62"/>
    </row>
    <row r="43470" spans="15:15" x14ac:dyDescent="0.2">
      <c r="O43470" s="62"/>
    </row>
    <row r="43471" spans="15:15" x14ac:dyDescent="0.2">
      <c r="O43471" s="62"/>
    </row>
    <row r="43472" spans="15:15" x14ac:dyDescent="0.2">
      <c r="O43472" s="62"/>
    </row>
    <row r="43473" spans="15:15" x14ac:dyDescent="0.2">
      <c r="O43473" s="62"/>
    </row>
    <row r="43474" spans="15:15" x14ac:dyDescent="0.2">
      <c r="O43474" s="62"/>
    </row>
    <row r="43475" spans="15:15" x14ac:dyDescent="0.2">
      <c r="O43475" s="62"/>
    </row>
    <row r="43476" spans="15:15" x14ac:dyDescent="0.2">
      <c r="O43476" s="62"/>
    </row>
    <row r="43477" spans="15:15" x14ac:dyDescent="0.2">
      <c r="O43477" s="62"/>
    </row>
    <row r="43478" spans="15:15" x14ac:dyDescent="0.2">
      <c r="O43478" s="62"/>
    </row>
    <row r="43479" spans="15:15" x14ac:dyDescent="0.2">
      <c r="O43479" s="62"/>
    </row>
    <row r="43480" spans="15:15" x14ac:dyDescent="0.2">
      <c r="O43480" s="62"/>
    </row>
    <row r="43481" spans="15:15" x14ac:dyDescent="0.2">
      <c r="O43481" s="62"/>
    </row>
    <row r="43482" spans="15:15" x14ac:dyDescent="0.2">
      <c r="O43482" s="62"/>
    </row>
    <row r="43483" spans="15:15" x14ac:dyDescent="0.2">
      <c r="O43483" s="62"/>
    </row>
    <row r="43484" spans="15:15" x14ac:dyDescent="0.2">
      <c r="O43484" s="62"/>
    </row>
    <row r="43485" spans="15:15" x14ac:dyDescent="0.2">
      <c r="O43485" s="62"/>
    </row>
    <row r="43486" spans="15:15" x14ac:dyDescent="0.2">
      <c r="O43486" s="62"/>
    </row>
    <row r="43487" spans="15:15" x14ac:dyDescent="0.2">
      <c r="O43487" s="62"/>
    </row>
    <row r="43488" spans="15:15" x14ac:dyDescent="0.2">
      <c r="O43488" s="62"/>
    </row>
    <row r="43489" spans="15:15" x14ac:dyDescent="0.2">
      <c r="O43489" s="62"/>
    </row>
    <row r="43490" spans="15:15" x14ac:dyDescent="0.2">
      <c r="O43490" s="62"/>
    </row>
    <row r="43491" spans="15:15" x14ac:dyDescent="0.2">
      <c r="O43491" s="62"/>
    </row>
    <row r="43492" spans="15:15" x14ac:dyDescent="0.2">
      <c r="O43492" s="62"/>
    </row>
    <row r="43493" spans="15:15" x14ac:dyDescent="0.2">
      <c r="O43493" s="62"/>
    </row>
    <row r="43494" spans="15:15" x14ac:dyDescent="0.2">
      <c r="O43494" s="62"/>
    </row>
    <row r="43495" spans="15:15" x14ac:dyDescent="0.2">
      <c r="O43495" s="62"/>
    </row>
    <row r="43496" spans="15:15" x14ac:dyDescent="0.2">
      <c r="O43496" s="62"/>
    </row>
    <row r="43497" spans="15:15" x14ac:dyDescent="0.2">
      <c r="O43497" s="62"/>
    </row>
    <row r="43498" spans="15:15" x14ac:dyDescent="0.2">
      <c r="O43498" s="62"/>
    </row>
    <row r="43499" spans="15:15" x14ac:dyDescent="0.2">
      <c r="O43499" s="62"/>
    </row>
    <row r="43500" spans="15:15" x14ac:dyDescent="0.2">
      <c r="O43500" s="62"/>
    </row>
    <row r="43501" spans="15:15" x14ac:dyDescent="0.2">
      <c r="O43501" s="62"/>
    </row>
    <row r="43502" spans="15:15" x14ac:dyDescent="0.2">
      <c r="O43502" s="62"/>
    </row>
    <row r="43503" spans="15:15" x14ac:dyDescent="0.2">
      <c r="O43503" s="62"/>
    </row>
    <row r="43504" spans="15:15" x14ac:dyDescent="0.2">
      <c r="O43504" s="62"/>
    </row>
    <row r="43505" spans="15:15" x14ac:dyDescent="0.2">
      <c r="O43505" s="62"/>
    </row>
    <row r="43506" spans="15:15" x14ac:dyDescent="0.2">
      <c r="O43506" s="62"/>
    </row>
    <row r="43507" spans="15:15" x14ac:dyDescent="0.2">
      <c r="O43507" s="62"/>
    </row>
    <row r="43508" spans="15:15" x14ac:dyDescent="0.2">
      <c r="O43508" s="62"/>
    </row>
    <row r="43509" spans="15:15" x14ac:dyDescent="0.2">
      <c r="O43509" s="62"/>
    </row>
    <row r="43510" spans="15:15" x14ac:dyDescent="0.2">
      <c r="O43510" s="62"/>
    </row>
    <row r="43511" spans="15:15" x14ac:dyDescent="0.2">
      <c r="O43511" s="62"/>
    </row>
    <row r="43512" spans="15:15" x14ac:dyDescent="0.2">
      <c r="O43512" s="62"/>
    </row>
    <row r="43513" spans="15:15" x14ac:dyDescent="0.2">
      <c r="O43513" s="62"/>
    </row>
    <row r="43514" spans="15:15" x14ac:dyDescent="0.2">
      <c r="O43514" s="62"/>
    </row>
    <row r="43515" spans="15:15" x14ac:dyDescent="0.2">
      <c r="O43515" s="62"/>
    </row>
    <row r="43516" spans="15:15" x14ac:dyDescent="0.2">
      <c r="O43516" s="62"/>
    </row>
    <row r="43517" spans="15:15" x14ac:dyDescent="0.2">
      <c r="O43517" s="62"/>
    </row>
    <row r="43518" spans="15:15" x14ac:dyDescent="0.2">
      <c r="O43518" s="62"/>
    </row>
    <row r="43519" spans="15:15" x14ac:dyDescent="0.2">
      <c r="O43519" s="62"/>
    </row>
    <row r="43520" spans="15:15" x14ac:dyDescent="0.2">
      <c r="O43520" s="62"/>
    </row>
    <row r="43521" spans="15:15" x14ac:dyDescent="0.2">
      <c r="O43521" s="62"/>
    </row>
    <row r="43522" spans="15:15" x14ac:dyDescent="0.2">
      <c r="O43522" s="62"/>
    </row>
    <row r="43523" spans="15:15" x14ac:dyDescent="0.2">
      <c r="O43523" s="62"/>
    </row>
    <row r="43524" spans="15:15" x14ac:dyDescent="0.2">
      <c r="O43524" s="62"/>
    </row>
    <row r="43525" spans="15:15" x14ac:dyDescent="0.2">
      <c r="O43525" s="62"/>
    </row>
    <row r="43526" spans="15:15" x14ac:dyDescent="0.2">
      <c r="O43526" s="62"/>
    </row>
    <row r="43527" spans="15:15" x14ac:dyDescent="0.2">
      <c r="O43527" s="62"/>
    </row>
    <row r="43528" spans="15:15" x14ac:dyDescent="0.2">
      <c r="O43528" s="62"/>
    </row>
    <row r="43529" spans="15:15" x14ac:dyDescent="0.2">
      <c r="O43529" s="62"/>
    </row>
    <row r="43530" spans="15:15" x14ac:dyDescent="0.2">
      <c r="O43530" s="62"/>
    </row>
    <row r="43531" spans="15:15" x14ac:dyDescent="0.2">
      <c r="O43531" s="62"/>
    </row>
    <row r="43532" spans="15:15" x14ac:dyDescent="0.2">
      <c r="O43532" s="62"/>
    </row>
    <row r="43533" spans="15:15" x14ac:dyDescent="0.2">
      <c r="O43533" s="62"/>
    </row>
    <row r="43534" spans="15:15" x14ac:dyDescent="0.2">
      <c r="O43534" s="62"/>
    </row>
    <row r="43535" spans="15:15" x14ac:dyDescent="0.2">
      <c r="O43535" s="62"/>
    </row>
    <row r="43536" spans="15:15" x14ac:dyDescent="0.2">
      <c r="O43536" s="62"/>
    </row>
    <row r="43537" spans="15:15" x14ac:dyDescent="0.2">
      <c r="O43537" s="62"/>
    </row>
    <row r="43538" spans="15:15" x14ac:dyDescent="0.2">
      <c r="O43538" s="62"/>
    </row>
    <row r="43539" spans="15:15" x14ac:dyDescent="0.2">
      <c r="O43539" s="62"/>
    </row>
    <row r="43540" spans="15:15" x14ac:dyDescent="0.2">
      <c r="O43540" s="62"/>
    </row>
    <row r="43541" spans="15:15" x14ac:dyDescent="0.2">
      <c r="O43541" s="62"/>
    </row>
    <row r="43542" spans="15:15" x14ac:dyDescent="0.2">
      <c r="O43542" s="62"/>
    </row>
    <row r="43543" spans="15:15" x14ac:dyDescent="0.2">
      <c r="O43543" s="62"/>
    </row>
    <row r="43544" spans="15:15" x14ac:dyDescent="0.2">
      <c r="O43544" s="62"/>
    </row>
    <row r="43545" spans="15:15" x14ac:dyDescent="0.2">
      <c r="O43545" s="62"/>
    </row>
    <row r="43546" spans="15:15" x14ac:dyDescent="0.2">
      <c r="O43546" s="62"/>
    </row>
    <row r="43547" spans="15:15" x14ac:dyDescent="0.2">
      <c r="O43547" s="62"/>
    </row>
    <row r="43548" spans="15:15" x14ac:dyDescent="0.2">
      <c r="O43548" s="62"/>
    </row>
    <row r="43549" spans="15:15" x14ac:dyDescent="0.2">
      <c r="O43549" s="62"/>
    </row>
    <row r="43550" spans="15:15" x14ac:dyDescent="0.2">
      <c r="O43550" s="62"/>
    </row>
    <row r="43551" spans="15:15" x14ac:dyDescent="0.2">
      <c r="O43551" s="62"/>
    </row>
    <row r="43552" spans="15:15" x14ac:dyDescent="0.2">
      <c r="O43552" s="62"/>
    </row>
    <row r="43553" spans="15:15" x14ac:dyDescent="0.2">
      <c r="O43553" s="62"/>
    </row>
    <row r="43554" spans="15:15" x14ac:dyDescent="0.2">
      <c r="O43554" s="62"/>
    </row>
    <row r="43555" spans="15:15" x14ac:dyDescent="0.2">
      <c r="O43555" s="62"/>
    </row>
    <row r="43556" spans="15:15" x14ac:dyDescent="0.2">
      <c r="O43556" s="62"/>
    </row>
    <row r="43557" spans="15:15" x14ac:dyDescent="0.2">
      <c r="O43557" s="62"/>
    </row>
    <row r="43558" spans="15:15" x14ac:dyDescent="0.2">
      <c r="O43558" s="62"/>
    </row>
    <row r="43559" spans="15:15" x14ac:dyDescent="0.2">
      <c r="O43559" s="62"/>
    </row>
    <row r="43560" spans="15:15" x14ac:dyDescent="0.2">
      <c r="O43560" s="62"/>
    </row>
    <row r="43561" spans="15:15" x14ac:dyDescent="0.2">
      <c r="O43561" s="62"/>
    </row>
    <row r="43562" spans="15:15" x14ac:dyDescent="0.2">
      <c r="O43562" s="62"/>
    </row>
    <row r="43563" spans="15:15" x14ac:dyDescent="0.2">
      <c r="O43563" s="62"/>
    </row>
    <row r="43564" spans="15:15" x14ac:dyDescent="0.2">
      <c r="O43564" s="62"/>
    </row>
    <row r="43565" spans="15:15" x14ac:dyDescent="0.2">
      <c r="O43565" s="62"/>
    </row>
    <row r="43566" spans="15:15" x14ac:dyDescent="0.2">
      <c r="O43566" s="62"/>
    </row>
    <row r="43567" spans="15:15" x14ac:dyDescent="0.2">
      <c r="O43567" s="62"/>
    </row>
    <row r="43568" spans="15:15" x14ac:dyDescent="0.2">
      <c r="O43568" s="62"/>
    </row>
    <row r="43569" spans="15:15" x14ac:dyDescent="0.2">
      <c r="O43569" s="62"/>
    </row>
    <row r="43570" spans="15:15" x14ac:dyDescent="0.2">
      <c r="O43570" s="62"/>
    </row>
    <row r="43571" spans="15:15" x14ac:dyDescent="0.2">
      <c r="O43571" s="62"/>
    </row>
    <row r="43572" spans="15:15" x14ac:dyDescent="0.2">
      <c r="O43572" s="62"/>
    </row>
    <row r="43573" spans="15:15" x14ac:dyDescent="0.2">
      <c r="O43573" s="62"/>
    </row>
    <row r="43574" spans="15:15" x14ac:dyDescent="0.2">
      <c r="O43574" s="62"/>
    </row>
    <row r="43575" spans="15:15" x14ac:dyDescent="0.2">
      <c r="O43575" s="62"/>
    </row>
    <row r="43576" spans="15:15" x14ac:dyDescent="0.2">
      <c r="O43576" s="62"/>
    </row>
    <row r="43577" spans="15:15" x14ac:dyDescent="0.2">
      <c r="O43577" s="62"/>
    </row>
    <row r="43578" spans="15:15" x14ac:dyDescent="0.2">
      <c r="O43578" s="62"/>
    </row>
    <row r="43579" spans="15:15" x14ac:dyDescent="0.2">
      <c r="O43579" s="62"/>
    </row>
    <row r="43580" spans="15:15" x14ac:dyDescent="0.2">
      <c r="O43580" s="62"/>
    </row>
    <row r="43581" spans="15:15" x14ac:dyDescent="0.2">
      <c r="O43581" s="62"/>
    </row>
    <row r="43582" spans="15:15" x14ac:dyDescent="0.2">
      <c r="O43582" s="62"/>
    </row>
    <row r="43583" spans="15:15" x14ac:dyDescent="0.2">
      <c r="O43583" s="62"/>
    </row>
    <row r="43584" spans="15:15" x14ac:dyDescent="0.2">
      <c r="O43584" s="62"/>
    </row>
    <row r="43585" spans="15:15" x14ac:dyDescent="0.2">
      <c r="O43585" s="62"/>
    </row>
    <row r="43586" spans="15:15" x14ac:dyDescent="0.2">
      <c r="O43586" s="62"/>
    </row>
    <row r="43587" spans="15:15" x14ac:dyDescent="0.2">
      <c r="O43587" s="62"/>
    </row>
    <row r="43588" spans="15:15" x14ac:dyDescent="0.2">
      <c r="O43588" s="62"/>
    </row>
    <row r="43589" spans="15:15" x14ac:dyDescent="0.2">
      <c r="O43589" s="62"/>
    </row>
    <row r="43590" spans="15:15" x14ac:dyDescent="0.2">
      <c r="O43590" s="62"/>
    </row>
    <row r="43591" spans="15:15" x14ac:dyDescent="0.2">
      <c r="O43591" s="62"/>
    </row>
    <row r="43592" spans="15:15" x14ac:dyDescent="0.2">
      <c r="O43592" s="62"/>
    </row>
    <row r="43593" spans="15:15" x14ac:dyDescent="0.2">
      <c r="O43593" s="62"/>
    </row>
    <row r="43594" spans="15:15" x14ac:dyDescent="0.2">
      <c r="O43594" s="62"/>
    </row>
    <row r="43595" spans="15:15" x14ac:dyDescent="0.2">
      <c r="O43595" s="62"/>
    </row>
    <row r="43596" spans="15:15" x14ac:dyDescent="0.2">
      <c r="O43596" s="62"/>
    </row>
    <row r="43597" spans="15:15" x14ac:dyDescent="0.2">
      <c r="O43597" s="62"/>
    </row>
    <row r="43598" spans="15:15" x14ac:dyDescent="0.2">
      <c r="O43598" s="62"/>
    </row>
    <row r="43599" spans="15:15" x14ac:dyDescent="0.2">
      <c r="O43599" s="62"/>
    </row>
    <row r="43600" spans="15:15" x14ac:dyDescent="0.2">
      <c r="O43600" s="62"/>
    </row>
    <row r="43601" spans="15:15" x14ac:dyDescent="0.2">
      <c r="O43601" s="62"/>
    </row>
    <row r="43602" spans="15:15" x14ac:dyDescent="0.2">
      <c r="O43602" s="62"/>
    </row>
    <row r="43603" spans="15:15" x14ac:dyDescent="0.2">
      <c r="O43603" s="62"/>
    </row>
    <row r="43604" spans="15:15" x14ac:dyDescent="0.2">
      <c r="O43604" s="62"/>
    </row>
    <row r="43605" spans="15:15" x14ac:dyDescent="0.2">
      <c r="O43605" s="62"/>
    </row>
    <row r="43606" spans="15:15" x14ac:dyDescent="0.2">
      <c r="O43606" s="62"/>
    </row>
    <row r="43607" spans="15:15" x14ac:dyDescent="0.2">
      <c r="O43607" s="62"/>
    </row>
    <row r="43608" spans="15:15" x14ac:dyDescent="0.2">
      <c r="O43608" s="62"/>
    </row>
    <row r="43609" spans="15:15" x14ac:dyDescent="0.2">
      <c r="O43609" s="62"/>
    </row>
    <row r="43610" spans="15:15" x14ac:dyDescent="0.2">
      <c r="O43610" s="62"/>
    </row>
    <row r="43611" spans="15:15" x14ac:dyDescent="0.2">
      <c r="O43611" s="62"/>
    </row>
    <row r="43612" spans="15:15" x14ac:dyDescent="0.2">
      <c r="O43612" s="62"/>
    </row>
    <row r="43613" spans="15:15" x14ac:dyDescent="0.2">
      <c r="O43613" s="62"/>
    </row>
    <row r="43614" spans="15:15" x14ac:dyDescent="0.2">
      <c r="O43614" s="62"/>
    </row>
    <row r="43615" spans="15:15" x14ac:dyDescent="0.2">
      <c r="O43615" s="62"/>
    </row>
    <row r="43616" spans="15:15" x14ac:dyDescent="0.2">
      <c r="O43616" s="62"/>
    </row>
    <row r="43617" spans="15:15" x14ac:dyDescent="0.2">
      <c r="O43617" s="62"/>
    </row>
    <row r="43618" spans="15:15" x14ac:dyDescent="0.2">
      <c r="O43618" s="62"/>
    </row>
    <row r="43619" spans="15:15" x14ac:dyDescent="0.2">
      <c r="O43619" s="62"/>
    </row>
    <row r="43620" spans="15:15" x14ac:dyDescent="0.2">
      <c r="O43620" s="62"/>
    </row>
    <row r="43621" spans="15:15" x14ac:dyDescent="0.2">
      <c r="O43621" s="62"/>
    </row>
    <row r="43622" spans="15:15" x14ac:dyDescent="0.2">
      <c r="O43622" s="62"/>
    </row>
    <row r="43623" spans="15:15" x14ac:dyDescent="0.2">
      <c r="O43623" s="62"/>
    </row>
    <row r="43624" spans="15:15" x14ac:dyDescent="0.2">
      <c r="O43624" s="62"/>
    </row>
    <row r="43625" spans="15:15" x14ac:dyDescent="0.2">
      <c r="O43625" s="62"/>
    </row>
    <row r="43626" spans="15:15" x14ac:dyDescent="0.2">
      <c r="O43626" s="62"/>
    </row>
    <row r="43627" spans="15:15" x14ac:dyDescent="0.2">
      <c r="O43627" s="62"/>
    </row>
    <row r="43628" spans="15:15" x14ac:dyDescent="0.2">
      <c r="O43628" s="62"/>
    </row>
    <row r="43629" spans="15:15" x14ac:dyDescent="0.2">
      <c r="O43629" s="62"/>
    </row>
    <row r="43630" spans="15:15" x14ac:dyDescent="0.2">
      <c r="O43630" s="62"/>
    </row>
    <row r="43631" spans="15:15" x14ac:dyDescent="0.2">
      <c r="O43631" s="62"/>
    </row>
    <row r="43632" spans="15:15" x14ac:dyDescent="0.2">
      <c r="O43632" s="62"/>
    </row>
    <row r="43633" spans="15:15" x14ac:dyDescent="0.2">
      <c r="O43633" s="62"/>
    </row>
    <row r="43634" spans="15:15" x14ac:dyDescent="0.2">
      <c r="O43634" s="62"/>
    </row>
    <row r="43635" spans="15:15" x14ac:dyDescent="0.2">
      <c r="O43635" s="62"/>
    </row>
    <row r="43636" spans="15:15" x14ac:dyDescent="0.2">
      <c r="O43636" s="62"/>
    </row>
    <row r="43637" spans="15:15" x14ac:dyDescent="0.2">
      <c r="O43637" s="62"/>
    </row>
    <row r="43638" spans="15:15" x14ac:dyDescent="0.2">
      <c r="O43638" s="62"/>
    </row>
    <row r="43639" spans="15:15" x14ac:dyDescent="0.2">
      <c r="O43639" s="62"/>
    </row>
    <row r="43640" spans="15:15" x14ac:dyDescent="0.2">
      <c r="O43640" s="62"/>
    </row>
    <row r="43641" spans="15:15" x14ac:dyDescent="0.2">
      <c r="O43641" s="62"/>
    </row>
    <row r="43642" spans="15:15" x14ac:dyDescent="0.2">
      <c r="O43642" s="62"/>
    </row>
    <row r="43643" spans="15:15" x14ac:dyDescent="0.2">
      <c r="O43643" s="62"/>
    </row>
    <row r="43644" spans="15:15" x14ac:dyDescent="0.2">
      <c r="O43644" s="62"/>
    </row>
    <row r="43645" spans="15:15" x14ac:dyDescent="0.2">
      <c r="O43645" s="62"/>
    </row>
    <row r="43646" spans="15:15" x14ac:dyDescent="0.2">
      <c r="O43646" s="62"/>
    </row>
    <row r="43647" spans="15:15" x14ac:dyDescent="0.2">
      <c r="O43647" s="62"/>
    </row>
    <row r="43648" spans="15:15" x14ac:dyDescent="0.2">
      <c r="O43648" s="62"/>
    </row>
    <row r="43649" spans="15:15" x14ac:dyDescent="0.2">
      <c r="O43649" s="62"/>
    </row>
    <row r="43650" spans="15:15" x14ac:dyDescent="0.2">
      <c r="O43650" s="62"/>
    </row>
    <row r="43651" spans="15:15" x14ac:dyDescent="0.2">
      <c r="O43651" s="62"/>
    </row>
    <row r="43652" spans="15:15" x14ac:dyDescent="0.2">
      <c r="O43652" s="62"/>
    </row>
    <row r="43653" spans="15:15" x14ac:dyDescent="0.2">
      <c r="O43653" s="62"/>
    </row>
    <row r="43654" spans="15:15" x14ac:dyDescent="0.2">
      <c r="O43654" s="62"/>
    </row>
    <row r="43655" spans="15:15" x14ac:dyDescent="0.2">
      <c r="O43655" s="62"/>
    </row>
    <row r="43656" spans="15:15" x14ac:dyDescent="0.2">
      <c r="O43656" s="62"/>
    </row>
    <row r="43657" spans="15:15" x14ac:dyDescent="0.2">
      <c r="O43657" s="62"/>
    </row>
    <row r="43658" spans="15:15" x14ac:dyDescent="0.2">
      <c r="O43658" s="62"/>
    </row>
    <row r="43659" spans="15:15" x14ac:dyDescent="0.2">
      <c r="O43659" s="62"/>
    </row>
    <row r="43660" spans="15:15" x14ac:dyDescent="0.2">
      <c r="O43660" s="62"/>
    </row>
    <row r="43661" spans="15:15" x14ac:dyDescent="0.2">
      <c r="O43661" s="62"/>
    </row>
    <row r="43662" spans="15:15" x14ac:dyDescent="0.2">
      <c r="O43662" s="62"/>
    </row>
    <row r="43663" spans="15:15" x14ac:dyDescent="0.2">
      <c r="O43663" s="62"/>
    </row>
    <row r="43664" spans="15:15" x14ac:dyDescent="0.2">
      <c r="O43664" s="62"/>
    </row>
    <row r="43665" spans="15:15" x14ac:dyDescent="0.2">
      <c r="O43665" s="62"/>
    </row>
    <row r="43666" spans="15:15" x14ac:dyDescent="0.2">
      <c r="O43666" s="62"/>
    </row>
    <row r="43667" spans="15:15" x14ac:dyDescent="0.2">
      <c r="O43667" s="62"/>
    </row>
    <row r="43668" spans="15:15" x14ac:dyDescent="0.2">
      <c r="O43668" s="62"/>
    </row>
    <row r="43669" spans="15:15" x14ac:dyDescent="0.2">
      <c r="O43669" s="62"/>
    </row>
    <row r="43670" spans="15:15" x14ac:dyDescent="0.2">
      <c r="O43670" s="62"/>
    </row>
    <row r="43671" spans="15:15" x14ac:dyDescent="0.2">
      <c r="O43671" s="62"/>
    </row>
    <row r="43672" spans="15:15" x14ac:dyDescent="0.2">
      <c r="O43672" s="62"/>
    </row>
    <row r="43673" spans="15:15" x14ac:dyDescent="0.2">
      <c r="O43673" s="62"/>
    </row>
    <row r="43674" spans="15:15" x14ac:dyDescent="0.2">
      <c r="O43674" s="62"/>
    </row>
    <row r="43675" spans="15:15" x14ac:dyDescent="0.2">
      <c r="O43675" s="62"/>
    </row>
    <row r="43676" spans="15:15" x14ac:dyDescent="0.2">
      <c r="O43676" s="62"/>
    </row>
    <row r="43677" spans="15:15" x14ac:dyDescent="0.2">
      <c r="O43677" s="62"/>
    </row>
    <row r="43678" spans="15:15" x14ac:dyDescent="0.2">
      <c r="O43678" s="62"/>
    </row>
    <row r="43679" spans="15:15" x14ac:dyDescent="0.2">
      <c r="O43679" s="62"/>
    </row>
    <row r="43680" spans="15:15" x14ac:dyDescent="0.2">
      <c r="O43680" s="62"/>
    </row>
    <row r="43681" spans="15:15" x14ac:dyDescent="0.2">
      <c r="O43681" s="62"/>
    </row>
    <row r="43682" spans="15:15" x14ac:dyDescent="0.2">
      <c r="O43682" s="62"/>
    </row>
    <row r="43683" spans="15:15" x14ac:dyDescent="0.2">
      <c r="O43683" s="62"/>
    </row>
    <row r="43684" spans="15:15" x14ac:dyDescent="0.2">
      <c r="O43684" s="62"/>
    </row>
    <row r="43685" spans="15:15" x14ac:dyDescent="0.2">
      <c r="O43685" s="62"/>
    </row>
    <row r="43686" spans="15:15" x14ac:dyDescent="0.2">
      <c r="O43686" s="62"/>
    </row>
    <row r="43687" spans="15:15" x14ac:dyDescent="0.2">
      <c r="O43687" s="62"/>
    </row>
    <row r="43688" spans="15:15" x14ac:dyDescent="0.2">
      <c r="O43688" s="62"/>
    </row>
    <row r="43689" spans="15:15" x14ac:dyDescent="0.2">
      <c r="O43689" s="62"/>
    </row>
    <row r="43690" spans="15:15" x14ac:dyDescent="0.2">
      <c r="O43690" s="62"/>
    </row>
    <row r="43691" spans="15:15" x14ac:dyDescent="0.2">
      <c r="O43691" s="62"/>
    </row>
    <row r="43692" spans="15:15" x14ac:dyDescent="0.2">
      <c r="O43692" s="62"/>
    </row>
    <row r="43693" spans="15:15" x14ac:dyDescent="0.2">
      <c r="O43693" s="62"/>
    </row>
    <row r="43694" spans="15:15" x14ac:dyDescent="0.2">
      <c r="O43694" s="62"/>
    </row>
    <row r="43695" spans="15:15" x14ac:dyDescent="0.2">
      <c r="O43695" s="62"/>
    </row>
    <row r="43696" spans="15:15" x14ac:dyDescent="0.2">
      <c r="O43696" s="62"/>
    </row>
    <row r="43697" spans="15:15" x14ac:dyDescent="0.2">
      <c r="O43697" s="62"/>
    </row>
    <row r="43698" spans="15:15" x14ac:dyDescent="0.2">
      <c r="O43698" s="62"/>
    </row>
    <row r="43699" spans="15:15" x14ac:dyDescent="0.2">
      <c r="O43699" s="62"/>
    </row>
    <row r="43700" spans="15:15" x14ac:dyDescent="0.2">
      <c r="O43700" s="62"/>
    </row>
    <row r="43701" spans="15:15" x14ac:dyDescent="0.2">
      <c r="O43701" s="62"/>
    </row>
    <row r="43702" spans="15:15" x14ac:dyDescent="0.2">
      <c r="O43702" s="62"/>
    </row>
    <row r="43703" spans="15:15" x14ac:dyDescent="0.2">
      <c r="O43703" s="62"/>
    </row>
    <row r="43704" spans="15:15" x14ac:dyDescent="0.2">
      <c r="O43704" s="62"/>
    </row>
    <row r="43705" spans="15:15" x14ac:dyDescent="0.2">
      <c r="O43705" s="62"/>
    </row>
    <row r="43706" spans="15:15" x14ac:dyDescent="0.2">
      <c r="O43706" s="62"/>
    </row>
    <row r="43707" spans="15:15" x14ac:dyDescent="0.2">
      <c r="O43707" s="62"/>
    </row>
    <row r="43708" spans="15:15" x14ac:dyDescent="0.2">
      <c r="O43708" s="62"/>
    </row>
    <row r="43709" spans="15:15" x14ac:dyDescent="0.2">
      <c r="O43709" s="62"/>
    </row>
    <row r="43710" spans="15:15" x14ac:dyDescent="0.2">
      <c r="O43710" s="62"/>
    </row>
    <row r="43711" spans="15:15" x14ac:dyDescent="0.2">
      <c r="O43711" s="62"/>
    </row>
    <row r="43712" spans="15:15" x14ac:dyDescent="0.2">
      <c r="O43712" s="62"/>
    </row>
    <row r="43713" spans="15:15" x14ac:dyDescent="0.2">
      <c r="O43713" s="62"/>
    </row>
    <row r="43714" spans="15:15" x14ac:dyDescent="0.2">
      <c r="O43714" s="62"/>
    </row>
    <row r="43715" spans="15:15" x14ac:dyDescent="0.2">
      <c r="O43715" s="62"/>
    </row>
    <row r="43716" spans="15:15" x14ac:dyDescent="0.2">
      <c r="O43716" s="62"/>
    </row>
    <row r="43717" spans="15:15" x14ac:dyDescent="0.2">
      <c r="O43717" s="62"/>
    </row>
    <row r="43718" spans="15:15" x14ac:dyDescent="0.2">
      <c r="O43718" s="62"/>
    </row>
    <row r="43719" spans="15:15" x14ac:dyDescent="0.2">
      <c r="O43719" s="62"/>
    </row>
    <row r="43720" spans="15:15" x14ac:dyDescent="0.2">
      <c r="O43720" s="62"/>
    </row>
    <row r="43721" spans="15:15" x14ac:dyDescent="0.2">
      <c r="O43721" s="62"/>
    </row>
    <row r="43722" spans="15:15" x14ac:dyDescent="0.2">
      <c r="O43722" s="62"/>
    </row>
    <row r="43723" spans="15:15" x14ac:dyDescent="0.2">
      <c r="O43723" s="62"/>
    </row>
    <row r="43724" spans="15:15" x14ac:dyDescent="0.2">
      <c r="O43724" s="62"/>
    </row>
    <row r="43725" spans="15:15" x14ac:dyDescent="0.2">
      <c r="O43725" s="62"/>
    </row>
    <row r="43726" spans="15:15" x14ac:dyDescent="0.2">
      <c r="O43726" s="62"/>
    </row>
    <row r="43727" spans="15:15" x14ac:dyDescent="0.2">
      <c r="O43727" s="62"/>
    </row>
    <row r="43728" spans="15:15" x14ac:dyDescent="0.2">
      <c r="O43728" s="62"/>
    </row>
    <row r="43729" spans="15:15" x14ac:dyDescent="0.2">
      <c r="O43729" s="62"/>
    </row>
    <row r="43730" spans="15:15" x14ac:dyDescent="0.2">
      <c r="O43730" s="62"/>
    </row>
    <row r="43731" spans="15:15" x14ac:dyDescent="0.2">
      <c r="O43731" s="62"/>
    </row>
    <row r="43732" spans="15:15" x14ac:dyDescent="0.2">
      <c r="O43732" s="62"/>
    </row>
    <row r="43733" spans="15:15" x14ac:dyDescent="0.2">
      <c r="O43733" s="62"/>
    </row>
    <row r="43734" spans="15:15" x14ac:dyDescent="0.2">
      <c r="O43734" s="62"/>
    </row>
    <row r="43735" spans="15:15" x14ac:dyDescent="0.2">
      <c r="O43735" s="62"/>
    </row>
    <row r="43736" spans="15:15" x14ac:dyDescent="0.2">
      <c r="O43736" s="62"/>
    </row>
    <row r="43737" spans="15:15" x14ac:dyDescent="0.2">
      <c r="O43737" s="62"/>
    </row>
    <row r="43738" spans="15:15" x14ac:dyDescent="0.2">
      <c r="O43738" s="62"/>
    </row>
    <row r="43739" spans="15:15" x14ac:dyDescent="0.2">
      <c r="O43739" s="62"/>
    </row>
    <row r="43740" spans="15:15" x14ac:dyDescent="0.2">
      <c r="O43740" s="62"/>
    </row>
    <row r="43741" spans="15:15" x14ac:dyDescent="0.2">
      <c r="O43741" s="62"/>
    </row>
    <row r="43742" spans="15:15" x14ac:dyDescent="0.2">
      <c r="O43742" s="62"/>
    </row>
    <row r="43743" spans="15:15" x14ac:dyDescent="0.2">
      <c r="O43743" s="62"/>
    </row>
    <row r="43744" spans="15:15" x14ac:dyDescent="0.2">
      <c r="O43744" s="62"/>
    </row>
    <row r="43745" spans="15:15" x14ac:dyDescent="0.2">
      <c r="O43745" s="62"/>
    </row>
    <row r="43746" spans="15:15" x14ac:dyDescent="0.2">
      <c r="O43746" s="62"/>
    </row>
    <row r="43747" spans="15:15" x14ac:dyDescent="0.2">
      <c r="O43747" s="62"/>
    </row>
    <row r="43748" spans="15:15" x14ac:dyDescent="0.2">
      <c r="O43748" s="62"/>
    </row>
    <row r="43749" spans="15:15" x14ac:dyDescent="0.2">
      <c r="O43749" s="62"/>
    </row>
    <row r="43750" spans="15:15" x14ac:dyDescent="0.2">
      <c r="O43750" s="62"/>
    </row>
    <row r="43751" spans="15:15" x14ac:dyDescent="0.2">
      <c r="O43751" s="62"/>
    </row>
    <row r="43752" spans="15:15" x14ac:dyDescent="0.2">
      <c r="O43752" s="62"/>
    </row>
    <row r="43753" spans="15:15" x14ac:dyDescent="0.2">
      <c r="O43753" s="62"/>
    </row>
    <row r="43754" spans="15:15" x14ac:dyDescent="0.2">
      <c r="O43754" s="62"/>
    </row>
    <row r="43755" spans="15:15" x14ac:dyDescent="0.2">
      <c r="O43755" s="62"/>
    </row>
    <row r="43756" spans="15:15" x14ac:dyDescent="0.2">
      <c r="O43756" s="62"/>
    </row>
    <row r="43757" spans="15:15" x14ac:dyDescent="0.2">
      <c r="O43757" s="62"/>
    </row>
    <row r="43758" spans="15:15" x14ac:dyDescent="0.2">
      <c r="O43758" s="62"/>
    </row>
    <row r="43759" spans="15:15" x14ac:dyDescent="0.2">
      <c r="O43759" s="62"/>
    </row>
    <row r="43760" spans="15:15" x14ac:dyDescent="0.2">
      <c r="O43760" s="62"/>
    </row>
    <row r="43761" spans="15:15" x14ac:dyDescent="0.2">
      <c r="O43761" s="62"/>
    </row>
    <row r="43762" spans="15:15" x14ac:dyDescent="0.2">
      <c r="O43762" s="62"/>
    </row>
    <row r="43763" spans="15:15" x14ac:dyDescent="0.2">
      <c r="O43763" s="62"/>
    </row>
    <row r="43764" spans="15:15" x14ac:dyDescent="0.2">
      <c r="O43764" s="62"/>
    </row>
    <row r="43765" spans="15:15" x14ac:dyDescent="0.2">
      <c r="O43765" s="62"/>
    </row>
    <row r="43766" spans="15:15" x14ac:dyDescent="0.2">
      <c r="O43766" s="62"/>
    </row>
    <row r="43767" spans="15:15" x14ac:dyDescent="0.2">
      <c r="O43767" s="62"/>
    </row>
    <row r="43768" spans="15:15" x14ac:dyDescent="0.2">
      <c r="O43768" s="62"/>
    </row>
    <row r="43769" spans="15:15" x14ac:dyDescent="0.2">
      <c r="O43769" s="62"/>
    </row>
    <row r="43770" spans="15:15" x14ac:dyDescent="0.2">
      <c r="O43770" s="62"/>
    </row>
    <row r="43771" spans="15:15" x14ac:dyDescent="0.2">
      <c r="O43771" s="62"/>
    </row>
    <row r="43772" spans="15:15" x14ac:dyDescent="0.2">
      <c r="O43772" s="62"/>
    </row>
    <row r="43773" spans="15:15" x14ac:dyDescent="0.2">
      <c r="O43773" s="62"/>
    </row>
    <row r="43774" spans="15:15" x14ac:dyDescent="0.2">
      <c r="O43774" s="62"/>
    </row>
    <row r="43775" spans="15:15" x14ac:dyDescent="0.2">
      <c r="O43775" s="62"/>
    </row>
    <row r="43776" spans="15:15" x14ac:dyDescent="0.2">
      <c r="O43776" s="62"/>
    </row>
    <row r="43777" spans="15:15" x14ac:dyDescent="0.2">
      <c r="O43777" s="62"/>
    </row>
    <row r="43778" spans="15:15" x14ac:dyDescent="0.2">
      <c r="O43778" s="62"/>
    </row>
    <row r="43779" spans="15:15" x14ac:dyDescent="0.2">
      <c r="O43779" s="62"/>
    </row>
    <row r="43780" spans="15:15" x14ac:dyDescent="0.2">
      <c r="O43780" s="62"/>
    </row>
    <row r="43781" spans="15:15" x14ac:dyDescent="0.2">
      <c r="O43781" s="62"/>
    </row>
    <row r="43782" spans="15:15" x14ac:dyDescent="0.2">
      <c r="O43782" s="62"/>
    </row>
    <row r="43783" spans="15:15" x14ac:dyDescent="0.2">
      <c r="O43783" s="62"/>
    </row>
    <row r="43784" spans="15:15" x14ac:dyDescent="0.2">
      <c r="O43784" s="62"/>
    </row>
    <row r="43785" spans="15:15" x14ac:dyDescent="0.2">
      <c r="O43785" s="62"/>
    </row>
    <row r="43786" spans="15:15" x14ac:dyDescent="0.2">
      <c r="O43786" s="62"/>
    </row>
    <row r="43787" spans="15:15" x14ac:dyDescent="0.2">
      <c r="O43787" s="62"/>
    </row>
    <row r="43788" spans="15:15" x14ac:dyDescent="0.2">
      <c r="O43788" s="62"/>
    </row>
    <row r="43789" spans="15:15" x14ac:dyDescent="0.2">
      <c r="O43789" s="62"/>
    </row>
    <row r="43790" spans="15:15" x14ac:dyDescent="0.2">
      <c r="O43790" s="62"/>
    </row>
    <row r="43791" spans="15:15" x14ac:dyDescent="0.2">
      <c r="O43791" s="62"/>
    </row>
    <row r="43792" spans="15:15" x14ac:dyDescent="0.2">
      <c r="O43792" s="62"/>
    </row>
    <row r="43793" spans="15:15" x14ac:dyDescent="0.2">
      <c r="O43793" s="62"/>
    </row>
    <row r="43794" spans="15:15" x14ac:dyDescent="0.2">
      <c r="O43794" s="62"/>
    </row>
    <row r="43795" spans="15:15" x14ac:dyDescent="0.2">
      <c r="O43795" s="62"/>
    </row>
    <row r="43796" spans="15:15" x14ac:dyDescent="0.2">
      <c r="O43796" s="62"/>
    </row>
    <row r="43797" spans="15:15" x14ac:dyDescent="0.2">
      <c r="O43797" s="62"/>
    </row>
    <row r="43798" spans="15:15" x14ac:dyDescent="0.2">
      <c r="O43798" s="62"/>
    </row>
    <row r="43799" spans="15:15" x14ac:dyDescent="0.2">
      <c r="O43799" s="62"/>
    </row>
    <row r="43800" spans="15:15" x14ac:dyDescent="0.2">
      <c r="O43800" s="62"/>
    </row>
    <row r="43801" spans="15:15" x14ac:dyDescent="0.2">
      <c r="O43801" s="62"/>
    </row>
    <row r="43802" spans="15:15" x14ac:dyDescent="0.2">
      <c r="O43802" s="62"/>
    </row>
    <row r="43803" spans="15:15" x14ac:dyDescent="0.2">
      <c r="O43803" s="62"/>
    </row>
    <row r="43804" spans="15:15" x14ac:dyDescent="0.2">
      <c r="O43804" s="62"/>
    </row>
    <row r="43805" spans="15:15" x14ac:dyDescent="0.2">
      <c r="O43805" s="62"/>
    </row>
    <row r="43806" spans="15:15" x14ac:dyDescent="0.2">
      <c r="O43806" s="62"/>
    </row>
    <row r="43807" spans="15:15" x14ac:dyDescent="0.2">
      <c r="O43807" s="62"/>
    </row>
    <row r="43808" spans="15:15" x14ac:dyDescent="0.2">
      <c r="O43808" s="62"/>
    </row>
    <row r="43809" spans="15:15" x14ac:dyDescent="0.2">
      <c r="O43809" s="62"/>
    </row>
    <row r="43810" spans="15:15" x14ac:dyDescent="0.2">
      <c r="O43810" s="62"/>
    </row>
    <row r="43811" spans="15:15" x14ac:dyDescent="0.2">
      <c r="O43811" s="62"/>
    </row>
    <row r="43812" spans="15:15" x14ac:dyDescent="0.2">
      <c r="O43812" s="62"/>
    </row>
    <row r="43813" spans="15:15" x14ac:dyDescent="0.2">
      <c r="O43813" s="62"/>
    </row>
    <row r="43814" spans="15:15" x14ac:dyDescent="0.2">
      <c r="O43814" s="62"/>
    </row>
    <row r="43815" spans="15:15" x14ac:dyDescent="0.2">
      <c r="O43815" s="62"/>
    </row>
    <row r="43816" spans="15:15" x14ac:dyDescent="0.2">
      <c r="O43816" s="62"/>
    </row>
    <row r="43817" spans="15:15" x14ac:dyDescent="0.2">
      <c r="O43817" s="62"/>
    </row>
    <row r="43818" spans="15:15" x14ac:dyDescent="0.2">
      <c r="O43818" s="62"/>
    </row>
    <row r="43819" spans="15:15" x14ac:dyDescent="0.2">
      <c r="O43819" s="62"/>
    </row>
    <row r="43820" spans="15:15" x14ac:dyDescent="0.2">
      <c r="O43820" s="62"/>
    </row>
    <row r="43821" spans="15:15" x14ac:dyDescent="0.2">
      <c r="O43821" s="62"/>
    </row>
    <row r="43822" spans="15:15" x14ac:dyDescent="0.2">
      <c r="O43822" s="62"/>
    </row>
    <row r="43823" spans="15:15" x14ac:dyDescent="0.2">
      <c r="O43823" s="62"/>
    </row>
    <row r="43824" spans="15:15" x14ac:dyDescent="0.2">
      <c r="O43824" s="62"/>
    </row>
    <row r="43825" spans="15:15" x14ac:dyDescent="0.2">
      <c r="O43825" s="62"/>
    </row>
    <row r="43826" spans="15:15" x14ac:dyDescent="0.2">
      <c r="O43826" s="62"/>
    </row>
    <row r="43827" spans="15:15" x14ac:dyDescent="0.2">
      <c r="O43827" s="62"/>
    </row>
    <row r="43828" spans="15:15" x14ac:dyDescent="0.2">
      <c r="O43828" s="62"/>
    </row>
    <row r="43829" spans="15:15" x14ac:dyDescent="0.2">
      <c r="O43829" s="62"/>
    </row>
    <row r="43830" spans="15:15" x14ac:dyDescent="0.2">
      <c r="O43830" s="62"/>
    </row>
    <row r="43831" spans="15:15" x14ac:dyDescent="0.2">
      <c r="O43831" s="62"/>
    </row>
    <row r="43832" spans="15:15" x14ac:dyDescent="0.2">
      <c r="O43832" s="62"/>
    </row>
    <row r="43833" spans="15:15" x14ac:dyDescent="0.2">
      <c r="O43833" s="62"/>
    </row>
    <row r="43834" spans="15:15" x14ac:dyDescent="0.2">
      <c r="O43834" s="62"/>
    </row>
    <row r="43835" spans="15:15" x14ac:dyDescent="0.2">
      <c r="O43835" s="62"/>
    </row>
    <row r="43836" spans="15:15" x14ac:dyDescent="0.2">
      <c r="O43836" s="62"/>
    </row>
    <row r="43837" spans="15:15" x14ac:dyDescent="0.2">
      <c r="O43837" s="62"/>
    </row>
    <row r="43838" spans="15:15" x14ac:dyDescent="0.2">
      <c r="O43838" s="62"/>
    </row>
    <row r="43839" spans="15:15" x14ac:dyDescent="0.2">
      <c r="O43839" s="62"/>
    </row>
    <row r="43840" spans="15:15" x14ac:dyDescent="0.2">
      <c r="O43840" s="62"/>
    </row>
    <row r="43841" spans="15:15" x14ac:dyDescent="0.2">
      <c r="O43841" s="62"/>
    </row>
    <row r="43842" spans="15:15" x14ac:dyDescent="0.2">
      <c r="O43842" s="62"/>
    </row>
    <row r="43843" spans="15:15" x14ac:dyDescent="0.2">
      <c r="O43843" s="62"/>
    </row>
    <row r="43844" spans="15:15" x14ac:dyDescent="0.2">
      <c r="O43844" s="62"/>
    </row>
    <row r="43845" spans="15:15" x14ac:dyDescent="0.2">
      <c r="O43845" s="62"/>
    </row>
    <row r="43846" spans="15:15" x14ac:dyDescent="0.2">
      <c r="O43846" s="62"/>
    </row>
    <row r="43847" spans="15:15" x14ac:dyDescent="0.2">
      <c r="O43847" s="62"/>
    </row>
    <row r="43848" spans="15:15" x14ac:dyDescent="0.2">
      <c r="O43848" s="62"/>
    </row>
    <row r="43849" spans="15:15" x14ac:dyDescent="0.2">
      <c r="O43849" s="62"/>
    </row>
    <row r="43850" spans="15:15" x14ac:dyDescent="0.2">
      <c r="O43850" s="62"/>
    </row>
    <row r="43851" spans="15:15" x14ac:dyDescent="0.2">
      <c r="O43851" s="62"/>
    </row>
    <row r="43852" spans="15:15" x14ac:dyDescent="0.2">
      <c r="O43852" s="62"/>
    </row>
    <row r="43853" spans="15:15" x14ac:dyDescent="0.2">
      <c r="O43853" s="62"/>
    </row>
    <row r="43854" spans="15:15" x14ac:dyDescent="0.2">
      <c r="O43854" s="62"/>
    </row>
    <row r="43855" spans="15:15" x14ac:dyDescent="0.2">
      <c r="O43855" s="62"/>
    </row>
    <row r="43856" spans="15:15" x14ac:dyDescent="0.2">
      <c r="O43856" s="62"/>
    </row>
    <row r="43857" spans="15:15" x14ac:dyDescent="0.2">
      <c r="O43857" s="62"/>
    </row>
    <row r="43858" spans="15:15" x14ac:dyDescent="0.2">
      <c r="O43858" s="62"/>
    </row>
    <row r="43859" spans="15:15" x14ac:dyDescent="0.2">
      <c r="O43859" s="62"/>
    </row>
    <row r="43860" spans="15:15" x14ac:dyDescent="0.2">
      <c r="O43860" s="62"/>
    </row>
    <row r="43861" spans="15:15" x14ac:dyDescent="0.2">
      <c r="O43861" s="62"/>
    </row>
    <row r="43862" spans="15:15" x14ac:dyDescent="0.2">
      <c r="O43862" s="62"/>
    </row>
    <row r="43863" spans="15:15" x14ac:dyDescent="0.2">
      <c r="O43863" s="62"/>
    </row>
    <row r="43864" spans="15:15" x14ac:dyDescent="0.2">
      <c r="O43864" s="62"/>
    </row>
    <row r="43865" spans="15:15" x14ac:dyDescent="0.2">
      <c r="O43865" s="62"/>
    </row>
    <row r="43866" spans="15:15" x14ac:dyDescent="0.2">
      <c r="O43866" s="62"/>
    </row>
    <row r="43867" spans="15:15" x14ac:dyDescent="0.2">
      <c r="O43867" s="62"/>
    </row>
    <row r="43868" spans="15:15" x14ac:dyDescent="0.2">
      <c r="O43868" s="62"/>
    </row>
    <row r="43869" spans="15:15" x14ac:dyDescent="0.2">
      <c r="O43869" s="62"/>
    </row>
    <row r="43870" spans="15:15" x14ac:dyDescent="0.2">
      <c r="O43870" s="62"/>
    </row>
    <row r="43871" spans="15:15" x14ac:dyDescent="0.2">
      <c r="O43871" s="62"/>
    </row>
    <row r="43872" spans="15:15" x14ac:dyDescent="0.2">
      <c r="O43872" s="62"/>
    </row>
    <row r="43873" spans="15:15" x14ac:dyDescent="0.2">
      <c r="O43873" s="62"/>
    </row>
    <row r="43874" spans="15:15" x14ac:dyDescent="0.2">
      <c r="O43874" s="62"/>
    </row>
    <row r="43875" spans="15:15" x14ac:dyDescent="0.2">
      <c r="O43875" s="62"/>
    </row>
    <row r="43876" spans="15:15" x14ac:dyDescent="0.2">
      <c r="O43876" s="62"/>
    </row>
    <row r="43877" spans="15:15" x14ac:dyDescent="0.2">
      <c r="O43877" s="62"/>
    </row>
    <row r="43878" spans="15:15" x14ac:dyDescent="0.2">
      <c r="O43878" s="62"/>
    </row>
    <row r="43879" spans="15:15" x14ac:dyDescent="0.2">
      <c r="O43879" s="62"/>
    </row>
    <row r="43880" spans="15:15" x14ac:dyDescent="0.2">
      <c r="O43880" s="62"/>
    </row>
    <row r="43881" spans="15:15" x14ac:dyDescent="0.2">
      <c r="O43881" s="62"/>
    </row>
    <row r="43882" spans="15:15" x14ac:dyDescent="0.2">
      <c r="O43882" s="62"/>
    </row>
    <row r="43883" spans="15:15" x14ac:dyDescent="0.2">
      <c r="O43883" s="62"/>
    </row>
    <row r="43884" spans="15:15" x14ac:dyDescent="0.2">
      <c r="O43884" s="62"/>
    </row>
    <row r="43885" spans="15:15" x14ac:dyDescent="0.2">
      <c r="O43885" s="62"/>
    </row>
    <row r="43886" spans="15:15" x14ac:dyDescent="0.2">
      <c r="O43886" s="62"/>
    </row>
    <row r="43887" spans="15:15" x14ac:dyDescent="0.2">
      <c r="O43887" s="62"/>
    </row>
    <row r="43888" spans="15:15" x14ac:dyDescent="0.2">
      <c r="O43888" s="62"/>
    </row>
    <row r="43889" spans="15:15" x14ac:dyDescent="0.2">
      <c r="O43889" s="62"/>
    </row>
    <row r="43890" spans="15:15" x14ac:dyDescent="0.2">
      <c r="O43890" s="62"/>
    </row>
    <row r="43891" spans="15:15" x14ac:dyDescent="0.2">
      <c r="O43891" s="62"/>
    </row>
    <row r="43892" spans="15:15" x14ac:dyDescent="0.2">
      <c r="O43892" s="62"/>
    </row>
    <row r="43893" spans="15:15" x14ac:dyDescent="0.2">
      <c r="O43893" s="62"/>
    </row>
    <row r="43894" spans="15:15" x14ac:dyDescent="0.2">
      <c r="O43894" s="62"/>
    </row>
    <row r="43895" spans="15:15" x14ac:dyDescent="0.2">
      <c r="O43895" s="62"/>
    </row>
    <row r="43896" spans="15:15" x14ac:dyDescent="0.2">
      <c r="O43896" s="62"/>
    </row>
    <row r="43897" spans="15:15" x14ac:dyDescent="0.2">
      <c r="O43897" s="62"/>
    </row>
    <row r="43898" spans="15:15" x14ac:dyDescent="0.2">
      <c r="O43898" s="62"/>
    </row>
    <row r="43899" spans="15:15" x14ac:dyDescent="0.2">
      <c r="O43899" s="62"/>
    </row>
    <row r="43900" spans="15:15" x14ac:dyDescent="0.2">
      <c r="O43900" s="62"/>
    </row>
    <row r="43901" spans="15:15" x14ac:dyDescent="0.2">
      <c r="O43901" s="62"/>
    </row>
    <row r="43902" spans="15:15" x14ac:dyDescent="0.2">
      <c r="O43902" s="62"/>
    </row>
    <row r="43903" spans="15:15" x14ac:dyDescent="0.2">
      <c r="O43903" s="62"/>
    </row>
    <row r="43904" spans="15:15" x14ac:dyDescent="0.2">
      <c r="O43904" s="62"/>
    </row>
    <row r="43905" spans="15:15" x14ac:dyDescent="0.2">
      <c r="O43905" s="62"/>
    </row>
    <row r="43906" spans="15:15" x14ac:dyDescent="0.2">
      <c r="O43906" s="62"/>
    </row>
    <row r="43907" spans="15:15" x14ac:dyDescent="0.2">
      <c r="O43907" s="62"/>
    </row>
    <row r="43908" spans="15:15" x14ac:dyDescent="0.2">
      <c r="O43908" s="62"/>
    </row>
    <row r="43909" spans="15:15" x14ac:dyDescent="0.2">
      <c r="O43909" s="62"/>
    </row>
    <row r="43910" spans="15:15" x14ac:dyDescent="0.2">
      <c r="O43910" s="62"/>
    </row>
    <row r="43911" spans="15:15" x14ac:dyDescent="0.2">
      <c r="O43911" s="62"/>
    </row>
    <row r="43912" spans="15:15" x14ac:dyDescent="0.2">
      <c r="O43912" s="62"/>
    </row>
    <row r="43913" spans="15:15" x14ac:dyDescent="0.2">
      <c r="O43913" s="62"/>
    </row>
    <row r="43914" spans="15:15" x14ac:dyDescent="0.2">
      <c r="O43914" s="62"/>
    </row>
    <row r="43915" spans="15:15" x14ac:dyDescent="0.2">
      <c r="O43915" s="62"/>
    </row>
    <row r="43916" spans="15:15" x14ac:dyDescent="0.2">
      <c r="O43916" s="62"/>
    </row>
    <row r="43917" spans="15:15" x14ac:dyDescent="0.2">
      <c r="O43917" s="62"/>
    </row>
    <row r="43918" spans="15:15" x14ac:dyDescent="0.2">
      <c r="O43918" s="62"/>
    </row>
    <row r="43919" spans="15:15" x14ac:dyDescent="0.2">
      <c r="O43919" s="62"/>
    </row>
    <row r="43920" spans="15:15" x14ac:dyDescent="0.2">
      <c r="O43920" s="62"/>
    </row>
    <row r="43921" spans="15:15" x14ac:dyDescent="0.2">
      <c r="O43921" s="62"/>
    </row>
    <row r="43922" spans="15:15" x14ac:dyDescent="0.2">
      <c r="O43922" s="62"/>
    </row>
    <row r="43923" spans="15:15" x14ac:dyDescent="0.2">
      <c r="O43923" s="62"/>
    </row>
    <row r="43924" spans="15:15" x14ac:dyDescent="0.2">
      <c r="O43924" s="62"/>
    </row>
    <row r="43925" spans="15:15" x14ac:dyDescent="0.2">
      <c r="O43925" s="62"/>
    </row>
    <row r="43926" spans="15:15" x14ac:dyDescent="0.2">
      <c r="O43926" s="62"/>
    </row>
    <row r="43927" spans="15:15" x14ac:dyDescent="0.2">
      <c r="O43927" s="62"/>
    </row>
    <row r="43928" spans="15:15" x14ac:dyDescent="0.2">
      <c r="O43928" s="62"/>
    </row>
    <row r="43929" spans="15:15" x14ac:dyDescent="0.2">
      <c r="O43929" s="62"/>
    </row>
    <row r="43930" spans="15:15" x14ac:dyDescent="0.2">
      <c r="O43930" s="62"/>
    </row>
    <row r="43931" spans="15:15" x14ac:dyDescent="0.2">
      <c r="O43931" s="62"/>
    </row>
    <row r="43932" spans="15:15" x14ac:dyDescent="0.2">
      <c r="O43932" s="62"/>
    </row>
    <row r="43933" spans="15:15" x14ac:dyDescent="0.2">
      <c r="O43933" s="62"/>
    </row>
    <row r="43934" spans="15:15" x14ac:dyDescent="0.2">
      <c r="O43934" s="62"/>
    </row>
    <row r="43935" spans="15:15" x14ac:dyDescent="0.2">
      <c r="O43935" s="62"/>
    </row>
    <row r="43936" spans="15:15" x14ac:dyDescent="0.2">
      <c r="O43936" s="62"/>
    </row>
    <row r="43937" spans="15:15" x14ac:dyDescent="0.2">
      <c r="O43937" s="62"/>
    </row>
    <row r="43938" spans="15:15" x14ac:dyDescent="0.2">
      <c r="O43938" s="62"/>
    </row>
    <row r="43939" spans="15:15" x14ac:dyDescent="0.2">
      <c r="O43939" s="62"/>
    </row>
    <row r="43940" spans="15:15" x14ac:dyDescent="0.2">
      <c r="O43940" s="62"/>
    </row>
    <row r="43941" spans="15:15" x14ac:dyDescent="0.2">
      <c r="O43941" s="62"/>
    </row>
    <row r="43942" spans="15:15" x14ac:dyDescent="0.2">
      <c r="O43942" s="62"/>
    </row>
    <row r="43943" spans="15:15" x14ac:dyDescent="0.2">
      <c r="O43943" s="62"/>
    </row>
    <row r="43944" spans="15:15" x14ac:dyDescent="0.2">
      <c r="O43944" s="62"/>
    </row>
    <row r="43945" spans="15:15" x14ac:dyDescent="0.2">
      <c r="O43945" s="62"/>
    </row>
    <row r="43946" spans="15:15" x14ac:dyDescent="0.2">
      <c r="O43946" s="62"/>
    </row>
    <row r="43947" spans="15:15" x14ac:dyDescent="0.2">
      <c r="O43947" s="62"/>
    </row>
    <row r="43948" spans="15:15" x14ac:dyDescent="0.2">
      <c r="O43948" s="62"/>
    </row>
    <row r="43949" spans="15:15" x14ac:dyDescent="0.2">
      <c r="O43949" s="62"/>
    </row>
    <row r="43950" spans="15:15" x14ac:dyDescent="0.2">
      <c r="O43950" s="62"/>
    </row>
    <row r="43951" spans="15:15" x14ac:dyDescent="0.2">
      <c r="O43951" s="62"/>
    </row>
    <row r="43952" spans="15:15" x14ac:dyDescent="0.2">
      <c r="O43952" s="62"/>
    </row>
    <row r="43953" spans="15:15" x14ac:dyDescent="0.2">
      <c r="O43953" s="62"/>
    </row>
    <row r="43954" spans="15:15" x14ac:dyDescent="0.2">
      <c r="O43954" s="62"/>
    </row>
    <row r="43955" spans="15:15" x14ac:dyDescent="0.2">
      <c r="O43955" s="62"/>
    </row>
    <row r="43956" spans="15:15" x14ac:dyDescent="0.2">
      <c r="O43956" s="62"/>
    </row>
    <row r="43957" spans="15:15" x14ac:dyDescent="0.2">
      <c r="O43957" s="62"/>
    </row>
    <row r="43958" spans="15:15" x14ac:dyDescent="0.2">
      <c r="O43958" s="62"/>
    </row>
    <row r="43959" spans="15:15" x14ac:dyDescent="0.2">
      <c r="O43959" s="62"/>
    </row>
    <row r="43960" spans="15:15" x14ac:dyDescent="0.2">
      <c r="O43960" s="62"/>
    </row>
    <row r="43961" spans="15:15" x14ac:dyDescent="0.2">
      <c r="O43961" s="62"/>
    </row>
    <row r="43962" spans="15:15" x14ac:dyDescent="0.2">
      <c r="O43962" s="62"/>
    </row>
    <row r="43963" spans="15:15" x14ac:dyDescent="0.2">
      <c r="O43963" s="62"/>
    </row>
    <row r="43964" spans="15:15" x14ac:dyDescent="0.2">
      <c r="O43964" s="62"/>
    </row>
    <row r="43965" spans="15:15" x14ac:dyDescent="0.2">
      <c r="O43965" s="62"/>
    </row>
    <row r="43966" spans="15:15" x14ac:dyDescent="0.2">
      <c r="O43966" s="62"/>
    </row>
    <row r="43967" spans="15:15" x14ac:dyDescent="0.2">
      <c r="O43967" s="62"/>
    </row>
    <row r="43968" spans="15:15" x14ac:dyDescent="0.2">
      <c r="O43968" s="62"/>
    </row>
    <row r="43969" spans="15:15" x14ac:dyDescent="0.2">
      <c r="O43969" s="62"/>
    </row>
    <row r="43970" spans="15:15" x14ac:dyDescent="0.2">
      <c r="O43970" s="62"/>
    </row>
    <row r="43971" spans="15:15" x14ac:dyDescent="0.2">
      <c r="O43971" s="62"/>
    </row>
    <row r="43972" spans="15:15" x14ac:dyDescent="0.2">
      <c r="O43972" s="62"/>
    </row>
    <row r="43973" spans="15:15" x14ac:dyDescent="0.2">
      <c r="O43973" s="62"/>
    </row>
    <row r="43974" spans="15:15" x14ac:dyDescent="0.2">
      <c r="O43974" s="62"/>
    </row>
    <row r="43975" spans="15:15" x14ac:dyDescent="0.2">
      <c r="O43975" s="62"/>
    </row>
    <row r="43976" spans="15:15" x14ac:dyDescent="0.2">
      <c r="O43976" s="62"/>
    </row>
    <row r="43977" spans="15:15" x14ac:dyDescent="0.2">
      <c r="O43977" s="62"/>
    </row>
    <row r="43978" spans="15:15" x14ac:dyDescent="0.2">
      <c r="O43978" s="62"/>
    </row>
    <row r="43979" spans="15:15" x14ac:dyDescent="0.2">
      <c r="O43979" s="62"/>
    </row>
    <row r="43980" spans="15:15" x14ac:dyDescent="0.2">
      <c r="O43980" s="62"/>
    </row>
    <row r="43981" spans="15:15" x14ac:dyDescent="0.2">
      <c r="O43981" s="62"/>
    </row>
    <row r="43982" spans="15:15" x14ac:dyDescent="0.2">
      <c r="O43982" s="62"/>
    </row>
    <row r="43983" spans="15:15" x14ac:dyDescent="0.2">
      <c r="O43983" s="62"/>
    </row>
    <row r="43984" spans="15:15" x14ac:dyDescent="0.2">
      <c r="O43984" s="62"/>
    </row>
    <row r="43985" spans="15:15" x14ac:dyDescent="0.2">
      <c r="O43985" s="62"/>
    </row>
    <row r="43986" spans="15:15" x14ac:dyDescent="0.2">
      <c r="O43986" s="62"/>
    </row>
    <row r="43987" spans="15:15" x14ac:dyDescent="0.2">
      <c r="O43987" s="62"/>
    </row>
    <row r="43988" spans="15:15" x14ac:dyDescent="0.2">
      <c r="O43988" s="62"/>
    </row>
    <row r="43989" spans="15:15" x14ac:dyDescent="0.2">
      <c r="O43989" s="62"/>
    </row>
    <row r="43990" spans="15:15" x14ac:dyDescent="0.2">
      <c r="O43990" s="62"/>
    </row>
    <row r="43991" spans="15:15" x14ac:dyDescent="0.2">
      <c r="O43991" s="62"/>
    </row>
    <row r="43992" spans="15:15" x14ac:dyDescent="0.2">
      <c r="O43992" s="62"/>
    </row>
    <row r="43993" spans="15:15" x14ac:dyDescent="0.2">
      <c r="O43993" s="62"/>
    </row>
    <row r="43994" spans="15:15" x14ac:dyDescent="0.2">
      <c r="O43994" s="62"/>
    </row>
    <row r="43995" spans="15:15" x14ac:dyDescent="0.2">
      <c r="O43995" s="62"/>
    </row>
    <row r="43996" spans="15:15" x14ac:dyDescent="0.2">
      <c r="O43996" s="62"/>
    </row>
    <row r="43997" spans="15:15" x14ac:dyDescent="0.2">
      <c r="O43997" s="62"/>
    </row>
    <row r="43998" spans="15:15" x14ac:dyDescent="0.2">
      <c r="O43998" s="62"/>
    </row>
    <row r="43999" spans="15:15" x14ac:dyDescent="0.2">
      <c r="O43999" s="62"/>
    </row>
    <row r="44000" spans="15:15" x14ac:dyDescent="0.2">
      <c r="O44000" s="62"/>
    </row>
    <row r="44001" spans="15:15" x14ac:dyDescent="0.2">
      <c r="O44001" s="62"/>
    </row>
    <row r="44002" spans="15:15" x14ac:dyDescent="0.2">
      <c r="O44002" s="62"/>
    </row>
    <row r="44003" spans="15:15" x14ac:dyDescent="0.2">
      <c r="O44003" s="62"/>
    </row>
    <row r="44004" spans="15:15" x14ac:dyDescent="0.2">
      <c r="O44004" s="62"/>
    </row>
    <row r="44005" spans="15:15" x14ac:dyDescent="0.2">
      <c r="O44005" s="62"/>
    </row>
    <row r="44006" spans="15:15" x14ac:dyDescent="0.2">
      <c r="O44006" s="62"/>
    </row>
    <row r="44007" spans="15:15" x14ac:dyDescent="0.2">
      <c r="O44007" s="62"/>
    </row>
    <row r="44008" spans="15:15" x14ac:dyDescent="0.2">
      <c r="O44008" s="62"/>
    </row>
    <row r="44009" spans="15:15" x14ac:dyDescent="0.2">
      <c r="O44009" s="62"/>
    </row>
    <row r="44010" spans="15:15" x14ac:dyDescent="0.2">
      <c r="O44010" s="62"/>
    </row>
    <row r="44011" spans="15:15" x14ac:dyDescent="0.2">
      <c r="O44011" s="62"/>
    </row>
    <row r="44012" spans="15:15" x14ac:dyDescent="0.2">
      <c r="O44012" s="62"/>
    </row>
    <row r="44013" spans="15:15" x14ac:dyDescent="0.2">
      <c r="O44013" s="62"/>
    </row>
    <row r="44014" spans="15:15" x14ac:dyDescent="0.2">
      <c r="O44014" s="62"/>
    </row>
    <row r="44015" spans="15:15" x14ac:dyDescent="0.2">
      <c r="O44015" s="62"/>
    </row>
    <row r="44016" spans="15:15" x14ac:dyDescent="0.2">
      <c r="O44016" s="62"/>
    </row>
    <row r="44017" spans="15:15" x14ac:dyDescent="0.2">
      <c r="O44017" s="62"/>
    </row>
    <row r="44018" spans="15:15" x14ac:dyDescent="0.2">
      <c r="O44018" s="62"/>
    </row>
    <row r="44019" spans="15:15" x14ac:dyDescent="0.2">
      <c r="O44019" s="62"/>
    </row>
    <row r="44020" spans="15:15" x14ac:dyDescent="0.2">
      <c r="O44020" s="62"/>
    </row>
    <row r="44021" spans="15:15" x14ac:dyDescent="0.2">
      <c r="O44021" s="62"/>
    </row>
    <row r="44022" spans="15:15" x14ac:dyDescent="0.2">
      <c r="O44022" s="62"/>
    </row>
    <row r="44023" spans="15:15" x14ac:dyDescent="0.2">
      <c r="O44023" s="62"/>
    </row>
    <row r="44024" spans="15:15" x14ac:dyDescent="0.2">
      <c r="O44024" s="62"/>
    </row>
    <row r="44025" spans="15:15" x14ac:dyDescent="0.2">
      <c r="O44025" s="62"/>
    </row>
    <row r="44026" spans="15:15" x14ac:dyDescent="0.2">
      <c r="O44026" s="62"/>
    </row>
    <row r="44027" spans="15:15" x14ac:dyDescent="0.2">
      <c r="O44027" s="62"/>
    </row>
    <row r="44028" spans="15:15" x14ac:dyDescent="0.2">
      <c r="O44028" s="62"/>
    </row>
    <row r="44029" spans="15:15" x14ac:dyDescent="0.2">
      <c r="O44029" s="62"/>
    </row>
    <row r="44030" spans="15:15" x14ac:dyDescent="0.2">
      <c r="O44030" s="62"/>
    </row>
    <row r="44031" spans="15:15" x14ac:dyDescent="0.2">
      <c r="O44031" s="62"/>
    </row>
    <row r="44032" spans="15:15" x14ac:dyDescent="0.2">
      <c r="O44032" s="62"/>
    </row>
    <row r="44033" spans="15:15" x14ac:dyDescent="0.2">
      <c r="O44033" s="62"/>
    </row>
    <row r="44034" spans="15:15" x14ac:dyDescent="0.2">
      <c r="O44034" s="62"/>
    </row>
    <row r="44035" spans="15:15" x14ac:dyDescent="0.2">
      <c r="O44035" s="62"/>
    </row>
    <row r="44036" spans="15:15" x14ac:dyDescent="0.2">
      <c r="O44036" s="62"/>
    </row>
    <row r="44037" spans="15:15" x14ac:dyDescent="0.2">
      <c r="O44037" s="62"/>
    </row>
    <row r="44038" spans="15:15" x14ac:dyDescent="0.2">
      <c r="O44038" s="62"/>
    </row>
    <row r="44039" spans="15:15" x14ac:dyDescent="0.2">
      <c r="O44039" s="62"/>
    </row>
    <row r="44040" spans="15:15" x14ac:dyDescent="0.2">
      <c r="O44040" s="62"/>
    </row>
    <row r="44041" spans="15:15" x14ac:dyDescent="0.2">
      <c r="O44041" s="62"/>
    </row>
    <row r="44042" spans="15:15" x14ac:dyDescent="0.2">
      <c r="O44042" s="62"/>
    </row>
    <row r="44043" spans="15:15" x14ac:dyDescent="0.2">
      <c r="O44043" s="62"/>
    </row>
    <row r="44044" spans="15:15" x14ac:dyDescent="0.2">
      <c r="O44044" s="62"/>
    </row>
    <row r="44045" spans="15:15" x14ac:dyDescent="0.2">
      <c r="O44045" s="62"/>
    </row>
    <row r="44046" spans="15:15" x14ac:dyDescent="0.2">
      <c r="O44046" s="62"/>
    </row>
    <row r="44047" spans="15:15" x14ac:dyDescent="0.2">
      <c r="O44047" s="62"/>
    </row>
    <row r="44048" spans="15:15" x14ac:dyDescent="0.2">
      <c r="O44048" s="62"/>
    </row>
    <row r="44049" spans="15:15" x14ac:dyDescent="0.2">
      <c r="O44049" s="62"/>
    </row>
    <row r="44050" spans="15:15" x14ac:dyDescent="0.2">
      <c r="O44050" s="62"/>
    </row>
    <row r="44051" spans="15:15" x14ac:dyDescent="0.2">
      <c r="O44051" s="62"/>
    </row>
    <row r="44052" spans="15:15" x14ac:dyDescent="0.2">
      <c r="O44052" s="62"/>
    </row>
    <row r="44053" spans="15:15" x14ac:dyDescent="0.2">
      <c r="O44053" s="62"/>
    </row>
    <row r="44054" spans="15:15" x14ac:dyDescent="0.2">
      <c r="O44054" s="62"/>
    </row>
    <row r="44055" spans="15:15" x14ac:dyDescent="0.2">
      <c r="O44055" s="62"/>
    </row>
    <row r="44056" spans="15:15" x14ac:dyDescent="0.2">
      <c r="O44056" s="62"/>
    </row>
    <row r="44057" spans="15:15" x14ac:dyDescent="0.2">
      <c r="O44057" s="62"/>
    </row>
    <row r="44058" spans="15:15" x14ac:dyDescent="0.2">
      <c r="O44058" s="62"/>
    </row>
    <row r="44059" spans="15:15" x14ac:dyDescent="0.2">
      <c r="O44059" s="62"/>
    </row>
    <row r="44060" spans="15:15" x14ac:dyDescent="0.2">
      <c r="O44060" s="62"/>
    </row>
    <row r="44061" spans="15:15" x14ac:dyDescent="0.2">
      <c r="O44061" s="62"/>
    </row>
    <row r="44062" spans="15:15" x14ac:dyDescent="0.2">
      <c r="O44062" s="62"/>
    </row>
    <row r="44063" spans="15:15" x14ac:dyDescent="0.2">
      <c r="O44063" s="62"/>
    </row>
    <row r="44064" spans="15:15" x14ac:dyDescent="0.2">
      <c r="O44064" s="62"/>
    </row>
    <row r="44065" spans="15:15" x14ac:dyDescent="0.2">
      <c r="O44065" s="62"/>
    </row>
    <row r="44066" spans="15:15" x14ac:dyDescent="0.2">
      <c r="O44066" s="62"/>
    </row>
    <row r="44067" spans="15:15" x14ac:dyDescent="0.2">
      <c r="O44067" s="62"/>
    </row>
    <row r="44068" spans="15:15" x14ac:dyDescent="0.2">
      <c r="O44068" s="62"/>
    </row>
    <row r="44069" spans="15:15" x14ac:dyDescent="0.2">
      <c r="O44069" s="62"/>
    </row>
    <row r="44070" spans="15:15" x14ac:dyDescent="0.2">
      <c r="O44070" s="62"/>
    </row>
    <row r="44071" spans="15:15" x14ac:dyDescent="0.2">
      <c r="O44071" s="62"/>
    </row>
    <row r="44072" spans="15:15" x14ac:dyDescent="0.2">
      <c r="O44072" s="62"/>
    </row>
    <row r="44073" spans="15:15" x14ac:dyDescent="0.2">
      <c r="O44073" s="62"/>
    </row>
    <row r="44074" spans="15:15" x14ac:dyDescent="0.2">
      <c r="O44074" s="62"/>
    </row>
    <row r="44075" spans="15:15" x14ac:dyDescent="0.2">
      <c r="O44075" s="62"/>
    </row>
    <row r="44076" spans="15:15" x14ac:dyDescent="0.2">
      <c r="O44076" s="62"/>
    </row>
    <row r="44077" spans="15:15" x14ac:dyDescent="0.2">
      <c r="O44077" s="62"/>
    </row>
    <row r="44078" spans="15:15" x14ac:dyDescent="0.2">
      <c r="O44078" s="62"/>
    </row>
    <row r="44079" spans="15:15" x14ac:dyDescent="0.2">
      <c r="O44079" s="62"/>
    </row>
    <row r="44080" spans="15:15" x14ac:dyDescent="0.2">
      <c r="O44080" s="62"/>
    </row>
    <row r="44081" spans="15:15" x14ac:dyDescent="0.2">
      <c r="O44081" s="62"/>
    </row>
    <row r="44082" spans="15:15" x14ac:dyDescent="0.2">
      <c r="O44082" s="62"/>
    </row>
    <row r="44083" spans="15:15" x14ac:dyDescent="0.2">
      <c r="O44083" s="62"/>
    </row>
    <row r="44084" spans="15:15" x14ac:dyDescent="0.2">
      <c r="O44084" s="62"/>
    </row>
    <row r="44085" spans="15:15" x14ac:dyDescent="0.2">
      <c r="O44085" s="62"/>
    </row>
    <row r="44086" spans="15:15" x14ac:dyDescent="0.2">
      <c r="O44086" s="62"/>
    </row>
    <row r="44087" spans="15:15" x14ac:dyDescent="0.2">
      <c r="O44087" s="62"/>
    </row>
    <row r="44088" spans="15:15" x14ac:dyDescent="0.2">
      <c r="O44088" s="62"/>
    </row>
    <row r="44089" spans="15:15" x14ac:dyDescent="0.2">
      <c r="O44089" s="62"/>
    </row>
    <row r="44090" spans="15:15" x14ac:dyDescent="0.2">
      <c r="O44090" s="62"/>
    </row>
    <row r="44091" spans="15:15" x14ac:dyDescent="0.2">
      <c r="O44091" s="62"/>
    </row>
    <row r="44092" spans="15:15" x14ac:dyDescent="0.2">
      <c r="O44092" s="62"/>
    </row>
    <row r="44093" spans="15:15" x14ac:dyDescent="0.2">
      <c r="O44093" s="62"/>
    </row>
    <row r="44094" spans="15:15" x14ac:dyDescent="0.2">
      <c r="O44094" s="62"/>
    </row>
    <row r="44095" spans="15:15" x14ac:dyDescent="0.2">
      <c r="O44095" s="62"/>
    </row>
    <row r="44096" spans="15:15" x14ac:dyDescent="0.2">
      <c r="O44096" s="62"/>
    </row>
    <row r="44097" spans="15:15" x14ac:dyDescent="0.2">
      <c r="O44097" s="62"/>
    </row>
    <row r="44098" spans="15:15" x14ac:dyDescent="0.2">
      <c r="O44098" s="62"/>
    </row>
    <row r="44099" spans="15:15" x14ac:dyDescent="0.2">
      <c r="O44099" s="62"/>
    </row>
    <row r="44100" spans="15:15" x14ac:dyDescent="0.2">
      <c r="O44100" s="62"/>
    </row>
    <row r="44101" spans="15:15" x14ac:dyDescent="0.2">
      <c r="O44101" s="62"/>
    </row>
    <row r="44102" spans="15:15" x14ac:dyDescent="0.2">
      <c r="O44102" s="62"/>
    </row>
    <row r="44103" spans="15:15" x14ac:dyDescent="0.2">
      <c r="O44103" s="62"/>
    </row>
    <row r="44104" spans="15:15" x14ac:dyDescent="0.2">
      <c r="O44104" s="62"/>
    </row>
    <row r="44105" spans="15:15" x14ac:dyDescent="0.2">
      <c r="O44105" s="62"/>
    </row>
    <row r="44106" spans="15:15" x14ac:dyDescent="0.2">
      <c r="O44106" s="62"/>
    </row>
    <row r="44107" spans="15:15" x14ac:dyDescent="0.2">
      <c r="O44107" s="62"/>
    </row>
    <row r="44108" spans="15:15" x14ac:dyDescent="0.2">
      <c r="O44108" s="62"/>
    </row>
    <row r="44109" spans="15:15" x14ac:dyDescent="0.2">
      <c r="O44109" s="62"/>
    </row>
    <row r="44110" spans="15:15" x14ac:dyDescent="0.2">
      <c r="O44110" s="62"/>
    </row>
    <row r="44111" spans="15:15" x14ac:dyDescent="0.2">
      <c r="O44111" s="62"/>
    </row>
    <row r="44112" spans="15:15" x14ac:dyDescent="0.2">
      <c r="O44112" s="62"/>
    </row>
    <row r="44113" spans="15:15" x14ac:dyDescent="0.2">
      <c r="O44113" s="62"/>
    </row>
    <row r="44114" spans="15:15" x14ac:dyDescent="0.2">
      <c r="O44114" s="62"/>
    </row>
    <row r="44115" spans="15:15" x14ac:dyDescent="0.2">
      <c r="O44115" s="62"/>
    </row>
    <row r="44116" spans="15:15" x14ac:dyDescent="0.2">
      <c r="O44116" s="62"/>
    </row>
    <row r="44117" spans="15:15" x14ac:dyDescent="0.2">
      <c r="O44117" s="62"/>
    </row>
    <row r="44118" spans="15:15" x14ac:dyDescent="0.2">
      <c r="O44118" s="62"/>
    </row>
    <row r="44119" spans="15:15" x14ac:dyDescent="0.2">
      <c r="O44119" s="62"/>
    </row>
    <row r="44120" spans="15:15" x14ac:dyDescent="0.2">
      <c r="O44120" s="62"/>
    </row>
    <row r="44121" spans="15:15" x14ac:dyDescent="0.2">
      <c r="O44121" s="62"/>
    </row>
    <row r="44122" spans="15:15" x14ac:dyDescent="0.2">
      <c r="O44122" s="62"/>
    </row>
    <row r="44123" spans="15:15" x14ac:dyDescent="0.2">
      <c r="O44123" s="62"/>
    </row>
    <row r="44124" spans="15:15" x14ac:dyDescent="0.2">
      <c r="O44124" s="62"/>
    </row>
    <row r="44125" spans="15:15" x14ac:dyDescent="0.2">
      <c r="O44125" s="62"/>
    </row>
    <row r="44126" spans="15:15" x14ac:dyDescent="0.2">
      <c r="O44126" s="62"/>
    </row>
    <row r="44127" spans="15:15" x14ac:dyDescent="0.2">
      <c r="O44127" s="62"/>
    </row>
    <row r="44128" spans="15:15" x14ac:dyDescent="0.2">
      <c r="O44128" s="62"/>
    </row>
    <row r="44129" spans="15:15" x14ac:dyDescent="0.2">
      <c r="O44129" s="62"/>
    </row>
    <row r="44130" spans="15:15" x14ac:dyDescent="0.2">
      <c r="O44130" s="62"/>
    </row>
    <row r="44131" spans="15:15" x14ac:dyDescent="0.2">
      <c r="O44131" s="62"/>
    </row>
    <row r="44132" spans="15:15" x14ac:dyDescent="0.2">
      <c r="O44132" s="62"/>
    </row>
    <row r="44133" spans="15:15" x14ac:dyDescent="0.2">
      <c r="O44133" s="62"/>
    </row>
    <row r="44134" spans="15:15" x14ac:dyDescent="0.2">
      <c r="O44134" s="62"/>
    </row>
    <row r="44135" spans="15:15" x14ac:dyDescent="0.2">
      <c r="O44135" s="62"/>
    </row>
    <row r="44136" spans="15:15" x14ac:dyDescent="0.2">
      <c r="O44136" s="62"/>
    </row>
    <row r="44137" spans="15:15" x14ac:dyDescent="0.2">
      <c r="O44137" s="62"/>
    </row>
    <row r="44138" spans="15:15" x14ac:dyDescent="0.2">
      <c r="O44138" s="62"/>
    </row>
    <row r="44139" spans="15:15" x14ac:dyDescent="0.2">
      <c r="O44139" s="62"/>
    </row>
    <row r="44140" spans="15:15" x14ac:dyDescent="0.2">
      <c r="O44140" s="62"/>
    </row>
    <row r="44141" spans="15:15" x14ac:dyDescent="0.2">
      <c r="O44141" s="62"/>
    </row>
    <row r="44142" spans="15:15" x14ac:dyDescent="0.2">
      <c r="O44142" s="62"/>
    </row>
    <row r="44143" spans="15:15" x14ac:dyDescent="0.2">
      <c r="O44143" s="62"/>
    </row>
    <row r="44144" spans="15:15" x14ac:dyDescent="0.2">
      <c r="O44144" s="62"/>
    </row>
    <row r="44145" spans="15:15" x14ac:dyDescent="0.2">
      <c r="O44145" s="62"/>
    </row>
    <row r="44146" spans="15:15" x14ac:dyDescent="0.2">
      <c r="O44146" s="62"/>
    </row>
    <row r="44147" spans="15:15" x14ac:dyDescent="0.2">
      <c r="O44147" s="62"/>
    </row>
    <row r="44148" spans="15:15" x14ac:dyDescent="0.2">
      <c r="O44148" s="62"/>
    </row>
    <row r="44149" spans="15:15" x14ac:dyDescent="0.2">
      <c r="O44149" s="62"/>
    </row>
    <row r="44150" spans="15:15" x14ac:dyDescent="0.2">
      <c r="O44150" s="62"/>
    </row>
    <row r="44151" spans="15:15" x14ac:dyDescent="0.2">
      <c r="O44151" s="62"/>
    </row>
    <row r="44152" spans="15:15" x14ac:dyDescent="0.2">
      <c r="O44152" s="62"/>
    </row>
    <row r="44153" spans="15:15" x14ac:dyDescent="0.2">
      <c r="O44153" s="62"/>
    </row>
    <row r="44154" spans="15:15" x14ac:dyDescent="0.2">
      <c r="O44154" s="62"/>
    </row>
    <row r="44155" spans="15:15" x14ac:dyDescent="0.2">
      <c r="O44155" s="62"/>
    </row>
    <row r="44156" spans="15:15" x14ac:dyDescent="0.2">
      <c r="O44156" s="62"/>
    </row>
    <row r="44157" spans="15:15" x14ac:dyDescent="0.2">
      <c r="O44157" s="62"/>
    </row>
    <row r="44158" spans="15:15" x14ac:dyDescent="0.2">
      <c r="O44158" s="62"/>
    </row>
    <row r="44159" spans="15:15" x14ac:dyDescent="0.2">
      <c r="O44159" s="62"/>
    </row>
    <row r="44160" spans="15:15" x14ac:dyDescent="0.2">
      <c r="O44160" s="62"/>
    </row>
    <row r="44161" spans="15:15" x14ac:dyDescent="0.2">
      <c r="O44161" s="62"/>
    </row>
    <row r="44162" spans="15:15" x14ac:dyDescent="0.2">
      <c r="O44162" s="62"/>
    </row>
    <row r="44163" spans="15:15" x14ac:dyDescent="0.2">
      <c r="O44163" s="62"/>
    </row>
    <row r="44164" spans="15:15" x14ac:dyDescent="0.2">
      <c r="O44164" s="62"/>
    </row>
    <row r="44165" spans="15:15" x14ac:dyDescent="0.2">
      <c r="O44165" s="62"/>
    </row>
    <row r="44166" spans="15:15" x14ac:dyDescent="0.2">
      <c r="O44166" s="62"/>
    </row>
    <row r="44167" spans="15:15" x14ac:dyDescent="0.2">
      <c r="O44167" s="62"/>
    </row>
    <row r="44168" spans="15:15" x14ac:dyDescent="0.2">
      <c r="O44168" s="62"/>
    </row>
    <row r="44169" spans="15:15" x14ac:dyDescent="0.2">
      <c r="O44169" s="62"/>
    </row>
    <row r="44170" spans="15:15" x14ac:dyDescent="0.2">
      <c r="O44170" s="62"/>
    </row>
    <row r="44171" spans="15:15" x14ac:dyDescent="0.2">
      <c r="O44171" s="62"/>
    </row>
    <row r="44172" spans="15:15" x14ac:dyDescent="0.2">
      <c r="O44172" s="62"/>
    </row>
    <row r="44173" spans="15:15" x14ac:dyDescent="0.2">
      <c r="O44173" s="62"/>
    </row>
    <row r="44174" spans="15:15" x14ac:dyDescent="0.2">
      <c r="O44174" s="62"/>
    </row>
    <row r="44175" spans="15:15" x14ac:dyDescent="0.2">
      <c r="O44175" s="62"/>
    </row>
    <row r="44176" spans="15:15" x14ac:dyDescent="0.2">
      <c r="O44176" s="62"/>
    </row>
    <row r="44177" spans="15:15" x14ac:dyDescent="0.2">
      <c r="O44177" s="62"/>
    </row>
    <row r="44178" spans="15:15" x14ac:dyDescent="0.2">
      <c r="O44178" s="62"/>
    </row>
    <row r="44179" spans="15:15" x14ac:dyDescent="0.2">
      <c r="O44179" s="62"/>
    </row>
    <row r="44180" spans="15:15" x14ac:dyDescent="0.2">
      <c r="O44180" s="62"/>
    </row>
    <row r="44181" spans="15:15" x14ac:dyDescent="0.2">
      <c r="O44181" s="62"/>
    </row>
    <row r="44182" spans="15:15" x14ac:dyDescent="0.2">
      <c r="O44182" s="62"/>
    </row>
    <row r="44183" spans="15:15" x14ac:dyDescent="0.2">
      <c r="O44183" s="62"/>
    </row>
    <row r="44184" spans="15:15" x14ac:dyDescent="0.2">
      <c r="O44184" s="62"/>
    </row>
    <row r="44185" spans="15:15" x14ac:dyDescent="0.2">
      <c r="O44185" s="62"/>
    </row>
    <row r="44186" spans="15:15" x14ac:dyDescent="0.2">
      <c r="O44186" s="62"/>
    </row>
    <row r="44187" spans="15:15" x14ac:dyDescent="0.2">
      <c r="O44187" s="62"/>
    </row>
    <row r="44188" spans="15:15" x14ac:dyDescent="0.2">
      <c r="O44188" s="62"/>
    </row>
    <row r="44189" spans="15:15" x14ac:dyDescent="0.2">
      <c r="O44189" s="62"/>
    </row>
    <row r="44190" spans="15:15" x14ac:dyDescent="0.2">
      <c r="O44190" s="62"/>
    </row>
    <row r="44191" spans="15:15" x14ac:dyDescent="0.2">
      <c r="O44191" s="62"/>
    </row>
    <row r="44192" spans="15:15" x14ac:dyDescent="0.2">
      <c r="O44192" s="62"/>
    </row>
    <row r="44193" spans="15:15" x14ac:dyDescent="0.2">
      <c r="O44193" s="62"/>
    </row>
    <row r="44194" spans="15:15" x14ac:dyDescent="0.2">
      <c r="O44194" s="62"/>
    </row>
    <row r="44195" spans="15:15" x14ac:dyDescent="0.2">
      <c r="O44195" s="62"/>
    </row>
    <row r="44196" spans="15:15" x14ac:dyDescent="0.2">
      <c r="O44196" s="62"/>
    </row>
    <row r="44197" spans="15:15" x14ac:dyDescent="0.2">
      <c r="O44197" s="62"/>
    </row>
    <row r="44198" spans="15:15" x14ac:dyDescent="0.2">
      <c r="O44198" s="62"/>
    </row>
    <row r="44199" spans="15:15" x14ac:dyDescent="0.2">
      <c r="O44199" s="62"/>
    </row>
    <row r="44200" spans="15:15" x14ac:dyDescent="0.2">
      <c r="O44200" s="62"/>
    </row>
    <row r="44201" spans="15:15" x14ac:dyDescent="0.2">
      <c r="O44201" s="62"/>
    </row>
    <row r="44202" spans="15:15" x14ac:dyDescent="0.2">
      <c r="O44202" s="62"/>
    </row>
    <row r="44203" spans="15:15" x14ac:dyDescent="0.2">
      <c r="O44203" s="62"/>
    </row>
    <row r="44204" spans="15:15" x14ac:dyDescent="0.2">
      <c r="O44204" s="62"/>
    </row>
    <row r="44205" spans="15:15" x14ac:dyDescent="0.2">
      <c r="O44205" s="62"/>
    </row>
    <row r="44206" spans="15:15" x14ac:dyDescent="0.2">
      <c r="O44206" s="62"/>
    </row>
    <row r="44207" spans="15:15" x14ac:dyDescent="0.2">
      <c r="O44207" s="62"/>
    </row>
    <row r="44208" spans="15:15" x14ac:dyDescent="0.2">
      <c r="O44208" s="62"/>
    </row>
    <row r="44209" spans="15:15" x14ac:dyDescent="0.2">
      <c r="O44209" s="62"/>
    </row>
    <row r="44210" spans="15:15" x14ac:dyDescent="0.2">
      <c r="O44210" s="62"/>
    </row>
    <row r="44211" spans="15:15" x14ac:dyDescent="0.2">
      <c r="O44211" s="62"/>
    </row>
    <row r="44212" spans="15:15" x14ac:dyDescent="0.2">
      <c r="O44212" s="62"/>
    </row>
    <row r="44213" spans="15:15" x14ac:dyDescent="0.2">
      <c r="O44213" s="62"/>
    </row>
    <row r="44214" spans="15:15" x14ac:dyDescent="0.2">
      <c r="O44214" s="62"/>
    </row>
    <row r="44215" spans="15:15" x14ac:dyDescent="0.2">
      <c r="O44215" s="62"/>
    </row>
    <row r="44216" spans="15:15" x14ac:dyDescent="0.2">
      <c r="O44216" s="62"/>
    </row>
    <row r="44217" spans="15:15" x14ac:dyDescent="0.2">
      <c r="O44217" s="62"/>
    </row>
    <row r="44218" spans="15:15" x14ac:dyDescent="0.2">
      <c r="O44218" s="62"/>
    </row>
    <row r="44219" spans="15:15" x14ac:dyDescent="0.2">
      <c r="O44219" s="62"/>
    </row>
    <row r="44220" spans="15:15" x14ac:dyDescent="0.2">
      <c r="O44220" s="62"/>
    </row>
    <row r="44221" spans="15:15" x14ac:dyDescent="0.2">
      <c r="O44221" s="62"/>
    </row>
    <row r="44222" spans="15:15" x14ac:dyDescent="0.2">
      <c r="O44222" s="62"/>
    </row>
    <row r="44223" spans="15:15" x14ac:dyDescent="0.2">
      <c r="O44223" s="62"/>
    </row>
    <row r="44224" spans="15:15" x14ac:dyDescent="0.2">
      <c r="O44224" s="62"/>
    </row>
    <row r="44225" spans="15:15" x14ac:dyDescent="0.2">
      <c r="O44225" s="62"/>
    </row>
    <row r="44226" spans="15:15" x14ac:dyDescent="0.2">
      <c r="O44226" s="62"/>
    </row>
    <row r="44227" spans="15:15" x14ac:dyDescent="0.2">
      <c r="O44227" s="62"/>
    </row>
    <row r="44228" spans="15:15" x14ac:dyDescent="0.2">
      <c r="O44228" s="62"/>
    </row>
    <row r="44229" spans="15:15" x14ac:dyDescent="0.2">
      <c r="O44229" s="62"/>
    </row>
    <row r="44230" spans="15:15" x14ac:dyDescent="0.2">
      <c r="O44230" s="62"/>
    </row>
    <row r="44231" spans="15:15" x14ac:dyDescent="0.2">
      <c r="O44231" s="62"/>
    </row>
    <row r="44232" spans="15:15" x14ac:dyDescent="0.2">
      <c r="O44232" s="62"/>
    </row>
    <row r="44233" spans="15:15" x14ac:dyDescent="0.2">
      <c r="O44233" s="62"/>
    </row>
    <row r="44234" spans="15:15" x14ac:dyDescent="0.2">
      <c r="O44234" s="62"/>
    </row>
    <row r="44235" spans="15:15" x14ac:dyDescent="0.2">
      <c r="O44235" s="62"/>
    </row>
    <row r="44236" spans="15:15" x14ac:dyDescent="0.2">
      <c r="O44236" s="62"/>
    </row>
    <row r="44237" spans="15:15" x14ac:dyDescent="0.2">
      <c r="O44237" s="62"/>
    </row>
    <row r="44238" spans="15:15" x14ac:dyDescent="0.2">
      <c r="O44238" s="62"/>
    </row>
    <row r="44239" spans="15:15" x14ac:dyDescent="0.2">
      <c r="O44239" s="62"/>
    </row>
    <row r="44240" spans="15:15" x14ac:dyDescent="0.2">
      <c r="O44240" s="62"/>
    </row>
    <row r="44241" spans="15:15" x14ac:dyDescent="0.2">
      <c r="O44241" s="62"/>
    </row>
    <row r="44242" spans="15:15" x14ac:dyDescent="0.2">
      <c r="O44242" s="62"/>
    </row>
    <row r="44243" spans="15:15" x14ac:dyDescent="0.2">
      <c r="O44243" s="62"/>
    </row>
    <row r="44244" spans="15:15" x14ac:dyDescent="0.2">
      <c r="O44244" s="62"/>
    </row>
    <row r="44245" spans="15:15" x14ac:dyDescent="0.2">
      <c r="O44245" s="62"/>
    </row>
    <row r="44246" spans="15:15" x14ac:dyDescent="0.2">
      <c r="O44246" s="62"/>
    </row>
    <row r="44247" spans="15:15" x14ac:dyDescent="0.2">
      <c r="O44247" s="62"/>
    </row>
    <row r="44248" spans="15:15" x14ac:dyDescent="0.2">
      <c r="O44248" s="62"/>
    </row>
    <row r="44249" spans="15:15" x14ac:dyDescent="0.2">
      <c r="O44249" s="62"/>
    </row>
    <row r="44250" spans="15:15" x14ac:dyDescent="0.2">
      <c r="O44250" s="62"/>
    </row>
    <row r="44251" spans="15:15" x14ac:dyDescent="0.2">
      <c r="O44251" s="62"/>
    </row>
    <row r="44252" spans="15:15" x14ac:dyDescent="0.2">
      <c r="O44252" s="62"/>
    </row>
    <row r="44253" spans="15:15" x14ac:dyDescent="0.2">
      <c r="O44253" s="62"/>
    </row>
    <row r="44254" spans="15:15" x14ac:dyDescent="0.2">
      <c r="O44254" s="62"/>
    </row>
    <row r="44255" spans="15:15" x14ac:dyDescent="0.2">
      <c r="O44255" s="62"/>
    </row>
    <row r="44256" spans="15:15" x14ac:dyDescent="0.2">
      <c r="O44256" s="62"/>
    </row>
    <row r="44257" spans="15:15" x14ac:dyDescent="0.2">
      <c r="O44257" s="62"/>
    </row>
    <row r="44258" spans="15:15" x14ac:dyDescent="0.2">
      <c r="O44258" s="62"/>
    </row>
    <row r="44259" spans="15:15" x14ac:dyDescent="0.2">
      <c r="O44259" s="62"/>
    </row>
    <row r="44260" spans="15:15" x14ac:dyDescent="0.2">
      <c r="O44260" s="62"/>
    </row>
    <row r="44261" spans="15:15" x14ac:dyDescent="0.2">
      <c r="O44261" s="62"/>
    </row>
    <row r="44262" spans="15:15" x14ac:dyDescent="0.2">
      <c r="O44262" s="62"/>
    </row>
    <row r="44263" spans="15:15" x14ac:dyDescent="0.2">
      <c r="O44263" s="62"/>
    </row>
    <row r="44264" spans="15:15" x14ac:dyDescent="0.2">
      <c r="O44264" s="62"/>
    </row>
    <row r="44265" spans="15:15" x14ac:dyDescent="0.2">
      <c r="O44265" s="62"/>
    </row>
    <row r="44266" spans="15:15" x14ac:dyDescent="0.2">
      <c r="O44266" s="62"/>
    </row>
    <row r="44267" spans="15:15" x14ac:dyDescent="0.2">
      <c r="O44267" s="62"/>
    </row>
    <row r="44268" spans="15:15" x14ac:dyDescent="0.2">
      <c r="O44268" s="62"/>
    </row>
    <row r="44269" spans="15:15" x14ac:dyDescent="0.2">
      <c r="O44269" s="62"/>
    </row>
    <row r="44270" spans="15:15" x14ac:dyDescent="0.2">
      <c r="O44270" s="62"/>
    </row>
    <row r="44271" spans="15:15" x14ac:dyDescent="0.2">
      <c r="O44271" s="62"/>
    </row>
    <row r="44272" spans="15:15" x14ac:dyDescent="0.2">
      <c r="O44272" s="62"/>
    </row>
    <row r="44273" spans="15:15" x14ac:dyDescent="0.2">
      <c r="O44273" s="62"/>
    </row>
    <row r="44274" spans="15:15" x14ac:dyDescent="0.2">
      <c r="O44274" s="62"/>
    </row>
    <row r="44275" spans="15:15" x14ac:dyDescent="0.2">
      <c r="O44275" s="62"/>
    </row>
    <row r="44276" spans="15:15" x14ac:dyDescent="0.2">
      <c r="O44276" s="62"/>
    </row>
    <row r="44277" spans="15:15" x14ac:dyDescent="0.2">
      <c r="O44277" s="62"/>
    </row>
    <row r="44278" spans="15:15" x14ac:dyDescent="0.2">
      <c r="O44278" s="62"/>
    </row>
    <row r="44279" spans="15:15" x14ac:dyDescent="0.2">
      <c r="O44279" s="62"/>
    </row>
    <row r="44280" spans="15:15" x14ac:dyDescent="0.2">
      <c r="O44280" s="62"/>
    </row>
    <row r="44281" spans="15:15" x14ac:dyDescent="0.2">
      <c r="O44281" s="62"/>
    </row>
    <row r="44282" spans="15:15" x14ac:dyDescent="0.2">
      <c r="O44282" s="62"/>
    </row>
    <row r="44283" spans="15:15" x14ac:dyDescent="0.2">
      <c r="O44283" s="62"/>
    </row>
    <row r="44284" spans="15:15" x14ac:dyDescent="0.2">
      <c r="O44284" s="62"/>
    </row>
    <row r="44285" spans="15:15" x14ac:dyDescent="0.2">
      <c r="O44285" s="62"/>
    </row>
    <row r="44286" spans="15:15" x14ac:dyDescent="0.2">
      <c r="O44286" s="62"/>
    </row>
    <row r="44287" spans="15:15" x14ac:dyDescent="0.2">
      <c r="O44287" s="62"/>
    </row>
    <row r="44288" spans="15:15" x14ac:dyDescent="0.2">
      <c r="O44288" s="62"/>
    </row>
    <row r="44289" spans="15:15" x14ac:dyDescent="0.2">
      <c r="O44289" s="62"/>
    </row>
    <row r="44290" spans="15:15" x14ac:dyDescent="0.2">
      <c r="O44290" s="62"/>
    </row>
    <row r="44291" spans="15:15" x14ac:dyDescent="0.2">
      <c r="O44291" s="62"/>
    </row>
    <row r="44292" spans="15:15" x14ac:dyDescent="0.2">
      <c r="O44292" s="62"/>
    </row>
    <row r="44293" spans="15:15" x14ac:dyDescent="0.2">
      <c r="O44293" s="62"/>
    </row>
    <row r="44294" spans="15:15" x14ac:dyDescent="0.2">
      <c r="O44294" s="62"/>
    </row>
    <row r="44295" spans="15:15" x14ac:dyDescent="0.2">
      <c r="O44295" s="62"/>
    </row>
    <row r="44296" spans="15:15" x14ac:dyDescent="0.2">
      <c r="O44296" s="62"/>
    </row>
    <row r="44297" spans="15:15" x14ac:dyDescent="0.2">
      <c r="O44297" s="62"/>
    </row>
    <row r="44298" spans="15:15" x14ac:dyDescent="0.2">
      <c r="O44298" s="62"/>
    </row>
    <row r="44299" spans="15:15" x14ac:dyDescent="0.2">
      <c r="O44299" s="62"/>
    </row>
    <row r="44300" spans="15:15" x14ac:dyDescent="0.2">
      <c r="O44300" s="62"/>
    </row>
    <row r="44301" spans="15:15" x14ac:dyDescent="0.2">
      <c r="O44301" s="62"/>
    </row>
    <row r="44302" spans="15:15" x14ac:dyDescent="0.2">
      <c r="O44302" s="62"/>
    </row>
    <row r="44303" spans="15:15" x14ac:dyDescent="0.2">
      <c r="O44303" s="62"/>
    </row>
    <row r="44304" spans="15:15" x14ac:dyDescent="0.2">
      <c r="O44304" s="62"/>
    </row>
    <row r="44305" spans="15:15" x14ac:dyDescent="0.2">
      <c r="O44305" s="62"/>
    </row>
    <row r="44306" spans="15:15" x14ac:dyDescent="0.2">
      <c r="O44306" s="62"/>
    </row>
    <row r="44307" spans="15:15" x14ac:dyDescent="0.2">
      <c r="O44307" s="62"/>
    </row>
    <row r="44308" spans="15:15" x14ac:dyDescent="0.2">
      <c r="O44308" s="62"/>
    </row>
    <row r="44309" spans="15:15" x14ac:dyDescent="0.2">
      <c r="O44309" s="62"/>
    </row>
    <row r="44310" spans="15:15" x14ac:dyDescent="0.2">
      <c r="O44310" s="62"/>
    </row>
    <row r="44311" spans="15:15" x14ac:dyDescent="0.2">
      <c r="O44311" s="62"/>
    </row>
    <row r="44312" spans="15:15" x14ac:dyDescent="0.2">
      <c r="O44312" s="62"/>
    </row>
    <row r="44313" spans="15:15" x14ac:dyDescent="0.2">
      <c r="O44313" s="62"/>
    </row>
    <row r="44314" spans="15:15" x14ac:dyDescent="0.2">
      <c r="O44314" s="62"/>
    </row>
    <row r="44315" spans="15:15" x14ac:dyDescent="0.2">
      <c r="O44315" s="62"/>
    </row>
    <row r="44316" spans="15:15" x14ac:dyDescent="0.2">
      <c r="O44316" s="62"/>
    </row>
    <row r="44317" spans="15:15" x14ac:dyDescent="0.2">
      <c r="O44317" s="62"/>
    </row>
    <row r="44318" spans="15:15" x14ac:dyDescent="0.2">
      <c r="O44318" s="62"/>
    </row>
    <row r="44319" spans="15:15" x14ac:dyDescent="0.2">
      <c r="O44319" s="62"/>
    </row>
    <row r="44320" spans="15:15" x14ac:dyDescent="0.2">
      <c r="O44320" s="62"/>
    </row>
    <row r="44321" spans="15:15" x14ac:dyDescent="0.2">
      <c r="O44321" s="62"/>
    </row>
    <row r="44322" spans="15:15" x14ac:dyDescent="0.2">
      <c r="O44322" s="62"/>
    </row>
    <row r="44323" spans="15:15" x14ac:dyDescent="0.2">
      <c r="O44323" s="62"/>
    </row>
    <row r="44324" spans="15:15" x14ac:dyDescent="0.2">
      <c r="O44324" s="62"/>
    </row>
    <row r="44325" spans="15:15" x14ac:dyDescent="0.2">
      <c r="O44325" s="62"/>
    </row>
    <row r="44326" spans="15:15" x14ac:dyDescent="0.2">
      <c r="O44326" s="62"/>
    </row>
    <row r="44327" spans="15:15" x14ac:dyDescent="0.2">
      <c r="O44327" s="62"/>
    </row>
    <row r="44328" spans="15:15" x14ac:dyDescent="0.2">
      <c r="O44328" s="62"/>
    </row>
    <row r="44329" spans="15:15" x14ac:dyDescent="0.2">
      <c r="O44329" s="62"/>
    </row>
    <row r="44330" spans="15:15" x14ac:dyDescent="0.2">
      <c r="O44330" s="62"/>
    </row>
    <row r="44331" spans="15:15" x14ac:dyDescent="0.2">
      <c r="O44331" s="62"/>
    </row>
    <row r="44332" spans="15:15" x14ac:dyDescent="0.2">
      <c r="O44332" s="62"/>
    </row>
    <row r="44333" spans="15:15" x14ac:dyDescent="0.2">
      <c r="O44333" s="62"/>
    </row>
    <row r="44334" spans="15:15" x14ac:dyDescent="0.2">
      <c r="O44334" s="62"/>
    </row>
    <row r="44335" spans="15:15" x14ac:dyDescent="0.2">
      <c r="O44335" s="62"/>
    </row>
    <row r="44336" spans="15:15" x14ac:dyDescent="0.2">
      <c r="O44336" s="62"/>
    </row>
    <row r="44337" spans="15:15" x14ac:dyDescent="0.2">
      <c r="O44337" s="62"/>
    </row>
    <row r="44338" spans="15:15" x14ac:dyDescent="0.2">
      <c r="O44338" s="62"/>
    </row>
    <row r="44339" spans="15:15" x14ac:dyDescent="0.2">
      <c r="O44339" s="62"/>
    </row>
    <row r="44340" spans="15:15" x14ac:dyDescent="0.2">
      <c r="O44340" s="62"/>
    </row>
    <row r="44341" spans="15:15" x14ac:dyDescent="0.2">
      <c r="O44341" s="62"/>
    </row>
    <row r="44342" spans="15:15" x14ac:dyDescent="0.2">
      <c r="O44342" s="62"/>
    </row>
    <row r="44343" spans="15:15" x14ac:dyDescent="0.2">
      <c r="O44343" s="62"/>
    </row>
    <row r="44344" spans="15:15" x14ac:dyDescent="0.2">
      <c r="O44344" s="62"/>
    </row>
    <row r="44345" spans="15:15" x14ac:dyDescent="0.2">
      <c r="O44345" s="62"/>
    </row>
    <row r="44346" spans="15:15" x14ac:dyDescent="0.2">
      <c r="O44346" s="62"/>
    </row>
    <row r="44347" spans="15:15" x14ac:dyDescent="0.2">
      <c r="O44347" s="62"/>
    </row>
    <row r="44348" spans="15:15" x14ac:dyDescent="0.2">
      <c r="O44348" s="62"/>
    </row>
    <row r="44349" spans="15:15" x14ac:dyDescent="0.2">
      <c r="O44349" s="62"/>
    </row>
    <row r="44350" spans="15:15" x14ac:dyDescent="0.2">
      <c r="O44350" s="62"/>
    </row>
    <row r="44351" spans="15:15" x14ac:dyDescent="0.2">
      <c r="O44351" s="62"/>
    </row>
    <row r="44352" spans="15:15" x14ac:dyDescent="0.2">
      <c r="O44352" s="62"/>
    </row>
    <row r="44353" spans="15:15" x14ac:dyDescent="0.2">
      <c r="O44353" s="62"/>
    </row>
    <row r="44354" spans="15:15" x14ac:dyDescent="0.2">
      <c r="O44354" s="62"/>
    </row>
    <row r="44355" spans="15:15" x14ac:dyDescent="0.2">
      <c r="O44355" s="62"/>
    </row>
    <row r="44356" spans="15:15" x14ac:dyDescent="0.2">
      <c r="O44356" s="62"/>
    </row>
    <row r="44357" spans="15:15" x14ac:dyDescent="0.2">
      <c r="O44357" s="62"/>
    </row>
    <row r="44358" spans="15:15" x14ac:dyDescent="0.2">
      <c r="O44358" s="62"/>
    </row>
    <row r="44359" spans="15:15" x14ac:dyDescent="0.2">
      <c r="O44359" s="62"/>
    </row>
    <row r="44360" spans="15:15" x14ac:dyDescent="0.2">
      <c r="O44360" s="62"/>
    </row>
    <row r="44361" spans="15:15" x14ac:dyDescent="0.2">
      <c r="O44361" s="62"/>
    </row>
    <row r="44362" spans="15:15" x14ac:dyDescent="0.2">
      <c r="O44362" s="62"/>
    </row>
    <row r="44363" spans="15:15" x14ac:dyDescent="0.2">
      <c r="O44363" s="62"/>
    </row>
    <row r="44364" spans="15:15" x14ac:dyDescent="0.2">
      <c r="O44364" s="62"/>
    </row>
    <row r="44365" spans="15:15" x14ac:dyDescent="0.2">
      <c r="O44365" s="62"/>
    </row>
    <row r="44366" spans="15:15" x14ac:dyDescent="0.2">
      <c r="O44366" s="62"/>
    </row>
    <row r="44367" spans="15:15" x14ac:dyDescent="0.2">
      <c r="O44367" s="62"/>
    </row>
    <row r="44368" spans="15:15" x14ac:dyDescent="0.2">
      <c r="O44368" s="62"/>
    </row>
    <row r="44369" spans="15:15" x14ac:dyDescent="0.2">
      <c r="O44369" s="62"/>
    </row>
    <row r="44370" spans="15:15" x14ac:dyDescent="0.2">
      <c r="O44370" s="62"/>
    </row>
    <row r="44371" spans="15:15" x14ac:dyDescent="0.2">
      <c r="O44371" s="62"/>
    </row>
    <row r="44372" spans="15:15" x14ac:dyDescent="0.2">
      <c r="O44372" s="62"/>
    </row>
    <row r="44373" spans="15:15" x14ac:dyDescent="0.2">
      <c r="O44373" s="62"/>
    </row>
    <row r="44374" spans="15:15" x14ac:dyDescent="0.2">
      <c r="O44374" s="62"/>
    </row>
    <row r="44375" spans="15:15" x14ac:dyDescent="0.2">
      <c r="O44375" s="62"/>
    </row>
    <row r="44376" spans="15:15" x14ac:dyDescent="0.2">
      <c r="O44376" s="62"/>
    </row>
    <row r="44377" spans="15:15" x14ac:dyDescent="0.2">
      <c r="O44377" s="62"/>
    </row>
    <row r="44378" spans="15:15" x14ac:dyDescent="0.2">
      <c r="O44378" s="62"/>
    </row>
    <row r="44379" spans="15:15" x14ac:dyDescent="0.2">
      <c r="O44379" s="62"/>
    </row>
    <row r="44380" spans="15:15" x14ac:dyDescent="0.2">
      <c r="O44380" s="62"/>
    </row>
    <row r="44381" spans="15:15" x14ac:dyDescent="0.2">
      <c r="O44381" s="62"/>
    </row>
    <row r="44382" spans="15:15" x14ac:dyDescent="0.2">
      <c r="O44382" s="62"/>
    </row>
    <row r="44383" spans="15:15" x14ac:dyDescent="0.2">
      <c r="O44383" s="62"/>
    </row>
    <row r="44384" spans="15:15" x14ac:dyDescent="0.2">
      <c r="O44384" s="62"/>
    </row>
    <row r="44385" spans="15:15" x14ac:dyDescent="0.2">
      <c r="O44385" s="62"/>
    </row>
    <row r="44386" spans="15:15" x14ac:dyDescent="0.2">
      <c r="O44386" s="62"/>
    </row>
    <row r="44387" spans="15:15" x14ac:dyDescent="0.2">
      <c r="O44387" s="62"/>
    </row>
    <row r="44388" spans="15:15" x14ac:dyDescent="0.2">
      <c r="O44388" s="62"/>
    </row>
    <row r="44389" spans="15:15" x14ac:dyDescent="0.2">
      <c r="O44389" s="62"/>
    </row>
    <row r="44390" spans="15:15" x14ac:dyDescent="0.2">
      <c r="O44390" s="62"/>
    </row>
    <row r="44391" spans="15:15" x14ac:dyDescent="0.2">
      <c r="O44391" s="62"/>
    </row>
    <row r="44392" spans="15:15" x14ac:dyDescent="0.2">
      <c r="O44392" s="62"/>
    </row>
    <row r="44393" spans="15:15" x14ac:dyDescent="0.2">
      <c r="O44393" s="62"/>
    </row>
    <row r="44394" spans="15:15" x14ac:dyDescent="0.2">
      <c r="O44394" s="62"/>
    </row>
    <row r="44395" spans="15:15" x14ac:dyDescent="0.2">
      <c r="O44395" s="62"/>
    </row>
    <row r="44396" spans="15:15" x14ac:dyDescent="0.2">
      <c r="O44396" s="62"/>
    </row>
    <row r="44397" spans="15:15" x14ac:dyDescent="0.2">
      <c r="O44397" s="62"/>
    </row>
    <row r="44398" spans="15:15" x14ac:dyDescent="0.2">
      <c r="O44398" s="62"/>
    </row>
    <row r="44399" spans="15:15" x14ac:dyDescent="0.2">
      <c r="O44399" s="62"/>
    </row>
    <row r="44400" spans="15:15" x14ac:dyDescent="0.2">
      <c r="O44400" s="62"/>
    </row>
    <row r="44401" spans="15:15" x14ac:dyDescent="0.2">
      <c r="O44401" s="62"/>
    </row>
    <row r="44402" spans="15:15" x14ac:dyDescent="0.2">
      <c r="O44402" s="62"/>
    </row>
    <row r="44403" spans="15:15" x14ac:dyDescent="0.2">
      <c r="O44403" s="62"/>
    </row>
    <row r="44404" spans="15:15" x14ac:dyDescent="0.2">
      <c r="O44404" s="62"/>
    </row>
    <row r="44405" spans="15:15" x14ac:dyDescent="0.2">
      <c r="O44405" s="62"/>
    </row>
    <row r="44406" spans="15:15" x14ac:dyDescent="0.2">
      <c r="O44406" s="62"/>
    </row>
    <row r="44407" spans="15:15" x14ac:dyDescent="0.2">
      <c r="O44407" s="62"/>
    </row>
    <row r="44408" spans="15:15" x14ac:dyDescent="0.2">
      <c r="O44408" s="62"/>
    </row>
    <row r="44409" spans="15:15" x14ac:dyDescent="0.2">
      <c r="O44409" s="62"/>
    </row>
    <row r="44410" spans="15:15" x14ac:dyDescent="0.2">
      <c r="O44410" s="62"/>
    </row>
    <row r="44411" spans="15:15" x14ac:dyDescent="0.2">
      <c r="O44411" s="62"/>
    </row>
    <row r="44412" spans="15:15" x14ac:dyDescent="0.2">
      <c r="O44412" s="62"/>
    </row>
    <row r="44413" spans="15:15" x14ac:dyDescent="0.2">
      <c r="O44413" s="62"/>
    </row>
    <row r="44414" spans="15:15" x14ac:dyDescent="0.2">
      <c r="O44414" s="62"/>
    </row>
    <row r="44415" spans="15:15" x14ac:dyDescent="0.2">
      <c r="O44415" s="62"/>
    </row>
    <row r="44416" spans="15:15" x14ac:dyDescent="0.2">
      <c r="O44416" s="62"/>
    </row>
    <row r="44417" spans="15:15" x14ac:dyDescent="0.2">
      <c r="O44417" s="62"/>
    </row>
    <row r="44418" spans="15:15" x14ac:dyDescent="0.2">
      <c r="O44418" s="62"/>
    </row>
    <row r="44419" spans="15:15" x14ac:dyDescent="0.2">
      <c r="O44419" s="62"/>
    </row>
    <row r="44420" spans="15:15" x14ac:dyDescent="0.2">
      <c r="O44420" s="62"/>
    </row>
    <row r="44421" spans="15:15" x14ac:dyDescent="0.2">
      <c r="O44421" s="62"/>
    </row>
    <row r="44422" spans="15:15" x14ac:dyDescent="0.2">
      <c r="O44422" s="62"/>
    </row>
    <row r="44423" spans="15:15" x14ac:dyDescent="0.2">
      <c r="O44423" s="62"/>
    </row>
    <row r="44424" spans="15:15" x14ac:dyDescent="0.2">
      <c r="O44424" s="62"/>
    </row>
    <row r="44425" spans="15:15" x14ac:dyDescent="0.2">
      <c r="O44425" s="62"/>
    </row>
    <row r="44426" spans="15:15" x14ac:dyDescent="0.2">
      <c r="O44426" s="62"/>
    </row>
    <row r="44427" spans="15:15" x14ac:dyDescent="0.2">
      <c r="O44427" s="62"/>
    </row>
    <row r="44428" spans="15:15" x14ac:dyDescent="0.2">
      <c r="O44428" s="62"/>
    </row>
    <row r="44429" spans="15:15" x14ac:dyDescent="0.2">
      <c r="O44429" s="62"/>
    </row>
    <row r="44430" spans="15:15" x14ac:dyDescent="0.2">
      <c r="O44430" s="62"/>
    </row>
    <row r="44431" spans="15:15" x14ac:dyDescent="0.2">
      <c r="O44431" s="62"/>
    </row>
    <row r="44432" spans="15:15" x14ac:dyDescent="0.2">
      <c r="O44432" s="62"/>
    </row>
    <row r="44433" spans="15:15" x14ac:dyDescent="0.2">
      <c r="O44433" s="62"/>
    </row>
    <row r="44434" spans="15:15" x14ac:dyDescent="0.2">
      <c r="O44434" s="62"/>
    </row>
    <row r="44435" spans="15:15" x14ac:dyDescent="0.2">
      <c r="O44435" s="62"/>
    </row>
    <row r="44436" spans="15:15" x14ac:dyDescent="0.2">
      <c r="O44436" s="62"/>
    </row>
    <row r="44437" spans="15:15" x14ac:dyDescent="0.2">
      <c r="O44437" s="62"/>
    </row>
    <row r="44438" spans="15:15" x14ac:dyDescent="0.2">
      <c r="O44438" s="62"/>
    </row>
    <row r="44439" spans="15:15" x14ac:dyDescent="0.2">
      <c r="O44439" s="62"/>
    </row>
    <row r="44440" spans="15:15" x14ac:dyDescent="0.2">
      <c r="O44440" s="62"/>
    </row>
    <row r="44441" spans="15:15" x14ac:dyDescent="0.2">
      <c r="O44441" s="62"/>
    </row>
    <row r="44442" spans="15:15" x14ac:dyDescent="0.2">
      <c r="O44442" s="62"/>
    </row>
    <row r="44443" spans="15:15" x14ac:dyDescent="0.2">
      <c r="O44443" s="62"/>
    </row>
    <row r="44444" spans="15:15" x14ac:dyDescent="0.2">
      <c r="O44444" s="62"/>
    </row>
    <row r="44445" spans="15:15" x14ac:dyDescent="0.2">
      <c r="O44445" s="62"/>
    </row>
    <row r="44446" spans="15:15" x14ac:dyDescent="0.2">
      <c r="O44446" s="62"/>
    </row>
    <row r="44447" spans="15:15" x14ac:dyDescent="0.2">
      <c r="O44447" s="62"/>
    </row>
    <row r="44448" spans="15:15" x14ac:dyDescent="0.2">
      <c r="O44448" s="62"/>
    </row>
    <row r="44449" spans="15:15" x14ac:dyDescent="0.2">
      <c r="O44449" s="62"/>
    </row>
    <row r="44450" spans="15:15" x14ac:dyDescent="0.2">
      <c r="O44450" s="62"/>
    </row>
    <row r="44451" spans="15:15" x14ac:dyDescent="0.2">
      <c r="O44451" s="62"/>
    </row>
    <row r="44452" spans="15:15" x14ac:dyDescent="0.2">
      <c r="O44452" s="62"/>
    </row>
    <row r="44453" spans="15:15" x14ac:dyDescent="0.2">
      <c r="O44453" s="62"/>
    </row>
    <row r="44454" spans="15:15" x14ac:dyDescent="0.2">
      <c r="O44454" s="62"/>
    </row>
    <row r="44455" spans="15:15" x14ac:dyDescent="0.2">
      <c r="O44455" s="62"/>
    </row>
    <row r="44456" spans="15:15" x14ac:dyDescent="0.2">
      <c r="O44456" s="62"/>
    </row>
    <row r="44457" spans="15:15" x14ac:dyDescent="0.2">
      <c r="O44457" s="62"/>
    </row>
    <row r="44458" spans="15:15" x14ac:dyDescent="0.2">
      <c r="O44458" s="62"/>
    </row>
    <row r="44459" spans="15:15" x14ac:dyDescent="0.2">
      <c r="O44459" s="62"/>
    </row>
    <row r="44460" spans="15:15" x14ac:dyDescent="0.2">
      <c r="O44460" s="62"/>
    </row>
    <row r="44461" spans="15:15" x14ac:dyDescent="0.2">
      <c r="O44461" s="62"/>
    </row>
    <row r="44462" spans="15:15" x14ac:dyDescent="0.2">
      <c r="O44462" s="62"/>
    </row>
    <row r="44463" spans="15:15" x14ac:dyDescent="0.2">
      <c r="O44463" s="62"/>
    </row>
    <row r="44464" spans="15:15" x14ac:dyDescent="0.2">
      <c r="O44464" s="62"/>
    </row>
    <row r="44465" spans="15:15" x14ac:dyDescent="0.2">
      <c r="O44465" s="62"/>
    </row>
    <row r="44466" spans="15:15" x14ac:dyDescent="0.2">
      <c r="O44466" s="62"/>
    </row>
    <row r="44467" spans="15:15" x14ac:dyDescent="0.2">
      <c r="O44467" s="62"/>
    </row>
    <row r="44468" spans="15:15" x14ac:dyDescent="0.2">
      <c r="O44468" s="62"/>
    </row>
    <row r="44469" spans="15:15" x14ac:dyDescent="0.2">
      <c r="O44469" s="62"/>
    </row>
    <row r="44470" spans="15:15" x14ac:dyDescent="0.2">
      <c r="O44470" s="62"/>
    </row>
    <row r="44471" spans="15:15" x14ac:dyDescent="0.2">
      <c r="O44471" s="62"/>
    </row>
    <row r="44472" spans="15:15" x14ac:dyDescent="0.2">
      <c r="O44472" s="62"/>
    </row>
    <row r="44473" spans="15:15" x14ac:dyDescent="0.2">
      <c r="O44473" s="62"/>
    </row>
    <row r="44474" spans="15:15" x14ac:dyDescent="0.2">
      <c r="O44474" s="62"/>
    </row>
    <row r="44475" spans="15:15" x14ac:dyDescent="0.2">
      <c r="O44475" s="62"/>
    </row>
    <row r="44476" spans="15:15" x14ac:dyDescent="0.2">
      <c r="O44476" s="62"/>
    </row>
    <row r="44477" spans="15:15" x14ac:dyDescent="0.2">
      <c r="O44477" s="62"/>
    </row>
    <row r="44478" spans="15:15" x14ac:dyDescent="0.2">
      <c r="O44478" s="62"/>
    </row>
    <row r="44479" spans="15:15" x14ac:dyDescent="0.2">
      <c r="O44479" s="62"/>
    </row>
    <row r="44480" spans="15:15" x14ac:dyDescent="0.2">
      <c r="O44480" s="62"/>
    </row>
    <row r="44481" spans="15:15" x14ac:dyDescent="0.2">
      <c r="O44481" s="62"/>
    </row>
    <row r="44482" spans="15:15" x14ac:dyDescent="0.2">
      <c r="O44482" s="62"/>
    </row>
    <row r="44483" spans="15:15" x14ac:dyDescent="0.2">
      <c r="O44483" s="62"/>
    </row>
    <row r="44484" spans="15:15" x14ac:dyDescent="0.2">
      <c r="O44484" s="62"/>
    </row>
    <row r="44485" spans="15:15" x14ac:dyDescent="0.2">
      <c r="O44485" s="62"/>
    </row>
    <row r="44486" spans="15:15" x14ac:dyDescent="0.2">
      <c r="O44486" s="62"/>
    </row>
    <row r="44487" spans="15:15" x14ac:dyDescent="0.2">
      <c r="O44487" s="62"/>
    </row>
    <row r="44488" spans="15:15" x14ac:dyDescent="0.2">
      <c r="O44488" s="62"/>
    </row>
    <row r="44489" spans="15:15" x14ac:dyDescent="0.2">
      <c r="O44489" s="62"/>
    </row>
    <row r="44490" spans="15:15" x14ac:dyDescent="0.2">
      <c r="O44490" s="62"/>
    </row>
    <row r="44491" spans="15:15" x14ac:dyDescent="0.2">
      <c r="O44491" s="62"/>
    </row>
    <row r="44492" spans="15:15" x14ac:dyDescent="0.2">
      <c r="O44492" s="62"/>
    </row>
    <row r="44493" spans="15:15" x14ac:dyDescent="0.2">
      <c r="O44493" s="62"/>
    </row>
    <row r="44494" spans="15:15" x14ac:dyDescent="0.2">
      <c r="O44494" s="62"/>
    </row>
    <row r="44495" spans="15:15" x14ac:dyDescent="0.2">
      <c r="O44495" s="62"/>
    </row>
    <row r="44496" spans="15:15" x14ac:dyDescent="0.2">
      <c r="O44496" s="62"/>
    </row>
    <row r="44497" spans="15:15" x14ac:dyDescent="0.2">
      <c r="O44497" s="62"/>
    </row>
    <row r="44498" spans="15:15" x14ac:dyDescent="0.2">
      <c r="O44498" s="62"/>
    </row>
    <row r="44499" spans="15:15" x14ac:dyDescent="0.2">
      <c r="O44499" s="62"/>
    </row>
    <row r="44500" spans="15:15" x14ac:dyDescent="0.2">
      <c r="O44500" s="62"/>
    </row>
    <row r="44501" spans="15:15" x14ac:dyDescent="0.2">
      <c r="O44501" s="62"/>
    </row>
    <row r="44502" spans="15:15" x14ac:dyDescent="0.2">
      <c r="O44502" s="62"/>
    </row>
    <row r="44503" spans="15:15" x14ac:dyDescent="0.2">
      <c r="O44503" s="62"/>
    </row>
    <row r="44504" spans="15:15" x14ac:dyDescent="0.2">
      <c r="O44504" s="62"/>
    </row>
    <row r="44505" spans="15:15" x14ac:dyDescent="0.2">
      <c r="O44505" s="62"/>
    </row>
    <row r="44506" spans="15:15" x14ac:dyDescent="0.2">
      <c r="O44506" s="62"/>
    </row>
    <row r="44507" spans="15:15" x14ac:dyDescent="0.2">
      <c r="O44507" s="62"/>
    </row>
    <row r="44508" spans="15:15" x14ac:dyDescent="0.2">
      <c r="O44508" s="62"/>
    </row>
    <row r="44509" spans="15:15" x14ac:dyDescent="0.2">
      <c r="O44509" s="62"/>
    </row>
    <row r="44510" spans="15:15" x14ac:dyDescent="0.2">
      <c r="O44510" s="62"/>
    </row>
    <row r="44511" spans="15:15" x14ac:dyDescent="0.2">
      <c r="O44511" s="62"/>
    </row>
    <row r="44512" spans="15:15" x14ac:dyDescent="0.2">
      <c r="O44512" s="62"/>
    </row>
    <row r="44513" spans="15:15" x14ac:dyDescent="0.2">
      <c r="O44513" s="62"/>
    </row>
    <row r="44514" spans="15:15" x14ac:dyDescent="0.2">
      <c r="O44514" s="62"/>
    </row>
    <row r="44515" spans="15:15" x14ac:dyDescent="0.2">
      <c r="O44515" s="62"/>
    </row>
    <row r="44516" spans="15:15" x14ac:dyDescent="0.2">
      <c r="O44516" s="62"/>
    </row>
    <row r="44517" spans="15:15" x14ac:dyDescent="0.2">
      <c r="O44517" s="62"/>
    </row>
    <row r="44518" spans="15:15" x14ac:dyDescent="0.2">
      <c r="O44518" s="62"/>
    </row>
    <row r="44519" spans="15:15" x14ac:dyDescent="0.2">
      <c r="O44519" s="62"/>
    </row>
    <row r="44520" spans="15:15" x14ac:dyDescent="0.2">
      <c r="O44520" s="62"/>
    </row>
    <row r="44521" spans="15:15" x14ac:dyDescent="0.2">
      <c r="O44521" s="62"/>
    </row>
    <row r="44522" spans="15:15" x14ac:dyDescent="0.2">
      <c r="O44522" s="62"/>
    </row>
    <row r="44523" spans="15:15" x14ac:dyDescent="0.2">
      <c r="O44523" s="62"/>
    </row>
    <row r="44524" spans="15:15" x14ac:dyDescent="0.2">
      <c r="O44524" s="62"/>
    </row>
    <row r="44525" spans="15:15" x14ac:dyDescent="0.2">
      <c r="O44525" s="62"/>
    </row>
    <row r="44526" spans="15:15" x14ac:dyDescent="0.2">
      <c r="O44526" s="62"/>
    </row>
    <row r="44527" spans="15:15" x14ac:dyDescent="0.2">
      <c r="O44527" s="62"/>
    </row>
    <row r="44528" spans="15:15" x14ac:dyDescent="0.2">
      <c r="O44528" s="62"/>
    </row>
    <row r="44529" spans="15:15" x14ac:dyDescent="0.2">
      <c r="O44529" s="62"/>
    </row>
    <row r="44530" spans="15:15" x14ac:dyDescent="0.2">
      <c r="O44530" s="62"/>
    </row>
    <row r="44531" spans="15:15" x14ac:dyDescent="0.2">
      <c r="O44531" s="62"/>
    </row>
    <row r="44532" spans="15:15" x14ac:dyDescent="0.2">
      <c r="O44532" s="62"/>
    </row>
    <row r="44533" spans="15:15" x14ac:dyDescent="0.2">
      <c r="O44533" s="62"/>
    </row>
    <row r="44534" spans="15:15" x14ac:dyDescent="0.2">
      <c r="O44534" s="62"/>
    </row>
    <row r="44535" spans="15:15" x14ac:dyDescent="0.2">
      <c r="O44535" s="62"/>
    </row>
    <row r="44536" spans="15:15" x14ac:dyDescent="0.2">
      <c r="O44536" s="62"/>
    </row>
    <row r="44537" spans="15:15" x14ac:dyDescent="0.2">
      <c r="O44537" s="62"/>
    </row>
    <row r="44538" spans="15:15" x14ac:dyDescent="0.2">
      <c r="O44538" s="62"/>
    </row>
    <row r="44539" spans="15:15" x14ac:dyDescent="0.2">
      <c r="O44539" s="62"/>
    </row>
    <row r="44540" spans="15:15" x14ac:dyDescent="0.2">
      <c r="O44540" s="62"/>
    </row>
    <row r="44541" spans="15:15" x14ac:dyDescent="0.2">
      <c r="O44541" s="62"/>
    </row>
    <row r="44542" spans="15:15" x14ac:dyDescent="0.2">
      <c r="O44542" s="62"/>
    </row>
    <row r="44543" spans="15:15" x14ac:dyDescent="0.2">
      <c r="O44543" s="62"/>
    </row>
    <row r="44544" spans="15:15" x14ac:dyDescent="0.2">
      <c r="O44544" s="62"/>
    </row>
    <row r="44545" spans="15:15" x14ac:dyDescent="0.2">
      <c r="O44545" s="62"/>
    </row>
    <row r="44546" spans="15:15" x14ac:dyDescent="0.2">
      <c r="O44546" s="62"/>
    </row>
    <row r="44547" spans="15:15" x14ac:dyDescent="0.2">
      <c r="O44547" s="62"/>
    </row>
    <row r="44548" spans="15:15" x14ac:dyDescent="0.2">
      <c r="O44548" s="62"/>
    </row>
    <row r="44549" spans="15:15" x14ac:dyDescent="0.2">
      <c r="O44549" s="62"/>
    </row>
    <row r="44550" spans="15:15" x14ac:dyDescent="0.2">
      <c r="O44550" s="62"/>
    </row>
    <row r="44551" spans="15:15" x14ac:dyDescent="0.2">
      <c r="O44551" s="62"/>
    </row>
    <row r="44552" spans="15:15" x14ac:dyDescent="0.2">
      <c r="O44552" s="62"/>
    </row>
    <row r="44553" spans="15:15" x14ac:dyDescent="0.2">
      <c r="O44553" s="62"/>
    </row>
    <row r="44554" spans="15:15" x14ac:dyDescent="0.2">
      <c r="O44554" s="62"/>
    </row>
    <row r="44555" spans="15:15" x14ac:dyDescent="0.2">
      <c r="O44555" s="62"/>
    </row>
    <row r="44556" spans="15:15" x14ac:dyDescent="0.2">
      <c r="O44556" s="62"/>
    </row>
    <row r="44557" spans="15:15" x14ac:dyDescent="0.2">
      <c r="O44557" s="62"/>
    </row>
    <row r="44558" spans="15:15" x14ac:dyDescent="0.2">
      <c r="O44558" s="62"/>
    </row>
    <row r="44559" spans="15:15" x14ac:dyDescent="0.2">
      <c r="O44559" s="62"/>
    </row>
    <row r="44560" spans="15:15" x14ac:dyDescent="0.2">
      <c r="O44560" s="62"/>
    </row>
    <row r="44561" spans="15:15" x14ac:dyDescent="0.2">
      <c r="O44561" s="62"/>
    </row>
    <row r="44562" spans="15:15" x14ac:dyDescent="0.2">
      <c r="O44562" s="62"/>
    </row>
    <row r="44563" spans="15:15" x14ac:dyDescent="0.2">
      <c r="O44563" s="62"/>
    </row>
    <row r="44564" spans="15:15" x14ac:dyDescent="0.2">
      <c r="O44564" s="62"/>
    </row>
    <row r="44565" spans="15:15" x14ac:dyDescent="0.2">
      <c r="O44565" s="62"/>
    </row>
    <row r="44566" spans="15:15" x14ac:dyDescent="0.2">
      <c r="O44566" s="62"/>
    </row>
    <row r="44567" spans="15:15" x14ac:dyDescent="0.2">
      <c r="O44567" s="62"/>
    </row>
    <row r="44568" spans="15:15" x14ac:dyDescent="0.2">
      <c r="O44568" s="62"/>
    </row>
    <row r="44569" spans="15:15" x14ac:dyDescent="0.2">
      <c r="O44569" s="62"/>
    </row>
    <row r="44570" spans="15:15" x14ac:dyDescent="0.2">
      <c r="O44570" s="62"/>
    </row>
    <row r="44571" spans="15:15" x14ac:dyDescent="0.2">
      <c r="O44571" s="62"/>
    </row>
    <row r="44572" spans="15:15" x14ac:dyDescent="0.2">
      <c r="O44572" s="62"/>
    </row>
    <row r="44573" spans="15:15" x14ac:dyDescent="0.2">
      <c r="O44573" s="62"/>
    </row>
    <row r="44574" spans="15:15" x14ac:dyDescent="0.2">
      <c r="O44574" s="62"/>
    </row>
    <row r="44575" spans="15:15" x14ac:dyDescent="0.2">
      <c r="O44575" s="62"/>
    </row>
    <row r="44576" spans="15:15" x14ac:dyDescent="0.2">
      <c r="O44576" s="62"/>
    </row>
    <row r="44577" spans="15:15" x14ac:dyDescent="0.2">
      <c r="O44577" s="62"/>
    </row>
    <row r="44578" spans="15:15" x14ac:dyDescent="0.2">
      <c r="O44578" s="62"/>
    </row>
    <row r="44579" spans="15:15" x14ac:dyDescent="0.2">
      <c r="O44579" s="62"/>
    </row>
    <row r="44580" spans="15:15" x14ac:dyDescent="0.2">
      <c r="O44580" s="62"/>
    </row>
    <row r="44581" spans="15:15" x14ac:dyDescent="0.2">
      <c r="O44581" s="62"/>
    </row>
    <row r="44582" spans="15:15" x14ac:dyDescent="0.2">
      <c r="O44582" s="62"/>
    </row>
    <row r="44583" spans="15:15" x14ac:dyDescent="0.2">
      <c r="O44583" s="62"/>
    </row>
    <row r="44584" spans="15:15" x14ac:dyDescent="0.2">
      <c r="O44584" s="62"/>
    </row>
    <row r="44585" spans="15:15" x14ac:dyDescent="0.2">
      <c r="O44585" s="62"/>
    </row>
    <row r="44586" spans="15:15" x14ac:dyDescent="0.2">
      <c r="O44586" s="62"/>
    </row>
    <row r="44587" spans="15:15" x14ac:dyDescent="0.2">
      <c r="O44587" s="62"/>
    </row>
    <row r="44588" spans="15:15" x14ac:dyDescent="0.2">
      <c r="O44588" s="62"/>
    </row>
    <row r="44589" spans="15:15" x14ac:dyDescent="0.2">
      <c r="O44589" s="62"/>
    </row>
    <row r="44590" spans="15:15" x14ac:dyDescent="0.2">
      <c r="O44590" s="62"/>
    </row>
    <row r="44591" spans="15:15" x14ac:dyDescent="0.2">
      <c r="O44591" s="62"/>
    </row>
    <row r="44592" spans="15:15" x14ac:dyDescent="0.2">
      <c r="O44592" s="62"/>
    </row>
    <row r="44593" spans="15:15" x14ac:dyDescent="0.2">
      <c r="O44593" s="62"/>
    </row>
    <row r="44594" spans="15:15" x14ac:dyDescent="0.2">
      <c r="O44594" s="62"/>
    </row>
    <row r="44595" spans="15:15" x14ac:dyDescent="0.2">
      <c r="O44595" s="62"/>
    </row>
    <row r="44596" spans="15:15" x14ac:dyDescent="0.2">
      <c r="O44596" s="62"/>
    </row>
    <row r="44597" spans="15:15" x14ac:dyDescent="0.2">
      <c r="O44597" s="62"/>
    </row>
    <row r="44598" spans="15:15" x14ac:dyDescent="0.2">
      <c r="O44598" s="62"/>
    </row>
    <row r="44599" spans="15:15" x14ac:dyDescent="0.2">
      <c r="O44599" s="62"/>
    </row>
    <row r="44600" spans="15:15" x14ac:dyDescent="0.2">
      <c r="O44600" s="62"/>
    </row>
    <row r="44601" spans="15:15" x14ac:dyDescent="0.2">
      <c r="O44601" s="62"/>
    </row>
    <row r="44602" spans="15:15" x14ac:dyDescent="0.2">
      <c r="O44602" s="62"/>
    </row>
    <row r="44603" spans="15:15" x14ac:dyDescent="0.2">
      <c r="O44603" s="62"/>
    </row>
    <row r="44604" spans="15:15" x14ac:dyDescent="0.2">
      <c r="O44604" s="62"/>
    </row>
    <row r="44605" spans="15:15" x14ac:dyDescent="0.2">
      <c r="O44605" s="62"/>
    </row>
    <row r="44606" spans="15:15" x14ac:dyDescent="0.2">
      <c r="O44606" s="62"/>
    </row>
    <row r="44607" spans="15:15" x14ac:dyDescent="0.2">
      <c r="O44607" s="62"/>
    </row>
    <row r="44608" spans="15:15" x14ac:dyDescent="0.2">
      <c r="O44608" s="62"/>
    </row>
    <row r="44609" spans="15:15" x14ac:dyDescent="0.2">
      <c r="O44609" s="62"/>
    </row>
    <row r="44610" spans="15:15" x14ac:dyDescent="0.2">
      <c r="O44610" s="62"/>
    </row>
    <row r="44611" spans="15:15" x14ac:dyDescent="0.2">
      <c r="O44611" s="62"/>
    </row>
    <row r="44612" spans="15:15" x14ac:dyDescent="0.2">
      <c r="O44612" s="62"/>
    </row>
    <row r="44613" spans="15:15" x14ac:dyDescent="0.2">
      <c r="O44613" s="62"/>
    </row>
    <row r="44614" spans="15:15" x14ac:dyDescent="0.2">
      <c r="O44614" s="62"/>
    </row>
    <row r="44615" spans="15:15" x14ac:dyDescent="0.2">
      <c r="O44615" s="62"/>
    </row>
    <row r="44616" spans="15:15" x14ac:dyDescent="0.2">
      <c r="O44616" s="62"/>
    </row>
    <row r="44617" spans="15:15" x14ac:dyDescent="0.2">
      <c r="O44617" s="62"/>
    </row>
    <row r="44618" spans="15:15" x14ac:dyDescent="0.2">
      <c r="O44618" s="62"/>
    </row>
    <row r="44619" spans="15:15" x14ac:dyDescent="0.2">
      <c r="O44619" s="62"/>
    </row>
    <row r="44620" spans="15:15" x14ac:dyDescent="0.2">
      <c r="O44620" s="62"/>
    </row>
    <row r="44621" spans="15:15" x14ac:dyDescent="0.2">
      <c r="O44621" s="62"/>
    </row>
    <row r="44622" spans="15:15" x14ac:dyDescent="0.2">
      <c r="O44622" s="62"/>
    </row>
    <row r="44623" spans="15:15" x14ac:dyDescent="0.2">
      <c r="O44623" s="62"/>
    </row>
    <row r="44624" spans="15:15" x14ac:dyDescent="0.2">
      <c r="O44624" s="62"/>
    </row>
    <row r="44625" spans="15:15" x14ac:dyDescent="0.2">
      <c r="O44625" s="62"/>
    </row>
    <row r="44626" spans="15:15" x14ac:dyDescent="0.2">
      <c r="O44626" s="62"/>
    </row>
    <row r="44627" spans="15:15" x14ac:dyDescent="0.2">
      <c r="O44627" s="62"/>
    </row>
    <row r="44628" spans="15:15" x14ac:dyDescent="0.2">
      <c r="O44628" s="62"/>
    </row>
    <row r="44629" spans="15:15" x14ac:dyDescent="0.2">
      <c r="O44629" s="62"/>
    </row>
    <row r="44630" spans="15:15" x14ac:dyDescent="0.2">
      <c r="O44630" s="62"/>
    </row>
    <row r="44631" spans="15:15" x14ac:dyDescent="0.2">
      <c r="O44631" s="62"/>
    </row>
    <row r="44632" spans="15:15" x14ac:dyDescent="0.2">
      <c r="O44632" s="62"/>
    </row>
    <row r="44633" spans="15:15" x14ac:dyDescent="0.2">
      <c r="O44633" s="62"/>
    </row>
    <row r="44634" spans="15:15" x14ac:dyDescent="0.2">
      <c r="O44634" s="62"/>
    </row>
    <row r="44635" spans="15:15" x14ac:dyDescent="0.2">
      <c r="O44635" s="62"/>
    </row>
    <row r="44636" spans="15:15" x14ac:dyDescent="0.2">
      <c r="O44636" s="62"/>
    </row>
    <row r="44637" spans="15:15" x14ac:dyDescent="0.2">
      <c r="O44637" s="62"/>
    </row>
    <row r="44638" spans="15:15" x14ac:dyDescent="0.2">
      <c r="O44638" s="62"/>
    </row>
    <row r="44639" spans="15:15" x14ac:dyDescent="0.2">
      <c r="O44639" s="62"/>
    </row>
    <row r="44640" spans="15:15" x14ac:dyDescent="0.2">
      <c r="O44640" s="62"/>
    </row>
    <row r="44641" spans="15:15" x14ac:dyDescent="0.2">
      <c r="O44641" s="62"/>
    </row>
    <row r="44642" spans="15:15" x14ac:dyDescent="0.2">
      <c r="O44642" s="62"/>
    </row>
    <row r="44643" spans="15:15" x14ac:dyDescent="0.2">
      <c r="O44643" s="62"/>
    </row>
    <row r="44644" spans="15:15" x14ac:dyDescent="0.2">
      <c r="O44644" s="62"/>
    </row>
    <row r="44645" spans="15:15" x14ac:dyDescent="0.2">
      <c r="O44645" s="62"/>
    </row>
    <row r="44646" spans="15:15" x14ac:dyDescent="0.2">
      <c r="O44646" s="62"/>
    </row>
    <row r="44647" spans="15:15" x14ac:dyDescent="0.2">
      <c r="O44647" s="62"/>
    </row>
    <row r="44648" spans="15:15" x14ac:dyDescent="0.2">
      <c r="O44648" s="62"/>
    </row>
    <row r="44649" spans="15:15" x14ac:dyDescent="0.2">
      <c r="O44649" s="62"/>
    </row>
    <row r="44650" spans="15:15" x14ac:dyDescent="0.2">
      <c r="O44650" s="62"/>
    </row>
    <row r="44651" spans="15:15" x14ac:dyDescent="0.2">
      <c r="O44651" s="62"/>
    </row>
    <row r="44652" spans="15:15" x14ac:dyDescent="0.2">
      <c r="O44652" s="62"/>
    </row>
    <row r="44653" spans="15:15" x14ac:dyDescent="0.2">
      <c r="O44653" s="62"/>
    </row>
    <row r="44654" spans="15:15" x14ac:dyDescent="0.2">
      <c r="O44654" s="62"/>
    </row>
    <row r="44655" spans="15:15" x14ac:dyDescent="0.2">
      <c r="O44655" s="62"/>
    </row>
    <row r="44656" spans="15:15" x14ac:dyDescent="0.2">
      <c r="O44656" s="62"/>
    </row>
    <row r="44657" spans="15:15" x14ac:dyDescent="0.2">
      <c r="O44657" s="62"/>
    </row>
    <row r="44658" spans="15:15" x14ac:dyDescent="0.2">
      <c r="O44658" s="62"/>
    </row>
    <row r="44659" spans="15:15" x14ac:dyDescent="0.2">
      <c r="O44659" s="62"/>
    </row>
    <row r="44660" spans="15:15" x14ac:dyDescent="0.2">
      <c r="O44660" s="62"/>
    </row>
    <row r="44661" spans="15:15" x14ac:dyDescent="0.2">
      <c r="O44661" s="62"/>
    </row>
    <row r="44662" spans="15:15" x14ac:dyDescent="0.2">
      <c r="O44662" s="62"/>
    </row>
    <row r="44663" spans="15:15" x14ac:dyDescent="0.2">
      <c r="O44663" s="62"/>
    </row>
    <row r="44664" spans="15:15" x14ac:dyDescent="0.2">
      <c r="O44664" s="62"/>
    </row>
    <row r="44665" spans="15:15" x14ac:dyDescent="0.2">
      <c r="O44665" s="62"/>
    </row>
    <row r="44666" spans="15:15" x14ac:dyDescent="0.2">
      <c r="O44666" s="62"/>
    </row>
    <row r="44667" spans="15:15" x14ac:dyDescent="0.2">
      <c r="O44667" s="62"/>
    </row>
    <row r="44668" spans="15:15" x14ac:dyDescent="0.2">
      <c r="O44668" s="62"/>
    </row>
    <row r="44669" spans="15:15" x14ac:dyDescent="0.2">
      <c r="O44669" s="62"/>
    </row>
    <row r="44670" spans="15:15" x14ac:dyDescent="0.2">
      <c r="O44670" s="62"/>
    </row>
    <row r="44671" spans="15:15" x14ac:dyDescent="0.2">
      <c r="O44671" s="62"/>
    </row>
    <row r="44672" spans="15:15" x14ac:dyDescent="0.2">
      <c r="O44672" s="62"/>
    </row>
    <row r="44673" spans="15:15" x14ac:dyDescent="0.2">
      <c r="O44673" s="62"/>
    </row>
    <row r="44674" spans="15:15" x14ac:dyDescent="0.2">
      <c r="O44674" s="62"/>
    </row>
    <row r="44675" spans="15:15" x14ac:dyDescent="0.2">
      <c r="O44675" s="62"/>
    </row>
    <row r="44676" spans="15:15" x14ac:dyDescent="0.2">
      <c r="O44676" s="62"/>
    </row>
    <row r="44677" spans="15:15" x14ac:dyDescent="0.2">
      <c r="O44677" s="62"/>
    </row>
    <row r="44678" spans="15:15" x14ac:dyDescent="0.2">
      <c r="O44678" s="62"/>
    </row>
    <row r="44679" spans="15:15" x14ac:dyDescent="0.2">
      <c r="O44679" s="62"/>
    </row>
    <row r="44680" spans="15:15" x14ac:dyDescent="0.2">
      <c r="O44680" s="62"/>
    </row>
    <row r="44681" spans="15:15" x14ac:dyDescent="0.2">
      <c r="O44681" s="62"/>
    </row>
    <row r="44682" spans="15:15" x14ac:dyDescent="0.2">
      <c r="O44682" s="62"/>
    </row>
    <row r="44683" spans="15:15" x14ac:dyDescent="0.2">
      <c r="O44683" s="62"/>
    </row>
    <row r="44684" spans="15:15" x14ac:dyDescent="0.2">
      <c r="O44684" s="62"/>
    </row>
    <row r="44685" spans="15:15" x14ac:dyDescent="0.2">
      <c r="O44685" s="62"/>
    </row>
    <row r="44686" spans="15:15" x14ac:dyDescent="0.2">
      <c r="O44686" s="62"/>
    </row>
    <row r="44687" spans="15:15" x14ac:dyDescent="0.2">
      <c r="O44687" s="62"/>
    </row>
    <row r="44688" spans="15:15" x14ac:dyDescent="0.2">
      <c r="O44688" s="62"/>
    </row>
    <row r="44689" spans="15:15" x14ac:dyDescent="0.2">
      <c r="O44689" s="62"/>
    </row>
    <row r="44690" spans="15:15" x14ac:dyDescent="0.2">
      <c r="O44690" s="62"/>
    </row>
    <row r="44691" spans="15:15" x14ac:dyDescent="0.2">
      <c r="O44691" s="62"/>
    </row>
    <row r="44692" spans="15:15" x14ac:dyDescent="0.2">
      <c r="O44692" s="62"/>
    </row>
    <row r="44693" spans="15:15" x14ac:dyDescent="0.2">
      <c r="O44693" s="62"/>
    </row>
    <row r="44694" spans="15:15" x14ac:dyDescent="0.2">
      <c r="O44694" s="62"/>
    </row>
    <row r="44695" spans="15:15" x14ac:dyDescent="0.2">
      <c r="O44695" s="62"/>
    </row>
    <row r="44696" spans="15:15" x14ac:dyDescent="0.2">
      <c r="O44696" s="62"/>
    </row>
    <row r="44697" spans="15:15" x14ac:dyDescent="0.2">
      <c r="O44697" s="62"/>
    </row>
    <row r="44698" spans="15:15" x14ac:dyDescent="0.2">
      <c r="O44698" s="62"/>
    </row>
    <row r="44699" spans="15:15" x14ac:dyDescent="0.2">
      <c r="O44699" s="62"/>
    </row>
    <row r="44700" spans="15:15" x14ac:dyDescent="0.2">
      <c r="O44700" s="62"/>
    </row>
    <row r="44701" spans="15:15" x14ac:dyDescent="0.2">
      <c r="O44701" s="62"/>
    </row>
    <row r="44702" spans="15:15" x14ac:dyDescent="0.2">
      <c r="O44702" s="62"/>
    </row>
    <row r="44703" spans="15:15" x14ac:dyDescent="0.2">
      <c r="O44703" s="62"/>
    </row>
    <row r="44704" spans="15:15" x14ac:dyDescent="0.2">
      <c r="O44704" s="62"/>
    </row>
    <row r="44705" spans="15:15" x14ac:dyDescent="0.2">
      <c r="O44705" s="62"/>
    </row>
    <row r="44706" spans="15:15" x14ac:dyDescent="0.2">
      <c r="O44706" s="62"/>
    </row>
    <row r="44707" spans="15:15" x14ac:dyDescent="0.2">
      <c r="O44707" s="62"/>
    </row>
    <row r="44708" spans="15:15" x14ac:dyDescent="0.2">
      <c r="O44708" s="62"/>
    </row>
    <row r="44709" spans="15:15" x14ac:dyDescent="0.2">
      <c r="O44709" s="62"/>
    </row>
    <row r="44710" spans="15:15" x14ac:dyDescent="0.2">
      <c r="O44710" s="62"/>
    </row>
    <row r="44711" spans="15:15" x14ac:dyDescent="0.2">
      <c r="O44711" s="62"/>
    </row>
    <row r="44712" spans="15:15" x14ac:dyDescent="0.2">
      <c r="O44712" s="62"/>
    </row>
    <row r="44713" spans="15:15" x14ac:dyDescent="0.2">
      <c r="O44713" s="62"/>
    </row>
    <row r="44714" spans="15:15" x14ac:dyDescent="0.2">
      <c r="O44714" s="62"/>
    </row>
    <row r="44715" spans="15:15" x14ac:dyDescent="0.2">
      <c r="O44715" s="62"/>
    </row>
    <row r="44716" spans="15:15" x14ac:dyDescent="0.2">
      <c r="O44716" s="62"/>
    </row>
    <row r="44717" spans="15:15" x14ac:dyDescent="0.2">
      <c r="O44717" s="62"/>
    </row>
    <row r="44718" spans="15:15" x14ac:dyDescent="0.2">
      <c r="O44718" s="62"/>
    </row>
    <row r="44719" spans="15:15" x14ac:dyDescent="0.2">
      <c r="O44719" s="62"/>
    </row>
    <row r="44720" spans="15:15" x14ac:dyDescent="0.2">
      <c r="O44720" s="62"/>
    </row>
    <row r="44721" spans="15:15" x14ac:dyDescent="0.2">
      <c r="O44721" s="62"/>
    </row>
    <row r="44722" spans="15:15" x14ac:dyDescent="0.2">
      <c r="O44722" s="62"/>
    </row>
    <row r="44723" spans="15:15" x14ac:dyDescent="0.2">
      <c r="O44723" s="62"/>
    </row>
    <row r="44724" spans="15:15" x14ac:dyDescent="0.2">
      <c r="O44724" s="62"/>
    </row>
    <row r="44725" spans="15:15" x14ac:dyDescent="0.2">
      <c r="O44725" s="62"/>
    </row>
    <row r="44726" spans="15:15" x14ac:dyDescent="0.2">
      <c r="O44726" s="62"/>
    </row>
    <row r="44727" spans="15:15" x14ac:dyDescent="0.2">
      <c r="O44727" s="62"/>
    </row>
    <row r="44728" spans="15:15" x14ac:dyDescent="0.2">
      <c r="O44728" s="62"/>
    </row>
    <row r="44729" spans="15:15" x14ac:dyDescent="0.2">
      <c r="O44729" s="62"/>
    </row>
    <row r="44730" spans="15:15" x14ac:dyDescent="0.2">
      <c r="O44730" s="62"/>
    </row>
    <row r="44731" spans="15:15" x14ac:dyDescent="0.2">
      <c r="O44731" s="62"/>
    </row>
    <row r="44732" spans="15:15" x14ac:dyDescent="0.2">
      <c r="O44732" s="62"/>
    </row>
    <row r="44733" spans="15:15" x14ac:dyDescent="0.2">
      <c r="O44733" s="62"/>
    </row>
    <row r="44734" spans="15:15" x14ac:dyDescent="0.2">
      <c r="O44734" s="62"/>
    </row>
    <row r="44735" spans="15:15" x14ac:dyDescent="0.2">
      <c r="O44735" s="62"/>
    </row>
    <row r="44736" spans="15:15" x14ac:dyDescent="0.2">
      <c r="O44736" s="62"/>
    </row>
    <row r="44737" spans="15:15" x14ac:dyDescent="0.2">
      <c r="O44737" s="62"/>
    </row>
    <row r="44738" spans="15:15" x14ac:dyDescent="0.2">
      <c r="O44738" s="62"/>
    </row>
    <row r="44739" spans="15:15" x14ac:dyDescent="0.2">
      <c r="O44739" s="62"/>
    </row>
    <row r="44740" spans="15:15" x14ac:dyDescent="0.2">
      <c r="O44740" s="62"/>
    </row>
    <row r="44741" spans="15:15" x14ac:dyDescent="0.2">
      <c r="O44741" s="62"/>
    </row>
    <row r="44742" spans="15:15" x14ac:dyDescent="0.2">
      <c r="O44742" s="62"/>
    </row>
    <row r="44743" spans="15:15" x14ac:dyDescent="0.2">
      <c r="O44743" s="62"/>
    </row>
    <row r="44744" spans="15:15" x14ac:dyDescent="0.2">
      <c r="O44744" s="62"/>
    </row>
    <row r="44745" spans="15:15" x14ac:dyDescent="0.2">
      <c r="O44745" s="62"/>
    </row>
    <row r="44746" spans="15:15" x14ac:dyDescent="0.2">
      <c r="O44746" s="62"/>
    </row>
    <row r="44747" spans="15:15" x14ac:dyDescent="0.2">
      <c r="O44747" s="62"/>
    </row>
    <row r="44748" spans="15:15" x14ac:dyDescent="0.2">
      <c r="O44748" s="62"/>
    </row>
    <row r="44749" spans="15:15" x14ac:dyDescent="0.2">
      <c r="O44749" s="62"/>
    </row>
    <row r="44750" spans="15:15" x14ac:dyDescent="0.2">
      <c r="O44750" s="62"/>
    </row>
    <row r="44751" spans="15:15" x14ac:dyDescent="0.2">
      <c r="O44751" s="62"/>
    </row>
    <row r="44752" spans="15:15" x14ac:dyDescent="0.2">
      <c r="O44752" s="62"/>
    </row>
    <row r="44753" spans="15:15" x14ac:dyDescent="0.2">
      <c r="O44753" s="62"/>
    </row>
    <row r="44754" spans="15:15" x14ac:dyDescent="0.2">
      <c r="O44754" s="62"/>
    </row>
    <row r="44755" spans="15:15" x14ac:dyDescent="0.2">
      <c r="O44755" s="62"/>
    </row>
    <row r="44756" spans="15:15" x14ac:dyDescent="0.2">
      <c r="O44756" s="62"/>
    </row>
    <row r="44757" spans="15:15" x14ac:dyDescent="0.2">
      <c r="O44757" s="62"/>
    </row>
    <row r="44758" spans="15:15" x14ac:dyDescent="0.2">
      <c r="O44758" s="62"/>
    </row>
    <row r="44759" spans="15:15" x14ac:dyDescent="0.2">
      <c r="O44759" s="62"/>
    </row>
    <row r="44760" spans="15:15" x14ac:dyDescent="0.2">
      <c r="O44760" s="62"/>
    </row>
    <row r="44761" spans="15:15" x14ac:dyDescent="0.2">
      <c r="O44761" s="62"/>
    </row>
    <row r="44762" spans="15:15" x14ac:dyDescent="0.2">
      <c r="O44762" s="62"/>
    </row>
    <row r="44763" spans="15:15" x14ac:dyDescent="0.2">
      <c r="O44763" s="62"/>
    </row>
    <row r="44764" spans="15:15" x14ac:dyDescent="0.2">
      <c r="O44764" s="62"/>
    </row>
    <row r="44765" spans="15:15" x14ac:dyDescent="0.2">
      <c r="O44765" s="62"/>
    </row>
    <row r="44766" spans="15:15" x14ac:dyDescent="0.2">
      <c r="O44766" s="62"/>
    </row>
    <row r="44767" spans="15:15" x14ac:dyDescent="0.2">
      <c r="O44767" s="62"/>
    </row>
    <row r="44768" spans="15:15" x14ac:dyDescent="0.2">
      <c r="O44768" s="62"/>
    </row>
    <row r="44769" spans="15:15" x14ac:dyDescent="0.2">
      <c r="O44769" s="62"/>
    </row>
    <row r="44770" spans="15:15" x14ac:dyDescent="0.2">
      <c r="O44770" s="62"/>
    </row>
    <row r="44771" spans="15:15" x14ac:dyDescent="0.2">
      <c r="O44771" s="62"/>
    </row>
    <row r="44772" spans="15:15" x14ac:dyDescent="0.2">
      <c r="O44772" s="62"/>
    </row>
    <row r="44773" spans="15:15" x14ac:dyDescent="0.2">
      <c r="O44773" s="62"/>
    </row>
    <row r="44774" spans="15:15" x14ac:dyDescent="0.2">
      <c r="O44774" s="62"/>
    </row>
    <row r="44775" spans="15:15" x14ac:dyDescent="0.2">
      <c r="O44775" s="62"/>
    </row>
    <row r="44776" spans="15:15" x14ac:dyDescent="0.2">
      <c r="O44776" s="62"/>
    </row>
    <row r="44777" spans="15:15" x14ac:dyDescent="0.2">
      <c r="O44777" s="62"/>
    </row>
    <row r="44778" spans="15:15" x14ac:dyDescent="0.2">
      <c r="O44778" s="62"/>
    </row>
    <row r="44779" spans="15:15" x14ac:dyDescent="0.2">
      <c r="O44779" s="62"/>
    </row>
    <row r="44780" spans="15:15" x14ac:dyDescent="0.2">
      <c r="O44780" s="62"/>
    </row>
    <row r="44781" spans="15:15" x14ac:dyDescent="0.2">
      <c r="O44781" s="62"/>
    </row>
    <row r="44782" spans="15:15" x14ac:dyDescent="0.2">
      <c r="O44782" s="62"/>
    </row>
    <row r="44783" spans="15:15" x14ac:dyDescent="0.2">
      <c r="O44783" s="62"/>
    </row>
    <row r="44784" spans="15:15" x14ac:dyDescent="0.2">
      <c r="O44784" s="62"/>
    </row>
    <row r="44785" spans="15:15" x14ac:dyDescent="0.2">
      <c r="O44785" s="62"/>
    </row>
    <row r="44786" spans="15:15" x14ac:dyDescent="0.2">
      <c r="O44786" s="62"/>
    </row>
    <row r="44787" spans="15:15" x14ac:dyDescent="0.2">
      <c r="O44787" s="62"/>
    </row>
    <row r="44788" spans="15:15" x14ac:dyDescent="0.2">
      <c r="O44788" s="62"/>
    </row>
    <row r="44789" spans="15:15" x14ac:dyDescent="0.2">
      <c r="O44789" s="62"/>
    </row>
    <row r="44790" spans="15:15" x14ac:dyDescent="0.2">
      <c r="O44790" s="62"/>
    </row>
    <row r="44791" spans="15:15" x14ac:dyDescent="0.2">
      <c r="O44791" s="62"/>
    </row>
    <row r="44792" spans="15:15" x14ac:dyDescent="0.2">
      <c r="O44792" s="62"/>
    </row>
    <row r="44793" spans="15:15" x14ac:dyDescent="0.2">
      <c r="O44793" s="62"/>
    </row>
    <row r="44794" spans="15:15" x14ac:dyDescent="0.2">
      <c r="O44794" s="62"/>
    </row>
    <row r="44795" spans="15:15" x14ac:dyDescent="0.2">
      <c r="O44795" s="62"/>
    </row>
    <row r="44796" spans="15:15" x14ac:dyDescent="0.2">
      <c r="O44796" s="62"/>
    </row>
    <row r="44797" spans="15:15" x14ac:dyDescent="0.2">
      <c r="O44797" s="62"/>
    </row>
    <row r="44798" spans="15:15" x14ac:dyDescent="0.2">
      <c r="O44798" s="62"/>
    </row>
    <row r="44799" spans="15:15" x14ac:dyDescent="0.2">
      <c r="O44799" s="62"/>
    </row>
    <row r="44800" spans="15:15" x14ac:dyDescent="0.2">
      <c r="O44800" s="62"/>
    </row>
    <row r="44801" spans="15:15" x14ac:dyDescent="0.2">
      <c r="O44801" s="62"/>
    </row>
    <row r="44802" spans="15:15" x14ac:dyDescent="0.2">
      <c r="O44802" s="62"/>
    </row>
    <row r="44803" spans="15:15" x14ac:dyDescent="0.2">
      <c r="O44803" s="62"/>
    </row>
    <row r="44804" spans="15:15" x14ac:dyDescent="0.2">
      <c r="O44804" s="62"/>
    </row>
    <row r="44805" spans="15:15" x14ac:dyDescent="0.2">
      <c r="O44805" s="62"/>
    </row>
    <row r="44806" spans="15:15" x14ac:dyDescent="0.2">
      <c r="O44806" s="62"/>
    </row>
    <row r="44807" spans="15:15" x14ac:dyDescent="0.2">
      <c r="O44807" s="62"/>
    </row>
    <row r="44808" spans="15:15" x14ac:dyDescent="0.2">
      <c r="O44808" s="62"/>
    </row>
    <row r="44809" spans="15:15" x14ac:dyDescent="0.2">
      <c r="O44809" s="62"/>
    </row>
    <row r="44810" spans="15:15" x14ac:dyDescent="0.2">
      <c r="O44810" s="62"/>
    </row>
    <row r="44811" spans="15:15" x14ac:dyDescent="0.2">
      <c r="O44811" s="62"/>
    </row>
    <row r="44812" spans="15:15" x14ac:dyDescent="0.2">
      <c r="O44812" s="62"/>
    </row>
    <row r="44813" spans="15:15" x14ac:dyDescent="0.2">
      <c r="O44813" s="62"/>
    </row>
    <row r="44814" spans="15:15" x14ac:dyDescent="0.2">
      <c r="O44814" s="62"/>
    </row>
    <row r="44815" spans="15:15" x14ac:dyDescent="0.2">
      <c r="O44815" s="62"/>
    </row>
    <row r="44816" spans="15:15" x14ac:dyDescent="0.2">
      <c r="O44816" s="62"/>
    </row>
    <row r="44817" spans="15:15" x14ac:dyDescent="0.2">
      <c r="O44817" s="62"/>
    </row>
    <row r="44818" spans="15:15" x14ac:dyDescent="0.2">
      <c r="O44818" s="62"/>
    </row>
    <row r="44819" spans="15:15" x14ac:dyDescent="0.2">
      <c r="O44819" s="62"/>
    </row>
    <row r="44820" spans="15:15" x14ac:dyDescent="0.2">
      <c r="O44820" s="62"/>
    </row>
    <row r="44821" spans="15:15" x14ac:dyDescent="0.2">
      <c r="O44821" s="62"/>
    </row>
    <row r="44822" spans="15:15" x14ac:dyDescent="0.2">
      <c r="O44822" s="62"/>
    </row>
    <row r="44823" spans="15:15" x14ac:dyDescent="0.2">
      <c r="O44823" s="62"/>
    </row>
    <row r="44824" spans="15:15" x14ac:dyDescent="0.2">
      <c r="O44824" s="62"/>
    </row>
    <row r="44825" spans="15:15" x14ac:dyDescent="0.2">
      <c r="O44825" s="62"/>
    </row>
    <row r="44826" spans="15:15" x14ac:dyDescent="0.2">
      <c r="O44826" s="62"/>
    </row>
    <row r="44827" spans="15:15" x14ac:dyDescent="0.2">
      <c r="O44827" s="62"/>
    </row>
    <row r="44828" spans="15:15" x14ac:dyDescent="0.2">
      <c r="O44828" s="62"/>
    </row>
    <row r="44829" spans="15:15" x14ac:dyDescent="0.2">
      <c r="O44829" s="62"/>
    </row>
    <row r="44830" spans="15:15" x14ac:dyDescent="0.2">
      <c r="O44830" s="62"/>
    </row>
    <row r="44831" spans="15:15" x14ac:dyDescent="0.2">
      <c r="O44831" s="62"/>
    </row>
    <row r="44832" spans="15:15" x14ac:dyDescent="0.2">
      <c r="O44832" s="62"/>
    </row>
    <row r="44833" spans="15:15" x14ac:dyDescent="0.2">
      <c r="O44833" s="62"/>
    </row>
    <row r="44834" spans="15:15" x14ac:dyDescent="0.2">
      <c r="O44834" s="62"/>
    </row>
    <row r="44835" spans="15:15" x14ac:dyDescent="0.2">
      <c r="O44835" s="62"/>
    </row>
    <row r="44836" spans="15:15" x14ac:dyDescent="0.2">
      <c r="O44836" s="62"/>
    </row>
    <row r="44837" spans="15:15" x14ac:dyDescent="0.2">
      <c r="O44837" s="62"/>
    </row>
    <row r="44838" spans="15:15" x14ac:dyDescent="0.2">
      <c r="O44838" s="62"/>
    </row>
    <row r="44839" spans="15:15" x14ac:dyDescent="0.2">
      <c r="O44839" s="62"/>
    </row>
    <row r="44840" spans="15:15" x14ac:dyDescent="0.2">
      <c r="O44840" s="62"/>
    </row>
    <row r="44841" spans="15:15" x14ac:dyDescent="0.2">
      <c r="O44841" s="62"/>
    </row>
    <row r="44842" spans="15:15" x14ac:dyDescent="0.2">
      <c r="O44842" s="62"/>
    </row>
    <row r="44843" spans="15:15" x14ac:dyDescent="0.2">
      <c r="O44843" s="62"/>
    </row>
    <row r="44844" spans="15:15" x14ac:dyDescent="0.2">
      <c r="O44844" s="62"/>
    </row>
    <row r="44845" spans="15:15" x14ac:dyDescent="0.2">
      <c r="O44845" s="62"/>
    </row>
    <row r="44846" spans="15:15" x14ac:dyDescent="0.2">
      <c r="O44846" s="62"/>
    </row>
    <row r="44847" spans="15:15" x14ac:dyDescent="0.2">
      <c r="O44847" s="62"/>
    </row>
    <row r="44848" spans="15:15" x14ac:dyDescent="0.2">
      <c r="O44848" s="62"/>
    </row>
    <row r="44849" spans="15:15" x14ac:dyDescent="0.2">
      <c r="O44849" s="62"/>
    </row>
    <row r="44850" spans="15:15" x14ac:dyDescent="0.2">
      <c r="O44850" s="62"/>
    </row>
    <row r="44851" spans="15:15" x14ac:dyDescent="0.2">
      <c r="O44851" s="62"/>
    </row>
    <row r="44852" spans="15:15" x14ac:dyDescent="0.2">
      <c r="O44852" s="62"/>
    </row>
    <row r="44853" spans="15:15" x14ac:dyDescent="0.2">
      <c r="O44853" s="62"/>
    </row>
    <row r="44854" spans="15:15" x14ac:dyDescent="0.2">
      <c r="O44854" s="62"/>
    </row>
    <row r="44855" spans="15:15" x14ac:dyDescent="0.2">
      <c r="O44855" s="62"/>
    </row>
    <row r="44856" spans="15:15" x14ac:dyDescent="0.2">
      <c r="O44856" s="62"/>
    </row>
    <row r="44857" spans="15:15" x14ac:dyDescent="0.2">
      <c r="O44857" s="62"/>
    </row>
    <row r="44858" spans="15:15" x14ac:dyDescent="0.2">
      <c r="O44858" s="62"/>
    </row>
    <row r="44859" spans="15:15" x14ac:dyDescent="0.2">
      <c r="O44859" s="62"/>
    </row>
    <row r="44860" spans="15:15" x14ac:dyDescent="0.2">
      <c r="O44860" s="62"/>
    </row>
    <row r="44861" spans="15:15" x14ac:dyDescent="0.2">
      <c r="O44861" s="62"/>
    </row>
    <row r="44862" spans="15:15" x14ac:dyDescent="0.2">
      <c r="O44862" s="62"/>
    </row>
    <row r="44863" spans="15:15" x14ac:dyDescent="0.2">
      <c r="O44863" s="62"/>
    </row>
    <row r="44864" spans="15:15" x14ac:dyDescent="0.2">
      <c r="O44864" s="62"/>
    </row>
    <row r="44865" spans="15:15" x14ac:dyDescent="0.2">
      <c r="O44865" s="62"/>
    </row>
    <row r="44866" spans="15:15" x14ac:dyDescent="0.2">
      <c r="O44866" s="62"/>
    </row>
    <row r="44867" spans="15:15" x14ac:dyDescent="0.2">
      <c r="O44867" s="62"/>
    </row>
    <row r="44868" spans="15:15" x14ac:dyDescent="0.2">
      <c r="O44868" s="62"/>
    </row>
    <row r="44869" spans="15:15" x14ac:dyDescent="0.2">
      <c r="O44869" s="62"/>
    </row>
    <row r="44870" spans="15:15" x14ac:dyDescent="0.2">
      <c r="O44870" s="62"/>
    </row>
    <row r="44871" spans="15:15" x14ac:dyDescent="0.2">
      <c r="O44871" s="62"/>
    </row>
    <row r="44872" spans="15:15" x14ac:dyDescent="0.2">
      <c r="O44872" s="62"/>
    </row>
    <row r="44873" spans="15:15" x14ac:dyDescent="0.2">
      <c r="O44873" s="62"/>
    </row>
    <row r="44874" spans="15:15" x14ac:dyDescent="0.2">
      <c r="O44874" s="62"/>
    </row>
    <row r="44875" spans="15:15" x14ac:dyDescent="0.2">
      <c r="O44875" s="62"/>
    </row>
    <row r="44876" spans="15:15" x14ac:dyDescent="0.2">
      <c r="O44876" s="62"/>
    </row>
    <row r="44877" spans="15:15" x14ac:dyDescent="0.2">
      <c r="O44877" s="62"/>
    </row>
    <row r="44878" spans="15:15" x14ac:dyDescent="0.2">
      <c r="O44878" s="62"/>
    </row>
    <row r="44879" spans="15:15" x14ac:dyDescent="0.2">
      <c r="O44879" s="62"/>
    </row>
    <row r="44880" spans="15:15" x14ac:dyDescent="0.2">
      <c r="O44880" s="62"/>
    </row>
    <row r="44881" spans="15:15" x14ac:dyDescent="0.2">
      <c r="O44881" s="62"/>
    </row>
    <row r="44882" spans="15:15" x14ac:dyDescent="0.2">
      <c r="O44882" s="62"/>
    </row>
    <row r="44883" spans="15:15" x14ac:dyDescent="0.2">
      <c r="O44883" s="62"/>
    </row>
    <row r="44884" spans="15:15" x14ac:dyDescent="0.2">
      <c r="O44884" s="62"/>
    </row>
    <row r="44885" spans="15:15" x14ac:dyDescent="0.2">
      <c r="O44885" s="62"/>
    </row>
    <row r="44886" spans="15:15" x14ac:dyDescent="0.2">
      <c r="O44886" s="62"/>
    </row>
    <row r="44887" spans="15:15" x14ac:dyDescent="0.2">
      <c r="O44887" s="62"/>
    </row>
    <row r="44888" spans="15:15" x14ac:dyDescent="0.2">
      <c r="O44888" s="62"/>
    </row>
    <row r="44889" spans="15:15" x14ac:dyDescent="0.2">
      <c r="O44889" s="62"/>
    </row>
    <row r="44890" spans="15:15" x14ac:dyDescent="0.2">
      <c r="O44890" s="62"/>
    </row>
    <row r="44891" spans="15:15" x14ac:dyDescent="0.2">
      <c r="O44891" s="62"/>
    </row>
    <row r="44892" spans="15:15" x14ac:dyDescent="0.2">
      <c r="O44892" s="62"/>
    </row>
    <row r="44893" spans="15:15" x14ac:dyDescent="0.2">
      <c r="O44893" s="62"/>
    </row>
    <row r="44894" spans="15:15" x14ac:dyDescent="0.2">
      <c r="O44894" s="62"/>
    </row>
    <row r="44895" spans="15:15" x14ac:dyDescent="0.2">
      <c r="O44895" s="62"/>
    </row>
    <row r="44896" spans="15:15" x14ac:dyDescent="0.2">
      <c r="O44896" s="62"/>
    </row>
    <row r="44897" spans="15:15" x14ac:dyDescent="0.2">
      <c r="O44897" s="62"/>
    </row>
    <row r="44898" spans="15:15" x14ac:dyDescent="0.2">
      <c r="O44898" s="62"/>
    </row>
    <row r="44899" spans="15:15" x14ac:dyDescent="0.2">
      <c r="O44899" s="62"/>
    </row>
    <row r="44900" spans="15:15" x14ac:dyDescent="0.2">
      <c r="O44900" s="62"/>
    </row>
    <row r="44901" spans="15:15" x14ac:dyDescent="0.2">
      <c r="O44901" s="62"/>
    </row>
    <row r="44902" spans="15:15" x14ac:dyDescent="0.2">
      <c r="O44902" s="62"/>
    </row>
    <row r="44903" spans="15:15" x14ac:dyDescent="0.2">
      <c r="O44903" s="62"/>
    </row>
    <row r="44904" spans="15:15" x14ac:dyDescent="0.2">
      <c r="O44904" s="62"/>
    </row>
    <row r="44905" spans="15:15" x14ac:dyDescent="0.2">
      <c r="O44905" s="62"/>
    </row>
    <row r="44906" spans="15:15" x14ac:dyDescent="0.2">
      <c r="O44906" s="62"/>
    </row>
    <row r="44907" spans="15:15" x14ac:dyDescent="0.2">
      <c r="O44907" s="62"/>
    </row>
    <row r="44908" spans="15:15" x14ac:dyDescent="0.2">
      <c r="O44908" s="62"/>
    </row>
    <row r="44909" spans="15:15" x14ac:dyDescent="0.2">
      <c r="O44909" s="62"/>
    </row>
    <row r="44910" spans="15:15" x14ac:dyDescent="0.2">
      <c r="O44910" s="62"/>
    </row>
    <row r="44911" spans="15:15" x14ac:dyDescent="0.2">
      <c r="O44911" s="62"/>
    </row>
    <row r="44912" spans="15:15" x14ac:dyDescent="0.2">
      <c r="O44912" s="62"/>
    </row>
    <row r="44913" spans="15:15" x14ac:dyDescent="0.2">
      <c r="O44913" s="62"/>
    </row>
    <row r="44914" spans="15:15" x14ac:dyDescent="0.2">
      <c r="O44914" s="62"/>
    </row>
    <row r="44915" spans="15:15" x14ac:dyDescent="0.2">
      <c r="O44915" s="62"/>
    </row>
    <row r="44916" spans="15:15" x14ac:dyDescent="0.2">
      <c r="O44916" s="62"/>
    </row>
    <row r="44917" spans="15:15" x14ac:dyDescent="0.2">
      <c r="O44917" s="62"/>
    </row>
    <row r="44918" spans="15:15" x14ac:dyDescent="0.2">
      <c r="O44918" s="62"/>
    </row>
    <row r="44919" spans="15:15" x14ac:dyDescent="0.2">
      <c r="O44919" s="62"/>
    </row>
    <row r="44920" spans="15:15" x14ac:dyDescent="0.2">
      <c r="O44920" s="62"/>
    </row>
    <row r="44921" spans="15:15" x14ac:dyDescent="0.2">
      <c r="O44921" s="62"/>
    </row>
    <row r="44922" spans="15:15" x14ac:dyDescent="0.2">
      <c r="O44922" s="62"/>
    </row>
    <row r="44923" spans="15:15" x14ac:dyDescent="0.2">
      <c r="O44923" s="62"/>
    </row>
    <row r="44924" spans="15:15" x14ac:dyDescent="0.2">
      <c r="O44924" s="62"/>
    </row>
    <row r="44925" spans="15:15" x14ac:dyDescent="0.2">
      <c r="O44925" s="62"/>
    </row>
    <row r="44926" spans="15:15" x14ac:dyDescent="0.2">
      <c r="O44926" s="62"/>
    </row>
    <row r="44927" spans="15:15" x14ac:dyDescent="0.2">
      <c r="O44927" s="62"/>
    </row>
    <row r="44928" spans="15:15" x14ac:dyDescent="0.2">
      <c r="O44928" s="62"/>
    </row>
    <row r="44929" spans="15:15" x14ac:dyDescent="0.2">
      <c r="O44929" s="62"/>
    </row>
    <row r="44930" spans="15:15" x14ac:dyDescent="0.2">
      <c r="O44930" s="62"/>
    </row>
    <row r="44931" spans="15:15" x14ac:dyDescent="0.2">
      <c r="O44931" s="62"/>
    </row>
    <row r="44932" spans="15:15" x14ac:dyDescent="0.2">
      <c r="O44932" s="62"/>
    </row>
    <row r="44933" spans="15:15" x14ac:dyDescent="0.2">
      <c r="O44933" s="62"/>
    </row>
    <row r="44934" spans="15:15" x14ac:dyDescent="0.2">
      <c r="O44934" s="62"/>
    </row>
    <row r="44935" spans="15:15" x14ac:dyDescent="0.2">
      <c r="O44935" s="62"/>
    </row>
    <row r="44936" spans="15:15" x14ac:dyDescent="0.2">
      <c r="O44936" s="62"/>
    </row>
    <row r="44937" spans="15:15" x14ac:dyDescent="0.2">
      <c r="O44937" s="62"/>
    </row>
    <row r="44938" spans="15:15" x14ac:dyDescent="0.2">
      <c r="O44938" s="62"/>
    </row>
    <row r="44939" spans="15:15" x14ac:dyDescent="0.2">
      <c r="O44939" s="62"/>
    </row>
    <row r="44940" spans="15:15" x14ac:dyDescent="0.2">
      <c r="O44940" s="62"/>
    </row>
    <row r="44941" spans="15:15" x14ac:dyDescent="0.2">
      <c r="O44941" s="62"/>
    </row>
    <row r="44942" spans="15:15" x14ac:dyDescent="0.2">
      <c r="O44942" s="62"/>
    </row>
    <row r="44943" spans="15:15" x14ac:dyDescent="0.2">
      <c r="O44943" s="62"/>
    </row>
    <row r="44944" spans="15:15" x14ac:dyDescent="0.2">
      <c r="O44944" s="62"/>
    </row>
    <row r="44945" spans="15:15" x14ac:dyDescent="0.2">
      <c r="O44945" s="62"/>
    </row>
    <row r="44946" spans="15:15" x14ac:dyDescent="0.2">
      <c r="O44946" s="62"/>
    </row>
    <row r="44947" spans="15:15" x14ac:dyDescent="0.2">
      <c r="O44947" s="62"/>
    </row>
    <row r="44948" spans="15:15" x14ac:dyDescent="0.2">
      <c r="O44948" s="62"/>
    </row>
    <row r="44949" spans="15:15" x14ac:dyDescent="0.2">
      <c r="O44949" s="62"/>
    </row>
    <row r="44950" spans="15:15" x14ac:dyDescent="0.2">
      <c r="O44950" s="62"/>
    </row>
    <row r="44951" spans="15:15" x14ac:dyDescent="0.2">
      <c r="O44951" s="62"/>
    </row>
    <row r="44952" spans="15:15" x14ac:dyDescent="0.2">
      <c r="O44952" s="62"/>
    </row>
    <row r="44953" spans="15:15" x14ac:dyDescent="0.2">
      <c r="O44953" s="62"/>
    </row>
    <row r="44954" spans="15:15" x14ac:dyDescent="0.2">
      <c r="O44954" s="62"/>
    </row>
    <row r="44955" spans="15:15" x14ac:dyDescent="0.2">
      <c r="O44955" s="62"/>
    </row>
    <row r="44956" spans="15:15" x14ac:dyDescent="0.2">
      <c r="O44956" s="62"/>
    </row>
    <row r="44957" spans="15:15" x14ac:dyDescent="0.2">
      <c r="O44957" s="62"/>
    </row>
    <row r="44958" spans="15:15" x14ac:dyDescent="0.2">
      <c r="O44958" s="62"/>
    </row>
    <row r="44959" spans="15:15" x14ac:dyDescent="0.2">
      <c r="O44959" s="62"/>
    </row>
    <row r="44960" spans="15:15" x14ac:dyDescent="0.2">
      <c r="O44960" s="62"/>
    </row>
    <row r="44961" spans="15:15" x14ac:dyDescent="0.2">
      <c r="O44961" s="62"/>
    </row>
    <row r="44962" spans="15:15" x14ac:dyDescent="0.2">
      <c r="O44962" s="62"/>
    </row>
    <row r="44963" spans="15:15" x14ac:dyDescent="0.2">
      <c r="O44963" s="62"/>
    </row>
    <row r="44964" spans="15:15" x14ac:dyDescent="0.2">
      <c r="O44964" s="62"/>
    </row>
    <row r="44965" spans="15:15" x14ac:dyDescent="0.2">
      <c r="O44965" s="62"/>
    </row>
    <row r="44966" spans="15:15" x14ac:dyDescent="0.2">
      <c r="O44966" s="62"/>
    </row>
    <row r="44967" spans="15:15" x14ac:dyDescent="0.2">
      <c r="O44967" s="62"/>
    </row>
    <row r="44968" spans="15:15" x14ac:dyDescent="0.2">
      <c r="O44968" s="62"/>
    </row>
    <row r="44969" spans="15:15" x14ac:dyDescent="0.2">
      <c r="O44969" s="62"/>
    </row>
    <row r="44970" spans="15:15" x14ac:dyDescent="0.2">
      <c r="O44970" s="62"/>
    </row>
    <row r="44971" spans="15:15" x14ac:dyDescent="0.2">
      <c r="O44971" s="62"/>
    </row>
    <row r="44972" spans="15:15" x14ac:dyDescent="0.2">
      <c r="O44972" s="62"/>
    </row>
    <row r="44973" spans="15:15" x14ac:dyDescent="0.2">
      <c r="O44973" s="62"/>
    </row>
    <row r="44974" spans="15:15" x14ac:dyDescent="0.2">
      <c r="O44974" s="62"/>
    </row>
    <row r="44975" spans="15:15" x14ac:dyDescent="0.2">
      <c r="O44975" s="62"/>
    </row>
    <row r="44976" spans="15:15" x14ac:dyDescent="0.2">
      <c r="O44976" s="62"/>
    </row>
    <row r="44977" spans="15:15" x14ac:dyDescent="0.2">
      <c r="O44977" s="62"/>
    </row>
    <row r="44978" spans="15:15" x14ac:dyDescent="0.2">
      <c r="O44978" s="62"/>
    </row>
    <row r="44979" spans="15:15" x14ac:dyDescent="0.2">
      <c r="O44979" s="62"/>
    </row>
    <row r="44980" spans="15:15" x14ac:dyDescent="0.2">
      <c r="O44980" s="62"/>
    </row>
    <row r="44981" spans="15:15" x14ac:dyDescent="0.2">
      <c r="O44981" s="62"/>
    </row>
    <row r="44982" spans="15:15" x14ac:dyDescent="0.2">
      <c r="O44982" s="62"/>
    </row>
    <row r="44983" spans="15:15" x14ac:dyDescent="0.2">
      <c r="O44983" s="62"/>
    </row>
    <row r="44984" spans="15:15" x14ac:dyDescent="0.2">
      <c r="O44984" s="62"/>
    </row>
    <row r="44985" spans="15:15" x14ac:dyDescent="0.2">
      <c r="O44985" s="62"/>
    </row>
    <row r="44986" spans="15:15" x14ac:dyDescent="0.2">
      <c r="O44986" s="62"/>
    </row>
    <row r="44987" spans="15:15" x14ac:dyDescent="0.2">
      <c r="O44987" s="62"/>
    </row>
    <row r="44988" spans="15:15" x14ac:dyDescent="0.2">
      <c r="O44988" s="62"/>
    </row>
    <row r="44989" spans="15:15" x14ac:dyDescent="0.2">
      <c r="O44989" s="62"/>
    </row>
    <row r="44990" spans="15:15" x14ac:dyDescent="0.2">
      <c r="O44990" s="62"/>
    </row>
    <row r="44991" spans="15:15" x14ac:dyDescent="0.2">
      <c r="O44991" s="62"/>
    </row>
    <row r="44992" spans="15:15" x14ac:dyDescent="0.2">
      <c r="O44992" s="62"/>
    </row>
    <row r="44993" spans="15:15" x14ac:dyDescent="0.2">
      <c r="O44993" s="62"/>
    </row>
    <row r="44994" spans="15:15" x14ac:dyDescent="0.2">
      <c r="O44994" s="62"/>
    </row>
    <row r="44995" spans="15:15" x14ac:dyDescent="0.2">
      <c r="O44995" s="62"/>
    </row>
    <row r="44996" spans="15:15" x14ac:dyDescent="0.2">
      <c r="O44996" s="62"/>
    </row>
    <row r="44997" spans="15:15" x14ac:dyDescent="0.2">
      <c r="O44997" s="62"/>
    </row>
    <row r="44998" spans="15:15" x14ac:dyDescent="0.2">
      <c r="O44998" s="62"/>
    </row>
    <row r="44999" spans="15:15" x14ac:dyDescent="0.2">
      <c r="O44999" s="62"/>
    </row>
    <row r="45000" spans="15:15" x14ac:dyDescent="0.2">
      <c r="O45000" s="62"/>
    </row>
    <row r="45001" spans="15:15" x14ac:dyDescent="0.2">
      <c r="O45001" s="62"/>
    </row>
    <row r="45002" spans="15:15" x14ac:dyDescent="0.2">
      <c r="O45002" s="62"/>
    </row>
    <row r="45003" spans="15:15" x14ac:dyDescent="0.2">
      <c r="O45003" s="62"/>
    </row>
    <row r="45004" spans="15:15" x14ac:dyDescent="0.2">
      <c r="O45004" s="62"/>
    </row>
    <row r="45005" spans="15:15" x14ac:dyDescent="0.2">
      <c r="O45005" s="62"/>
    </row>
    <row r="45006" spans="15:15" x14ac:dyDescent="0.2">
      <c r="O45006" s="62"/>
    </row>
    <row r="45007" spans="15:15" x14ac:dyDescent="0.2">
      <c r="O45007" s="62"/>
    </row>
    <row r="45008" spans="15:15" x14ac:dyDescent="0.2">
      <c r="O45008" s="62"/>
    </row>
    <row r="45009" spans="15:15" x14ac:dyDescent="0.2">
      <c r="O45009" s="62"/>
    </row>
    <row r="45010" spans="15:15" x14ac:dyDescent="0.2">
      <c r="O45010" s="62"/>
    </row>
    <row r="45011" spans="15:15" x14ac:dyDescent="0.2">
      <c r="O45011" s="62"/>
    </row>
    <row r="45012" spans="15:15" x14ac:dyDescent="0.2">
      <c r="O45012" s="62"/>
    </row>
    <row r="45013" spans="15:15" x14ac:dyDescent="0.2">
      <c r="O45013" s="62"/>
    </row>
    <row r="45014" spans="15:15" x14ac:dyDescent="0.2">
      <c r="O45014" s="62"/>
    </row>
    <row r="45015" spans="15:15" x14ac:dyDescent="0.2">
      <c r="O45015" s="62"/>
    </row>
    <row r="45016" spans="15:15" x14ac:dyDescent="0.2">
      <c r="O45016" s="62"/>
    </row>
    <row r="45017" spans="15:15" x14ac:dyDescent="0.2">
      <c r="O45017" s="62"/>
    </row>
    <row r="45018" spans="15:15" x14ac:dyDescent="0.2">
      <c r="O45018" s="62"/>
    </row>
    <row r="45019" spans="15:15" x14ac:dyDescent="0.2">
      <c r="O45019" s="62"/>
    </row>
    <row r="45020" spans="15:15" x14ac:dyDescent="0.2">
      <c r="O45020" s="62"/>
    </row>
    <row r="45021" spans="15:15" x14ac:dyDescent="0.2">
      <c r="O45021" s="62"/>
    </row>
    <row r="45022" spans="15:15" x14ac:dyDescent="0.2">
      <c r="O45022" s="62"/>
    </row>
    <row r="45023" spans="15:15" x14ac:dyDescent="0.2">
      <c r="O45023" s="62"/>
    </row>
    <row r="45024" spans="15:15" x14ac:dyDescent="0.2">
      <c r="O45024" s="62"/>
    </row>
    <row r="45025" spans="15:15" x14ac:dyDescent="0.2">
      <c r="O45025" s="62"/>
    </row>
    <row r="45026" spans="15:15" x14ac:dyDescent="0.2">
      <c r="O45026" s="62"/>
    </row>
    <row r="45027" spans="15:15" x14ac:dyDescent="0.2">
      <c r="O45027" s="62"/>
    </row>
    <row r="45028" spans="15:15" x14ac:dyDescent="0.2">
      <c r="O45028" s="62"/>
    </row>
    <row r="45029" spans="15:15" x14ac:dyDescent="0.2">
      <c r="O45029" s="62"/>
    </row>
    <row r="45030" spans="15:15" x14ac:dyDescent="0.2">
      <c r="O45030" s="62"/>
    </row>
    <row r="45031" spans="15:15" x14ac:dyDescent="0.2">
      <c r="O45031" s="62"/>
    </row>
    <row r="45032" spans="15:15" x14ac:dyDescent="0.2">
      <c r="O45032" s="62"/>
    </row>
    <row r="45033" spans="15:15" x14ac:dyDescent="0.2">
      <c r="O45033" s="62"/>
    </row>
    <row r="45034" spans="15:15" x14ac:dyDescent="0.2">
      <c r="O45034" s="62"/>
    </row>
    <row r="45035" spans="15:15" x14ac:dyDescent="0.2">
      <c r="O45035" s="62"/>
    </row>
    <row r="45036" spans="15:15" x14ac:dyDescent="0.2">
      <c r="O45036" s="62"/>
    </row>
    <row r="45037" spans="15:15" x14ac:dyDescent="0.2">
      <c r="O45037" s="62"/>
    </row>
    <row r="45038" spans="15:15" x14ac:dyDescent="0.2">
      <c r="O45038" s="62"/>
    </row>
    <row r="45039" spans="15:15" x14ac:dyDescent="0.2">
      <c r="O45039" s="62"/>
    </row>
    <row r="45040" spans="15:15" x14ac:dyDescent="0.2">
      <c r="O45040" s="62"/>
    </row>
    <row r="45041" spans="15:15" x14ac:dyDescent="0.2">
      <c r="O45041" s="62"/>
    </row>
    <row r="45042" spans="15:15" x14ac:dyDescent="0.2">
      <c r="O45042" s="62"/>
    </row>
    <row r="45043" spans="15:15" x14ac:dyDescent="0.2">
      <c r="O45043" s="62"/>
    </row>
    <row r="45044" spans="15:15" x14ac:dyDescent="0.2">
      <c r="O45044" s="62"/>
    </row>
    <row r="45045" spans="15:15" x14ac:dyDescent="0.2">
      <c r="O45045" s="62"/>
    </row>
    <row r="45046" spans="15:15" x14ac:dyDescent="0.2">
      <c r="O45046" s="62"/>
    </row>
    <row r="45047" spans="15:15" x14ac:dyDescent="0.2">
      <c r="O45047" s="62"/>
    </row>
    <row r="45048" spans="15:15" x14ac:dyDescent="0.2">
      <c r="O45048" s="62"/>
    </row>
    <row r="45049" spans="15:15" x14ac:dyDescent="0.2">
      <c r="O45049" s="62"/>
    </row>
    <row r="45050" spans="15:15" x14ac:dyDescent="0.2">
      <c r="O45050" s="62"/>
    </row>
    <row r="45051" spans="15:15" x14ac:dyDescent="0.2">
      <c r="O45051" s="62"/>
    </row>
    <row r="45052" spans="15:15" x14ac:dyDescent="0.2">
      <c r="O45052" s="62"/>
    </row>
    <row r="45053" spans="15:15" x14ac:dyDescent="0.2">
      <c r="O45053" s="62"/>
    </row>
    <row r="45054" spans="15:15" x14ac:dyDescent="0.2">
      <c r="O45054" s="62"/>
    </row>
    <row r="45055" spans="15:15" x14ac:dyDescent="0.2">
      <c r="O45055" s="62"/>
    </row>
    <row r="45056" spans="15:15" x14ac:dyDescent="0.2">
      <c r="O45056" s="62"/>
    </row>
    <row r="45057" spans="15:15" x14ac:dyDescent="0.2">
      <c r="O45057" s="62"/>
    </row>
    <row r="45058" spans="15:15" x14ac:dyDescent="0.2">
      <c r="O45058" s="62"/>
    </row>
    <row r="45059" spans="15:15" x14ac:dyDescent="0.2">
      <c r="O45059" s="62"/>
    </row>
    <row r="45060" spans="15:15" x14ac:dyDescent="0.2">
      <c r="O45060" s="62"/>
    </row>
    <row r="45061" spans="15:15" x14ac:dyDescent="0.2">
      <c r="O45061" s="62"/>
    </row>
    <row r="45062" spans="15:15" x14ac:dyDescent="0.2">
      <c r="O45062" s="62"/>
    </row>
    <row r="45063" spans="15:15" x14ac:dyDescent="0.2">
      <c r="O45063" s="62"/>
    </row>
    <row r="45064" spans="15:15" x14ac:dyDescent="0.2">
      <c r="O45064" s="62"/>
    </row>
    <row r="45065" spans="15:15" x14ac:dyDescent="0.2">
      <c r="O45065" s="62"/>
    </row>
    <row r="45066" spans="15:15" x14ac:dyDescent="0.2">
      <c r="O45066" s="62"/>
    </row>
    <row r="45067" spans="15:15" x14ac:dyDescent="0.2">
      <c r="O45067" s="62"/>
    </row>
    <row r="45068" spans="15:15" x14ac:dyDescent="0.2">
      <c r="O45068" s="62"/>
    </row>
    <row r="45069" spans="15:15" x14ac:dyDescent="0.2">
      <c r="O45069" s="62"/>
    </row>
    <row r="45070" spans="15:15" x14ac:dyDescent="0.2">
      <c r="O45070" s="62"/>
    </row>
    <row r="45071" spans="15:15" x14ac:dyDescent="0.2">
      <c r="O45071" s="62"/>
    </row>
    <row r="45072" spans="15:15" x14ac:dyDescent="0.2">
      <c r="O45072" s="62"/>
    </row>
    <row r="45073" spans="15:15" x14ac:dyDescent="0.2">
      <c r="O45073" s="62"/>
    </row>
    <row r="45074" spans="15:15" x14ac:dyDescent="0.2">
      <c r="O45074" s="62"/>
    </row>
    <row r="45075" spans="15:15" x14ac:dyDescent="0.2">
      <c r="O45075" s="62"/>
    </row>
    <row r="45076" spans="15:15" x14ac:dyDescent="0.2">
      <c r="O45076" s="62"/>
    </row>
    <row r="45077" spans="15:15" x14ac:dyDescent="0.2">
      <c r="O45077" s="62"/>
    </row>
    <row r="45078" spans="15:15" x14ac:dyDescent="0.2">
      <c r="O45078" s="62"/>
    </row>
    <row r="45079" spans="15:15" x14ac:dyDescent="0.2">
      <c r="O45079" s="62"/>
    </row>
    <row r="45080" spans="15:15" x14ac:dyDescent="0.2">
      <c r="O45080" s="62"/>
    </row>
    <row r="45081" spans="15:15" x14ac:dyDescent="0.2">
      <c r="O45081" s="62"/>
    </row>
    <row r="45082" spans="15:15" x14ac:dyDescent="0.2">
      <c r="O45082" s="62"/>
    </row>
    <row r="45083" spans="15:15" x14ac:dyDescent="0.2">
      <c r="O45083" s="62"/>
    </row>
    <row r="45084" spans="15:15" x14ac:dyDescent="0.2">
      <c r="O45084" s="62"/>
    </row>
    <row r="45085" spans="15:15" x14ac:dyDescent="0.2">
      <c r="O45085" s="62"/>
    </row>
    <row r="45086" spans="15:15" x14ac:dyDescent="0.2">
      <c r="O45086" s="62"/>
    </row>
    <row r="45087" spans="15:15" x14ac:dyDescent="0.2">
      <c r="O45087" s="62"/>
    </row>
    <row r="45088" spans="15:15" x14ac:dyDescent="0.2">
      <c r="O45088" s="62"/>
    </row>
    <row r="45089" spans="15:15" x14ac:dyDescent="0.2">
      <c r="O45089" s="62"/>
    </row>
    <row r="45090" spans="15:15" x14ac:dyDescent="0.2">
      <c r="O45090" s="62"/>
    </row>
    <row r="45091" spans="15:15" x14ac:dyDescent="0.2">
      <c r="O45091" s="62"/>
    </row>
    <row r="45092" spans="15:15" x14ac:dyDescent="0.2">
      <c r="O45092" s="62"/>
    </row>
    <row r="45093" spans="15:15" x14ac:dyDescent="0.2">
      <c r="O45093" s="62"/>
    </row>
    <row r="45094" spans="15:15" x14ac:dyDescent="0.2">
      <c r="O45094" s="62"/>
    </row>
    <row r="45095" spans="15:15" x14ac:dyDescent="0.2">
      <c r="O45095" s="62"/>
    </row>
    <row r="45096" spans="15:15" x14ac:dyDescent="0.2">
      <c r="O45096" s="62"/>
    </row>
    <row r="45097" spans="15:15" x14ac:dyDescent="0.2">
      <c r="O45097" s="62"/>
    </row>
    <row r="45098" spans="15:15" x14ac:dyDescent="0.2">
      <c r="O45098" s="62"/>
    </row>
    <row r="45099" spans="15:15" x14ac:dyDescent="0.2">
      <c r="O45099" s="62"/>
    </row>
    <row r="45100" spans="15:15" x14ac:dyDescent="0.2">
      <c r="O45100" s="62"/>
    </row>
    <row r="45101" spans="15:15" x14ac:dyDescent="0.2">
      <c r="O45101" s="62"/>
    </row>
    <row r="45102" spans="15:15" x14ac:dyDescent="0.2">
      <c r="O45102" s="62"/>
    </row>
    <row r="45103" spans="15:15" x14ac:dyDescent="0.2">
      <c r="O45103" s="62"/>
    </row>
    <row r="45104" spans="15:15" x14ac:dyDescent="0.2">
      <c r="O45104" s="62"/>
    </row>
    <row r="45105" spans="15:15" x14ac:dyDescent="0.2">
      <c r="O45105" s="62"/>
    </row>
    <row r="45106" spans="15:15" x14ac:dyDescent="0.2">
      <c r="O45106" s="62"/>
    </row>
    <row r="45107" spans="15:15" x14ac:dyDescent="0.2">
      <c r="O45107" s="62"/>
    </row>
    <row r="45108" spans="15:15" x14ac:dyDescent="0.2">
      <c r="O45108" s="62"/>
    </row>
    <row r="45109" spans="15:15" x14ac:dyDescent="0.2">
      <c r="O45109" s="62"/>
    </row>
    <row r="45110" spans="15:15" x14ac:dyDescent="0.2">
      <c r="O45110" s="62"/>
    </row>
    <row r="45111" spans="15:15" x14ac:dyDescent="0.2">
      <c r="O45111" s="62"/>
    </row>
    <row r="45112" spans="15:15" x14ac:dyDescent="0.2">
      <c r="O45112" s="62"/>
    </row>
    <row r="45113" spans="15:15" x14ac:dyDescent="0.2">
      <c r="O45113" s="62"/>
    </row>
    <row r="45114" spans="15:15" x14ac:dyDescent="0.2">
      <c r="O45114" s="62"/>
    </row>
    <row r="45115" spans="15:15" x14ac:dyDescent="0.2">
      <c r="O45115" s="62"/>
    </row>
    <row r="45116" spans="15:15" x14ac:dyDescent="0.2">
      <c r="O45116" s="62"/>
    </row>
    <row r="45117" spans="15:15" x14ac:dyDescent="0.2">
      <c r="O45117" s="62"/>
    </row>
    <row r="45118" spans="15:15" x14ac:dyDescent="0.2">
      <c r="O45118" s="62"/>
    </row>
    <row r="45119" spans="15:15" x14ac:dyDescent="0.2">
      <c r="O45119" s="62"/>
    </row>
    <row r="45120" spans="15:15" x14ac:dyDescent="0.2">
      <c r="O45120" s="62"/>
    </row>
    <row r="45121" spans="15:15" x14ac:dyDescent="0.2">
      <c r="O45121" s="62"/>
    </row>
    <row r="45122" spans="15:15" x14ac:dyDescent="0.2">
      <c r="O45122" s="62"/>
    </row>
    <row r="45123" spans="15:15" x14ac:dyDescent="0.2">
      <c r="O45123" s="62"/>
    </row>
    <row r="45124" spans="15:15" x14ac:dyDescent="0.2">
      <c r="O45124" s="62"/>
    </row>
    <row r="45125" spans="15:15" x14ac:dyDescent="0.2">
      <c r="O45125" s="62"/>
    </row>
    <row r="45126" spans="15:15" x14ac:dyDescent="0.2">
      <c r="O45126" s="62"/>
    </row>
    <row r="45127" spans="15:15" x14ac:dyDescent="0.2">
      <c r="O45127" s="62"/>
    </row>
    <row r="45128" spans="15:15" x14ac:dyDescent="0.2">
      <c r="O45128" s="62"/>
    </row>
    <row r="45129" spans="15:15" x14ac:dyDescent="0.2">
      <c r="O45129" s="62"/>
    </row>
    <row r="45130" spans="15:15" x14ac:dyDescent="0.2">
      <c r="O45130" s="62"/>
    </row>
    <row r="45131" spans="15:15" x14ac:dyDescent="0.2">
      <c r="O45131" s="62"/>
    </row>
    <row r="45132" spans="15:15" x14ac:dyDescent="0.2">
      <c r="O45132" s="62"/>
    </row>
    <row r="45133" spans="15:15" x14ac:dyDescent="0.2">
      <c r="O45133" s="62"/>
    </row>
    <row r="45134" spans="15:15" x14ac:dyDescent="0.2">
      <c r="O45134" s="62"/>
    </row>
    <row r="45135" spans="15:15" x14ac:dyDescent="0.2">
      <c r="O45135" s="62"/>
    </row>
    <row r="45136" spans="15:15" x14ac:dyDescent="0.2">
      <c r="O45136" s="62"/>
    </row>
    <row r="45137" spans="15:15" x14ac:dyDescent="0.2">
      <c r="O45137" s="62"/>
    </row>
    <row r="45138" spans="15:15" x14ac:dyDescent="0.2">
      <c r="O45138" s="62"/>
    </row>
    <row r="45139" spans="15:15" x14ac:dyDescent="0.2">
      <c r="O45139" s="62"/>
    </row>
    <row r="45140" spans="15:15" x14ac:dyDescent="0.2">
      <c r="O45140" s="62"/>
    </row>
    <row r="45141" spans="15:15" x14ac:dyDescent="0.2">
      <c r="O45141" s="62"/>
    </row>
    <row r="45142" spans="15:15" x14ac:dyDescent="0.2">
      <c r="O45142" s="62"/>
    </row>
    <row r="45143" spans="15:15" x14ac:dyDescent="0.2">
      <c r="O45143" s="62"/>
    </row>
    <row r="45144" spans="15:15" x14ac:dyDescent="0.2">
      <c r="O45144" s="62"/>
    </row>
    <row r="45145" spans="15:15" x14ac:dyDescent="0.2">
      <c r="O45145" s="62"/>
    </row>
    <row r="45146" spans="15:15" x14ac:dyDescent="0.2">
      <c r="O45146" s="62"/>
    </row>
    <row r="45147" spans="15:15" x14ac:dyDescent="0.2">
      <c r="O45147" s="62"/>
    </row>
    <row r="45148" spans="15:15" x14ac:dyDescent="0.2">
      <c r="O45148" s="62"/>
    </row>
    <row r="45149" spans="15:15" x14ac:dyDescent="0.2">
      <c r="O45149" s="62"/>
    </row>
    <row r="45150" spans="15:15" x14ac:dyDescent="0.2">
      <c r="O45150" s="62"/>
    </row>
    <row r="45151" spans="15:15" x14ac:dyDescent="0.2">
      <c r="O45151" s="62"/>
    </row>
    <row r="45152" spans="15:15" x14ac:dyDescent="0.2">
      <c r="O45152" s="62"/>
    </row>
    <row r="45153" spans="15:15" x14ac:dyDescent="0.2">
      <c r="O45153" s="62"/>
    </row>
    <row r="45154" spans="15:15" x14ac:dyDescent="0.2">
      <c r="O45154" s="62"/>
    </row>
    <row r="45155" spans="15:15" x14ac:dyDescent="0.2">
      <c r="O45155" s="62"/>
    </row>
    <row r="45156" spans="15:15" x14ac:dyDescent="0.2">
      <c r="O45156" s="62"/>
    </row>
    <row r="45157" spans="15:15" x14ac:dyDescent="0.2">
      <c r="O45157" s="62"/>
    </row>
    <row r="45158" spans="15:15" x14ac:dyDescent="0.2">
      <c r="O45158" s="62"/>
    </row>
    <row r="45159" spans="15:15" x14ac:dyDescent="0.2">
      <c r="O45159" s="62"/>
    </row>
    <row r="45160" spans="15:15" x14ac:dyDescent="0.2">
      <c r="O45160" s="62"/>
    </row>
    <row r="45161" spans="15:15" x14ac:dyDescent="0.2">
      <c r="O45161" s="62"/>
    </row>
    <row r="45162" spans="15:15" x14ac:dyDescent="0.2">
      <c r="O45162" s="62"/>
    </row>
    <row r="45163" spans="15:15" x14ac:dyDescent="0.2">
      <c r="O45163" s="62"/>
    </row>
    <row r="45164" spans="15:15" x14ac:dyDescent="0.2">
      <c r="O45164" s="62"/>
    </row>
    <row r="45165" spans="15:15" x14ac:dyDescent="0.2">
      <c r="O45165" s="62"/>
    </row>
    <row r="45166" spans="15:15" x14ac:dyDescent="0.2">
      <c r="O45166" s="62"/>
    </row>
    <row r="45167" spans="15:15" x14ac:dyDescent="0.2">
      <c r="O45167" s="62"/>
    </row>
    <row r="45168" spans="15:15" x14ac:dyDescent="0.2">
      <c r="O45168" s="62"/>
    </row>
    <row r="45169" spans="15:15" x14ac:dyDescent="0.2">
      <c r="O45169" s="62"/>
    </row>
    <row r="45170" spans="15:15" x14ac:dyDescent="0.2">
      <c r="O45170" s="62"/>
    </row>
    <row r="45171" spans="15:15" x14ac:dyDescent="0.2">
      <c r="O45171" s="62"/>
    </row>
    <row r="45172" spans="15:15" x14ac:dyDescent="0.2">
      <c r="O45172" s="62"/>
    </row>
    <row r="45173" spans="15:15" x14ac:dyDescent="0.2">
      <c r="O45173" s="62"/>
    </row>
    <row r="45174" spans="15:15" x14ac:dyDescent="0.2">
      <c r="O45174" s="62"/>
    </row>
    <row r="45175" spans="15:15" x14ac:dyDescent="0.2">
      <c r="O45175" s="62"/>
    </row>
    <row r="45176" spans="15:15" x14ac:dyDescent="0.2">
      <c r="O45176" s="62"/>
    </row>
    <row r="45177" spans="15:15" x14ac:dyDescent="0.2">
      <c r="O45177" s="62"/>
    </row>
    <row r="45178" spans="15:15" x14ac:dyDescent="0.2">
      <c r="O45178" s="62"/>
    </row>
    <row r="45179" spans="15:15" x14ac:dyDescent="0.2">
      <c r="O45179" s="62"/>
    </row>
    <row r="45180" spans="15:15" x14ac:dyDescent="0.2">
      <c r="O45180" s="62"/>
    </row>
    <row r="45181" spans="15:15" x14ac:dyDescent="0.2">
      <c r="O45181" s="62"/>
    </row>
    <row r="45182" spans="15:15" x14ac:dyDescent="0.2">
      <c r="O45182" s="62"/>
    </row>
    <row r="45183" spans="15:15" x14ac:dyDescent="0.2">
      <c r="O45183" s="62"/>
    </row>
    <row r="45184" spans="15:15" x14ac:dyDescent="0.2">
      <c r="O45184" s="62"/>
    </row>
    <row r="45185" spans="15:15" x14ac:dyDescent="0.2">
      <c r="O45185" s="62"/>
    </row>
    <row r="45186" spans="15:15" x14ac:dyDescent="0.2">
      <c r="O45186" s="62"/>
    </row>
    <row r="45187" spans="15:15" x14ac:dyDescent="0.2">
      <c r="O45187" s="62"/>
    </row>
    <row r="45188" spans="15:15" x14ac:dyDescent="0.2">
      <c r="O45188" s="62"/>
    </row>
    <row r="45189" spans="15:15" x14ac:dyDescent="0.2">
      <c r="O45189" s="62"/>
    </row>
    <row r="45190" spans="15:15" x14ac:dyDescent="0.2">
      <c r="O45190" s="62"/>
    </row>
    <row r="45191" spans="15:15" x14ac:dyDescent="0.2">
      <c r="O45191" s="62"/>
    </row>
    <row r="45192" spans="15:15" x14ac:dyDescent="0.2">
      <c r="O45192" s="62"/>
    </row>
    <row r="45193" spans="15:15" x14ac:dyDescent="0.2">
      <c r="O45193" s="62"/>
    </row>
    <row r="45194" spans="15:15" x14ac:dyDescent="0.2">
      <c r="O45194" s="62"/>
    </row>
    <row r="45195" spans="15:15" x14ac:dyDescent="0.2">
      <c r="O45195" s="62"/>
    </row>
    <row r="45196" spans="15:15" x14ac:dyDescent="0.2">
      <c r="O45196" s="62"/>
    </row>
    <row r="45197" spans="15:15" x14ac:dyDescent="0.2">
      <c r="O45197" s="62"/>
    </row>
    <row r="45198" spans="15:15" x14ac:dyDescent="0.2">
      <c r="O45198" s="62"/>
    </row>
    <row r="45199" spans="15:15" x14ac:dyDescent="0.2">
      <c r="O45199" s="62"/>
    </row>
    <row r="45200" spans="15:15" x14ac:dyDescent="0.2">
      <c r="O45200" s="62"/>
    </row>
    <row r="45201" spans="15:15" x14ac:dyDescent="0.2">
      <c r="O45201" s="62"/>
    </row>
    <row r="45202" spans="15:15" x14ac:dyDescent="0.2">
      <c r="O45202" s="62"/>
    </row>
    <row r="45203" spans="15:15" x14ac:dyDescent="0.2">
      <c r="O45203" s="62"/>
    </row>
    <row r="45204" spans="15:15" x14ac:dyDescent="0.2">
      <c r="O45204" s="62"/>
    </row>
    <row r="45205" spans="15:15" x14ac:dyDescent="0.2">
      <c r="O45205" s="62"/>
    </row>
    <row r="45206" spans="15:15" x14ac:dyDescent="0.2">
      <c r="O45206" s="62"/>
    </row>
    <row r="45207" spans="15:15" x14ac:dyDescent="0.2">
      <c r="O45207" s="62"/>
    </row>
    <row r="45208" spans="15:15" x14ac:dyDescent="0.2">
      <c r="O45208" s="62"/>
    </row>
    <row r="45209" spans="15:15" x14ac:dyDescent="0.2">
      <c r="O45209" s="62"/>
    </row>
    <row r="45210" spans="15:15" x14ac:dyDescent="0.2">
      <c r="O45210" s="62"/>
    </row>
    <row r="45211" spans="15:15" x14ac:dyDescent="0.2">
      <c r="O45211" s="62"/>
    </row>
    <row r="45212" spans="15:15" x14ac:dyDescent="0.2">
      <c r="O45212" s="62"/>
    </row>
    <row r="45213" spans="15:15" x14ac:dyDescent="0.2">
      <c r="O45213" s="62"/>
    </row>
    <row r="45214" spans="15:15" x14ac:dyDescent="0.2">
      <c r="O45214" s="62"/>
    </row>
    <row r="45215" spans="15:15" x14ac:dyDescent="0.2">
      <c r="O45215" s="62"/>
    </row>
    <row r="45216" spans="15:15" x14ac:dyDescent="0.2">
      <c r="O45216" s="62"/>
    </row>
    <row r="45217" spans="15:15" x14ac:dyDescent="0.2">
      <c r="O45217" s="62"/>
    </row>
    <row r="45218" spans="15:15" x14ac:dyDescent="0.2">
      <c r="O45218" s="62"/>
    </row>
    <row r="45219" spans="15:15" x14ac:dyDescent="0.2">
      <c r="O45219" s="62"/>
    </row>
    <row r="45220" spans="15:15" x14ac:dyDescent="0.2">
      <c r="O45220" s="62"/>
    </row>
    <row r="45221" spans="15:15" x14ac:dyDescent="0.2">
      <c r="O45221" s="62"/>
    </row>
    <row r="45222" spans="15:15" x14ac:dyDescent="0.2">
      <c r="O45222" s="62"/>
    </row>
    <row r="45223" spans="15:15" x14ac:dyDescent="0.2">
      <c r="O45223" s="62"/>
    </row>
    <row r="45224" spans="15:15" x14ac:dyDescent="0.2">
      <c r="O45224" s="62"/>
    </row>
    <row r="45225" spans="15:15" x14ac:dyDescent="0.2">
      <c r="O45225" s="62"/>
    </row>
    <row r="45226" spans="15:15" x14ac:dyDescent="0.2">
      <c r="O45226" s="62"/>
    </row>
    <row r="45227" spans="15:15" x14ac:dyDescent="0.2">
      <c r="O45227" s="62"/>
    </row>
    <row r="45228" spans="15:15" x14ac:dyDescent="0.2">
      <c r="O45228" s="62"/>
    </row>
    <row r="45229" spans="15:15" x14ac:dyDescent="0.2">
      <c r="O45229" s="62"/>
    </row>
    <row r="45230" spans="15:15" x14ac:dyDescent="0.2">
      <c r="O45230" s="62"/>
    </row>
    <row r="45231" spans="15:15" x14ac:dyDescent="0.2">
      <c r="O45231" s="62"/>
    </row>
    <row r="45232" spans="15:15" x14ac:dyDescent="0.2">
      <c r="O45232" s="62"/>
    </row>
    <row r="45233" spans="15:15" x14ac:dyDescent="0.2">
      <c r="O45233" s="62"/>
    </row>
    <row r="45234" spans="15:15" x14ac:dyDescent="0.2">
      <c r="O45234" s="62"/>
    </row>
    <row r="45235" spans="15:15" x14ac:dyDescent="0.2">
      <c r="O45235" s="62"/>
    </row>
    <row r="45236" spans="15:15" x14ac:dyDescent="0.2">
      <c r="O45236" s="62"/>
    </row>
    <row r="45237" spans="15:15" x14ac:dyDescent="0.2">
      <c r="O45237" s="62"/>
    </row>
    <row r="45238" spans="15:15" x14ac:dyDescent="0.2">
      <c r="O45238" s="62"/>
    </row>
    <row r="45239" spans="15:15" x14ac:dyDescent="0.2">
      <c r="O45239" s="62"/>
    </row>
    <row r="45240" spans="15:15" x14ac:dyDescent="0.2">
      <c r="O45240" s="62"/>
    </row>
    <row r="45241" spans="15:15" x14ac:dyDescent="0.2">
      <c r="O45241" s="62"/>
    </row>
    <row r="45242" spans="15:15" x14ac:dyDescent="0.2">
      <c r="O45242" s="62"/>
    </row>
    <row r="45243" spans="15:15" x14ac:dyDescent="0.2">
      <c r="O45243" s="62"/>
    </row>
    <row r="45244" spans="15:15" x14ac:dyDescent="0.2">
      <c r="O45244" s="62"/>
    </row>
    <row r="45245" spans="15:15" x14ac:dyDescent="0.2">
      <c r="O45245" s="62"/>
    </row>
    <row r="45246" spans="15:15" x14ac:dyDescent="0.2">
      <c r="O45246" s="62"/>
    </row>
    <row r="45247" spans="15:15" x14ac:dyDescent="0.2">
      <c r="O45247" s="62"/>
    </row>
    <row r="45248" spans="15:15" x14ac:dyDescent="0.2">
      <c r="O45248" s="62"/>
    </row>
    <row r="45249" spans="15:15" x14ac:dyDescent="0.2">
      <c r="O45249" s="62"/>
    </row>
    <row r="45250" spans="15:15" x14ac:dyDescent="0.2">
      <c r="O45250" s="62"/>
    </row>
    <row r="45251" spans="15:15" x14ac:dyDescent="0.2">
      <c r="O45251" s="62"/>
    </row>
    <row r="45252" spans="15:15" x14ac:dyDescent="0.2">
      <c r="O45252" s="62"/>
    </row>
    <row r="45253" spans="15:15" x14ac:dyDescent="0.2">
      <c r="O45253" s="62"/>
    </row>
    <row r="45254" spans="15:15" x14ac:dyDescent="0.2">
      <c r="O45254" s="62"/>
    </row>
    <row r="45255" spans="15:15" x14ac:dyDescent="0.2">
      <c r="O45255" s="62"/>
    </row>
    <row r="45256" spans="15:15" x14ac:dyDescent="0.2">
      <c r="O45256" s="62"/>
    </row>
    <row r="45257" spans="15:15" x14ac:dyDescent="0.2">
      <c r="O45257" s="62"/>
    </row>
    <row r="45258" spans="15:15" x14ac:dyDescent="0.2">
      <c r="O45258" s="62"/>
    </row>
    <row r="45259" spans="15:15" x14ac:dyDescent="0.2">
      <c r="O45259" s="62"/>
    </row>
    <row r="45260" spans="15:15" x14ac:dyDescent="0.2">
      <c r="O45260" s="62"/>
    </row>
    <row r="45261" spans="15:15" x14ac:dyDescent="0.2">
      <c r="O45261" s="62"/>
    </row>
    <row r="45262" spans="15:15" x14ac:dyDescent="0.2">
      <c r="O45262" s="62"/>
    </row>
    <row r="45263" spans="15:15" x14ac:dyDescent="0.2">
      <c r="O45263" s="62"/>
    </row>
    <row r="45264" spans="15:15" x14ac:dyDescent="0.2">
      <c r="O45264" s="62"/>
    </row>
    <row r="45265" spans="15:15" x14ac:dyDescent="0.2">
      <c r="O45265" s="62"/>
    </row>
    <row r="45266" spans="15:15" x14ac:dyDescent="0.2">
      <c r="O45266" s="62"/>
    </row>
    <row r="45267" spans="15:15" x14ac:dyDescent="0.2">
      <c r="O45267" s="62"/>
    </row>
    <row r="45268" spans="15:15" x14ac:dyDescent="0.2">
      <c r="O45268" s="62"/>
    </row>
    <row r="45269" spans="15:15" x14ac:dyDescent="0.2">
      <c r="O45269" s="62"/>
    </row>
    <row r="45270" spans="15:15" x14ac:dyDescent="0.2">
      <c r="O45270" s="62"/>
    </row>
    <row r="45271" spans="15:15" x14ac:dyDescent="0.2">
      <c r="O45271" s="62"/>
    </row>
    <row r="45272" spans="15:15" x14ac:dyDescent="0.2">
      <c r="O45272" s="62"/>
    </row>
    <row r="45273" spans="15:15" x14ac:dyDescent="0.2">
      <c r="O45273" s="62"/>
    </row>
    <row r="45274" spans="15:15" x14ac:dyDescent="0.2">
      <c r="O45274" s="62"/>
    </row>
    <row r="45275" spans="15:15" x14ac:dyDescent="0.2">
      <c r="O45275" s="62"/>
    </row>
    <row r="45276" spans="15:15" x14ac:dyDescent="0.2">
      <c r="O45276" s="62"/>
    </row>
    <row r="45277" spans="15:15" x14ac:dyDescent="0.2">
      <c r="O45277" s="62"/>
    </row>
    <row r="45278" spans="15:15" x14ac:dyDescent="0.2">
      <c r="O45278" s="62"/>
    </row>
    <row r="45279" spans="15:15" x14ac:dyDescent="0.2">
      <c r="O45279" s="62"/>
    </row>
    <row r="45280" spans="15:15" x14ac:dyDescent="0.2">
      <c r="O45280" s="62"/>
    </row>
    <row r="45281" spans="15:15" x14ac:dyDescent="0.2">
      <c r="O45281" s="62"/>
    </row>
    <row r="45282" spans="15:15" x14ac:dyDescent="0.2">
      <c r="O45282" s="62"/>
    </row>
    <row r="45283" spans="15:15" x14ac:dyDescent="0.2">
      <c r="O45283" s="62"/>
    </row>
    <row r="45284" spans="15:15" x14ac:dyDescent="0.2">
      <c r="O45284" s="62"/>
    </row>
    <row r="45285" spans="15:15" x14ac:dyDescent="0.2">
      <c r="O45285" s="62"/>
    </row>
    <row r="45286" spans="15:15" x14ac:dyDescent="0.2">
      <c r="O45286" s="62"/>
    </row>
    <row r="45287" spans="15:15" x14ac:dyDescent="0.2">
      <c r="O45287" s="62"/>
    </row>
    <row r="45288" spans="15:15" x14ac:dyDescent="0.2">
      <c r="O45288" s="62"/>
    </row>
    <row r="45289" spans="15:15" x14ac:dyDescent="0.2">
      <c r="O45289" s="62"/>
    </row>
    <row r="45290" spans="15:15" x14ac:dyDescent="0.2">
      <c r="O45290" s="62"/>
    </row>
    <row r="45291" spans="15:15" x14ac:dyDescent="0.2">
      <c r="O45291" s="62"/>
    </row>
    <row r="45292" spans="15:15" x14ac:dyDescent="0.2">
      <c r="O45292" s="62"/>
    </row>
    <row r="45293" spans="15:15" x14ac:dyDescent="0.2">
      <c r="O45293" s="62"/>
    </row>
    <row r="45294" spans="15:15" x14ac:dyDescent="0.2">
      <c r="O45294" s="62"/>
    </row>
    <row r="45295" spans="15:15" x14ac:dyDescent="0.2">
      <c r="O45295" s="62"/>
    </row>
    <row r="45296" spans="15:15" x14ac:dyDescent="0.2">
      <c r="O45296" s="62"/>
    </row>
    <row r="45297" spans="15:15" x14ac:dyDescent="0.2">
      <c r="O45297" s="62"/>
    </row>
    <row r="45298" spans="15:15" x14ac:dyDescent="0.2">
      <c r="O45298" s="62"/>
    </row>
    <row r="45299" spans="15:15" x14ac:dyDescent="0.2">
      <c r="O45299" s="62"/>
    </row>
    <row r="45300" spans="15:15" x14ac:dyDescent="0.2">
      <c r="O45300" s="62"/>
    </row>
    <row r="45301" spans="15:15" x14ac:dyDescent="0.2">
      <c r="O45301" s="62"/>
    </row>
    <row r="45302" spans="15:15" x14ac:dyDescent="0.2">
      <c r="O45302" s="62"/>
    </row>
    <row r="45303" spans="15:15" x14ac:dyDescent="0.2">
      <c r="O45303" s="62"/>
    </row>
    <row r="45304" spans="15:15" x14ac:dyDescent="0.2">
      <c r="O45304" s="62"/>
    </row>
    <row r="45305" spans="15:15" x14ac:dyDescent="0.2">
      <c r="O45305" s="62"/>
    </row>
    <row r="45306" spans="15:15" x14ac:dyDescent="0.2">
      <c r="O45306" s="62"/>
    </row>
    <row r="45307" spans="15:15" x14ac:dyDescent="0.2">
      <c r="O45307" s="62"/>
    </row>
    <row r="45308" spans="15:15" x14ac:dyDescent="0.2">
      <c r="O45308" s="62"/>
    </row>
    <row r="45309" spans="15:15" x14ac:dyDescent="0.2">
      <c r="O45309" s="62"/>
    </row>
    <row r="45310" spans="15:15" x14ac:dyDescent="0.2">
      <c r="O45310" s="62"/>
    </row>
    <row r="45311" spans="15:15" x14ac:dyDescent="0.2">
      <c r="O45311" s="62"/>
    </row>
    <row r="45312" spans="15:15" x14ac:dyDescent="0.2">
      <c r="O45312" s="62"/>
    </row>
    <row r="45313" spans="15:15" x14ac:dyDescent="0.2">
      <c r="O45313" s="62"/>
    </row>
    <row r="45314" spans="15:15" x14ac:dyDescent="0.2">
      <c r="O45314" s="62"/>
    </row>
    <row r="45315" spans="15:15" x14ac:dyDescent="0.2">
      <c r="O45315" s="62"/>
    </row>
    <row r="45316" spans="15:15" x14ac:dyDescent="0.2">
      <c r="O45316" s="62"/>
    </row>
    <row r="45317" spans="15:15" x14ac:dyDescent="0.2">
      <c r="O45317" s="62"/>
    </row>
    <row r="45318" spans="15:15" x14ac:dyDescent="0.2">
      <c r="O45318" s="62"/>
    </row>
    <row r="45319" spans="15:15" x14ac:dyDescent="0.2">
      <c r="O45319" s="62"/>
    </row>
    <row r="45320" spans="15:15" x14ac:dyDescent="0.2">
      <c r="O45320" s="62"/>
    </row>
    <row r="45321" spans="15:15" x14ac:dyDescent="0.2">
      <c r="O45321" s="62"/>
    </row>
    <row r="45322" spans="15:15" x14ac:dyDescent="0.2">
      <c r="O45322" s="62"/>
    </row>
    <row r="45323" spans="15:15" x14ac:dyDescent="0.2">
      <c r="O45323" s="62"/>
    </row>
    <row r="45324" spans="15:15" x14ac:dyDescent="0.2">
      <c r="O45324" s="62"/>
    </row>
    <row r="45325" spans="15:15" x14ac:dyDescent="0.2">
      <c r="O45325" s="62"/>
    </row>
    <row r="45326" spans="15:15" x14ac:dyDescent="0.2">
      <c r="O45326" s="62"/>
    </row>
    <row r="45327" spans="15:15" x14ac:dyDescent="0.2">
      <c r="O45327" s="62"/>
    </row>
    <row r="45328" spans="15:15" x14ac:dyDescent="0.2">
      <c r="O45328" s="62"/>
    </row>
    <row r="45329" spans="15:15" x14ac:dyDescent="0.2">
      <c r="O45329" s="62"/>
    </row>
    <row r="45330" spans="15:15" x14ac:dyDescent="0.2">
      <c r="O45330" s="62"/>
    </row>
    <row r="45331" spans="15:15" x14ac:dyDescent="0.2">
      <c r="O45331" s="62"/>
    </row>
    <row r="45332" spans="15:15" x14ac:dyDescent="0.2">
      <c r="O45332" s="62"/>
    </row>
    <row r="45333" spans="15:15" x14ac:dyDescent="0.2">
      <c r="O45333" s="62"/>
    </row>
    <row r="45334" spans="15:15" x14ac:dyDescent="0.2">
      <c r="O45334" s="62"/>
    </row>
    <row r="45335" spans="15:15" x14ac:dyDescent="0.2">
      <c r="O45335" s="62"/>
    </row>
    <row r="45336" spans="15:15" x14ac:dyDescent="0.2">
      <c r="O45336" s="62"/>
    </row>
    <row r="45337" spans="15:15" x14ac:dyDescent="0.2">
      <c r="O45337" s="62"/>
    </row>
    <row r="45338" spans="15:15" x14ac:dyDescent="0.2">
      <c r="O45338" s="62"/>
    </row>
    <row r="45339" spans="15:15" x14ac:dyDescent="0.2">
      <c r="O45339" s="62"/>
    </row>
    <row r="45340" spans="15:15" x14ac:dyDescent="0.2">
      <c r="O45340" s="62"/>
    </row>
    <row r="45341" spans="15:15" x14ac:dyDescent="0.2">
      <c r="O45341" s="62"/>
    </row>
    <row r="45342" spans="15:15" x14ac:dyDescent="0.2">
      <c r="O45342" s="62"/>
    </row>
    <row r="45343" spans="15:15" x14ac:dyDescent="0.2">
      <c r="O45343" s="62"/>
    </row>
    <row r="45344" spans="15:15" x14ac:dyDescent="0.2">
      <c r="O45344" s="62"/>
    </row>
    <row r="45345" spans="15:15" x14ac:dyDescent="0.2">
      <c r="O45345" s="62"/>
    </row>
    <row r="45346" spans="15:15" x14ac:dyDescent="0.2">
      <c r="O45346" s="62"/>
    </row>
    <row r="45347" spans="15:15" x14ac:dyDescent="0.2">
      <c r="O45347" s="62"/>
    </row>
    <row r="45348" spans="15:15" x14ac:dyDescent="0.2">
      <c r="O45348" s="62"/>
    </row>
    <row r="45349" spans="15:15" x14ac:dyDescent="0.2">
      <c r="O45349" s="62"/>
    </row>
    <row r="45350" spans="15:15" x14ac:dyDescent="0.2">
      <c r="O45350" s="62"/>
    </row>
    <row r="45351" spans="15:15" x14ac:dyDescent="0.2">
      <c r="O45351" s="62"/>
    </row>
    <row r="45352" spans="15:15" x14ac:dyDescent="0.2">
      <c r="O45352" s="62"/>
    </row>
    <row r="45353" spans="15:15" x14ac:dyDescent="0.2">
      <c r="O45353" s="62"/>
    </row>
    <row r="45354" spans="15:15" x14ac:dyDescent="0.2">
      <c r="O45354" s="62"/>
    </row>
    <row r="45355" spans="15:15" x14ac:dyDescent="0.2">
      <c r="O45355" s="62"/>
    </row>
    <row r="45356" spans="15:15" x14ac:dyDescent="0.2">
      <c r="O45356" s="62"/>
    </row>
    <row r="45357" spans="15:15" x14ac:dyDescent="0.2">
      <c r="O45357" s="62"/>
    </row>
    <row r="45358" spans="15:15" x14ac:dyDescent="0.2">
      <c r="O45358" s="62"/>
    </row>
    <row r="45359" spans="15:15" x14ac:dyDescent="0.2">
      <c r="O45359" s="62"/>
    </row>
    <row r="45360" spans="15:15" x14ac:dyDescent="0.2">
      <c r="O45360" s="62"/>
    </row>
    <row r="45361" spans="15:15" x14ac:dyDescent="0.2">
      <c r="O45361" s="62"/>
    </row>
    <row r="45362" spans="15:15" x14ac:dyDescent="0.2">
      <c r="O45362" s="62"/>
    </row>
    <row r="45363" spans="15:15" x14ac:dyDescent="0.2">
      <c r="O45363" s="62"/>
    </row>
    <row r="45364" spans="15:15" x14ac:dyDescent="0.2">
      <c r="O45364" s="62"/>
    </row>
    <row r="45365" spans="15:15" x14ac:dyDescent="0.2">
      <c r="O45365" s="62"/>
    </row>
    <row r="45366" spans="15:15" x14ac:dyDescent="0.2">
      <c r="O45366" s="62"/>
    </row>
    <row r="45367" spans="15:15" x14ac:dyDescent="0.2">
      <c r="O45367" s="62"/>
    </row>
    <row r="45368" spans="15:15" x14ac:dyDescent="0.2">
      <c r="O45368" s="62"/>
    </row>
    <row r="45369" spans="15:15" x14ac:dyDescent="0.2">
      <c r="O45369" s="62"/>
    </row>
    <row r="45370" spans="15:15" x14ac:dyDescent="0.2">
      <c r="O45370" s="62"/>
    </row>
    <row r="45371" spans="15:15" x14ac:dyDescent="0.2">
      <c r="O45371" s="62"/>
    </row>
    <row r="45372" spans="15:15" x14ac:dyDescent="0.2">
      <c r="O45372" s="62"/>
    </row>
    <row r="45373" spans="15:15" x14ac:dyDescent="0.2">
      <c r="O45373" s="62"/>
    </row>
    <row r="45374" spans="15:15" x14ac:dyDescent="0.2">
      <c r="O45374" s="62"/>
    </row>
    <row r="45375" spans="15:15" x14ac:dyDescent="0.2">
      <c r="O45375" s="62"/>
    </row>
    <row r="45376" spans="15:15" x14ac:dyDescent="0.2">
      <c r="O45376" s="62"/>
    </row>
    <row r="45377" spans="15:15" x14ac:dyDescent="0.2">
      <c r="O45377" s="62"/>
    </row>
    <row r="45378" spans="15:15" x14ac:dyDescent="0.2">
      <c r="O45378" s="62"/>
    </row>
    <row r="45379" spans="15:15" x14ac:dyDescent="0.2">
      <c r="O45379" s="62"/>
    </row>
    <row r="45380" spans="15:15" x14ac:dyDescent="0.2">
      <c r="O45380" s="62"/>
    </row>
    <row r="45381" spans="15:15" x14ac:dyDescent="0.2">
      <c r="O45381" s="62"/>
    </row>
    <row r="45382" spans="15:15" x14ac:dyDescent="0.2">
      <c r="O45382" s="62"/>
    </row>
    <row r="45383" spans="15:15" x14ac:dyDescent="0.2">
      <c r="O45383" s="62"/>
    </row>
    <row r="45384" spans="15:15" x14ac:dyDescent="0.2">
      <c r="O45384" s="62"/>
    </row>
    <row r="45385" spans="15:15" x14ac:dyDescent="0.2">
      <c r="O45385" s="62"/>
    </row>
    <row r="45386" spans="15:15" x14ac:dyDescent="0.2">
      <c r="O45386" s="62"/>
    </row>
    <row r="45387" spans="15:15" x14ac:dyDescent="0.2">
      <c r="O45387" s="62"/>
    </row>
    <row r="45388" spans="15:15" x14ac:dyDescent="0.2">
      <c r="O45388" s="62"/>
    </row>
    <row r="45389" spans="15:15" x14ac:dyDescent="0.2">
      <c r="O45389" s="62"/>
    </row>
    <row r="45390" spans="15:15" x14ac:dyDescent="0.2">
      <c r="O45390" s="62"/>
    </row>
    <row r="45391" spans="15:15" x14ac:dyDescent="0.2">
      <c r="O45391" s="62"/>
    </row>
    <row r="45392" spans="15:15" x14ac:dyDescent="0.2">
      <c r="O45392" s="62"/>
    </row>
    <row r="45393" spans="15:15" x14ac:dyDescent="0.2">
      <c r="O45393" s="62"/>
    </row>
    <row r="45394" spans="15:15" x14ac:dyDescent="0.2">
      <c r="O45394" s="62"/>
    </row>
    <row r="45395" spans="15:15" x14ac:dyDescent="0.2">
      <c r="O45395" s="62"/>
    </row>
    <row r="45396" spans="15:15" x14ac:dyDescent="0.2">
      <c r="O45396" s="62"/>
    </row>
    <row r="45397" spans="15:15" x14ac:dyDescent="0.2">
      <c r="O45397" s="62"/>
    </row>
    <row r="45398" spans="15:15" x14ac:dyDescent="0.2">
      <c r="O45398" s="62"/>
    </row>
    <row r="45399" spans="15:15" x14ac:dyDescent="0.2">
      <c r="O45399" s="62"/>
    </row>
    <row r="45400" spans="15:15" x14ac:dyDescent="0.2">
      <c r="O45400" s="62"/>
    </row>
    <row r="45401" spans="15:15" x14ac:dyDescent="0.2">
      <c r="O45401" s="62"/>
    </row>
    <row r="45402" spans="15:15" x14ac:dyDescent="0.2">
      <c r="O45402" s="62"/>
    </row>
    <row r="45403" spans="15:15" x14ac:dyDescent="0.2">
      <c r="O45403" s="62"/>
    </row>
    <row r="45404" spans="15:15" x14ac:dyDescent="0.2">
      <c r="O45404" s="62"/>
    </row>
    <row r="45405" spans="15:15" x14ac:dyDescent="0.2">
      <c r="O45405" s="62"/>
    </row>
    <row r="45406" spans="15:15" x14ac:dyDescent="0.2">
      <c r="O45406" s="62"/>
    </row>
    <row r="45407" spans="15:15" x14ac:dyDescent="0.2">
      <c r="O45407" s="62"/>
    </row>
    <row r="45408" spans="15:15" x14ac:dyDescent="0.2">
      <c r="O45408" s="62"/>
    </row>
    <row r="45409" spans="15:15" x14ac:dyDescent="0.2">
      <c r="O45409" s="62"/>
    </row>
    <row r="45410" spans="15:15" x14ac:dyDescent="0.2">
      <c r="O45410" s="62"/>
    </row>
    <row r="45411" spans="15:15" x14ac:dyDescent="0.2">
      <c r="O45411" s="62"/>
    </row>
    <row r="45412" spans="15:15" x14ac:dyDescent="0.2">
      <c r="O45412" s="62"/>
    </row>
    <row r="45413" spans="15:15" x14ac:dyDescent="0.2">
      <c r="O45413" s="62"/>
    </row>
    <row r="45414" spans="15:15" x14ac:dyDescent="0.2">
      <c r="O45414" s="62"/>
    </row>
    <row r="45415" spans="15:15" x14ac:dyDescent="0.2">
      <c r="O45415" s="62"/>
    </row>
    <row r="45416" spans="15:15" x14ac:dyDescent="0.2">
      <c r="O45416" s="62"/>
    </row>
    <row r="45417" spans="15:15" x14ac:dyDescent="0.2">
      <c r="O45417" s="62"/>
    </row>
    <row r="45418" spans="15:15" x14ac:dyDescent="0.2">
      <c r="O45418" s="62"/>
    </row>
    <row r="45419" spans="15:15" x14ac:dyDescent="0.2">
      <c r="O45419" s="62"/>
    </row>
    <row r="45420" spans="15:15" x14ac:dyDescent="0.2">
      <c r="O45420" s="62"/>
    </row>
    <row r="45421" spans="15:15" x14ac:dyDescent="0.2">
      <c r="O45421" s="62"/>
    </row>
    <row r="45422" spans="15:15" x14ac:dyDescent="0.2">
      <c r="O45422" s="62"/>
    </row>
    <row r="45423" spans="15:15" x14ac:dyDescent="0.2">
      <c r="O45423" s="62"/>
    </row>
    <row r="45424" spans="15:15" x14ac:dyDescent="0.2">
      <c r="O45424" s="62"/>
    </row>
    <row r="45425" spans="15:15" x14ac:dyDescent="0.2">
      <c r="O45425" s="62"/>
    </row>
    <row r="45426" spans="15:15" x14ac:dyDescent="0.2">
      <c r="O45426" s="62"/>
    </row>
    <row r="45427" spans="15:15" x14ac:dyDescent="0.2">
      <c r="O45427" s="62"/>
    </row>
    <row r="45428" spans="15:15" x14ac:dyDescent="0.2">
      <c r="O45428" s="62"/>
    </row>
    <row r="45429" spans="15:15" x14ac:dyDescent="0.2">
      <c r="O45429" s="62"/>
    </row>
    <row r="45430" spans="15:15" x14ac:dyDescent="0.2">
      <c r="O45430" s="62"/>
    </row>
    <row r="45431" spans="15:15" x14ac:dyDescent="0.2">
      <c r="O45431" s="62"/>
    </row>
    <row r="45432" spans="15:15" x14ac:dyDescent="0.2">
      <c r="O45432" s="62"/>
    </row>
    <row r="45433" spans="15:15" x14ac:dyDescent="0.2">
      <c r="O45433" s="62"/>
    </row>
    <row r="45434" spans="15:15" x14ac:dyDescent="0.2">
      <c r="O45434" s="62"/>
    </row>
    <row r="45435" spans="15:15" x14ac:dyDescent="0.2">
      <c r="O45435" s="62"/>
    </row>
    <row r="45436" spans="15:15" x14ac:dyDescent="0.2">
      <c r="O45436" s="62"/>
    </row>
    <row r="45437" spans="15:15" x14ac:dyDescent="0.2">
      <c r="O45437" s="62"/>
    </row>
    <row r="45438" spans="15:15" x14ac:dyDescent="0.2">
      <c r="O45438" s="62"/>
    </row>
    <row r="45439" spans="15:15" x14ac:dyDescent="0.2">
      <c r="O45439" s="62"/>
    </row>
    <row r="45440" spans="15:15" x14ac:dyDescent="0.2">
      <c r="O45440" s="62"/>
    </row>
    <row r="45441" spans="15:15" x14ac:dyDescent="0.2">
      <c r="O45441" s="62"/>
    </row>
    <row r="45442" spans="15:15" x14ac:dyDescent="0.2">
      <c r="O45442" s="62"/>
    </row>
    <row r="45443" spans="15:15" x14ac:dyDescent="0.2">
      <c r="O45443" s="62"/>
    </row>
    <row r="45444" spans="15:15" x14ac:dyDescent="0.2">
      <c r="O45444" s="62"/>
    </row>
    <row r="45445" spans="15:15" x14ac:dyDescent="0.2">
      <c r="O45445" s="62"/>
    </row>
    <row r="45446" spans="15:15" x14ac:dyDescent="0.2">
      <c r="O45446" s="62"/>
    </row>
    <row r="45447" spans="15:15" x14ac:dyDescent="0.2">
      <c r="O45447" s="62"/>
    </row>
    <row r="45448" spans="15:15" x14ac:dyDescent="0.2">
      <c r="O45448" s="62"/>
    </row>
    <row r="45449" spans="15:15" x14ac:dyDescent="0.2">
      <c r="O45449" s="62"/>
    </row>
    <row r="45450" spans="15:15" x14ac:dyDescent="0.2">
      <c r="O45450" s="62"/>
    </row>
    <row r="45451" spans="15:15" x14ac:dyDescent="0.2">
      <c r="O45451" s="62"/>
    </row>
    <row r="45452" spans="15:15" x14ac:dyDescent="0.2">
      <c r="O45452" s="62"/>
    </row>
    <row r="45453" spans="15:15" x14ac:dyDescent="0.2">
      <c r="O45453" s="62"/>
    </row>
    <row r="45454" spans="15:15" x14ac:dyDescent="0.2">
      <c r="O45454" s="62"/>
    </row>
    <row r="45455" spans="15:15" x14ac:dyDescent="0.2">
      <c r="O45455" s="62"/>
    </row>
    <row r="45456" spans="15:15" x14ac:dyDescent="0.2">
      <c r="O45456" s="62"/>
    </row>
    <row r="45457" spans="15:15" x14ac:dyDescent="0.2">
      <c r="O45457" s="62"/>
    </row>
    <row r="45458" spans="15:15" x14ac:dyDescent="0.2">
      <c r="O45458" s="62"/>
    </row>
    <row r="45459" spans="15:15" x14ac:dyDescent="0.2">
      <c r="O45459" s="62"/>
    </row>
    <row r="45460" spans="15:15" x14ac:dyDescent="0.2">
      <c r="O45460" s="62"/>
    </row>
    <row r="45461" spans="15:15" x14ac:dyDescent="0.2">
      <c r="O45461" s="62"/>
    </row>
    <row r="45462" spans="15:15" x14ac:dyDescent="0.2">
      <c r="O45462" s="62"/>
    </row>
    <row r="45463" spans="15:15" x14ac:dyDescent="0.2">
      <c r="O45463" s="62"/>
    </row>
    <row r="45464" spans="15:15" x14ac:dyDescent="0.2">
      <c r="O45464" s="62"/>
    </row>
    <row r="45465" spans="15:15" x14ac:dyDescent="0.2">
      <c r="O45465" s="62"/>
    </row>
    <row r="45466" spans="15:15" x14ac:dyDescent="0.2">
      <c r="O45466" s="62"/>
    </row>
    <row r="45467" spans="15:15" x14ac:dyDescent="0.2">
      <c r="O45467" s="62"/>
    </row>
    <row r="45468" spans="15:15" x14ac:dyDescent="0.2">
      <c r="O45468" s="62"/>
    </row>
    <row r="45469" spans="15:15" x14ac:dyDescent="0.2">
      <c r="O45469" s="62"/>
    </row>
    <row r="45470" spans="15:15" x14ac:dyDescent="0.2">
      <c r="O45470" s="62"/>
    </row>
    <row r="45471" spans="15:15" x14ac:dyDescent="0.2">
      <c r="O45471" s="62"/>
    </row>
    <row r="45472" spans="15:15" x14ac:dyDescent="0.2">
      <c r="O45472" s="62"/>
    </row>
    <row r="45473" spans="15:15" x14ac:dyDescent="0.2">
      <c r="O45473" s="62"/>
    </row>
    <row r="45474" spans="15:15" x14ac:dyDescent="0.2">
      <c r="O45474" s="62"/>
    </row>
    <row r="45475" spans="15:15" x14ac:dyDescent="0.2">
      <c r="O45475" s="62"/>
    </row>
    <row r="45476" spans="15:15" x14ac:dyDescent="0.2">
      <c r="O45476" s="62"/>
    </row>
    <row r="45477" spans="15:15" x14ac:dyDescent="0.2">
      <c r="O45477" s="62"/>
    </row>
    <row r="45478" spans="15:15" x14ac:dyDescent="0.2">
      <c r="O45478" s="62"/>
    </row>
    <row r="45479" spans="15:15" x14ac:dyDescent="0.2">
      <c r="O45479" s="62"/>
    </row>
    <row r="45480" spans="15:15" x14ac:dyDescent="0.2">
      <c r="O45480" s="62"/>
    </row>
    <row r="45481" spans="15:15" x14ac:dyDescent="0.2">
      <c r="O45481" s="62"/>
    </row>
    <row r="45482" spans="15:15" x14ac:dyDescent="0.2">
      <c r="O45482" s="62"/>
    </row>
    <row r="45483" spans="15:15" x14ac:dyDescent="0.2">
      <c r="O45483" s="62"/>
    </row>
    <row r="45484" spans="15:15" x14ac:dyDescent="0.2">
      <c r="O45484" s="62"/>
    </row>
    <row r="45485" spans="15:15" x14ac:dyDescent="0.2">
      <c r="O45485" s="62"/>
    </row>
    <row r="45486" spans="15:15" x14ac:dyDescent="0.2">
      <c r="O45486" s="62"/>
    </row>
    <row r="45487" spans="15:15" x14ac:dyDescent="0.2">
      <c r="O45487" s="62"/>
    </row>
    <row r="45488" spans="15:15" x14ac:dyDescent="0.2">
      <c r="O45488" s="62"/>
    </row>
    <row r="45489" spans="15:15" x14ac:dyDescent="0.2">
      <c r="O45489" s="62"/>
    </row>
    <row r="45490" spans="15:15" x14ac:dyDescent="0.2">
      <c r="O45490" s="62"/>
    </row>
    <row r="45491" spans="15:15" x14ac:dyDescent="0.2">
      <c r="O45491" s="62"/>
    </row>
    <row r="45492" spans="15:15" x14ac:dyDescent="0.2">
      <c r="O45492" s="62"/>
    </row>
    <row r="45493" spans="15:15" x14ac:dyDescent="0.2">
      <c r="O45493" s="62"/>
    </row>
    <row r="45494" spans="15:15" x14ac:dyDescent="0.2">
      <c r="O45494" s="62"/>
    </row>
    <row r="45495" spans="15:15" x14ac:dyDescent="0.2">
      <c r="O45495" s="62"/>
    </row>
    <row r="45496" spans="15:15" x14ac:dyDescent="0.2">
      <c r="O45496" s="62"/>
    </row>
    <row r="45497" spans="15:15" x14ac:dyDescent="0.2">
      <c r="O45497" s="62"/>
    </row>
    <row r="45498" spans="15:15" x14ac:dyDescent="0.2">
      <c r="O45498" s="62"/>
    </row>
    <row r="45499" spans="15:15" x14ac:dyDescent="0.2">
      <c r="O45499" s="62"/>
    </row>
    <row r="45500" spans="15:15" x14ac:dyDescent="0.2">
      <c r="O45500" s="62"/>
    </row>
    <row r="45501" spans="15:15" x14ac:dyDescent="0.2">
      <c r="O45501" s="62"/>
    </row>
    <row r="45502" spans="15:15" x14ac:dyDescent="0.2">
      <c r="O45502" s="62"/>
    </row>
    <row r="45503" spans="15:15" x14ac:dyDescent="0.2">
      <c r="O45503" s="62"/>
    </row>
    <row r="45504" spans="15:15" x14ac:dyDescent="0.2">
      <c r="O45504" s="62"/>
    </row>
    <row r="45505" spans="15:15" x14ac:dyDescent="0.2">
      <c r="O45505" s="62"/>
    </row>
    <row r="45506" spans="15:15" x14ac:dyDescent="0.2">
      <c r="O45506" s="62"/>
    </row>
    <row r="45507" spans="15:15" x14ac:dyDescent="0.2">
      <c r="O45507" s="62"/>
    </row>
    <row r="45508" spans="15:15" x14ac:dyDescent="0.2">
      <c r="O45508" s="62"/>
    </row>
    <row r="45509" spans="15:15" x14ac:dyDescent="0.2">
      <c r="O45509" s="62"/>
    </row>
    <row r="45510" spans="15:15" x14ac:dyDescent="0.2">
      <c r="O45510" s="62"/>
    </row>
    <row r="45511" spans="15:15" x14ac:dyDescent="0.2">
      <c r="O45511" s="62"/>
    </row>
    <row r="45512" spans="15:15" x14ac:dyDescent="0.2">
      <c r="O45512" s="62"/>
    </row>
    <row r="45513" spans="15:15" x14ac:dyDescent="0.2">
      <c r="O45513" s="62"/>
    </row>
    <row r="45514" spans="15:15" x14ac:dyDescent="0.2">
      <c r="O45514" s="62"/>
    </row>
    <row r="45515" spans="15:15" x14ac:dyDescent="0.2">
      <c r="O45515" s="62"/>
    </row>
    <row r="45516" spans="15:15" x14ac:dyDescent="0.2">
      <c r="O45516" s="62"/>
    </row>
    <row r="45517" spans="15:15" x14ac:dyDescent="0.2">
      <c r="O45517" s="62"/>
    </row>
    <row r="45518" spans="15:15" x14ac:dyDescent="0.2">
      <c r="O45518" s="62"/>
    </row>
    <row r="45519" spans="15:15" x14ac:dyDescent="0.2">
      <c r="O45519" s="62"/>
    </row>
    <row r="45520" spans="15:15" x14ac:dyDescent="0.2">
      <c r="O45520" s="62"/>
    </row>
    <row r="45521" spans="15:15" x14ac:dyDescent="0.2">
      <c r="O45521" s="62"/>
    </row>
    <row r="45522" spans="15:15" x14ac:dyDescent="0.2">
      <c r="O45522" s="62"/>
    </row>
    <row r="45523" spans="15:15" x14ac:dyDescent="0.2">
      <c r="O45523" s="62"/>
    </row>
    <row r="45524" spans="15:15" x14ac:dyDescent="0.2">
      <c r="O45524" s="62"/>
    </row>
    <row r="45525" spans="15:15" x14ac:dyDescent="0.2">
      <c r="O45525" s="62"/>
    </row>
    <row r="45526" spans="15:15" x14ac:dyDescent="0.2">
      <c r="O45526" s="62"/>
    </row>
    <row r="45527" spans="15:15" x14ac:dyDescent="0.2">
      <c r="O45527" s="62"/>
    </row>
    <row r="45528" spans="15:15" x14ac:dyDescent="0.2">
      <c r="O45528" s="62"/>
    </row>
    <row r="45529" spans="15:15" x14ac:dyDescent="0.2">
      <c r="O45529" s="62"/>
    </row>
    <row r="45530" spans="15:15" x14ac:dyDescent="0.2">
      <c r="O45530" s="62"/>
    </row>
    <row r="45531" spans="15:15" x14ac:dyDescent="0.2">
      <c r="O45531" s="62"/>
    </row>
    <row r="45532" spans="15:15" x14ac:dyDescent="0.2">
      <c r="O45532" s="62"/>
    </row>
    <row r="45533" spans="15:15" x14ac:dyDescent="0.2">
      <c r="O45533" s="62"/>
    </row>
    <row r="45534" spans="15:15" x14ac:dyDescent="0.2">
      <c r="O45534" s="62"/>
    </row>
    <row r="45535" spans="15:15" x14ac:dyDescent="0.2">
      <c r="O45535" s="62"/>
    </row>
    <row r="45536" spans="15:15" x14ac:dyDescent="0.2">
      <c r="O45536" s="62"/>
    </row>
    <row r="45537" spans="15:15" x14ac:dyDescent="0.2">
      <c r="O45537" s="62"/>
    </row>
    <row r="45538" spans="15:15" x14ac:dyDescent="0.2">
      <c r="O45538" s="62"/>
    </row>
    <row r="45539" spans="15:15" x14ac:dyDescent="0.2">
      <c r="O45539" s="62"/>
    </row>
    <row r="45540" spans="15:15" x14ac:dyDescent="0.2">
      <c r="O45540" s="62"/>
    </row>
    <row r="45541" spans="15:15" x14ac:dyDescent="0.2">
      <c r="O45541" s="62"/>
    </row>
    <row r="45542" spans="15:15" x14ac:dyDescent="0.2">
      <c r="O45542" s="62"/>
    </row>
    <row r="45543" spans="15:15" x14ac:dyDescent="0.2">
      <c r="O45543" s="62"/>
    </row>
    <row r="45544" spans="15:15" x14ac:dyDescent="0.2">
      <c r="O45544" s="62"/>
    </row>
    <row r="45545" spans="15:15" x14ac:dyDescent="0.2">
      <c r="O45545" s="62"/>
    </row>
    <row r="45546" spans="15:15" x14ac:dyDescent="0.2">
      <c r="O45546" s="62"/>
    </row>
    <row r="45547" spans="15:15" x14ac:dyDescent="0.2">
      <c r="O45547" s="62"/>
    </row>
    <row r="45548" spans="15:15" x14ac:dyDescent="0.2">
      <c r="O45548" s="62"/>
    </row>
    <row r="45549" spans="15:15" x14ac:dyDescent="0.2">
      <c r="O45549" s="62"/>
    </row>
    <row r="45550" spans="15:15" x14ac:dyDescent="0.2">
      <c r="O45550" s="62"/>
    </row>
    <row r="45551" spans="15:15" x14ac:dyDescent="0.2">
      <c r="O45551" s="62"/>
    </row>
    <row r="45552" spans="15:15" x14ac:dyDescent="0.2">
      <c r="O45552" s="62"/>
    </row>
    <row r="45553" spans="15:15" x14ac:dyDescent="0.2">
      <c r="O45553" s="62"/>
    </row>
    <row r="45554" spans="15:15" x14ac:dyDescent="0.2">
      <c r="O45554" s="62"/>
    </row>
    <row r="45555" spans="15:15" x14ac:dyDescent="0.2">
      <c r="O45555" s="62"/>
    </row>
    <row r="45556" spans="15:15" x14ac:dyDescent="0.2">
      <c r="O45556" s="62"/>
    </row>
    <row r="45557" spans="15:15" x14ac:dyDescent="0.2">
      <c r="O45557" s="62"/>
    </row>
    <row r="45558" spans="15:15" x14ac:dyDescent="0.2">
      <c r="O45558" s="62"/>
    </row>
    <row r="45559" spans="15:15" x14ac:dyDescent="0.2">
      <c r="O45559" s="62"/>
    </row>
    <row r="45560" spans="15:15" x14ac:dyDescent="0.2">
      <c r="O45560" s="62"/>
    </row>
    <row r="45561" spans="15:15" x14ac:dyDescent="0.2">
      <c r="O45561" s="62"/>
    </row>
    <row r="45562" spans="15:15" x14ac:dyDescent="0.2">
      <c r="O45562" s="62"/>
    </row>
    <row r="45563" spans="15:15" x14ac:dyDescent="0.2">
      <c r="O45563" s="62"/>
    </row>
    <row r="45564" spans="15:15" x14ac:dyDescent="0.2">
      <c r="O45564" s="62"/>
    </row>
    <row r="45565" spans="15:15" x14ac:dyDescent="0.2">
      <c r="O45565" s="62"/>
    </row>
    <row r="45566" spans="15:15" x14ac:dyDescent="0.2">
      <c r="O45566" s="62"/>
    </row>
    <row r="45567" spans="15:15" x14ac:dyDescent="0.2">
      <c r="O45567" s="62"/>
    </row>
    <row r="45568" spans="15:15" x14ac:dyDescent="0.2">
      <c r="O45568" s="62"/>
    </row>
    <row r="45569" spans="15:15" x14ac:dyDescent="0.2">
      <c r="O45569" s="62"/>
    </row>
    <row r="45570" spans="15:15" x14ac:dyDescent="0.2">
      <c r="O45570" s="62"/>
    </row>
    <row r="45571" spans="15:15" x14ac:dyDescent="0.2">
      <c r="O45571" s="62"/>
    </row>
    <row r="45572" spans="15:15" x14ac:dyDescent="0.2">
      <c r="O45572" s="62"/>
    </row>
    <row r="45573" spans="15:15" x14ac:dyDescent="0.2">
      <c r="O45573" s="62"/>
    </row>
    <row r="45574" spans="15:15" x14ac:dyDescent="0.2">
      <c r="O45574" s="62"/>
    </row>
    <row r="45575" spans="15:15" x14ac:dyDescent="0.2">
      <c r="O45575" s="62"/>
    </row>
    <row r="45576" spans="15:15" x14ac:dyDescent="0.2">
      <c r="O45576" s="62"/>
    </row>
    <row r="45577" spans="15:15" x14ac:dyDescent="0.2">
      <c r="O45577" s="62"/>
    </row>
    <row r="45578" spans="15:15" x14ac:dyDescent="0.2">
      <c r="O45578" s="62"/>
    </row>
    <row r="45579" spans="15:15" x14ac:dyDescent="0.2">
      <c r="O45579" s="62"/>
    </row>
    <row r="45580" spans="15:15" x14ac:dyDescent="0.2">
      <c r="O45580" s="62"/>
    </row>
    <row r="45581" spans="15:15" x14ac:dyDescent="0.2">
      <c r="O45581" s="62"/>
    </row>
    <row r="45582" spans="15:15" x14ac:dyDescent="0.2">
      <c r="O45582" s="62"/>
    </row>
    <row r="45583" spans="15:15" x14ac:dyDescent="0.2">
      <c r="O45583" s="62"/>
    </row>
    <row r="45584" spans="15:15" x14ac:dyDescent="0.2">
      <c r="O45584" s="62"/>
    </row>
    <row r="45585" spans="15:15" x14ac:dyDescent="0.2">
      <c r="O45585" s="62"/>
    </row>
    <row r="45586" spans="15:15" x14ac:dyDescent="0.2">
      <c r="O45586" s="62"/>
    </row>
    <row r="45587" spans="15:15" x14ac:dyDescent="0.2">
      <c r="O45587" s="62"/>
    </row>
    <row r="45588" spans="15:15" x14ac:dyDescent="0.2">
      <c r="O45588" s="62"/>
    </row>
    <row r="45589" spans="15:15" x14ac:dyDescent="0.2">
      <c r="O45589" s="62"/>
    </row>
    <row r="45590" spans="15:15" x14ac:dyDescent="0.2">
      <c r="O45590" s="62"/>
    </row>
    <row r="45591" spans="15:15" x14ac:dyDescent="0.2">
      <c r="O45591" s="62"/>
    </row>
    <row r="45592" spans="15:15" x14ac:dyDescent="0.2">
      <c r="O45592" s="62"/>
    </row>
    <row r="45593" spans="15:15" x14ac:dyDescent="0.2">
      <c r="O45593" s="62"/>
    </row>
    <row r="45594" spans="15:15" x14ac:dyDescent="0.2">
      <c r="O45594" s="62"/>
    </row>
    <row r="45595" spans="15:15" x14ac:dyDescent="0.2">
      <c r="O45595" s="62"/>
    </row>
    <row r="45596" spans="15:15" x14ac:dyDescent="0.2">
      <c r="O45596" s="62"/>
    </row>
    <row r="45597" spans="15:15" x14ac:dyDescent="0.2">
      <c r="O45597" s="62"/>
    </row>
    <row r="45598" spans="15:15" x14ac:dyDescent="0.2">
      <c r="O45598" s="62"/>
    </row>
    <row r="45599" spans="15:15" x14ac:dyDescent="0.2">
      <c r="O45599" s="62"/>
    </row>
    <row r="45600" spans="15:15" x14ac:dyDescent="0.2">
      <c r="O45600" s="62"/>
    </row>
    <row r="45601" spans="15:15" x14ac:dyDescent="0.2">
      <c r="O45601" s="62"/>
    </row>
    <row r="45602" spans="15:15" x14ac:dyDescent="0.2">
      <c r="O45602" s="62"/>
    </row>
    <row r="45603" spans="15:15" x14ac:dyDescent="0.2">
      <c r="O45603" s="62"/>
    </row>
    <row r="45604" spans="15:15" x14ac:dyDescent="0.2">
      <c r="O45604" s="62"/>
    </row>
    <row r="45605" spans="15:15" x14ac:dyDescent="0.2">
      <c r="O45605" s="62"/>
    </row>
    <row r="45606" spans="15:15" x14ac:dyDescent="0.2">
      <c r="O45606" s="62"/>
    </row>
    <row r="45607" spans="15:15" x14ac:dyDescent="0.2">
      <c r="O45607" s="62"/>
    </row>
    <row r="45608" spans="15:15" x14ac:dyDescent="0.2">
      <c r="O45608" s="62"/>
    </row>
    <row r="45609" spans="15:15" x14ac:dyDescent="0.2">
      <c r="O45609" s="62"/>
    </row>
    <row r="45610" spans="15:15" x14ac:dyDescent="0.2">
      <c r="O45610" s="62"/>
    </row>
    <row r="45611" spans="15:15" x14ac:dyDescent="0.2">
      <c r="O45611" s="62"/>
    </row>
    <row r="45612" spans="15:15" x14ac:dyDescent="0.2">
      <c r="O45612" s="62"/>
    </row>
    <row r="45613" spans="15:15" x14ac:dyDescent="0.2">
      <c r="O45613" s="62"/>
    </row>
    <row r="45614" spans="15:15" x14ac:dyDescent="0.2">
      <c r="O45614" s="62"/>
    </row>
    <row r="45615" spans="15:15" x14ac:dyDescent="0.2">
      <c r="O45615" s="62"/>
    </row>
    <row r="45616" spans="15:15" x14ac:dyDescent="0.2">
      <c r="O45616" s="62"/>
    </row>
    <row r="45617" spans="15:15" x14ac:dyDescent="0.2">
      <c r="O45617" s="62"/>
    </row>
    <row r="45618" spans="15:15" x14ac:dyDescent="0.2">
      <c r="O45618" s="62"/>
    </row>
    <row r="45619" spans="15:15" x14ac:dyDescent="0.2">
      <c r="O45619" s="62"/>
    </row>
    <row r="45620" spans="15:15" x14ac:dyDescent="0.2">
      <c r="O45620" s="62"/>
    </row>
    <row r="45621" spans="15:15" x14ac:dyDescent="0.2">
      <c r="O45621" s="62"/>
    </row>
    <row r="45622" spans="15:15" x14ac:dyDescent="0.2">
      <c r="O45622" s="62"/>
    </row>
    <row r="45623" spans="15:15" x14ac:dyDescent="0.2">
      <c r="O45623" s="62"/>
    </row>
    <row r="45624" spans="15:15" x14ac:dyDescent="0.2">
      <c r="O45624" s="62"/>
    </row>
    <row r="45625" spans="15:15" x14ac:dyDescent="0.2">
      <c r="O45625" s="62"/>
    </row>
    <row r="45626" spans="15:15" x14ac:dyDescent="0.2">
      <c r="O45626" s="62"/>
    </row>
    <row r="45627" spans="15:15" x14ac:dyDescent="0.2">
      <c r="O45627" s="62"/>
    </row>
    <row r="45628" spans="15:15" x14ac:dyDescent="0.2">
      <c r="O45628" s="62"/>
    </row>
    <row r="45629" spans="15:15" x14ac:dyDescent="0.2">
      <c r="O45629" s="62"/>
    </row>
    <row r="45630" spans="15:15" x14ac:dyDescent="0.2">
      <c r="O45630" s="62"/>
    </row>
    <row r="45631" spans="15:15" x14ac:dyDescent="0.2">
      <c r="O45631" s="62"/>
    </row>
    <row r="45632" spans="15:15" x14ac:dyDescent="0.2">
      <c r="O45632" s="62"/>
    </row>
    <row r="45633" spans="15:15" x14ac:dyDescent="0.2">
      <c r="O45633" s="62"/>
    </row>
    <row r="45634" spans="15:15" x14ac:dyDescent="0.2">
      <c r="O45634" s="62"/>
    </row>
    <row r="45635" spans="15:15" x14ac:dyDescent="0.2">
      <c r="O45635" s="62"/>
    </row>
    <row r="45636" spans="15:15" x14ac:dyDescent="0.2">
      <c r="O45636" s="62"/>
    </row>
    <row r="45637" spans="15:15" x14ac:dyDescent="0.2">
      <c r="O45637" s="62"/>
    </row>
    <row r="45638" spans="15:15" x14ac:dyDescent="0.2">
      <c r="O45638" s="62"/>
    </row>
    <row r="45639" spans="15:15" x14ac:dyDescent="0.2">
      <c r="O45639" s="62"/>
    </row>
    <row r="45640" spans="15:15" x14ac:dyDescent="0.2">
      <c r="O45640" s="62"/>
    </row>
    <row r="45641" spans="15:15" x14ac:dyDescent="0.2">
      <c r="O45641" s="62"/>
    </row>
    <row r="45642" spans="15:15" x14ac:dyDescent="0.2">
      <c r="O45642" s="62"/>
    </row>
    <row r="45643" spans="15:15" x14ac:dyDescent="0.2">
      <c r="O45643" s="62"/>
    </row>
    <row r="45644" spans="15:15" x14ac:dyDescent="0.2">
      <c r="O45644" s="62"/>
    </row>
    <row r="45645" spans="15:15" x14ac:dyDescent="0.2">
      <c r="O45645" s="62"/>
    </row>
    <row r="45646" spans="15:15" x14ac:dyDescent="0.2">
      <c r="O45646" s="62"/>
    </row>
    <row r="45647" spans="15:15" x14ac:dyDescent="0.2">
      <c r="O45647" s="62"/>
    </row>
    <row r="45648" spans="15:15" x14ac:dyDescent="0.2">
      <c r="O45648" s="62"/>
    </row>
    <row r="45649" spans="15:15" x14ac:dyDescent="0.2">
      <c r="O45649" s="62"/>
    </row>
    <row r="45650" spans="15:15" x14ac:dyDescent="0.2">
      <c r="O45650" s="62"/>
    </row>
    <row r="45651" spans="15:15" x14ac:dyDescent="0.2">
      <c r="O45651" s="62"/>
    </row>
    <row r="45652" spans="15:15" x14ac:dyDescent="0.2">
      <c r="O45652" s="62"/>
    </row>
    <row r="45653" spans="15:15" x14ac:dyDescent="0.2">
      <c r="O45653" s="62"/>
    </row>
    <row r="45654" spans="15:15" x14ac:dyDescent="0.2">
      <c r="O45654" s="62"/>
    </row>
    <row r="45655" spans="15:15" x14ac:dyDescent="0.2">
      <c r="O45655" s="62"/>
    </row>
    <row r="45656" spans="15:15" x14ac:dyDescent="0.2">
      <c r="O45656" s="62"/>
    </row>
    <row r="45657" spans="15:15" x14ac:dyDescent="0.2">
      <c r="O45657" s="62"/>
    </row>
    <row r="45658" spans="15:15" x14ac:dyDescent="0.2">
      <c r="O45658" s="62"/>
    </row>
    <row r="45659" spans="15:15" x14ac:dyDescent="0.2">
      <c r="O45659" s="62"/>
    </row>
    <row r="45660" spans="15:15" x14ac:dyDescent="0.2">
      <c r="O45660" s="62"/>
    </row>
    <row r="45661" spans="15:15" x14ac:dyDescent="0.2">
      <c r="O45661" s="62"/>
    </row>
    <row r="45662" spans="15:15" x14ac:dyDescent="0.2">
      <c r="O45662" s="62"/>
    </row>
    <row r="45663" spans="15:15" x14ac:dyDescent="0.2">
      <c r="O45663" s="62"/>
    </row>
    <row r="45664" spans="15:15" x14ac:dyDescent="0.2">
      <c r="O45664" s="62"/>
    </row>
    <row r="45665" spans="15:15" x14ac:dyDescent="0.2">
      <c r="O45665" s="62"/>
    </row>
    <row r="45666" spans="15:15" x14ac:dyDescent="0.2">
      <c r="O45666" s="62"/>
    </row>
    <row r="45667" spans="15:15" x14ac:dyDescent="0.2">
      <c r="O45667" s="62"/>
    </row>
    <row r="45668" spans="15:15" x14ac:dyDescent="0.2">
      <c r="O45668" s="62"/>
    </row>
    <row r="45669" spans="15:15" x14ac:dyDescent="0.2">
      <c r="O45669" s="62"/>
    </row>
    <row r="45670" spans="15:15" x14ac:dyDescent="0.2">
      <c r="O45670" s="62"/>
    </row>
    <row r="45671" spans="15:15" x14ac:dyDescent="0.2">
      <c r="O45671" s="62"/>
    </row>
    <row r="45672" spans="15:15" x14ac:dyDescent="0.2">
      <c r="O45672" s="62"/>
    </row>
    <row r="45673" spans="15:15" x14ac:dyDescent="0.2">
      <c r="O45673" s="62"/>
    </row>
    <row r="45674" spans="15:15" x14ac:dyDescent="0.2">
      <c r="O45674" s="62"/>
    </row>
    <row r="45675" spans="15:15" x14ac:dyDescent="0.2">
      <c r="O45675" s="62"/>
    </row>
    <row r="45676" spans="15:15" x14ac:dyDescent="0.2">
      <c r="O45676" s="62"/>
    </row>
    <row r="45677" spans="15:15" x14ac:dyDescent="0.2">
      <c r="O45677" s="62"/>
    </row>
    <row r="45678" spans="15:15" x14ac:dyDescent="0.2">
      <c r="O45678" s="62"/>
    </row>
    <row r="45679" spans="15:15" x14ac:dyDescent="0.2">
      <c r="O45679" s="62"/>
    </row>
    <row r="45680" spans="15:15" x14ac:dyDescent="0.2">
      <c r="O45680" s="62"/>
    </row>
    <row r="45681" spans="15:15" x14ac:dyDescent="0.2">
      <c r="O45681" s="62"/>
    </row>
    <row r="45682" spans="15:15" x14ac:dyDescent="0.2">
      <c r="O45682" s="62"/>
    </row>
    <row r="45683" spans="15:15" x14ac:dyDescent="0.2">
      <c r="O45683" s="62"/>
    </row>
    <row r="45684" spans="15:15" x14ac:dyDescent="0.2">
      <c r="O45684" s="62"/>
    </row>
    <row r="45685" spans="15:15" x14ac:dyDescent="0.2">
      <c r="O45685" s="62"/>
    </row>
    <row r="45686" spans="15:15" x14ac:dyDescent="0.2">
      <c r="O45686" s="62"/>
    </row>
    <row r="45687" spans="15:15" x14ac:dyDescent="0.2">
      <c r="O45687" s="62"/>
    </row>
    <row r="45688" spans="15:15" x14ac:dyDescent="0.2">
      <c r="O45688" s="62"/>
    </row>
    <row r="45689" spans="15:15" x14ac:dyDescent="0.2">
      <c r="O45689" s="62"/>
    </row>
    <row r="45690" spans="15:15" x14ac:dyDescent="0.2">
      <c r="O45690" s="62"/>
    </row>
    <row r="45691" spans="15:15" x14ac:dyDescent="0.2">
      <c r="O45691" s="62"/>
    </row>
    <row r="45692" spans="15:15" x14ac:dyDescent="0.2">
      <c r="O45692" s="62"/>
    </row>
    <row r="45693" spans="15:15" x14ac:dyDescent="0.2">
      <c r="O45693" s="62"/>
    </row>
    <row r="45694" spans="15:15" x14ac:dyDescent="0.2">
      <c r="O45694" s="62"/>
    </row>
    <row r="45695" spans="15:15" x14ac:dyDescent="0.2">
      <c r="O45695" s="62"/>
    </row>
    <row r="45696" spans="15:15" x14ac:dyDescent="0.2">
      <c r="O45696" s="62"/>
    </row>
    <row r="45697" spans="15:15" x14ac:dyDescent="0.2">
      <c r="O45697" s="62"/>
    </row>
    <row r="45698" spans="15:15" x14ac:dyDescent="0.2">
      <c r="O45698" s="62"/>
    </row>
    <row r="45699" spans="15:15" x14ac:dyDescent="0.2">
      <c r="O45699" s="62"/>
    </row>
    <row r="45700" spans="15:15" x14ac:dyDescent="0.2">
      <c r="O45700" s="62"/>
    </row>
    <row r="45701" spans="15:15" x14ac:dyDescent="0.2">
      <c r="O45701" s="62"/>
    </row>
    <row r="45702" spans="15:15" x14ac:dyDescent="0.2">
      <c r="O45702" s="62"/>
    </row>
    <row r="45703" spans="15:15" x14ac:dyDescent="0.2">
      <c r="O45703" s="62"/>
    </row>
    <row r="45704" spans="15:15" x14ac:dyDescent="0.2">
      <c r="O45704" s="62"/>
    </row>
    <row r="45705" spans="15:15" x14ac:dyDescent="0.2">
      <c r="O45705" s="62"/>
    </row>
    <row r="45706" spans="15:15" x14ac:dyDescent="0.2">
      <c r="O45706" s="62"/>
    </row>
    <row r="45707" spans="15:15" x14ac:dyDescent="0.2">
      <c r="O45707" s="62"/>
    </row>
    <row r="45708" spans="15:15" x14ac:dyDescent="0.2">
      <c r="O45708" s="62"/>
    </row>
    <row r="45709" spans="15:15" x14ac:dyDescent="0.2">
      <c r="O45709" s="62"/>
    </row>
    <row r="45710" spans="15:15" x14ac:dyDescent="0.2">
      <c r="O45710" s="62"/>
    </row>
    <row r="45711" spans="15:15" x14ac:dyDescent="0.2">
      <c r="O45711" s="62"/>
    </row>
    <row r="45712" spans="15:15" x14ac:dyDescent="0.2">
      <c r="O45712" s="62"/>
    </row>
    <row r="45713" spans="15:15" x14ac:dyDescent="0.2">
      <c r="O45713" s="62"/>
    </row>
    <row r="45714" spans="15:15" x14ac:dyDescent="0.2">
      <c r="O45714" s="62"/>
    </row>
    <row r="45715" spans="15:15" x14ac:dyDescent="0.2">
      <c r="O45715" s="62"/>
    </row>
    <row r="45716" spans="15:15" x14ac:dyDescent="0.2">
      <c r="O45716" s="62"/>
    </row>
    <row r="45717" spans="15:15" x14ac:dyDescent="0.2">
      <c r="O45717" s="62"/>
    </row>
    <row r="45718" spans="15:15" x14ac:dyDescent="0.2">
      <c r="O45718" s="62"/>
    </row>
    <row r="45719" spans="15:15" x14ac:dyDescent="0.2">
      <c r="O45719" s="62"/>
    </row>
    <row r="45720" spans="15:15" x14ac:dyDescent="0.2">
      <c r="O45720" s="62"/>
    </row>
    <row r="45721" spans="15:15" x14ac:dyDescent="0.2">
      <c r="O45721" s="62"/>
    </row>
    <row r="45722" spans="15:15" x14ac:dyDescent="0.2">
      <c r="O45722" s="62"/>
    </row>
    <row r="45723" spans="15:15" x14ac:dyDescent="0.2">
      <c r="O45723" s="62"/>
    </row>
    <row r="45724" spans="15:15" x14ac:dyDescent="0.2">
      <c r="O45724" s="62"/>
    </row>
    <row r="45725" spans="15:15" x14ac:dyDescent="0.2">
      <c r="O45725" s="62"/>
    </row>
    <row r="45726" spans="15:15" x14ac:dyDescent="0.2">
      <c r="O45726" s="62"/>
    </row>
    <row r="45727" spans="15:15" x14ac:dyDescent="0.2">
      <c r="O45727" s="62"/>
    </row>
    <row r="45728" spans="15:15" x14ac:dyDescent="0.2">
      <c r="O45728" s="62"/>
    </row>
    <row r="45729" spans="15:15" x14ac:dyDescent="0.2">
      <c r="O45729" s="62"/>
    </row>
    <row r="45730" spans="15:15" x14ac:dyDescent="0.2">
      <c r="O45730" s="62"/>
    </row>
    <row r="45731" spans="15:15" x14ac:dyDescent="0.2">
      <c r="O45731" s="62"/>
    </row>
    <row r="45732" spans="15:15" x14ac:dyDescent="0.2">
      <c r="O45732" s="62"/>
    </row>
    <row r="45733" spans="15:15" x14ac:dyDescent="0.2">
      <c r="O45733" s="62"/>
    </row>
    <row r="45734" spans="15:15" x14ac:dyDescent="0.2">
      <c r="O45734" s="62"/>
    </row>
    <row r="45735" spans="15:15" x14ac:dyDescent="0.2">
      <c r="O45735" s="62"/>
    </row>
    <row r="45736" spans="15:15" x14ac:dyDescent="0.2">
      <c r="O45736" s="62"/>
    </row>
    <row r="45737" spans="15:15" x14ac:dyDescent="0.2">
      <c r="O45737" s="62"/>
    </row>
    <row r="45738" spans="15:15" x14ac:dyDescent="0.2">
      <c r="O45738" s="62"/>
    </row>
    <row r="45739" spans="15:15" x14ac:dyDescent="0.2">
      <c r="O45739" s="62"/>
    </row>
    <row r="45740" spans="15:15" x14ac:dyDescent="0.2">
      <c r="O45740" s="62"/>
    </row>
    <row r="45741" spans="15:15" x14ac:dyDescent="0.2">
      <c r="O45741" s="62"/>
    </row>
    <row r="45742" spans="15:15" x14ac:dyDescent="0.2">
      <c r="O45742" s="62"/>
    </row>
    <row r="45743" spans="15:15" x14ac:dyDescent="0.2">
      <c r="O45743" s="62"/>
    </row>
    <row r="45744" spans="15:15" x14ac:dyDescent="0.2">
      <c r="O45744" s="62"/>
    </row>
    <row r="45745" spans="15:15" x14ac:dyDescent="0.2">
      <c r="O45745" s="62"/>
    </row>
    <row r="45746" spans="15:15" x14ac:dyDescent="0.2">
      <c r="O45746" s="62"/>
    </row>
    <row r="45747" spans="15:15" x14ac:dyDescent="0.2">
      <c r="O45747" s="62"/>
    </row>
    <row r="45748" spans="15:15" x14ac:dyDescent="0.2">
      <c r="O45748" s="62"/>
    </row>
    <row r="45749" spans="15:15" x14ac:dyDescent="0.2">
      <c r="O45749" s="62"/>
    </row>
    <row r="45750" spans="15:15" x14ac:dyDescent="0.2">
      <c r="O45750" s="62"/>
    </row>
    <row r="45751" spans="15:15" x14ac:dyDescent="0.2">
      <c r="O45751" s="62"/>
    </row>
    <row r="45752" spans="15:15" x14ac:dyDescent="0.2">
      <c r="O45752" s="62"/>
    </row>
    <row r="45753" spans="15:15" x14ac:dyDescent="0.2">
      <c r="O45753" s="62"/>
    </row>
    <row r="45754" spans="15:15" x14ac:dyDescent="0.2">
      <c r="O45754" s="62"/>
    </row>
    <row r="45755" spans="15:15" x14ac:dyDescent="0.2">
      <c r="O45755" s="62"/>
    </row>
    <row r="45756" spans="15:15" x14ac:dyDescent="0.2">
      <c r="O45756" s="62"/>
    </row>
    <row r="45757" spans="15:15" x14ac:dyDescent="0.2">
      <c r="O45757" s="62"/>
    </row>
    <row r="45758" spans="15:15" x14ac:dyDescent="0.2">
      <c r="O45758" s="62"/>
    </row>
    <row r="45759" spans="15:15" x14ac:dyDescent="0.2">
      <c r="O45759" s="62"/>
    </row>
    <row r="45760" spans="15:15" x14ac:dyDescent="0.2">
      <c r="O45760" s="62"/>
    </row>
    <row r="45761" spans="15:15" x14ac:dyDescent="0.2">
      <c r="O45761" s="62"/>
    </row>
    <row r="45762" spans="15:15" x14ac:dyDescent="0.2">
      <c r="O45762" s="62"/>
    </row>
    <row r="45763" spans="15:15" x14ac:dyDescent="0.2">
      <c r="O45763" s="62"/>
    </row>
    <row r="45764" spans="15:15" x14ac:dyDescent="0.2">
      <c r="O45764" s="62"/>
    </row>
    <row r="45765" spans="15:15" x14ac:dyDescent="0.2">
      <c r="O45765" s="62"/>
    </row>
    <row r="45766" spans="15:15" x14ac:dyDescent="0.2">
      <c r="O45766" s="62"/>
    </row>
    <row r="45767" spans="15:15" x14ac:dyDescent="0.2">
      <c r="O45767" s="62"/>
    </row>
    <row r="45768" spans="15:15" x14ac:dyDescent="0.2">
      <c r="O45768" s="62"/>
    </row>
    <row r="45769" spans="15:15" x14ac:dyDescent="0.2">
      <c r="O45769" s="62"/>
    </row>
    <row r="45770" spans="15:15" x14ac:dyDescent="0.2">
      <c r="O45770" s="62"/>
    </row>
    <row r="45771" spans="15:15" x14ac:dyDescent="0.2">
      <c r="O45771" s="62"/>
    </row>
    <row r="45772" spans="15:15" x14ac:dyDescent="0.2">
      <c r="O45772" s="62"/>
    </row>
    <row r="45773" spans="15:15" x14ac:dyDescent="0.2">
      <c r="O45773" s="62"/>
    </row>
    <row r="45774" spans="15:15" x14ac:dyDescent="0.2">
      <c r="O45774" s="62"/>
    </row>
    <row r="45775" spans="15:15" x14ac:dyDescent="0.2">
      <c r="O45775" s="62"/>
    </row>
    <row r="45776" spans="15:15" x14ac:dyDescent="0.2">
      <c r="O45776" s="62"/>
    </row>
    <row r="45777" spans="15:15" x14ac:dyDescent="0.2">
      <c r="O45777" s="62"/>
    </row>
    <row r="45778" spans="15:15" x14ac:dyDescent="0.2">
      <c r="O45778" s="62"/>
    </row>
    <row r="45779" spans="15:15" x14ac:dyDescent="0.2">
      <c r="O45779" s="62"/>
    </row>
    <row r="45780" spans="15:15" x14ac:dyDescent="0.2">
      <c r="O45780" s="62"/>
    </row>
    <row r="45781" spans="15:15" x14ac:dyDescent="0.2">
      <c r="O45781" s="62"/>
    </row>
    <row r="45782" spans="15:15" x14ac:dyDescent="0.2">
      <c r="O45782" s="62"/>
    </row>
    <row r="45783" spans="15:15" x14ac:dyDescent="0.2">
      <c r="O45783" s="62"/>
    </row>
    <row r="45784" spans="15:15" x14ac:dyDescent="0.2">
      <c r="O45784" s="62"/>
    </row>
    <row r="45785" spans="15:15" x14ac:dyDescent="0.2">
      <c r="O45785" s="62"/>
    </row>
    <row r="45786" spans="15:15" x14ac:dyDescent="0.2">
      <c r="O45786" s="62"/>
    </row>
    <row r="45787" spans="15:15" x14ac:dyDescent="0.2">
      <c r="O45787" s="62"/>
    </row>
    <row r="45788" spans="15:15" x14ac:dyDescent="0.2">
      <c r="O45788" s="62"/>
    </row>
    <row r="45789" spans="15:15" x14ac:dyDescent="0.2">
      <c r="O45789" s="62"/>
    </row>
    <row r="45790" spans="15:15" x14ac:dyDescent="0.2">
      <c r="O45790" s="62"/>
    </row>
    <row r="45791" spans="15:15" x14ac:dyDescent="0.2">
      <c r="O45791" s="62"/>
    </row>
    <row r="45792" spans="15:15" x14ac:dyDescent="0.2">
      <c r="O45792" s="62"/>
    </row>
    <row r="45793" spans="15:15" x14ac:dyDescent="0.2">
      <c r="O45793" s="62"/>
    </row>
    <row r="45794" spans="15:15" x14ac:dyDescent="0.2">
      <c r="O45794" s="62"/>
    </row>
    <row r="45795" spans="15:15" x14ac:dyDescent="0.2">
      <c r="O45795" s="62"/>
    </row>
    <row r="45796" spans="15:15" x14ac:dyDescent="0.2">
      <c r="O45796" s="62"/>
    </row>
    <row r="45797" spans="15:15" x14ac:dyDescent="0.2">
      <c r="O45797" s="62"/>
    </row>
    <row r="45798" spans="15:15" x14ac:dyDescent="0.2">
      <c r="O45798" s="62"/>
    </row>
    <row r="45799" spans="15:15" x14ac:dyDescent="0.2">
      <c r="O45799" s="62"/>
    </row>
    <row r="45800" spans="15:15" x14ac:dyDescent="0.2">
      <c r="O45800" s="62"/>
    </row>
    <row r="45801" spans="15:15" x14ac:dyDescent="0.2">
      <c r="O45801" s="62"/>
    </row>
    <row r="45802" spans="15:15" x14ac:dyDescent="0.2">
      <c r="O45802" s="62"/>
    </row>
    <row r="45803" spans="15:15" x14ac:dyDescent="0.2">
      <c r="O45803" s="62"/>
    </row>
    <row r="45804" spans="15:15" x14ac:dyDescent="0.2">
      <c r="O45804" s="62"/>
    </row>
    <row r="45805" spans="15:15" x14ac:dyDescent="0.2">
      <c r="O45805" s="62"/>
    </row>
    <row r="45806" spans="15:15" x14ac:dyDescent="0.2">
      <c r="O45806" s="62"/>
    </row>
    <row r="45807" spans="15:15" x14ac:dyDescent="0.2">
      <c r="O45807" s="62"/>
    </row>
    <row r="45808" spans="15:15" x14ac:dyDescent="0.2">
      <c r="O45808" s="62"/>
    </row>
    <row r="45809" spans="15:15" x14ac:dyDescent="0.2">
      <c r="O45809" s="62"/>
    </row>
    <row r="45810" spans="15:15" x14ac:dyDescent="0.2">
      <c r="O45810" s="62"/>
    </row>
    <row r="45811" spans="15:15" x14ac:dyDescent="0.2">
      <c r="O45811" s="62"/>
    </row>
    <row r="45812" spans="15:15" x14ac:dyDescent="0.2">
      <c r="O45812" s="62"/>
    </row>
    <row r="45813" spans="15:15" x14ac:dyDescent="0.2">
      <c r="O45813" s="62"/>
    </row>
    <row r="45814" spans="15:15" x14ac:dyDescent="0.2">
      <c r="O45814" s="62"/>
    </row>
    <row r="45815" spans="15:15" x14ac:dyDescent="0.2">
      <c r="O45815" s="62"/>
    </row>
    <row r="45816" spans="15:15" x14ac:dyDescent="0.2">
      <c r="O45816" s="62"/>
    </row>
    <row r="45817" spans="15:15" x14ac:dyDescent="0.2">
      <c r="O45817" s="62"/>
    </row>
    <row r="45818" spans="15:15" x14ac:dyDescent="0.2">
      <c r="O45818" s="62"/>
    </row>
    <row r="45819" spans="15:15" x14ac:dyDescent="0.2">
      <c r="O45819" s="62"/>
    </row>
    <row r="45820" spans="15:15" x14ac:dyDescent="0.2">
      <c r="O45820" s="62"/>
    </row>
    <row r="45821" spans="15:15" x14ac:dyDescent="0.2">
      <c r="O45821" s="62"/>
    </row>
    <row r="45822" spans="15:15" x14ac:dyDescent="0.2">
      <c r="O45822" s="62"/>
    </row>
    <row r="45823" spans="15:15" x14ac:dyDescent="0.2">
      <c r="O45823" s="62"/>
    </row>
    <row r="45824" spans="15:15" x14ac:dyDescent="0.2">
      <c r="O45824" s="62"/>
    </row>
    <row r="45825" spans="15:15" x14ac:dyDescent="0.2">
      <c r="O45825" s="62"/>
    </row>
    <row r="45826" spans="15:15" x14ac:dyDescent="0.2">
      <c r="O45826" s="62"/>
    </row>
    <row r="45827" spans="15:15" x14ac:dyDescent="0.2">
      <c r="O45827" s="62"/>
    </row>
    <row r="45828" spans="15:15" x14ac:dyDescent="0.2">
      <c r="O45828" s="62"/>
    </row>
    <row r="45829" spans="15:15" x14ac:dyDescent="0.2">
      <c r="O45829" s="62"/>
    </row>
    <row r="45830" spans="15:15" x14ac:dyDescent="0.2">
      <c r="O45830" s="62"/>
    </row>
    <row r="45831" spans="15:15" x14ac:dyDescent="0.2">
      <c r="O45831" s="62"/>
    </row>
    <row r="45832" spans="15:15" x14ac:dyDescent="0.2">
      <c r="O45832" s="62"/>
    </row>
    <row r="45833" spans="15:15" x14ac:dyDescent="0.2">
      <c r="O45833" s="62"/>
    </row>
    <row r="45834" spans="15:15" x14ac:dyDescent="0.2">
      <c r="O45834" s="62"/>
    </row>
    <row r="45835" spans="15:15" x14ac:dyDescent="0.2">
      <c r="O45835" s="62"/>
    </row>
    <row r="45836" spans="15:15" x14ac:dyDescent="0.2">
      <c r="O45836" s="62"/>
    </row>
    <row r="45837" spans="15:15" x14ac:dyDescent="0.2">
      <c r="O45837" s="62"/>
    </row>
    <row r="45838" spans="15:15" x14ac:dyDescent="0.2">
      <c r="O45838" s="62"/>
    </row>
    <row r="45839" spans="15:15" x14ac:dyDescent="0.2">
      <c r="O45839" s="62"/>
    </row>
    <row r="45840" spans="15:15" x14ac:dyDescent="0.2">
      <c r="O45840" s="62"/>
    </row>
    <row r="45841" spans="15:15" x14ac:dyDescent="0.2">
      <c r="O45841" s="62"/>
    </row>
    <row r="45842" spans="15:15" x14ac:dyDescent="0.2">
      <c r="O45842" s="62"/>
    </row>
    <row r="45843" spans="15:15" x14ac:dyDescent="0.2">
      <c r="O45843" s="62"/>
    </row>
    <row r="45844" spans="15:15" x14ac:dyDescent="0.2">
      <c r="O45844" s="62"/>
    </row>
    <row r="45845" spans="15:15" x14ac:dyDescent="0.2">
      <c r="O45845" s="62"/>
    </row>
    <row r="45846" spans="15:15" x14ac:dyDescent="0.2">
      <c r="O45846" s="62"/>
    </row>
    <row r="45847" spans="15:15" x14ac:dyDescent="0.2">
      <c r="O45847" s="62"/>
    </row>
    <row r="45848" spans="15:15" x14ac:dyDescent="0.2">
      <c r="O45848" s="62"/>
    </row>
    <row r="45849" spans="15:15" x14ac:dyDescent="0.2">
      <c r="O45849" s="62"/>
    </row>
    <row r="45850" spans="15:15" x14ac:dyDescent="0.2">
      <c r="O45850" s="62"/>
    </row>
    <row r="45851" spans="15:15" x14ac:dyDescent="0.2">
      <c r="O45851" s="62"/>
    </row>
    <row r="45852" spans="15:15" x14ac:dyDescent="0.2">
      <c r="O45852" s="62"/>
    </row>
    <row r="45853" spans="15:15" x14ac:dyDescent="0.2">
      <c r="O45853" s="62"/>
    </row>
    <row r="45854" spans="15:15" x14ac:dyDescent="0.2">
      <c r="O45854" s="62"/>
    </row>
    <row r="45855" spans="15:15" x14ac:dyDescent="0.2">
      <c r="O45855" s="62"/>
    </row>
    <row r="45856" spans="15:15" x14ac:dyDescent="0.2">
      <c r="O45856" s="62"/>
    </row>
    <row r="45857" spans="15:15" x14ac:dyDescent="0.2">
      <c r="O45857" s="62"/>
    </row>
    <row r="45858" spans="15:15" x14ac:dyDescent="0.2">
      <c r="O45858" s="62"/>
    </row>
    <row r="45859" spans="15:15" x14ac:dyDescent="0.2">
      <c r="O45859" s="62"/>
    </row>
    <row r="45860" spans="15:15" x14ac:dyDescent="0.2">
      <c r="O45860" s="62"/>
    </row>
    <row r="45861" spans="15:15" x14ac:dyDescent="0.2">
      <c r="O45861" s="62"/>
    </row>
    <row r="45862" spans="15:15" x14ac:dyDescent="0.2">
      <c r="O45862" s="62"/>
    </row>
    <row r="45863" spans="15:15" x14ac:dyDescent="0.2">
      <c r="O45863" s="62"/>
    </row>
    <row r="45864" spans="15:15" x14ac:dyDescent="0.2">
      <c r="O45864" s="62"/>
    </row>
    <row r="45865" spans="15:15" x14ac:dyDescent="0.2">
      <c r="O45865" s="62"/>
    </row>
    <row r="45866" spans="15:15" x14ac:dyDescent="0.2">
      <c r="O45866" s="62"/>
    </row>
    <row r="45867" spans="15:15" x14ac:dyDescent="0.2">
      <c r="O45867" s="62"/>
    </row>
    <row r="45868" spans="15:15" x14ac:dyDescent="0.2">
      <c r="O45868" s="62"/>
    </row>
    <row r="45869" spans="15:15" x14ac:dyDescent="0.2">
      <c r="O45869" s="62"/>
    </row>
    <row r="45870" spans="15:15" x14ac:dyDescent="0.2">
      <c r="O45870" s="62"/>
    </row>
    <row r="45871" spans="15:15" x14ac:dyDescent="0.2">
      <c r="O45871" s="62"/>
    </row>
    <row r="45872" spans="15:15" x14ac:dyDescent="0.2">
      <c r="O45872" s="62"/>
    </row>
    <row r="45873" spans="15:15" x14ac:dyDescent="0.2">
      <c r="O45873" s="62"/>
    </row>
    <row r="45874" spans="15:15" x14ac:dyDescent="0.2">
      <c r="O45874" s="62"/>
    </row>
    <row r="45875" spans="15:15" x14ac:dyDescent="0.2">
      <c r="O45875" s="62"/>
    </row>
    <row r="45876" spans="15:15" x14ac:dyDescent="0.2">
      <c r="O45876" s="62"/>
    </row>
    <row r="45877" spans="15:15" x14ac:dyDescent="0.2">
      <c r="O45877" s="62"/>
    </row>
    <row r="45878" spans="15:15" x14ac:dyDescent="0.2">
      <c r="O45878" s="62"/>
    </row>
    <row r="45879" spans="15:15" x14ac:dyDescent="0.2">
      <c r="O45879" s="62"/>
    </row>
    <row r="45880" spans="15:15" x14ac:dyDescent="0.2">
      <c r="O45880" s="62"/>
    </row>
    <row r="45881" spans="15:15" x14ac:dyDescent="0.2">
      <c r="O45881" s="62"/>
    </row>
    <row r="45882" spans="15:15" x14ac:dyDescent="0.2">
      <c r="O45882" s="62"/>
    </row>
    <row r="45883" spans="15:15" x14ac:dyDescent="0.2">
      <c r="O45883" s="62"/>
    </row>
    <row r="45884" spans="15:15" x14ac:dyDescent="0.2">
      <c r="O45884" s="62"/>
    </row>
    <row r="45885" spans="15:15" x14ac:dyDescent="0.2">
      <c r="O45885" s="62"/>
    </row>
    <row r="45886" spans="15:15" x14ac:dyDescent="0.2">
      <c r="O45886" s="62"/>
    </row>
    <row r="45887" spans="15:15" x14ac:dyDescent="0.2">
      <c r="O45887" s="62"/>
    </row>
    <row r="45888" spans="15:15" x14ac:dyDescent="0.2">
      <c r="O45888" s="62"/>
    </row>
    <row r="45889" spans="15:15" x14ac:dyDescent="0.2">
      <c r="O45889" s="62"/>
    </row>
    <row r="45890" spans="15:15" x14ac:dyDescent="0.2">
      <c r="O45890" s="62"/>
    </row>
    <row r="45891" spans="15:15" x14ac:dyDescent="0.2">
      <c r="O45891" s="62"/>
    </row>
    <row r="45892" spans="15:15" x14ac:dyDescent="0.2">
      <c r="O45892" s="62"/>
    </row>
    <row r="45893" spans="15:15" x14ac:dyDescent="0.2">
      <c r="O45893" s="62"/>
    </row>
    <row r="45894" spans="15:15" x14ac:dyDescent="0.2">
      <c r="O45894" s="62"/>
    </row>
    <row r="45895" spans="15:15" x14ac:dyDescent="0.2">
      <c r="O45895" s="62"/>
    </row>
    <row r="45896" spans="15:15" x14ac:dyDescent="0.2">
      <c r="O45896" s="62"/>
    </row>
    <row r="45897" spans="15:15" x14ac:dyDescent="0.2">
      <c r="O45897" s="62"/>
    </row>
    <row r="45898" spans="15:15" x14ac:dyDescent="0.2">
      <c r="O45898" s="62"/>
    </row>
    <row r="45899" spans="15:15" x14ac:dyDescent="0.2">
      <c r="O45899" s="62"/>
    </row>
    <row r="45900" spans="15:15" x14ac:dyDescent="0.2">
      <c r="O45900" s="62"/>
    </row>
    <row r="45901" spans="15:15" x14ac:dyDescent="0.2">
      <c r="O45901" s="62"/>
    </row>
    <row r="45902" spans="15:15" x14ac:dyDescent="0.2">
      <c r="O45902" s="62"/>
    </row>
    <row r="45903" spans="15:15" x14ac:dyDescent="0.2">
      <c r="O45903" s="62"/>
    </row>
    <row r="45904" spans="15:15" x14ac:dyDescent="0.2">
      <c r="O45904" s="62"/>
    </row>
    <row r="45905" spans="15:15" x14ac:dyDescent="0.2">
      <c r="O45905" s="62"/>
    </row>
    <row r="45906" spans="15:15" x14ac:dyDescent="0.2">
      <c r="O45906" s="62"/>
    </row>
    <row r="45907" spans="15:15" x14ac:dyDescent="0.2">
      <c r="O45907" s="62"/>
    </row>
    <row r="45908" spans="15:15" x14ac:dyDescent="0.2">
      <c r="O45908" s="62"/>
    </row>
    <row r="45909" spans="15:15" x14ac:dyDescent="0.2">
      <c r="O45909" s="62"/>
    </row>
    <row r="45910" spans="15:15" x14ac:dyDescent="0.2">
      <c r="O45910" s="62"/>
    </row>
    <row r="45911" spans="15:15" x14ac:dyDescent="0.2">
      <c r="O45911" s="62"/>
    </row>
    <row r="45912" spans="15:15" x14ac:dyDescent="0.2">
      <c r="O45912" s="62"/>
    </row>
    <row r="45913" spans="15:15" x14ac:dyDescent="0.2">
      <c r="O45913" s="62"/>
    </row>
    <row r="45914" spans="15:15" x14ac:dyDescent="0.2">
      <c r="O45914" s="62"/>
    </row>
    <row r="45915" spans="15:15" x14ac:dyDescent="0.2">
      <c r="O45915" s="62"/>
    </row>
    <row r="45916" spans="15:15" x14ac:dyDescent="0.2">
      <c r="O45916" s="62"/>
    </row>
    <row r="45917" spans="15:15" x14ac:dyDescent="0.2">
      <c r="O45917" s="62"/>
    </row>
    <row r="45918" spans="15:15" x14ac:dyDescent="0.2">
      <c r="O45918" s="62"/>
    </row>
    <row r="45919" spans="15:15" x14ac:dyDescent="0.2">
      <c r="O45919" s="62"/>
    </row>
    <row r="45920" spans="15:15" x14ac:dyDescent="0.2">
      <c r="O45920" s="62"/>
    </row>
    <row r="45921" spans="15:15" x14ac:dyDescent="0.2">
      <c r="O45921" s="62"/>
    </row>
    <row r="45922" spans="15:15" x14ac:dyDescent="0.2">
      <c r="O45922" s="62"/>
    </row>
    <row r="45923" spans="15:15" x14ac:dyDescent="0.2">
      <c r="O45923" s="62"/>
    </row>
    <row r="45924" spans="15:15" x14ac:dyDescent="0.2">
      <c r="O45924" s="62"/>
    </row>
    <row r="45925" spans="15:15" x14ac:dyDescent="0.2">
      <c r="O45925" s="62"/>
    </row>
    <row r="45926" spans="15:15" x14ac:dyDescent="0.2">
      <c r="O45926" s="62"/>
    </row>
    <row r="45927" spans="15:15" x14ac:dyDescent="0.2">
      <c r="O45927" s="62"/>
    </row>
    <row r="45928" spans="15:15" x14ac:dyDescent="0.2">
      <c r="O45928" s="62"/>
    </row>
    <row r="45929" spans="15:15" x14ac:dyDescent="0.2">
      <c r="O45929" s="62"/>
    </row>
    <row r="45930" spans="15:15" x14ac:dyDescent="0.2">
      <c r="O45930" s="62"/>
    </row>
    <row r="45931" spans="15:15" x14ac:dyDescent="0.2">
      <c r="O45931" s="62"/>
    </row>
    <row r="45932" spans="15:15" x14ac:dyDescent="0.2">
      <c r="O45932" s="62"/>
    </row>
    <row r="45933" spans="15:15" x14ac:dyDescent="0.2">
      <c r="O45933" s="62"/>
    </row>
    <row r="45934" spans="15:15" x14ac:dyDescent="0.2">
      <c r="O45934" s="62"/>
    </row>
    <row r="45935" spans="15:15" x14ac:dyDescent="0.2">
      <c r="O45935" s="62"/>
    </row>
    <row r="45936" spans="15:15" x14ac:dyDescent="0.2">
      <c r="O45936" s="62"/>
    </row>
    <row r="45937" spans="15:15" x14ac:dyDescent="0.2">
      <c r="O45937" s="62"/>
    </row>
    <row r="45938" spans="15:15" x14ac:dyDescent="0.2">
      <c r="O45938" s="62"/>
    </row>
    <row r="45939" spans="15:15" x14ac:dyDescent="0.2">
      <c r="O45939" s="62"/>
    </row>
    <row r="45940" spans="15:15" x14ac:dyDescent="0.2">
      <c r="O45940" s="62"/>
    </row>
    <row r="45941" spans="15:15" x14ac:dyDescent="0.2">
      <c r="O45941" s="62"/>
    </row>
    <row r="45942" spans="15:15" x14ac:dyDescent="0.2">
      <c r="O45942" s="62"/>
    </row>
    <row r="45943" spans="15:15" x14ac:dyDescent="0.2">
      <c r="O45943" s="62"/>
    </row>
    <row r="45944" spans="15:15" x14ac:dyDescent="0.2">
      <c r="O45944" s="62"/>
    </row>
    <row r="45945" spans="15:15" x14ac:dyDescent="0.2">
      <c r="O45945" s="62"/>
    </row>
    <row r="45946" spans="15:15" x14ac:dyDescent="0.2">
      <c r="O45946" s="62"/>
    </row>
    <row r="45947" spans="15:15" x14ac:dyDescent="0.2">
      <c r="O45947" s="62"/>
    </row>
    <row r="45948" spans="15:15" x14ac:dyDescent="0.2">
      <c r="O45948" s="62"/>
    </row>
    <row r="45949" spans="15:15" x14ac:dyDescent="0.2">
      <c r="O45949" s="62"/>
    </row>
    <row r="45950" spans="15:15" x14ac:dyDescent="0.2">
      <c r="O45950" s="62"/>
    </row>
    <row r="45951" spans="15:15" x14ac:dyDescent="0.2">
      <c r="O45951" s="62"/>
    </row>
    <row r="45952" spans="15:15" x14ac:dyDescent="0.2">
      <c r="O45952" s="62"/>
    </row>
    <row r="45953" spans="15:15" x14ac:dyDescent="0.2">
      <c r="O45953" s="62"/>
    </row>
    <row r="45954" spans="15:15" x14ac:dyDescent="0.2">
      <c r="O45954" s="62"/>
    </row>
    <row r="45955" spans="15:15" x14ac:dyDescent="0.2">
      <c r="O45955" s="62"/>
    </row>
    <row r="45956" spans="15:15" x14ac:dyDescent="0.2">
      <c r="O45956" s="62"/>
    </row>
    <row r="45957" spans="15:15" x14ac:dyDescent="0.2">
      <c r="O45957" s="62"/>
    </row>
    <row r="45958" spans="15:15" x14ac:dyDescent="0.2">
      <c r="O45958" s="62"/>
    </row>
    <row r="45959" spans="15:15" x14ac:dyDescent="0.2">
      <c r="O45959" s="62"/>
    </row>
    <row r="45960" spans="15:15" x14ac:dyDescent="0.2">
      <c r="O45960" s="62"/>
    </row>
    <row r="45961" spans="15:15" x14ac:dyDescent="0.2">
      <c r="O45961" s="62"/>
    </row>
    <row r="45962" spans="15:15" x14ac:dyDescent="0.2">
      <c r="O45962" s="62"/>
    </row>
    <row r="45963" spans="15:15" x14ac:dyDescent="0.2">
      <c r="O45963" s="62"/>
    </row>
    <row r="45964" spans="15:15" x14ac:dyDescent="0.2">
      <c r="O45964" s="62"/>
    </row>
    <row r="45965" spans="15:15" x14ac:dyDescent="0.2">
      <c r="O45965" s="62"/>
    </row>
    <row r="45966" spans="15:15" x14ac:dyDescent="0.2">
      <c r="O45966" s="62"/>
    </row>
    <row r="45967" spans="15:15" x14ac:dyDescent="0.2">
      <c r="O45967" s="62"/>
    </row>
    <row r="45968" spans="15:15" x14ac:dyDescent="0.2">
      <c r="O45968" s="62"/>
    </row>
    <row r="45969" spans="15:15" x14ac:dyDescent="0.2">
      <c r="O45969" s="62"/>
    </row>
    <row r="45970" spans="15:15" x14ac:dyDescent="0.2">
      <c r="O45970" s="62"/>
    </row>
    <row r="45971" spans="15:15" x14ac:dyDescent="0.2">
      <c r="O45971" s="62"/>
    </row>
    <row r="45972" spans="15:15" x14ac:dyDescent="0.2">
      <c r="O45972" s="62"/>
    </row>
    <row r="45973" spans="15:15" x14ac:dyDescent="0.2">
      <c r="O45973" s="62"/>
    </row>
    <row r="45974" spans="15:15" x14ac:dyDescent="0.2">
      <c r="O45974" s="62"/>
    </row>
    <row r="45975" spans="15:15" x14ac:dyDescent="0.2">
      <c r="O45975" s="62"/>
    </row>
    <row r="45976" spans="15:15" x14ac:dyDescent="0.2">
      <c r="O45976" s="62"/>
    </row>
    <row r="45977" spans="15:15" x14ac:dyDescent="0.2">
      <c r="O45977" s="62"/>
    </row>
    <row r="45978" spans="15:15" x14ac:dyDescent="0.2">
      <c r="O45978" s="62"/>
    </row>
    <row r="45979" spans="15:15" x14ac:dyDescent="0.2">
      <c r="O45979" s="62"/>
    </row>
    <row r="45980" spans="15:15" x14ac:dyDescent="0.2">
      <c r="O45980" s="62"/>
    </row>
    <row r="45981" spans="15:15" x14ac:dyDescent="0.2">
      <c r="O45981" s="62"/>
    </row>
    <row r="45982" spans="15:15" x14ac:dyDescent="0.2">
      <c r="O45982" s="62"/>
    </row>
    <row r="45983" spans="15:15" x14ac:dyDescent="0.2">
      <c r="O45983" s="62"/>
    </row>
    <row r="45984" spans="15:15" x14ac:dyDescent="0.2">
      <c r="O45984" s="62"/>
    </row>
    <row r="45985" spans="15:15" x14ac:dyDescent="0.2">
      <c r="O45985" s="62"/>
    </row>
    <row r="45986" spans="15:15" x14ac:dyDescent="0.2">
      <c r="O45986" s="62"/>
    </row>
    <row r="45987" spans="15:15" x14ac:dyDescent="0.2">
      <c r="O45987" s="62"/>
    </row>
    <row r="45988" spans="15:15" x14ac:dyDescent="0.2">
      <c r="O45988" s="62"/>
    </row>
    <row r="45989" spans="15:15" x14ac:dyDescent="0.2">
      <c r="O45989" s="62"/>
    </row>
    <row r="45990" spans="15:15" x14ac:dyDescent="0.2">
      <c r="O45990" s="62"/>
    </row>
    <row r="45991" spans="15:15" x14ac:dyDescent="0.2">
      <c r="O45991" s="62"/>
    </row>
    <row r="45992" spans="15:15" x14ac:dyDescent="0.2">
      <c r="O45992" s="62"/>
    </row>
    <row r="45993" spans="15:15" x14ac:dyDescent="0.2">
      <c r="O45993" s="62"/>
    </row>
    <row r="45994" spans="15:15" x14ac:dyDescent="0.2">
      <c r="O45994" s="62"/>
    </row>
    <row r="45995" spans="15:15" x14ac:dyDescent="0.2">
      <c r="O45995" s="62"/>
    </row>
    <row r="45996" spans="15:15" x14ac:dyDescent="0.2">
      <c r="O45996" s="62"/>
    </row>
    <row r="45997" spans="15:15" x14ac:dyDescent="0.2">
      <c r="O45997" s="62"/>
    </row>
    <row r="45998" spans="15:15" x14ac:dyDescent="0.2">
      <c r="O45998" s="62"/>
    </row>
    <row r="45999" spans="15:15" x14ac:dyDescent="0.2">
      <c r="O45999" s="62"/>
    </row>
    <row r="46000" spans="15:15" x14ac:dyDescent="0.2">
      <c r="O46000" s="62"/>
    </row>
    <row r="46001" spans="15:15" x14ac:dyDescent="0.2">
      <c r="O46001" s="62"/>
    </row>
    <row r="46002" spans="15:15" x14ac:dyDescent="0.2">
      <c r="O46002" s="62"/>
    </row>
    <row r="46003" spans="15:15" x14ac:dyDescent="0.2">
      <c r="O46003" s="62"/>
    </row>
    <row r="46004" spans="15:15" x14ac:dyDescent="0.2">
      <c r="O46004" s="62"/>
    </row>
    <row r="46005" spans="15:15" x14ac:dyDescent="0.2">
      <c r="O46005" s="62"/>
    </row>
    <row r="46006" spans="15:15" x14ac:dyDescent="0.2">
      <c r="O46006" s="62"/>
    </row>
    <row r="46007" spans="15:15" x14ac:dyDescent="0.2">
      <c r="O46007" s="62"/>
    </row>
    <row r="46008" spans="15:15" x14ac:dyDescent="0.2">
      <c r="O46008" s="62"/>
    </row>
    <row r="46009" spans="15:15" x14ac:dyDescent="0.2">
      <c r="O46009" s="62"/>
    </row>
    <row r="46010" spans="15:15" x14ac:dyDescent="0.2">
      <c r="O46010" s="62"/>
    </row>
    <row r="46011" spans="15:15" x14ac:dyDescent="0.2">
      <c r="O46011" s="62"/>
    </row>
    <row r="46012" spans="15:15" x14ac:dyDescent="0.2">
      <c r="O46012" s="62"/>
    </row>
    <row r="46013" spans="15:15" x14ac:dyDescent="0.2">
      <c r="O46013" s="62"/>
    </row>
    <row r="46014" spans="15:15" x14ac:dyDescent="0.2">
      <c r="O46014" s="62"/>
    </row>
    <row r="46015" spans="15:15" x14ac:dyDescent="0.2">
      <c r="O46015" s="62"/>
    </row>
    <row r="46016" spans="15:15" x14ac:dyDescent="0.2">
      <c r="O46016" s="62"/>
    </row>
    <row r="46017" spans="15:15" x14ac:dyDescent="0.2">
      <c r="O46017" s="62"/>
    </row>
    <row r="46018" spans="15:15" x14ac:dyDescent="0.2">
      <c r="O46018" s="62"/>
    </row>
    <row r="46019" spans="15:15" x14ac:dyDescent="0.2">
      <c r="O46019" s="62"/>
    </row>
    <row r="46020" spans="15:15" x14ac:dyDescent="0.2">
      <c r="O46020" s="62"/>
    </row>
    <row r="46021" spans="15:15" x14ac:dyDescent="0.2">
      <c r="O46021" s="62"/>
    </row>
    <row r="46022" spans="15:15" x14ac:dyDescent="0.2">
      <c r="O46022" s="62"/>
    </row>
    <row r="46023" spans="15:15" x14ac:dyDescent="0.2">
      <c r="O46023" s="62"/>
    </row>
    <row r="46024" spans="15:15" x14ac:dyDescent="0.2">
      <c r="O46024" s="62"/>
    </row>
    <row r="46025" spans="15:15" x14ac:dyDescent="0.2">
      <c r="O46025" s="62"/>
    </row>
    <row r="46026" spans="15:15" x14ac:dyDescent="0.2">
      <c r="O46026" s="62"/>
    </row>
    <row r="46027" spans="15:15" x14ac:dyDescent="0.2">
      <c r="O46027" s="62"/>
    </row>
    <row r="46028" spans="15:15" x14ac:dyDescent="0.2">
      <c r="O46028" s="62"/>
    </row>
    <row r="46029" spans="15:15" x14ac:dyDescent="0.2">
      <c r="O46029" s="62"/>
    </row>
    <row r="46030" spans="15:15" x14ac:dyDescent="0.2">
      <c r="O46030" s="62"/>
    </row>
    <row r="46031" spans="15:15" x14ac:dyDescent="0.2">
      <c r="O46031" s="62"/>
    </row>
    <row r="46032" spans="15:15" x14ac:dyDescent="0.2">
      <c r="O46032" s="62"/>
    </row>
    <row r="46033" spans="15:15" x14ac:dyDescent="0.2">
      <c r="O46033" s="62"/>
    </row>
    <row r="46034" spans="15:15" x14ac:dyDescent="0.2">
      <c r="O46034" s="62"/>
    </row>
    <row r="46035" spans="15:15" x14ac:dyDescent="0.2">
      <c r="O46035" s="62"/>
    </row>
    <row r="46036" spans="15:15" x14ac:dyDescent="0.2">
      <c r="O46036" s="62"/>
    </row>
    <row r="46037" spans="15:15" x14ac:dyDescent="0.2">
      <c r="O46037" s="62"/>
    </row>
    <row r="46038" spans="15:15" x14ac:dyDescent="0.2">
      <c r="O46038" s="62"/>
    </row>
    <row r="46039" spans="15:15" x14ac:dyDescent="0.2">
      <c r="O46039" s="62"/>
    </row>
    <row r="46040" spans="15:15" x14ac:dyDescent="0.2">
      <c r="O46040" s="62"/>
    </row>
    <row r="46041" spans="15:15" x14ac:dyDescent="0.2">
      <c r="O46041" s="62"/>
    </row>
    <row r="46042" spans="15:15" x14ac:dyDescent="0.2">
      <c r="O46042" s="62"/>
    </row>
    <row r="46043" spans="15:15" x14ac:dyDescent="0.2">
      <c r="O46043" s="62"/>
    </row>
    <row r="46044" spans="15:15" x14ac:dyDescent="0.2">
      <c r="O46044" s="62"/>
    </row>
    <row r="46045" spans="15:15" x14ac:dyDescent="0.2">
      <c r="O46045" s="62"/>
    </row>
    <row r="46046" spans="15:15" x14ac:dyDescent="0.2">
      <c r="O46046" s="62"/>
    </row>
    <row r="46047" spans="15:15" x14ac:dyDescent="0.2">
      <c r="O46047" s="62"/>
    </row>
    <row r="46048" spans="15:15" x14ac:dyDescent="0.2">
      <c r="O46048" s="62"/>
    </row>
    <row r="46049" spans="15:15" x14ac:dyDescent="0.2">
      <c r="O46049" s="62"/>
    </row>
    <row r="46050" spans="15:15" x14ac:dyDescent="0.2">
      <c r="O46050" s="62"/>
    </row>
    <row r="46051" spans="15:15" x14ac:dyDescent="0.2">
      <c r="O46051" s="62"/>
    </row>
    <row r="46052" spans="15:15" x14ac:dyDescent="0.2">
      <c r="O46052" s="62"/>
    </row>
    <row r="46053" spans="15:15" x14ac:dyDescent="0.2">
      <c r="O46053" s="62"/>
    </row>
    <row r="46054" spans="15:15" x14ac:dyDescent="0.2">
      <c r="O46054" s="62"/>
    </row>
    <row r="46055" spans="15:15" x14ac:dyDescent="0.2">
      <c r="O46055" s="62"/>
    </row>
    <row r="46056" spans="15:15" x14ac:dyDescent="0.2">
      <c r="O46056" s="62"/>
    </row>
    <row r="46057" spans="15:15" x14ac:dyDescent="0.2">
      <c r="O46057" s="62"/>
    </row>
    <row r="46058" spans="15:15" x14ac:dyDescent="0.2">
      <c r="O46058" s="62"/>
    </row>
    <row r="46059" spans="15:15" x14ac:dyDescent="0.2">
      <c r="O46059" s="62"/>
    </row>
    <row r="46060" spans="15:15" x14ac:dyDescent="0.2">
      <c r="O46060" s="62"/>
    </row>
    <row r="46061" spans="15:15" x14ac:dyDescent="0.2">
      <c r="O46061" s="62"/>
    </row>
    <row r="46062" spans="15:15" x14ac:dyDescent="0.2">
      <c r="O46062" s="62"/>
    </row>
    <row r="46063" spans="15:15" x14ac:dyDescent="0.2">
      <c r="O46063" s="62"/>
    </row>
    <row r="46064" spans="15:15" x14ac:dyDescent="0.2">
      <c r="O46064" s="62"/>
    </row>
    <row r="46065" spans="15:15" x14ac:dyDescent="0.2">
      <c r="O46065" s="62"/>
    </row>
    <row r="46066" spans="15:15" x14ac:dyDescent="0.2">
      <c r="O46066" s="62"/>
    </row>
    <row r="46067" spans="15:15" x14ac:dyDescent="0.2">
      <c r="O46067" s="62"/>
    </row>
    <row r="46068" spans="15:15" x14ac:dyDescent="0.2">
      <c r="O46068" s="62"/>
    </row>
    <row r="46069" spans="15:15" x14ac:dyDescent="0.2">
      <c r="O46069" s="62"/>
    </row>
    <row r="46070" spans="15:15" x14ac:dyDescent="0.2">
      <c r="O46070" s="62"/>
    </row>
    <row r="46071" spans="15:15" x14ac:dyDescent="0.2">
      <c r="O46071" s="62"/>
    </row>
    <row r="46072" spans="15:15" x14ac:dyDescent="0.2">
      <c r="O46072" s="62"/>
    </row>
    <row r="46073" spans="15:15" x14ac:dyDescent="0.2">
      <c r="O46073" s="62"/>
    </row>
    <row r="46074" spans="15:15" x14ac:dyDescent="0.2">
      <c r="O46074" s="62"/>
    </row>
    <row r="46075" spans="15:15" x14ac:dyDescent="0.2">
      <c r="O46075" s="62"/>
    </row>
    <row r="46076" spans="15:15" x14ac:dyDescent="0.2">
      <c r="O46076" s="62"/>
    </row>
    <row r="46077" spans="15:15" x14ac:dyDescent="0.2">
      <c r="O46077" s="62"/>
    </row>
    <row r="46078" spans="15:15" x14ac:dyDescent="0.2">
      <c r="O46078" s="62"/>
    </row>
    <row r="46079" spans="15:15" x14ac:dyDescent="0.2">
      <c r="O46079" s="62"/>
    </row>
    <row r="46080" spans="15:15" x14ac:dyDescent="0.2">
      <c r="O46080" s="62"/>
    </row>
    <row r="46081" spans="15:15" x14ac:dyDescent="0.2">
      <c r="O46081" s="62"/>
    </row>
    <row r="46082" spans="15:15" x14ac:dyDescent="0.2">
      <c r="O46082" s="62"/>
    </row>
    <row r="46083" spans="15:15" x14ac:dyDescent="0.2">
      <c r="O46083" s="62"/>
    </row>
    <row r="46084" spans="15:15" x14ac:dyDescent="0.2">
      <c r="O46084" s="62"/>
    </row>
    <row r="46085" spans="15:15" x14ac:dyDescent="0.2">
      <c r="O46085" s="62"/>
    </row>
    <row r="46086" spans="15:15" x14ac:dyDescent="0.2">
      <c r="O46086" s="62"/>
    </row>
    <row r="46087" spans="15:15" x14ac:dyDescent="0.2">
      <c r="O46087" s="62"/>
    </row>
    <row r="46088" spans="15:15" x14ac:dyDescent="0.2">
      <c r="O46088" s="62"/>
    </row>
    <row r="46089" spans="15:15" x14ac:dyDescent="0.2">
      <c r="O46089" s="62"/>
    </row>
    <row r="46090" spans="15:15" x14ac:dyDescent="0.2">
      <c r="O46090" s="62"/>
    </row>
    <row r="46091" spans="15:15" x14ac:dyDescent="0.2">
      <c r="O46091" s="62"/>
    </row>
    <row r="46092" spans="15:15" x14ac:dyDescent="0.2">
      <c r="O46092" s="62"/>
    </row>
    <row r="46093" spans="15:15" x14ac:dyDescent="0.2">
      <c r="O46093" s="62"/>
    </row>
    <row r="46094" spans="15:15" x14ac:dyDescent="0.2">
      <c r="O46094" s="62"/>
    </row>
    <row r="46095" spans="15:15" x14ac:dyDescent="0.2">
      <c r="O46095" s="62"/>
    </row>
    <row r="46096" spans="15:15" x14ac:dyDescent="0.2">
      <c r="O46096" s="62"/>
    </row>
    <row r="46097" spans="15:15" x14ac:dyDescent="0.2">
      <c r="O46097" s="62"/>
    </row>
    <row r="46098" spans="15:15" x14ac:dyDescent="0.2">
      <c r="O46098" s="62"/>
    </row>
    <row r="46099" spans="15:15" x14ac:dyDescent="0.2">
      <c r="O46099" s="62"/>
    </row>
    <row r="46100" spans="15:15" x14ac:dyDescent="0.2">
      <c r="O46100" s="62"/>
    </row>
    <row r="46101" spans="15:15" x14ac:dyDescent="0.2">
      <c r="O46101" s="62"/>
    </row>
    <row r="46102" spans="15:15" x14ac:dyDescent="0.2">
      <c r="O46102" s="62"/>
    </row>
    <row r="46103" spans="15:15" x14ac:dyDescent="0.2">
      <c r="O46103" s="62"/>
    </row>
    <row r="46104" spans="15:15" x14ac:dyDescent="0.2">
      <c r="O46104" s="62"/>
    </row>
    <row r="46105" spans="15:15" x14ac:dyDescent="0.2">
      <c r="O46105" s="62"/>
    </row>
    <row r="46106" spans="15:15" x14ac:dyDescent="0.2">
      <c r="O46106" s="62"/>
    </row>
    <row r="46107" spans="15:15" x14ac:dyDescent="0.2">
      <c r="O46107" s="62"/>
    </row>
    <row r="46108" spans="15:15" x14ac:dyDescent="0.2">
      <c r="O46108" s="62"/>
    </row>
    <row r="46109" spans="15:15" x14ac:dyDescent="0.2">
      <c r="O46109" s="62"/>
    </row>
    <row r="46110" spans="15:15" x14ac:dyDescent="0.2">
      <c r="O46110" s="62"/>
    </row>
    <row r="46111" spans="15:15" x14ac:dyDescent="0.2">
      <c r="O46111" s="62"/>
    </row>
    <row r="46112" spans="15:15" x14ac:dyDescent="0.2">
      <c r="O46112" s="62"/>
    </row>
    <row r="46113" spans="15:15" x14ac:dyDescent="0.2">
      <c r="O46113" s="62"/>
    </row>
    <row r="46114" spans="15:15" x14ac:dyDescent="0.2">
      <c r="O46114" s="62"/>
    </row>
    <row r="46115" spans="15:15" x14ac:dyDescent="0.2">
      <c r="O46115" s="62"/>
    </row>
    <row r="46116" spans="15:15" x14ac:dyDescent="0.2">
      <c r="O46116" s="62"/>
    </row>
    <row r="46117" spans="15:15" x14ac:dyDescent="0.2">
      <c r="O46117" s="62"/>
    </row>
    <row r="46118" spans="15:15" x14ac:dyDescent="0.2">
      <c r="O46118" s="62"/>
    </row>
    <row r="46119" spans="15:15" x14ac:dyDescent="0.2">
      <c r="O46119" s="62"/>
    </row>
    <row r="46120" spans="15:15" x14ac:dyDescent="0.2">
      <c r="O46120" s="62"/>
    </row>
    <row r="46121" spans="15:15" x14ac:dyDescent="0.2">
      <c r="O46121" s="62"/>
    </row>
    <row r="46122" spans="15:15" x14ac:dyDescent="0.2">
      <c r="O46122" s="62"/>
    </row>
    <row r="46123" spans="15:15" x14ac:dyDescent="0.2">
      <c r="O46123" s="62"/>
    </row>
    <row r="46124" spans="15:15" x14ac:dyDescent="0.2">
      <c r="O46124" s="62"/>
    </row>
    <row r="46125" spans="15:15" x14ac:dyDescent="0.2">
      <c r="O46125" s="62"/>
    </row>
    <row r="46126" spans="15:15" x14ac:dyDescent="0.2">
      <c r="O46126" s="62"/>
    </row>
    <row r="46127" spans="15:15" x14ac:dyDescent="0.2">
      <c r="O46127" s="62"/>
    </row>
    <row r="46128" spans="15:15" x14ac:dyDescent="0.2">
      <c r="O46128" s="62"/>
    </row>
    <row r="46129" spans="15:15" x14ac:dyDescent="0.2">
      <c r="O46129" s="62"/>
    </row>
    <row r="46130" spans="15:15" x14ac:dyDescent="0.2">
      <c r="O46130" s="62"/>
    </row>
    <row r="46131" spans="15:15" x14ac:dyDescent="0.2">
      <c r="O46131" s="62"/>
    </row>
    <row r="46132" spans="15:15" x14ac:dyDescent="0.2">
      <c r="O46132" s="62"/>
    </row>
    <row r="46133" spans="15:15" x14ac:dyDescent="0.2">
      <c r="O46133" s="62"/>
    </row>
    <row r="46134" spans="15:15" x14ac:dyDescent="0.2">
      <c r="O46134" s="62"/>
    </row>
    <row r="46135" spans="15:15" x14ac:dyDescent="0.2">
      <c r="O46135" s="62"/>
    </row>
    <row r="46136" spans="15:15" x14ac:dyDescent="0.2">
      <c r="O46136" s="62"/>
    </row>
    <row r="46137" spans="15:15" x14ac:dyDescent="0.2">
      <c r="O46137" s="62"/>
    </row>
    <row r="46138" spans="15:15" x14ac:dyDescent="0.2">
      <c r="O46138" s="62"/>
    </row>
    <row r="46139" spans="15:15" x14ac:dyDescent="0.2">
      <c r="O46139" s="62"/>
    </row>
    <row r="46140" spans="15:15" x14ac:dyDescent="0.2">
      <c r="O46140" s="62"/>
    </row>
    <row r="46141" spans="15:15" x14ac:dyDescent="0.2">
      <c r="O46141" s="62"/>
    </row>
    <row r="46142" spans="15:15" x14ac:dyDescent="0.2">
      <c r="O46142" s="62"/>
    </row>
    <row r="46143" spans="15:15" x14ac:dyDescent="0.2">
      <c r="O46143" s="62"/>
    </row>
    <row r="46144" spans="15:15" x14ac:dyDescent="0.2">
      <c r="O46144" s="62"/>
    </row>
    <row r="46145" spans="15:15" x14ac:dyDescent="0.2">
      <c r="O46145" s="62"/>
    </row>
    <row r="46146" spans="15:15" x14ac:dyDescent="0.2">
      <c r="O46146" s="62"/>
    </row>
    <row r="46147" spans="15:15" x14ac:dyDescent="0.2">
      <c r="O46147" s="62"/>
    </row>
    <row r="46148" spans="15:15" x14ac:dyDescent="0.2">
      <c r="O46148" s="62"/>
    </row>
    <row r="46149" spans="15:15" x14ac:dyDescent="0.2">
      <c r="O46149" s="62"/>
    </row>
    <row r="46150" spans="15:15" x14ac:dyDescent="0.2">
      <c r="O46150" s="62"/>
    </row>
    <row r="46151" spans="15:15" x14ac:dyDescent="0.2">
      <c r="O46151" s="62"/>
    </row>
    <row r="46152" spans="15:15" x14ac:dyDescent="0.2">
      <c r="O46152" s="62"/>
    </row>
    <row r="46153" spans="15:15" x14ac:dyDescent="0.2">
      <c r="O46153" s="62"/>
    </row>
    <row r="46154" spans="15:15" x14ac:dyDescent="0.2">
      <c r="O46154" s="62"/>
    </row>
    <row r="46155" spans="15:15" x14ac:dyDescent="0.2">
      <c r="O46155" s="62"/>
    </row>
    <row r="46156" spans="15:15" x14ac:dyDescent="0.2">
      <c r="O46156" s="62"/>
    </row>
    <row r="46157" spans="15:15" x14ac:dyDescent="0.2">
      <c r="O46157" s="62"/>
    </row>
    <row r="46158" spans="15:15" x14ac:dyDescent="0.2">
      <c r="O46158" s="62"/>
    </row>
    <row r="46159" spans="15:15" x14ac:dyDescent="0.2">
      <c r="O46159" s="62"/>
    </row>
    <row r="46160" spans="15:15" x14ac:dyDescent="0.2">
      <c r="O46160" s="62"/>
    </row>
    <row r="46161" spans="15:15" x14ac:dyDescent="0.2">
      <c r="O46161" s="62"/>
    </row>
    <row r="46162" spans="15:15" x14ac:dyDescent="0.2">
      <c r="O46162" s="62"/>
    </row>
    <row r="46163" spans="15:15" x14ac:dyDescent="0.2">
      <c r="O46163" s="62"/>
    </row>
    <row r="46164" spans="15:15" x14ac:dyDescent="0.2">
      <c r="O46164" s="62"/>
    </row>
    <row r="46165" spans="15:15" x14ac:dyDescent="0.2">
      <c r="O46165" s="62"/>
    </row>
    <row r="46166" spans="15:15" x14ac:dyDescent="0.2">
      <c r="O46166" s="62"/>
    </row>
    <row r="46167" spans="15:15" x14ac:dyDescent="0.2">
      <c r="O46167" s="62"/>
    </row>
    <row r="46168" spans="15:15" x14ac:dyDescent="0.2">
      <c r="O46168" s="62"/>
    </row>
    <row r="46169" spans="15:15" x14ac:dyDescent="0.2">
      <c r="O46169" s="62"/>
    </row>
    <row r="46170" spans="15:15" x14ac:dyDescent="0.2">
      <c r="O46170" s="62"/>
    </row>
    <row r="46171" spans="15:15" x14ac:dyDescent="0.2">
      <c r="O46171" s="62"/>
    </row>
    <row r="46172" spans="15:15" x14ac:dyDescent="0.2">
      <c r="O46172" s="62"/>
    </row>
    <row r="46173" spans="15:15" x14ac:dyDescent="0.2">
      <c r="O46173" s="62"/>
    </row>
    <row r="46174" spans="15:15" x14ac:dyDescent="0.2">
      <c r="O46174" s="62"/>
    </row>
    <row r="46175" spans="15:15" x14ac:dyDescent="0.2">
      <c r="O46175" s="62"/>
    </row>
    <row r="46176" spans="15:15" x14ac:dyDescent="0.2">
      <c r="O46176" s="62"/>
    </row>
    <row r="46177" spans="15:15" x14ac:dyDescent="0.2">
      <c r="O46177" s="62"/>
    </row>
    <row r="46178" spans="15:15" x14ac:dyDescent="0.2">
      <c r="O46178" s="62"/>
    </row>
    <row r="46179" spans="15:15" x14ac:dyDescent="0.2">
      <c r="O46179" s="62"/>
    </row>
    <row r="46180" spans="15:15" x14ac:dyDescent="0.2">
      <c r="O46180" s="62"/>
    </row>
    <row r="46181" spans="15:15" x14ac:dyDescent="0.2">
      <c r="O46181" s="62"/>
    </row>
    <row r="46182" spans="15:15" x14ac:dyDescent="0.2">
      <c r="O46182" s="62"/>
    </row>
    <row r="46183" spans="15:15" x14ac:dyDescent="0.2">
      <c r="O46183" s="62"/>
    </row>
    <row r="46184" spans="15:15" x14ac:dyDescent="0.2">
      <c r="O46184" s="62"/>
    </row>
    <row r="46185" spans="15:15" x14ac:dyDescent="0.2">
      <c r="O46185" s="62"/>
    </row>
    <row r="46186" spans="15:15" x14ac:dyDescent="0.2">
      <c r="O46186" s="62"/>
    </row>
    <row r="46187" spans="15:15" x14ac:dyDescent="0.2">
      <c r="O46187" s="62"/>
    </row>
    <row r="46188" spans="15:15" x14ac:dyDescent="0.2">
      <c r="O46188" s="62"/>
    </row>
    <row r="46189" spans="15:15" x14ac:dyDescent="0.2">
      <c r="O46189" s="62"/>
    </row>
    <row r="46190" spans="15:15" x14ac:dyDescent="0.2">
      <c r="O46190" s="62"/>
    </row>
    <row r="46191" spans="15:15" x14ac:dyDescent="0.2">
      <c r="O46191" s="62"/>
    </row>
    <row r="46192" spans="15:15" x14ac:dyDescent="0.2">
      <c r="O46192" s="62"/>
    </row>
    <row r="46193" spans="15:15" x14ac:dyDescent="0.2">
      <c r="O46193" s="62"/>
    </row>
    <row r="46194" spans="15:15" x14ac:dyDescent="0.2">
      <c r="O46194" s="62"/>
    </row>
    <row r="46195" spans="15:15" x14ac:dyDescent="0.2">
      <c r="O46195" s="62"/>
    </row>
    <row r="46196" spans="15:15" x14ac:dyDescent="0.2">
      <c r="O46196" s="62"/>
    </row>
    <row r="46197" spans="15:15" x14ac:dyDescent="0.2">
      <c r="O46197" s="62"/>
    </row>
    <row r="46198" spans="15:15" x14ac:dyDescent="0.2">
      <c r="O46198" s="62"/>
    </row>
    <row r="46199" spans="15:15" x14ac:dyDescent="0.2">
      <c r="O46199" s="62"/>
    </row>
    <row r="46200" spans="15:15" x14ac:dyDescent="0.2">
      <c r="O46200" s="62"/>
    </row>
    <row r="46201" spans="15:15" x14ac:dyDescent="0.2">
      <c r="O46201" s="62"/>
    </row>
    <row r="46202" spans="15:15" x14ac:dyDescent="0.2">
      <c r="O46202" s="62"/>
    </row>
    <row r="46203" spans="15:15" x14ac:dyDescent="0.2">
      <c r="O46203" s="62"/>
    </row>
    <row r="46204" spans="15:15" x14ac:dyDescent="0.2">
      <c r="O46204" s="62"/>
    </row>
    <row r="46205" spans="15:15" x14ac:dyDescent="0.2">
      <c r="O46205" s="62"/>
    </row>
    <row r="46206" spans="15:15" x14ac:dyDescent="0.2">
      <c r="O46206" s="62"/>
    </row>
    <row r="46207" spans="15:15" x14ac:dyDescent="0.2">
      <c r="O46207" s="62"/>
    </row>
    <row r="46208" spans="15:15" x14ac:dyDescent="0.2">
      <c r="O46208" s="62"/>
    </row>
    <row r="46209" spans="15:15" x14ac:dyDescent="0.2">
      <c r="O46209" s="62"/>
    </row>
    <row r="46210" spans="15:15" x14ac:dyDescent="0.2">
      <c r="O46210" s="62"/>
    </row>
    <row r="46211" spans="15:15" x14ac:dyDescent="0.2">
      <c r="O46211" s="62"/>
    </row>
    <row r="46212" spans="15:15" x14ac:dyDescent="0.2">
      <c r="O46212" s="62"/>
    </row>
    <row r="46213" spans="15:15" x14ac:dyDescent="0.2">
      <c r="O46213" s="62"/>
    </row>
    <row r="46214" spans="15:15" x14ac:dyDescent="0.2">
      <c r="O46214" s="62"/>
    </row>
    <row r="46215" spans="15:15" x14ac:dyDescent="0.2">
      <c r="O46215" s="62"/>
    </row>
    <row r="46216" spans="15:15" x14ac:dyDescent="0.2">
      <c r="O46216" s="62"/>
    </row>
    <row r="46217" spans="15:15" x14ac:dyDescent="0.2">
      <c r="O46217" s="62"/>
    </row>
    <row r="46218" spans="15:15" x14ac:dyDescent="0.2">
      <c r="O46218" s="62"/>
    </row>
    <row r="46219" spans="15:15" x14ac:dyDescent="0.2">
      <c r="O46219" s="62"/>
    </row>
    <row r="46220" spans="15:15" x14ac:dyDescent="0.2">
      <c r="O46220" s="62"/>
    </row>
    <row r="46221" spans="15:15" x14ac:dyDescent="0.2">
      <c r="O46221" s="62"/>
    </row>
    <row r="46222" spans="15:15" x14ac:dyDescent="0.2">
      <c r="O46222" s="62"/>
    </row>
    <row r="46223" spans="15:15" x14ac:dyDescent="0.2">
      <c r="O46223" s="62"/>
    </row>
    <row r="46224" spans="15:15" x14ac:dyDescent="0.2">
      <c r="O46224" s="62"/>
    </row>
    <row r="46225" spans="15:15" x14ac:dyDescent="0.2">
      <c r="O46225" s="62"/>
    </row>
    <row r="46226" spans="15:15" x14ac:dyDescent="0.2">
      <c r="O46226" s="62"/>
    </row>
    <row r="46227" spans="15:15" x14ac:dyDescent="0.2">
      <c r="O46227" s="62"/>
    </row>
    <row r="46228" spans="15:15" x14ac:dyDescent="0.2">
      <c r="O46228" s="62"/>
    </row>
    <row r="46229" spans="15:15" x14ac:dyDescent="0.2">
      <c r="O46229" s="62"/>
    </row>
    <row r="46230" spans="15:15" x14ac:dyDescent="0.2">
      <c r="O46230" s="62"/>
    </row>
    <row r="46231" spans="15:15" x14ac:dyDescent="0.2">
      <c r="O46231" s="62"/>
    </row>
    <row r="46232" spans="15:15" x14ac:dyDescent="0.2">
      <c r="O46232" s="62"/>
    </row>
    <row r="46233" spans="15:15" x14ac:dyDescent="0.2">
      <c r="O46233" s="62"/>
    </row>
    <row r="46234" spans="15:15" x14ac:dyDescent="0.2">
      <c r="O46234" s="62"/>
    </row>
    <row r="46235" spans="15:15" x14ac:dyDescent="0.2">
      <c r="O46235" s="62"/>
    </row>
    <row r="46236" spans="15:15" x14ac:dyDescent="0.2">
      <c r="O46236" s="62"/>
    </row>
    <row r="46237" spans="15:15" x14ac:dyDescent="0.2">
      <c r="O46237" s="62"/>
    </row>
    <row r="46238" spans="15:15" x14ac:dyDescent="0.2">
      <c r="O46238" s="62"/>
    </row>
    <row r="46239" spans="15:15" x14ac:dyDescent="0.2">
      <c r="O46239" s="62"/>
    </row>
    <row r="46240" spans="15:15" x14ac:dyDescent="0.2">
      <c r="O46240" s="62"/>
    </row>
    <row r="46241" spans="15:15" x14ac:dyDescent="0.2">
      <c r="O46241" s="62"/>
    </row>
    <row r="46242" spans="15:15" x14ac:dyDescent="0.2">
      <c r="O46242" s="62"/>
    </row>
    <row r="46243" spans="15:15" x14ac:dyDescent="0.2">
      <c r="O46243" s="62"/>
    </row>
    <row r="46244" spans="15:15" x14ac:dyDescent="0.2">
      <c r="O46244" s="62"/>
    </row>
    <row r="46245" spans="15:15" x14ac:dyDescent="0.2">
      <c r="O46245" s="62"/>
    </row>
    <row r="46246" spans="15:15" x14ac:dyDescent="0.2">
      <c r="O46246" s="62"/>
    </row>
    <row r="46247" spans="15:15" x14ac:dyDescent="0.2">
      <c r="O46247" s="62"/>
    </row>
    <row r="46248" spans="15:15" x14ac:dyDescent="0.2">
      <c r="O46248" s="62"/>
    </row>
    <row r="46249" spans="15:15" x14ac:dyDescent="0.2">
      <c r="O46249" s="62"/>
    </row>
    <row r="46250" spans="15:15" x14ac:dyDescent="0.2">
      <c r="O46250" s="62"/>
    </row>
    <row r="46251" spans="15:15" x14ac:dyDescent="0.2">
      <c r="O46251" s="62"/>
    </row>
    <row r="46252" spans="15:15" x14ac:dyDescent="0.2">
      <c r="O46252" s="62"/>
    </row>
    <row r="46253" spans="15:15" x14ac:dyDescent="0.2">
      <c r="O46253" s="62"/>
    </row>
    <row r="46254" spans="15:15" x14ac:dyDescent="0.2">
      <c r="O46254" s="62"/>
    </row>
    <row r="46255" spans="15:15" x14ac:dyDescent="0.2">
      <c r="O46255" s="62"/>
    </row>
    <row r="46256" spans="15:15" x14ac:dyDescent="0.2">
      <c r="O46256" s="62"/>
    </row>
    <row r="46257" spans="15:15" x14ac:dyDescent="0.2">
      <c r="O46257" s="62"/>
    </row>
    <row r="46258" spans="15:15" x14ac:dyDescent="0.2">
      <c r="O46258" s="62"/>
    </row>
    <row r="46259" spans="15:15" x14ac:dyDescent="0.2">
      <c r="O46259" s="62"/>
    </row>
    <row r="46260" spans="15:15" x14ac:dyDescent="0.2">
      <c r="O46260" s="62"/>
    </row>
    <row r="46261" spans="15:15" x14ac:dyDescent="0.2">
      <c r="O46261" s="62"/>
    </row>
    <row r="46262" spans="15:15" x14ac:dyDescent="0.2">
      <c r="O46262" s="62"/>
    </row>
    <row r="46263" spans="15:15" x14ac:dyDescent="0.2">
      <c r="O46263" s="62"/>
    </row>
    <row r="46264" spans="15:15" x14ac:dyDescent="0.2">
      <c r="O46264" s="62"/>
    </row>
    <row r="46265" spans="15:15" x14ac:dyDescent="0.2">
      <c r="O46265" s="62"/>
    </row>
    <row r="46266" spans="15:15" x14ac:dyDescent="0.2">
      <c r="O46266" s="62"/>
    </row>
    <row r="46267" spans="15:15" x14ac:dyDescent="0.2">
      <c r="O46267" s="62"/>
    </row>
    <row r="46268" spans="15:15" x14ac:dyDescent="0.2">
      <c r="O46268" s="62"/>
    </row>
    <row r="46269" spans="15:15" x14ac:dyDescent="0.2">
      <c r="O46269" s="62"/>
    </row>
    <row r="46270" spans="15:15" x14ac:dyDescent="0.2">
      <c r="O46270" s="62"/>
    </row>
    <row r="46271" spans="15:15" x14ac:dyDescent="0.2">
      <c r="O46271" s="62"/>
    </row>
    <row r="46272" spans="15:15" x14ac:dyDescent="0.2">
      <c r="O46272" s="62"/>
    </row>
    <row r="46273" spans="15:15" x14ac:dyDescent="0.2">
      <c r="O46273" s="62"/>
    </row>
    <row r="46274" spans="15:15" x14ac:dyDescent="0.2">
      <c r="O46274" s="62"/>
    </row>
    <row r="46275" spans="15:15" x14ac:dyDescent="0.2">
      <c r="O46275" s="62"/>
    </row>
    <row r="46276" spans="15:15" x14ac:dyDescent="0.2">
      <c r="O46276" s="62"/>
    </row>
    <row r="46277" spans="15:15" x14ac:dyDescent="0.2">
      <c r="O46277" s="62"/>
    </row>
    <row r="46278" spans="15:15" x14ac:dyDescent="0.2">
      <c r="O46278" s="62"/>
    </row>
    <row r="46279" spans="15:15" x14ac:dyDescent="0.2">
      <c r="O46279" s="62"/>
    </row>
    <row r="46280" spans="15:15" x14ac:dyDescent="0.2">
      <c r="O46280" s="62"/>
    </row>
    <row r="46281" spans="15:15" x14ac:dyDescent="0.2">
      <c r="O46281" s="62"/>
    </row>
    <row r="46282" spans="15:15" x14ac:dyDescent="0.2">
      <c r="O46282" s="62"/>
    </row>
    <row r="46283" spans="15:15" x14ac:dyDescent="0.2">
      <c r="O46283" s="62"/>
    </row>
    <row r="46284" spans="15:15" x14ac:dyDescent="0.2">
      <c r="O46284" s="62"/>
    </row>
    <row r="46285" spans="15:15" x14ac:dyDescent="0.2">
      <c r="O46285" s="62"/>
    </row>
    <row r="46286" spans="15:15" x14ac:dyDescent="0.2">
      <c r="O46286" s="62"/>
    </row>
    <row r="46287" spans="15:15" x14ac:dyDescent="0.2">
      <c r="O46287" s="62"/>
    </row>
    <row r="46288" spans="15:15" x14ac:dyDescent="0.2">
      <c r="O46288" s="62"/>
    </row>
    <row r="46289" spans="15:15" x14ac:dyDescent="0.2">
      <c r="O46289" s="62"/>
    </row>
    <row r="46290" spans="15:15" x14ac:dyDescent="0.2">
      <c r="O46290" s="62"/>
    </row>
    <row r="46291" spans="15:15" x14ac:dyDescent="0.2">
      <c r="O46291" s="62"/>
    </row>
    <row r="46292" spans="15:15" x14ac:dyDescent="0.2">
      <c r="O46292" s="62"/>
    </row>
    <row r="46293" spans="15:15" x14ac:dyDescent="0.2">
      <c r="O46293" s="62"/>
    </row>
    <row r="46294" spans="15:15" x14ac:dyDescent="0.2">
      <c r="O46294" s="62"/>
    </row>
    <row r="46295" spans="15:15" x14ac:dyDescent="0.2">
      <c r="O46295" s="62"/>
    </row>
    <row r="46296" spans="15:15" x14ac:dyDescent="0.2">
      <c r="O46296" s="62"/>
    </row>
    <row r="46297" spans="15:15" x14ac:dyDescent="0.2">
      <c r="O46297" s="62"/>
    </row>
    <row r="46298" spans="15:15" x14ac:dyDescent="0.2">
      <c r="O46298" s="62"/>
    </row>
    <row r="46299" spans="15:15" x14ac:dyDescent="0.2">
      <c r="O46299" s="62"/>
    </row>
    <row r="46300" spans="15:15" x14ac:dyDescent="0.2">
      <c r="O46300" s="62"/>
    </row>
    <row r="46301" spans="15:15" x14ac:dyDescent="0.2">
      <c r="O46301" s="62"/>
    </row>
    <row r="46302" spans="15:15" x14ac:dyDescent="0.2">
      <c r="O46302" s="62"/>
    </row>
    <row r="46303" spans="15:15" x14ac:dyDescent="0.2">
      <c r="O46303" s="62"/>
    </row>
    <row r="46304" spans="15:15" x14ac:dyDescent="0.2">
      <c r="O46304" s="62"/>
    </row>
    <row r="46305" spans="15:15" x14ac:dyDescent="0.2">
      <c r="O46305" s="62"/>
    </row>
    <row r="46306" spans="15:15" x14ac:dyDescent="0.2">
      <c r="O46306" s="62"/>
    </row>
    <row r="46307" spans="15:15" x14ac:dyDescent="0.2">
      <c r="O46307" s="62"/>
    </row>
    <row r="46308" spans="15:15" x14ac:dyDescent="0.2">
      <c r="O46308" s="62"/>
    </row>
    <row r="46309" spans="15:15" x14ac:dyDescent="0.2">
      <c r="O46309" s="62"/>
    </row>
    <row r="46310" spans="15:15" x14ac:dyDescent="0.2">
      <c r="O46310" s="62"/>
    </row>
    <row r="46311" spans="15:15" x14ac:dyDescent="0.2">
      <c r="O46311" s="62"/>
    </row>
    <row r="46312" spans="15:15" x14ac:dyDescent="0.2">
      <c r="O46312" s="62"/>
    </row>
    <row r="46313" spans="15:15" x14ac:dyDescent="0.2">
      <c r="O46313" s="62"/>
    </row>
    <row r="46314" spans="15:15" x14ac:dyDescent="0.2">
      <c r="O46314" s="62"/>
    </row>
    <row r="46315" spans="15:15" x14ac:dyDescent="0.2">
      <c r="O46315" s="62"/>
    </row>
    <row r="46316" spans="15:15" x14ac:dyDescent="0.2">
      <c r="O46316" s="62"/>
    </row>
    <row r="46317" spans="15:15" x14ac:dyDescent="0.2">
      <c r="O46317" s="62"/>
    </row>
    <row r="46318" spans="15:15" x14ac:dyDescent="0.2">
      <c r="O46318" s="62"/>
    </row>
    <row r="46319" spans="15:15" x14ac:dyDescent="0.2">
      <c r="O46319" s="62"/>
    </row>
    <row r="46320" spans="15:15" x14ac:dyDescent="0.2">
      <c r="O46320" s="62"/>
    </row>
    <row r="46321" spans="15:15" x14ac:dyDescent="0.2">
      <c r="O46321" s="62"/>
    </row>
    <row r="46322" spans="15:15" x14ac:dyDescent="0.2">
      <c r="O46322" s="62"/>
    </row>
    <row r="46323" spans="15:15" x14ac:dyDescent="0.2">
      <c r="O46323" s="62"/>
    </row>
    <row r="46324" spans="15:15" x14ac:dyDescent="0.2">
      <c r="O46324" s="62"/>
    </row>
    <row r="46325" spans="15:15" x14ac:dyDescent="0.2">
      <c r="O46325" s="62"/>
    </row>
    <row r="46326" spans="15:15" x14ac:dyDescent="0.2">
      <c r="O46326" s="62"/>
    </row>
    <row r="46327" spans="15:15" x14ac:dyDescent="0.2">
      <c r="O46327" s="62"/>
    </row>
    <row r="46328" spans="15:15" x14ac:dyDescent="0.2">
      <c r="O46328" s="62"/>
    </row>
    <row r="46329" spans="15:15" x14ac:dyDescent="0.2">
      <c r="O46329" s="62"/>
    </row>
    <row r="46330" spans="15:15" x14ac:dyDescent="0.2">
      <c r="O46330" s="62"/>
    </row>
    <row r="46331" spans="15:15" x14ac:dyDescent="0.2">
      <c r="O46331" s="62"/>
    </row>
    <row r="46332" spans="15:15" x14ac:dyDescent="0.2">
      <c r="O46332" s="62"/>
    </row>
    <row r="46333" spans="15:15" x14ac:dyDescent="0.2">
      <c r="O46333" s="62"/>
    </row>
    <row r="46334" spans="15:15" x14ac:dyDescent="0.2">
      <c r="O46334" s="62"/>
    </row>
    <row r="46335" spans="15:15" x14ac:dyDescent="0.2">
      <c r="O46335" s="62"/>
    </row>
    <row r="46336" spans="15:15" x14ac:dyDescent="0.2">
      <c r="O46336" s="62"/>
    </row>
    <row r="46337" spans="15:15" x14ac:dyDescent="0.2">
      <c r="O46337" s="62"/>
    </row>
    <row r="46338" spans="15:15" x14ac:dyDescent="0.2">
      <c r="O46338" s="62"/>
    </row>
    <row r="46339" spans="15:15" x14ac:dyDescent="0.2">
      <c r="O46339" s="62"/>
    </row>
    <row r="46340" spans="15:15" x14ac:dyDescent="0.2">
      <c r="O46340" s="62"/>
    </row>
    <row r="46341" spans="15:15" x14ac:dyDescent="0.2">
      <c r="O46341" s="62"/>
    </row>
    <row r="46342" spans="15:15" x14ac:dyDescent="0.2">
      <c r="O46342" s="62"/>
    </row>
    <row r="46343" spans="15:15" x14ac:dyDescent="0.2">
      <c r="O46343" s="62"/>
    </row>
    <row r="46344" spans="15:15" x14ac:dyDescent="0.2">
      <c r="O46344" s="62"/>
    </row>
    <row r="46345" spans="15:15" x14ac:dyDescent="0.2">
      <c r="O46345" s="62"/>
    </row>
    <row r="46346" spans="15:15" x14ac:dyDescent="0.2">
      <c r="O46346" s="62"/>
    </row>
    <row r="46347" spans="15:15" x14ac:dyDescent="0.2">
      <c r="O46347" s="62"/>
    </row>
    <row r="46348" spans="15:15" x14ac:dyDescent="0.2">
      <c r="O46348" s="62"/>
    </row>
    <row r="46349" spans="15:15" x14ac:dyDescent="0.2">
      <c r="O46349" s="62"/>
    </row>
    <row r="46350" spans="15:15" x14ac:dyDescent="0.2">
      <c r="O46350" s="62"/>
    </row>
    <row r="46351" spans="15:15" x14ac:dyDescent="0.2">
      <c r="O46351" s="62"/>
    </row>
    <row r="46352" spans="15:15" x14ac:dyDescent="0.2">
      <c r="O46352" s="62"/>
    </row>
    <row r="46353" spans="15:15" x14ac:dyDescent="0.2">
      <c r="O46353" s="62"/>
    </row>
    <row r="46354" spans="15:15" x14ac:dyDescent="0.2">
      <c r="O46354" s="62"/>
    </row>
    <row r="46355" spans="15:15" x14ac:dyDescent="0.2">
      <c r="O46355" s="62"/>
    </row>
    <row r="46356" spans="15:15" x14ac:dyDescent="0.2">
      <c r="O46356" s="62"/>
    </row>
    <row r="46357" spans="15:15" x14ac:dyDescent="0.2">
      <c r="O46357" s="62"/>
    </row>
    <row r="46358" spans="15:15" x14ac:dyDescent="0.2">
      <c r="O46358" s="62"/>
    </row>
    <row r="46359" spans="15:15" x14ac:dyDescent="0.2">
      <c r="O46359" s="62"/>
    </row>
    <row r="46360" spans="15:15" x14ac:dyDescent="0.2">
      <c r="O46360" s="62"/>
    </row>
    <row r="46361" spans="15:15" x14ac:dyDescent="0.2">
      <c r="O46361" s="62"/>
    </row>
    <row r="46362" spans="15:15" x14ac:dyDescent="0.2">
      <c r="O46362" s="62"/>
    </row>
    <row r="46363" spans="15:15" x14ac:dyDescent="0.2">
      <c r="O46363" s="62"/>
    </row>
    <row r="46364" spans="15:15" x14ac:dyDescent="0.2">
      <c r="O46364" s="62"/>
    </row>
    <row r="46365" spans="15:15" x14ac:dyDescent="0.2">
      <c r="O46365" s="62"/>
    </row>
    <row r="46366" spans="15:15" x14ac:dyDescent="0.2">
      <c r="O46366" s="62"/>
    </row>
    <row r="46367" spans="15:15" x14ac:dyDescent="0.2">
      <c r="O46367" s="62"/>
    </row>
    <row r="46368" spans="15:15" x14ac:dyDescent="0.2">
      <c r="O46368" s="62"/>
    </row>
    <row r="46369" spans="15:15" x14ac:dyDescent="0.2">
      <c r="O46369" s="62"/>
    </row>
    <row r="46370" spans="15:15" x14ac:dyDescent="0.2">
      <c r="O46370" s="62"/>
    </row>
    <row r="46371" spans="15:15" x14ac:dyDescent="0.2">
      <c r="O46371" s="62"/>
    </row>
    <row r="46372" spans="15:15" x14ac:dyDescent="0.2">
      <c r="O46372" s="62"/>
    </row>
    <row r="46373" spans="15:15" x14ac:dyDescent="0.2">
      <c r="O46373" s="62"/>
    </row>
    <row r="46374" spans="15:15" x14ac:dyDescent="0.2">
      <c r="O46374" s="62"/>
    </row>
    <row r="46375" spans="15:15" x14ac:dyDescent="0.2">
      <c r="O46375" s="62"/>
    </row>
    <row r="46376" spans="15:15" x14ac:dyDescent="0.2">
      <c r="O46376" s="62"/>
    </row>
    <row r="46377" spans="15:15" x14ac:dyDescent="0.2">
      <c r="O46377" s="62"/>
    </row>
    <row r="46378" spans="15:15" x14ac:dyDescent="0.2">
      <c r="O46378" s="62"/>
    </row>
    <row r="46379" spans="15:15" x14ac:dyDescent="0.2">
      <c r="O46379" s="62"/>
    </row>
    <row r="46380" spans="15:15" x14ac:dyDescent="0.2">
      <c r="O46380" s="62"/>
    </row>
    <row r="46381" spans="15:15" x14ac:dyDescent="0.2">
      <c r="O46381" s="62"/>
    </row>
    <row r="46382" spans="15:15" x14ac:dyDescent="0.2">
      <c r="O46382" s="62"/>
    </row>
    <row r="46383" spans="15:15" x14ac:dyDescent="0.2">
      <c r="O46383" s="62"/>
    </row>
    <row r="46384" spans="15:15" x14ac:dyDescent="0.2">
      <c r="O46384" s="62"/>
    </row>
    <row r="46385" spans="15:15" x14ac:dyDescent="0.2">
      <c r="O46385" s="62"/>
    </row>
    <row r="46386" spans="15:15" x14ac:dyDescent="0.2">
      <c r="O46386" s="62"/>
    </row>
    <row r="46387" spans="15:15" x14ac:dyDescent="0.2">
      <c r="O46387" s="62"/>
    </row>
    <row r="46388" spans="15:15" x14ac:dyDescent="0.2">
      <c r="O46388" s="62"/>
    </row>
    <row r="46389" spans="15:15" x14ac:dyDescent="0.2">
      <c r="O46389" s="62"/>
    </row>
    <row r="46390" spans="15:15" x14ac:dyDescent="0.2">
      <c r="O46390" s="62"/>
    </row>
    <row r="46391" spans="15:15" x14ac:dyDescent="0.2">
      <c r="O46391" s="62"/>
    </row>
    <row r="46392" spans="15:15" x14ac:dyDescent="0.2">
      <c r="O46392" s="62"/>
    </row>
    <row r="46393" spans="15:15" x14ac:dyDescent="0.2">
      <c r="O46393" s="62"/>
    </row>
    <row r="46394" spans="15:15" x14ac:dyDescent="0.2">
      <c r="O46394" s="62"/>
    </row>
    <row r="46395" spans="15:15" x14ac:dyDescent="0.2">
      <c r="O46395" s="62"/>
    </row>
    <row r="46396" spans="15:15" x14ac:dyDescent="0.2">
      <c r="O46396" s="62"/>
    </row>
    <row r="46397" spans="15:15" x14ac:dyDescent="0.2">
      <c r="O46397" s="62"/>
    </row>
    <row r="46398" spans="15:15" x14ac:dyDescent="0.2">
      <c r="O46398" s="62"/>
    </row>
    <row r="46399" spans="15:15" x14ac:dyDescent="0.2">
      <c r="O46399" s="62"/>
    </row>
    <row r="46400" spans="15:15" x14ac:dyDescent="0.2">
      <c r="O46400" s="62"/>
    </row>
    <row r="46401" spans="15:15" x14ac:dyDescent="0.2">
      <c r="O46401" s="62"/>
    </row>
    <row r="46402" spans="15:15" x14ac:dyDescent="0.2">
      <c r="O46402" s="62"/>
    </row>
    <row r="46403" spans="15:15" x14ac:dyDescent="0.2">
      <c r="O46403" s="62"/>
    </row>
    <row r="46404" spans="15:15" x14ac:dyDescent="0.2">
      <c r="O46404" s="62"/>
    </row>
    <row r="46405" spans="15:15" x14ac:dyDescent="0.2">
      <c r="O46405" s="62"/>
    </row>
    <row r="46406" spans="15:15" x14ac:dyDescent="0.2">
      <c r="O46406" s="62"/>
    </row>
    <row r="46407" spans="15:15" x14ac:dyDescent="0.2">
      <c r="O46407" s="62"/>
    </row>
    <row r="46408" spans="15:15" x14ac:dyDescent="0.2">
      <c r="O46408" s="62"/>
    </row>
    <row r="46409" spans="15:15" x14ac:dyDescent="0.2">
      <c r="O46409" s="62"/>
    </row>
    <row r="46410" spans="15:15" x14ac:dyDescent="0.2">
      <c r="O46410" s="62"/>
    </row>
    <row r="46411" spans="15:15" x14ac:dyDescent="0.2">
      <c r="O46411" s="62"/>
    </row>
    <row r="46412" spans="15:15" x14ac:dyDescent="0.2">
      <c r="O46412" s="62"/>
    </row>
    <row r="46413" spans="15:15" x14ac:dyDescent="0.2">
      <c r="O46413" s="62"/>
    </row>
    <row r="46414" spans="15:15" x14ac:dyDescent="0.2">
      <c r="O46414" s="62"/>
    </row>
    <row r="46415" spans="15:15" x14ac:dyDescent="0.2">
      <c r="O46415" s="62"/>
    </row>
    <row r="46416" spans="15:15" x14ac:dyDescent="0.2">
      <c r="O46416" s="62"/>
    </row>
    <row r="46417" spans="15:15" x14ac:dyDescent="0.2">
      <c r="O46417" s="62"/>
    </row>
    <row r="46418" spans="15:15" x14ac:dyDescent="0.2">
      <c r="O46418" s="62"/>
    </row>
    <row r="46419" spans="15:15" x14ac:dyDescent="0.2">
      <c r="O46419" s="62"/>
    </row>
    <row r="46420" spans="15:15" x14ac:dyDescent="0.2">
      <c r="O46420" s="62"/>
    </row>
    <row r="46421" spans="15:15" x14ac:dyDescent="0.2">
      <c r="O46421" s="62"/>
    </row>
    <row r="46422" spans="15:15" x14ac:dyDescent="0.2">
      <c r="O46422" s="62"/>
    </row>
    <row r="46423" spans="15:15" x14ac:dyDescent="0.2">
      <c r="O46423" s="62"/>
    </row>
    <row r="46424" spans="15:15" x14ac:dyDescent="0.2">
      <c r="O46424" s="62"/>
    </row>
    <row r="46425" spans="15:15" x14ac:dyDescent="0.2">
      <c r="O46425" s="62"/>
    </row>
    <row r="46426" spans="15:15" x14ac:dyDescent="0.2">
      <c r="O46426" s="62"/>
    </row>
    <row r="46427" spans="15:15" x14ac:dyDescent="0.2">
      <c r="O46427" s="62"/>
    </row>
    <row r="46428" spans="15:15" x14ac:dyDescent="0.2">
      <c r="O46428" s="62"/>
    </row>
    <row r="46429" spans="15:15" x14ac:dyDescent="0.2">
      <c r="O46429" s="62"/>
    </row>
    <row r="46430" spans="15:15" x14ac:dyDescent="0.2">
      <c r="O46430" s="62"/>
    </row>
    <row r="46431" spans="15:15" x14ac:dyDescent="0.2">
      <c r="O46431" s="62"/>
    </row>
    <row r="46432" spans="15:15" x14ac:dyDescent="0.2">
      <c r="O46432" s="62"/>
    </row>
    <row r="46433" spans="15:15" x14ac:dyDescent="0.2">
      <c r="O46433" s="62"/>
    </row>
    <row r="46434" spans="15:15" x14ac:dyDescent="0.2">
      <c r="O46434" s="62"/>
    </row>
    <row r="46435" spans="15:15" x14ac:dyDescent="0.2">
      <c r="O46435" s="62"/>
    </row>
    <row r="46436" spans="15:15" x14ac:dyDescent="0.2">
      <c r="O46436" s="62"/>
    </row>
    <row r="46437" spans="15:15" x14ac:dyDescent="0.2">
      <c r="O46437" s="62"/>
    </row>
    <row r="46438" spans="15:15" x14ac:dyDescent="0.2">
      <c r="O46438" s="62"/>
    </row>
    <row r="46439" spans="15:15" x14ac:dyDescent="0.2">
      <c r="O46439" s="62"/>
    </row>
    <row r="46440" spans="15:15" x14ac:dyDescent="0.2">
      <c r="O46440" s="62"/>
    </row>
    <row r="46441" spans="15:15" x14ac:dyDescent="0.2">
      <c r="O46441" s="62"/>
    </row>
    <row r="46442" spans="15:15" x14ac:dyDescent="0.2">
      <c r="O46442" s="62"/>
    </row>
    <row r="46443" spans="15:15" x14ac:dyDescent="0.2">
      <c r="O46443" s="62"/>
    </row>
    <row r="46444" spans="15:15" x14ac:dyDescent="0.2">
      <c r="O46444" s="62"/>
    </row>
    <row r="46445" spans="15:15" x14ac:dyDescent="0.2">
      <c r="O46445" s="62"/>
    </row>
    <row r="46446" spans="15:15" x14ac:dyDescent="0.2">
      <c r="O46446" s="62"/>
    </row>
    <row r="46447" spans="15:15" x14ac:dyDescent="0.2">
      <c r="O46447" s="62"/>
    </row>
    <row r="46448" spans="15:15" x14ac:dyDescent="0.2">
      <c r="O46448" s="62"/>
    </row>
    <row r="46449" spans="15:15" x14ac:dyDescent="0.2">
      <c r="O46449" s="62"/>
    </row>
    <row r="46450" spans="15:15" x14ac:dyDescent="0.2">
      <c r="O46450" s="62"/>
    </row>
    <row r="46451" spans="15:15" x14ac:dyDescent="0.2">
      <c r="O46451" s="62"/>
    </row>
    <row r="46452" spans="15:15" x14ac:dyDescent="0.2">
      <c r="O46452" s="62"/>
    </row>
    <row r="46453" spans="15:15" x14ac:dyDescent="0.2">
      <c r="O46453" s="62"/>
    </row>
    <row r="46454" spans="15:15" x14ac:dyDescent="0.2">
      <c r="O46454" s="62"/>
    </row>
    <row r="46455" spans="15:15" x14ac:dyDescent="0.2">
      <c r="O46455" s="62"/>
    </row>
    <row r="46456" spans="15:15" x14ac:dyDescent="0.2">
      <c r="O46456" s="62"/>
    </row>
    <row r="46457" spans="15:15" x14ac:dyDescent="0.2">
      <c r="O46457" s="62"/>
    </row>
    <row r="46458" spans="15:15" x14ac:dyDescent="0.2">
      <c r="O46458" s="62"/>
    </row>
    <row r="46459" spans="15:15" x14ac:dyDescent="0.2">
      <c r="O46459" s="62"/>
    </row>
    <row r="46460" spans="15:15" x14ac:dyDescent="0.2">
      <c r="O46460" s="62"/>
    </row>
    <row r="46461" spans="15:15" x14ac:dyDescent="0.2">
      <c r="O46461" s="62"/>
    </row>
    <row r="46462" spans="15:15" x14ac:dyDescent="0.2">
      <c r="O46462" s="62"/>
    </row>
    <row r="46463" spans="15:15" x14ac:dyDescent="0.2">
      <c r="O46463" s="62"/>
    </row>
    <row r="46464" spans="15:15" x14ac:dyDescent="0.2">
      <c r="O46464" s="62"/>
    </row>
    <row r="46465" spans="15:15" x14ac:dyDescent="0.2">
      <c r="O46465" s="62"/>
    </row>
    <row r="46466" spans="15:15" x14ac:dyDescent="0.2">
      <c r="O46466" s="62"/>
    </row>
    <row r="46467" spans="15:15" x14ac:dyDescent="0.2">
      <c r="O46467" s="62"/>
    </row>
    <row r="46468" spans="15:15" x14ac:dyDescent="0.2">
      <c r="O46468" s="62"/>
    </row>
    <row r="46469" spans="15:15" x14ac:dyDescent="0.2">
      <c r="O46469" s="62"/>
    </row>
    <row r="46470" spans="15:15" x14ac:dyDescent="0.2">
      <c r="O46470" s="62"/>
    </row>
    <row r="46471" spans="15:15" x14ac:dyDescent="0.2">
      <c r="O46471" s="62"/>
    </row>
    <row r="46472" spans="15:15" x14ac:dyDescent="0.2">
      <c r="O46472" s="62"/>
    </row>
    <row r="46473" spans="15:15" x14ac:dyDescent="0.2">
      <c r="O46473" s="62"/>
    </row>
    <row r="46474" spans="15:15" x14ac:dyDescent="0.2">
      <c r="O46474" s="62"/>
    </row>
    <row r="46475" spans="15:15" x14ac:dyDescent="0.2">
      <c r="O46475" s="62"/>
    </row>
    <row r="46476" spans="15:15" x14ac:dyDescent="0.2">
      <c r="O46476" s="62"/>
    </row>
    <row r="46477" spans="15:15" x14ac:dyDescent="0.2">
      <c r="O46477" s="62"/>
    </row>
    <row r="46478" spans="15:15" x14ac:dyDescent="0.2">
      <c r="O46478" s="62"/>
    </row>
    <row r="46479" spans="15:15" x14ac:dyDescent="0.2">
      <c r="O46479" s="62"/>
    </row>
    <row r="46480" spans="15:15" x14ac:dyDescent="0.2">
      <c r="O46480" s="62"/>
    </row>
    <row r="46481" spans="15:15" x14ac:dyDescent="0.2">
      <c r="O46481" s="62"/>
    </row>
    <row r="46482" spans="15:15" x14ac:dyDescent="0.2">
      <c r="O46482" s="62"/>
    </row>
    <row r="46483" spans="15:15" x14ac:dyDescent="0.2">
      <c r="O46483" s="62"/>
    </row>
    <row r="46484" spans="15:15" x14ac:dyDescent="0.2">
      <c r="O46484" s="62"/>
    </row>
    <row r="46485" spans="15:15" x14ac:dyDescent="0.2">
      <c r="O46485" s="62"/>
    </row>
    <row r="46486" spans="15:15" x14ac:dyDescent="0.2">
      <c r="O46486" s="62"/>
    </row>
    <row r="46487" spans="15:15" x14ac:dyDescent="0.2">
      <c r="O46487" s="62"/>
    </row>
    <row r="46488" spans="15:15" x14ac:dyDescent="0.2">
      <c r="O46488" s="62"/>
    </row>
    <row r="46489" spans="15:15" x14ac:dyDescent="0.2">
      <c r="O46489" s="62"/>
    </row>
    <row r="46490" spans="15:15" x14ac:dyDescent="0.2">
      <c r="O46490" s="62"/>
    </row>
    <row r="46491" spans="15:15" x14ac:dyDescent="0.2">
      <c r="O46491" s="62"/>
    </row>
    <row r="46492" spans="15:15" x14ac:dyDescent="0.2">
      <c r="O46492" s="62"/>
    </row>
    <row r="46493" spans="15:15" x14ac:dyDescent="0.2">
      <c r="O46493" s="62"/>
    </row>
    <row r="46494" spans="15:15" x14ac:dyDescent="0.2">
      <c r="O46494" s="62"/>
    </row>
    <row r="46495" spans="15:15" x14ac:dyDescent="0.2">
      <c r="O46495" s="62"/>
    </row>
    <row r="46496" spans="15:15" x14ac:dyDescent="0.2">
      <c r="O46496" s="62"/>
    </row>
    <row r="46497" spans="15:15" x14ac:dyDescent="0.2">
      <c r="O46497" s="62"/>
    </row>
    <row r="46498" spans="15:15" x14ac:dyDescent="0.2">
      <c r="O46498" s="62"/>
    </row>
    <row r="46499" spans="15:15" x14ac:dyDescent="0.2">
      <c r="O46499" s="62"/>
    </row>
    <row r="46500" spans="15:15" x14ac:dyDescent="0.2">
      <c r="O46500" s="62"/>
    </row>
    <row r="46501" spans="15:15" x14ac:dyDescent="0.2">
      <c r="O46501" s="62"/>
    </row>
    <row r="46502" spans="15:15" x14ac:dyDescent="0.2">
      <c r="O46502" s="62"/>
    </row>
    <row r="46503" spans="15:15" x14ac:dyDescent="0.2">
      <c r="O46503" s="62"/>
    </row>
    <row r="46504" spans="15:15" x14ac:dyDescent="0.2">
      <c r="O46504" s="62"/>
    </row>
    <row r="46505" spans="15:15" x14ac:dyDescent="0.2">
      <c r="O46505" s="62"/>
    </row>
    <row r="46506" spans="15:15" x14ac:dyDescent="0.2">
      <c r="O46506" s="62"/>
    </row>
    <row r="46507" spans="15:15" x14ac:dyDescent="0.2">
      <c r="O46507" s="62"/>
    </row>
    <row r="46508" spans="15:15" x14ac:dyDescent="0.2">
      <c r="O46508" s="62"/>
    </row>
    <row r="46509" spans="15:15" x14ac:dyDescent="0.2">
      <c r="O46509" s="62"/>
    </row>
    <row r="46510" spans="15:15" x14ac:dyDescent="0.2">
      <c r="O46510" s="62"/>
    </row>
    <row r="46511" spans="15:15" x14ac:dyDescent="0.2">
      <c r="O46511" s="62"/>
    </row>
    <row r="46512" spans="15:15" x14ac:dyDescent="0.2">
      <c r="O46512" s="62"/>
    </row>
    <row r="46513" spans="15:15" x14ac:dyDescent="0.2">
      <c r="O46513" s="62"/>
    </row>
    <row r="46514" spans="15:15" x14ac:dyDescent="0.2">
      <c r="O46514" s="62"/>
    </row>
    <row r="46515" spans="15:15" x14ac:dyDescent="0.2">
      <c r="O46515" s="62"/>
    </row>
    <row r="46516" spans="15:15" x14ac:dyDescent="0.2">
      <c r="O46516" s="62"/>
    </row>
    <row r="46517" spans="15:15" x14ac:dyDescent="0.2">
      <c r="O46517" s="62"/>
    </row>
    <row r="46518" spans="15:15" x14ac:dyDescent="0.2">
      <c r="O46518" s="62"/>
    </row>
    <row r="46519" spans="15:15" x14ac:dyDescent="0.2">
      <c r="O46519" s="62"/>
    </row>
    <row r="46520" spans="15:15" x14ac:dyDescent="0.2">
      <c r="O46520" s="62"/>
    </row>
    <row r="46521" spans="15:15" x14ac:dyDescent="0.2">
      <c r="O46521" s="62"/>
    </row>
    <row r="46522" spans="15:15" x14ac:dyDescent="0.2">
      <c r="O46522" s="62"/>
    </row>
    <row r="46523" spans="15:15" x14ac:dyDescent="0.2">
      <c r="O46523" s="62"/>
    </row>
    <row r="46524" spans="15:15" x14ac:dyDescent="0.2">
      <c r="O46524" s="62"/>
    </row>
    <row r="46525" spans="15:15" x14ac:dyDescent="0.2">
      <c r="O46525" s="62"/>
    </row>
    <row r="46526" spans="15:15" x14ac:dyDescent="0.2">
      <c r="O46526" s="62"/>
    </row>
    <row r="46527" spans="15:15" x14ac:dyDescent="0.2">
      <c r="O46527" s="62"/>
    </row>
    <row r="46528" spans="15:15" x14ac:dyDescent="0.2">
      <c r="O46528" s="62"/>
    </row>
    <row r="46529" spans="15:15" x14ac:dyDescent="0.2">
      <c r="O46529" s="62"/>
    </row>
    <row r="46530" spans="15:15" x14ac:dyDescent="0.2">
      <c r="O46530" s="62"/>
    </row>
    <row r="46531" spans="15:15" x14ac:dyDescent="0.2">
      <c r="O46531" s="62"/>
    </row>
    <row r="46532" spans="15:15" x14ac:dyDescent="0.2">
      <c r="O46532" s="62"/>
    </row>
    <row r="46533" spans="15:15" x14ac:dyDescent="0.2">
      <c r="O46533" s="62"/>
    </row>
    <row r="46534" spans="15:15" x14ac:dyDescent="0.2">
      <c r="O46534" s="62"/>
    </row>
    <row r="46535" spans="15:15" x14ac:dyDescent="0.2">
      <c r="O46535" s="62"/>
    </row>
    <row r="46536" spans="15:15" x14ac:dyDescent="0.2">
      <c r="O46536" s="62"/>
    </row>
    <row r="46537" spans="15:15" x14ac:dyDescent="0.2">
      <c r="O46537" s="62"/>
    </row>
    <row r="46538" spans="15:15" x14ac:dyDescent="0.2">
      <c r="O46538" s="62"/>
    </row>
    <row r="46539" spans="15:15" x14ac:dyDescent="0.2">
      <c r="O46539" s="62"/>
    </row>
    <row r="46540" spans="15:15" x14ac:dyDescent="0.2">
      <c r="O46540" s="62"/>
    </row>
    <row r="46541" spans="15:15" x14ac:dyDescent="0.2">
      <c r="O46541" s="62"/>
    </row>
    <row r="46542" spans="15:15" x14ac:dyDescent="0.2">
      <c r="O46542" s="62"/>
    </row>
    <row r="46543" spans="15:15" x14ac:dyDescent="0.2">
      <c r="O46543" s="62"/>
    </row>
    <row r="46544" spans="15:15" x14ac:dyDescent="0.2">
      <c r="O46544" s="62"/>
    </row>
    <row r="46545" spans="15:15" x14ac:dyDescent="0.2">
      <c r="O46545" s="62"/>
    </row>
    <row r="46546" spans="15:15" x14ac:dyDescent="0.2">
      <c r="O46546" s="62"/>
    </row>
    <row r="46547" spans="15:15" x14ac:dyDescent="0.2">
      <c r="O46547" s="62"/>
    </row>
    <row r="46548" spans="15:15" x14ac:dyDescent="0.2">
      <c r="O46548" s="62"/>
    </row>
    <row r="46549" spans="15:15" x14ac:dyDescent="0.2">
      <c r="O46549" s="62"/>
    </row>
    <row r="46550" spans="15:15" x14ac:dyDescent="0.2">
      <c r="O46550" s="62"/>
    </row>
    <row r="46551" spans="15:15" x14ac:dyDescent="0.2">
      <c r="O46551" s="62"/>
    </row>
    <row r="46552" spans="15:15" x14ac:dyDescent="0.2">
      <c r="O46552" s="62"/>
    </row>
    <row r="46553" spans="15:15" x14ac:dyDescent="0.2">
      <c r="O46553" s="62"/>
    </row>
    <row r="46554" spans="15:15" x14ac:dyDescent="0.2">
      <c r="O46554" s="62"/>
    </row>
    <row r="46555" spans="15:15" x14ac:dyDescent="0.2">
      <c r="O46555" s="62"/>
    </row>
    <row r="46556" spans="15:15" x14ac:dyDescent="0.2">
      <c r="O46556" s="62"/>
    </row>
    <row r="46557" spans="15:15" x14ac:dyDescent="0.2">
      <c r="O46557" s="62"/>
    </row>
    <row r="46558" spans="15:15" x14ac:dyDescent="0.2">
      <c r="O46558" s="62"/>
    </row>
    <row r="46559" spans="15:15" x14ac:dyDescent="0.2">
      <c r="O46559" s="62"/>
    </row>
    <row r="46560" spans="15:15" x14ac:dyDescent="0.2">
      <c r="O46560" s="62"/>
    </row>
    <row r="46561" spans="15:15" x14ac:dyDescent="0.2">
      <c r="O46561" s="62"/>
    </row>
    <row r="46562" spans="15:15" x14ac:dyDescent="0.2">
      <c r="O46562" s="62"/>
    </row>
    <row r="46563" spans="15:15" x14ac:dyDescent="0.2">
      <c r="O46563" s="62"/>
    </row>
    <row r="46564" spans="15:15" x14ac:dyDescent="0.2">
      <c r="O46564" s="62"/>
    </row>
    <row r="46565" spans="15:15" x14ac:dyDescent="0.2">
      <c r="O46565" s="62"/>
    </row>
    <row r="46566" spans="15:15" x14ac:dyDescent="0.2">
      <c r="O46566" s="62"/>
    </row>
    <row r="46567" spans="15:15" x14ac:dyDescent="0.2">
      <c r="O46567" s="62"/>
    </row>
    <row r="46568" spans="15:15" x14ac:dyDescent="0.2">
      <c r="O46568" s="62"/>
    </row>
    <row r="46569" spans="15:15" x14ac:dyDescent="0.2">
      <c r="O46569" s="62"/>
    </row>
    <row r="46570" spans="15:15" x14ac:dyDescent="0.2">
      <c r="O46570" s="62"/>
    </row>
    <row r="46571" spans="15:15" x14ac:dyDescent="0.2">
      <c r="O46571" s="62"/>
    </row>
    <row r="46572" spans="15:15" x14ac:dyDescent="0.2">
      <c r="O46572" s="62"/>
    </row>
    <row r="46573" spans="15:15" x14ac:dyDescent="0.2">
      <c r="O46573" s="62"/>
    </row>
    <row r="46574" spans="15:15" x14ac:dyDescent="0.2">
      <c r="O46574" s="62"/>
    </row>
    <row r="46575" spans="15:15" x14ac:dyDescent="0.2">
      <c r="O46575" s="62"/>
    </row>
    <row r="46576" spans="15:15" x14ac:dyDescent="0.2">
      <c r="O46576" s="62"/>
    </row>
    <row r="46577" spans="15:15" x14ac:dyDescent="0.2">
      <c r="O46577" s="62"/>
    </row>
    <row r="46578" spans="15:15" x14ac:dyDescent="0.2">
      <c r="O46578" s="62"/>
    </row>
    <row r="46579" spans="15:15" x14ac:dyDescent="0.2">
      <c r="O46579" s="62"/>
    </row>
    <row r="46580" spans="15:15" x14ac:dyDescent="0.2">
      <c r="O46580" s="62"/>
    </row>
    <row r="46581" spans="15:15" x14ac:dyDescent="0.2">
      <c r="O46581" s="62"/>
    </row>
    <row r="46582" spans="15:15" x14ac:dyDescent="0.2">
      <c r="O46582" s="62"/>
    </row>
    <row r="46583" spans="15:15" x14ac:dyDescent="0.2">
      <c r="O46583" s="62"/>
    </row>
    <row r="46584" spans="15:15" x14ac:dyDescent="0.2">
      <c r="O46584" s="62"/>
    </row>
    <row r="46585" spans="15:15" x14ac:dyDescent="0.2">
      <c r="O46585" s="62"/>
    </row>
    <row r="46586" spans="15:15" x14ac:dyDescent="0.2">
      <c r="O46586" s="62"/>
    </row>
    <row r="46587" spans="15:15" x14ac:dyDescent="0.2">
      <c r="O46587" s="62"/>
    </row>
    <row r="46588" spans="15:15" x14ac:dyDescent="0.2">
      <c r="O46588" s="62"/>
    </row>
    <row r="46589" spans="15:15" x14ac:dyDescent="0.2">
      <c r="O46589" s="62"/>
    </row>
    <row r="46590" spans="15:15" x14ac:dyDescent="0.2">
      <c r="O46590" s="62"/>
    </row>
    <row r="46591" spans="15:15" x14ac:dyDescent="0.2">
      <c r="O46591" s="62"/>
    </row>
    <row r="46592" spans="15:15" x14ac:dyDescent="0.2">
      <c r="O46592" s="62"/>
    </row>
    <row r="46593" spans="15:15" x14ac:dyDescent="0.2">
      <c r="O46593" s="62"/>
    </row>
    <row r="46594" spans="15:15" x14ac:dyDescent="0.2">
      <c r="O46594" s="62"/>
    </row>
    <row r="46595" spans="15:15" x14ac:dyDescent="0.2">
      <c r="O46595" s="62"/>
    </row>
    <row r="46596" spans="15:15" x14ac:dyDescent="0.2">
      <c r="O46596" s="62"/>
    </row>
    <row r="46597" spans="15:15" x14ac:dyDescent="0.2">
      <c r="O46597" s="62"/>
    </row>
    <row r="46598" spans="15:15" x14ac:dyDescent="0.2">
      <c r="O46598" s="62"/>
    </row>
    <row r="46599" spans="15:15" x14ac:dyDescent="0.2">
      <c r="O46599" s="62"/>
    </row>
    <row r="46600" spans="15:15" x14ac:dyDescent="0.2">
      <c r="O46600" s="62"/>
    </row>
    <row r="46601" spans="15:15" x14ac:dyDescent="0.2">
      <c r="O46601" s="62"/>
    </row>
    <row r="46602" spans="15:15" x14ac:dyDescent="0.2">
      <c r="O46602" s="62"/>
    </row>
    <row r="46603" spans="15:15" x14ac:dyDescent="0.2">
      <c r="O46603" s="62"/>
    </row>
    <row r="46604" spans="15:15" x14ac:dyDescent="0.2">
      <c r="O46604" s="62"/>
    </row>
    <row r="46605" spans="15:15" x14ac:dyDescent="0.2">
      <c r="O46605" s="62"/>
    </row>
    <row r="46606" spans="15:15" x14ac:dyDescent="0.2">
      <c r="O46606" s="62"/>
    </row>
    <row r="46607" spans="15:15" x14ac:dyDescent="0.2">
      <c r="O46607" s="62"/>
    </row>
    <row r="46608" spans="15:15" x14ac:dyDescent="0.2">
      <c r="O46608" s="62"/>
    </row>
    <row r="46609" spans="15:15" x14ac:dyDescent="0.2">
      <c r="O46609" s="62"/>
    </row>
    <row r="46610" spans="15:15" x14ac:dyDescent="0.2">
      <c r="O46610" s="62"/>
    </row>
    <row r="46611" spans="15:15" x14ac:dyDescent="0.2">
      <c r="O46611" s="62"/>
    </row>
    <row r="46612" spans="15:15" x14ac:dyDescent="0.2">
      <c r="O46612" s="62"/>
    </row>
    <row r="46613" spans="15:15" x14ac:dyDescent="0.2">
      <c r="O46613" s="62"/>
    </row>
    <row r="46614" spans="15:15" x14ac:dyDescent="0.2">
      <c r="O46614" s="62"/>
    </row>
    <row r="46615" spans="15:15" x14ac:dyDescent="0.2">
      <c r="O46615" s="62"/>
    </row>
    <row r="46616" spans="15:15" x14ac:dyDescent="0.2">
      <c r="O46616" s="62"/>
    </row>
    <row r="46617" spans="15:15" x14ac:dyDescent="0.2">
      <c r="O46617" s="62"/>
    </row>
    <row r="46618" spans="15:15" x14ac:dyDescent="0.2">
      <c r="O46618" s="62"/>
    </row>
    <row r="46619" spans="15:15" x14ac:dyDescent="0.2">
      <c r="O46619" s="62"/>
    </row>
    <row r="46620" spans="15:15" x14ac:dyDescent="0.2">
      <c r="O46620" s="62"/>
    </row>
    <row r="46621" spans="15:15" x14ac:dyDescent="0.2">
      <c r="O46621" s="62"/>
    </row>
    <row r="46622" spans="15:15" x14ac:dyDescent="0.2">
      <c r="O46622" s="62"/>
    </row>
    <row r="46623" spans="15:15" x14ac:dyDescent="0.2">
      <c r="O46623" s="62"/>
    </row>
    <row r="46624" spans="15:15" x14ac:dyDescent="0.2">
      <c r="O46624" s="62"/>
    </row>
    <row r="46625" spans="15:15" x14ac:dyDescent="0.2">
      <c r="O46625" s="62"/>
    </row>
    <row r="46626" spans="15:15" x14ac:dyDescent="0.2">
      <c r="O46626" s="62"/>
    </row>
    <row r="46627" spans="15:15" x14ac:dyDescent="0.2">
      <c r="O46627" s="62"/>
    </row>
    <row r="46628" spans="15:15" x14ac:dyDescent="0.2">
      <c r="O46628" s="62"/>
    </row>
    <row r="46629" spans="15:15" x14ac:dyDescent="0.2">
      <c r="O46629" s="62"/>
    </row>
    <row r="46630" spans="15:15" x14ac:dyDescent="0.2">
      <c r="O46630" s="62"/>
    </row>
    <row r="46631" spans="15:15" x14ac:dyDescent="0.2">
      <c r="O46631" s="62"/>
    </row>
    <row r="46632" spans="15:15" x14ac:dyDescent="0.2">
      <c r="O46632" s="62"/>
    </row>
    <row r="46633" spans="15:15" x14ac:dyDescent="0.2">
      <c r="O46633" s="62"/>
    </row>
    <row r="46634" spans="15:15" x14ac:dyDescent="0.2">
      <c r="O46634" s="62"/>
    </row>
    <row r="46635" spans="15:15" x14ac:dyDescent="0.2">
      <c r="O46635" s="62"/>
    </row>
    <row r="46636" spans="15:15" x14ac:dyDescent="0.2">
      <c r="O46636" s="62"/>
    </row>
    <row r="46637" spans="15:15" x14ac:dyDescent="0.2">
      <c r="O46637" s="62"/>
    </row>
    <row r="46638" spans="15:15" x14ac:dyDescent="0.2">
      <c r="O46638" s="62"/>
    </row>
    <row r="46639" spans="15:15" x14ac:dyDescent="0.2">
      <c r="O46639" s="62"/>
    </row>
    <row r="46640" spans="15:15" x14ac:dyDescent="0.2">
      <c r="O46640" s="62"/>
    </row>
    <row r="46641" spans="15:15" x14ac:dyDescent="0.2">
      <c r="O46641" s="62"/>
    </row>
    <row r="46642" spans="15:15" x14ac:dyDescent="0.2">
      <c r="O46642" s="62"/>
    </row>
    <row r="46643" spans="15:15" x14ac:dyDescent="0.2">
      <c r="O46643" s="62"/>
    </row>
    <row r="46644" spans="15:15" x14ac:dyDescent="0.2">
      <c r="O46644" s="62"/>
    </row>
    <row r="46645" spans="15:15" x14ac:dyDescent="0.2">
      <c r="O46645" s="62"/>
    </row>
    <row r="46646" spans="15:15" x14ac:dyDescent="0.2">
      <c r="O46646" s="62"/>
    </row>
    <row r="46647" spans="15:15" x14ac:dyDescent="0.2">
      <c r="O46647" s="62"/>
    </row>
    <row r="46648" spans="15:15" x14ac:dyDescent="0.2">
      <c r="O46648" s="62"/>
    </row>
    <row r="46649" spans="15:15" x14ac:dyDescent="0.2">
      <c r="O46649" s="62"/>
    </row>
    <row r="46650" spans="15:15" x14ac:dyDescent="0.2">
      <c r="O46650" s="62"/>
    </row>
    <row r="46651" spans="15:15" x14ac:dyDescent="0.2">
      <c r="O46651" s="62"/>
    </row>
    <row r="46652" spans="15:15" x14ac:dyDescent="0.2">
      <c r="O46652" s="62"/>
    </row>
    <row r="46653" spans="15:15" x14ac:dyDescent="0.2">
      <c r="O46653" s="62"/>
    </row>
    <row r="46654" spans="15:15" x14ac:dyDescent="0.2">
      <c r="O46654" s="62"/>
    </row>
    <row r="46655" spans="15:15" x14ac:dyDescent="0.2">
      <c r="O46655" s="62"/>
    </row>
    <row r="46656" spans="15:15" x14ac:dyDescent="0.2">
      <c r="O46656" s="62"/>
    </row>
    <row r="46657" spans="15:15" x14ac:dyDescent="0.2">
      <c r="O46657" s="62"/>
    </row>
    <row r="46658" spans="15:15" x14ac:dyDescent="0.2">
      <c r="O46658" s="62"/>
    </row>
    <row r="46659" spans="15:15" x14ac:dyDescent="0.2">
      <c r="O46659" s="62"/>
    </row>
    <row r="46660" spans="15:15" x14ac:dyDescent="0.2">
      <c r="O46660" s="62"/>
    </row>
    <row r="46661" spans="15:15" x14ac:dyDescent="0.2">
      <c r="O46661" s="62"/>
    </row>
    <row r="46662" spans="15:15" x14ac:dyDescent="0.2">
      <c r="O46662" s="62"/>
    </row>
    <row r="46663" spans="15:15" x14ac:dyDescent="0.2">
      <c r="O46663" s="62"/>
    </row>
    <row r="46664" spans="15:15" x14ac:dyDescent="0.2">
      <c r="O46664" s="62"/>
    </row>
    <row r="46665" spans="15:15" x14ac:dyDescent="0.2">
      <c r="O46665" s="62"/>
    </row>
    <row r="46666" spans="15:15" x14ac:dyDescent="0.2">
      <c r="O46666" s="62"/>
    </row>
    <row r="46667" spans="15:15" x14ac:dyDescent="0.2">
      <c r="O46667" s="62"/>
    </row>
    <row r="46668" spans="15:15" x14ac:dyDescent="0.2">
      <c r="O46668" s="62"/>
    </row>
    <row r="46669" spans="15:15" x14ac:dyDescent="0.2">
      <c r="O46669" s="62"/>
    </row>
    <row r="46670" spans="15:15" x14ac:dyDescent="0.2">
      <c r="O46670" s="62"/>
    </row>
    <row r="46671" spans="15:15" x14ac:dyDescent="0.2">
      <c r="O46671" s="62"/>
    </row>
    <row r="46672" spans="15:15" x14ac:dyDescent="0.2">
      <c r="O46672" s="62"/>
    </row>
    <row r="46673" spans="15:15" x14ac:dyDescent="0.2">
      <c r="O46673" s="62"/>
    </row>
    <row r="46674" spans="15:15" x14ac:dyDescent="0.2">
      <c r="O46674" s="62"/>
    </row>
    <row r="46675" spans="15:15" x14ac:dyDescent="0.2">
      <c r="O46675" s="62"/>
    </row>
    <row r="46676" spans="15:15" x14ac:dyDescent="0.2">
      <c r="O46676" s="62"/>
    </row>
    <row r="46677" spans="15:15" x14ac:dyDescent="0.2">
      <c r="O46677" s="62"/>
    </row>
    <row r="46678" spans="15:15" x14ac:dyDescent="0.2">
      <c r="O46678" s="62"/>
    </row>
    <row r="46679" spans="15:15" x14ac:dyDescent="0.2">
      <c r="O46679" s="62"/>
    </row>
    <row r="46680" spans="15:15" x14ac:dyDescent="0.2">
      <c r="O46680" s="62"/>
    </row>
    <row r="46681" spans="15:15" x14ac:dyDescent="0.2">
      <c r="O46681" s="62"/>
    </row>
    <row r="46682" spans="15:15" x14ac:dyDescent="0.2">
      <c r="O46682" s="62"/>
    </row>
    <row r="46683" spans="15:15" x14ac:dyDescent="0.2">
      <c r="O46683" s="62"/>
    </row>
    <row r="46684" spans="15:15" x14ac:dyDescent="0.2">
      <c r="O46684" s="62"/>
    </row>
    <row r="46685" spans="15:15" x14ac:dyDescent="0.2">
      <c r="O46685" s="62"/>
    </row>
    <row r="46686" spans="15:15" x14ac:dyDescent="0.2">
      <c r="O46686" s="62"/>
    </row>
    <row r="46687" spans="15:15" x14ac:dyDescent="0.2">
      <c r="O46687" s="62"/>
    </row>
    <row r="46688" spans="15:15" x14ac:dyDescent="0.2">
      <c r="O46688" s="62"/>
    </row>
    <row r="46689" spans="15:15" x14ac:dyDescent="0.2">
      <c r="O46689" s="62"/>
    </row>
    <row r="46690" spans="15:15" x14ac:dyDescent="0.2">
      <c r="O46690" s="62"/>
    </row>
    <row r="46691" spans="15:15" x14ac:dyDescent="0.2">
      <c r="O46691" s="62"/>
    </row>
    <row r="46692" spans="15:15" x14ac:dyDescent="0.2">
      <c r="O46692" s="62"/>
    </row>
    <row r="46693" spans="15:15" x14ac:dyDescent="0.2">
      <c r="O46693" s="62"/>
    </row>
    <row r="46694" spans="15:15" x14ac:dyDescent="0.2">
      <c r="O46694" s="62"/>
    </row>
    <row r="46695" spans="15:15" x14ac:dyDescent="0.2">
      <c r="O46695" s="62"/>
    </row>
    <row r="46696" spans="15:15" x14ac:dyDescent="0.2">
      <c r="O46696" s="62"/>
    </row>
    <row r="46697" spans="15:15" x14ac:dyDescent="0.2">
      <c r="O46697" s="62"/>
    </row>
    <row r="46698" spans="15:15" x14ac:dyDescent="0.2">
      <c r="O46698" s="62"/>
    </row>
    <row r="46699" spans="15:15" x14ac:dyDescent="0.2">
      <c r="O46699" s="62"/>
    </row>
    <row r="46700" spans="15:15" x14ac:dyDescent="0.2">
      <c r="O46700" s="62"/>
    </row>
    <row r="46701" spans="15:15" x14ac:dyDescent="0.2">
      <c r="O46701" s="62"/>
    </row>
    <row r="46702" spans="15:15" x14ac:dyDescent="0.2">
      <c r="O46702" s="62"/>
    </row>
    <row r="46703" spans="15:15" x14ac:dyDescent="0.2">
      <c r="O46703" s="62"/>
    </row>
    <row r="46704" spans="15:15" x14ac:dyDescent="0.2">
      <c r="O46704" s="62"/>
    </row>
    <row r="46705" spans="15:15" x14ac:dyDescent="0.2">
      <c r="O46705" s="62"/>
    </row>
    <row r="46706" spans="15:15" x14ac:dyDescent="0.2">
      <c r="O46706" s="62"/>
    </row>
    <row r="46707" spans="15:15" x14ac:dyDescent="0.2">
      <c r="O46707" s="62"/>
    </row>
    <row r="46708" spans="15:15" x14ac:dyDescent="0.2">
      <c r="O46708" s="62"/>
    </row>
    <row r="46709" spans="15:15" x14ac:dyDescent="0.2">
      <c r="O46709" s="62"/>
    </row>
    <row r="46710" spans="15:15" x14ac:dyDescent="0.2">
      <c r="O46710" s="62"/>
    </row>
    <row r="46711" spans="15:15" x14ac:dyDescent="0.2">
      <c r="O46711" s="62"/>
    </row>
    <row r="46712" spans="15:15" x14ac:dyDescent="0.2">
      <c r="O46712" s="62"/>
    </row>
    <row r="46713" spans="15:15" x14ac:dyDescent="0.2">
      <c r="O46713" s="62"/>
    </row>
    <row r="46714" spans="15:15" x14ac:dyDescent="0.2">
      <c r="O46714" s="62"/>
    </row>
    <row r="46715" spans="15:15" x14ac:dyDescent="0.2">
      <c r="O46715" s="62"/>
    </row>
    <row r="46716" spans="15:15" x14ac:dyDescent="0.2">
      <c r="O46716" s="62"/>
    </row>
    <row r="46717" spans="15:15" x14ac:dyDescent="0.2">
      <c r="O46717" s="62"/>
    </row>
    <row r="46718" spans="15:15" x14ac:dyDescent="0.2">
      <c r="O46718" s="62"/>
    </row>
    <row r="46719" spans="15:15" x14ac:dyDescent="0.2">
      <c r="O46719" s="62"/>
    </row>
    <row r="46720" spans="15:15" x14ac:dyDescent="0.2">
      <c r="O46720" s="62"/>
    </row>
    <row r="46721" spans="15:15" x14ac:dyDescent="0.2">
      <c r="O46721" s="62"/>
    </row>
    <row r="46722" spans="15:15" x14ac:dyDescent="0.2">
      <c r="O46722" s="62"/>
    </row>
    <row r="46723" spans="15:15" x14ac:dyDescent="0.2">
      <c r="O46723" s="62"/>
    </row>
    <row r="46724" spans="15:15" x14ac:dyDescent="0.2">
      <c r="O46724" s="62"/>
    </row>
    <row r="46725" spans="15:15" x14ac:dyDescent="0.2">
      <c r="O46725" s="62"/>
    </row>
    <row r="46726" spans="15:15" x14ac:dyDescent="0.2">
      <c r="O46726" s="62"/>
    </row>
    <row r="46727" spans="15:15" x14ac:dyDescent="0.2">
      <c r="O46727" s="62"/>
    </row>
    <row r="46728" spans="15:15" x14ac:dyDescent="0.2">
      <c r="O46728" s="62"/>
    </row>
    <row r="46729" spans="15:15" x14ac:dyDescent="0.2">
      <c r="O46729" s="62"/>
    </row>
    <row r="46730" spans="15:15" x14ac:dyDescent="0.2">
      <c r="O46730" s="62"/>
    </row>
    <row r="46731" spans="15:15" x14ac:dyDescent="0.2">
      <c r="O46731" s="62"/>
    </row>
    <row r="46732" spans="15:15" x14ac:dyDescent="0.2">
      <c r="O46732" s="62"/>
    </row>
    <row r="46733" spans="15:15" x14ac:dyDescent="0.2">
      <c r="O46733" s="62"/>
    </row>
    <row r="46734" spans="15:15" x14ac:dyDescent="0.2">
      <c r="O46734" s="62"/>
    </row>
    <row r="46735" spans="15:15" x14ac:dyDescent="0.2">
      <c r="O46735" s="62"/>
    </row>
    <row r="46736" spans="15:15" x14ac:dyDescent="0.2">
      <c r="O46736" s="62"/>
    </row>
    <row r="46737" spans="15:15" x14ac:dyDescent="0.2">
      <c r="O46737" s="62"/>
    </row>
    <row r="46738" spans="15:15" x14ac:dyDescent="0.2">
      <c r="O46738" s="62"/>
    </row>
    <row r="46739" spans="15:15" x14ac:dyDescent="0.2">
      <c r="O46739" s="62"/>
    </row>
    <row r="46740" spans="15:15" x14ac:dyDescent="0.2">
      <c r="O46740" s="62"/>
    </row>
    <row r="46741" spans="15:15" x14ac:dyDescent="0.2">
      <c r="O46741" s="62"/>
    </row>
    <row r="46742" spans="15:15" x14ac:dyDescent="0.2">
      <c r="O46742" s="62"/>
    </row>
    <row r="46743" spans="15:15" x14ac:dyDescent="0.2">
      <c r="O46743" s="62"/>
    </row>
    <row r="46744" spans="15:15" x14ac:dyDescent="0.2">
      <c r="O46744" s="62"/>
    </row>
    <row r="46745" spans="15:15" x14ac:dyDescent="0.2">
      <c r="O46745" s="62"/>
    </row>
    <row r="46746" spans="15:15" x14ac:dyDescent="0.2">
      <c r="O46746" s="62"/>
    </row>
    <row r="46747" spans="15:15" x14ac:dyDescent="0.2">
      <c r="O46747" s="62"/>
    </row>
    <row r="46748" spans="15:15" x14ac:dyDescent="0.2">
      <c r="O46748" s="62"/>
    </row>
    <row r="46749" spans="15:15" x14ac:dyDescent="0.2">
      <c r="O46749" s="62"/>
    </row>
    <row r="46750" spans="15:15" x14ac:dyDescent="0.2">
      <c r="O46750" s="62"/>
    </row>
    <row r="46751" spans="15:15" x14ac:dyDescent="0.2">
      <c r="O46751" s="62"/>
    </row>
    <row r="46752" spans="15:15" x14ac:dyDescent="0.2">
      <c r="O46752" s="62"/>
    </row>
    <row r="46753" spans="15:15" x14ac:dyDescent="0.2">
      <c r="O46753" s="62"/>
    </row>
    <row r="46754" spans="15:15" x14ac:dyDescent="0.2">
      <c r="O46754" s="62"/>
    </row>
    <row r="46755" spans="15:15" x14ac:dyDescent="0.2">
      <c r="O46755" s="62"/>
    </row>
    <row r="46756" spans="15:15" x14ac:dyDescent="0.2">
      <c r="O46756" s="62"/>
    </row>
    <row r="46757" spans="15:15" x14ac:dyDescent="0.2">
      <c r="O46757" s="62"/>
    </row>
    <row r="46758" spans="15:15" x14ac:dyDescent="0.2">
      <c r="O46758" s="62"/>
    </row>
    <row r="46759" spans="15:15" x14ac:dyDescent="0.2">
      <c r="O46759" s="62"/>
    </row>
    <row r="46760" spans="15:15" x14ac:dyDescent="0.2">
      <c r="O46760" s="62"/>
    </row>
    <row r="46761" spans="15:15" x14ac:dyDescent="0.2">
      <c r="O46761" s="62"/>
    </row>
    <row r="46762" spans="15:15" x14ac:dyDescent="0.2">
      <c r="O46762" s="62"/>
    </row>
    <row r="46763" spans="15:15" x14ac:dyDescent="0.2">
      <c r="O46763" s="62"/>
    </row>
    <row r="46764" spans="15:15" x14ac:dyDescent="0.2">
      <c r="O46764" s="62"/>
    </row>
    <row r="46765" spans="15:15" x14ac:dyDescent="0.2">
      <c r="O46765" s="62"/>
    </row>
    <row r="46766" spans="15:15" x14ac:dyDescent="0.2">
      <c r="O46766" s="62"/>
    </row>
    <row r="46767" spans="15:15" x14ac:dyDescent="0.2">
      <c r="O46767" s="62"/>
    </row>
    <row r="46768" spans="15:15" x14ac:dyDescent="0.2">
      <c r="O46768" s="62"/>
    </row>
    <row r="46769" spans="15:15" x14ac:dyDescent="0.2">
      <c r="O46769" s="62"/>
    </row>
    <row r="46770" spans="15:15" x14ac:dyDescent="0.2">
      <c r="O46770" s="62"/>
    </row>
    <row r="46771" spans="15:15" x14ac:dyDescent="0.2">
      <c r="O46771" s="62"/>
    </row>
    <row r="46772" spans="15:15" x14ac:dyDescent="0.2">
      <c r="O46772" s="62"/>
    </row>
    <row r="46773" spans="15:15" x14ac:dyDescent="0.2">
      <c r="O46773" s="62"/>
    </row>
    <row r="46774" spans="15:15" x14ac:dyDescent="0.2">
      <c r="O46774" s="62"/>
    </row>
    <row r="46775" spans="15:15" x14ac:dyDescent="0.2">
      <c r="O46775" s="62"/>
    </row>
    <row r="46776" spans="15:15" x14ac:dyDescent="0.2">
      <c r="O46776" s="62"/>
    </row>
    <row r="46777" spans="15:15" x14ac:dyDescent="0.2">
      <c r="O46777" s="62"/>
    </row>
    <row r="46778" spans="15:15" x14ac:dyDescent="0.2">
      <c r="O46778" s="62"/>
    </row>
    <row r="46779" spans="15:15" x14ac:dyDescent="0.2">
      <c r="O46779" s="62"/>
    </row>
    <row r="46780" spans="15:15" x14ac:dyDescent="0.2">
      <c r="O46780" s="62"/>
    </row>
    <row r="46781" spans="15:15" x14ac:dyDescent="0.2">
      <c r="O46781" s="62"/>
    </row>
    <row r="46782" spans="15:15" x14ac:dyDescent="0.2">
      <c r="O46782" s="62"/>
    </row>
    <row r="46783" spans="15:15" x14ac:dyDescent="0.2">
      <c r="O46783" s="62"/>
    </row>
    <row r="46784" spans="15:15" x14ac:dyDescent="0.2">
      <c r="O46784" s="62"/>
    </row>
    <row r="46785" spans="15:15" x14ac:dyDescent="0.2">
      <c r="O46785" s="62"/>
    </row>
    <row r="46786" spans="15:15" x14ac:dyDescent="0.2">
      <c r="O46786" s="62"/>
    </row>
    <row r="46787" spans="15:15" x14ac:dyDescent="0.2">
      <c r="O46787" s="62"/>
    </row>
    <row r="46788" spans="15:15" x14ac:dyDescent="0.2">
      <c r="O46788" s="62"/>
    </row>
    <row r="46789" spans="15:15" x14ac:dyDescent="0.2">
      <c r="O46789" s="62"/>
    </row>
    <row r="46790" spans="15:15" x14ac:dyDescent="0.2">
      <c r="O46790" s="62"/>
    </row>
    <row r="46791" spans="15:15" x14ac:dyDescent="0.2">
      <c r="O46791" s="62"/>
    </row>
    <row r="46792" spans="15:15" x14ac:dyDescent="0.2">
      <c r="O46792" s="62"/>
    </row>
    <row r="46793" spans="15:15" x14ac:dyDescent="0.2">
      <c r="O46793" s="62"/>
    </row>
    <row r="46794" spans="15:15" x14ac:dyDescent="0.2">
      <c r="O46794" s="62"/>
    </row>
    <row r="46795" spans="15:15" x14ac:dyDescent="0.2">
      <c r="O46795" s="62"/>
    </row>
    <row r="46796" spans="15:15" x14ac:dyDescent="0.2">
      <c r="O46796" s="62"/>
    </row>
    <row r="46797" spans="15:15" x14ac:dyDescent="0.2">
      <c r="O46797" s="62"/>
    </row>
    <row r="46798" spans="15:15" x14ac:dyDescent="0.2">
      <c r="O46798" s="62"/>
    </row>
    <row r="46799" spans="15:15" x14ac:dyDescent="0.2">
      <c r="O46799" s="62"/>
    </row>
    <row r="46800" spans="15:15" x14ac:dyDescent="0.2">
      <c r="O46800" s="62"/>
    </row>
    <row r="46801" spans="15:15" x14ac:dyDescent="0.2">
      <c r="O46801" s="62"/>
    </row>
    <row r="46802" spans="15:15" x14ac:dyDescent="0.2">
      <c r="O46802" s="62"/>
    </row>
    <row r="46803" spans="15:15" x14ac:dyDescent="0.2">
      <c r="O46803" s="62"/>
    </row>
    <row r="46804" spans="15:15" x14ac:dyDescent="0.2">
      <c r="O46804" s="62"/>
    </row>
    <row r="46805" spans="15:15" x14ac:dyDescent="0.2">
      <c r="O46805" s="62"/>
    </row>
    <row r="46806" spans="15:15" x14ac:dyDescent="0.2">
      <c r="O46806" s="62"/>
    </row>
    <row r="46807" spans="15:15" x14ac:dyDescent="0.2">
      <c r="O46807" s="62"/>
    </row>
    <row r="46808" spans="15:15" x14ac:dyDescent="0.2">
      <c r="O46808" s="62"/>
    </row>
    <row r="46809" spans="15:15" x14ac:dyDescent="0.2">
      <c r="O46809" s="62"/>
    </row>
    <row r="46810" spans="15:15" x14ac:dyDescent="0.2">
      <c r="O46810" s="62"/>
    </row>
    <row r="46811" spans="15:15" x14ac:dyDescent="0.2">
      <c r="O46811" s="62"/>
    </row>
    <row r="46812" spans="15:15" x14ac:dyDescent="0.2">
      <c r="O46812" s="62"/>
    </row>
    <row r="46813" spans="15:15" x14ac:dyDescent="0.2">
      <c r="O46813" s="62"/>
    </row>
    <row r="46814" spans="15:15" x14ac:dyDescent="0.2">
      <c r="O46814" s="62"/>
    </row>
    <row r="46815" spans="15:15" x14ac:dyDescent="0.2">
      <c r="O46815" s="62"/>
    </row>
    <row r="46816" spans="15:15" x14ac:dyDescent="0.2">
      <c r="O46816" s="62"/>
    </row>
    <row r="46817" spans="15:15" x14ac:dyDescent="0.2">
      <c r="O46817" s="62"/>
    </row>
    <row r="46818" spans="15:15" x14ac:dyDescent="0.2">
      <c r="O46818" s="62"/>
    </row>
    <row r="46819" spans="15:15" x14ac:dyDescent="0.2">
      <c r="O46819" s="62"/>
    </row>
    <row r="46820" spans="15:15" x14ac:dyDescent="0.2">
      <c r="O46820" s="62"/>
    </row>
    <row r="46821" spans="15:15" x14ac:dyDescent="0.2">
      <c r="O46821" s="62"/>
    </row>
    <row r="46822" spans="15:15" x14ac:dyDescent="0.2">
      <c r="O46822" s="62"/>
    </row>
    <row r="46823" spans="15:15" x14ac:dyDescent="0.2">
      <c r="O46823" s="62"/>
    </row>
    <row r="46824" spans="15:15" x14ac:dyDescent="0.2">
      <c r="O46824" s="62"/>
    </row>
    <row r="46825" spans="15:15" x14ac:dyDescent="0.2">
      <c r="O46825" s="62"/>
    </row>
    <row r="46826" spans="15:15" x14ac:dyDescent="0.2">
      <c r="O46826" s="62"/>
    </row>
    <row r="46827" spans="15:15" x14ac:dyDescent="0.2">
      <c r="O46827" s="62"/>
    </row>
    <row r="46828" spans="15:15" x14ac:dyDescent="0.2">
      <c r="O46828" s="62"/>
    </row>
    <row r="46829" spans="15:15" x14ac:dyDescent="0.2">
      <c r="O46829" s="62"/>
    </row>
    <row r="46830" spans="15:15" x14ac:dyDescent="0.2">
      <c r="O46830" s="62"/>
    </row>
    <row r="46831" spans="15:15" x14ac:dyDescent="0.2">
      <c r="O46831" s="62"/>
    </row>
    <row r="46832" spans="15:15" x14ac:dyDescent="0.2">
      <c r="O46832" s="62"/>
    </row>
    <row r="46833" spans="15:15" x14ac:dyDescent="0.2">
      <c r="O46833" s="62"/>
    </row>
    <row r="46834" spans="15:15" x14ac:dyDescent="0.2">
      <c r="O46834" s="62"/>
    </row>
    <row r="46835" spans="15:15" x14ac:dyDescent="0.2">
      <c r="O46835" s="62"/>
    </row>
    <row r="46836" spans="15:15" x14ac:dyDescent="0.2">
      <c r="O46836" s="62"/>
    </row>
    <row r="46837" spans="15:15" x14ac:dyDescent="0.2">
      <c r="O46837" s="62"/>
    </row>
    <row r="46838" spans="15:15" x14ac:dyDescent="0.2">
      <c r="O46838" s="62"/>
    </row>
    <row r="46839" spans="15:15" x14ac:dyDescent="0.2">
      <c r="O46839" s="62"/>
    </row>
    <row r="46840" spans="15:15" x14ac:dyDescent="0.2">
      <c r="O46840" s="62"/>
    </row>
    <row r="46841" spans="15:15" x14ac:dyDescent="0.2">
      <c r="O46841" s="62"/>
    </row>
    <row r="46842" spans="15:15" x14ac:dyDescent="0.2">
      <c r="O46842" s="62"/>
    </row>
    <row r="46843" spans="15:15" x14ac:dyDescent="0.2">
      <c r="O46843" s="62"/>
    </row>
    <row r="46844" spans="15:15" x14ac:dyDescent="0.2">
      <c r="O46844" s="62"/>
    </row>
    <row r="46845" spans="15:15" x14ac:dyDescent="0.2">
      <c r="O46845" s="62"/>
    </row>
    <row r="46846" spans="15:15" x14ac:dyDescent="0.2">
      <c r="O46846" s="62"/>
    </row>
    <row r="46847" spans="15:15" x14ac:dyDescent="0.2">
      <c r="O46847" s="62"/>
    </row>
    <row r="46848" spans="15:15" x14ac:dyDescent="0.2">
      <c r="O46848" s="62"/>
    </row>
    <row r="46849" spans="15:15" x14ac:dyDescent="0.2">
      <c r="O46849" s="62"/>
    </row>
    <row r="46850" spans="15:15" x14ac:dyDescent="0.2">
      <c r="O46850" s="62"/>
    </row>
    <row r="46851" spans="15:15" x14ac:dyDescent="0.2">
      <c r="O46851" s="62"/>
    </row>
    <row r="46852" spans="15:15" x14ac:dyDescent="0.2">
      <c r="O46852" s="62"/>
    </row>
    <row r="46853" spans="15:15" x14ac:dyDescent="0.2">
      <c r="O46853" s="62"/>
    </row>
    <row r="46854" spans="15:15" x14ac:dyDescent="0.2">
      <c r="O46854" s="62"/>
    </row>
    <row r="46855" spans="15:15" x14ac:dyDescent="0.2">
      <c r="O46855" s="62"/>
    </row>
    <row r="46856" spans="15:15" x14ac:dyDescent="0.2">
      <c r="O46856" s="62"/>
    </row>
    <row r="46857" spans="15:15" x14ac:dyDescent="0.2">
      <c r="O46857" s="62"/>
    </row>
    <row r="46858" spans="15:15" x14ac:dyDescent="0.2">
      <c r="O46858" s="62"/>
    </row>
    <row r="46859" spans="15:15" x14ac:dyDescent="0.2">
      <c r="O46859" s="62"/>
    </row>
    <row r="46860" spans="15:15" x14ac:dyDescent="0.2">
      <c r="O46860" s="62"/>
    </row>
    <row r="46861" spans="15:15" x14ac:dyDescent="0.2">
      <c r="O46861" s="62"/>
    </row>
    <row r="46862" spans="15:15" x14ac:dyDescent="0.2">
      <c r="O46862" s="62"/>
    </row>
    <row r="46863" spans="15:15" x14ac:dyDescent="0.2">
      <c r="O46863" s="62"/>
    </row>
    <row r="46864" spans="15:15" x14ac:dyDescent="0.2">
      <c r="O46864" s="62"/>
    </row>
    <row r="46865" spans="15:15" x14ac:dyDescent="0.2">
      <c r="O46865" s="62"/>
    </row>
    <row r="46866" spans="15:15" x14ac:dyDescent="0.2">
      <c r="O46866" s="62"/>
    </row>
    <row r="46867" spans="15:15" x14ac:dyDescent="0.2">
      <c r="O46867" s="62"/>
    </row>
    <row r="46868" spans="15:15" x14ac:dyDescent="0.2">
      <c r="O46868" s="62"/>
    </row>
    <row r="46869" spans="15:15" x14ac:dyDescent="0.2">
      <c r="O46869" s="62"/>
    </row>
    <row r="46870" spans="15:15" x14ac:dyDescent="0.2">
      <c r="O46870" s="62"/>
    </row>
    <row r="46871" spans="15:15" x14ac:dyDescent="0.2">
      <c r="O46871" s="62"/>
    </row>
    <row r="46872" spans="15:15" x14ac:dyDescent="0.2">
      <c r="O46872" s="62"/>
    </row>
    <row r="46873" spans="15:15" x14ac:dyDescent="0.2">
      <c r="O46873" s="62"/>
    </row>
    <row r="46874" spans="15:15" x14ac:dyDescent="0.2">
      <c r="O46874" s="62"/>
    </row>
    <row r="46875" spans="15:15" x14ac:dyDescent="0.2">
      <c r="O46875" s="62"/>
    </row>
    <row r="46876" spans="15:15" x14ac:dyDescent="0.2">
      <c r="O46876" s="62"/>
    </row>
    <row r="46877" spans="15:15" x14ac:dyDescent="0.2">
      <c r="O46877" s="62"/>
    </row>
    <row r="46878" spans="15:15" x14ac:dyDescent="0.2">
      <c r="O46878" s="62"/>
    </row>
    <row r="46879" spans="15:15" x14ac:dyDescent="0.2">
      <c r="O46879" s="62"/>
    </row>
    <row r="46880" spans="15:15" x14ac:dyDescent="0.2">
      <c r="O46880" s="62"/>
    </row>
    <row r="46881" spans="15:15" x14ac:dyDescent="0.2">
      <c r="O46881" s="62"/>
    </row>
    <row r="46882" spans="15:15" x14ac:dyDescent="0.2">
      <c r="O46882" s="62"/>
    </row>
    <row r="46883" spans="15:15" x14ac:dyDescent="0.2">
      <c r="O46883" s="62"/>
    </row>
    <row r="46884" spans="15:15" x14ac:dyDescent="0.2">
      <c r="O46884" s="62"/>
    </row>
    <row r="46885" spans="15:15" x14ac:dyDescent="0.2">
      <c r="O46885" s="62"/>
    </row>
    <row r="46886" spans="15:15" x14ac:dyDescent="0.2">
      <c r="O46886" s="62"/>
    </row>
    <row r="46887" spans="15:15" x14ac:dyDescent="0.2">
      <c r="O46887" s="62"/>
    </row>
    <row r="46888" spans="15:15" x14ac:dyDescent="0.2">
      <c r="O46888" s="62"/>
    </row>
    <row r="46889" spans="15:15" x14ac:dyDescent="0.2">
      <c r="O46889" s="62"/>
    </row>
    <row r="46890" spans="15:15" x14ac:dyDescent="0.2">
      <c r="O46890" s="62"/>
    </row>
    <row r="46891" spans="15:15" x14ac:dyDescent="0.2">
      <c r="O46891" s="62"/>
    </row>
    <row r="46892" spans="15:15" x14ac:dyDescent="0.2">
      <c r="O46892" s="62"/>
    </row>
    <row r="46893" spans="15:15" x14ac:dyDescent="0.2">
      <c r="O46893" s="62"/>
    </row>
    <row r="46894" spans="15:15" x14ac:dyDescent="0.2">
      <c r="O46894" s="62"/>
    </row>
    <row r="46895" spans="15:15" x14ac:dyDescent="0.2">
      <c r="O46895" s="62"/>
    </row>
    <row r="46896" spans="15:15" x14ac:dyDescent="0.2">
      <c r="O46896" s="62"/>
    </row>
    <row r="46897" spans="15:15" x14ac:dyDescent="0.2">
      <c r="O46897" s="62"/>
    </row>
    <row r="46898" spans="15:15" x14ac:dyDescent="0.2">
      <c r="O46898" s="62"/>
    </row>
    <row r="46899" spans="15:15" x14ac:dyDescent="0.2">
      <c r="O46899" s="62"/>
    </row>
    <row r="46900" spans="15:15" x14ac:dyDescent="0.2">
      <c r="O46900" s="62"/>
    </row>
    <row r="46901" spans="15:15" x14ac:dyDescent="0.2">
      <c r="O46901" s="62"/>
    </row>
    <row r="46902" spans="15:15" x14ac:dyDescent="0.2">
      <c r="O46902" s="62"/>
    </row>
    <row r="46903" spans="15:15" x14ac:dyDescent="0.2">
      <c r="O46903" s="62"/>
    </row>
    <row r="46904" spans="15:15" x14ac:dyDescent="0.2">
      <c r="O46904" s="62"/>
    </row>
    <row r="46905" spans="15:15" x14ac:dyDescent="0.2">
      <c r="O46905" s="62"/>
    </row>
    <row r="46906" spans="15:15" x14ac:dyDescent="0.2">
      <c r="O46906" s="62"/>
    </row>
    <row r="46907" spans="15:15" x14ac:dyDescent="0.2">
      <c r="O46907" s="62"/>
    </row>
    <row r="46908" spans="15:15" x14ac:dyDescent="0.2">
      <c r="O46908" s="62"/>
    </row>
    <row r="46909" spans="15:15" x14ac:dyDescent="0.2">
      <c r="O46909" s="62"/>
    </row>
    <row r="46910" spans="15:15" x14ac:dyDescent="0.2">
      <c r="O46910" s="62"/>
    </row>
    <row r="46911" spans="15:15" x14ac:dyDescent="0.2">
      <c r="O46911" s="62"/>
    </row>
    <row r="46912" spans="15:15" x14ac:dyDescent="0.2">
      <c r="O46912" s="62"/>
    </row>
    <row r="46913" spans="15:15" x14ac:dyDescent="0.2">
      <c r="O46913" s="62"/>
    </row>
    <row r="46914" spans="15:15" x14ac:dyDescent="0.2">
      <c r="O46914" s="62"/>
    </row>
    <row r="46915" spans="15:15" x14ac:dyDescent="0.2">
      <c r="O46915" s="62"/>
    </row>
    <row r="46916" spans="15:15" x14ac:dyDescent="0.2">
      <c r="O46916" s="62"/>
    </row>
    <row r="46917" spans="15:15" x14ac:dyDescent="0.2">
      <c r="O46917" s="62"/>
    </row>
    <row r="46918" spans="15:15" x14ac:dyDescent="0.2">
      <c r="O46918" s="62"/>
    </row>
    <row r="46919" spans="15:15" x14ac:dyDescent="0.2">
      <c r="O46919" s="62"/>
    </row>
    <row r="46920" spans="15:15" x14ac:dyDescent="0.2">
      <c r="O46920" s="62"/>
    </row>
    <row r="46921" spans="15:15" x14ac:dyDescent="0.2">
      <c r="O46921" s="62"/>
    </row>
    <row r="46922" spans="15:15" x14ac:dyDescent="0.2">
      <c r="O46922" s="62"/>
    </row>
    <row r="46923" spans="15:15" x14ac:dyDescent="0.2">
      <c r="O46923" s="62"/>
    </row>
    <row r="46924" spans="15:15" x14ac:dyDescent="0.2">
      <c r="O46924" s="62"/>
    </row>
    <row r="46925" spans="15:15" x14ac:dyDescent="0.2">
      <c r="O46925" s="62"/>
    </row>
    <row r="46926" spans="15:15" x14ac:dyDescent="0.2">
      <c r="O46926" s="62"/>
    </row>
    <row r="46927" spans="15:15" x14ac:dyDescent="0.2">
      <c r="O46927" s="62"/>
    </row>
    <row r="46928" spans="15:15" x14ac:dyDescent="0.2">
      <c r="O46928" s="62"/>
    </row>
    <row r="46929" spans="15:15" x14ac:dyDescent="0.2">
      <c r="O46929" s="62"/>
    </row>
    <row r="46930" spans="15:15" x14ac:dyDescent="0.2">
      <c r="O46930" s="62"/>
    </row>
    <row r="46931" spans="15:15" x14ac:dyDescent="0.2">
      <c r="O46931" s="62"/>
    </row>
    <row r="46932" spans="15:15" x14ac:dyDescent="0.2">
      <c r="O46932" s="62"/>
    </row>
    <row r="46933" spans="15:15" x14ac:dyDescent="0.2">
      <c r="O46933" s="62"/>
    </row>
    <row r="46934" spans="15:15" x14ac:dyDescent="0.2">
      <c r="O46934" s="62"/>
    </row>
    <row r="46935" spans="15:15" x14ac:dyDescent="0.2">
      <c r="O46935" s="62"/>
    </row>
    <row r="46936" spans="15:15" x14ac:dyDescent="0.2">
      <c r="O46936" s="62"/>
    </row>
    <row r="46937" spans="15:15" x14ac:dyDescent="0.2">
      <c r="O46937" s="62"/>
    </row>
    <row r="46938" spans="15:15" x14ac:dyDescent="0.2">
      <c r="O46938" s="62"/>
    </row>
    <row r="46939" spans="15:15" x14ac:dyDescent="0.2">
      <c r="O46939" s="62"/>
    </row>
    <row r="46940" spans="15:15" x14ac:dyDescent="0.2">
      <c r="O46940" s="62"/>
    </row>
    <row r="46941" spans="15:15" x14ac:dyDescent="0.2">
      <c r="O46941" s="62"/>
    </row>
    <row r="46942" spans="15:15" x14ac:dyDescent="0.2">
      <c r="O46942" s="62"/>
    </row>
    <row r="46943" spans="15:15" x14ac:dyDescent="0.2">
      <c r="O46943" s="62"/>
    </row>
    <row r="46944" spans="15:15" x14ac:dyDescent="0.2">
      <c r="O46944" s="62"/>
    </row>
    <row r="46945" spans="15:15" x14ac:dyDescent="0.2">
      <c r="O46945" s="62"/>
    </row>
    <row r="46946" spans="15:15" x14ac:dyDescent="0.2">
      <c r="O46946" s="62"/>
    </row>
    <row r="46947" spans="15:15" x14ac:dyDescent="0.2">
      <c r="O46947" s="62"/>
    </row>
    <row r="46948" spans="15:15" x14ac:dyDescent="0.2">
      <c r="O46948" s="62"/>
    </row>
    <row r="46949" spans="15:15" x14ac:dyDescent="0.2">
      <c r="O46949" s="62"/>
    </row>
    <row r="46950" spans="15:15" x14ac:dyDescent="0.2">
      <c r="O46950" s="62"/>
    </row>
    <row r="46951" spans="15:15" x14ac:dyDescent="0.2">
      <c r="O46951" s="62"/>
    </row>
    <row r="46952" spans="15:15" x14ac:dyDescent="0.2">
      <c r="O46952" s="62"/>
    </row>
    <row r="46953" spans="15:15" x14ac:dyDescent="0.2">
      <c r="O46953" s="62"/>
    </row>
    <row r="46954" spans="15:15" x14ac:dyDescent="0.2">
      <c r="O46954" s="62"/>
    </row>
    <row r="46955" spans="15:15" x14ac:dyDescent="0.2">
      <c r="O46955" s="62"/>
    </row>
    <row r="46956" spans="15:15" x14ac:dyDescent="0.2">
      <c r="O46956" s="62"/>
    </row>
    <row r="46957" spans="15:15" x14ac:dyDescent="0.2">
      <c r="O46957" s="62"/>
    </row>
    <row r="46958" spans="15:15" x14ac:dyDescent="0.2">
      <c r="O46958" s="62"/>
    </row>
    <row r="46959" spans="15:15" x14ac:dyDescent="0.2">
      <c r="O46959" s="62"/>
    </row>
    <row r="46960" spans="15:15" x14ac:dyDescent="0.2">
      <c r="O46960" s="62"/>
    </row>
    <row r="46961" spans="15:15" x14ac:dyDescent="0.2">
      <c r="O46961" s="62"/>
    </row>
    <row r="46962" spans="15:15" x14ac:dyDescent="0.2">
      <c r="O46962" s="62"/>
    </row>
    <row r="46963" spans="15:15" x14ac:dyDescent="0.2">
      <c r="O46963" s="62"/>
    </row>
    <row r="46964" spans="15:15" x14ac:dyDescent="0.2">
      <c r="O46964" s="62"/>
    </row>
    <row r="46965" spans="15:15" x14ac:dyDescent="0.2">
      <c r="O46965" s="62"/>
    </row>
    <row r="46966" spans="15:15" x14ac:dyDescent="0.2">
      <c r="O46966" s="62"/>
    </row>
    <row r="46967" spans="15:15" x14ac:dyDescent="0.2">
      <c r="O46967" s="62"/>
    </row>
    <row r="46968" spans="15:15" x14ac:dyDescent="0.2">
      <c r="O46968" s="62"/>
    </row>
    <row r="46969" spans="15:15" x14ac:dyDescent="0.2">
      <c r="O46969" s="62"/>
    </row>
    <row r="46970" spans="15:15" x14ac:dyDescent="0.2">
      <c r="O46970" s="62"/>
    </row>
    <row r="46971" spans="15:15" x14ac:dyDescent="0.2">
      <c r="O46971" s="62"/>
    </row>
    <row r="46972" spans="15:15" x14ac:dyDescent="0.2">
      <c r="O46972" s="62"/>
    </row>
    <row r="46973" spans="15:15" x14ac:dyDescent="0.2">
      <c r="O46973" s="62"/>
    </row>
    <row r="46974" spans="15:15" x14ac:dyDescent="0.2">
      <c r="O46974" s="62"/>
    </row>
    <row r="46975" spans="15:15" x14ac:dyDescent="0.2">
      <c r="O46975" s="62"/>
    </row>
    <row r="46976" spans="15:15" x14ac:dyDescent="0.2">
      <c r="O46976" s="62"/>
    </row>
    <row r="46977" spans="15:15" x14ac:dyDescent="0.2">
      <c r="O46977" s="62"/>
    </row>
    <row r="46978" spans="15:15" x14ac:dyDescent="0.2">
      <c r="O46978" s="62"/>
    </row>
    <row r="46979" spans="15:15" x14ac:dyDescent="0.2">
      <c r="O46979" s="62"/>
    </row>
    <row r="46980" spans="15:15" x14ac:dyDescent="0.2">
      <c r="O46980" s="62"/>
    </row>
    <row r="46981" spans="15:15" x14ac:dyDescent="0.2">
      <c r="O46981" s="62"/>
    </row>
    <row r="46982" spans="15:15" x14ac:dyDescent="0.2">
      <c r="O46982" s="62"/>
    </row>
    <row r="46983" spans="15:15" x14ac:dyDescent="0.2">
      <c r="O46983" s="62"/>
    </row>
    <row r="46984" spans="15:15" x14ac:dyDescent="0.2">
      <c r="O46984" s="62"/>
    </row>
    <row r="46985" spans="15:15" x14ac:dyDescent="0.2">
      <c r="O46985" s="62"/>
    </row>
    <row r="46986" spans="15:15" x14ac:dyDescent="0.2">
      <c r="O46986" s="62"/>
    </row>
    <row r="46987" spans="15:15" x14ac:dyDescent="0.2">
      <c r="O46987" s="62"/>
    </row>
    <row r="46988" spans="15:15" x14ac:dyDescent="0.2">
      <c r="O46988" s="62"/>
    </row>
    <row r="46989" spans="15:15" x14ac:dyDescent="0.2">
      <c r="O46989" s="62"/>
    </row>
    <row r="46990" spans="15:15" x14ac:dyDescent="0.2">
      <c r="O46990" s="62"/>
    </row>
    <row r="46991" spans="15:15" x14ac:dyDescent="0.2">
      <c r="O46991" s="62"/>
    </row>
    <row r="46992" spans="15:15" x14ac:dyDescent="0.2">
      <c r="O46992" s="62"/>
    </row>
    <row r="46993" spans="15:15" x14ac:dyDescent="0.2">
      <c r="O46993" s="62"/>
    </row>
    <row r="46994" spans="15:15" x14ac:dyDescent="0.2">
      <c r="O46994" s="62"/>
    </row>
    <row r="46995" spans="15:15" x14ac:dyDescent="0.2">
      <c r="O46995" s="62"/>
    </row>
    <row r="46996" spans="15:15" x14ac:dyDescent="0.2">
      <c r="O46996" s="62"/>
    </row>
    <row r="46997" spans="15:15" x14ac:dyDescent="0.2">
      <c r="O46997" s="62"/>
    </row>
    <row r="46998" spans="15:15" x14ac:dyDescent="0.2">
      <c r="O46998" s="62"/>
    </row>
    <row r="46999" spans="15:15" x14ac:dyDescent="0.2">
      <c r="O46999" s="62"/>
    </row>
    <row r="47000" spans="15:15" x14ac:dyDescent="0.2">
      <c r="O47000" s="62"/>
    </row>
    <row r="47001" spans="15:15" x14ac:dyDescent="0.2">
      <c r="O47001" s="62"/>
    </row>
    <row r="47002" spans="15:15" x14ac:dyDescent="0.2">
      <c r="O47002" s="62"/>
    </row>
    <row r="47003" spans="15:15" x14ac:dyDescent="0.2">
      <c r="O47003" s="62"/>
    </row>
    <row r="47004" spans="15:15" x14ac:dyDescent="0.2">
      <c r="O47004" s="62"/>
    </row>
    <row r="47005" spans="15:15" x14ac:dyDescent="0.2">
      <c r="O47005" s="62"/>
    </row>
    <row r="47006" spans="15:15" x14ac:dyDescent="0.2">
      <c r="O47006" s="62"/>
    </row>
    <row r="47007" spans="15:15" x14ac:dyDescent="0.2">
      <c r="O47007" s="62"/>
    </row>
    <row r="47008" spans="15:15" x14ac:dyDescent="0.2">
      <c r="O47008" s="62"/>
    </row>
    <row r="47009" spans="15:15" x14ac:dyDescent="0.2">
      <c r="O47009" s="62"/>
    </row>
    <row r="47010" spans="15:15" x14ac:dyDescent="0.2">
      <c r="O47010" s="62"/>
    </row>
    <row r="47011" spans="15:15" x14ac:dyDescent="0.2">
      <c r="O47011" s="62"/>
    </row>
    <row r="47012" spans="15:15" x14ac:dyDescent="0.2">
      <c r="O47012" s="62"/>
    </row>
    <row r="47013" spans="15:15" x14ac:dyDescent="0.2">
      <c r="O47013" s="62"/>
    </row>
    <row r="47014" spans="15:15" x14ac:dyDescent="0.2">
      <c r="O47014" s="62"/>
    </row>
    <row r="47015" spans="15:15" x14ac:dyDescent="0.2">
      <c r="O47015" s="62"/>
    </row>
    <row r="47016" spans="15:15" x14ac:dyDescent="0.2">
      <c r="O47016" s="62"/>
    </row>
    <row r="47017" spans="15:15" x14ac:dyDescent="0.2">
      <c r="O47017" s="62"/>
    </row>
    <row r="47018" spans="15:15" x14ac:dyDescent="0.2">
      <c r="O47018" s="62"/>
    </row>
    <row r="47019" spans="15:15" x14ac:dyDescent="0.2">
      <c r="O47019" s="62"/>
    </row>
    <row r="47020" spans="15:15" x14ac:dyDescent="0.2">
      <c r="O47020" s="62"/>
    </row>
    <row r="47021" spans="15:15" x14ac:dyDescent="0.2">
      <c r="O47021" s="62"/>
    </row>
    <row r="47022" spans="15:15" x14ac:dyDescent="0.2">
      <c r="O47022" s="62"/>
    </row>
    <row r="47023" spans="15:15" x14ac:dyDescent="0.2">
      <c r="O47023" s="62"/>
    </row>
    <row r="47024" spans="15:15" x14ac:dyDescent="0.2">
      <c r="O47024" s="62"/>
    </row>
    <row r="47025" spans="15:15" x14ac:dyDescent="0.2">
      <c r="O47025" s="62"/>
    </row>
    <row r="47026" spans="15:15" x14ac:dyDescent="0.2">
      <c r="O47026" s="62"/>
    </row>
    <row r="47027" spans="15:15" x14ac:dyDescent="0.2">
      <c r="O47027" s="62"/>
    </row>
    <row r="47028" spans="15:15" x14ac:dyDescent="0.2">
      <c r="O47028" s="62"/>
    </row>
    <row r="47029" spans="15:15" x14ac:dyDescent="0.2">
      <c r="O47029" s="62"/>
    </row>
    <row r="47030" spans="15:15" x14ac:dyDescent="0.2">
      <c r="O47030" s="62"/>
    </row>
    <row r="47031" spans="15:15" x14ac:dyDescent="0.2">
      <c r="O47031" s="62"/>
    </row>
    <row r="47032" spans="15:15" x14ac:dyDescent="0.2">
      <c r="O47032" s="62"/>
    </row>
    <row r="47033" spans="15:15" x14ac:dyDescent="0.2">
      <c r="O47033" s="62"/>
    </row>
    <row r="47034" spans="15:15" x14ac:dyDescent="0.2">
      <c r="O47034" s="62"/>
    </row>
    <row r="47035" spans="15:15" x14ac:dyDescent="0.2">
      <c r="O47035" s="62"/>
    </row>
    <row r="47036" spans="15:15" x14ac:dyDescent="0.2">
      <c r="O47036" s="62"/>
    </row>
    <row r="47037" spans="15:15" x14ac:dyDescent="0.2">
      <c r="O47037" s="62"/>
    </row>
    <row r="47038" spans="15:15" x14ac:dyDescent="0.2">
      <c r="O47038" s="62"/>
    </row>
    <row r="47039" spans="15:15" x14ac:dyDescent="0.2">
      <c r="O47039" s="62"/>
    </row>
    <row r="47040" spans="15:15" x14ac:dyDescent="0.2">
      <c r="O47040" s="62"/>
    </row>
    <row r="47041" spans="15:15" x14ac:dyDescent="0.2">
      <c r="O47041" s="62"/>
    </row>
    <row r="47042" spans="15:15" x14ac:dyDescent="0.2">
      <c r="O47042" s="62"/>
    </row>
    <row r="47043" spans="15:15" x14ac:dyDescent="0.2">
      <c r="O47043" s="62"/>
    </row>
    <row r="47044" spans="15:15" x14ac:dyDescent="0.2">
      <c r="O47044" s="62"/>
    </row>
    <row r="47045" spans="15:15" x14ac:dyDescent="0.2">
      <c r="O47045" s="62"/>
    </row>
    <row r="47046" spans="15:15" x14ac:dyDescent="0.2">
      <c r="O47046" s="62"/>
    </row>
    <row r="47047" spans="15:15" x14ac:dyDescent="0.2">
      <c r="O47047" s="62"/>
    </row>
    <row r="47048" spans="15:15" x14ac:dyDescent="0.2">
      <c r="O47048" s="62"/>
    </row>
    <row r="47049" spans="15:15" x14ac:dyDescent="0.2">
      <c r="O47049" s="62"/>
    </row>
    <row r="47050" spans="15:15" x14ac:dyDescent="0.2">
      <c r="O47050" s="62"/>
    </row>
    <row r="47051" spans="15:15" x14ac:dyDescent="0.2">
      <c r="O47051" s="62"/>
    </row>
    <row r="47052" spans="15:15" x14ac:dyDescent="0.2">
      <c r="O47052" s="62"/>
    </row>
    <row r="47053" spans="15:15" x14ac:dyDescent="0.2">
      <c r="O47053" s="62"/>
    </row>
    <row r="47054" spans="15:15" x14ac:dyDescent="0.2">
      <c r="O47054" s="62"/>
    </row>
    <row r="47055" spans="15:15" x14ac:dyDescent="0.2">
      <c r="O47055" s="62"/>
    </row>
    <row r="47056" spans="15:15" x14ac:dyDescent="0.2">
      <c r="O47056" s="62"/>
    </row>
    <row r="47057" spans="15:15" x14ac:dyDescent="0.2">
      <c r="O47057" s="62"/>
    </row>
    <row r="47058" spans="15:15" x14ac:dyDescent="0.2">
      <c r="O47058" s="62"/>
    </row>
    <row r="47059" spans="15:15" x14ac:dyDescent="0.2">
      <c r="O47059" s="62"/>
    </row>
    <row r="47060" spans="15:15" x14ac:dyDescent="0.2">
      <c r="O47060" s="62"/>
    </row>
    <row r="47061" spans="15:15" x14ac:dyDescent="0.2">
      <c r="O47061" s="62"/>
    </row>
    <row r="47062" spans="15:15" x14ac:dyDescent="0.2">
      <c r="O47062" s="62"/>
    </row>
    <row r="47063" spans="15:15" x14ac:dyDescent="0.2">
      <c r="O47063" s="62"/>
    </row>
    <row r="47064" spans="15:15" x14ac:dyDescent="0.2">
      <c r="O47064" s="62"/>
    </row>
    <row r="47065" spans="15:15" x14ac:dyDescent="0.2">
      <c r="O47065" s="62"/>
    </row>
    <row r="47066" spans="15:15" x14ac:dyDescent="0.2">
      <c r="O47066" s="62"/>
    </row>
    <row r="47067" spans="15:15" x14ac:dyDescent="0.2">
      <c r="O47067" s="62"/>
    </row>
    <row r="47068" spans="15:15" x14ac:dyDescent="0.2">
      <c r="O47068" s="62"/>
    </row>
    <row r="47069" spans="15:15" x14ac:dyDescent="0.2">
      <c r="O47069" s="62"/>
    </row>
    <row r="47070" spans="15:15" x14ac:dyDescent="0.2">
      <c r="O47070" s="62"/>
    </row>
    <row r="47071" spans="15:15" x14ac:dyDescent="0.2">
      <c r="O47071" s="62"/>
    </row>
    <row r="47072" spans="15:15" x14ac:dyDescent="0.2">
      <c r="O47072" s="62"/>
    </row>
    <row r="47073" spans="15:15" x14ac:dyDescent="0.2">
      <c r="O47073" s="62"/>
    </row>
    <row r="47074" spans="15:15" x14ac:dyDescent="0.2">
      <c r="O47074" s="62"/>
    </row>
    <row r="47075" spans="15:15" x14ac:dyDescent="0.2">
      <c r="O47075" s="62"/>
    </row>
    <row r="47076" spans="15:15" x14ac:dyDescent="0.2">
      <c r="O47076" s="62"/>
    </row>
    <row r="47077" spans="15:15" x14ac:dyDescent="0.2">
      <c r="O47077" s="62"/>
    </row>
    <row r="47078" spans="15:15" x14ac:dyDescent="0.2">
      <c r="O47078" s="62"/>
    </row>
    <row r="47079" spans="15:15" x14ac:dyDescent="0.2">
      <c r="O47079" s="62"/>
    </row>
    <row r="47080" spans="15:15" x14ac:dyDescent="0.2">
      <c r="O47080" s="62"/>
    </row>
    <row r="47081" spans="15:15" x14ac:dyDescent="0.2">
      <c r="O47081" s="62"/>
    </row>
    <row r="47082" spans="15:15" x14ac:dyDescent="0.2">
      <c r="O47082" s="62"/>
    </row>
    <row r="47083" spans="15:15" x14ac:dyDescent="0.2">
      <c r="O47083" s="62"/>
    </row>
    <row r="47084" spans="15:15" x14ac:dyDescent="0.2">
      <c r="O47084" s="62"/>
    </row>
    <row r="47085" spans="15:15" x14ac:dyDescent="0.2">
      <c r="O47085" s="62"/>
    </row>
    <row r="47086" spans="15:15" x14ac:dyDescent="0.2">
      <c r="O47086" s="62"/>
    </row>
    <row r="47087" spans="15:15" x14ac:dyDescent="0.2">
      <c r="O47087" s="62"/>
    </row>
    <row r="47088" spans="15:15" x14ac:dyDescent="0.2">
      <c r="O47088" s="62"/>
    </row>
    <row r="47089" spans="15:15" x14ac:dyDescent="0.2">
      <c r="O47089" s="62"/>
    </row>
    <row r="47090" spans="15:15" x14ac:dyDescent="0.2">
      <c r="O47090" s="62"/>
    </row>
    <row r="47091" spans="15:15" x14ac:dyDescent="0.2">
      <c r="O47091" s="62"/>
    </row>
    <row r="47092" spans="15:15" x14ac:dyDescent="0.2">
      <c r="O47092" s="62"/>
    </row>
    <row r="47093" spans="15:15" x14ac:dyDescent="0.2">
      <c r="O47093" s="62"/>
    </row>
    <row r="47094" spans="15:15" x14ac:dyDescent="0.2">
      <c r="O47094" s="62"/>
    </row>
    <row r="47095" spans="15:15" x14ac:dyDescent="0.2">
      <c r="O47095" s="62"/>
    </row>
    <row r="47096" spans="15:15" x14ac:dyDescent="0.2">
      <c r="O47096" s="62"/>
    </row>
    <row r="47097" spans="15:15" x14ac:dyDescent="0.2">
      <c r="O47097" s="62"/>
    </row>
    <row r="47098" spans="15:15" x14ac:dyDescent="0.2">
      <c r="O47098" s="62"/>
    </row>
    <row r="47099" spans="15:15" x14ac:dyDescent="0.2">
      <c r="O47099" s="62"/>
    </row>
    <row r="47100" spans="15:15" x14ac:dyDescent="0.2">
      <c r="O47100" s="62"/>
    </row>
    <row r="47101" spans="15:15" x14ac:dyDescent="0.2">
      <c r="O47101" s="62"/>
    </row>
    <row r="47102" spans="15:15" x14ac:dyDescent="0.2">
      <c r="O47102" s="62"/>
    </row>
    <row r="47103" spans="15:15" x14ac:dyDescent="0.2">
      <c r="O47103" s="62"/>
    </row>
    <row r="47104" spans="15:15" x14ac:dyDescent="0.2">
      <c r="O47104" s="62"/>
    </row>
    <row r="47105" spans="15:15" x14ac:dyDescent="0.2">
      <c r="O47105" s="62"/>
    </row>
    <row r="47106" spans="15:15" x14ac:dyDescent="0.2">
      <c r="O47106" s="62"/>
    </row>
    <row r="47107" spans="15:15" x14ac:dyDescent="0.2">
      <c r="O47107" s="62"/>
    </row>
    <row r="47108" spans="15:15" x14ac:dyDescent="0.2">
      <c r="O47108" s="62"/>
    </row>
    <row r="47109" spans="15:15" x14ac:dyDescent="0.2">
      <c r="O47109" s="62"/>
    </row>
    <row r="47110" spans="15:15" x14ac:dyDescent="0.2">
      <c r="O47110" s="62"/>
    </row>
    <row r="47111" spans="15:15" x14ac:dyDescent="0.2">
      <c r="O47111" s="62"/>
    </row>
    <row r="47112" spans="15:15" x14ac:dyDescent="0.2">
      <c r="O47112" s="62"/>
    </row>
    <row r="47113" spans="15:15" x14ac:dyDescent="0.2">
      <c r="O47113" s="62"/>
    </row>
    <row r="47114" spans="15:15" x14ac:dyDescent="0.2">
      <c r="O47114" s="62"/>
    </row>
    <row r="47115" spans="15:15" x14ac:dyDescent="0.2">
      <c r="O47115" s="62"/>
    </row>
    <row r="47116" spans="15:15" x14ac:dyDescent="0.2">
      <c r="O47116" s="62"/>
    </row>
    <row r="47117" spans="15:15" x14ac:dyDescent="0.2">
      <c r="O47117" s="62"/>
    </row>
    <row r="47118" spans="15:15" x14ac:dyDescent="0.2">
      <c r="O47118" s="62"/>
    </row>
    <row r="47119" spans="15:15" x14ac:dyDescent="0.2">
      <c r="O47119" s="62"/>
    </row>
    <row r="47120" spans="15:15" x14ac:dyDescent="0.2">
      <c r="O47120" s="62"/>
    </row>
    <row r="47121" spans="15:15" x14ac:dyDescent="0.2">
      <c r="O47121" s="62"/>
    </row>
    <row r="47122" spans="15:15" x14ac:dyDescent="0.2">
      <c r="O47122" s="62"/>
    </row>
    <row r="47123" spans="15:15" x14ac:dyDescent="0.2">
      <c r="O47123" s="62"/>
    </row>
    <row r="47124" spans="15:15" x14ac:dyDescent="0.2">
      <c r="O47124" s="62"/>
    </row>
    <row r="47125" spans="15:15" x14ac:dyDescent="0.2">
      <c r="O47125" s="62"/>
    </row>
    <row r="47126" spans="15:15" x14ac:dyDescent="0.2">
      <c r="O47126" s="62"/>
    </row>
    <row r="47127" spans="15:15" x14ac:dyDescent="0.2">
      <c r="O47127" s="62"/>
    </row>
    <row r="47128" spans="15:15" x14ac:dyDescent="0.2">
      <c r="O47128" s="62"/>
    </row>
    <row r="47129" spans="15:15" x14ac:dyDescent="0.2">
      <c r="O47129" s="62"/>
    </row>
    <row r="47130" spans="15:15" x14ac:dyDescent="0.2">
      <c r="O47130" s="62"/>
    </row>
    <row r="47131" spans="15:15" x14ac:dyDescent="0.2">
      <c r="O47131" s="62"/>
    </row>
    <row r="47132" spans="15:15" x14ac:dyDescent="0.2">
      <c r="O47132" s="62"/>
    </row>
    <row r="47133" spans="15:15" x14ac:dyDescent="0.2">
      <c r="O47133" s="62"/>
    </row>
    <row r="47134" spans="15:15" x14ac:dyDescent="0.2">
      <c r="O47134" s="62"/>
    </row>
    <row r="47135" spans="15:15" x14ac:dyDescent="0.2">
      <c r="O47135" s="62"/>
    </row>
    <row r="47136" spans="15:15" x14ac:dyDescent="0.2">
      <c r="O47136" s="62"/>
    </row>
    <row r="47137" spans="15:15" x14ac:dyDescent="0.2">
      <c r="O47137" s="62"/>
    </row>
    <row r="47138" spans="15:15" x14ac:dyDescent="0.2">
      <c r="O47138" s="62"/>
    </row>
    <row r="47139" spans="15:15" x14ac:dyDescent="0.2">
      <c r="O47139" s="62"/>
    </row>
    <row r="47140" spans="15:15" x14ac:dyDescent="0.2">
      <c r="O47140" s="62"/>
    </row>
    <row r="47141" spans="15:15" x14ac:dyDescent="0.2">
      <c r="O47141" s="62"/>
    </row>
    <row r="47142" spans="15:15" x14ac:dyDescent="0.2">
      <c r="O47142" s="62"/>
    </row>
    <row r="47143" spans="15:15" x14ac:dyDescent="0.2">
      <c r="O47143" s="62"/>
    </row>
    <row r="47144" spans="15:15" x14ac:dyDescent="0.2">
      <c r="O47144" s="62"/>
    </row>
    <row r="47145" spans="15:15" x14ac:dyDescent="0.2">
      <c r="O47145" s="62"/>
    </row>
    <row r="47146" spans="15:15" x14ac:dyDescent="0.2">
      <c r="O47146" s="62"/>
    </row>
    <row r="47147" spans="15:15" x14ac:dyDescent="0.2">
      <c r="O47147" s="62"/>
    </row>
    <row r="47148" spans="15:15" x14ac:dyDescent="0.2">
      <c r="O47148" s="62"/>
    </row>
    <row r="47149" spans="15:15" x14ac:dyDescent="0.2">
      <c r="O47149" s="62"/>
    </row>
    <row r="47150" spans="15:15" x14ac:dyDescent="0.2">
      <c r="O47150" s="62"/>
    </row>
    <row r="47151" spans="15:15" x14ac:dyDescent="0.2">
      <c r="O47151" s="62"/>
    </row>
    <row r="47152" spans="15:15" x14ac:dyDescent="0.2">
      <c r="O47152" s="62"/>
    </row>
    <row r="47153" spans="15:15" x14ac:dyDescent="0.2">
      <c r="O47153" s="62"/>
    </row>
    <row r="47154" spans="15:15" x14ac:dyDescent="0.2">
      <c r="O47154" s="62"/>
    </row>
    <row r="47155" spans="15:15" x14ac:dyDescent="0.2">
      <c r="O47155" s="62"/>
    </row>
    <row r="47156" spans="15:15" x14ac:dyDescent="0.2">
      <c r="O47156" s="62"/>
    </row>
    <row r="47157" spans="15:15" x14ac:dyDescent="0.2">
      <c r="O47157" s="62"/>
    </row>
    <row r="47158" spans="15:15" x14ac:dyDescent="0.2">
      <c r="O47158" s="62"/>
    </row>
    <row r="47159" spans="15:15" x14ac:dyDescent="0.2">
      <c r="O47159" s="62"/>
    </row>
    <row r="47160" spans="15:15" x14ac:dyDescent="0.2">
      <c r="O47160" s="62"/>
    </row>
    <row r="47161" spans="15:15" x14ac:dyDescent="0.2">
      <c r="O47161" s="62"/>
    </row>
    <row r="47162" spans="15:15" x14ac:dyDescent="0.2">
      <c r="O47162" s="62"/>
    </row>
    <row r="47163" spans="15:15" x14ac:dyDescent="0.2">
      <c r="O47163" s="62"/>
    </row>
    <row r="47164" spans="15:15" x14ac:dyDescent="0.2">
      <c r="O47164" s="62"/>
    </row>
    <row r="47165" spans="15:15" x14ac:dyDescent="0.2">
      <c r="O47165" s="62"/>
    </row>
    <row r="47166" spans="15:15" x14ac:dyDescent="0.2">
      <c r="O47166" s="62"/>
    </row>
    <row r="47167" spans="15:15" x14ac:dyDescent="0.2">
      <c r="O47167" s="62"/>
    </row>
    <row r="47168" spans="15:15" x14ac:dyDescent="0.2">
      <c r="O47168" s="62"/>
    </row>
    <row r="47169" spans="15:15" x14ac:dyDescent="0.2">
      <c r="O47169" s="62"/>
    </row>
    <row r="47170" spans="15:15" x14ac:dyDescent="0.2">
      <c r="O47170" s="62"/>
    </row>
    <row r="47171" spans="15:15" x14ac:dyDescent="0.2">
      <c r="O47171" s="62"/>
    </row>
    <row r="47172" spans="15:15" x14ac:dyDescent="0.2">
      <c r="O47172" s="62"/>
    </row>
    <row r="47173" spans="15:15" x14ac:dyDescent="0.2">
      <c r="O47173" s="62"/>
    </row>
    <row r="47174" spans="15:15" x14ac:dyDescent="0.2">
      <c r="O47174" s="62"/>
    </row>
    <row r="47175" spans="15:15" x14ac:dyDescent="0.2">
      <c r="O47175" s="62"/>
    </row>
    <row r="47176" spans="15:15" x14ac:dyDescent="0.2">
      <c r="O47176" s="62"/>
    </row>
    <row r="47177" spans="15:15" x14ac:dyDescent="0.2">
      <c r="O47177" s="62"/>
    </row>
    <row r="47178" spans="15:15" x14ac:dyDescent="0.2">
      <c r="O47178" s="62"/>
    </row>
    <row r="47179" spans="15:15" x14ac:dyDescent="0.2">
      <c r="O47179" s="62"/>
    </row>
    <row r="47180" spans="15:15" x14ac:dyDescent="0.2">
      <c r="O47180" s="62"/>
    </row>
    <row r="47181" spans="15:15" x14ac:dyDescent="0.2">
      <c r="O47181" s="62"/>
    </row>
    <row r="47182" spans="15:15" x14ac:dyDescent="0.2">
      <c r="O47182" s="62"/>
    </row>
    <row r="47183" spans="15:15" x14ac:dyDescent="0.2">
      <c r="O47183" s="62"/>
    </row>
    <row r="47184" spans="15:15" x14ac:dyDescent="0.2">
      <c r="O47184" s="62"/>
    </row>
    <row r="47185" spans="15:15" x14ac:dyDescent="0.2">
      <c r="O47185" s="62"/>
    </row>
    <row r="47186" spans="15:15" x14ac:dyDescent="0.2">
      <c r="O47186" s="62"/>
    </row>
    <row r="47187" spans="15:15" x14ac:dyDescent="0.2">
      <c r="O47187" s="62"/>
    </row>
    <row r="47188" spans="15:15" x14ac:dyDescent="0.2">
      <c r="O47188" s="62"/>
    </row>
    <row r="47189" spans="15:15" x14ac:dyDescent="0.2">
      <c r="O47189" s="62"/>
    </row>
    <row r="47190" spans="15:15" x14ac:dyDescent="0.2">
      <c r="O47190" s="62"/>
    </row>
    <row r="47191" spans="15:15" x14ac:dyDescent="0.2">
      <c r="O47191" s="62"/>
    </row>
    <row r="47192" spans="15:15" x14ac:dyDescent="0.2">
      <c r="O47192" s="62"/>
    </row>
    <row r="47193" spans="15:15" x14ac:dyDescent="0.2">
      <c r="O47193" s="62"/>
    </row>
    <row r="47194" spans="15:15" x14ac:dyDescent="0.2">
      <c r="O47194" s="62"/>
    </row>
    <row r="47195" spans="15:15" x14ac:dyDescent="0.2">
      <c r="O47195" s="62"/>
    </row>
    <row r="47196" spans="15:15" x14ac:dyDescent="0.2">
      <c r="O47196" s="62"/>
    </row>
    <row r="47197" spans="15:15" x14ac:dyDescent="0.2">
      <c r="O47197" s="62"/>
    </row>
    <row r="47198" spans="15:15" x14ac:dyDescent="0.2">
      <c r="O47198" s="62"/>
    </row>
    <row r="47199" spans="15:15" x14ac:dyDescent="0.2">
      <c r="O47199" s="62"/>
    </row>
    <row r="47200" spans="15:15" x14ac:dyDescent="0.2">
      <c r="O47200" s="62"/>
    </row>
    <row r="47201" spans="15:15" x14ac:dyDescent="0.2">
      <c r="O47201" s="62"/>
    </row>
    <row r="47202" spans="15:15" x14ac:dyDescent="0.2">
      <c r="O47202" s="62"/>
    </row>
    <row r="47203" spans="15:15" x14ac:dyDescent="0.2">
      <c r="O47203" s="62"/>
    </row>
    <row r="47204" spans="15:15" x14ac:dyDescent="0.2">
      <c r="O47204" s="62"/>
    </row>
    <row r="47205" spans="15:15" x14ac:dyDescent="0.2">
      <c r="O47205" s="62"/>
    </row>
    <row r="47206" spans="15:15" x14ac:dyDescent="0.2">
      <c r="O47206" s="62"/>
    </row>
    <row r="47207" spans="15:15" x14ac:dyDescent="0.2">
      <c r="O47207" s="62"/>
    </row>
    <row r="47208" spans="15:15" x14ac:dyDescent="0.2">
      <c r="O47208" s="62"/>
    </row>
    <row r="47209" spans="15:15" x14ac:dyDescent="0.2">
      <c r="O47209" s="62"/>
    </row>
    <row r="47210" spans="15:15" x14ac:dyDescent="0.2">
      <c r="O47210" s="62"/>
    </row>
    <row r="47211" spans="15:15" x14ac:dyDescent="0.2">
      <c r="O47211" s="62"/>
    </row>
    <row r="47212" spans="15:15" x14ac:dyDescent="0.2">
      <c r="O47212" s="62"/>
    </row>
    <row r="47213" spans="15:15" x14ac:dyDescent="0.2">
      <c r="O47213" s="62"/>
    </row>
    <row r="47214" spans="15:15" x14ac:dyDescent="0.2">
      <c r="O47214" s="62"/>
    </row>
    <row r="47215" spans="15:15" x14ac:dyDescent="0.2">
      <c r="O47215" s="62"/>
    </row>
    <row r="47216" spans="15:15" x14ac:dyDescent="0.2">
      <c r="O47216" s="62"/>
    </row>
    <row r="47217" spans="15:15" x14ac:dyDescent="0.2">
      <c r="O47217" s="62"/>
    </row>
    <row r="47218" spans="15:15" x14ac:dyDescent="0.2">
      <c r="O47218" s="62"/>
    </row>
    <row r="47219" spans="15:15" x14ac:dyDescent="0.2">
      <c r="O47219" s="62"/>
    </row>
    <row r="47220" spans="15:15" x14ac:dyDescent="0.2">
      <c r="O47220" s="62"/>
    </row>
    <row r="47221" spans="15:15" x14ac:dyDescent="0.2">
      <c r="O47221" s="62"/>
    </row>
    <row r="47222" spans="15:15" x14ac:dyDescent="0.2">
      <c r="O47222" s="62"/>
    </row>
    <row r="47223" spans="15:15" x14ac:dyDescent="0.2">
      <c r="O47223" s="62"/>
    </row>
    <row r="47224" spans="15:15" x14ac:dyDescent="0.2">
      <c r="O47224" s="62"/>
    </row>
    <row r="47225" spans="15:15" x14ac:dyDescent="0.2">
      <c r="O47225" s="62"/>
    </row>
    <row r="47226" spans="15:15" x14ac:dyDescent="0.2">
      <c r="O47226" s="62"/>
    </row>
    <row r="47227" spans="15:15" x14ac:dyDescent="0.2">
      <c r="O47227" s="62"/>
    </row>
    <row r="47228" spans="15:15" x14ac:dyDescent="0.2">
      <c r="O47228" s="62"/>
    </row>
    <row r="47229" spans="15:15" x14ac:dyDescent="0.2">
      <c r="O47229" s="62"/>
    </row>
    <row r="47230" spans="15:15" x14ac:dyDescent="0.2">
      <c r="O47230" s="62"/>
    </row>
    <row r="47231" spans="15:15" x14ac:dyDescent="0.2">
      <c r="O47231" s="62"/>
    </row>
    <row r="47232" spans="15:15" x14ac:dyDescent="0.2">
      <c r="O47232" s="62"/>
    </row>
    <row r="47233" spans="15:15" x14ac:dyDescent="0.2">
      <c r="O47233" s="62"/>
    </row>
    <row r="47234" spans="15:15" x14ac:dyDescent="0.2">
      <c r="O47234" s="62"/>
    </row>
    <row r="47235" spans="15:15" x14ac:dyDescent="0.2">
      <c r="O47235" s="62"/>
    </row>
    <row r="47236" spans="15:15" x14ac:dyDescent="0.2">
      <c r="O47236" s="62"/>
    </row>
    <row r="47237" spans="15:15" x14ac:dyDescent="0.2">
      <c r="O47237" s="62"/>
    </row>
    <row r="47238" spans="15:15" x14ac:dyDescent="0.2">
      <c r="O47238" s="62"/>
    </row>
    <row r="47239" spans="15:15" x14ac:dyDescent="0.2">
      <c r="O47239" s="62"/>
    </row>
    <row r="47240" spans="15:15" x14ac:dyDescent="0.2">
      <c r="O47240" s="62"/>
    </row>
    <row r="47241" spans="15:15" x14ac:dyDescent="0.2">
      <c r="O47241" s="62"/>
    </row>
    <row r="47242" spans="15:15" x14ac:dyDescent="0.2">
      <c r="O47242" s="62"/>
    </row>
    <row r="47243" spans="15:15" x14ac:dyDescent="0.2">
      <c r="O47243" s="62"/>
    </row>
    <row r="47244" spans="15:15" x14ac:dyDescent="0.2">
      <c r="O47244" s="62"/>
    </row>
    <row r="47245" spans="15:15" x14ac:dyDescent="0.2">
      <c r="O47245" s="62"/>
    </row>
    <row r="47246" spans="15:15" x14ac:dyDescent="0.2">
      <c r="O47246" s="62"/>
    </row>
    <row r="47247" spans="15:15" x14ac:dyDescent="0.2">
      <c r="O47247" s="62"/>
    </row>
    <row r="47248" spans="15:15" x14ac:dyDescent="0.2">
      <c r="O47248" s="62"/>
    </row>
    <row r="47249" spans="15:15" x14ac:dyDescent="0.2">
      <c r="O47249" s="62"/>
    </row>
    <row r="47250" spans="15:15" x14ac:dyDescent="0.2">
      <c r="O47250" s="62"/>
    </row>
    <row r="47251" spans="15:15" x14ac:dyDescent="0.2">
      <c r="O47251" s="62"/>
    </row>
    <row r="47252" spans="15:15" x14ac:dyDescent="0.2">
      <c r="O47252" s="62"/>
    </row>
    <row r="47253" spans="15:15" x14ac:dyDescent="0.2">
      <c r="O47253" s="62"/>
    </row>
    <row r="47254" spans="15:15" x14ac:dyDescent="0.2">
      <c r="O47254" s="62"/>
    </row>
    <row r="47255" spans="15:15" x14ac:dyDescent="0.2">
      <c r="O47255" s="62"/>
    </row>
    <row r="47256" spans="15:15" x14ac:dyDescent="0.2">
      <c r="O47256" s="62"/>
    </row>
    <row r="47257" spans="15:15" x14ac:dyDescent="0.2">
      <c r="O47257" s="62"/>
    </row>
    <row r="47258" spans="15:15" x14ac:dyDescent="0.2">
      <c r="O47258" s="62"/>
    </row>
    <row r="47259" spans="15:15" x14ac:dyDescent="0.2">
      <c r="O47259" s="62"/>
    </row>
    <row r="47260" spans="15:15" x14ac:dyDescent="0.2">
      <c r="O47260" s="62"/>
    </row>
    <row r="47261" spans="15:15" x14ac:dyDescent="0.2">
      <c r="O47261" s="62"/>
    </row>
    <row r="47262" spans="15:15" x14ac:dyDescent="0.2">
      <c r="O47262" s="62"/>
    </row>
    <row r="47263" spans="15:15" x14ac:dyDescent="0.2">
      <c r="O47263" s="62"/>
    </row>
    <row r="47264" spans="15:15" x14ac:dyDescent="0.2">
      <c r="O47264" s="62"/>
    </row>
    <row r="47265" spans="15:15" x14ac:dyDescent="0.2">
      <c r="O47265" s="62"/>
    </row>
    <row r="47266" spans="15:15" x14ac:dyDescent="0.2">
      <c r="O47266" s="62"/>
    </row>
    <row r="47267" spans="15:15" x14ac:dyDescent="0.2">
      <c r="O47267" s="62"/>
    </row>
    <row r="47268" spans="15:15" x14ac:dyDescent="0.2">
      <c r="O47268" s="62"/>
    </row>
    <row r="47269" spans="15:15" x14ac:dyDescent="0.2">
      <c r="O47269" s="62"/>
    </row>
    <row r="47270" spans="15:15" x14ac:dyDescent="0.2">
      <c r="O47270" s="62"/>
    </row>
    <row r="47271" spans="15:15" x14ac:dyDescent="0.2">
      <c r="O47271" s="62"/>
    </row>
    <row r="47272" spans="15:15" x14ac:dyDescent="0.2">
      <c r="O47272" s="62"/>
    </row>
    <row r="47273" spans="15:15" x14ac:dyDescent="0.2">
      <c r="O47273" s="62"/>
    </row>
    <row r="47274" spans="15:15" x14ac:dyDescent="0.2">
      <c r="O47274" s="62"/>
    </row>
    <row r="47275" spans="15:15" x14ac:dyDescent="0.2">
      <c r="O47275" s="62"/>
    </row>
    <row r="47276" spans="15:15" x14ac:dyDescent="0.2">
      <c r="O47276" s="62"/>
    </row>
    <row r="47277" spans="15:15" x14ac:dyDescent="0.2">
      <c r="O47277" s="62"/>
    </row>
    <row r="47278" spans="15:15" x14ac:dyDescent="0.2">
      <c r="O47278" s="62"/>
    </row>
    <row r="47279" spans="15:15" x14ac:dyDescent="0.2">
      <c r="O47279" s="62"/>
    </row>
    <row r="47280" spans="15:15" x14ac:dyDescent="0.2">
      <c r="O47280" s="62"/>
    </row>
    <row r="47281" spans="15:15" x14ac:dyDescent="0.2">
      <c r="O47281" s="62"/>
    </row>
    <row r="47282" spans="15:15" x14ac:dyDescent="0.2">
      <c r="O47282" s="62"/>
    </row>
    <row r="47283" spans="15:15" x14ac:dyDescent="0.2">
      <c r="O47283" s="62"/>
    </row>
    <row r="47284" spans="15:15" x14ac:dyDescent="0.2">
      <c r="O47284" s="62"/>
    </row>
    <row r="47285" spans="15:15" x14ac:dyDescent="0.2">
      <c r="O47285" s="62"/>
    </row>
    <row r="47286" spans="15:15" x14ac:dyDescent="0.2">
      <c r="O47286" s="62"/>
    </row>
    <row r="47287" spans="15:15" x14ac:dyDescent="0.2">
      <c r="O47287" s="62"/>
    </row>
    <row r="47288" spans="15:15" x14ac:dyDescent="0.2">
      <c r="O47288" s="62"/>
    </row>
    <row r="47289" spans="15:15" x14ac:dyDescent="0.2">
      <c r="O47289" s="62"/>
    </row>
    <row r="47290" spans="15:15" x14ac:dyDescent="0.2">
      <c r="O47290" s="62"/>
    </row>
    <row r="47291" spans="15:15" x14ac:dyDescent="0.2">
      <c r="O47291" s="62"/>
    </row>
    <row r="47292" spans="15:15" x14ac:dyDescent="0.2">
      <c r="O47292" s="62"/>
    </row>
    <row r="47293" spans="15:15" x14ac:dyDescent="0.2">
      <c r="O47293" s="62"/>
    </row>
    <row r="47294" spans="15:15" x14ac:dyDescent="0.2">
      <c r="O47294" s="62"/>
    </row>
    <row r="47295" spans="15:15" x14ac:dyDescent="0.2">
      <c r="O47295" s="62"/>
    </row>
    <row r="47296" spans="15:15" x14ac:dyDescent="0.2">
      <c r="O47296" s="62"/>
    </row>
    <row r="47297" spans="15:15" x14ac:dyDescent="0.2">
      <c r="O47297" s="62"/>
    </row>
    <row r="47298" spans="15:15" x14ac:dyDescent="0.2">
      <c r="O47298" s="62"/>
    </row>
    <row r="47299" spans="15:15" x14ac:dyDescent="0.2">
      <c r="O47299" s="62"/>
    </row>
    <row r="47300" spans="15:15" x14ac:dyDescent="0.2">
      <c r="O47300" s="62"/>
    </row>
    <row r="47301" spans="15:15" x14ac:dyDescent="0.2">
      <c r="O47301" s="62"/>
    </row>
    <row r="47302" spans="15:15" x14ac:dyDescent="0.2">
      <c r="O47302" s="62"/>
    </row>
    <row r="47303" spans="15:15" x14ac:dyDescent="0.2">
      <c r="O47303" s="62"/>
    </row>
    <row r="47304" spans="15:15" x14ac:dyDescent="0.2">
      <c r="O47304" s="62"/>
    </row>
    <row r="47305" spans="15:15" x14ac:dyDescent="0.2">
      <c r="O47305" s="62"/>
    </row>
    <row r="47306" spans="15:15" x14ac:dyDescent="0.2">
      <c r="O47306" s="62"/>
    </row>
    <row r="47307" spans="15:15" x14ac:dyDescent="0.2">
      <c r="O47307" s="62"/>
    </row>
    <row r="47308" spans="15:15" x14ac:dyDescent="0.2">
      <c r="O47308" s="62"/>
    </row>
    <row r="47309" spans="15:15" x14ac:dyDescent="0.2">
      <c r="O47309" s="62"/>
    </row>
    <row r="47310" spans="15:15" x14ac:dyDescent="0.2">
      <c r="O47310" s="62"/>
    </row>
    <row r="47311" spans="15:15" x14ac:dyDescent="0.2">
      <c r="O47311" s="62"/>
    </row>
    <row r="47312" spans="15:15" x14ac:dyDescent="0.2">
      <c r="O47312" s="62"/>
    </row>
    <row r="47313" spans="15:15" x14ac:dyDescent="0.2">
      <c r="O47313" s="62"/>
    </row>
    <row r="47314" spans="15:15" x14ac:dyDescent="0.2">
      <c r="O47314" s="62"/>
    </row>
    <row r="47315" spans="15:15" x14ac:dyDescent="0.2">
      <c r="O47315" s="62"/>
    </row>
    <row r="47316" spans="15:15" x14ac:dyDescent="0.2">
      <c r="O47316" s="62"/>
    </row>
    <row r="47317" spans="15:15" x14ac:dyDescent="0.2">
      <c r="O47317" s="62"/>
    </row>
    <row r="47318" spans="15:15" x14ac:dyDescent="0.2">
      <c r="O47318" s="62"/>
    </row>
    <row r="47319" spans="15:15" x14ac:dyDescent="0.2">
      <c r="O47319" s="62"/>
    </row>
    <row r="47320" spans="15:15" x14ac:dyDescent="0.2">
      <c r="O47320" s="62"/>
    </row>
    <row r="47321" spans="15:15" x14ac:dyDescent="0.2">
      <c r="O47321" s="62"/>
    </row>
    <row r="47322" spans="15:15" x14ac:dyDescent="0.2">
      <c r="O47322" s="62"/>
    </row>
    <row r="47323" spans="15:15" x14ac:dyDescent="0.2">
      <c r="O47323" s="62"/>
    </row>
    <row r="47324" spans="15:15" x14ac:dyDescent="0.2">
      <c r="O47324" s="62"/>
    </row>
    <row r="47325" spans="15:15" x14ac:dyDescent="0.2">
      <c r="O47325" s="62"/>
    </row>
    <row r="47326" spans="15:15" x14ac:dyDescent="0.2">
      <c r="O47326" s="62"/>
    </row>
    <row r="47327" spans="15:15" x14ac:dyDescent="0.2">
      <c r="O47327" s="62"/>
    </row>
    <row r="47328" spans="15:15" x14ac:dyDescent="0.2">
      <c r="O47328" s="62"/>
    </row>
    <row r="47329" spans="15:15" x14ac:dyDescent="0.2">
      <c r="O47329" s="62"/>
    </row>
    <row r="47330" spans="15:15" x14ac:dyDescent="0.2">
      <c r="O47330" s="62"/>
    </row>
    <row r="47331" spans="15:15" x14ac:dyDescent="0.2">
      <c r="O47331" s="62"/>
    </row>
    <row r="47332" spans="15:15" x14ac:dyDescent="0.2">
      <c r="O47332" s="62"/>
    </row>
    <row r="47333" spans="15:15" x14ac:dyDescent="0.2">
      <c r="O47333" s="62"/>
    </row>
    <row r="47334" spans="15:15" x14ac:dyDescent="0.2">
      <c r="O47334" s="62"/>
    </row>
    <row r="47335" spans="15:15" x14ac:dyDescent="0.2">
      <c r="O47335" s="62"/>
    </row>
    <row r="47336" spans="15:15" x14ac:dyDescent="0.2">
      <c r="O47336" s="62"/>
    </row>
    <row r="47337" spans="15:15" x14ac:dyDescent="0.2">
      <c r="O47337" s="62"/>
    </row>
    <row r="47338" spans="15:15" x14ac:dyDescent="0.2">
      <c r="O47338" s="62"/>
    </row>
    <row r="47339" spans="15:15" x14ac:dyDescent="0.2">
      <c r="O47339" s="62"/>
    </row>
    <row r="47340" spans="15:15" x14ac:dyDescent="0.2">
      <c r="O47340" s="62"/>
    </row>
    <row r="47341" spans="15:15" x14ac:dyDescent="0.2">
      <c r="O47341" s="62"/>
    </row>
    <row r="47342" spans="15:15" x14ac:dyDescent="0.2">
      <c r="O47342" s="62"/>
    </row>
    <row r="47343" spans="15:15" x14ac:dyDescent="0.2">
      <c r="O47343" s="62"/>
    </row>
    <row r="47344" spans="15:15" x14ac:dyDescent="0.2">
      <c r="O47344" s="62"/>
    </row>
    <row r="47345" spans="15:15" x14ac:dyDescent="0.2">
      <c r="O47345" s="62"/>
    </row>
    <row r="47346" spans="15:15" x14ac:dyDescent="0.2">
      <c r="O47346" s="62"/>
    </row>
    <row r="47347" spans="15:15" x14ac:dyDescent="0.2">
      <c r="O47347" s="62"/>
    </row>
    <row r="47348" spans="15:15" x14ac:dyDescent="0.2">
      <c r="O47348" s="62"/>
    </row>
    <row r="47349" spans="15:15" x14ac:dyDescent="0.2">
      <c r="O47349" s="62"/>
    </row>
    <row r="47350" spans="15:15" x14ac:dyDescent="0.2">
      <c r="O47350" s="62"/>
    </row>
    <row r="47351" spans="15:15" x14ac:dyDescent="0.2">
      <c r="O47351" s="62"/>
    </row>
    <row r="47352" spans="15:15" x14ac:dyDescent="0.2">
      <c r="O47352" s="62"/>
    </row>
    <row r="47353" spans="15:15" x14ac:dyDescent="0.2">
      <c r="O47353" s="62"/>
    </row>
    <row r="47354" spans="15:15" x14ac:dyDescent="0.2">
      <c r="O47354" s="62"/>
    </row>
    <row r="47355" spans="15:15" x14ac:dyDescent="0.2">
      <c r="O47355" s="62"/>
    </row>
    <row r="47356" spans="15:15" x14ac:dyDescent="0.2">
      <c r="O47356" s="62"/>
    </row>
    <row r="47357" spans="15:15" x14ac:dyDescent="0.2">
      <c r="O47357" s="62"/>
    </row>
    <row r="47358" spans="15:15" x14ac:dyDescent="0.2">
      <c r="O47358" s="62"/>
    </row>
    <row r="47359" spans="15:15" x14ac:dyDescent="0.2">
      <c r="O47359" s="62"/>
    </row>
    <row r="47360" spans="15:15" x14ac:dyDescent="0.2">
      <c r="O47360" s="62"/>
    </row>
    <row r="47361" spans="15:15" x14ac:dyDescent="0.2">
      <c r="O47361" s="62"/>
    </row>
    <row r="47362" spans="15:15" x14ac:dyDescent="0.2">
      <c r="O47362" s="62"/>
    </row>
    <row r="47363" spans="15:15" x14ac:dyDescent="0.2">
      <c r="O47363" s="62"/>
    </row>
    <row r="47364" spans="15:15" x14ac:dyDescent="0.2">
      <c r="O47364" s="62"/>
    </row>
    <row r="47365" spans="15:15" x14ac:dyDescent="0.2">
      <c r="O47365" s="62"/>
    </row>
    <row r="47366" spans="15:15" x14ac:dyDescent="0.2">
      <c r="O47366" s="62"/>
    </row>
    <row r="47367" spans="15:15" x14ac:dyDescent="0.2">
      <c r="O47367" s="62"/>
    </row>
    <row r="47368" spans="15:15" x14ac:dyDescent="0.2">
      <c r="O47368" s="62"/>
    </row>
    <row r="47369" spans="15:15" x14ac:dyDescent="0.2">
      <c r="O47369" s="62"/>
    </row>
    <row r="47370" spans="15:15" x14ac:dyDescent="0.2">
      <c r="O47370" s="62"/>
    </row>
    <row r="47371" spans="15:15" x14ac:dyDescent="0.2">
      <c r="O47371" s="62"/>
    </row>
    <row r="47372" spans="15:15" x14ac:dyDescent="0.2">
      <c r="O47372" s="62"/>
    </row>
    <row r="47373" spans="15:15" x14ac:dyDescent="0.2">
      <c r="O47373" s="62"/>
    </row>
    <row r="47374" spans="15:15" x14ac:dyDescent="0.2">
      <c r="O47374" s="62"/>
    </row>
    <row r="47375" spans="15:15" x14ac:dyDescent="0.2">
      <c r="O47375" s="62"/>
    </row>
    <row r="47376" spans="15:15" x14ac:dyDescent="0.2">
      <c r="O47376" s="62"/>
    </row>
    <row r="47377" spans="15:15" x14ac:dyDescent="0.2">
      <c r="O47377" s="62"/>
    </row>
    <row r="47378" spans="15:15" x14ac:dyDescent="0.2">
      <c r="O47378" s="62"/>
    </row>
    <row r="47379" spans="15:15" x14ac:dyDescent="0.2">
      <c r="O47379" s="62"/>
    </row>
    <row r="47380" spans="15:15" x14ac:dyDescent="0.2">
      <c r="O47380" s="62"/>
    </row>
    <row r="47381" spans="15:15" x14ac:dyDescent="0.2">
      <c r="O47381" s="62"/>
    </row>
    <row r="47382" spans="15:15" x14ac:dyDescent="0.2">
      <c r="O47382" s="62"/>
    </row>
    <row r="47383" spans="15:15" x14ac:dyDescent="0.2">
      <c r="O47383" s="62"/>
    </row>
    <row r="47384" spans="15:15" x14ac:dyDescent="0.2">
      <c r="O47384" s="62"/>
    </row>
    <row r="47385" spans="15:15" x14ac:dyDescent="0.2">
      <c r="O47385" s="62"/>
    </row>
    <row r="47386" spans="15:15" x14ac:dyDescent="0.2">
      <c r="O47386" s="62"/>
    </row>
    <row r="47387" spans="15:15" x14ac:dyDescent="0.2">
      <c r="O47387" s="62"/>
    </row>
    <row r="47388" spans="15:15" x14ac:dyDescent="0.2">
      <c r="O47388" s="62"/>
    </row>
    <row r="47389" spans="15:15" x14ac:dyDescent="0.2">
      <c r="O47389" s="62"/>
    </row>
    <row r="47390" spans="15:15" x14ac:dyDescent="0.2">
      <c r="O47390" s="62"/>
    </row>
    <row r="47391" spans="15:15" x14ac:dyDescent="0.2">
      <c r="O47391" s="62"/>
    </row>
    <row r="47392" spans="15:15" x14ac:dyDescent="0.2">
      <c r="O47392" s="62"/>
    </row>
    <row r="47393" spans="15:15" x14ac:dyDescent="0.2">
      <c r="O47393" s="62"/>
    </row>
    <row r="47394" spans="15:15" x14ac:dyDescent="0.2">
      <c r="O47394" s="62"/>
    </row>
    <row r="47395" spans="15:15" x14ac:dyDescent="0.2">
      <c r="O47395" s="62"/>
    </row>
    <row r="47396" spans="15:15" x14ac:dyDescent="0.2">
      <c r="O47396" s="62"/>
    </row>
    <row r="47397" spans="15:15" x14ac:dyDescent="0.2">
      <c r="O47397" s="62"/>
    </row>
    <row r="47398" spans="15:15" x14ac:dyDescent="0.2">
      <c r="O47398" s="62"/>
    </row>
    <row r="47399" spans="15:15" x14ac:dyDescent="0.2">
      <c r="O47399" s="62"/>
    </row>
    <row r="47400" spans="15:15" x14ac:dyDescent="0.2">
      <c r="O47400" s="62"/>
    </row>
    <row r="47401" spans="15:15" x14ac:dyDescent="0.2">
      <c r="O47401" s="62"/>
    </row>
    <row r="47402" spans="15:15" x14ac:dyDescent="0.2">
      <c r="O47402" s="62"/>
    </row>
    <row r="47403" spans="15:15" x14ac:dyDescent="0.2">
      <c r="O47403" s="62"/>
    </row>
    <row r="47404" spans="15:15" x14ac:dyDescent="0.2">
      <c r="O47404" s="62"/>
    </row>
    <row r="47405" spans="15:15" x14ac:dyDescent="0.2">
      <c r="O47405" s="62"/>
    </row>
    <row r="47406" spans="15:15" x14ac:dyDescent="0.2">
      <c r="O47406" s="62"/>
    </row>
    <row r="47407" spans="15:15" x14ac:dyDescent="0.2">
      <c r="O47407" s="62"/>
    </row>
    <row r="47408" spans="15:15" x14ac:dyDescent="0.2">
      <c r="O47408" s="62"/>
    </row>
    <row r="47409" spans="15:15" x14ac:dyDescent="0.2">
      <c r="O47409" s="62"/>
    </row>
    <row r="47410" spans="15:15" x14ac:dyDescent="0.2">
      <c r="O47410" s="62"/>
    </row>
    <row r="47411" spans="15:15" x14ac:dyDescent="0.2">
      <c r="O47411" s="62"/>
    </row>
    <row r="47412" spans="15:15" x14ac:dyDescent="0.2">
      <c r="O47412" s="62"/>
    </row>
    <row r="47413" spans="15:15" x14ac:dyDescent="0.2">
      <c r="O47413" s="62"/>
    </row>
    <row r="47414" spans="15:15" x14ac:dyDescent="0.2">
      <c r="O47414" s="62"/>
    </row>
    <row r="47415" spans="15:15" x14ac:dyDescent="0.2">
      <c r="O47415" s="62"/>
    </row>
    <row r="47416" spans="15:15" x14ac:dyDescent="0.2">
      <c r="O47416" s="62"/>
    </row>
    <row r="47417" spans="15:15" x14ac:dyDescent="0.2">
      <c r="O47417" s="62"/>
    </row>
    <row r="47418" spans="15:15" x14ac:dyDescent="0.2">
      <c r="O47418" s="62"/>
    </row>
    <row r="47419" spans="15:15" x14ac:dyDescent="0.2">
      <c r="O47419" s="62"/>
    </row>
    <row r="47420" spans="15:15" x14ac:dyDescent="0.2">
      <c r="O47420" s="62"/>
    </row>
    <row r="47421" spans="15:15" x14ac:dyDescent="0.2">
      <c r="O47421" s="62"/>
    </row>
    <row r="47422" spans="15:15" x14ac:dyDescent="0.2">
      <c r="O47422" s="62"/>
    </row>
    <row r="47423" spans="15:15" x14ac:dyDescent="0.2">
      <c r="O47423" s="62"/>
    </row>
    <row r="47424" spans="15:15" x14ac:dyDescent="0.2">
      <c r="O47424" s="62"/>
    </row>
    <row r="47425" spans="15:15" x14ac:dyDescent="0.2">
      <c r="O47425" s="62"/>
    </row>
    <row r="47426" spans="15:15" x14ac:dyDescent="0.2">
      <c r="O47426" s="62"/>
    </row>
    <row r="47427" spans="15:15" x14ac:dyDescent="0.2">
      <c r="O47427" s="62"/>
    </row>
    <row r="47428" spans="15:15" x14ac:dyDescent="0.2">
      <c r="O47428" s="62"/>
    </row>
    <row r="47429" spans="15:15" x14ac:dyDescent="0.2">
      <c r="O47429" s="62"/>
    </row>
    <row r="47430" spans="15:15" x14ac:dyDescent="0.2">
      <c r="O47430" s="62"/>
    </row>
    <row r="47431" spans="15:15" x14ac:dyDescent="0.2">
      <c r="O47431" s="62"/>
    </row>
    <row r="47432" spans="15:15" x14ac:dyDescent="0.2">
      <c r="O47432" s="62"/>
    </row>
    <row r="47433" spans="15:15" x14ac:dyDescent="0.2">
      <c r="O47433" s="62"/>
    </row>
    <row r="47434" spans="15:15" x14ac:dyDescent="0.2">
      <c r="O47434" s="62"/>
    </row>
    <row r="47435" spans="15:15" x14ac:dyDescent="0.2">
      <c r="O47435" s="62"/>
    </row>
    <row r="47436" spans="15:15" x14ac:dyDescent="0.2">
      <c r="O47436" s="62"/>
    </row>
    <row r="47437" spans="15:15" x14ac:dyDescent="0.2">
      <c r="O47437" s="62"/>
    </row>
    <row r="47438" spans="15:15" x14ac:dyDescent="0.2">
      <c r="O47438" s="62"/>
    </row>
    <row r="47439" spans="15:15" x14ac:dyDescent="0.2">
      <c r="O47439" s="62"/>
    </row>
    <row r="47440" spans="15:15" x14ac:dyDescent="0.2">
      <c r="O47440" s="62"/>
    </row>
    <row r="47441" spans="15:15" x14ac:dyDescent="0.2">
      <c r="O47441" s="62"/>
    </row>
    <row r="47442" spans="15:15" x14ac:dyDescent="0.2">
      <c r="O47442" s="62"/>
    </row>
    <row r="47443" spans="15:15" x14ac:dyDescent="0.2">
      <c r="O47443" s="62"/>
    </row>
    <row r="47444" spans="15:15" x14ac:dyDescent="0.2">
      <c r="O47444" s="62"/>
    </row>
    <row r="47445" spans="15:15" x14ac:dyDescent="0.2">
      <c r="O47445" s="62"/>
    </row>
    <row r="47446" spans="15:15" x14ac:dyDescent="0.2">
      <c r="O47446" s="62"/>
    </row>
    <row r="47447" spans="15:15" x14ac:dyDescent="0.2">
      <c r="O47447" s="62"/>
    </row>
    <row r="47448" spans="15:15" x14ac:dyDescent="0.2">
      <c r="O47448" s="62"/>
    </row>
    <row r="47449" spans="15:15" x14ac:dyDescent="0.2">
      <c r="O47449" s="62"/>
    </row>
    <row r="47450" spans="15:15" x14ac:dyDescent="0.2">
      <c r="O47450" s="62"/>
    </row>
    <row r="47451" spans="15:15" x14ac:dyDescent="0.2">
      <c r="O47451" s="62"/>
    </row>
    <row r="47452" spans="15:15" x14ac:dyDescent="0.2">
      <c r="O47452" s="62"/>
    </row>
    <row r="47453" spans="15:15" x14ac:dyDescent="0.2">
      <c r="O47453" s="62"/>
    </row>
    <row r="47454" spans="15:15" x14ac:dyDescent="0.2">
      <c r="O47454" s="62"/>
    </row>
    <row r="47455" spans="15:15" x14ac:dyDescent="0.2">
      <c r="O47455" s="62"/>
    </row>
    <row r="47456" spans="15:15" x14ac:dyDescent="0.2">
      <c r="O47456" s="62"/>
    </row>
    <row r="47457" spans="15:15" x14ac:dyDescent="0.2">
      <c r="O47457" s="62"/>
    </row>
    <row r="47458" spans="15:15" x14ac:dyDescent="0.2">
      <c r="O47458" s="62"/>
    </row>
    <row r="47459" spans="15:15" x14ac:dyDescent="0.2">
      <c r="O47459" s="62"/>
    </row>
    <row r="47460" spans="15:15" x14ac:dyDescent="0.2">
      <c r="O47460" s="62"/>
    </row>
    <row r="47461" spans="15:15" x14ac:dyDescent="0.2">
      <c r="O47461" s="62"/>
    </row>
    <row r="47462" spans="15:15" x14ac:dyDescent="0.2">
      <c r="O47462" s="62"/>
    </row>
    <row r="47463" spans="15:15" x14ac:dyDescent="0.2">
      <c r="O47463" s="62"/>
    </row>
    <row r="47464" spans="15:15" x14ac:dyDescent="0.2">
      <c r="O47464" s="62"/>
    </row>
    <row r="47465" spans="15:15" x14ac:dyDescent="0.2">
      <c r="O47465" s="62"/>
    </row>
    <row r="47466" spans="15:15" x14ac:dyDescent="0.2">
      <c r="O47466" s="62"/>
    </row>
    <row r="47467" spans="15:15" x14ac:dyDescent="0.2">
      <c r="O47467" s="62"/>
    </row>
    <row r="47468" spans="15:15" x14ac:dyDescent="0.2">
      <c r="O47468" s="62"/>
    </row>
    <row r="47469" spans="15:15" x14ac:dyDescent="0.2">
      <c r="O47469" s="62"/>
    </row>
    <row r="47470" spans="15:15" x14ac:dyDescent="0.2">
      <c r="O47470" s="62"/>
    </row>
    <row r="47471" spans="15:15" x14ac:dyDescent="0.2">
      <c r="O47471" s="62"/>
    </row>
    <row r="47472" spans="15:15" x14ac:dyDescent="0.2">
      <c r="O47472" s="62"/>
    </row>
    <row r="47473" spans="15:15" x14ac:dyDescent="0.2">
      <c r="O47473" s="62"/>
    </row>
    <row r="47474" spans="15:15" x14ac:dyDescent="0.2">
      <c r="O47474" s="62"/>
    </row>
    <row r="47475" spans="15:15" x14ac:dyDescent="0.2">
      <c r="O47475" s="62"/>
    </row>
    <row r="47476" spans="15:15" x14ac:dyDescent="0.2">
      <c r="O47476" s="62"/>
    </row>
    <row r="47477" spans="15:15" x14ac:dyDescent="0.2">
      <c r="O47477" s="62"/>
    </row>
    <row r="47478" spans="15:15" x14ac:dyDescent="0.2">
      <c r="O47478" s="62"/>
    </row>
    <row r="47479" spans="15:15" x14ac:dyDescent="0.2">
      <c r="O47479" s="62"/>
    </row>
    <row r="47480" spans="15:15" x14ac:dyDescent="0.2">
      <c r="O47480" s="62"/>
    </row>
    <row r="47481" spans="15:15" x14ac:dyDescent="0.2">
      <c r="O47481" s="62"/>
    </row>
    <row r="47482" spans="15:15" x14ac:dyDescent="0.2">
      <c r="O47482" s="62"/>
    </row>
    <row r="47483" spans="15:15" x14ac:dyDescent="0.2">
      <c r="O47483" s="62"/>
    </row>
    <row r="47484" spans="15:15" x14ac:dyDescent="0.2">
      <c r="O47484" s="62"/>
    </row>
    <row r="47485" spans="15:15" x14ac:dyDescent="0.2">
      <c r="O47485" s="62"/>
    </row>
    <row r="47486" spans="15:15" x14ac:dyDescent="0.2">
      <c r="O47486" s="62"/>
    </row>
    <row r="47487" spans="15:15" x14ac:dyDescent="0.2">
      <c r="O47487" s="62"/>
    </row>
    <row r="47488" spans="15:15" x14ac:dyDescent="0.2">
      <c r="O47488" s="62"/>
    </row>
    <row r="47489" spans="15:15" x14ac:dyDescent="0.2">
      <c r="O47489" s="62"/>
    </row>
    <row r="47490" spans="15:15" x14ac:dyDescent="0.2">
      <c r="O47490" s="62"/>
    </row>
    <row r="47491" spans="15:15" x14ac:dyDescent="0.2">
      <c r="O47491" s="62"/>
    </row>
    <row r="47492" spans="15:15" x14ac:dyDescent="0.2">
      <c r="O47492" s="62"/>
    </row>
    <row r="47493" spans="15:15" x14ac:dyDescent="0.2">
      <c r="O47493" s="62"/>
    </row>
    <row r="47494" spans="15:15" x14ac:dyDescent="0.2">
      <c r="O47494" s="62"/>
    </row>
    <row r="47495" spans="15:15" x14ac:dyDescent="0.2">
      <c r="O47495" s="62"/>
    </row>
    <row r="47496" spans="15:15" x14ac:dyDescent="0.2">
      <c r="O47496" s="62"/>
    </row>
    <row r="47497" spans="15:15" x14ac:dyDescent="0.2">
      <c r="O47497" s="62"/>
    </row>
    <row r="47498" spans="15:15" x14ac:dyDescent="0.2">
      <c r="O47498" s="62"/>
    </row>
    <row r="47499" spans="15:15" x14ac:dyDescent="0.2">
      <c r="O47499" s="62"/>
    </row>
    <row r="47500" spans="15:15" x14ac:dyDescent="0.2">
      <c r="O47500" s="62"/>
    </row>
    <row r="47501" spans="15:15" x14ac:dyDescent="0.2">
      <c r="O47501" s="62"/>
    </row>
    <row r="47502" spans="15:15" x14ac:dyDescent="0.2">
      <c r="O47502" s="62"/>
    </row>
    <row r="47503" spans="15:15" x14ac:dyDescent="0.2">
      <c r="O47503" s="62"/>
    </row>
    <row r="47504" spans="15:15" x14ac:dyDescent="0.2">
      <c r="O47504" s="62"/>
    </row>
    <row r="47505" spans="15:15" x14ac:dyDescent="0.2">
      <c r="O47505" s="62"/>
    </row>
    <row r="47506" spans="15:15" x14ac:dyDescent="0.2">
      <c r="O47506" s="62"/>
    </row>
    <row r="47507" spans="15:15" x14ac:dyDescent="0.2">
      <c r="O47507" s="62"/>
    </row>
    <row r="47508" spans="15:15" x14ac:dyDescent="0.2">
      <c r="O47508" s="62"/>
    </row>
    <row r="47509" spans="15:15" x14ac:dyDescent="0.2">
      <c r="O47509" s="62"/>
    </row>
    <row r="47510" spans="15:15" x14ac:dyDescent="0.2">
      <c r="O47510" s="62"/>
    </row>
    <row r="47511" spans="15:15" x14ac:dyDescent="0.2">
      <c r="O47511" s="62"/>
    </row>
    <row r="47512" spans="15:15" x14ac:dyDescent="0.2">
      <c r="O47512" s="62"/>
    </row>
    <row r="47513" spans="15:15" x14ac:dyDescent="0.2">
      <c r="O47513" s="62"/>
    </row>
    <row r="47514" spans="15:15" x14ac:dyDescent="0.2">
      <c r="O47514" s="62"/>
    </row>
    <row r="47515" spans="15:15" x14ac:dyDescent="0.2">
      <c r="O47515" s="62"/>
    </row>
    <row r="47516" spans="15:15" x14ac:dyDescent="0.2">
      <c r="O47516" s="62"/>
    </row>
    <row r="47517" spans="15:15" x14ac:dyDescent="0.2">
      <c r="O47517" s="62"/>
    </row>
    <row r="47518" spans="15:15" x14ac:dyDescent="0.2">
      <c r="O47518" s="62"/>
    </row>
    <row r="47519" spans="15:15" x14ac:dyDescent="0.2">
      <c r="O47519" s="62"/>
    </row>
    <row r="47520" spans="15:15" x14ac:dyDescent="0.2">
      <c r="O47520" s="62"/>
    </row>
    <row r="47521" spans="15:15" x14ac:dyDescent="0.2">
      <c r="O47521" s="62"/>
    </row>
    <row r="47522" spans="15:15" x14ac:dyDescent="0.2">
      <c r="O47522" s="62"/>
    </row>
    <row r="47523" spans="15:15" x14ac:dyDescent="0.2">
      <c r="O47523" s="62"/>
    </row>
    <row r="47524" spans="15:15" x14ac:dyDescent="0.2">
      <c r="O47524" s="62"/>
    </row>
    <row r="47525" spans="15:15" x14ac:dyDescent="0.2">
      <c r="O47525" s="62"/>
    </row>
    <row r="47526" spans="15:15" x14ac:dyDescent="0.2">
      <c r="O47526" s="62"/>
    </row>
    <row r="47527" spans="15:15" x14ac:dyDescent="0.2">
      <c r="O47527" s="62"/>
    </row>
    <row r="47528" spans="15:15" x14ac:dyDescent="0.2">
      <c r="O47528" s="62"/>
    </row>
    <row r="47529" spans="15:15" x14ac:dyDescent="0.2">
      <c r="O47529" s="62"/>
    </row>
    <row r="47530" spans="15:15" x14ac:dyDescent="0.2">
      <c r="O47530" s="62"/>
    </row>
    <row r="47531" spans="15:15" x14ac:dyDescent="0.2">
      <c r="O47531" s="62"/>
    </row>
    <row r="47532" spans="15:15" x14ac:dyDescent="0.2">
      <c r="O47532" s="62"/>
    </row>
    <row r="47533" spans="15:15" x14ac:dyDescent="0.2">
      <c r="O47533" s="62"/>
    </row>
    <row r="47534" spans="15:15" x14ac:dyDescent="0.2">
      <c r="O47534" s="62"/>
    </row>
    <row r="47535" spans="15:15" x14ac:dyDescent="0.2">
      <c r="O47535" s="62"/>
    </row>
    <row r="47536" spans="15:15" x14ac:dyDescent="0.2">
      <c r="O47536" s="62"/>
    </row>
    <row r="47537" spans="15:15" x14ac:dyDescent="0.2">
      <c r="O47537" s="62"/>
    </row>
    <row r="47538" spans="15:15" x14ac:dyDescent="0.2">
      <c r="O47538" s="62"/>
    </row>
    <row r="47539" spans="15:15" x14ac:dyDescent="0.2">
      <c r="O47539" s="62"/>
    </row>
    <row r="47540" spans="15:15" x14ac:dyDescent="0.2">
      <c r="O47540" s="62"/>
    </row>
    <row r="47541" spans="15:15" x14ac:dyDescent="0.2">
      <c r="O47541" s="62"/>
    </row>
    <row r="47542" spans="15:15" x14ac:dyDescent="0.2">
      <c r="O47542" s="62"/>
    </row>
    <row r="47543" spans="15:15" x14ac:dyDescent="0.2">
      <c r="O47543" s="62"/>
    </row>
    <row r="47544" spans="15:15" x14ac:dyDescent="0.2">
      <c r="O47544" s="62"/>
    </row>
    <row r="47545" spans="15:15" x14ac:dyDescent="0.2">
      <c r="O47545" s="62"/>
    </row>
    <row r="47546" spans="15:15" x14ac:dyDescent="0.2">
      <c r="O47546" s="62"/>
    </row>
    <row r="47547" spans="15:15" x14ac:dyDescent="0.2">
      <c r="O47547" s="62"/>
    </row>
    <row r="47548" spans="15:15" x14ac:dyDescent="0.2">
      <c r="O47548" s="62"/>
    </row>
    <row r="47549" spans="15:15" x14ac:dyDescent="0.2">
      <c r="O47549" s="62"/>
    </row>
    <row r="47550" spans="15:15" x14ac:dyDescent="0.2">
      <c r="O47550" s="62"/>
    </row>
    <row r="47551" spans="15:15" x14ac:dyDescent="0.2">
      <c r="O47551" s="62"/>
    </row>
    <row r="47552" spans="15:15" x14ac:dyDescent="0.2">
      <c r="O47552" s="62"/>
    </row>
    <row r="47553" spans="15:15" x14ac:dyDescent="0.2">
      <c r="O47553" s="62"/>
    </row>
    <row r="47554" spans="15:15" x14ac:dyDescent="0.2">
      <c r="O47554" s="62"/>
    </row>
    <row r="47555" spans="15:15" x14ac:dyDescent="0.2">
      <c r="O47555" s="62"/>
    </row>
    <row r="47556" spans="15:15" x14ac:dyDescent="0.2">
      <c r="O47556" s="62"/>
    </row>
    <row r="47557" spans="15:15" x14ac:dyDescent="0.2">
      <c r="O47557" s="62"/>
    </row>
    <row r="47558" spans="15:15" x14ac:dyDescent="0.2">
      <c r="O47558" s="62"/>
    </row>
    <row r="47559" spans="15:15" x14ac:dyDescent="0.2">
      <c r="O47559" s="62"/>
    </row>
    <row r="47560" spans="15:15" x14ac:dyDescent="0.2">
      <c r="O47560" s="62"/>
    </row>
    <row r="47561" spans="15:15" x14ac:dyDescent="0.2">
      <c r="O47561" s="62"/>
    </row>
    <row r="47562" spans="15:15" x14ac:dyDescent="0.2">
      <c r="O47562" s="62"/>
    </row>
    <row r="47563" spans="15:15" x14ac:dyDescent="0.2">
      <c r="O47563" s="62"/>
    </row>
    <row r="47564" spans="15:15" x14ac:dyDescent="0.2">
      <c r="O47564" s="62"/>
    </row>
    <row r="47565" spans="15:15" x14ac:dyDescent="0.2">
      <c r="O47565" s="62"/>
    </row>
    <row r="47566" spans="15:15" x14ac:dyDescent="0.2">
      <c r="O47566" s="62"/>
    </row>
    <row r="47567" spans="15:15" x14ac:dyDescent="0.2">
      <c r="O47567" s="62"/>
    </row>
    <row r="47568" spans="15:15" x14ac:dyDescent="0.2">
      <c r="O47568" s="62"/>
    </row>
    <row r="47569" spans="15:15" x14ac:dyDescent="0.2">
      <c r="O47569" s="62"/>
    </row>
    <row r="47570" spans="15:15" x14ac:dyDescent="0.2">
      <c r="O47570" s="62"/>
    </row>
    <row r="47571" spans="15:15" x14ac:dyDescent="0.2">
      <c r="O47571" s="62"/>
    </row>
    <row r="47572" spans="15:15" x14ac:dyDescent="0.2">
      <c r="O47572" s="62"/>
    </row>
    <row r="47573" spans="15:15" x14ac:dyDescent="0.2">
      <c r="O47573" s="62"/>
    </row>
    <row r="47574" spans="15:15" x14ac:dyDescent="0.2">
      <c r="O47574" s="62"/>
    </row>
    <row r="47575" spans="15:15" x14ac:dyDescent="0.2">
      <c r="O47575" s="62"/>
    </row>
    <row r="47576" spans="15:15" x14ac:dyDescent="0.2">
      <c r="O47576" s="62"/>
    </row>
    <row r="47577" spans="15:15" x14ac:dyDescent="0.2">
      <c r="O47577" s="62"/>
    </row>
    <row r="47578" spans="15:15" x14ac:dyDescent="0.2">
      <c r="O47578" s="62"/>
    </row>
    <row r="47579" spans="15:15" x14ac:dyDescent="0.2">
      <c r="O47579" s="62"/>
    </row>
    <row r="47580" spans="15:15" x14ac:dyDescent="0.2">
      <c r="O47580" s="62"/>
    </row>
    <row r="47581" spans="15:15" x14ac:dyDescent="0.2">
      <c r="O47581" s="62"/>
    </row>
    <row r="47582" spans="15:15" x14ac:dyDescent="0.2">
      <c r="O47582" s="62"/>
    </row>
    <row r="47583" spans="15:15" x14ac:dyDescent="0.2">
      <c r="O47583" s="62"/>
    </row>
    <row r="47584" spans="15:15" x14ac:dyDescent="0.2">
      <c r="O47584" s="62"/>
    </row>
    <row r="47585" spans="15:15" x14ac:dyDescent="0.2">
      <c r="O47585" s="62"/>
    </row>
    <row r="47586" spans="15:15" x14ac:dyDescent="0.2">
      <c r="O47586" s="62"/>
    </row>
    <row r="47587" spans="15:15" x14ac:dyDescent="0.2">
      <c r="O47587" s="62"/>
    </row>
    <row r="47588" spans="15:15" x14ac:dyDescent="0.2">
      <c r="O47588" s="62"/>
    </row>
    <row r="47589" spans="15:15" x14ac:dyDescent="0.2">
      <c r="O47589" s="62"/>
    </row>
    <row r="47590" spans="15:15" x14ac:dyDescent="0.2">
      <c r="O47590" s="62"/>
    </row>
    <row r="47591" spans="15:15" x14ac:dyDescent="0.2">
      <c r="O47591" s="62"/>
    </row>
    <row r="47592" spans="15:15" x14ac:dyDescent="0.2">
      <c r="O47592" s="62"/>
    </row>
    <row r="47593" spans="15:15" x14ac:dyDescent="0.2">
      <c r="O47593" s="62"/>
    </row>
    <row r="47594" spans="15:15" x14ac:dyDescent="0.2">
      <c r="O47594" s="62"/>
    </row>
    <row r="47595" spans="15:15" x14ac:dyDescent="0.2">
      <c r="O47595" s="62"/>
    </row>
    <row r="47596" spans="15:15" x14ac:dyDescent="0.2">
      <c r="O47596" s="62"/>
    </row>
    <row r="47597" spans="15:15" x14ac:dyDescent="0.2">
      <c r="O47597" s="62"/>
    </row>
    <row r="47598" spans="15:15" x14ac:dyDescent="0.2">
      <c r="O47598" s="62"/>
    </row>
    <row r="47599" spans="15:15" x14ac:dyDescent="0.2">
      <c r="O47599" s="62"/>
    </row>
    <row r="47600" spans="15:15" x14ac:dyDescent="0.2">
      <c r="O47600" s="62"/>
    </row>
    <row r="47601" spans="15:15" x14ac:dyDescent="0.2">
      <c r="O47601" s="62"/>
    </row>
    <row r="47602" spans="15:15" x14ac:dyDescent="0.2">
      <c r="O47602" s="62"/>
    </row>
    <row r="47603" spans="15:15" x14ac:dyDescent="0.2">
      <c r="O47603" s="62"/>
    </row>
    <row r="47604" spans="15:15" x14ac:dyDescent="0.2">
      <c r="O47604" s="62"/>
    </row>
    <row r="47605" spans="15:15" x14ac:dyDescent="0.2">
      <c r="O47605" s="62"/>
    </row>
    <row r="47606" spans="15:15" x14ac:dyDescent="0.2">
      <c r="O47606" s="62"/>
    </row>
    <row r="47607" spans="15:15" x14ac:dyDescent="0.2">
      <c r="O47607" s="62"/>
    </row>
    <row r="47608" spans="15:15" x14ac:dyDescent="0.2">
      <c r="O47608" s="62"/>
    </row>
    <row r="47609" spans="15:15" x14ac:dyDescent="0.2">
      <c r="O47609" s="62"/>
    </row>
    <row r="47610" spans="15:15" x14ac:dyDescent="0.2">
      <c r="O47610" s="62"/>
    </row>
    <row r="47611" spans="15:15" x14ac:dyDescent="0.2">
      <c r="O47611" s="62"/>
    </row>
    <row r="47612" spans="15:15" x14ac:dyDescent="0.2">
      <c r="O47612" s="62"/>
    </row>
    <row r="47613" spans="15:15" x14ac:dyDescent="0.2">
      <c r="O47613" s="62"/>
    </row>
    <row r="47614" spans="15:15" x14ac:dyDescent="0.2">
      <c r="O47614" s="62"/>
    </row>
    <row r="47615" spans="15:15" x14ac:dyDescent="0.2">
      <c r="O47615" s="62"/>
    </row>
    <row r="47616" spans="15:15" x14ac:dyDescent="0.2">
      <c r="O47616" s="62"/>
    </row>
    <row r="47617" spans="15:15" x14ac:dyDescent="0.2">
      <c r="O47617" s="62"/>
    </row>
    <row r="47618" spans="15:15" x14ac:dyDescent="0.2">
      <c r="O47618" s="62"/>
    </row>
    <row r="47619" spans="15:15" x14ac:dyDescent="0.2">
      <c r="O47619" s="62"/>
    </row>
    <row r="47620" spans="15:15" x14ac:dyDescent="0.2">
      <c r="O47620" s="62"/>
    </row>
    <row r="47621" spans="15:15" x14ac:dyDescent="0.2">
      <c r="O47621" s="62"/>
    </row>
    <row r="47622" spans="15:15" x14ac:dyDescent="0.2">
      <c r="O47622" s="62"/>
    </row>
    <row r="47623" spans="15:15" x14ac:dyDescent="0.2">
      <c r="O47623" s="62"/>
    </row>
    <row r="47624" spans="15:15" x14ac:dyDescent="0.2">
      <c r="O47624" s="62"/>
    </row>
    <row r="47625" spans="15:15" x14ac:dyDescent="0.2">
      <c r="O47625" s="62"/>
    </row>
    <row r="47626" spans="15:15" x14ac:dyDescent="0.2">
      <c r="O47626" s="62"/>
    </row>
    <row r="47627" spans="15:15" x14ac:dyDescent="0.2">
      <c r="O47627" s="62"/>
    </row>
    <row r="47628" spans="15:15" x14ac:dyDescent="0.2">
      <c r="O47628" s="62"/>
    </row>
    <row r="47629" spans="15:15" x14ac:dyDescent="0.2">
      <c r="O47629" s="62"/>
    </row>
    <row r="47630" spans="15:15" x14ac:dyDescent="0.2">
      <c r="O47630" s="62"/>
    </row>
    <row r="47631" spans="15:15" x14ac:dyDescent="0.2">
      <c r="O47631" s="62"/>
    </row>
    <row r="47632" spans="15:15" x14ac:dyDescent="0.2">
      <c r="O47632" s="62"/>
    </row>
    <row r="47633" spans="15:15" x14ac:dyDescent="0.2">
      <c r="O47633" s="62"/>
    </row>
    <row r="47634" spans="15:15" x14ac:dyDescent="0.2">
      <c r="O47634" s="62"/>
    </row>
    <row r="47635" spans="15:15" x14ac:dyDescent="0.2">
      <c r="O47635" s="62"/>
    </row>
    <row r="47636" spans="15:15" x14ac:dyDescent="0.2">
      <c r="O47636" s="62"/>
    </row>
    <row r="47637" spans="15:15" x14ac:dyDescent="0.2">
      <c r="O47637" s="62"/>
    </row>
    <row r="47638" spans="15:15" x14ac:dyDescent="0.2">
      <c r="O47638" s="62"/>
    </row>
    <row r="47639" spans="15:15" x14ac:dyDescent="0.2">
      <c r="O47639" s="62"/>
    </row>
    <row r="47640" spans="15:15" x14ac:dyDescent="0.2">
      <c r="O47640" s="62"/>
    </row>
    <row r="47641" spans="15:15" x14ac:dyDescent="0.2">
      <c r="O47641" s="62"/>
    </row>
    <row r="47642" spans="15:15" x14ac:dyDescent="0.2">
      <c r="O47642" s="62"/>
    </row>
    <row r="47643" spans="15:15" x14ac:dyDescent="0.2">
      <c r="O47643" s="62"/>
    </row>
    <row r="47644" spans="15:15" x14ac:dyDescent="0.2">
      <c r="O47644" s="62"/>
    </row>
    <row r="47645" spans="15:15" x14ac:dyDescent="0.2">
      <c r="O47645" s="62"/>
    </row>
    <row r="47646" spans="15:15" x14ac:dyDescent="0.2">
      <c r="O47646" s="62"/>
    </row>
    <row r="47647" spans="15:15" x14ac:dyDescent="0.2">
      <c r="O47647" s="62"/>
    </row>
    <row r="47648" spans="15:15" x14ac:dyDescent="0.2">
      <c r="O47648" s="62"/>
    </row>
    <row r="47649" spans="15:15" x14ac:dyDescent="0.2">
      <c r="O47649" s="62"/>
    </row>
    <row r="47650" spans="15:15" x14ac:dyDescent="0.2">
      <c r="O47650" s="62"/>
    </row>
    <row r="47651" spans="15:15" x14ac:dyDescent="0.2">
      <c r="O47651" s="62"/>
    </row>
    <row r="47652" spans="15:15" x14ac:dyDescent="0.2">
      <c r="O47652" s="62"/>
    </row>
    <row r="47653" spans="15:15" x14ac:dyDescent="0.2">
      <c r="O47653" s="62"/>
    </row>
    <row r="47654" spans="15:15" x14ac:dyDescent="0.2">
      <c r="O47654" s="62"/>
    </row>
    <row r="47655" spans="15:15" x14ac:dyDescent="0.2">
      <c r="O47655" s="62"/>
    </row>
    <row r="47656" spans="15:15" x14ac:dyDescent="0.2">
      <c r="O47656" s="62"/>
    </row>
    <row r="47657" spans="15:15" x14ac:dyDescent="0.2">
      <c r="O47657" s="62"/>
    </row>
    <row r="47658" spans="15:15" x14ac:dyDescent="0.2">
      <c r="O47658" s="62"/>
    </row>
    <row r="47659" spans="15:15" x14ac:dyDescent="0.2">
      <c r="O47659" s="62"/>
    </row>
    <row r="47660" spans="15:15" x14ac:dyDescent="0.2">
      <c r="O47660" s="62"/>
    </row>
    <row r="47661" spans="15:15" x14ac:dyDescent="0.2">
      <c r="O47661" s="62"/>
    </row>
    <row r="47662" spans="15:15" x14ac:dyDescent="0.2">
      <c r="O47662" s="62"/>
    </row>
    <row r="47663" spans="15:15" x14ac:dyDescent="0.2">
      <c r="O47663" s="62"/>
    </row>
    <row r="47664" spans="15:15" x14ac:dyDescent="0.2">
      <c r="O47664" s="62"/>
    </row>
    <row r="47665" spans="15:15" x14ac:dyDescent="0.2">
      <c r="O47665" s="62"/>
    </row>
    <row r="47666" spans="15:15" x14ac:dyDescent="0.2">
      <c r="O47666" s="62"/>
    </row>
    <row r="47667" spans="15:15" x14ac:dyDescent="0.2">
      <c r="O47667" s="62"/>
    </row>
    <row r="47668" spans="15:15" x14ac:dyDescent="0.2">
      <c r="O47668" s="62"/>
    </row>
    <row r="47669" spans="15:15" x14ac:dyDescent="0.2">
      <c r="O47669" s="62"/>
    </row>
    <row r="47670" spans="15:15" x14ac:dyDescent="0.2">
      <c r="O47670" s="62"/>
    </row>
    <row r="47671" spans="15:15" x14ac:dyDescent="0.2">
      <c r="O47671" s="62"/>
    </row>
    <row r="47672" spans="15:15" x14ac:dyDescent="0.2">
      <c r="O47672" s="62"/>
    </row>
    <row r="47673" spans="15:15" x14ac:dyDescent="0.2">
      <c r="O47673" s="62"/>
    </row>
    <row r="47674" spans="15:15" x14ac:dyDescent="0.2">
      <c r="O47674" s="62"/>
    </row>
    <row r="47675" spans="15:15" x14ac:dyDescent="0.2">
      <c r="O47675" s="62"/>
    </row>
    <row r="47676" spans="15:15" x14ac:dyDescent="0.2">
      <c r="O47676" s="62"/>
    </row>
    <row r="47677" spans="15:15" x14ac:dyDescent="0.2">
      <c r="O47677" s="62"/>
    </row>
    <row r="47678" spans="15:15" x14ac:dyDescent="0.2">
      <c r="O47678" s="62"/>
    </row>
    <row r="47679" spans="15:15" x14ac:dyDescent="0.2">
      <c r="O47679" s="62"/>
    </row>
    <row r="47680" spans="15:15" x14ac:dyDescent="0.2">
      <c r="O47680" s="62"/>
    </row>
    <row r="47681" spans="15:15" x14ac:dyDescent="0.2">
      <c r="O47681" s="62"/>
    </row>
    <row r="47682" spans="15:15" x14ac:dyDescent="0.2">
      <c r="O47682" s="62"/>
    </row>
    <row r="47683" spans="15:15" x14ac:dyDescent="0.2">
      <c r="O47683" s="62"/>
    </row>
    <row r="47684" spans="15:15" x14ac:dyDescent="0.2">
      <c r="O47684" s="62"/>
    </row>
    <row r="47685" spans="15:15" x14ac:dyDescent="0.2">
      <c r="O47685" s="62"/>
    </row>
    <row r="47686" spans="15:15" x14ac:dyDescent="0.2">
      <c r="O47686" s="62"/>
    </row>
    <row r="47687" spans="15:15" x14ac:dyDescent="0.2">
      <c r="O47687" s="62"/>
    </row>
    <row r="47688" spans="15:15" x14ac:dyDescent="0.2">
      <c r="O47688" s="62"/>
    </row>
    <row r="47689" spans="15:15" x14ac:dyDescent="0.2">
      <c r="O47689" s="62"/>
    </row>
    <row r="47690" spans="15:15" x14ac:dyDescent="0.2">
      <c r="O47690" s="62"/>
    </row>
    <row r="47691" spans="15:15" x14ac:dyDescent="0.2">
      <c r="O47691" s="62"/>
    </row>
    <row r="47692" spans="15:15" x14ac:dyDescent="0.2">
      <c r="O47692" s="62"/>
    </row>
    <row r="47693" spans="15:15" x14ac:dyDescent="0.2">
      <c r="O47693" s="62"/>
    </row>
    <row r="47694" spans="15:15" x14ac:dyDescent="0.2">
      <c r="O47694" s="62"/>
    </row>
    <row r="47695" spans="15:15" x14ac:dyDescent="0.2">
      <c r="O47695" s="62"/>
    </row>
    <row r="47696" spans="15:15" x14ac:dyDescent="0.2">
      <c r="O47696" s="62"/>
    </row>
    <row r="47697" spans="15:15" x14ac:dyDescent="0.2">
      <c r="O47697" s="62"/>
    </row>
    <row r="47698" spans="15:15" x14ac:dyDescent="0.2">
      <c r="O47698" s="62"/>
    </row>
    <row r="47699" spans="15:15" x14ac:dyDescent="0.2">
      <c r="O47699" s="62"/>
    </row>
    <row r="47700" spans="15:15" x14ac:dyDescent="0.2">
      <c r="O47700" s="62"/>
    </row>
    <row r="47701" spans="15:15" x14ac:dyDescent="0.2">
      <c r="O47701" s="62"/>
    </row>
    <row r="47702" spans="15:15" x14ac:dyDescent="0.2">
      <c r="O47702" s="62"/>
    </row>
    <row r="47703" spans="15:15" x14ac:dyDescent="0.2">
      <c r="O47703" s="62"/>
    </row>
    <row r="47704" spans="15:15" x14ac:dyDescent="0.2">
      <c r="O47704" s="62"/>
    </row>
    <row r="47705" spans="15:15" x14ac:dyDescent="0.2">
      <c r="O47705" s="62"/>
    </row>
    <row r="47706" spans="15:15" x14ac:dyDescent="0.2">
      <c r="O47706" s="62"/>
    </row>
    <row r="47707" spans="15:15" x14ac:dyDescent="0.2">
      <c r="O47707" s="62"/>
    </row>
    <row r="47708" spans="15:15" x14ac:dyDescent="0.2">
      <c r="O47708" s="62"/>
    </row>
    <row r="47709" spans="15:15" x14ac:dyDescent="0.2">
      <c r="O47709" s="62"/>
    </row>
    <row r="47710" spans="15:15" x14ac:dyDescent="0.2">
      <c r="O47710" s="62"/>
    </row>
    <row r="47711" spans="15:15" x14ac:dyDescent="0.2">
      <c r="O47711" s="62"/>
    </row>
    <row r="47712" spans="15:15" x14ac:dyDescent="0.2">
      <c r="O47712" s="62"/>
    </row>
    <row r="47713" spans="15:15" x14ac:dyDescent="0.2">
      <c r="O47713" s="62"/>
    </row>
    <row r="47714" spans="15:15" x14ac:dyDescent="0.2">
      <c r="O47714" s="62"/>
    </row>
    <row r="47715" spans="15:15" x14ac:dyDescent="0.2">
      <c r="O47715" s="62"/>
    </row>
    <row r="47716" spans="15:15" x14ac:dyDescent="0.2">
      <c r="O47716" s="62"/>
    </row>
    <row r="47717" spans="15:15" x14ac:dyDescent="0.2">
      <c r="O47717" s="62"/>
    </row>
    <row r="47718" spans="15:15" x14ac:dyDescent="0.2">
      <c r="O47718" s="62"/>
    </row>
    <row r="47719" spans="15:15" x14ac:dyDescent="0.2">
      <c r="O47719" s="62"/>
    </row>
    <row r="47720" spans="15:15" x14ac:dyDescent="0.2">
      <c r="O47720" s="62"/>
    </row>
    <row r="47721" spans="15:15" x14ac:dyDescent="0.2">
      <c r="O47721" s="62"/>
    </row>
    <row r="47722" spans="15:15" x14ac:dyDescent="0.2">
      <c r="O47722" s="62"/>
    </row>
    <row r="47723" spans="15:15" x14ac:dyDescent="0.2">
      <c r="O47723" s="62"/>
    </row>
    <row r="47724" spans="15:15" x14ac:dyDescent="0.2">
      <c r="O47724" s="62"/>
    </row>
    <row r="47725" spans="15:15" x14ac:dyDescent="0.2">
      <c r="O47725" s="62"/>
    </row>
    <row r="47726" spans="15:15" x14ac:dyDescent="0.2">
      <c r="O47726" s="62"/>
    </row>
    <row r="47727" spans="15:15" x14ac:dyDescent="0.2">
      <c r="O47727" s="62"/>
    </row>
    <row r="47728" spans="15:15" x14ac:dyDescent="0.2">
      <c r="O47728" s="62"/>
    </row>
    <row r="47729" spans="15:15" x14ac:dyDescent="0.2">
      <c r="O47729" s="62"/>
    </row>
    <row r="47730" spans="15:15" x14ac:dyDescent="0.2">
      <c r="O47730" s="62"/>
    </row>
    <row r="47731" spans="15:15" x14ac:dyDescent="0.2">
      <c r="O47731" s="62"/>
    </row>
    <row r="47732" spans="15:15" x14ac:dyDescent="0.2">
      <c r="O47732" s="62"/>
    </row>
    <row r="47733" spans="15:15" x14ac:dyDescent="0.2">
      <c r="O47733" s="62"/>
    </row>
    <row r="47734" spans="15:15" x14ac:dyDescent="0.2">
      <c r="O47734" s="62"/>
    </row>
    <row r="47735" spans="15:15" x14ac:dyDescent="0.2">
      <c r="O47735" s="62"/>
    </row>
    <row r="47736" spans="15:15" x14ac:dyDescent="0.2">
      <c r="O47736" s="62"/>
    </row>
    <row r="47737" spans="15:15" x14ac:dyDescent="0.2">
      <c r="O47737" s="62"/>
    </row>
    <row r="47738" spans="15:15" x14ac:dyDescent="0.2">
      <c r="O47738" s="62"/>
    </row>
    <row r="47739" spans="15:15" x14ac:dyDescent="0.2">
      <c r="O47739" s="62"/>
    </row>
    <row r="47740" spans="15:15" x14ac:dyDescent="0.2">
      <c r="O47740" s="62"/>
    </row>
    <row r="47741" spans="15:15" x14ac:dyDescent="0.2">
      <c r="O47741" s="62"/>
    </row>
    <row r="47742" spans="15:15" x14ac:dyDescent="0.2">
      <c r="O47742" s="62"/>
    </row>
    <row r="47743" spans="15:15" x14ac:dyDescent="0.2">
      <c r="O47743" s="62"/>
    </row>
    <row r="47744" spans="15:15" x14ac:dyDescent="0.2">
      <c r="O47744" s="62"/>
    </row>
    <row r="47745" spans="15:15" x14ac:dyDescent="0.2">
      <c r="O47745" s="62"/>
    </row>
    <row r="47746" spans="15:15" x14ac:dyDescent="0.2">
      <c r="O47746" s="62"/>
    </row>
    <row r="47747" spans="15:15" x14ac:dyDescent="0.2">
      <c r="O47747" s="62"/>
    </row>
    <row r="47748" spans="15:15" x14ac:dyDescent="0.2">
      <c r="O47748" s="62"/>
    </row>
    <row r="47749" spans="15:15" x14ac:dyDescent="0.2">
      <c r="O47749" s="62"/>
    </row>
    <row r="47750" spans="15:15" x14ac:dyDescent="0.2">
      <c r="O47750" s="62"/>
    </row>
    <row r="47751" spans="15:15" x14ac:dyDescent="0.2">
      <c r="O47751" s="62"/>
    </row>
    <row r="47752" spans="15:15" x14ac:dyDescent="0.2">
      <c r="O47752" s="62"/>
    </row>
    <row r="47753" spans="15:15" x14ac:dyDescent="0.2">
      <c r="O47753" s="62"/>
    </row>
    <row r="47754" spans="15:15" x14ac:dyDescent="0.2">
      <c r="O47754" s="62"/>
    </row>
    <row r="47755" spans="15:15" x14ac:dyDescent="0.2">
      <c r="O47755" s="62"/>
    </row>
    <row r="47756" spans="15:15" x14ac:dyDescent="0.2">
      <c r="O47756" s="62"/>
    </row>
    <row r="47757" spans="15:15" x14ac:dyDescent="0.2">
      <c r="O47757" s="62"/>
    </row>
    <row r="47758" spans="15:15" x14ac:dyDescent="0.2">
      <c r="O47758" s="62"/>
    </row>
    <row r="47759" spans="15:15" x14ac:dyDescent="0.2">
      <c r="O47759" s="62"/>
    </row>
    <row r="47760" spans="15:15" x14ac:dyDescent="0.2">
      <c r="O47760" s="62"/>
    </row>
    <row r="47761" spans="15:15" x14ac:dyDescent="0.2">
      <c r="O47761" s="62"/>
    </row>
    <row r="47762" spans="15:15" x14ac:dyDescent="0.2">
      <c r="O47762" s="62"/>
    </row>
    <row r="47763" spans="15:15" x14ac:dyDescent="0.2">
      <c r="O47763" s="62"/>
    </row>
    <row r="47764" spans="15:15" x14ac:dyDescent="0.2">
      <c r="O47764" s="62"/>
    </row>
    <row r="47765" spans="15:15" x14ac:dyDescent="0.2">
      <c r="O47765" s="62"/>
    </row>
    <row r="47766" spans="15:15" x14ac:dyDescent="0.2">
      <c r="O47766" s="62"/>
    </row>
    <row r="47767" spans="15:15" x14ac:dyDescent="0.2">
      <c r="O47767" s="62"/>
    </row>
    <row r="47768" spans="15:15" x14ac:dyDescent="0.2">
      <c r="O47768" s="62"/>
    </row>
    <row r="47769" spans="15:15" x14ac:dyDescent="0.2">
      <c r="O47769" s="62"/>
    </row>
    <row r="47770" spans="15:15" x14ac:dyDescent="0.2">
      <c r="O47770" s="62"/>
    </row>
    <row r="47771" spans="15:15" x14ac:dyDescent="0.2">
      <c r="O47771" s="62"/>
    </row>
    <row r="47772" spans="15:15" x14ac:dyDescent="0.2">
      <c r="O47772" s="62"/>
    </row>
    <row r="47773" spans="15:15" x14ac:dyDescent="0.2">
      <c r="O47773" s="62"/>
    </row>
    <row r="47774" spans="15:15" x14ac:dyDescent="0.2">
      <c r="O47774" s="62"/>
    </row>
    <row r="47775" spans="15:15" x14ac:dyDescent="0.2">
      <c r="O47775" s="62"/>
    </row>
    <row r="47776" spans="15:15" x14ac:dyDescent="0.2">
      <c r="O47776" s="62"/>
    </row>
    <row r="47777" spans="15:15" x14ac:dyDescent="0.2">
      <c r="O47777" s="62"/>
    </row>
    <row r="47778" spans="15:15" x14ac:dyDescent="0.2">
      <c r="O47778" s="62"/>
    </row>
    <row r="47779" spans="15:15" x14ac:dyDescent="0.2">
      <c r="O47779" s="62"/>
    </row>
    <row r="47780" spans="15:15" x14ac:dyDescent="0.2">
      <c r="O47780" s="62"/>
    </row>
    <row r="47781" spans="15:15" x14ac:dyDescent="0.2">
      <c r="O47781" s="62"/>
    </row>
    <row r="47782" spans="15:15" x14ac:dyDescent="0.2">
      <c r="O47782" s="62"/>
    </row>
    <row r="47783" spans="15:15" x14ac:dyDescent="0.2">
      <c r="O47783" s="62"/>
    </row>
    <row r="47784" spans="15:15" x14ac:dyDescent="0.2">
      <c r="O47784" s="62"/>
    </row>
    <row r="47785" spans="15:15" x14ac:dyDescent="0.2">
      <c r="O47785" s="62"/>
    </row>
    <row r="47786" spans="15:15" x14ac:dyDescent="0.2">
      <c r="O47786" s="62"/>
    </row>
    <row r="47787" spans="15:15" x14ac:dyDescent="0.2">
      <c r="O47787" s="62"/>
    </row>
    <row r="47788" spans="15:15" x14ac:dyDescent="0.2">
      <c r="O47788" s="62"/>
    </row>
    <row r="47789" spans="15:15" x14ac:dyDescent="0.2">
      <c r="O47789" s="62"/>
    </row>
    <row r="47790" spans="15:15" x14ac:dyDescent="0.2">
      <c r="O47790" s="62"/>
    </row>
    <row r="47791" spans="15:15" x14ac:dyDescent="0.2">
      <c r="O47791" s="62"/>
    </row>
    <row r="47792" spans="15:15" x14ac:dyDescent="0.2">
      <c r="O47792" s="62"/>
    </row>
    <row r="47793" spans="15:15" x14ac:dyDescent="0.2">
      <c r="O47793" s="62"/>
    </row>
    <row r="47794" spans="15:15" x14ac:dyDescent="0.2">
      <c r="O47794" s="62"/>
    </row>
    <row r="47795" spans="15:15" x14ac:dyDescent="0.2">
      <c r="O47795" s="62"/>
    </row>
    <row r="47796" spans="15:15" x14ac:dyDescent="0.2">
      <c r="O47796" s="62"/>
    </row>
    <row r="47797" spans="15:15" x14ac:dyDescent="0.2">
      <c r="O47797" s="62"/>
    </row>
    <row r="47798" spans="15:15" x14ac:dyDescent="0.2">
      <c r="O47798" s="62"/>
    </row>
    <row r="47799" spans="15:15" x14ac:dyDescent="0.2">
      <c r="O47799" s="62"/>
    </row>
    <row r="47800" spans="15:15" x14ac:dyDescent="0.2">
      <c r="O47800" s="62"/>
    </row>
    <row r="47801" spans="15:15" x14ac:dyDescent="0.2">
      <c r="O47801" s="62"/>
    </row>
    <row r="47802" spans="15:15" x14ac:dyDescent="0.2">
      <c r="O47802" s="62"/>
    </row>
    <row r="47803" spans="15:15" x14ac:dyDescent="0.2">
      <c r="O47803" s="62"/>
    </row>
    <row r="47804" spans="15:15" x14ac:dyDescent="0.2">
      <c r="O47804" s="62"/>
    </row>
    <row r="47805" spans="15:15" x14ac:dyDescent="0.2">
      <c r="O47805" s="62"/>
    </row>
    <row r="47806" spans="15:15" x14ac:dyDescent="0.2">
      <c r="O47806" s="62"/>
    </row>
    <row r="47807" spans="15:15" x14ac:dyDescent="0.2">
      <c r="O47807" s="62"/>
    </row>
    <row r="47808" spans="15:15" x14ac:dyDescent="0.2">
      <c r="O47808" s="62"/>
    </row>
    <row r="47809" spans="15:15" x14ac:dyDescent="0.2">
      <c r="O47809" s="62"/>
    </row>
    <row r="47810" spans="15:15" x14ac:dyDescent="0.2">
      <c r="O47810" s="62"/>
    </row>
    <row r="47811" spans="15:15" x14ac:dyDescent="0.2">
      <c r="O47811" s="62"/>
    </row>
    <row r="47812" spans="15:15" x14ac:dyDescent="0.2">
      <c r="O47812" s="62"/>
    </row>
    <row r="47813" spans="15:15" x14ac:dyDescent="0.2">
      <c r="O47813" s="62"/>
    </row>
    <row r="47814" spans="15:15" x14ac:dyDescent="0.2">
      <c r="O47814" s="62"/>
    </row>
    <row r="47815" spans="15:15" x14ac:dyDescent="0.2">
      <c r="O47815" s="62"/>
    </row>
    <row r="47816" spans="15:15" x14ac:dyDescent="0.2">
      <c r="O47816" s="62"/>
    </row>
    <row r="47817" spans="15:15" x14ac:dyDescent="0.2">
      <c r="O47817" s="62"/>
    </row>
    <row r="47818" spans="15:15" x14ac:dyDescent="0.2">
      <c r="O47818" s="62"/>
    </row>
    <row r="47819" spans="15:15" x14ac:dyDescent="0.2">
      <c r="O47819" s="62"/>
    </row>
    <row r="47820" spans="15:15" x14ac:dyDescent="0.2">
      <c r="O47820" s="62"/>
    </row>
    <row r="47821" spans="15:15" x14ac:dyDescent="0.2">
      <c r="O47821" s="62"/>
    </row>
    <row r="47822" spans="15:15" x14ac:dyDescent="0.2">
      <c r="O47822" s="62"/>
    </row>
    <row r="47823" spans="15:15" x14ac:dyDescent="0.2">
      <c r="O47823" s="62"/>
    </row>
    <row r="47824" spans="15:15" x14ac:dyDescent="0.2">
      <c r="O47824" s="62"/>
    </row>
    <row r="47825" spans="15:15" x14ac:dyDescent="0.2">
      <c r="O47825" s="62"/>
    </row>
    <row r="47826" spans="15:15" x14ac:dyDescent="0.2">
      <c r="O47826" s="62"/>
    </row>
    <row r="47827" spans="15:15" x14ac:dyDescent="0.2">
      <c r="O47827" s="62"/>
    </row>
    <row r="47828" spans="15:15" x14ac:dyDescent="0.2">
      <c r="O47828" s="62"/>
    </row>
    <row r="47829" spans="15:15" x14ac:dyDescent="0.2">
      <c r="O47829" s="62"/>
    </row>
    <row r="47830" spans="15:15" x14ac:dyDescent="0.2">
      <c r="O47830" s="62"/>
    </row>
    <row r="47831" spans="15:15" x14ac:dyDescent="0.2">
      <c r="O47831" s="62"/>
    </row>
    <row r="47832" spans="15:15" x14ac:dyDescent="0.2">
      <c r="O47832" s="62"/>
    </row>
    <row r="47833" spans="15:15" x14ac:dyDescent="0.2">
      <c r="O47833" s="62"/>
    </row>
    <row r="47834" spans="15:15" x14ac:dyDescent="0.2">
      <c r="O47834" s="62"/>
    </row>
    <row r="47835" spans="15:15" x14ac:dyDescent="0.2">
      <c r="O47835" s="62"/>
    </row>
    <row r="47836" spans="15:15" x14ac:dyDescent="0.2">
      <c r="O47836" s="62"/>
    </row>
    <row r="47837" spans="15:15" x14ac:dyDescent="0.2">
      <c r="O47837" s="62"/>
    </row>
    <row r="47838" spans="15:15" x14ac:dyDescent="0.2">
      <c r="O47838" s="62"/>
    </row>
    <row r="47839" spans="15:15" x14ac:dyDescent="0.2">
      <c r="O47839" s="62"/>
    </row>
    <row r="47840" spans="15:15" x14ac:dyDescent="0.2">
      <c r="O47840" s="62"/>
    </row>
    <row r="47841" spans="15:15" x14ac:dyDescent="0.2">
      <c r="O47841" s="62"/>
    </row>
    <row r="47842" spans="15:15" x14ac:dyDescent="0.2">
      <c r="O47842" s="62"/>
    </row>
    <row r="47843" spans="15:15" x14ac:dyDescent="0.2">
      <c r="O47843" s="62"/>
    </row>
    <row r="47844" spans="15:15" x14ac:dyDescent="0.2">
      <c r="O47844" s="62"/>
    </row>
    <row r="47845" spans="15:15" x14ac:dyDescent="0.2">
      <c r="O47845" s="62"/>
    </row>
    <row r="47846" spans="15:15" x14ac:dyDescent="0.2">
      <c r="O47846" s="62"/>
    </row>
    <row r="47847" spans="15:15" x14ac:dyDescent="0.2">
      <c r="O47847" s="62"/>
    </row>
    <row r="47848" spans="15:15" x14ac:dyDescent="0.2">
      <c r="O47848" s="62"/>
    </row>
    <row r="47849" spans="15:15" x14ac:dyDescent="0.2">
      <c r="O47849" s="62"/>
    </row>
    <row r="47850" spans="15:15" x14ac:dyDescent="0.2">
      <c r="O47850" s="62"/>
    </row>
    <row r="47851" spans="15:15" x14ac:dyDescent="0.2">
      <c r="O47851" s="62"/>
    </row>
    <row r="47852" spans="15:15" x14ac:dyDescent="0.2">
      <c r="O47852" s="62"/>
    </row>
    <row r="47853" spans="15:15" x14ac:dyDescent="0.2">
      <c r="O47853" s="62"/>
    </row>
    <row r="47854" spans="15:15" x14ac:dyDescent="0.2">
      <c r="O47854" s="62"/>
    </row>
    <row r="47855" spans="15:15" x14ac:dyDescent="0.2">
      <c r="O47855" s="62"/>
    </row>
    <row r="47856" spans="15:15" x14ac:dyDescent="0.2">
      <c r="O47856" s="62"/>
    </row>
    <row r="47857" spans="15:15" x14ac:dyDescent="0.2">
      <c r="O47857" s="62"/>
    </row>
    <row r="47858" spans="15:15" x14ac:dyDescent="0.2">
      <c r="O47858" s="62"/>
    </row>
    <row r="47859" spans="15:15" x14ac:dyDescent="0.2">
      <c r="O47859" s="62"/>
    </row>
    <row r="47860" spans="15:15" x14ac:dyDescent="0.2">
      <c r="O47860" s="62"/>
    </row>
    <row r="47861" spans="15:15" x14ac:dyDescent="0.2">
      <c r="O47861" s="62"/>
    </row>
    <row r="47862" spans="15:15" x14ac:dyDescent="0.2">
      <c r="O47862" s="62"/>
    </row>
    <row r="47863" spans="15:15" x14ac:dyDescent="0.2">
      <c r="O47863" s="62"/>
    </row>
    <row r="47864" spans="15:15" x14ac:dyDescent="0.2">
      <c r="O47864" s="62"/>
    </row>
    <row r="47865" spans="15:15" x14ac:dyDescent="0.2">
      <c r="O47865" s="62"/>
    </row>
    <row r="47866" spans="15:15" x14ac:dyDescent="0.2">
      <c r="O47866" s="62"/>
    </row>
    <row r="47867" spans="15:15" x14ac:dyDescent="0.2">
      <c r="O47867" s="62"/>
    </row>
    <row r="47868" spans="15:15" x14ac:dyDescent="0.2">
      <c r="O47868" s="62"/>
    </row>
    <row r="47869" spans="15:15" x14ac:dyDescent="0.2">
      <c r="O47869" s="62"/>
    </row>
    <row r="47870" spans="15:15" x14ac:dyDescent="0.2">
      <c r="O47870" s="62"/>
    </row>
    <row r="47871" spans="15:15" x14ac:dyDescent="0.2">
      <c r="O47871" s="62"/>
    </row>
    <row r="47872" spans="15:15" x14ac:dyDescent="0.2">
      <c r="O47872" s="62"/>
    </row>
    <row r="47873" spans="15:15" x14ac:dyDescent="0.2">
      <c r="O47873" s="62"/>
    </row>
    <row r="47874" spans="15:15" x14ac:dyDescent="0.2">
      <c r="O47874" s="62"/>
    </row>
    <row r="47875" spans="15:15" x14ac:dyDescent="0.2">
      <c r="O47875" s="62"/>
    </row>
    <row r="47876" spans="15:15" x14ac:dyDescent="0.2">
      <c r="O47876" s="62"/>
    </row>
    <row r="47877" spans="15:15" x14ac:dyDescent="0.2">
      <c r="O47877" s="62"/>
    </row>
    <row r="47878" spans="15:15" x14ac:dyDescent="0.2">
      <c r="O47878" s="62"/>
    </row>
    <row r="47879" spans="15:15" x14ac:dyDescent="0.2">
      <c r="O47879" s="62"/>
    </row>
    <row r="47880" spans="15:15" x14ac:dyDescent="0.2">
      <c r="O47880" s="62"/>
    </row>
    <row r="47881" spans="15:15" x14ac:dyDescent="0.2">
      <c r="O47881" s="62"/>
    </row>
    <row r="47882" spans="15:15" x14ac:dyDescent="0.2">
      <c r="O47882" s="62"/>
    </row>
    <row r="47883" spans="15:15" x14ac:dyDescent="0.2">
      <c r="O47883" s="62"/>
    </row>
    <row r="47884" spans="15:15" x14ac:dyDescent="0.2">
      <c r="O47884" s="62"/>
    </row>
    <row r="47885" spans="15:15" x14ac:dyDescent="0.2">
      <c r="O47885" s="62"/>
    </row>
    <row r="47886" spans="15:15" x14ac:dyDescent="0.2">
      <c r="O47886" s="62"/>
    </row>
    <row r="47887" spans="15:15" x14ac:dyDescent="0.2">
      <c r="O47887" s="62"/>
    </row>
    <row r="47888" spans="15:15" x14ac:dyDescent="0.2">
      <c r="O47888" s="62"/>
    </row>
    <row r="47889" spans="15:15" x14ac:dyDescent="0.2">
      <c r="O47889" s="62"/>
    </row>
    <row r="47890" spans="15:15" x14ac:dyDescent="0.2">
      <c r="O47890" s="62"/>
    </row>
    <row r="47891" spans="15:15" x14ac:dyDescent="0.2">
      <c r="O47891" s="62"/>
    </row>
    <row r="47892" spans="15:15" x14ac:dyDescent="0.2">
      <c r="O47892" s="62"/>
    </row>
    <row r="47893" spans="15:15" x14ac:dyDescent="0.2">
      <c r="O47893" s="62"/>
    </row>
    <row r="47894" spans="15:15" x14ac:dyDescent="0.2">
      <c r="O47894" s="62"/>
    </row>
    <row r="47895" spans="15:15" x14ac:dyDescent="0.2">
      <c r="O47895" s="62"/>
    </row>
    <row r="47896" spans="15:15" x14ac:dyDescent="0.2">
      <c r="O47896" s="62"/>
    </row>
    <row r="47897" spans="15:15" x14ac:dyDescent="0.2">
      <c r="O47897" s="62"/>
    </row>
    <row r="47898" spans="15:15" x14ac:dyDescent="0.2">
      <c r="O47898" s="62"/>
    </row>
    <row r="47899" spans="15:15" x14ac:dyDescent="0.2">
      <c r="O47899" s="62"/>
    </row>
    <row r="47900" spans="15:15" x14ac:dyDescent="0.2">
      <c r="O47900" s="62"/>
    </row>
    <row r="47901" spans="15:15" x14ac:dyDescent="0.2">
      <c r="O47901" s="62"/>
    </row>
    <row r="47902" spans="15:15" x14ac:dyDescent="0.2">
      <c r="O47902" s="62"/>
    </row>
    <row r="47903" spans="15:15" x14ac:dyDescent="0.2">
      <c r="O47903" s="62"/>
    </row>
    <row r="47904" spans="15:15" x14ac:dyDescent="0.2">
      <c r="O47904" s="62"/>
    </row>
    <row r="47905" spans="15:15" x14ac:dyDescent="0.2">
      <c r="O47905" s="62"/>
    </row>
    <row r="47906" spans="15:15" x14ac:dyDescent="0.2">
      <c r="O47906" s="62"/>
    </row>
    <row r="47907" spans="15:15" x14ac:dyDescent="0.2">
      <c r="O47907" s="62"/>
    </row>
    <row r="47908" spans="15:15" x14ac:dyDescent="0.2">
      <c r="O47908" s="62"/>
    </row>
    <row r="47909" spans="15:15" x14ac:dyDescent="0.2">
      <c r="O47909" s="62"/>
    </row>
    <row r="47910" spans="15:15" x14ac:dyDescent="0.2">
      <c r="O47910" s="62"/>
    </row>
    <row r="47911" spans="15:15" x14ac:dyDescent="0.2">
      <c r="O47911" s="62"/>
    </row>
    <row r="47912" spans="15:15" x14ac:dyDescent="0.2">
      <c r="O47912" s="62"/>
    </row>
    <row r="47913" spans="15:15" x14ac:dyDescent="0.2">
      <c r="O47913" s="62"/>
    </row>
    <row r="47914" spans="15:15" x14ac:dyDescent="0.2">
      <c r="O47914" s="62"/>
    </row>
    <row r="47915" spans="15:15" x14ac:dyDescent="0.2">
      <c r="O47915" s="62"/>
    </row>
    <row r="47916" spans="15:15" x14ac:dyDescent="0.2">
      <c r="O47916" s="62"/>
    </row>
    <row r="47917" spans="15:15" x14ac:dyDescent="0.2">
      <c r="O47917" s="62"/>
    </row>
    <row r="47918" spans="15:15" x14ac:dyDescent="0.2">
      <c r="O47918" s="62"/>
    </row>
    <row r="47919" spans="15:15" x14ac:dyDescent="0.2">
      <c r="O47919" s="62"/>
    </row>
    <row r="47920" spans="15:15" x14ac:dyDescent="0.2">
      <c r="O47920" s="62"/>
    </row>
    <row r="47921" spans="15:15" x14ac:dyDescent="0.2">
      <c r="O47921" s="62"/>
    </row>
    <row r="47922" spans="15:15" x14ac:dyDescent="0.2">
      <c r="O47922" s="62"/>
    </row>
    <row r="47923" spans="15:15" x14ac:dyDescent="0.2">
      <c r="O47923" s="62"/>
    </row>
    <row r="47924" spans="15:15" x14ac:dyDescent="0.2">
      <c r="O47924" s="62"/>
    </row>
    <row r="47925" spans="15:15" x14ac:dyDescent="0.2">
      <c r="O47925" s="62"/>
    </row>
    <row r="47926" spans="15:15" x14ac:dyDescent="0.2">
      <c r="O47926" s="62"/>
    </row>
    <row r="47927" spans="15:15" x14ac:dyDescent="0.2">
      <c r="O47927" s="62"/>
    </row>
    <row r="47928" spans="15:15" x14ac:dyDescent="0.2">
      <c r="O47928" s="62"/>
    </row>
    <row r="47929" spans="15:15" x14ac:dyDescent="0.2">
      <c r="O47929" s="62"/>
    </row>
    <row r="47930" spans="15:15" x14ac:dyDescent="0.2">
      <c r="O47930" s="62"/>
    </row>
    <row r="47931" spans="15:15" x14ac:dyDescent="0.2">
      <c r="O47931" s="62"/>
    </row>
    <row r="47932" spans="15:15" x14ac:dyDescent="0.2">
      <c r="O47932" s="62"/>
    </row>
    <row r="47933" spans="15:15" x14ac:dyDescent="0.2">
      <c r="O47933" s="62"/>
    </row>
    <row r="47934" spans="15:15" x14ac:dyDescent="0.2">
      <c r="O47934" s="62"/>
    </row>
    <row r="47935" spans="15:15" x14ac:dyDescent="0.2">
      <c r="O47935" s="62"/>
    </row>
    <row r="47936" spans="15:15" x14ac:dyDescent="0.2">
      <c r="O47936" s="62"/>
    </row>
    <row r="47937" spans="15:15" x14ac:dyDescent="0.2">
      <c r="O47937" s="62"/>
    </row>
    <row r="47938" spans="15:15" x14ac:dyDescent="0.2">
      <c r="O47938" s="62"/>
    </row>
    <row r="47939" spans="15:15" x14ac:dyDescent="0.2">
      <c r="O47939" s="62"/>
    </row>
    <row r="47940" spans="15:15" x14ac:dyDescent="0.2">
      <c r="O47940" s="62"/>
    </row>
    <row r="47941" spans="15:15" x14ac:dyDescent="0.2">
      <c r="O47941" s="62"/>
    </row>
    <row r="47942" spans="15:15" x14ac:dyDescent="0.2">
      <c r="O47942" s="62"/>
    </row>
    <row r="47943" spans="15:15" x14ac:dyDescent="0.2">
      <c r="O47943" s="62"/>
    </row>
    <row r="47944" spans="15:15" x14ac:dyDescent="0.2">
      <c r="O47944" s="62"/>
    </row>
    <row r="47945" spans="15:15" x14ac:dyDescent="0.2">
      <c r="O47945" s="62"/>
    </row>
    <row r="47946" spans="15:15" x14ac:dyDescent="0.2">
      <c r="O47946" s="62"/>
    </row>
    <row r="47947" spans="15:15" x14ac:dyDescent="0.2">
      <c r="O47947" s="62"/>
    </row>
    <row r="47948" spans="15:15" x14ac:dyDescent="0.2">
      <c r="O47948" s="62"/>
    </row>
    <row r="47949" spans="15:15" x14ac:dyDescent="0.2">
      <c r="O47949" s="62"/>
    </row>
    <row r="47950" spans="15:15" x14ac:dyDescent="0.2">
      <c r="O47950" s="62"/>
    </row>
    <row r="47951" spans="15:15" x14ac:dyDescent="0.2">
      <c r="O47951" s="62"/>
    </row>
    <row r="47952" spans="15:15" x14ac:dyDescent="0.2">
      <c r="O47952" s="62"/>
    </row>
    <row r="47953" spans="15:15" x14ac:dyDescent="0.2">
      <c r="O47953" s="62"/>
    </row>
    <row r="47954" spans="15:15" x14ac:dyDescent="0.2">
      <c r="O47954" s="62"/>
    </row>
    <row r="47955" spans="15:15" x14ac:dyDescent="0.2">
      <c r="O47955" s="62"/>
    </row>
    <row r="47956" spans="15:15" x14ac:dyDescent="0.2">
      <c r="O47956" s="62"/>
    </row>
    <row r="47957" spans="15:15" x14ac:dyDescent="0.2">
      <c r="O47957" s="62"/>
    </row>
    <row r="47958" spans="15:15" x14ac:dyDescent="0.2">
      <c r="O47958" s="62"/>
    </row>
    <row r="47959" spans="15:15" x14ac:dyDescent="0.2">
      <c r="O47959" s="62"/>
    </row>
    <row r="47960" spans="15:15" x14ac:dyDescent="0.2">
      <c r="O47960" s="62"/>
    </row>
    <row r="47961" spans="15:15" x14ac:dyDescent="0.2">
      <c r="O47961" s="62"/>
    </row>
    <row r="47962" spans="15:15" x14ac:dyDescent="0.2">
      <c r="O47962" s="62"/>
    </row>
    <row r="47963" spans="15:15" x14ac:dyDescent="0.2">
      <c r="O47963" s="62"/>
    </row>
    <row r="47964" spans="15:15" x14ac:dyDescent="0.2">
      <c r="O47964" s="62"/>
    </row>
    <row r="47965" spans="15:15" x14ac:dyDescent="0.2">
      <c r="O47965" s="62"/>
    </row>
    <row r="47966" spans="15:15" x14ac:dyDescent="0.2">
      <c r="O47966" s="62"/>
    </row>
    <row r="47967" spans="15:15" x14ac:dyDescent="0.2">
      <c r="O47967" s="62"/>
    </row>
    <row r="47968" spans="15:15" x14ac:dyDescent="0.2">
      <c r="O47968" s="62"/>
    </row>
    <row r="47969" spans="15:15" x14ac:dyDescent="0.2">
      <c r="O47969" s="62"/>
    </row>
    <row r="47970" spans="15:15" x14ac:dyDescent="0.2">
      <c r="O47970" s="62"/>
    </row>
    <row r="47971" spans="15:15" x14ac:dyDescent="0.2">
      <c r="O47971" s="62"/>
    </row>
    <row r="47972" spans="15:15" x14ac:dyDescent="0.2">
      <c r="O47972" s="62"/>
    </row>
    <row r="47973" spans="15:15" x14ac:dyDescent="0.2">
      <c r="O47973" s="62"/>
    </row>
    <row r="47974" spans="15:15" x14ac:dyDescent="0.2">
      <c r="O47974" s="62"/>
    </row>
    <row r="47975" spans="15:15" x14ac:dyDescent="0.2">
      <c r="O47975" s="62"/>
    </row>
    <row r="47976" spans="15:15" x14ac:dyDescent="0.2">
      <c r="O47976" s="62"/>
    </row>
    <row r="47977" spans="15:15" x14ac:dyDescent="0.2">
      <c r="O47977" s="62"/>
    </row>
    <row r="47978" spans="15:15" x14ac:dyDescent="0.2">
      <c r="O47978" s="62"/>
    </row>
    <row r="47979" spans="15:15" x14ac:dyDescent="0.2">
      <c r="O47979" s="62"/>
    </row>
    <row r="47980" spans="15:15" x14ac:dyDescent="0.2">
      <c r="O47980" s="62"/>
    </row>
    <row r="47981" spans="15:15" x14ac:dyDescent="0.2">
      <c r="O47981" s="62"/>
    </row>
    <row r="47982" spans="15:15" x14ac:dyDescent="0.2">
      <c r="O47982" s="62"/>
    </row>
    <row r="47983" spans="15:15" x14ac:dyDescent="0.2">
      <c r="O47983" s="62"/>
    </row>
    <row r="47984" spans="15:15" x14ac:dyDescent="0.2">
      <c r="O47984" s="62"/>
    </row>
    <row r="47985" spans="15:15" x14ac:dyDescent="0.2">
      <c r="O47985" s="62"/>
    </row>
    <row r="47986" spans="15:15" x14ac:dyDescent="0.2">
      <c r="O47986" s="62"/>
    </row>
    <row r="47987" spans="15:15" x14ac:dyDescent="0.2">
      <c r="O47987" s="62"/>
    </row>
    <row r="47988" spans="15:15" x14ac:dyDescent="0.2">
      <c r="O47988" s="62"/>
    </row>
    <row r="47989" spans="15:15" x14ac:dyDescent="0.2">
      <c r="O47989" s="62"/>
    </row>
    <row r="47990" spans="15:15" x14ac:dyDescent="0.2">
      <c r="O47990" s="62"/>
    </row>
    <row r="47991" spans="15:15" x14ac:dyDescent="0.2">
      <c r="O47991" s="62"/>
    </row>
    <row r="47992" spans="15:15" x14ac:dyDescent="0.2">
      <c r="O47992" s="62"/>
    </row>
    <row r="47993" spans="15:15" x14ac:dyDescent="0.2">
      <c r="O47993" s="62"/>
    </row>
    <row r="47994" spans="15:15" x14ac:dyDescent="0.2">
      <c r="O47994" s="62"/>
    </row>
    <row r="47995" spans="15:15" x14ac:dyDescent="0.2">
      <c r="O47995" s="62"/>
    </row>
    <row r="47996" spans="15:15" x14ac:dyDescent="0.2">
      <c r="O47996" s="62"/>
    </row>
    <row r="47997" spans="15:15" x14ac:dyDescent="0.2">
      <c r="O47997" s="62"/>
    </row>
    <row r="47998" spans="15:15" x14ac:dyDescent="0.2">
      <c r="O47998" s="62"/>
    </row>
    <row r="47999" spans="15:15" x14ac:dyDescent="0.2">
      <c r="O47999" s="62"/>
    </row>
    <row r="48000" spans="15:15" x14ac:dyDescent="0.2">
      <c r="O48000" s="62"/>
    </row>
    <row r="48001" spans="15:15" x14ac:dyDescent="0.2">
      <c r="O48001" s="62"/>
    </row>
    <row r="48002" spans="15:15" x14ac:dyDescent="0.2">
      <c r="O48002" s="62"/>
    </row>
    <row r="48003" spans="15:15" x14ac:dyDescent="0.2">
      <c r="O48003" s="62"/>
    </row>
    <row r="48004" spans="15:15" x14ac:dyDescent="0.2">
      <c r="O48004" s="62"/>
    </row>
    <row r="48005" spans="15:15" x14ac:dyDescent="0.2">
      <c r="O48005" s="62"/>
    </row>
    <row r="48006" spans="15:15" x14ac:dyDescent="0.2">
      <c r="O48006" s="62"/>
    </row>
    <row r="48007" spans="15:15" x14ac:dyDescent="0.2">
      <c r="O48007" s="62"/>
    </row>
    <row r="48008" spans="15:15" x14ac:dyDescent="0.2">
      <c r="O48008" s="62"/>
    </row>
    <row r="48009" spans="15:15" x14ac:dyDescent="0.2">
      <c r="O48009" s="62"/>
    </row>
    <row r="48010" spans="15:15" x14ac:dyDescent="0.2">
      <c r="O48010" s="62"/>
    </row>
    <row r="48011" spans="15:15" x14ac:dyDescent="0.2">
      <c r="O48011" s="62"/>
    </row>
    <row r="48012" spans="15:15" x14ac:dyDescent="0.2">
      <c r="O48012" s="62"/>
    </row>
    <row r="48013" spans="15:15" x14ac:dyDescent="0.2">
      <c r="O48013" s="62"/>
    </row>
    <row r="48014" spans="15:15" x14ac:dyDescent="0.2">
      <c r="O48014" s="62"/>
    </row>
    <row r="48015" spans="15:15" x14ac:dyDescent="0.2">
      <c r="O48015" s="62"/>
    </row>
    <row r="48016" spans="15:15" x14ac:dyDescent="0.2">
      <c r="O48016" s="62"/>
    </row>
    <row r="48017" spans="15:15" x14ac:dyDescent="0.2">
      <c r="O48017" s="62"/>
    </row>
    <row r="48018" spans="15:15" x14ac:dyDescent="0.2">
      <c r="O48018" s="62"/>
    </row>
    <row r="48019" spans="15:15" x14ac:dyDescent="0.2">
      <c r="O48019" s="62"/>
    </row>
    <row r="48020" spans="15:15" x14ac:dyDescent="0.2">
      <c r="O48020" s="62"/>
    </row>
    <row r="48021" spans="15:15" x14ac:dyDescent="0.2">
      <c r="O48021" s="62"/>
    </row>
    <row r="48022" spans="15:15" x14ac:dyDescent="0.2">
      <c r="O48022" s="62"/>
    </row>
    <row r="48023" spans="15:15" x14ac:dyDescent="0.2">
      <c r="O48023" s="62"/>
    </row>
    <row r="48024" spans="15:15" x14ac:dyDescent="0.2">
      <c r="O48024" s="62"/>
    </row>
    <row r="48025" spans="15:15" x14ac:dyDescent="0.2">
      <c r="O48025" s="62"/>
    </row>
    <row r="48026" spans="15:15" x14ac:dyDescent="0.2">
      <c r="O48026" s="62"/>
    </row>
    <row r="48027" spans="15:15" x14ac:dyDescent="0.2">
      <c r="O48027" s="62"/>
    </row>
    <row r="48028" spans="15:15" x14ac:dyDescent="0.2">
      <c r="O48028" s="62"/>
    </row>
    <row r="48029" spans="15:15" x14ac:dyDescent="0.2">
      <c r="O48029" s="62"/>
    </row>
    <row r="48030" spans="15:15" x14ac:dyDescent="0.2">
      <c r="O48030" s="62"/>
    </row>
    <row r="48031" spans="15:15" x14ac:dyDescent="0.2">
      <c r="O48031" s="62"/>
    </row>
    <row r="48032" spans="15:15" x14ac:dyDescent="0.2">
      <c r="O48032" s="62"/>
    </row>
    <row r="48033" spans="15:15" x14ac:dyDescent="0.2">
      <c r="O48033" s="62"/>
    </row>
    <row r="48034" spans="15:15" x14ac:dyDescent="0.2">
      <c r="O48034" s="62"/>
    </row>
    <row r="48035" spans="15:15" x14ac:dyDescent="0.2">
      <c r="O48035" s="62"/>
    </row>
    <row r="48036" spans="15:15" x14ac:dyDescent="0.2">
      <c r="O48036" s="62"/>
    </row>
    <row r="48037" spans="15:15" x14ac:dyDescent="0.2">
      <c r="O48037" s="62"/>
    </row>
    <row r="48038" spans="15:15" x14ac:dyDescent="0.2">
      <c r="O48038" s="62"/>
    </row>
    <row r="48039" spans="15:15" x14ac:dyDescent="0.2">
      <c r="O48039" s="62"/>
    </row>
    <row r="48040" spans="15:15" x14ac:dyDescent="0.2">
      <c r="O48040" s="62"/>
    </row>
    <row r="48041" spans="15:15" x14ac:dyDescent="0.2">
      <c r="O48041" s="62"/>
    </row>
    <row r="48042" spans="15:15" x14ac:dyDescent="0.2">
      <c r="O48042" s="62"/>
    </row>
    <row r="48043" spans="15:15" x14ac:dyDescent="0.2">
      <c r="O48043" s="62"/>
    </row>
    <row r="48044" spans="15:15" x14ac:dyDescent="0.2">
      <c r="O48044" s="62"/>
    </row>
    <row r="48045" spans="15:15" x14ac:dyDescent="0.2">
      <c r="O48045" s="62"/>
    </row>
    <row r="48046" spans="15:15" x14ac:dyDescent="0.2">
      <c r="O48046" s="62"/>
    </row>
    <row r="48047" spans="15:15" x14ac:dyDescent="0.2">
      <c r="O48047" s="62"/>
    </row>
    <row r="48048" spans="15:15" x14ac:dyDescent="0.2">
      <c r="O48048" s="62"/>
    </row>
    <row r="48049" spans="15:15" x14ac:dyDescent="0.2">
      <c r="O48049" s="62"/>
    </row>
    <row r="48050" spans="15:15" x14ac:dyDescent="0.2">
      <c r="O48050" s="62"/>
    </row>
    <row r="48051" spans="15:15" x14ac:dyDescent="0.2">
      <c r="O48051" s="62"/>
    </row>
    <row r="48052" spans="15:15" x14ac:dyDescent="0.2">
      <c r="O48052" s="62"/>
    </row>
    <row r="48053" spans="15:15" x14ac:dyDescent="0.2">
      <c r="O48053" s="62"/>
    </row>
    <row r="48054" spans="15:15" x14ac:dyDescent="0.2">
      <c r="O48054" s="62"/>
    </row>
    <row r="48055" spans="15:15" x14ac:dyDescent="0.2">
      <c r="O48055" s="62"/>
    </row>
    <row r="48056" spans="15:15" x14ac:dyDescent="0.2">
      <c r="O48056" s="62"/>
    </row>
    <row r="48057" spans="15:15" x14ac:dyDescent="0.2">
      <c r="O48057" s="62"/>
    </row>
    <row r="48058" spans="15:15" x14ac:dyDescent="0.2">
      <c r="O48058" s="62"/>
    </row>
    <row r="48059" spans="15:15" x14ac:dyDescent="0.2">
      <c r="O48059" s="62"/>
    </row>
    <row r="48060" spans="15:15" x14ac:dyDescent="0.2">
      <c r="O48060" s="62"/>
    </row>
    <row r="48061" spans="15:15" x14ac:dyDescent="0.2">
      <c r="O48061" s="62"/>
    </row>
    <row r="48062" spans="15:15" x14ac:dyDescent="0.2">
      <c r="O48062" s="62"/>
    </row>
    <row r="48063" spans="15:15" x14ac:dyDescent="0.2">
      <c r="O48063" s="62"/>
    </row>
    <row r="48064" spans="15:15" x14ac:dyDescent="0.2">
      <c r="O48064" s="62"/>
    </row>
    <row r="48065" spans="15:15" x14ac:dyDescent="0.2">
      <c r="O48065" s="62"/>
    </row>
    <row r="48066" spans="15:15" x14ac:dyDescent="0.2">
      <c r="O48066" s="62"/>
    </row>
    <row r="48067" spans="15:15" x14ac:dyDescent="0.2">
      <c r="O48067" s="62"/>
    </row>
    <row r="48068" spans="15:15" x14ac:dyDescent="0.2">
      <c r="O48068" s="62"/>
    </row>
    <row r="48069" spans="15:15" x14ac:dyDescent="0.2">
      <c r="O48069" s="62"/>
    </row>
    <row r="48070" spans="15:15" x14ac:dyDescent="0.2">
      <c r="O48070" s="62"/>
    </row>
    <row r="48071" spans="15:15" x14ac:dyDescent="0.2">
      <c r="O48071" s="62"/>
    </row>
    <row r="48072" spans="15:15" x14ac:dyDescent="0.2">
      <c r="O48072" s="62"/>
    </row>
    <row r="48073" spans="15:15" x14ac:dyDescent="0.2">
      <c r="O48073" s="62"/>
    </row>
    <row r="48074" spans="15:15" x14ac:dyDescent="0.2">
      <c r="O48074" s="62"/>
    </row>
    <row r="48075" spans="15:15" x14ac:dyDescent="0.2">
      <c r="O48075" s="62"/>
    </row>
    <row r="48076" spans="15:15" x14ac:dyDescent="0.2">
      <c r="O48076" s="62"/>
    </row>
    <row r="48077" spans="15:15" x14ac:dyDescent="0.2">
      <c r="O48077" s="62"/>
    </row>
    <row r="48078" spans="15:15" x14ac:dyDescent="0.2">
      <c r="O48078" s="62"/>
    </row>
    <row r="48079" spans="15:15" x14ac:dyDescent="0.2">
      <c r="O48079" s="62"/>
    </row>
    <row r="48080" spans="15:15" x14ac:dyDescent="0.2">
      <c r="O48080" s="62"/>
    </row>
    <row r="48081" spans="15:15" x14ac:dyDescent="0.2">
      <c r="O48081" s="62"/>
    </row>
    <row r="48082" spans="15:15" x14ac:dyDescent="0.2">
      <c r="O48082" s="62"/>
    </row>
    <row r="48083" spans="15:15" x14ac:dyDescent="0.2">
      <c r="O48083" s="62"/>
    </row>
    <row r="48084" spans="15:15" x14ac:dyDescent="0.2">
      <c r="O48084" s="62"/>
    </row>
    <row r="48085" spans="15:15" x14ac:dyDescent="0.2">
      <c r="O48085" s="62"/>
    </row>
    <row r="48086" spans="15:15" x14ac:dyDescent="0.2">
      <c r="O48086" s="62"/>
    </row>
    <row r="48087" spans="15:15" x14ac:dyDescent="0.2">
      <c r="O48087" s="62"/>
    </row>
    <row r="48088" spans="15:15" x14ac:dyDescent="0.2">
      <c r="O48088" s="62"/>
    </row>
    <row r="48089" spans="15:15" x14ac:dyDescent="0.2">
      <c r="O48089" s="62"/>
    </row>
    <row r="48090" spans="15:15" x14ac:dyDescent="0.2">
      <c r="O48090" s="62"/>
    </row>
    <row r="48091" spans="15:15" x14ac:dyDescent="0.2">
      <c r="O48091" s="62"/>
    </row>
    <row r="48092" spans="15:15" x14ac:dyDescent="0.2">
      <c r="O48092" s="62"/>
    </row>
    <row r="48093" spans="15:15" x14ac:dyDescent="0.2">
      <c r="O48093" s="62"/>
    </row>
    <row r="48094" spans="15:15" x14ac:dyDescent="0.2">
      <c r="O48094" s="62"/>
    </row>
    <row r="48095" spans="15:15" x14ac:dyDescent="0.2">
      <c r="O48095" s="62"/>
    </row>
    <row r="48096" spans="15:15" x14ac:dyDescent="0.2">
      <c r="O48096" s="62"/>
    </row>
    <row r="48097" spans="15:15" x14ac:dyDescent="0.2">
      <c r="O48097" s="62"/>
    </row>
    <row r="48098" spans="15:15" x14ac:dyDescent="0.2">
      <c r="O48098" s="62"/>
    </row>
    <row r="48099" spans="15:15" x14ac:dyDescent="0.2">
      <c r="O48099" s="62"/>
    </row>
    <row r="48100" spans="15:15" x14ac:dyDescent="0.2">
      <c r="O48100" s="62"/>
    </row>
    <row r="48101" spans="15:15" x14ac:dyDescent="0.2">
      <c r="O48101" s="62"/>
    </row>
    <row r="48102" spans="15:15" x14ac:dyDescent="0.2">
      <c r="O48102" s="62"/>
    </row>
    <row r="48103" spans="15:15" x14ac:dyDescent="0.2">
      <c r="O48103" s="62"/>
    </row>
    <row r="48104" spans="15:15" x14ac:dyDescent="0.2">
      <c r="O48104" s="62"/>
    </row>
    <row r="48105" spans="15:15" x14ac:dyDescent="0.2">
      <c r="O48105" s="62"/>
    </row>
    <row r="48106" spans="15:15" x14ac:dyDescent="0.2">
      <c r="O48106" s="62"/>
    </row>
    <row r="48107" spans="15:15" x14ac:dyDescent="0.2">
      <c r="O48107" s="62"/>
    </row>
    <row r="48108" spans="15:15" x14ac:dyDescent="0.2">
      <c r="O48108" s="62"/>
    </row>
    <row r="48109" spans="15:15" x14ac:dyDescent="0.2">
      <c r="O48109" s="62"/>
    </row>
    <row r="48110" spans="15:15" x14ac:dyDescent="0.2">
      <c r="O48110" s="62"/>
    </row>
    <row r="48111" spans="15:15" x14ac:dyDescent="0.2">
      <c r="O48111" s="62"/>
    </row>
    <row r="48112" spans="15:15" x14ac:dyDescent="0.2">
      <c r="O48112" s="62"/>
    </row>
    <row r="48113" spans="15:15" x14ac:dyDescent="0.2">
      <c r="O48113" s="62"/>
    </row>
    <row r="48114" spans="15:15" x14ac:dyDescent="0.2">
      <c r="O48114" s="62"/>
    </row>
    <row r="48115" spans="15:15" x14ac:dyDescent="0.2">
      <c r="O48115" s="62"/>
    </row>
    <row r="48116" spans="15:15" x14ac:dyDescent="0.2">
      <c r="O48116" s="62"/>
    </row>
    <row r="48117" spans="15:15" x14ac:dyDescent="0.2">
      <c r="O48117" s="62"/>
    </row>
    <row r="48118" spans="15:15" x14ac:dyDescent="0.2">
      <c r="O48118" s="62"/>
    </row>
    <row r="48119" spans="15:15" x14ac:dyDescent="0.2">
      <c r="O48119" s="62"/>
    </row>
    <row r="48120" spans="15:15" x14ac:dyDescent="0.2">
      <c r="O48120" s="62"/>
    </row>
    <row r="48121" spans="15:15" x14ac:dyDescent="0.2">
      <c r="O48121" s="62"/>
    </row>
    <row r="48122" spans="15:15" x14ac:dyDescent="0.2">
      <c r="O48122" s="62"/>
    </row>
    <row r="48123" spans="15:15" x14ac:dyDescent="0.2">
      <c r="O48123" s="62"/>
    </row>
    <row r="48124" spans="15:15" x14ac:dyDescent="0.2">
      <c r="O48124" s="62"/>
    </row>
    <row r="48125" spans="15:15" x14ac:dyDescent="0.2">
      <c r="O48125" s="62"/>
    </row>
    <row r="48126" spans="15:15" x14ac:dyDescent="0.2">
      <c r="O48126" s="62"/>
    </row>
    <row r="48127" spans="15:15" x14ac:dyDescent="0.2">
      <c r="O48127" s="62"/>
    </row>
    <row r="48128" spans="15:15" x14ac:dyDescent="0.2">
      <c r="O48128" s="62"/>
    </row>
    <row r="48129" spans="15:15" x14ac:dyDescent="0.2">
      <c r="O48129" s="62"/>
    </row>
    <row r="48130" spans="15:15" x14ac:dyDescent="0.2">
      <c r="O48130" s="62"/>
    </row>
    <row r="48131" spans="15:15" x14ac:dyDescent="0.2">
      <c r="O48131" s="62"/>
    </row>
    <row r="48132" spans="15:15" x14ac:dyDescent="0.2">
      <c r="O48132" s="62"/>
    </row>
    <row r="48133" spans="15:15" x14ac:dyDescent="0.2">
      <c r="O48133" s="62"/>
    </row>
    <row r="48134" spans="15:15" x14ac:dyDescent="0.2">
      <c r="O48134" s="62"/>
    </row>
    <row r="48135" spans="15:15" x14ac:dyDescent="0.2">
      <c r="O48135" s="62"/>
    </row>
    <row r="48136" spans="15:15" x14ac:dyDescent="0.2">
      <c r="O48136" s="62"/>
    </row>
    <row r="48137" spans="15:15" x14ac:dyDescent="0.2">
      <c r="O48137" s="62"/>
    </row>
    <row r="48138" spans="15:15" x14ac:dyDescent="0.2">
      <c r="O48138" s="62"/>
    </row>
    <row r="48139" spans="15:15" x14ac:dyDescent="0.2">
      <c r="O48139" s="62"/>
    </row>
    <row r="48140" spans="15:15" x14ac:dyDescent="0.2">
      <c r="O48140" s="62"/>
    </row>
    <row r="48141" spans="15:15" x14ac:dyDescent="0.2">
      <c r="O48141" s="62"/>
    </row>
    <row r="48142" spans="15:15" x14ac:dyDescent="0.2">
      <c r="O48142" s="62"/>
    </row>
    <row r="48143" spans="15:15" x14ac:dyDescent="0.2">
      <c r="O48143" s="62"/>
    </row>
    <row r="48144" spans="15:15" x14ac:dyDescent="0.2">
      <c r="O48144" s="62"/>
    </row>
    <row r="48145" spans="15:15" x14ac:dyDescent="0.2">
      <c r="O48145" s="62"/>
    </row>
    <row r="48146" spans="15:15" x14ac:dyDescent="0.2">
      <c r="O48146" s="62"/>
    </row>
    <row r="48147" spans="15:15" x14ac:dyDescent="0.2">
      <c r="O48147" s="62"/>
    </row>
    <row r="48148" spans="15:15" x14ac:dyDescent="0.2">
      <c r="O48148" s="62"/>
    </row>
    <row r="48149" spans="15:15" x14ac:dyDescent="0.2">
      <c r="O48149" s="62"/>
    </row>
    <row r="48150" spans="15:15" x14ac:dyDescent="0.2">
      <c r="O48150" s="62"/>
    </row>
    <row r="48151" spans="15:15" x14ac:dyDescent="0.2">
      <c r="O48151" s="62"/>
    </row>
    <row r="48152" spans="15:15" x14ac:dyDescent="0.2">
      <c r="O48152" s="62"/>
    </row>
    <row r="48153" spans="15:15" x14ac:dyDescent="0.2">
      <c r="O48153" s="62"/>
    </row>
    <row r="48154" spans="15:15" x14ac:dyDescent="0.2">
      <c r="O48154" s="62"/>
    </row>
    <row r="48155" spans="15:15" x14ac:dyDescent="0.2">
      <c r="O48155" s="62"/>
    </row>
    <row r="48156" spans="15:15" x14ac:dyDescent="0.2">
      <c r="O48156" s="62"/>
    </row>
    <row r="48157" spans="15:15" x14ac:dyDescent="0.2">
      <c r="O48157" s="62"/>
    </row>
    <row r="48158" spans="15:15" x14ac:dyDescent="0.2">
      <c r="O48158" s="62"/>
    </row>
    <row r="48159" spans="15:15" x14ac:dyDescent="0.2">
      <c r="O48159" s="62"/>
    </row>
    <row r="48160" spans="15:15" x14ac:dyDescent="0.2">
      <c r="O48160" s="62"/>
    </row>
    <row r="48161" spans="15:15" x14ac:dyDescent="0.2">
      <c r="O48161" s="62"/>
    </row>
    <row r="48162" spans="15:15" x14ac:dyDescent="0.2">
      <c r="O48162" s="62"/>
    </row>
    <row r="48163" spans="15:15" x14ac:dyDescent="0.2">
      <c r="O48163" s="62"/>
    </row>
    <row r="48164" spans="15:15" x14ac:dyDescent="0.2">
      <c r="O48164" s="62"/>
    </row>
    <row r="48165" spans="15:15" x14ac:dyDescent="0.2">
      <c r="O48165" s="62"/>
    </row>
    <row r="48166" spans="15:15" x14ac:dyDescent="0.2">
      <c r="O48166" s="62"/>
    </row>
    <row r="48167" spans="15:15" x14ac:dyDescent="0.2">
      <c r="O48167" s="62"/>
    </row>
    <row r="48168" spans="15:15" x14ac:dyDescent="0.2">
      <c r="O48168" s="62"/>
    </row>
    <row r="48169" spans="15:15" x14ac:dyDescent="0.2">
      <c r="O48169" s="62"/>
    </row>
    <row r="48170" spans="15:15" x14ac:dyDescent="0.2">
      <c r="O48170" s="62"/>
    </row>
    <row r="48171" spans="15:15" x14ac:dyDescent="0.2">
      <c r="O48171" s="62"/>
    </row>
    <row r="48172" spans="15:15" x14ac:dyDescent="0.2">
      <c r="O48172" s="62"/>
    </row>
    <row r="48173" spans="15:15" x14ac:dyDescent="0.2">
      <c r="O48173" s="62"/>
    </row>
    <row r="48174" spans="15:15" x14ac:dyDescent="0.2">
      <c r="O48174" s="62"/>
    </row>
    <row r="48175" spans="15:15" x14ac:dyDescent="0.2">
      <c r="O48175" s="62"/>
    </row>
    <row r="48176" spans="15:15" x14ac:dyDescent="0.2">
      <c r="O48176" s="62"/>
    </row>
    <row r="48177" spans="15:15" x14ac:dyDescent="0.2">
      <c r="O48177" s="62"/>
    </row>
    <row r="48178" spans="15:15" x14ac:dyDescent="0.2">
      <c r="O48178" s="62"/>
    </row>
    <row r="48179" spans="15:15" x14ac:dyDescent="0.2">
      <c r="O48179" s="62"/>
    </row>
    <row r="48180" spans="15:15" x14ac:dyDescent="0.2">
      <c r="O48180" s="62"/>
    </row>
    <row r="48181" spans="15:15" x14ac:dyDescent="0.2">
      <c r="O48181" s="62"/>
    </row>
    <row r="48182" spans="15:15" x14ac:dyDescent="0.2">
      <c r="O48182" s="62"/>
    </row>
    <row r="48183" spans="15:15" x14ac:dyDescent="0.2">
      <c r="O48183" s="62"/>
    </row>
    <row r="48184" spans="15:15" x14ac:dyDescent="0.2">
      <c r="O48184" s="62"/>
    </row>
    <row r="48185" spans="15:15" x14ac:dyDescent="0.2">
      <c r="O48185" s="62"/>
    </row>
    <row r="48186" spans="15:15" x14ac:dyDescent="0.2">
      <c r="O48186" s="62"/>
    </row>
    <row r="48187" spans="15:15" x14ac:dyDescent="0.2">
      <c r="O48187" s="62"/>
    </row>
    <row r="48188" spans="15:15" x14ac:dyDescent="0.2">
      <c r="O48188" s="62"/>
    </row>
    <row r="48189" spans="15:15" x14ac:dyDescent="0.2">
      <c r="O48189" s="62"/>
    </row>
    <row r="48190" spans="15:15" x14ac:dyDescent="0.2">
      <c r="O48190" s="62"/>
    </row>
    <row r="48191" spans="15:15" x14ac:dyDescent="0.2">
      <c r="O48191" s="62"/>
    </row>
    <row r="48192" spans="15:15" x14ac:dyDescent="0.2">
      <c r="O48192" s="62"/>
    </row>
    <row r="48193" spans="15:15" x14ac:dyDescent="0.2">
      <c r="O48193" s="62"/>
    </row>
    <row r="48194" spans="15:15" x14ac:dyDescent="0.2">
      <c r="O48194" s="62"/>
    </row>
    <row r="48195" spans="15:15" x14ac:dyDescent="0.2">
      <c r="O48195" s="62"/>
    </row>
    <row r="48196" spans="15:15" x14ac:dyDescent="0.2">
      <c r="O48196" s="62"/>
    </row>
    <row r="48197" spans="15:15" x14ac:dyDescent="0.2">
      <c r="O48197" s="62"/>
    </row>
    <row r="48198" spans="15:15" x14ac:dyDescent="0.2">
      <c r="O48198" s="62"/>
    </row>
    <row r="48199" spans="15:15" x14ac:dyDescent="0.2">
      <c r="O48199" s="62"/>
    </row>
    <row r="48200" spans="15:15" x14ac:dyDescent="0.2">
      <c r="O48200" s="62"/>
    </row>
    <row r="48201" spans="15:15" x14ac:dyDescent="0.2">
      <c r="O48201" s="62"/>
    </row>
    <row r="48202" spans="15:15" x14ac:dyDescent="0.2">
      <c r="O48202" s="62"/>
    </row>
    <row r="48203" spans="15:15" x14ac:dyDescent="0.2">
      <c r="O48203" s="62"/>
    </row>
    <row r="48204" spans="15:15" x14ac:dyDescent="0.2">
      <c r="O48204" s="62"/>
    </row>
    <row r="48205" spans="15:15" x14ac:dyDescent="0.2">
      <c r="O48205" s="62"/>
    </row>
    <row r="48206" spans="15:15" x14ac:dyDescent="0.2">
      <c r="O48206" s="62"/>
    </row>
    <row r="48207" spans="15:15" x14ac:dyDescent="0.2">
      <c r="O48207" s="62"/>
    </row>
    <row r="48208" spans="15:15" x14ac:dyDescent="0.2">
      <c r="O48208" s="62"/>
    </row>
    <row r="48209" spans="15:15" x14ac:dyDescent="0.2">
      <c r="O48209" s="62"/>
    </row>
    <row r="48210" spans="15:15" x14ac:dyDescent="0.2">
      <c r="O48210" s="62"/>
    </row>
    <row r="48211" spans="15:15" x14ac:dyDescent="0.2">
      <c r="O48211" s="62"/>
    </row>
    <row r="48212" spans="15:15" x14ac:dyDescent="0.2">
      <c r="O48212" s="62"/>
    </row>
    <row r="48213" spans="15:15" x14ac:dyDescent="0.2">
      <c r="O48213" s="62"/>
    </row>
    <row r="48214" spans="15:15" x14ac:dyDescent="0.2">
      <c r="O48214" s="62"/>
    </row>
    <row r="48215" spans="15:15" x14ac:dyDescent="0.2">
      <c r="O48215" s="62"/>
    </row>
    <row r="48216" spans="15:15" x14ac:dyDescent="0.2">
      <c r="O48216" s="62"/>
    </row>
    <row r="48217" spans="15:15" x14ac:dyDescent="0.2">
      <c r="O48217" s="62"/>
    </row>
    <row r="48218" spans="15:15" x14ac:dyDescent="0.2">
      <c r="O48218" s="62"/>
    </row>
    <row r="48219" spans="15:15" x14ac:dyDescent="0.2">
      <c r="O48219" s="62"/>
    </row>
    <row r="48220" spans="15:15" x14ac:dyDescent="0.2">
      <c r="O48220" s="62"/>
    </row>
    <row r="48221" spans="15:15" x14ac:dyDescent="0.2">
      <c r="O48221" s="62"/>
    </row>
    <row r="48222" spans="15:15" x14ac:dyDescent="0.2">
      <c r="O48222" s="62"/>
    </row>
    <row r="48223" spans="15:15" x14ac:dyDescent="0.2">
      <c r="O48223" s="62"/>
    </row>
    <row r="48224" spans="15:15" x14ac:dyDescent="0.2">
      <c r="O48224" s="62"/>
    </row>
    <row r="48225" spans="15:15" x14ac:dyDescent="0.2">
      <c r="O48225" s="62"/>
    </row>
    <row r="48226" spans="15:15" x14ac:dyDescent="0.2">
      <c r="O48226" s="62"/>
    </row>
    <row r="48227" spans="15:15" x14ac:dyDescent="0.2">
      <c r="O48227" s="62"/>
    </row>
    <row r="48228" spans="15:15" x14ac:dyDescent="0.2">
      <c r="O48228" s="62"/>
    </row>
    <row r="48229" spans="15:15" x14ac:dyDescent="0.2">
      <c r="O48229" s="62"/>
    </row>
    <row r="48230" spans="15:15" x14ac:dyDescent="0.2">
      <c r="O48230" s="62"/>
    </row>
    <row r="48231" spans="15:15" x14ac:dyDescent="0.2">
      <c r="O48231" s="62"/>
    </row>
    <row r="48232" spans="15:15" x14ac:dyDescent="0.2">
      <c r="O48232" s="62"/>
    </row>
    <row r="48233" spans="15:15" x14ac:dyDescent="0.2">
      <c r="O48233" s="62"/>
    </row>
    <row r="48234" spans="15:15" x14ac:dyDescent="0.2">
      <c r="O48234" s="62"/>
    </row>
    <row r="48235" spans="15:15" x14ac:dyDescent="0.2">
      <c r="O48235" s="62"/>
    </row>
    <row r="48236" spans="15:15" x14ac:dyDescent="0.2">
      <c r="O48236" s="62"/>
    </row>
    <row r="48237" spans="15:15" x14ac:dyDescent="0.2">
      <c r="O48237" s="62"/>
    </row>
    <row r="48238" spans="15:15" x14ac:dyDescent="0.2">
      <c r="O48238" s="62"/>
    </row>
    <row r="48239" spans="15:15" x14ac:dyDescent="0.2">
      <c r="O48239" s="62"/>
    </row>
    <row r="48240" spans="15:15" x14ac:dyDescent="0.2">
      <c r="O48240" s="62"/>
    </row>
    <row r="48241" spans="15:15" x14ac:dyDescent="0.2">
      <c r="O48241" s="62"/>
    </row>
    <row r="48242" spans="15:15" x14ac:dyDescent="0.2">
      <c r="O48242" s="62"/>
    </row>
    <row r="48243" spans="15:15" x14ac:dyDescent="0.2">
      <c r="O48243" s="62"/>
    </row>
    <row r="48244" spans="15:15" x14ac:dyDescent="0.2">
      <c r="O48244" s="62"/>
    </row>
    <row r="48245" spans="15:15" x14ac:dyDescent="0.2">
      <c r="O48245" s="62"/>
    </row>
    <row r="48246" spans="15:15" x14ac:dyDescent="0.2">
      <c r="O48246" s="62"/>
    </row>
    <row r="48247" spans="15:15" x14ac:dyDescent="0.2">
      <c r="O48247" s="62"/>
    </row>
    <row r="48248" spans="15:15" x14ac:dyDescent="0.2">
      <c r="O48248" s="62"/>
    </row>
    <row r="48249" spans="15:15" x14ac:dyDescent="0.2">
      <c r="O48249" s="62"/>
    </row>
    <row r="48250" spans="15:15" x14ac:dyDescent="0.2">
      <c r="O48250" s="62"/>
    </row>
    <row r="48251" spans="15:15" x14ac:dyDescent="0.2">
      <c r="O48251" s="62"/>
    </row>
    <row r="48252" spans="15:15" x14ac:dyDescent="0.2">
      <c r="O48252" s="62"/>
    </row>
    <row r="48253" spans="15:15" x14ac:dyDescent="0.2">
      <c r="O48253" s="62"/>
    </row>
    <row r="48254" spans="15:15" x14ac:dyDescent="0.2">
      <c r="O48254" s="62"/>
    </row>
    <row r="48255" spans="15:15" x14ac:dyDescent="0.2">
      <c r="O48255" s="62"/>
    </row>
    <row r="48256" spans="15:15" x14ac:dyDescent="0.2">
      <c r="O48256" s="62"/>
    </row>
    <row r="48257" spans="15:15" x14ac:dyDescent="0.2">
      <c r="O48257" s="62"/>
    </row>
    <row r="48258" spans="15:15" x14ac:dyDescent="0.2">
      <c r="O48258" s="62"/>
    </row>
    <row r="48259" spans="15:15" x14ac:dyDescent="0.2">
      <c r="O48259" s="62"/>
    </row>
    <row r="48260" spans="15:15" x14ac:dyDescent="0.2">
      <c r="O48260" s="62"/>
    </row>
    <row r="48261" spans="15:15" x14ac:dyDescent="0.2">
      <c r="O48261" s="62"/>
    </row>
    <row r="48262" spans="15:15" x14ac:dyDescent="0.2">
      <c r="O48262" s="62"/>
    </row>
    <row r="48263" spans="15:15" x14ac:dyDescent="0.2">
      <c r="O48263" s="62"/>
    </row>
    <row r="48264" spans="15:15" x14ac:dyDescent="0.2">
      <c r="O48264" s="62"/>
    </row>
    <row r="48265" spans="15:15" x14ac:dyDescent="0.2">
      <c r="O48265" s="62"/>
    </row>
    <row r="48266" spans="15:15" x14ac:dyDescent="0.2">
      <c r="O48266" s="62"/>
    </row>
    <row r="48267" spans="15:15" x14ac:dyDescent="0.2">
      <c r="O48267" s="62"/>
    </row>
    <row r="48268" spans="15:15" x14ac:dyDescent="0.2">
      <c r="O48268" s="62"/>
    </row>
    <row r="48269" spans="15:15" x14ac:dyDescent="0.2">
      <c r="O48269" s="62"/>
    </row>
    <row r="48270" spans="15:15" x14ac:dyDescent="0.2">
      <c r="O48270" s="62"/>
    </row>
    <row r="48271" spans="15:15" x14ac:dyDescent="0.2">
      <c r="O48271" s="62"/>
    </row>
    <row r="48272" spans="15:15" x14ac:dyDescent="0.2">
      <c r="O48272" s="62"/>
    </row>
    <row r="48273" spans="15:15" x14ac:dyDescent="0.2">
      <c r="O48273" s="62"/>
    </row>
    <row r="48274" spans="15:15" x14ac:dyDescent="0.2">
      <c r="O48274" s="62"/>
    </row>
    <row r="48275" spans="15:15" x14ac:dyDescent="0.2">
      <c r="O48275" s="62"/>
    </row>
    <row r="48276" spans="15:15" x14ac:dyDescent="0.2">
      <c r="O48276" s="62"/>
    </row>
    <row r="48277" spans="15:15" x14ac:dyDescent="0.2">
      <c r="O48277" s="62"/>
    </row>
    <row r="48278" spans="15:15" x14ac:dyDescent="0.2">
      <c r="O48278" s="62"/>
    </row>
    <row r="48279" spans="15:15" x14ac:dyDescent="0.2">
      <c r="O48279" s="62"/>
    </row>
    <row r="48280" spans="15:15" x14ac:dyDescent="0.2">
      <c r="O48280" s="62"/>
    </row>
    <row r="48281" spans="15:15" x14ac:dyDescent="0.2">
      <c r="O48281" s="62"/>
    </row>
    <row r="48282" spans="15:15" x14ac:dyDescent="0.2">
      <c r="O48282" s="62"/>
    </row>
    <row r="48283" spans="15:15" x14ac:dyDescent="0.2">
      <c r="O48283" s="62"/>
    </row>
    <row r="48284" spans="15:15" x14ac:dyDescent="0.2">
      <c r="O48284" s="62"/>
    </row>
    <row r="48285" spans="15:15" x14ac:dyDescent="0.2">
      <c r="O48285" s="62"/>
    </row>
    <row r="48286" spans="15:15" x14ac:dyDescent="0.2">
      <c r="O48286" s="62"/>
    </row>
    <row r="48287" spans="15:15" x14ac:dyDescent="0.2">
      <c r="O48287" s="62"/>
    </row>
    <row r="48288" spans="15:15" x14ac:dyDescent="0.2">
      <c r="O48288" s="62"/>
    </row>
    <row r="48289" spans="15:15" x14ac:dyDescent="0.2">
      <c r="O48289" s="62"/>
    </row>
    <row r="48290" spans="15:15" x14ac:dyDescent="0.2">
      <c r="O48290" s="62"/>
    </row>
    <row r="48291" spans="15:15" x14ac:dyDescent="0.2">
      <c r="O48291" s="62"/>
    </row>
    <row r="48292" spans="15:15" x14ac:dyDescent="0.2">
      <c r="O48292" s="62"/>
    </row>
    <row r="48293" spans="15:15" x14ac:dyDescent="0.2">
      <c r="O48293" s="62"/>
    </row>
    <row r="48294" spans="15:15" x14ac:dyDescent="0.2">
      <c r="O48294" s="62"/>
    </row>
    <row r="48295" spans="15:15" x14ac:dyDescent="0.2">
      <c r="O48295" s="62"/>
    </row>
    <row r="48296" spans="15:15" x14ac:dyDescent="0.2">
      <c r="O48296" s="62"/>
    </row>
    <row r="48297" spans="15:15" x14ac:dyDescent="0.2">
      <c r="O48297" s="62"/>
    </row>
    <row r="48298" spans="15:15" x14ac:dyDescent="0.2">
      <c r="O48298" s="62"/>
    </row>
    <row r="48299" spans="15:15" x14ac:dyDescent="0.2">
      <c r="O48299" s="62"/>
    </row>
    <row r="48300" spans="15:15" x14ac:dyDescent="0.2">
      <c r="O48300" s="62"/>
    </row>
    <row r="48301" spans="15:15" x14ac:dyDescent="0.2">
      <c r="O48301" s="62"/>
    </row>
    <row r="48302" spans="15:15" x14ac:dyDescent="0.2">
      <c r="O48302" s="62"/>
    </row>
    <row r="48303" spans="15:15" x14ac:dyDescent="0.2">
      <c r="O48303" s="62"/>
    </row>
    <row r="48304" spans="15:15" x14ac:dyDescent="0.2">
      <c r="O48304" s="62"/>
    </row>
    <row r="48305" spans="15:15" x14ac:dyDescent="0.2">
      <c r="O48305" s="62"/>
    </row>
    <row r="48306" spans="15:15" x14ac:dyDescent="0.2">
      <c r="O48306" s="62"/>
    </row>
    <row r="48307" spans="15:15" x14ac:dyDescent="0.2">
      <c r="O48307" s="62"/>
    </row>
    <row r="48308" spans="15:15" x14ac:dyDescent="0.2">
      <c r="O48308" s="62"/>
    </row>
    <row r="48309" spans="15:15" x14ac:dyDescent="0.2">
      <c r="O48309" s="62"/>
    </row>
    <row r="48310" spans="15:15" x14ac:dyDescent="0.2">
      <c r="O48310" s="62"/>
    </row>
    <row r="48311" spans="15:15" x14ac:dyDescent="0.2">
      <c r="O48311" s="62"/>
    </row>
    <row r="48312" spans="15:15" x14ac:dyDescent="0.2">
      <c r="O48312" s="62"/>
    </row>
    <row r="48313" spans="15:15" x14ac:dyDescent="0.2">
      <c r="O48313" s="62"/>
    </row>
    <row r="48314" spans="15:15" x14ac:dyDescent="0.2">
      <c r="O48314" s="62"/>
    </row>
    <row r="48315" spans="15:15" x14ac:dyDescent="0.2">
      <c r="O48315" s="62"/>
    </row>
    <row r="48316" spans="15:15" x14ac:dyDescent="0.2">
      <c r="O48316" s="62"/>
    </row>
    <row r="48317" spans="15:15" x14ac:dyDescent="0.2">
      <c r="O48317" s="62"/>
    </row>
    <row r="48318" spans="15:15" x14ac:dyDescent="0.2">
      <c r="O48318" s="62"/>
    </row>
    <row r="48319" spans="15:15" x14ac:dyDescent="0.2">
      <c r="O48319" s="62"/>
    </row>
    <row r="48320" spans="15:15" x14ac:dyDescent="0.2">
      <c r="O48320" s="62"/>
    </row>
    <row r="48321" spans="15:15" x14ac:dyDescent="0.2">
      <c r="O48321" s="62"/>
    </row>
    <row r="48322" spans="15:15" x14ac:dyDescent="0.2">
      <c r="O48322" s="62"/>
    </row>
    <row r="48323" spans="15:15" x14ac:dyDescent="0.2">
      <c r="O48323" s="62"/>
    </row>
    <row r="48324" spans="15:15" x14ac:dyDescent="0.2">
      <c r="O48324" s="62"/>
    </row>
    <row r="48325" spans="15:15" x14ac:dyDescent="0.2">
      <c r="O48325" s="62"/>
    </row>
    <row r="48326" spans="15:15" x14ac:dyDescent="0.2">
      <c r="O48326" s="62"/>
    </row>
    <row r="48327" spans="15:15" x14ac:dyDescent="0.2">
      <c r="O48327" s="62"/>
    </row>
    <row r="48328" spans="15:15" x14ac:dyDescent="0.2">
      <c r="O48328" s="62"/>
    </row>
    <row r="48329" spans="15:15" x14ac:dyDescent="0.2">
      <c r="O48329" s="62"/>
    </row>
    <row r="48330" spans="15:15" x14ac:dyDescent="0.2">
      <c r="O48330" s="62"/>
    </row>
    <row r="48331" spans="15:15" x14ac:dyDescent="0.2">
      <c r="O48331" s="62"/>
    </row>
    <row r="48332" spans="15:15" x14ac:dyDescent="0.2">
      <c r="O48332" s="62"/>
    </row>
    <row r="48333" spans="15:15" x14ac:dyDescent="0.2">
      <c r="O48333" s="62"/>
    </row>
    <row r="48334" spans="15:15" x14ac:dyDescent="0.2">
      <c r="O48334" s="62"/>
    </row>
    <row r="48335" spans="15:15" x14ac:dyDescent="0.2">
      <c r="O48335" s="62"/>
    </row>
    <row r="48336" spans="15:15" x14ac:dyDescent="0.2">
      <c r="O48336" s="62"/>
    </row>
    <row r="48337" spans="15:15" x14ac:dyDescent="0.2">
      <c r="O48337" s="62"/>
    </row>
    <row r="48338" spans="15:15" x14ac:dyDescent="0.2">
      <c r="O48338" s="62"/>
    </row>
    <row r="48339" spans="15:15" x14ac:dyDescent="0.2">
      <c r="O48339" s="62"/>
    </row>
    <row r="48340" spans="15:15" x14ac:dyDescent="0.2">
      <c r="O48340" s="62"/>
    </row>
    <row r="48341" spans="15:15" x14ac:dyDescent="0.2">
      <c r="O48341" s="62"/>
    </row>
    <row r="48342" spans="15:15" x14ac:dyDescent="0.2">
      <c r="O48342" s="62"/>
    </row>
    <row r="48343" spans="15:15" x14ac:dyDescent="0.2">
      <c r="O48343" s="62"/>
    </row>
    <row r="48344" spans="15:15" x14ac:dyDescent="0.2">
      <c r="O48344" s="62"/>
    </row>
    <row r="48345" spans="15:15" x14ac:dyDescent="0.2">
      <c r="O48345" s="62"/>
    </row>
    <row r="48346" spans="15:15" x14ac:dyDescent="0.2">
      <c r="O48346" s="62"/>
    </row>
    <row r="48347" spans="15:15" x14ac:dyDescent="0.2">
      <c r="O48347" s="62"/>
    </row>
    <row r="48348" spans="15:15" x14ac:dyDescent="0.2">
      <c r="O48348" s="62"/>
    </row>
    <row r="48349" spans="15:15" x14ac:dyDescent="0.2">
      <c r="O48349" s="62"/>
    </row>
    <row r="48350" spans="15:15" x14ac:dyDescent="0.2">
      <c r="O48350" s="62"/>
    </row>
    <row r="48351" spans="15:15" x14ac:dyDescent="0.2">
      <c r="O48351" s="62"/>
    </row>
    <row r="48352" spans="15:15" x14ac:dyDescent="0.2">
      <c r="O48352" s="62"/>
    </row>
    <row r="48353" spans="15:15" x14ac:dyDescent="0.2">
      <c r="O48353" s="62"/>
    </row>
    <row r="48354" spans="15:15" x14ac:dyDescent="0.2">
      <c r="O48354" s="62"/>
    </row>
    <row r="48355" spans="15:15" x14ac:dyDescent="0.2">
      <c r="O48355" s="62"/>
    </row>
    <row r="48356" spans="15:15" x14ac:dyDescent="0.2">
      <c r="O48356" s="62"/>
    </row>
    <row r="48357" spans="15:15" x14ac:dyDescent="0.2">
      <c r="O48357" s="62"/>
    </row>
    <row r="48358" spans="15:15" x14ac:dyDescent="0.2">
      <c r="O48358" s="62"/>
    </row>
    <row r="48359" spans="15:15" x14ac:dyDescent="0.2">
      <c r="O48359" s="62"/>
    </row>
    <row r="48360" spans="15:15" x14ac:dyDescent="0.2">
      <c r="O48360" s="62"/>
    </row>
    <row r="48361" spans="15:15" x14ac:dyDescent="0.2">
      <c r="O48361" s="62"/>
    </row>
    <row r="48362" spans="15:15" x14ac:dyDescent="0.2">
      <c r="O48362" s="62"/>
    </row>
    <row r="48363" spans="15:15" x14ac:dyDescent="0.2">
      <c r="O48363" s="62"/>
    </row>
    <row r="48364" spans="15:15" x14ac:dyDescent="0.2">
      <c r="O48364" s="62"/>
    </row>
    <row r="48365" spans="15:15" x14ac:dyDescent="0.2">
      <c r="O48365" s="62"/>
    </row>
    <row r="48366" spans="15:15" x14ac:dyDescent="0.2">
      <c r="O48366" s="62"/>
    </row>
    <row r="48367" spans="15:15" x14ac:dyDescent="0.2">
      <c r="O48367" s="62"/>
    </row>
    <row r="48368" spans="15:15" x14ac:dyDescent="0.2">
      <c r="O48368" s="62"/>
    </row>
    <row r="48369" spans="15:15" x14ac:dyDescent="0.2">
      <c r="O48369" s="62"/>
    </row>
    <row r="48370" spans="15:15" x14ac:dyDescent="0.2">
      <c r="O48370" s="62"/>
    </row>
    <row r="48371" spans="15:15" x14ac:dyDescent="0.2">
      <c r="O48371" s="62"/>
    </row>
    <row r="48372" spans="15:15" x14ac:dyDescent="0.2">
      <c r="O48372" s="62"/>
    </row>
    <row r="48373" spans="15:15" x14ac:dyDescent="0.2">
      <c r="O48373" s="62"/>
    </row>
    <row r="48374" spans="15:15" x14ac:dyDescent="0.2">
      <c r="O48374" s="62"/>
    </row>
    <row r="48375" spans="15:15" x14ac:dyDescent="0.2">
      <c r="O48375" s="62"/>
    </row>
    <row r="48376" spans="15:15" x14ac:dyDescent="0.2">
      <c r="O48376" s="62"/>
    </row>
    <row r="48377" spans="15:15" x14ac:dyDescent="0.2">
      <c r="O48377" s="62"/>
    </row>
    <row r="48378" spans="15:15" x14ac:dyDescent="0.2">
      <c r="O48378" s="62"/>
    </row>
    <row r="48379" spans="15:15" x14ac:dyDescent="0.2">
      <c r="O48379" s="62"/>
    </row>
    <row r="48380" spans="15:15" x14ac:dyDescent="0.2">
      <c r="O48380" s="62"/>
    </row>
    <row r="48381" spans="15:15" x14ac:dyDescent="0.2">
      <c r="O48381" s="62"/>
    </row>
    <row r="48382" spans="15:15" x14ac:dyDescent="0.2">
      <c r="O48382" s="62"/>
    </row>
    <row r="48383" spans="15:15" x14ac:dyDescent="0.2">
      <c r="O48383" s="62"/>
    </row>
    <row r="48384" spans="15:15" x14ac:dyDescent="0.2">
      <c r="O48384" s="62"/>
    </row>
    <row r="48385" spans="15:15" x14ac:dyDescent="0.2">
      <c r="O48385" s="62"/>
    </row>
    <row r="48386" spans="15:15" x14ac:dyDescent="0.2">
      <c r="O48386" s="62"/>
    </row>
    <row r="48387" spans="15:15" x14ac:dyDescent="0.2">
      <c r="O48387" s="62"/>
    </row>
    <row r="48388" spans="15:15" x14ac:dyDescent="0.2">
      <c r="O48388" s="62"/>
    </row>
    <row r="48389" spans="15:15" x14ac:dyDescent="0.2">
      <c r="O48389" s="62"/>
    </row>
    <row r="48390" spans="15:15" x14ac:dyDescent="0.2">
      <c r="O48390" s="62"/>
    </row>
    <row r="48391" spans="15:15" x14ac:dyDescent="0.2">
      <c r="O48391" s="62"/>
    </row>
    <row r="48392" spans="15:15" x14ac:dyDescent="0.2">
      <c r="O48392" s="62"/>
    </row>
    <row r="48393" spans="15:15" x14ac:dyDescent="0.2">
      <c r="O48393" s="62"/>
    </row>
    <row r="48394" spans="15:15" x14ac:dyDescent="0.2">
      <c r="O48394" s="62"/>
    </row>
    <row r="48395" spans="15:15" x14ac:dyDescent="0.2">
      <c r="O48395" s="62"/>
    </row>
    <row r="48396" spans="15:15" x14ac:dyDescent="0.2">
      <c r="O48396" s="62"/>
    </row>
    <row r="48397" spans="15:15" x14ac:dyDescent="0.2">
      <c r="O48397" s="62"/>
    </row>
    <row r="48398" spans="15:15" x14ac:dyDescent="0.2">
      <c r="O48398" s="62"/>
    </row>
    <row r="48399" spans="15:15" x14ac:dyDescent="0.2">
      <c r="O48399" s="62"/>
    </row>
    <row r="48400" spans="15:15" x14ac:dyDescent="0.2">
      <c r="O48400" s="62"/>
    </row>
    <row r="48401" spans="15:15" x14ac:dyDescent="0.2">
      <c r="O48401" s="62"/>
    </row>
    <row r="48402" spans="15:15" x14ac:dyDescent="0.2">
      <c r="O48402" s="62"/>
    </row>
    <row r="48403" spans="15:15" x14ac:dyDescent="0.2">
      <c r="O48403" s="62"/>
    </row>
    <row r="48404" spans="15:15" x14ac:dyDescent="0.2">
      <c r="O48404" s="62"/>
    </row>
    <row r="48405" spans="15:15" x14ac:dyDescent="0.2">
      <c r="O48405" s="62"/>
    </row>
    <row r="48406" spans="15:15" x14ac:dyDescent="0.2">
      <c r="O48406" s="62"/>
    </row>
    <row r="48407" spans="15:15" x14ac:dyDescent="0.2">
      <c r="O48407" s="62"/>
    </row>
    <row r="48408" spans="15:15" x14ac:dyDescent="0.2">
      <c r="O48408" s="62"/>
    </row>
    <row r="48409" spans="15:15" x14ac:dyDescent="0.2">
      <c r="O48409" s="62"/>
    </row>
    <row r="48410" spans="15:15" x14ac:dyDescent="0.2">
      <c r="O48410" s="62"/>
    </row>
    <row r="48411" spans="15:15" x14ac:dyDescent="0.2">
      <c r="O48411" s="62"/>
    </row>
    <row r="48412" spans="15:15" x14ac:dyDescent="0.2">
      <c r="O48412" s="62"/>
    </row>
    <row r="48413" spans="15:15" x14ac:dyDescent="0.2">
      <c r="O48413" s="62"/>
    </row>
    <row r="48414" spans="15:15" x14ac:dyDescent="0.2">
      <c r="O48414" s="62"/>
    </row>
    <row r="48415" spans="15:15" x14ac:dyDescent="0.2">
      <c r="O48415" s="62"/>
    </row>
    <row r="48416" spans="15:15" x14ac:dyDescent="0.2">
      <c r="O48416" s="62"/>
    </row>
    <row r="48417" spans="15:15" x14ac:dyDescent="0.2">
      <c r="O48417" s="62"/>
    </row>
    <row r="48418" spans="15:15" x14ac:dyDescent="0.2">
      <c r="O48418" s="62"/>
    </row>
    <row r="48419" spans="15:15" x14ac:dyDescent="0.2">
      <c r="O48419" s="62"/>
    </row>
    <row r="48420" spans="15:15" x14ac:dyDescent="0.2">
      <c r="O48420" s="62"/>
    </row>
    <row r="48421" spans="15:15" x14ac:dyDescent="0.2">
      <c r="O48421" s="62"/>
    </row>
    <row r="48422" spans="15:15" x14ac:dyDescent="0.2">
      <c r="O48422" s="62"/>
    </row>
    <row r="48423" spans="15:15" x14ac:dyDescent="0.2">
      <c r="O48423" s="62"/>
    </row>
    <row r="48424" spans="15:15" x14ac:dyDescent="0.2">
      <c r="O48424" s="62"/>
    </row>
    <row r="48425" spans="15:15" x14ac:dyDescent="0.2">
      <c r="O48425" s="62"/>
    </row>
    <row r="48426" spans="15:15" x14ac:dyDescent="0.2">
      <c r="O48426" s="62"/>
    </row>
    <row r="48427" spans="15:15" x14ac:dyDescent="0.2">
      <c r="O48427" s="62"/>
    </row>
    <row r="48428" spans="15:15" x14ac:dyDescent="0.2">
      <c r="O48428" s="62"/>
    </row>
    <row r="48429" spans="15:15" x14ac:dyDescent="0.2">
      <c r="O48429" s="62"/>
    </row>
    <row r="48430" spans="15:15" x14ac:dyDescent="0.2">
      <c r="O48430" s="62"/>
    </row>
    <row r="48431" spans="15:15" x14ac:dyDescent="0.2">
      <c r="O48431" s="62"/>
    </row>
    <row r="48432" spans="15:15" x14ac:dyDescent="0.2">
      <c r="O48432" s="62"/>
    </row>
    <row r="48433" spans="15:15" x14ac:dyDescent="0.2">
      <c r="O48433" s="62"/>
    </row>
    <row r="48434" spans="15:15" x14ac:dyDescent="0.2">
      <c r="O48434" s="62"/>
    </row>
    <row r="48435" spans="15:15" x14ac:dyDescent="0.2">
      <c r="O48435" s="62"/>
    </row>
    <row r="48436" spans="15:15" x14ac:dyDescent="0.2">
      <c r="O48436" s="62"/>
    </row>
    <row r="48437" spans="15:15" x14ac:dyDescent="0.2">
      <c r="O48437" s="62"/>
    </row>
    <row r="48438" spans="15:15" x14ac:dyDescent="0.2">
      <c r="O48438" s="62"/>
    </row>
    <row r="48439" spans="15:15" x14ac:dyDescent="0.2">
      <c r="O48439" s="62"/>
    </row>
    <row r="48440" spans="15:15" x14ac:dyDescent="0.2">
      <c r="O48440" s="62"/>
    </row>
    <row r="48441" spans="15:15" x14ac:dyDescent="0.2">
      <c r="O48441" s="62"/>
    </row>
    <row r="48442" spans="15:15" x14ac:dyDescent="0.2">
      <c r="O48442" s="62"/>
    </row>
    <row r="48443" spans="15:15" x14ac:dyDescent="0.2">
      <c r="O48443" s="62"/>
    </row>
    <row r="48444" spans="15:15" x14ac:dyDescent="0.2">
      <c r="O48444" s="62"/>
    </row>
    <row r="48445" spans="15:15" x14ac:dyDescent="0.2">
      <c r="O48445" s="62"/>
    </row>
    <row r="48446" spans="15:15" x14ac:dyDescent="0.2">
      <c r="O48446" s="62"/>
    </row>
    <row r="48447" spans="15:15" x14ac:dyDescent="0.2">
      <c r="O48447" s="62"/>
    </row>
    <row r="48448" spans="15:15" x14ac:dyDescent="0.2">
      <c r="O48448" s="62"/>
    </row>
    <row r="48449" spans="15:15" x14ac:dyDescent="0.2">
      <c r="O48449" s="62"/>
    </row>
    <row r="48450" spans="15:15" x14ac:dyDescent="0.2">
      <c r="O48450" s="62"/>
    </row>
    <row r="48451" spans="15:15" x14ac:dyDescent="0.2">
      <c r="O48451" s="62"/>
    </row>
    <row r="48452" spans="15:15" x14ac:dyDescent="0.2">
      <c r="O48452" s="62"/>
    </row>
    <row r="48453" spans="15:15" x14ac:dyDescent="0.2">
      <c r="O48453" s="62"/>
    </row>
    <row r="48454" spans="15:15" x14ac:dyDescent="0.2">
      <c r="O48454" s="62"/>
    </row>
    <row r="48455" spans="15:15" x14ac:dyDescent="0.2">
      <c r="O48455" s="62"/>
    </row>
    <row r="48456" spans="15:15" x14ac:dyDescent="0.2">
      <c r="O48456" s="62"/>
    </row>
    <row r="48457" spans="15:15" x14ac:dyDescent="0.2">
      <c r="O48457" s="62"/>
    </row>
    <row r="48458" spans="15:15" x14ac:dyDescent="0.2">
      <c r="O48458" s="62"/>
    </row>
    <row r="48459" spans="15:15" x14ac:dyDescent="0.2">
      <c r="O48459" s="62"/>
    </row>
    <row r="48460" spans="15:15" x14ac:dyDescent="0.2">
      <c r="O48460" s="62"/>
    </row>
    <row r="48461" spans="15:15" x14ac:dyDescent="0.2">
      <c r="O48461" s="62"/>
    </row>
    <row r="48462" spans="15:15" x14ac:dyDescent="0.2">
      <c r="O48462" s="62"/>
    </row>
    <row r="48463" spans="15:15" x14ac:dyDescent="0.2">
      <c r="O48463" s="62"/>
    </row>
    <row r="48464" spans="15:15" x14ac:dyDescent="0.2">
      <c r="O48464" s="62"/>
    </row>
    <row r="48465" spans="15:15" x14ac:dyDescent="0.2">
      <c r="O48465" s="62"/>
    </row>
    <row r="48466" spans="15:15" x14ac:dyDescent="0.2">
      <c r="O48466" s="62"/>
    </row>
    <row r="48467" spans="15:15" x14ac:dyDescent="0.2">
      <c r="O48467" s="62"/>
    </row>
    <row r="48468" spans="15:15" x14ac:dyDescent="0.2">
      <c r="O48468" s="62"/>
    </row>
    <row r="48469" spans="15:15" x14ac:dyDescent="0.2">
      <c r="O48469" s="62"/>
    </row>
    <row r="48470" spans="15:15" x14ac:dyDescent="0.2">
      <c r="O48470" s="62"/>
    </row>
    <row r="48471" spans="15:15" x14ac:dyDescent="0.2">
      <c r="O48471" s="62"/>
    </row>
    <row r="48472" spans="15:15" x14ac:dyDescent="0.2">
      <c r="O48472" s="62"/>
    </row>
    <row r="48473" spans="15:15" x14ac:dyDescent="0.2">
      <c r="O48473" s="62"/>
    </row>
    <row r="48474" spans="15:15" x14ac:dyDescent="0.2">
      <c r="O48474" s="62"/>
    </row>
    <row r="48475" spans="15:15" x14ac:dyDescent="0.2">
      <c r="O48475" s="62"/>
    </row>
    <row r="48476" spans="15:15" x14ac:dyDescent="0.2">
      <c r="O48476" s="62"/>
    </row>
    <row r="48477" spans="15:15" x14ac:dyDescent="0.2">
      <c r="O48477" s="62"/>
    </row>
    <row r="48478" spans="15:15" x14ac:dyDescent="0.2">
      <c r="O48478" s="62"/>
    </row>
    <row r="48479" spans="15:15" x14ac:dyDescent="0.2">
      <c r="O48479" s="62"/>
    </row>
    <row r="48480" spans="15:15" x14ac:dyDescent="0.2">
      <c r="O48480" s="62"/>
    </row>
    <row r="48481" spans="15:15" x14ac:dyDescent="0.2">
      <c r="O48481" s="62"/>
    </row>
    <row r="48482" spans="15:15" x14ac:dyDescent="0.2">
      <c r="O48482" s="62"/>
    </row>
    <row r="48483" spans="15:15" x14ac:dyDescent="0.2">
      <c r="O48483" s="62"/>
    </row>
    <row r="48484" spans="15:15" x14ac:dyDescent="0.2">
      <c r="O48484" s="62"/>
    </row>
    <row r="48485" spans="15:15" x14ac:dyDescent="0.2">
      <c r="O48485" s="62"/>
    </row>
    <row r="48486" spans="15:15" x14ac:dyDescent="0.2">
      <c r="O48486" s="62"/>
    </row>
    <row r="48487" spans="15:15" x14ac:dyDescent="0.2">
      <c r="O48487" s="62"/>
    </row>
    <row r="48488" spans="15:15" x14ac:dyDescent="0.2">
      <c r="O48488" s="62"/>
    </row>
    <row r="48489" spans="15:15" x14ac:dyDescent="0.2">
      <c r="O48489" s="62"/>
    </row>
    <row r="48490" spans="15:15" x14ac:dyDescent="0.2">
      <c r="O48490" s="62"/>
    </row>
    <row r="48491" spans="15:15" x14ac:dyDescent="0.2">
      <c r="O48491" s="62"/>
    </row>
    <row r="48492" spans="15:15" x14ac:dyDescent="0.2">
      <c r="O48492" s="62"/>
    </row>
    <row r="48493" spans="15:15" x14ac:dyDescent="0.2">
      <c r="O48493" s="62"/>
    </row>
    <row r="48494" spans="15:15" x14ac:dyDescent="0.2">
      <c r="O48494" s="62"/>
    </row>
    <row r="48495" spans="15:15" x14ac:dyDescent="0.2">
      <c r="O48495" s="62"/>
    </row>
    <row r="48496" spans="15:15" x14ac:dyDescent="0.2">
      <c r="O48496" s="62"/>
    </row>
    <row r="48497" spans="15:15" x14ac:dyDescent="0.2">
      <c r="O48497" s="62"/>
    </row>
    <row r="48498" spans="15:15" x14ac:dyDescent="0.2">
      <c r="O48498" s="62"/>
    </row>
    <row r="48499" spans="15:15" x14ac:dyDescent="0.2">
      <c r="O48499" s="62"/>
    </row>
    <row r="48500" spans="15:15" x14ac:dyDescent="0.2">
      <c r="O48500" s="62"/>
    </row>
    <row r="48501" spans="15:15" x14ac:dyDescent="0.2">
      <c r="O48501" s="62"/>
    </row>
    <row r="48502" spans="15:15" x14ac:dyDescent="0.2">
      <c r="O48502" s="62"/>
    </row>
    <row r="48503" spans="15:15" x14ac:dyDescent="0.2">
      <c r="O48503" s="62"/>
    </row>
    <row r="48504" spans="15:15" x14ac:dyDescent="0.2">
      <c r="O48504" s="62"/>
    </row>
    <row r="48505" spans="15:15" x14ac:dyDescent="0.2">
      <c r="O48505" s="62"/>
    </row>
    <row r="48506" spans="15:15" x14ac:dyDescent="0.2">
      <c r="O48506" s="62"/>
    </row>
    <row r="48507" spans="15:15" x14ac:dyDescent="0.2">
      <c r="O48507" s="62"/>
    </row>
    <row r="48508" spans="15:15" x14ac:dyDescent="0.2">
      <c r="O48508" s="62"/>
    </row>
    <row r="48509" spans="15:15" x14ac:dyDescent="0.2">
      <c r="O48509" s="62"/>
    </row>
    <row r="48510" spans="15:15" x14ac:dyDescent="0.2">
      <c r="O48510" s="62"/>
    </row>
    <row r="48511" spans="15:15" x14ac:dyDescent="0.2">
      <c r="O48511" s="62"/>
    </row>
    <row r="48512" spans="15:15" x14ac:dyDescent="0.2">
      <c r="O48512" s="62"/>
    </row>
    <row r="48513" spans="15:15" x14ac:dyDescent="0.2">
      <c r="O48513" s="62"/>
    </row>
    <row r="48514" spans="15:15" x14ac:dyDescent="0.2">
      <c r="O48514" s="62"/>
    </row>
    <row r="48515" spans="15:15" x14ac:dyDescent="0.2">
      <c r="O48515" s="62"/>
    </row>
    <row r="48516" spans="15:15" x14ac:dyDescent="0.2">
      <c r="O48516" s="62"/>
    </row>
    <row r="48517" spans="15:15" x14ac:dyDescent="0.2">
      <c r="O48517" s="62"/>
    </row>
    <row r="48518" spans="15:15" x14ac:dyDescent="0.2">
      <c r="O48518" s="62"/>
    </row>
    <row r="48519" spans="15:15" x14ac:dyDescent="0.2">
      <c r="O48519" s="62"/>
    </row>
    <row r="48520" spans="15:15" x14ac:dyDescent="0.2">
      <c r="O48520" s="62"/>
    </row>
    <row r="48521" spans="15:15" x14ac:dyDescent="0.2">
      <c r="O48521" s="62"/>
    </row>
    <row r="48522" spans="15:15" x14ac:dyDescent="0.2">
      <c r="O48522" s="62"/>
    </row>
    <row r="48523" spans="15:15" x14ac:dyDescent="0.2">
      <c r="O48523" s="62"/>
    </row>
    <row r="48524" spans="15:15" x14ac:dyDescent="0.2">
      <c r="O48524" s="62"/>
    </row>
    <row r="48525" spans="15:15" x14ac:dyDescent="0.2">
      <c r="O48525" s="62"/>
    </row>
    <row r="48526" spans="15:15" x14ac:dyDescent="0.2">
      <c r="O48526" s="62"/>
    </row>
    <row r="48527" spans="15:15" x14ac:dyDescent="0.2">
      <c r="O48527" s="62"/>
    </row>
    <row r="48528" spans="15:15" x14ac:dyDescent="0.2">
      <c r="O48528" s="62"/>
    </row>
    <row r="48529" spans="15:15" x14ac:dyDescent="0.2">
      <c r="O48529" s="62"/>
    </row>
    <row r="48530" spans="15:15" x14ac:dyDescent="0.2">
      <c r="O48530" s="62"/>
    </row>
    <row r="48531" spans="15:15" x14ac:dyDescent="0.2">
      <c r="O48531" s="62"/>
    </row>
    <row r="48532" spans="15:15" x14ac:dyDescent="0.2">
      <c r="O48532" s="62"/>
    </row>
    <row r="48533" spans="15:15" x14ac:dyDescent="0.2">
      <c r="O48533" s="62"/>
    </row>
    <row r="48534" spans="15:15" x14ac:dyDescent="0.2">
      <c r="O48534" s="62"/>
    </row>
    <row r="48535" spans="15:15" x14ac:dyDescent="0.2">
      <c r="O48535" s="62"/>
    </row>
    <row r="48536" spans="15:15" x14ac:dyDescent="0.2">
      <c r="O48536" s="62"/>
    </row>
    <row r="48537" spans="15:15" x14ac:dyDescent="0.2">
      <c r="O48537" s="62"/>
    </row>
    <row r="48538" spans="15:15" x14ac:dyDescent="0.2">
      <c r="O48538" s="62"/>
    </row>
    <row r="48539" spans="15:15" x14ac:dyDescent="0.2">
      <c r="O48539" s="62"/>
    </row>
    <row r="48540" spans="15:15" x14ac:dyDescent="0.2">
      <c r="O48540" s="62"/>
    </row>
    <row r="48541" spans="15:15" x14ac:dyDescent="0.2">
      <c r="O48541" s="62"/>
    </row>
    <row r="48542" spans="15:15" x14ac:dyDescent="0.2">
      <c r="O48542" s="62"/>
    </row>
    <row r="48543" spans="15:15" x14ac:dyDescent="0.2">
      <c r="O48543" s="62"/>
    </row>
    <row r="48544" spans="15:15" x14ac:dyDescent="0.2">
      <c r="O48544" s="62"/>
    </row>
    <row r="48545" spans="15:15" x14ac:dyDescent="0.2">
      <c r="O48545" s="62"/>
    </row>
    <row r="48546" spans="15:15" x14ac:dyDescent="0.2">
      <c r="O48546" s="62"/>
    </row>
    <row r="48547" spans="15:15" x14ac:dyDescent="0.2">
      <c r="O48547" s="62"/>
    </row>
    <row r="48548" spans="15:15" x14ac:dyDescent="0.2">
      <c r="O48548" s="62"/>
    </row>
    <row r="48549" spans="15:15" x14ac:dyDescent="0.2">
      <c r="O48549" s="62"/>
    </row>
    <row r="48550" spans="15:15" x14ac:dyDescent="0.2">
      <c r="O48550" s="62"/>
    </row>
    <row r="48551" spans="15:15" x14ac:dyDescent="0.2">
      <c r="O48551" s="62"/>
    </row>
    <row r="48552" spans="15:15" x14ac:dyDescent="0.2">
      <c r="O48552" s="62"/>
    </row>
    <row r="48553" spans="15:15" x14ac:dyDescent="0.2">
      <c r="O48553" s="62"/>
    </row>
    <row r="48554" spans="15:15" x14ac:dyDescent="0.2">
      <c r="O48554" s="62"/>
    </row>
    <row r="48555" spans="15:15" x14ac:dyDescent="0.2">
      <c r="O48555" s="62"/>
    </row>
    <row r="48556" spans="15:15" x14ac:dyDescent="0.2">
      <c r="O48556" s="62"/>
    </row>
    <row r="48557" spans="15:15" x14ac:dyDescent="0.2">
      <c r="O48557" s="62"/>
    </row>
    <row r="48558" spans="15:15" x14ac:dyDescent="0.2">
      <c r="O48558" s="62"/>
    </row>
    <row r="48559" spans="15:15" x14ac:dyDescent="0.2">
      <c r="O48559" s="62"/>
    </row>
    <row r="48560" spans="15:15" x14ac:dyDescent="0.2">
      <c r="O48560" s="62"/>
    </row>
    <row r="48561" spans="15:15" x14ac:dyDescent="0.2">
      <c r="O48561" s="62"/>
    </row>
    <row r="48562" spans="15:15" x14ac:dyDescent="0.2">
      <c r="O48562" s="62"/>
    </row>
    <row r="48563" spans="15:15" x14ac:dyDescent="0.2">
      <c r="O48563" s="62"/>
    </row>
    <row r="48564" spans="15:15" x14ac:dyDescent="0.2">
      <c r="O48564" s="62"/>
    </row>
    <row r="48565" spans="15:15" x14ac:dyDescent="0.2">
      <c r="O48565" s="62"/>
    </row>
    <row r="48566" spans="15:15" x14ac:dyDescent="0.2">
      <c r="O48566" s="62"/>
    </row>
    <row r="48567" spans="15:15" x14ac:dyDescent="0.2">
      <c r="O48567" s="62"/>
    </row>
    <row r="48568" spans="15:15" x14ac:dyDescent="0.2">
      <c r="O48568" s="62"/>
    </row>
    <row r="48569" spans="15:15" x14ac:dyDescent="0.2">
      <c r="O48569" s="62"/>
    </row>
    <row r="48570" spans="15:15" x14ac:dyDescent="0.2">
      <c r="O48570" s="62"/>
    </row>
    <row r="48571" spans="15:15" x14ac:dyDescent="0.2">
      <c r="O48571" s="62"/>
    </row>
    <row r="48572" spans="15:15" x14ac:dyDescent="0.2">
      <c r="O48572" s="62"/>
    </row>
    <row r="48573" spans="15:15" x14ac:dyDescent="0.2">
      <c r="O48573" s="62"/>
    </row>
    <row r="48574" spans="15:15" x14ac:dyDescent="0.2">
      <c r="O48574" s="62"/>
    </row>
    <row r="48575" spans="15:15" x14ac:dyDescent="0.2">
      <c r="O48575" s="62"/>
    </row>
    <row r="48576" spans="15:15" x14ac:dyDescent="0.2">
      <c r="O48576" s="62"/>
    </row>
    <row r="48577" spans="15:15" x14ac:dyDescent="0.2">
      <c r="O48577" s="62"/>
    </row>
    <row r="48578" spans="15:15" x14ac:dyDescent="0.2">
      <c r="O48578" s="62"/>
    </row>
    <row r="48579" spans="15:15" x14ac:dyDescent="0.2">
      <c r="O48579" s="62"/>
    </row>
    <row r="48580" spans="15:15" x14ac:dyDescent="0.2">
      <c r="O48580" s="62"/>
    </row>
    <row r="48581" spans="15:15" x14ac:dyDescent="0.2">
      <c r="O48581" s="62"/>
    </row>
    <row r="48582" spans="15:15" x14ac:dyDescent="0.2">
      <c r="O48582" s="62"/>
    </row>
    <row r="48583" spans="15:15" x14ac:dyDescent="0.2">
      <c r="O48583" s="62"/>
    </row>
    <row r="48584" spans="15:15" x14ac:dyDescent="0.2">
      <c r="O48584" s="62"/>
    </row>
    <row r="48585" spans="15:15" x14ac:dyDescent="0.2">
      <c r="O48585" s="62"/>
    </row>
    <row r="48586" spans="15:15" x14ac:dyDescent="0.2">
      <c r="O48586" s="62"/>
    </row>
    <row r="48587" spans="15:15" x14ac:dyDescent="0.2">
      <c r="O48587" s="62"/>
    </row>
    <row r="48588" spans="15:15" x14ac:dyDescent="0.2">
      <c r="O48588" s="62"/>
    </row>
    <row r="48589" spans="15:15" x14ac:dyDescent="0.2">
      <c r="O48589" s="62"/>
    </row>
    <row r="48590" spans="15:15" x14ac:dyDescent="0.2">
      <c r="O48590" s="62"/>
    </row>
    <row r="48591" spans="15:15" x14ac:dyDescent="0.2">
      <c r="O48591" s="62"/>
    </row>
    <row r="48592" spans="15:15" x14ac:dyDescent="0.2">
      <c r="O48592" s="62"/>
    </row>
    <row r="48593" spans="15:15" x14ac:dyDescent="0.2">
      <c r="O48593" s="62"/>
    </row>
    <row r="48594" spans="15:15" x14ac:dyDescent="0.2">
      <c r="O48594" s="62"/>
    </row>
    <row r="48595" spans="15:15" x14ac:dyDescent="0.2">
      <c r="O48595" s="62"/>
    </row>
    <row r="48596" spans="15:15" x14ac:dyDescent="0.2">
      <c r="O48596" s="62"/>
    </row>
    <row r="48597" spans="15:15" x14ac:dyDescent="0.2">
      <c r="O48597" s="62"/>
    </row>
    <row r="48598" spans="15:15" x14ac:dyDescent="0.2">
      <c r="O48598" s="62"/>
    </row>
    <row r="48599" spans="15:15" x14ac:dyDescent="0.2">
      <c r="O48599" s="62"/>
    </row>
    <row r="48600" spans="15:15" x14ac:dyDescent="0.2">
      <c r="O48600" s="62"/>
    </row>
    <row r="48601" spans="15:15" x14ac:dyDescent="0.2">
      <c r="O48601" s="62"/>
    </row>
    <row r="48602" spans="15:15" x14ac:dyDescent="0.2">
      <c r="O48602" s="62"/>
    </row>
    <row r="48603" spans="15:15" x14ac:dyDescent="0.2">
      <c r="O48603" s="62"/>
    </row>
    <row r="48604" spans="15:15" x14ac:dyDescent="0.2">
      <c r="O48604" s="62"/>
    </row>
    <row r="48605" spans="15:15" x14ac:dyDescent="0.2">
      <c r="O48605" s="62"/>
    </row>
    <row r="48606" spans="15:15" x14ac:dyDescent="0.2">
      <c r="O48606" s="62"/>
    </row>
    <row r="48607" spans="15:15" x14ac:dyDescent="0.2">
      <c r="O48607" s="62"/>
    </row>
    <row r="48608" spans="15:15" x14ac:dyDescent="0.2">
      <c r="O48608" s="62"/>
    </row>
    <row r="48609" spans="15:15" x14ac:dyDescent="0.2">
      <c r="O48609" s="62"/>
    </row>
    <row r="48610" spans="15:15" x14ac:dyDescent="0.2">
      <c r="O48610" s="62"/>
    </row>
    <row r="48611" spans="15:15" x14ac:dyDescent="0.2">
      <c r="O48611" s="62"/>
    </row>
    <row r="48612" spans="15:15" x14ac:dyDescent="0.2">
      <c r="O48612" s="62"/>
    </row>
    <row r="48613" spans="15:15" x14ac:dyDescent="0.2">
      <c r="O48613" s="62"/>
    </row>
    <row r="48614" spans="15:15" x14ac:dyDescent="0.2">
      <c r="O48614" s="62"/>
    </row>
    <row r="48615" spans="15:15" x14ac:dyDescent="0.2">
      <c r="O48615" s="62"/>
    </row>
    <row r="48616" spans="15:15" x14ac:dyDescent="0.2">
      <c r="O48616" s="62"/>
    </row>
    <row r="48617" spans="15:15" x14ac:dyDescent="0.2">
      <c r="O48617" s="62"/>
    </row>
    <row r="48618" spans="15:15" x14ac:dyDescent="0.2">
      <c r="O48618" s="62"/>
    </row>
    <row r="48619" spans="15:15" x14ac:dyDescent="0.2">
      <c r="O48619" s="62"/>
    </row>
    <row r="48620" spans="15:15" x14ac:dyDescent="0.2">
      <c r="O48620" s="62"/>
    </row>
    <row r="48621" spans="15:15" x14ac:dyDescent="0.2">
      <c r="O48621" s="62"/>
    </row>
    <row r="48622" spans="15:15" x14ac:dyDescent="0.2">
      <c r="O48622" s="62"/>
    </row>
    <row r="48623" spans="15:15" x14ac:dyDescent="0.2">
      <c r="O48623" s="62"/>
    </row>
    <row r="48624" spans="15:15" x14ac:dyDescent="0.2">
      <c r="O48624" s="62"/>
    </row>
    <row r="48625" spans="15:15" x14ac:dyDescent="0.2">
      <c r="O48625" s="62"/>
    </row>
    <row r="48626" spans="15:15" x14ac:dyDescent="0.2">
      <c r="O48626" s="62"/>
    </row>
    <row r="48627" spans="15:15" x14ac:dyDescent="0.2">
      <c r="O48627" s="62"/>
    </row>
    <row r="48628" spans="15:15" x14ac:dyDescent="0.2">
      <c r="O48628" s="62"/>
    </row>
    <row r="48629" spans="15:15" x14ac:dyDescent="0.2">
      <c r="O48629" s="62"/>
    </row>
    <row r="48630" spans="15:15" x14ac:dyDescent="0.2">
      <c r="O48630" s="62"/>
    </row>
    <row r="48631" spans="15:15" x14ac:dyDescent="0.2">
      <c r="O48631" s="62"/>
    </row>
    <row r="48632" spans="15:15" x14ac:dyDescent="0.2">
      <c r="O48632" s="62"/>
    </row>
    <row r="48633" spans="15:15" x14ac:dyDescent="0.2">
      <c r="O48633" s="62"/>
    </row>
    <row r="48634" spans="15:15" x14ac:dyDescent="0.2">
      <c r="O48634" s="62"/>
    </row>
    <row r="48635" spans="15:15" x14ac:dyDescent="0.2">
      <c r="O48635" s="62"/>
    </row>
    <row r="48636" spans="15:15" x14ac:dyDescent="0.2">
      <c r="O48636" s="62"/>
    </row>
    <row r="48637" spans="15:15" x14ac:dyDescent="0.2">
      <c r="O48637" s="62"/>
    </row>
    <row r="48638" spans="15:15" x14ac:dyDescent="0.2">
      <c r="O48638" s="62"/>
    </row>
    <row r="48639" spans="15:15" x14ac:dyDescent="0.2">
      <c r="O48639" s="62"/>
    </row>
    <row r="48640" spans="15:15" x14ac:dyDescent="0.2">
      <c r="O48640" s="62"/>
    </row>
    <row r="48641" spans="15:15" x14ac:dyDescent="0.2">
      <c r="O48641" s="62"/>
    </row>
    <row r="48642" spans="15:15" x14ac:dyDescent="0.2">
      <c r="O48642" s="62"/>
    </row>
    <row r="48643" spans="15:15" x14ac:dyDescent="0.2">
      <c r="O48643" s="62"/>
    </row>
    <row r="48644" spans="15:15" x14ac:dyDescent="0.2">
      <c r="O48644" s="62"/>
    </row>
    <row r="48645" spans="15:15" x14ac:dyDescent="0.2">
      <c r="O48645" s="62"/>
    </row>
    <row r="48646" spans="15:15" x14ac:dyDescent="0.2">
      <c r="O48646" s="62"/>
    </row>
    <row r="48647" spans="15:15" x14ac:dyDescent="0.2">
      <c r="O48647" s="62"/>
    </row>
    <row r="48648" spans="15:15" x14ac:dyDescent="0.2">
      <c r="O48648" s="62"/>
    </row>
    <row r="48649" spans="15:15" x14ac:dyDescent="0.2">
      <c r="O48649" s="62"/>
    </row>
    <row r="48650" spans="15:15" x14ac:dyDescent="0.2">
      <c r="O48650" s="62"/>
    </row>
    <row r="48651" spans="15:15" x14ac:dyDescent="0.2">
      <c r="O48651" s="62"/>
    </row>
    <row r="48652" spans="15:15" x14ac:dyDescent="0.2">
      <c r="O48652" s="62"/>
    </row>
    <row r="48653" spans="15:15" x14ac:dyDescent="0.2">
      <c r="O48653" s="62"/>
    </row>
    <row r="48654" spans="15:15" x14ac:dyDescent="0.2">
      <c r="O48654" s="62"/>
    </row>
    <row r="48655" spans="15:15" x14ac:dyDescent="0.2">
      <c r="O48655" s="62"/>
    </row>
    <row r="48656" spans="15:15" x14ac:dyDescent="0.2">
      <c r="O48656" s="62"/>
    </row>
    <row r="48657" spans="15:15" x14ac:dyDescent="0.2">
      <c r="O48657" s="62"/>
    </row>
    <row r="48658" spans="15:15" x14ac:dyDescent="0.2">
      <c r="O48658" s="62"/>
    </row>
    <row r="48659" spans="15:15" x14ac:dyDescent="0.2">
      <c r="O48659" s="62"/>
    </row>
    <row r="48660" spans="15:15" x14ac:dyDescent="0.2">
      <c r="O48660" s="62"/>
    </row>
    <row r="48661" spans="15:15" x14ac:dyDescent="0.2">
      <c r="O48661" s="62"/>
    </row>
    <row r="48662" spans="15:15" x14ac:dyDescent="0.2">
      <c r="O48662" s="62"/>
    </row>
    <row r="48663" spans="15:15" x14ac:dyDescent="0.2">
      <c r="O48663" s="62"/>
    </row>
    <row r="48664" spans="15:15" x14ac:dyDescent="0.2">
      <c r="O48664" s="62"/>
    </row>
    <row r="48665" spans="15:15" x14ac:dyDescent="0.2">
      <c r="O48665" s="62"/>
    </row>
    <row r="48666" spans="15:15" x14ac:dyDescent="0.2">
      <c r="O48666" s="62"/>
    </row>
    <row r="48667" spans="15:15" x14ac:dyDescent="0.2">
      <c r="O48667" s="62"/>
    </row>
    <row r="48668" spans="15:15" x14ac:dyDescent="0.2">
      <c r="O48668" s="62"/>
    </row>
    <row r="48669" spans="15:15" x14ac:dyDescent="0.2">
      <c r="O48669" s="62"/>
    </row>
    <row r="48670" spans="15:15" x14ac:dyDescent="0.2">
      <c r="O48670" s="62"/>
    </row>
    <row r="48671" spans="15:15" x14ac:dyDescent="0.2">
      <c r="O48671" s="62"/>
    </row>
    <row r="48672" spans="15:15" x14ac:dyDescent="0.2">
      <c r="O48672" s="62"/>
    </row>
    <row r="48673" spans="15:15" x14ac:dyDescent="0.2">
      <c r="O48673" s="62"/>
    </row>
    <row r="48674" spans="15:15" x14ac:dyDescent="0.2">
      <c r="O48674" s="62"/>
    </row>
    <row r="48675" spans="15:15" x14ac:dyDescent="0.2">
      <c r="O48675" s="62"/>
    </row>
    <row r="48676" spans="15:15" x14ac:dyDescent="0.2">
      <c r="O48676" s="62"/>
    </row>
    <row r="48677" spans="15:15" x14ac:dyDescent="0.2">
      <c r="O48677" s="62"/>
    </row>
    <row r="48678" spans="15:15" x14ac:dyDescent="0.2">
      <c r="O48678" s="62"/>
    </row>
    <row r="48679" spans="15:15" x14ac:dyDescent="0.2">
      <c r="O48679" s="62"/>
    </row>
    <row r="48680" spans="15:15" x14ac:dyDescent="0.2">
      <c r="O48680" s="62"/>
    </row>
    <row r="48681" spans="15:15" x14ac:dyDescent="0.2">
      <c r="O48681" s="62"/>
    </row>
    <row r="48682" spans="15:15" x14ac:dyDescent="0.2">
      <c r="O48682" s="62"/>
    </row>
    <row r="48683" spans="15:15" x14ac:dyDescent="0.2">
      <c r="O48683" s="62"/>
    </row>
    <row r="48684" spans="15:15" x14ac:dyDescent="0.2">
      <c r="O48684" s="62"/>
    </row>
    <row r="48685" spans="15:15" x14ac:dyDescent="0.2">
      <c r="O48685" s="62"/>
    </row>
    <row r="48686" spans="15:15" x14ac:dyDescent="0.2">
      <c r="O48686" s="62"/>
    </row>
    <row r="48687" spans="15:15" x14ac:dyDescent="0.2">
      <c r="O48687" s="62"/>
    </row>
    <row r="48688" spans="15:15" x14ac:dyDescent="0.2">
      <c r="O48688" s="62"/>
    </row>
    <row r="48689" spans="15:15" x14ac:dyDescent="0.2">
      <c r="O48689" s="62"/>
    </row>
    <row r="48690" spans="15:15" x14ac:dyDescent="0.2">
      <c r="O48690" s="62"/>
    </row>
    <row r="48691" spans="15:15" x14ac:dyDescent="0.2">
      <c r="O48691" s="62"/>
    </row>
    <row r="48692" spans="15:15" x14ac:dyDescent="0.2">
      <c r="O48692" s="62"/>
    </row>
    <row r="48693" spans="15:15" x14ac:dyDescent="0.2">
      <c r="O48693" s="62"/>
    </row>
    <row r="48694" spans="15:15" x14ac:dyDescent="0.2">
      <c r="O48694" s="62"/>
    </row>
    <row r="48695" spans="15:15" x14ac:dyDescent="0.2">
      <c r="O48695" s="62"/>
    </row>
    <row r="48696" spans="15:15" x14ac:dyDescent="0.2">
      <c r="O48696" s="62"/>
    </row>
    <row r="48697" spans="15:15" x14ac:dyDescent="0.2">
      <c r="O48697" s="62"/>
    </row>
    <row r="48698" spans="15:15" x14ac:dyDescent="0.2">
      <c r="O48698" s="62"/>
    </row>
    <row r="48699" spans="15:15" x14ac:dyDescent="0.2">
      <c r="O48699" s="62"/>
    </row>
    <row r="48700" spans="15:15" x14ac:dyDescent="0.2">
      <c r="O48700" s="62"/>
    </row>
    <row r="48701" spans="15:15" x14ac:dyDescent="0.2">
      <c r="O48701" s="62"/>
    </row>
    <row r="48702" spans="15:15" x14ac:dyDescent="0.2">
      <c r="O48702" s="62"/>
    </row>
    <row r="48703" spans="15:15" x14ac:dyDescent="0.2">
      <c r="O48703" s="62"/>
    </row>
    <row r="48704" spans="15:15" x14ac:dyDescent="0.2">
      <c r="O48704" s="62"/>
    </row>
    <row r="48705" spans="15:15" x14ac:dyDescent="0.2">
      <c r="O48705" s="62"/>
    </row>
    <row r="48706" spans="15:15" x14ac:dyDescent="0.2">
      <c r="O48706" s="62"/>
    </row>
    <row r="48707" spans="15:15" x14ac:dyDescent="0.2">
      <c r="O48707" s="62"/>
    </row>
    <row r="48708" spans="15:15" x14ac:dyDescent="0.2">
      <c r="O48708" s="62"/>
    </row>
    <row r="48709" spans="15:15" x14ac:dyDescent="0.2">
      <c r="O48709" s="62"/>
    </row>
    <row r="48710" spans="15:15" x14ac:dyDescent="0.2">
      <c r="O48710" s="62"/>
    </row>
    <row r="48711" spans="15:15" x14ac:dyDescent="0.2">
      <c r="O48711" s="62"/>
    </row>
    <row r="48712" spans="15:15" x14ac:dyDescent="0.2">
      <c r="O48712" s="62"/>
    </row>
    <row r="48713" spans="15:15" x14ac:dyDescent="0.2">
      <c r="O48713" s="62"/>
    </row>
    <row r="48714" spans="15:15" x14ac:dyDescent="0.2">
      <c r="O48714" s="62"/>
    </row>
    <row r="48715" spans="15:15" x14ac:dyDescent="0.2">
      <c r="O48715" s="62"/>
    </row>
    <row r="48716" spans="15:15" x14ac:dyDescent="0.2">
      <c r="O48716" s="62"/>
    </row>
    <row r="48717" spans="15:15" x14ac:dyDescent="0.2">
      <c r="O48717" s="62"/>
    </row>
    <row r="48718" spans="15:15" x14ac:dyDescent="0.2">
      <c r="O48718" s="62"/>
    </row>
    <row r="48719" spans="15:15" x14ac:dyDescent="0.2">
      <c r="O48719" s="62"/>
    </row>
    <row r="48720" spans="15:15" x14ac:dyDescent="0.2">
      <c r="O48720" s="62"/>
    </row>
    <row r="48721" spans="15:15" x14ac:dyDescent="0.2">
      <c r="O48721" s="62"/>
    </row>
    <row r="48722" spans="15:15" x14ac:dyDescent="0.2">
      <c r="O48722" s="62"/>
    </row>
    <row r="48723" spans="15:15" x14ac:dyDescent="0.2">
      <c r="O48723" s="62"/>
    </row>
    <row r="48724" spans="15:15" x14ac:dyDescent="0.2">
      <c r="O48724" s="62"/>
    </row>
    <row r="48725" spans="15:15" x14ac:dyDescent="0.2">
      <c r="O48725" s="62"/>
    </row>
    <row r="48726" spans="15:15" x14ac:dyDescent="0.2">
      <c r="O48726" s="62"/>
    </row>
    <row r="48727" spans="15:15" x14ac:dyDescent="0.2">
      <c r="O48727" s="62"/>
    </row>
    <row r="48728" spans="15:15" x14ac:dyDescent="0.2">
      <c r="O48728" s="62"/>
    </row>
    <row r="48729" spans="15:15" x14ac:dyDescent="0.2">
      <c r="O48729" s="62"/>
    </row>
    <row r="48730" spans="15:15" x14ac:dyDescent="0.2">
      <c r="O48730" s="62"/>
    </row>
    <row r="48731" spans="15:15" x14ac:dyDescent="0.2">
      <c r="O48731" s="62"/>
    </row>
    <row r="48732" spans="15:15" x14ac:dyDescent="0.2">
      <c r="O48732" s="62"/>
    </row>
    <row r="48733" spans="15:15" x14ac:dyDescent="0.2">
      <c r="O48733" s="62"/>
    </row>
    <row r="48734" spans="15:15" x14ac:dyDescent="0.2">
      <c r="O48734" s="62"/>
    </row>
    <row r="48735" spans="15:15" x14ac:dyDescent="0.2">
      <c r="O48735" s="62"/>
    </row>
    <row r="48736" spans="15:15" x14ac:dyDescent="0.2">
      <c r="O48736" s="62"/>
    </row>
    <row r="48737" spans="15:15" x14ac:dyDescent="0.2">
      <c r="O48737" s="62"/>
    </row>
    <row r="48738" spans="15:15" x14ac:dyDescent="0.2">
      <c r="O48738" s="62"/>
    </row>
    <row r="48739" spans="15:15" x14ac:dyDescent="0.2">
      <c r="O48739" s="62"/>
    </row>
    <row r="48740" spans="15:15" x14ac:dyDescent="0.2">
      <c r="O48740" s="62"/>
    </row>
    <row r="48741" spans="15:15" x14ac:dyDescent="0.2">
      <c r="O48741" s="62"/>
    </row>
    <row r="48742" spans="15:15" x14ac:dyDescent="0.2">
      <c r="O48742" s="62"/>
    </row>
    <row r="48743" spans="15:15" x14ac:dyDescent="0.2">
      <c r="O48743" s="62"/>
    </row>
    <row r="48744" spans="15:15" x14ac:dyDescent="0.2">
      <c r="O48744" s="62"/>
    </row>
    <row r="48745" spans="15:15" x14ac:dyDescent="0.2">
      <c r="O48745" s="62"/>
    </row>
    <row r="48746" spans="15:15" x14ac:dyDescent="0.2">
      <c r="O48746" s="62"/>
    </row>
    <row r="48747" spans="15:15" x14ac:dyDescent="0.2">
      <c r="O48747" s="62"/>
    </row>
    <row r="48748" spans="15:15" x14ac:dyDescent="0.2">
      <c r="O48748" s="62"/>
    </row>
    <row r="48749" spans="15:15" x14ac:dyDescent="0.2">
      <c r="O48749" s="62"/>
    </row>
    <row r="48750" spans="15:15" x14ac:dyDescent="0.2">
      <c r="O48750" s="62"/>
    </row>
    <row r="48751" spans="15:15" x14ac:dyDescent="0.2">
      <c r="O48751" s="62"/>
    </row>
    <row r="48752" spans="15:15" x14ac:dyDescent="0.2">
      <c r="O48752" s="62"/>
    </row>
    <row r="48753" spans="15:15" x14ac:dyDescent="0.2">
      <c r="O48753" s="62"/>
    </row>
    <row r="48754" spans="15:15" x14ac:dyDescent="0.2">
      <c r="O48754" s="62"/>
    </row>
    <row r="48755" spans="15:15" x14ac:dyDescent="0.2">
      <c r="O48755" s="62"/>
    </row>
    <row r="48756" spans="15:15" x14ac:dyDescent="0.2">
      <c r="O48756" s="62"/>
    </row>
    <row r="48757" spans="15:15" x14ac:dyDescent="0.2">
      <c r="O48757" s="62"/>
    </row>
    <row r="48758" spans="15:15" x14ac:dyDescent="0.2">
      <c r="O48758" s="62"/>
    </row>
    <row r="48759" spans="15:15" x14ac:dyDescent="0.2">
      <c r="O48759" s="62"/>
    </row>
    <row r="48760" spans="15:15" x14ac:dyDescent="0.2">
      <c r="O48760" s="62"/>
    </row>
    <row r="48761" spans="15:15" x14ac:dyDescent="0.2">
      <c r="O48761" s="62"/>
    </row>
    <row r="48762" spans="15:15" x14ac:dyDescent="0.2">
      <c r="O48762" s="62"/>
    </row>
    <row r="48763" spans="15:15" x14ac:dyDescent="0.2">
      <c r="O48763" s="62"/>
    </row>
    <row r="48764" spans="15:15" x14ac:dyDescent="0.2">
      <c r="O48764" s="62"/>
    </row>
    <row r="48765" spans="15:15" x14ac:dyDescent="0.2">
      <c r="O48765" s="62"/>
    </row>
    <row r="48766" spans="15:15" x14ac:dyDescent="0.2">
      <c r="O48766" s="62"/>
    </row>
    <row r="48767" spans="15:15" x14ac:dyDescent="0.2">
      <c r="O48767" s="62"/>
    </row>
    <row r="48768" spans="15:15" x14ac:dyDescent="0.2">
      <c r="O48768" s="62"/>
    </row>
    <row r="48769" spans="15:15" x14ac:dyDescent="0.2">
      <c r="O48769" s="62"/>
    </row>
    <row r="48770" spans="15:15" x14ac:dyDescent="0.2">
      <c r="O48770" s="62"/>
    </row>
    <row r="48771" spans="15:15" x14ac:dyDescent="0.2">
      <c r="O48771" s="62"/>
    </row>
    <row r="48772" spans="15:15" x14ac:dyDescent="0.2">
      <c r="O48772" s="62"/>
    </row>
    <row r="48773" spans="15:15" x14ac:dyDescent="0.2">
      <c r="O48773" s="62"/>
    </row>
    <row r="48774" spans="15:15" x14ac:dyDescent="0.2">
      <c r="O48774" s="62"/>
    </row>
    <row r="48775" spans="15:15" x14ac:dyDescent="0.2">
      <c r="O48775" s="62"/>
    </row>
    <row r="48776" spans="15:15" x14ac:dyDescent="0.2">
      <c r="O48776" s="62"/>
    </row>
    <row r="48777" spans="15:15" x14ac:dyDescent="0.2">
      <c r="O48777" s="62"/>
    </row>
    <row r="48778" spans="15:15" x14ac:dyDescent="0.2">
      <c r="O48778" s="62"/>
    </row>
    <row r="48779" spans="15:15" x14ac:dyDescent="0.2">
      <c r="O48779" s="62"/>
    </row>
    <row r="48780" spans="15:15" x14ac:dyDescent="0.2">
      <c r="O48780" s="62"/>
    </row>
    <row r="48781" spans="15:15" x14ac:dyDescent="0.2">
      <c r="O48781" s="62"/>
    </row>
    <row r="48782" spans="15:15" x14ac:dyDescent="0.2">
      <c r="O48782" s="62"/>
    </row>
    <row r="48783" spans="15:15" x14ac:dyDescent="0.2">
      <c r="O48783" s="62"/>
    </row>
    <row r="48784" spans="15:15" x14ac:dyDescent="0.2">
      <c r="O48784" s="62"/>
    </row>
    <row r="48785" spans="15:15" x14ac:dyDescent="0.2">
      <c r="O48785" s="62"/>
    </row>
    <row r="48786" spans="15:15" x14ac:dyDescent="0.2">
      <c r="O48786" s="62"/>
    </row>
    <row r="48787" spans="15:15" x14ac:dyDescent="0.2">
      <c r="O48787" s="62"/>
    </row>
    <row r="48788" spans="15:15" x14ac:dyDescent="0.2">
      <c r="O48788" s="62"/>
    </row>
    <row r="48789" spans="15:15" x14ac:dyDescent="0.2">
      <c r="O48789" s="62"/>
    </row>
    <row r="48790" spans="15:15" x14ac:dyDescent="0.2">
      <c r="O48790" s="62"/>
    </row>
    <row r="48791" spans="15:15" x14ac:dyDescent="0.2">
      <c r="O48791" s="62"/>
    </row>
    <row r="48792" spans="15:15" x14ac:dyDescent="0.2">
      <c r="O48792" s="62"/>
    </row>
    <row r="48793" spans="15:15" x14ac:dyDescent="0.2">
      <c r="O48793" s="62"/>
    </row>
    <row r="48794" spans="15:15" x14ac:dyDescent="0.2">
      <c r="O48794" s="62"/>
    </row>
    <row r="48795" spans="15:15" x14ac:dyDescent="0.2">
      <c r="O48795" s="62"/>
    </row>
    <row r="48796" spans="15:15" x14ac:dyDescent="0.2">
      <c r="O48796" s="62"/>
    </row>
    <row r="48797" spans="15:15" x14ac:dyDescent="0.2">
      <c r="O48797" s="62"/>
    </row>
    <row r="48798" spans="15:15" x14ac:dyDescent="0.2">
      <c r="O48798" s="62"/>
    </row>
    <row r="48799" spans="15:15" x14ac:dyDescent="0.2">
      <c r="O48799" s="62"/>
    </row>
    <row r="48800" spans="15:15" x14ac:dyDescent="0.2">
      <c r="O48800" s="62"/>
    </row>
    <row r="48801" spans="15:15" x14ac:dyDescent="0.2">
      <c r="O48801" s="62"/>
    </row>
    <row r="48802" spans="15:15" x14ac:dyDescent="0.2">
      <c r="O48802" s="62"/>
    </row>
    <row r="48803" spans="15:15" x14ac:dyDescent="0.2">
      <c r="O48803" s="62"/>
    </row>
    <row r="48804" spans="15:15" x14ac:dyDescent="0.2">
      <c r="O48804" s="62"/>
    </row>
    <row r="48805" spans="15:15" x14ac:dyDescent="0.2">
      <c r="O48805" s="62"/>
    </row>
    <row r="48806" spans="15:15" x14ac:dyDescent="0.2">
      <c r="O48806" s="62"/>
    </row>
    <row r="48807" spans="15:15" x14ac:dyDescent="0.2">
      <c r="O48807" s="62"/>
    </row>
    <row r="48808" spans="15:15" x14ac:dyDescent="0.2">
      <c r="O48808" s="62"/>
    </row>
    <row r="48809" spans="15:15" x14ac:dyDescent="0.2">
      <c r="O48809" s="62"/>
    </row>
    <row r="48810" spans="15:15" x14ac:dyDescent="0.2">
      <c r="O48810" s="62"/>
    </row>
    <row r="48811" spans="15:15" x14ac:dyDescent="0.2">
      <c r="O48811" s="62"/>
    </row>
    <row r="48812" spans="15:15" x14ac:dyDescent="0.2">
      <c r="O48812" s="62"/>
    </row>
    <row r="48813" spans="15:15" x14ac:dyDescent="0.2">
      <c r="O48813" s="62"/>
    </row>
    <row r="48814" spans="15:15" x14ac:dyDescent="0.2">
      <c r="O48814" s="62"/>
    </row>
    <row r="48815" spans="15:15" x14ac:dyDescent="0.2">
      <c r="O48815" s="62"/>
    </row>
    <row r="48816" spans="15:15" x14ac:dyDescent="0.2">
      <c r="O48816" s="62"/>
    </row>
    <row r="48817" spans="15:15" x14ac:dyDescent="0.2">
      <c r="O48817" s="62"/>
    </row>
    <row r="48818" spans="15:15" x14ac:dyDescent="0.2">
      <c r="O48818" s="62"/>
    </row>
    <row r="48819" spans="15:15" x14ac:dyDescent="0.2">
      <c r="O48819" s="62"/>
    </row>
    <row r="48820" spans="15:15" x14ac:dyDescent="0.2">
      <c r="O48820" s="62"/>
    </row>
    <row r="48821" spans="15:15" x14ac:dyDescent="0.2">
      <c r="O48821" s="62"/>
    </row>
    <row r="48822" spans="15:15" x14ac:dyDescent="0.2">
      <c r="O48822" s="62"/>
    </row>
    <row r="48823" spans="15:15" x14ac:dyDescent="0.2">
      <c r="O48823" s="62"/>
    </row>
    <row r="48824" spans="15:15" x14ac:dyDescent="0.2">
      <c r="O48824" s="62"/>
    </row>
    <row r="48825" spans="15:15" x14ac:dyDescent="0.2">
      <c r="O48825" s="62"/>
    </row>
    <row r="48826" spans="15:15" x14ac:dyDescent="0.2">
      <c r="O48826" s="62"/>
    </row>
    <row r="48827" spans="15:15" x14ac:dyDescent="0.2">
      <c r="O48827" s="62"/>
    </row>
    <row r="48828" spans="15:15" x14ac:dyDescent="0.2">
      <c r="O48828" s="62"/>
    </row>
    <row r="48829" spans="15:15" x14ac:dyDescent="0.2">
      <c r="O48829" s="62"/>
    </row>
    <row r="48830" spans="15:15" x14ac:dyDescent="0.2">
      <c r="O48830" s="62"/>
    </row>
    <row r="48831" spans="15:15" x14ac:dyDescent="0.2">
      <c r="O48831" s="62"/>
    </row>
    <row r="48832" spans="15:15" x14ac:dyDescent="0.2">
      <c r="O48832" s="62"/>
    </row>
    <row r="48833" spans="15:15" x14ac:dyDescent="0.2">
      <c r="O48833" s="62"/>
    </row>
    <row r="48834" spans="15:15" x14ac:dyDescent="0.2">
      <c r="O48834" s="62"/>
    </row>
    <row r="48835" spans="15:15" x14ac:dyDescent="0.2">
      <c r="O48835" s="62"/>
    </row>
    <row r="48836" spans="15:15" x14ac:dyDescent="0.2">
      <c r="O48836" s="62"/>
    </row>
    <row r="48837" spans="15:15" x14ac:dyDescent="0.2">
      <c r="O48837" s="62"/>
    </row>
    <row r="48838" spans="15:15" x14ac:dyDescent="0.2">
      <c r="O48838" s="62"/>
    </row>
    <row r="48839" spans="15:15" x14ac:dyDescent="0.2">
      <c r="O48839" s="62"/>
    </row>
    <row r="48840" spans="15:15" x14ac:dyDescent="0.2">
      <c r="O48840" s="62"/>
    </row>
    <row r="48841" spans="15:15" x14ac:dyDescent="0.2">
      <c r="O48841" s="62"/>
    </row>
    <row r="48842" spans="15:15" x14ac:dyDescent="0.2">
      <c r="O48842" s="62"/>
    </row>
    <row r="48843" spans="15:15" x14ac:dyDescent="0.2">
      <c r="O48843" s="62"/>
    </row>
    <row r="48844" spans="15:15" x14ac:dyDescent="0.2">
      <c r="O48844" s="62"/>
    </row>
    <row r="48845" spans="15:15" x14ac:dyDescent="0.2">
      <c r="O48845" s="62"/>
    </row>
    <row r="48846" spans="15:15" x14ac:dyDescent="0.2">
      <c r="O48846" s="62"/>
    </row>
    <row r="48847" spans="15:15" x14ac:dyDescent="0.2">
      <c r="O48847" s="62"/>
    </row>
    <row r="48848" spans="15:15" x14ac:dyDescent="0.2">
      <c r="O48848" s="62"/>
    </row>
    <row r="48849" spans="15:15" x14ac:dyDescent="0.2">
      <c r="O48849" s="62"/>
    </row>
    <row r="48850" spans="15:15" x14ac:dyDescent="0.2">
      <c r="O48850" s="62"/>
    </row>
    <row r="48851" spans="15:15" x14ac:dyDescent="0.2">
      <c r="O48851" s="62"/>
    </row>
    <row r="48852" spans="15:15" x14ac:dyDescent="0.2">
      <c r="O48852" s="62"/>
    </row>
    <row r="48853" spans="15:15" x14ac:dyDescent="0.2">
      <c r="O48853" s="62"/>
    </row>
    <row r="48854" spans="15:15" x14ac:dyDescent="0.2">
      <c r="O48854" s="62"/>
    </row>
    <row r="48855" spans="15:15" x14ac:dyDescent="0.2">
      <c r="O48855" s="62"/>
    </row>
    <row r="48856" spans="15:15" x14ac:dyDescent="0.2">
      <c r="O48856" s="62"/>
    </row>
    <row r="48857" spans="15:15" x14ac:dyDescent="0.2">
      <c r="O48857" s="62"/>
    </row>
    <row r="48858" spans="15:15" x14ac:dyDescent="0.2">
      <c r="O48858" s="62"/>
    </row>
    <row r="48859" spans="15:15" x14ac:dyDescent="0.2">
      <c r="O48859" s="62"/>
    </row>
    <row r="48860" spans="15:15" x14ac:dyDescent="0.2">
      <c r="O48860" s="62"/>
    </row>
    <row r="48861" spans="15:15" x14ac:dyDescent="0.2">
      <c r="O48861" s="62"/>
    </row>
    <row r="48862" spans="15:15" x14ac:dyDescent="0.2">
      <c r="O48862" s="62"/>
    </row>
    <row r="48863" spans="15:15" x14ac:dyDescent="0.2">
      <c r="O48863" s="62"/>
    </row>
    <row r="48864" spans="15:15" x14ac:dyDescent="0.2">
      <c r="O48864" s="62"/>
    </row>
    <row r="48865" spans="15:15" x14ac:dyDescent="0.2">
      <c r="O48865" s="62"/>
    </row>
    <row r="48866" spans="15:15" x14ac:dyDescent="0.2">
      <c r="O48866" s="62"/>
    </row>
    <row r="48867" spans="15:15" x14ac:dyDescent="0.2">
      <c r="O48867" s="62"/>
    </row>
    <row r="48868" spans="15:15" x14ac:dyDescent="0.2">
      <c r="O48868" s="62"/>
    </row>
    <row r="48869" spans="15:15" x14ac:dyDescent="0.2">
      <c r="O48869" s="62"/>
    </row>
    <row r="48870" spans="15:15" x14ac:dyDescent="0.2">
      <c r="O48870" s="62"/>
    </row>
    <row r="48871" spans="15:15" x14ac:dyDescent="0.2">
      <c r="O48871" s="62"/>
    </row>
    <row r="48872" spans="15:15" x14ac:dyDescent="0.2">
      <c r="O48872" s="62"/>
    </row>
    <row r="48873" spans="15:15" x14ac:dyDescent="0.2">
      <c r="O48873" s="62"/>
    </row>
    <row r="48874" spans="15:15" x14ac:dyDescent="0.2">
      <c r="O48874" s="62"/>
    </row>
    <row r="48875" spans="15:15" x14ac:dyDescent="0.2">
      <c r="O48875" s="62"/>
    </row>
    <row r="48876" spans="15:15" x14ac:dyDescent="0.2">
      <c r="O48876" s="62"/>
    </row>
    <row r="48877" spans="15:15" x14ac:dyDescent="0.2">
      <c r="O48877" s="62"/>
    </row>
    <row r="48878" spans="15:15" x14ac:dyDescent="0.2">
      <c r="O48878" s="62"/>
    </row>
    <row r="48879" spans="15:15" x14ac:dyDescent="0.2">
      <c r="O48879" s="62"/>
    </row>
    <row r="48880" spans="15:15" x14ac:dyDescent="0.2">
      <c r="O48880" s="62"/>
    </row>
    <row r="48881" spans="15:15" x14ac:dyDescent="0.2">
      <c r="O48881" s="62"/>
    </row>
    <row r="48882" spans="15:15" x14ac:dyDescent="0.2">
      <c r="O48882" s="62"/>
    </row>
    <row r="48883" spans="15:15" x14ac:dyDescent="0.2">
      <c r="O48883" s="62"/>
    </row>
    <row r="48884" spans="15:15" x14ac:dyDescent="0.2">
      <c r="O48884" s="62"/>
    </row>
    <row r="48885" spans="15:15" x14ac:dyDescent="0.2">
      <c r="O48885" s="62"/>
    </row>
    <row r="48886" spans="15:15" x14ac:dyDescent="0.2">
      <c r="O48886" s="62"/>
    </row>
    <row r="48887" spans="15:15" x14ac:dyDescent="0.2">
      <c r="O48887" s="62"/>
    </row>
    <row r="48888" spans="15:15" x14ac:dyDescent="0.2">
      <c r="O48888" s="62"/>
    </row>
    <row r="48889" spans="15:15" x14ac:dyDescent="0.2">
      <c r="O48889" s="62"/>
    </row>
    <row r="48890" spans="15:15" x14ac:dyDescent="0.2">
      <c r="O48890" s="62"/>
    </row>
    <row r="48891" spans="15:15" x14ac:dyDescent="0.2">
      <c r="O48891" s="62"/>
    </row>
    <row r="48892" spans="15:15" x14ac:dyDescent="0.2">
      <c r="O48892" s="62"/>
    </row>
    <row r="48893" spans="15:15" x14ac:dyDescent="0.2">
      <c r="O48893" s="62"/>
    </row>
    <row r="48894" spans="15:15" x14ac:dyDescent="0.2">
      <c r="O48894" s="62"/>
    </row>
    <row r="48895" spans="15:15" x14ac:dyDescent="0.2">
      <c r="O48895" s="62"/>
    </row>
    <row r="48896" spans="15:15" x14ac:dyDescent="0.2">
      <c r="O48896" s="62"/>
    </row>
    <row r="48897" spans="15:15" x14ac:dyDescent="0.2">
      <c r="O48897" s="62"/>
    </row>
    <row r="48898" spans="15:15" x14ac:dyDescent="0.2">
      <c r="O48898" s="62"/>
    </row>
    <row r="48899" spans="15:15" x14ac:dyDescent="0.2">
      <c r="O48899" s="62"/>
    </row>
    <row r="48900" spans="15:15" x14ac:dyDescent="0.2">
      <c r="O48900" s="62"/>
    </row>
    <row r="48901" spans="15:15" x14ac:dyDescent="0.2">
      <c r="O48901" s="62"/>
    </row>
    <row r="48902" spans="15:15" x14ac:dyDescent="0.2">
      <c r="O48902" s="62"/>
    </row>
    <row r="48903" spans="15:15" x14ac:dyDescent="0.2">
      <c r="O48903" s="62"/>
    </row>
    <row r="48904" spans="15:15" x14ac:dyDescent="0.2">
      <c r="O48904" s="62"/>
    </row>
    <row r="48905" spans="15:15" x14ac:dyDescent="0.2">
      <c r="O48905" s="62"/>
    </row>
    <row r="48906" spans="15:15" x14ac:dyDescent="0.2">
      <c r="O48906" s="62"/>
    </row>
    <row r="48907" spans="15:15" x14ac:dyDescent="0.2">
      <c r="O48907" s="62"/>
    </row>
    <row r="48908" spans="15:15" x14ac:dyDescent="0.2">
      <c r="O48908" s="62"/>
    </row>
    <row r="48909" spans="15:15" x14ac:dyDescent="0.2">
      <c r="O48909" s="62"/>
    </row>
    <row r="48910" spans="15:15" x14ac:dyDescent="0.2">
      <c r="O48910" s="62"/>
    </row>
    <row r="48911" spans="15:15" x14ac:dyDescent="0.2">
      <c r="O48911" s="62"/>
    </row>
    <row r="48912" spans="15:15" x14ac:dyDescent="0.2">
      <c r="O48912" s="62"/>
    </row>
    <row r="48913" spans="15:15" x14ac:dyDescent="0.2">
      <c r="O48913" s="62"/>
    </row>
    <row r="48914" spans="15:15" x14ac:dyDescent="0.2">
      <c r="O48914" s="62"/>
    </row>
    <row r="48915" spans="15:15" x14ac:dyDescent="0.2">
      <c r="O48915" s="62"/>
    </row>
    <row r="48916" spans="15:15" x14ac:dyDescent="0.2">
      <c r="O48916" s="62"/>
    </row>
    <row r="48917" spans="15:15" x14ac:dyDescent="0.2">
      <c r="O48917" s="62"/>
    </row>
    <row r="48918" spans="15:15" x14ac:dyDescent="0.2">
      <c r="O48918" s="62"/>
    </row>
    <row r="48919" spans="15:15" x14ac:dyDescent="0.2">
      <c r="O48919" s="62"/>
    </row>
    <row r="48920" spans="15:15" x14ac:dyDescent="0.2">
      <c r="O48920" s="62"/>
    </row>
    <row r="48921" spans="15:15" x14ac:dyDescent="0.2">
      <c r="O48921" s="62"/>
    </row>
    <row r="48922" spans="15:15" x14ac:dyDescent="0.2">
      <c r="O48922" s="62"/>
    </row>
    <row r="48923" spans="15:15" x14ac:dyDescent="0.2">
      <c r="O48923" s="62"/>
    </row>
    <row r="48924" spans="15:15" x14ac:dyDescent="0.2">
      <c r="O48924" s="62"/>
    </row>
    <row r="48925" spans="15:15" x14ac:dyDescent="0.2">
      <c r="O48925" s="62"/>
    </row>
    <row r="48926" spans="15:15" x14ac:dyDescent="0.2">
      <c r="O48926" s="62"/>
    </row>
    <row r="48927" spans="15:15" x14ac:dyDescent="0.2">
      <c r="O48927" s="62"/>
    </row>
    <row r="48928" spans="15:15" x14ac:dyDescent="0.2">
      <c r="O48928" s="62"/>
    </row>
    <row r="48929" spans="15:15" x14ac:dyDescent="0.2">
      <c r="O48929" s="62"/>
    </row>
    <row r="48930" spans="15:15" x14ac:dyDescent="0.2">
      <c r="O48930" s="62"/>
    </row>
    <row r="48931" spans="15:15" x14ac:dyDescent="0.2">
      <c r="O48931" s="62"/>
    </row>
    <row r="48932" spans="15:15" x14ac:dyDescent="0.2">
      <c r="O48932" s="62"/>
    </row>
    <row r="48933" spans="15:15" x14ac:dyDescent="0.2">
      <c r="O48933" s="62"/>
    </row>
    <row r="48934" spans="15:15" x14ac:dyDescent="0.2">
      <c r="O48934" s="62"/>
    </row>
    <row r="48935" spans="15:15" x14ac:dyDescent="0.2">
      <c r="O48935" s="62"/>
    </row>
    <row r="48936" spans="15:15" x14ac:dyDescent="0.2">
      <c r="O48936" s="62"/>
    </row>
    <row r="48937" spans="15:15" x14ac:dyDescent="0.2">
      <c r="O48937" s="62"/>
    </row>
    <row r="48938" spans="15:15" x14ac:dyDescent="0.2">
      <c r="O48938" s="62"/>
    </row>
    <row r="48939" spans="15:15" x14ac:dyDescent="0.2">
      <c r="O48939" s="62"/>
    </row>
    <row r="48940" spans="15:15" x14ac:dyDescent="0.2">
      <c r="O48940" s="62"/>
    </row>
    <row r="48941" spans="15:15" x14ac:dyDescent="0.2">
      <c r="O48941" s="62"/>
    </row>
    <row r="48942" spans="15:15" x14ac:dyDescent="0.2">
      <c r="O48942" s="62"/>
    </row>
    <row r="48943" spans="15:15" x14ac:dyDescent="0.2">
      <c r="O48943" s="62"/>
    </row>
    <row r="48944" spans="15:15" x14ac:dyDescent="0.2">
      <c r="O48944" s="62"/>
    </row>
    <row r="48945" spans="15:15" x14ac:dyDescent="0.2">
      <c r="O48945" s="62"/>
    </row>
    <row r="48946" spans="15:15" x14ac:dyDescent="0.2">
      <c r="O48946" s="62"/>
    </row>
    <row r="48947" spans="15:15" x14ac:dyDescent="0.2">
      <c r="O48947" s="62"/>
    </row>
    <row r="48948" spans="15:15" x14ac:dyDescent="0.2">
      <c r="O48948" s="62"/>
    </row>
    <row r="48949" spans="15:15" x14ac:dyDescent="0.2">
      <c r="O48949" s="62"/>
    </row>
    <row r="48950" spans="15:15" x14ac:dyDescent="0.2">
      <c r="O48950" s="62"/>
    </row>
    <row r="48951" spans="15:15" x14ac:dyDescent="0.2">
      <c r="O48951" s="62"/>
    </row>
    <row r="48952" spans="15:15" x14ac:dyDescent="0.2">
      <c r="O48952" s="62"/>
    </row>
    <row r="48953" spans="15:15" x14ac:dyDescent="0.2">
      <c r="O48953" s="62"/>
    </row>
    <row r="48954" spans="15:15" x14ac:dyDescent="0.2">
      <c r="O48954" s="62"/>
    </row>
    <row r="48955" spans="15:15" x14ac:dyDescent="0.2">
      <c r="O48955" s="62"/>
    </row>
    <row r="48956" spans="15:15" x14ac:dyDescent="0.2">
      <c r="O48956" s="62"/>
    </row>
    <row r="48957" spans="15:15" x14ac:dyDescent="0.2">
      <c r="O48957" s="62"/>
    </row>
    <row r="48958" spans="15:15" x14ac:dyDescent="0.2">
      <c r="O48958" s="62"/>
    </row>
    <row r="48959" spans="15:15" x14ac:dyDescent="0.2">
      <c r="O48959" s="62"/>
    </row>
    <row r="48960" spans="15:15" x14ac:dyDescent="0.2">
      <c r="O48960" s="62"/>
    </row>
    <row r="48961" spans="15:15" x14ac:dyDescent="0.2">
      <c r="O48961" s="62"/>
    </row>
    <row r="48962" spans="15:15" x14ac:dyDescent="0.2">
      <c r="O48962" s="62"/>
    </row>
    <row r="48963" spans="15:15" x14ac:dyDescent="0.2">
      <c r="O48963" s="62"/>
    </row>
    <row r="48964" spans="15:15" x14ac:dyDescent="0.2">
      <c r="O48964" s="62"/>
    </row>
    <row r="48965" spans="15:15" x14ac:dyDescent="0.2">
      <c r="O48965" s="62"/>
    </row>
    <row r="48966" spans="15:15" x14ac:dyDescent="0.2">
      <c r="O48966" s="62"/>
    </row>
    <row r="48967" spans="15:15" x14ac:dyDescent="0.2">
      <c r="O48967" s="62"/>
    </row>
    <row r="48968" spans="15:15" x14ac:dyDescent="0.2">
      <c r="O48968" s="62"/>
    </row>
    <row r="48969" spans="15:15" x14ac:dyDescent="0.2">
      <c r="O48969" s="62"/>
    </row>
    <row r="48970" spans="15:15" x14ac:dyDescent="0.2">
      <c r="O48970" s="62"/>
    </row>
    <row r="48971" spans="15:15" x14ac:dyDescent="0.2">
      <c r="O48971" s="62"/>
    </row>
    <row r="48972" spans="15:15" x14ac:dyDescent="0.2">
      <c r="O48972" s="62"/>
    </row>
    <row r="48973" spans="15:15" x14ac:dyDescent="0.2">
      <c r="O48973" s="62"/>
    </row>
    <row r="48974" spans="15:15" x14ac:dyDescent="0.2">
      <c r="O48974" s="62"/>
    </row>
    <row r="48975" spans="15:15" x14ac:dyDescent="0.2">
      <c r="O48975" s="62"/>
    </row>
    <row r="48976" spans="15:15" x14ac:dyDescent="0.2">
      <c r="O48976" s="62"/>
    </row>
    <row r="48977" spans="15:15" x14ac:dyDescent="0.2">
      <c r="O48977" s="62"/>
    </row>
    <row r="48978" spans="15:15" x14ac:dyDescent="0.2">
      <c r="O48978" s="62"/>
    </row>
    <row r="48979" spans="15:15" x14ac:dyDescent="0.2">
      <c r="O48979" s="62"/>
    </row>
    <row r="48980" spans="15:15" x14ac:dyDescent="0.2">
      <c r="O48980" s="62"/>
    </row>
    <row r="48981" spans="15:15" x14ac:dyDescent="0.2">
      <c r="O48981" s="62"/>
    </row>
    <row r="48982" spans="15:15" x14ac:dyDescent="0.2">
      <c r="O48982" s="62"/>
    </row>
    <row r="48983" spans="15:15" x14ac:dyDescent="0.2">
      <c r="O48983" s="62"/>
    </row>
    <row r="48984" spans="15:15" x14ac:dyDescent="0.2">
      <c r="O48984" s="62"/>
    </row>
    <row r="48985" spans="15:15" x14ac:dyDescent="0.2">
      <c r="O48985" s="62"/>
    </row>
    <row r="48986" spans="15:15" x14ac:dyDescent="0.2">
      <c r="O48986" s="62"/>
    </row>
    <row r="48987" spans="15:15" x14ac:dyDescent="0.2">
      <c r="O48987" s="62"/>
    </row>
    <row r="48988" spans="15:15" x14ac:dyDescent="0.2">
      <c r="O48988" s="62"/>
    </row>
    <row r="48989" spans="15:15" x14ac:dyDescent="0.2">
      <c r="O48989" s="62"/>
    </row>
    <row r="48990" spans="15:15" x14ac:dyDescent="0.2">
      <c r="O48990" s="62"/>
    </row>
    <row r="48991" spans="15:15" x14ac:dyDescent="0.2">
      <c r="O48991" s="62"/>
    </row>
    <row r="48992" spans="15:15" x14ac:dyDescent="0.2">
      <c r="O48992" s="62"/>
    </row>
    <row r="48993" spans="15:15" x14ac:dyDescent="0.2">
      <c r="O48993" s="62"/>
    </row>
    <row r="48994" spans="15:15" x14ac:dyDescent="0.2">
      <c r="O48994" s="62"/>
    </row>
    <row r="48995" spans="15:15" x14ac:dyDescent="0.2">
      <c r="O48995" s="62"/>
    </row>
    <row r="48996" spans="15:15" x14ac:dyDescent="0.2">
      <c r="O48996" s="62"/>
    </row>
    <row r="48997" spans="15:15" x14ac:dyDescent="0.2">
      <c r="O48997" s="62"/>
    </row>
    <row r="48998" spans="15:15" x14ac:dyDescent="0.2">
      <c r="O48998" s="62"/>
    </row>
    <row r="48999" spans="15:15" x14ac:dyDescent="0.2">
      <c r="O48999" s="62"/>
    </row>
    <row r="49000" spans="15:15" x14ac:dyDescent="0.2">
      <c r="O49000" s="62"/>
    </row>
    <row r="49001" spans="15:15" x14ac:dyDescent="0.2">
      <c r="O49001" s="62"/>
    </row>
    <row r="49002" spans="15:15" x14ac:dyDescent="0.2">
      <c r="O49002" s="62"/>
    </row>
    <row r="49003" spans="15:15" x14ac:dyDescent="0.2">
      <c r="O49003" s="62"/>
    </row>
    <row r="49004" spans="15:15" x14ac:dyDescent="0.2">
      <c r="O49004" s="62"/>
    </row>
    <row r="49005" spans="15:15" x14ac:dyDescent="0.2">
      <c r="O49005" s="62"/>
    </row>
    <row r="49006" spans="15:15" x14ac:dyDescent="0.2">
      <c r="O49006" s="62"/>
    </row>
    <row r="49007" spans="15:15" x14ac:dyDescent="0.2">
      <c r="O49007" s="62"/>
    </row>
    <row r="49008" spans="15:15" x14ac:dyDescent="0.2">
      <c r="O49008" s="62"/>
    </row>
    <row r="49009" spans="15:15" x14ac:dyDescent="0.2">
      <c r="O49009" s="62"/>
    </row>
    <row r="49010" spans="15:15" x14ac:dyDescent="0.2">
      <c r="O49010" s="62"/>
    </row>
    <row r="49011" spans="15:15" x14ac:dyDescent="0.2">
      <c r="O49011" s="62"/>
    </row>
    <row r="49012" spans="15:15" x14ac:dyDescent="0.2">
      <c r="O49012" s="62"/>
    </row>
    <row r="49013" spans="15:15" x14ac:dyDescent="0.2">
      <c r="O49013" s="62"/>
    </row>
    <row r="49014" spans="15:15" x14ac:dyDescent="0.2">
      <c r="O49014" s="62"/>
    </row>
    <row r="49015" spans="15:15" x14ac:dyDescent="0.2">
      <c r="O49015" s="62"/>
    </row>
    <row r="49016" spans="15:15" x14ac:dyDescent="0.2">
      <c r="O49016" s="62"/>
    </row>
    <row r="49017" spans="15:15" x14ac:dyDescent="0.2">
      <c r="O49017" s="62"/>
    </row>
    <row r="49018" spans="15:15" x14ac:dyDescent="0.2">
      <c r="O49018" s="62"/>
    </row>
    <row r="49019" spans="15:15" x14ac:dyDescent="0.2">
      <c r="O49019" s="62"/>
    </row>
    <row r="49020" spans="15:15" x14ac:dyDescent="0.2">
      <c r="O49020" s="62"/>
    </row>
    <row r="49021" spans="15:15" x14ac:dyDescent="0.2">
      <c r="O49021" s="62"/>
    </row>
    <row r="49022" spans="15:15" x14ac:dyDescent="0.2">
      <c r="O49022" s="62"/>
    </row>
    <row r="49023" spans="15:15" x14ac:dyDescent="0.2">
      <c r="O49023" s="62"/>
    </row>
    <row r="49024" spans="15:15" x14ac:dyDescent="0.2">
      <c r="O49024" s="62"/>
    </row>
    <row r="49025" spans="15:15" x14ac:dyDescent="0.2">
      <c r="O49025" s="62"/>
    </row>
    <row r="49026" spans="15:15" x14ac:dyDescent="0.2">
      <c r="O49026" s="62"/>
    </row>
    <row r="49027" spans="15:15" x14ac:dyDescent="0.2">
      <c r="O49027" s="62"/>
    </row>
    <row r="49028" spans="15:15" x14ac:dyDescent="0.2">
      <c r="O49028" s="62"/>
    </row>
    <row r="49029" spans="15:15" x14ac:dyDescent="0.2">
      <c r="O49029" s="62"/>
    </row>
    <row r="49030" spans="15:15" x14ac:dyDescent="0.2">
      <c r="O49030" s="62"/>
    </row>
    <row r="49031" spans="15:15" x14ac:dyDescent="0.2">
      <c r="O49031" s="62"/>
    </row>
    <row r="49032" spans="15:15" x14ac:dyDescent="0.2">
      <c r="O49032" s="62"/>
    </row>
    <row r="49033" spans="15:15" x14ac:dyDescent="0.2">
      <c r="O49033" s="62"/>
    </row>
    <row r="49034" spans="15:15" x14ac:dyDescent="0.2">
      <c r="O49034" s="62"/>
    </row>
    <row r="49035" spans="15:15" x14ac:dyDescent="0.2">
      <c r="O49035" s="62"/>
    </row>
    <row r="49036" spans="15:15" x14ac:dyDescent="0.2">
      <c r="O49036" s="62"/>
    </row>
    <row r="49037" spans="15:15" x14ac:dyDescent="0.2">
      <c r="O49037" s="62"/>
    </row>
    <row r="49038" spans="15:15" x14ac:dyDescent="0.2">
      <c r="O49038" s="62"/>
    </row>
    <row r="49039" spans="15:15" x14ac:dyDescent="0.2">
      <c r="O49039" s="62"/>
    </row>
    <row r="49040" spans="15:15" x14ac:dyDescent="0.2">
      <c r="O49040" s="62"/>
    </row>
    <row r="49041" spans="15:15" x14ac:dyDescent="0.2">
      <c r="O49041" s="62"/>
    </row>
    <row r="49042" spans="15:15" x14ac:dyDescent="0.2">
      <c r="O49042" s="62"/>
    </row>
    <row r="49043" spans="15:15" x14ac:dyDescent="0.2">
      <c r="O49043" s="62"/>
    </row>
    <row r="49044" spans="15:15" x14ac:dyDescent="0.2">
      <c r="O49044" s="62"/>
    </row>
    <row r="49045" spans="15:15" x14ac:dyDescent="0.2">
      <c r="O49045" s="62"/>
    </row>
    <row r="49046" spans="15:15" x14ac:dyDescent="0.2">
      <c r="O49046" s="62"/>
    </row>
    <row r="49047" spans="15:15" x14ac:dyDescent="0.2">
      <c r="O49047" s="62"/>
    </row>
    <row r="49048" spans="15:15" x14ac:dyDescent="0.2">
      <c r="O49048" s="62"/>
    </row>
    <row r="49049" spans="15:15" x14ac:dyDescent="0.2">
      <c r="O49049" s="62"/>
    </row>
    <row r="49050" spans="15:15" x14ac:dyDescent="0.2">
      <c r="O49050" s="62"/>
    </row>
    <row r="49051" spans="15:15" x14ac:dyDescent="0.2">
      <c r="O49051" s="62"/>
    </row>
    <row r="49052" spans="15:15" x14ac:dyDescent="0.2">
      <c r="O49052" s="62"/>
    </row>
    <row r="49053" spans="15:15" x14ac:dyDescent="0.2">
      <c r="O49053" s="62"/>
    </row>
    <row r="49054" spans="15:15" x14ac:dyDescent="0.2">
      <c r="O49054" s="62"/>
    </row>
    <row r="49055" spans="15:15" x14ac:dyDescent="0.2">
      <c r="O49055" s="62"/>
    </row>
    <row r="49056" spans="15:15" x14ac:dyDescent="0.2">
      <c r="O49056" s="62"/>
    </row>
    <row r="49057" spans="15:15" x14ac:dyDescent="0.2">
      <c r="O49057" s="62"/>
    </row>
    <row r="49058" spans="15:15" x14ac:dyDescent="0.2">
      <c r="O49058" s="62"/>
    </row>
    <row r="49059" spans="15:15" x14ac:dyDescent="0.2">
      <c r="O49059" s="62"/>
    </row>
    <row r="49060" spans="15:15" x14ac:dyDescent="0.2">
      <c r="O49060" s="62"/>
    </row>
    <row r="49061" spans="15:15" x14ac:dyDescent="0.2">
      <c r="O49061" s="62"/>
    </row>
    <row r="49062" spans="15:15" x14ac:dyDescent="0.2">
      <c r="O49062" s="62"/>
    </row>
    <row r="49063" spans="15:15" x14ac:dyDescent="0.2">
      <c r="O49063" s="62"/>
    </row>
    <row r="49064" spans="15:15" x14ac:dyDescent="0.2">
      <c r="O49064" s="62"/>
    </row>
    <row r="49065" spans="15:15" x14ac:dyDescent="0.2">
      <c r="O49065" s="62"/>
    </row>
    <row r="49066" spans="15:15" x14ac:dyDescent="0.2">
      <c r="O49066" s="62"/>
    </row>
    <row r="49067" spans="15:15" x14ac:dyDescent="0.2">
      <c r="O49067" s="62"/>
    </row>
    <row r="49068" spans="15:15" x14ac:dyDescent="0.2">
      <c r="O49068" s="62"/>
    </row>
    <row r="49069" spans="15:15" x14ac:dyDescent="0.2">
      <c r="O49069" s="62"/>
    </row>
    <row r="49070" spans="15:15" x14ac:dyDescent="0.2">
      <c r="O49070" s="62"/>
    </row>
    <row r="49071" spans="15:15" x14ac:dyDescent="0.2">
      <c r="O49071" s="62"/>
    </row>
    <row r="49072" spans="15:15" x14ac:dyDescent="0.2">
      <c r="O49072" s="62"/>
    </row>
    <row r="49073" spans="15:15" x14ac:dyDescent="0.2">
      <c r="O49073" s="62"/>
    </row>
    <row r="49074" spans="15:15" x14ac:dyDescent="0.2">
      <c r="O49074" s="62"/>
    </row>
    <row r="49075" spans="15:15" x14ac:dyDescent="0.2">
      <c r="O49075" s="62"/>
    </row>
    <row r="49076" spans="15:15" x14ac:dyDescent="0.2">
      <c r="O49076" s="62"/>
    </row>
    <row r="49077" spans="15:15" x14ac:dyDescent="0.2">
      <c r="O49077" s="62"/>
    </row>
    <row r="49078" spans="15:15" x14ac:dyDescent="0.2">
      <c r="O49078" s="62"/>
    </row>
    <row r="49079" spans="15:15" x14ac:dyDescent="0.2">
      <c r="O49079" s="62"/>
    </row>
    <row r="49080" spans="15:15" x14ac:dyDescent="0.2">
      <c r="O49080" s="62"/>
    </row>
    <row r="49081" spans="15:15" x14ac:dyDescent="0.2">
      <c r="O49081" s="62"/>
    </row>
    <row r="49082" spans="15:15" x14ac:dyDescent="0.2">
      <c r="O49082" s="62"/>
    </row>
    <row r="49083" spans="15:15" x14ac:dyDescent="0.2">
      <c r="O49083" s="62"/>
    </row>
    <row r="49084" spans="15:15" x14ac:dyDescent="0.2">
      <c r="O49084" s="62"/>
    </row>
    <row r="49085" spans="15:15" x14ac:dyDescent="0.2">
      <c r="O49085" s="62"/>
    </row>
    <row r="49086" spans="15:15" x14ac:dyDescent="0.2">
      <c r="O49086" s="62"/>
    </row>
    <row r="49087" spans="15:15" x14ac:dyDescent="0.2">
      <c r="O49087" s="62"/>
    </row>
    <row r="49088" spans="15:15" x14ac:dyDescent="0.2">
      <c r="O49088" s="62"/>
    </row>
    <row r="49089" spans="15:15" x14ac:dyDescent="0.2">
      <c r="O49089" s="62"/>
    </row>
    <row r="49090" spans="15:15" x14ac:dyDescent="0.2">
      <c r="O49090" s="62"/>
    </row>
    <row r="49091" spans="15:15" x14ac:dyDescent="0.2">
      <c r="O49091" s="62"/>
    </row>
    <row r="49092" spans="15:15" x14ac:dyDescent="0.2">
      <c r="O49092" s="62"/>
    </row>
    <row r="49093" spans="15:15" x14ac:dyDescent="0.2">
      <c r="O49093" s="62"/>
    </row>
    <row r="49094" spans="15:15" x14ac:dyDescent="0.2">
      <c r="O49094" s="62"/>
    </row>
    <row r="49095" spans="15:15" x14ac:dyDescent="0.2">
      <c r="O49095" s="62"/>
    </row>
    <row r="49096" spans="15:15" x14ac:dyDescent="0.2">
      <c r="O49096" s="62"/>
    </row>
    <row r="49097" spans="15:15" x14ac:dyDescent="0.2">
      <c r="O49097" s="62"/>
    </row>
    <row r="49098" spans="15:15" x14ac:dyDescent="0.2">
      <c r="O49098" s="62"/>
    </row>
    <row r="49099" spans="15:15" x14ac:dyDescent="0.2">
      <c r="O49099" s="62"/>
    </row>
    <row r="49100" spans="15:15" x14ac:dyDescent="0.2">
      <c r="O49100" s="62"/>
    </row>
    <row r="49101" spans="15:15" x14ac:dyDescent="0.2">
      <c r="O49101" s="62"/>
    </row>
    <row r="49102" spans="15:15" x14ac:dyDescent="0.2">
      <c r="O49102" s="62"/>
    </row>
    <row r="49103" spans="15:15" x14ac:dyDescent="0.2">
      <c r="O49103" s="62"/>
    </row>
    <row r="49104" spans="15:15" x14ac:dyDescent="0.2">
      <c r="O49104" s="62"/>
    </row>
    <row r="49105" spans="15:15" x14ac:dyDescent="0.2">
      <c r="O49105" s="62"/>
    </row>
    <row r="49106" spans="15:15" x14ac:dyDescent="0.2">
      <c r="O49106" s="62"/>
    </row>
    <row r="49107" spans="15:15" x14ac:dyDescent="0.2">
      <c r="O49107" s="62"/>
    </row>
    <row r="49108" spans="15:15" x14ac:dyDescent="0.2">
      <c r="O49108" s="62"/>
    </row>
    <row r="49109" spans="15:15" x14ac:dyDescent="0.2">
      <c r="O49109" s="62"/>
    </row>
    <row r="49110" spans="15:15" x14ac:dyDescent="0.2">
      <c r="O49110" s="62"/>
    </row>
    <row r="49111" spans="15:15" x14ac:dyDescent="0.2">
      <c r="O49111" s="62"/>
    </row>
    <row r="49112" spans="15:15" x14ac:dyDescent="0.2">
      <c r="O49112" s="62"/>
    </row>
    <row r="49113" spans="15:15" x14ac:dyDescent="0.2">
      <c r="O49113" s="62"/>
    </row>
    <row r="49114" spans="15:15" x14ac:dyDescent="0.2">
      <c r="O49114" s="62"/>
    </row>
    <row r="49115" spans="15:15" x14ac:dyDescent="0.2">
      <c r="O49115" s="62"/>
    </row>
    <row r="49116" spans="15:15" x14ac:dyDescent="0.2">
      <c r="O49116" s="62"/>
    </row>
    <row r="49117" spans="15:15" x14ac:dyDescent="0.2">
      <c r="O49117" s="62"/>
    </row>
    <row r="49118" spans="15:15" x14ac:dyDescent="0.2">
      <c r="O49118" s="62"/>
    </row>
    <row r="49119" spans="15:15" x14ac:dyDescent="0.2">
      <c r="O49119" s="62"/>
    </row>
    <row r="49120" spans="15:15" x14ac:dyDescent="0.2">
      <c r="O49120" s="62"/>
    </row>
    <row r="49121" spans="15:15" x14ac:dyDescent="0.2">
      <c r="O49121" s="62"/>
    </row>
    <row r="49122" spans="15:15" x14ac:dyDescent="0.2">
      <c r="O49122" s="62"/>
    </row>
    <row r="49123" spans="15:15" x14ac:dyDescent="0.2">
      <c r="O49123" s="62"/>
    </row>
    <row r="49124" spans="15:15" x14ac:dyDescent="0.2">
      <c r="O49124" s="62"/>
    </row>
    <row r="49125" spans="15:15" x14ac:dyDescent="0.2">
      <c r="O49125" s="62"/>
    </row>
    <row r="49126" spans="15:15" x14ac:dyDescent="0.2">
      <c r="O49126" s="62"/>
    </row>
    <row r="49127" spans="15:15" x14ac:dyDescent="0.2">
      <c r="O49127" s="62"/>
    </row>
    <row r="49128" spans="15:15" x14ac:dyDescent="0.2">
      <c r="O49128" s="62"/>
    </row>
    <row r="49129" spans="15:15" x14ac:dyDescent="0.2">
      <c r="O49129" s="62"/>
    </row>
    <row r="49130" spans="15:15" x14ac:dyDescent="0.2">
      <c r="O49130" s="62"/>
    </row>
    <row r="49131" spans="15:15" x14ac:dyDescent="0.2">
      <c r="O49131" s="62"/>
    </row>
    <row r="49132" spans="15:15" x14ac:dyDescent="0.2">
      <c r="O49132" s="62"/>
    </row>
    <row r="49133" spans="15:15" x14ac:dyDescent="0.2">
      <c r="O49133" s="62"/>
    </row>
    <row r="49134" spans="15:15" x14ac:dyDescent="0.2">
      <c r="O49134" s="62"/>
    </row>
    <row r="49135" spans="15:15" x14ac:dyDescent="0.2">
      <c r="O49135" s="62"/>
    </row>
    <row r="49136" spans="15:15" x14ac:dyDescent="0.2">
      <c r="O49136" s="62"/>
    </row>
    <row r="49137" spans="15:15" x14ac:dyDescent="0.2">
      <c r="O49137" s="62"/>
    </row>
    <row r="49138" spans="15:15" x14ac:dyDescent="0.2">
      <c r="O49138" s="62"/>
    </row>
    <row r="49139" spans="15:15" x14ac:dyDescent="0.2">
      <c r="O49139" s="62"/>
    </row>
    <row r="49140" spans="15:15" x14ac:dyDescent="0.2">
      <c r="O49140" s="62"/>
    </row>
    <row r="49141" spans="15:15" x14ac:dyDescent="0.2">
      <c r="O49141" s="62"/>
    </row>
    <row r="49142" spans="15:15" x14ac:dyDescent="0.2">
      <c r="O49142" s="62"/>
    </row>
    <row r="49143" spans="15:15" x14ac:dyDescent="0.2">
      <c r="O49143" s="62"/>
    </row>
    <row r="49144" spans="15:15" x14ac:dyDescent="0.2">
      <c r="O49144" s="62"/>
    </row>
    <row r="49145" spans="15:15" x14ac:dyDescent="0.2">
      <c r="O49145" s="62"/>
    </row>
    <row r="49146" spans="15:15" x14ac:dyDescent="0.2">
      <c r="O49146" s="62"/>
    </row>
    <row r="49147" spans="15:15" x14ac:dyDescent="0.2">
      <c r="O49147" s="62"/>
    </row>
    <row r="49148" spans="15:15" x14ac:dyDescent="0.2">
      <c r="O49148" s="62"/>
    </row>
    <row r="49149" spans="15:15" x14ac:dyDescent="0.2">
      <c r="O49149" s="62"/>
    </row>
    <row r="49150" spans="15:15" x14ac:dyDescent="0.2">
      <c r="O49150" s="62"/>
    </row>
    <row r="49151" spans="15:15" x14ac:dyDescent="0.2">
      <c r="O49151" s="62"/>
    </row>
    <row r="49152" spans="15:15" x14ac:dyDescent="0.2">
      <c r="O49152" s="62"/>
    </row>
    <row r="49153" spans="15:15" x14ac:dyDescent="0.2">
      <c r="O49153" s="62"/>
    </row>
    <row r="49154" spans="15:15" x14ac:dyDescent="0.2">
      <c r="O49154" s="62"/>
    </row>
    <row r="49155" spans="15:15" x14ac:dyDescent="0.2">
      <c r="O49155" s="62"/>
    </row>
    <row r="49156" spans="15:15" x14ac:dyDescent="0.2">
      <c r="O49156" s="62"/>
    </row>
    <row r="49157" spans="15:15" x14ac:dyDescent="0.2">
      <c r="O49157" s="62"/>
    </row>
    <row r="49158" spans="15:15" x14ac:dyDescent="0.2">
      <c r="O49158" s="62"/>
    </row>
    <row r="49159" spans="15:15" x14ac:dyDescent="0.2">
      <c r="O49159" s="62"/>
    </row>
    <row r="49160" spans="15:15" x14ac:dyDescent="0.2">
      <c r="O49160" s="62"/>
    </row>
    <row r="49161" spans="15:15" x14ac:dyDescent="0.2">
      <c r="O49161" s="62"/>
    </row>
    <row r="49162" spans="15:15" x14ac:dyDescent="0.2">
      <c r="O49162" s="62"/>
    </row>
    <row r="49163" spans="15:15" x14ac:dyDescent="0.2">
      <c r="O49163" s="62"/>
    </row>
    <row r="49164" spans="15:15" x14ac:dyDescent="0.2">
      <c r="O49164" s="62"/>
    </row>
    <row r="49165" spans="15:15" x14ac:dyDescent="0.2">
      <c r="O49165" s="62"/>
    </row>
    <row r="49166" spans="15:15" x14ac:dyDescent="0.2">
      <c r="O49166" s="62"/>
    </row>
    <row r="49167" spans="15:15" x14ac:dyDescent="0.2">
      <c r="O49167" s="62"/>
    </row>
    <row r="49168" spans="15:15" x14ac:dyDescent="0.2">
      <c r="O49168" s="62"/>
    </row>
    <row r="49169" spans="15:15" x14ac:dyDescent="0.2">
      <c r="O49169" s="62"/>
    </row>
    <row r="49170" spans="15:15" x14ac:dyDescent="0.2">
      <c r="O49170" s="62"/>
    </row>
    <row r="49171" spans="15:15" x14ac:dyDescent="0.2">
      <c r="O49171" s="62"/>
    </row>
    <row r="49172" spans="15:15" x14ac:dyDescent="0.2">
      <c r="O49172" s="62"/>
    </row>
    <row r="49173" spans="15:15" x14ac:dyDescent="0.2">
      <c r="O49173" s="62"/>
    </row>
    <row r="49174" spans="15:15" x14ac:dyDescent="0.2">
      <c r="O49174" s="62"/>
    </row>
    <row r="49175" spans="15:15" x14ac:dyDescent="0.2">
      <c r="O49175" s="62"/>
    </row>
    <row r="49176" spans="15:15" x14ac:dyDescent="0.2">
      <c r="O49176" s="62"/>
    </row>
    <row r="49177" spans="15:15" x14ac:dyDescent="0.2">
      <c r="O49177" s="62"/>
    </row>
    <row r="49178" spans="15:15" x14ac:dyDescent="0.2">
      <c r="O49178" s="62"/>
    </row>
    <row r="49179" spans="15:15" x14ac:dyDescent="0.2">
      <c r="O49179" s="62"/>
    </row>
    <row r="49180" spans="15:15" x14ac:dyDescent="0.2">
      <c r="O49180" s="62"/>
    </row>
    <row r="49181" spans="15:15" x14ac:dyDescent="0.2">
      <c r="O49181" s="62"/>
    </row>
    <row r="49182" spans="15:15" x14ac:dyDescent="0.2">
      <c r="O49182" s="62"/>
    </row>
    <row r="49183" spans="15:15" x14ac:dyDescent="0.2">
      <c r="O49183" s="62"/>
    </row>
    <row r="49184" spans="15:15" x14ac:dyDescent="0.2">
      <c r="O49184" s="62"/>
    </row>
    <row r="49185" spans="15:15" x14ac:dyDescent="0.2">
      <c r="O49185" s="62"/>
    </row>
    <row r="49186" spans="15:15" x14ac:dyDescent="0.2">
      <c r="O49186" s="62"/>
    </row>
    <row r="49187" spans="15:15" x14ac:dyDescent="0.2">
      <c r="O49187" s="62"/>
    </row>
    <row r="49188" spans="15:15" x14ac:dyDescent="0.2">
      <c r="O49188" s="62"/>
    </row>
    <row r="49189" spans="15:15" x14ac:dyDescent="0.2">
      <c r="O49189" s="62"/>
    </row>
    <row r="49190" spans="15:15" x14ac:dyDescent="0.2">
      <c r="O49190" s="62"/>
    </row>
    <row r="49191" spans="15:15" x14ac:dyDescent="0.2">
      <c r="O49191" s="62"/>
    </row>
    <row r="49192" spans="15:15" x14ac:dyDescent="0.2">
      <c r="O49192" s="62"/>
    </row>
    <row r="49193" spans="15:15" x14ac:dyDescent="0.2">
      <c r="O49193" s="62"/>
    </row>
    <row r="49194" spans="15:15" x14ac:dyDescent="0.2">
      <c r="O49194" s="62"/>
    </row>
    <row r="49195" spans="15:15" x14ac:dyDescent="0.2">
      <c r="O49195" s="62"/>
    </row>
    <row r="49196" spans="15:15" x14ac:dyDescent="0.2">
      <c r="O49196" s="62"/>
    </row>
    <row r="49197" spans="15:15" x14ac:dyDescent="0.2">
      <c r="O49197" s="62"/>
    </row>
    <row r="49198" spans="15:15" x14ac:dyDescent="0.2">
      <c r="O49198" s="62"/>
    </row>
    <row r="49199" spans="15:15" x14ac:dyDescent="0.2">
      <c r="O49199" s="62"/>
    </row>
    <row r="49200" spans="15:15" x14ac:dyDescent="0.2">
      <c r="O49200" s="62"/>
    </row>
    <row r="49201" spans="15:15" x14ac:dyDescent="0.2">
      <c r="O49201" s="62"/>
    </row>
    <row r="49202" spans="15:15" x14ac:dyDescent="0.2">
      <c r="O49202" s="62"/>
    </row>
    <row r="49203" spans="15:15" x14ac:dyDescent="0.2">
      <c r="O49203" s="62"/>
    </row>
    <row r="49204" spans="15:15" x14ac:dyDescent="0.2">
      <c r="O49204" s="62"/>
    </row>
    <row r="49205" spans="15:15" x14ac:dyDescent="0.2">
      <c r="O49205" s="62"/>
    </row>
    <row r="49206" spans="15:15" x14ac:dyDescent="0.2">
      <c r="O49206" s="62"/>
    </row>
    <row r="49207" spans="15:15" x14ac:dyDescent="0.2">
      <c r="O49207" s="62"/>
    </row>
    <row r="49208" spans="15:15" x14ac:dyDescent="0.2">
      <c r="O49208" s="62"/>
    </row>
    <row r="49209" spans="15:15" x14ac:dyDescent="0.2">
      <c r="O49209" s="62"/>
    </row>
    <row r="49210" spans="15:15" x14ac:dyDescent="0.2">
      <c r="O49210" s="62"/>
    </row>
    <row r="49211" spans="15:15" x14ac:dyDescent="0.2">
      <c r="O49211" s="62"/>
    </row>
    <row r="49212" spans="15:15" x14ac:dyDescent="0.2">
      <c r="O49212" s="62"/>
    </row>
    <row r="49213" spans="15:15" x14ac:dyDescent="0.2">
      <c r="O49213" s="62"/>
    </row>
    <row r="49214" spans="15:15" x14ac:dyDescent="0.2">
      <c r="O49214" s="62"/>
    </row>
    <row r="49215" spans="15:15" x14ac:dyDescent="0.2">
      <c r="O49215" s="62"/>
    </row>
    <row r="49216" spans="15:15" x14ac:dyDescent="0.2">
      <c r="O49216" s="62"/>
    </row>
    <row r="49217" spans="15:15" x14ac:dyDescent="0.2">
      <c r="O49217" s="62"/>
    </row>
    <row r="49218" spans="15:15" x14ac:dyDescent="0.2">
      <c r="O49218" s="62"/>
    </row>
    <row r="49219" spans="15:15" x14ac:dyDescent="0.2">
      <c r="O49219" s="62"/>
    </row>
    <row r="49220" spans="15:15" x14ac:dyDescent="0.2">
      <c r="O49220" s="62"/>
    </row>
    <row r="49221" spans="15:15" x14ac:dyDescent="0.2">
      <c r="O49221" s="62"/>
    </row>
    <row r="49222" spans="15:15" x14ac:dyDescent="0.2">
      <c r="O49222" s="62"/>
    </row>
    <row r="49223" spans="15:15" x14ac:dyDescent="0.2">
      <c r="O49223" s="62"/>
    </row>
    <row r="49224" spans="15:15" x14ac:dyDescent="0.2">
      <c r="O49224" s="62"/>
    </row>
    <row r="49225" spans="15:15" x14ac:dyDescent="0.2">
      <c r="O49225" s="62"/>
    </row>
    <row r="49226" spans="15:15" x14ac:dyDescent="0.2">
      <c r="O49226" s="62"/>
    </row>
    <row r="49227" spans="15:15" x14ac:dyDescent="0.2">
      <c r="O49227" s="62"/>
    </row>
    <row r="49228" spans="15:15" x14ac:dyDescent="0.2">
      <c r="O49228" s="62"/>
    </row>
    <row r="49229" spans="15:15" x14ac:dyDescent="0.2">
      <c r="O49229" s="62"/>
    </row>
    <row r="49230" spans="15:15" x14ac:dyDescent="0.2">
      <c r="O49230" s="62"/>
    </row>
    <row r="49231" spans="15:15" x14ac:dyDescent="0.2">
      <c r="O49231" s="62"/>
    </row>
    <row r="49232" spans="15:15" x14ac:dyDescent="0.2">
      <c r="O49232" s="62"/>
    </row>
    <row r="49233" spans="15:15" x14ac:dyDescent="0.2">
      <c r="O49233" s="62"/>
    </row>
    <row r="49234" spans="15:15" x14ac:dyDescent="0.2">
      <c r="O49234" s="62"/>
    </row>
    <row r="49235" spans="15:15" x14ac:dyDescent="0.2">
      <c r="O49235" s="62"/>
    </row>
    <row r="49236" spans="15:15" x14ac:dyDescent="0.2">
      <c r="O49236" s="62"/>
    </row>
    <row r="49237" spans="15:15" x14ac:dyDescent="0.2">
      <c r="O49237" s="62"/>
    </row>
    <row r="49238" spans="15:15" x14ac:dyDescent="0.2">
      <c r="O49238" s="62"/>
    </row>
    <row r="49239" spans="15:15" x14ac:dyDescent="0.2">
      <c r="O49239" s="62"/>
    </row>
    <row r="49240" spans="15:15" x14ac:dyDescent="0.2">
      <c r="O49240" s="62"/>
    </row>
    <row r="49241" spans="15:15" x14ac:dyDescent="0.2">
      <c r="O49241" s="62"/>
    </row>
    <row r="49242" spans="15:15" x14ac:dyDescent="0.2">
      <c r="O49242" s="62"/>
    </row>
    <row r="49243" spans="15:15" x14ac:dyDescent="0.2">
      <c r="O49243" s="62"/>
    </row>
    <row r="49244" spans="15:15" x14ac:dyDescent="0.2">
      <c r="O49244" s="62"/>
    </row>
    <row r="49245" spans="15:15" x14ac:dyDescent="0.2">
      <c r="O49245" s="62"/>
    </row>
    <row r="49246" spans="15:15" x14ac:dyDescent="0.2">
      <c r="O49246" s="62"/>
    </row>
    <row r="49247" spans="15:15" x14ac:dyDescent="0.2">
      <c r="O49247" s="62"/>
    </row>
    <row r="49248" spans="15:15" x14ac:dyDescent="0.2">
      <c r="O49248" s="62"/>
    </row>
    <row r="49249" spans="15:15" x14ac:dyDescent="0.2">
      <c r="O49249" s="62"/>
    </row>
    <row r="49250" spans="15:15" x14ac:dyDescent="0.2">
      <c r="O49250" s="62"/>
    </row>
    <row r="49251" spans="15:15" x14ac:dyDescent="0.2">
      <c r="O49251" s="62"/>
    </row>
    <row r="49252" spans="15:15" x14ac:dyDescent="0.2">
      <c r="O49252" s="62"/>
    </row>
    <row r="49253" spans="15:15" x14ac:dyDescent="0.2">
      <c r="O49253" s="62"/>
    </row>
    <row r="49254" spans="15:15" x14ac:dyDescent="0.2">
      <c r="O49254" s="62"/>
    </row>
    <row r="49255" spans="15:15" x14ac:dyDescent="0.2">
      <c r="O49255" s="62"/>
    </row>
    <row r="49256" spans="15:15" x14ac:dyDescent="0.2">
      <c r="O49256" s="62"/>
    </row>
    <row r="49257" spans="15:15" x14ac:dyDescent="0.2">
      <c r="O49257" s="62"/>
    </row>
    <row r="49258" spans="15:15" x14ac:dyDescent="0.2">
      <c r="O49258" s="62"/>
    </row>
    <row r="49259" spans="15:15" x14ac:dyDescent="0.2">
      <c r="O49259" s="62"/>
    </row>
    <row r="49260" spans="15:15" x14ac:dyDescent="0.2">
      <c r="O49260" s="62"/>
    </row>
    <row r="49261" spans="15:15" x14ac:dyDescent="0.2">
      <c r="O49261" s="62"/>
    </row>
    <row r="49262" spans="15:15" x14ac:dyDescent="0.2">
      <c r="O49262" s="62"/>
    </row>
    <row r="49263" spans="15:15" x14ac:dyDescent="0.2">
      <c r="O49263" s="62"/>
    </row>
    <row r="49264" spans="15:15" x14ac:dyDescent="0.2">
      <c r="O49264" s="62"/>
    </row>
    <row r="49265" spans="15:15" x14ac:dyDescent="0.2">
      <c r="O49265" s="62"/>
    </row>
    <row r="49266" spans="15:15" x14ac:dyDescent="0.2">
      <c r="O49266" s="62"/>
    </row>
    <row r="49267" spans="15:15" x14ac:dyDescent="0.2">
      <c r="O49267" s="62"/>
    </row>
    <row r="49268" spans="15:15" x14ac:dyDescent="0.2">
      <c r="O49268" s="62"/>
    </row>
    <row r="49269" spans="15:15" x14ac:dyDescent="0.2">
      <c r="O49269" s="62"/>
    </row>
    <row r="49270" spans="15:15" x14ac:dyDescent="0.2">
      <c r="O49270" s="62"/>
    </row>
    <row r="49271" spans="15:15" x14ac:dyDescent="0.2">
      <c r="O49271" s="62"/>
    </row>
    <row r="49272" spans="15:15" x14ac:dyDescent="0.2">
      <c r="O49272" s="62"/>
    </row>
    <row r="49273" spans="15:15" x14ac:dyDescent="0.2">
      <c r="O49273" s="62"/>
    </row>
    <row r="49274" spans="15:15" x14ac:dyDescent="0.2">
      <c r="O49274" s="62"/>
    </row>
    <row r="49275" spans="15:15" x14ac:dyDescent="0.2">
      <c r="O49275" s="62"/>
    </row>
    <row r="49276" spans="15:15" x14ac:dyDescent="0.2">
      <c r="O49276" s="62"/>
    </row>
    <row r="49277" spans="15:15" x14ac:dyDescent="0.2">
      <c r="O49277" s="62"/>
    </row>
    <row r="49278" spans="15:15" x14ac:dyDescent="0.2">
      <c r="O49278" s="62"/>
    </row>
    <row r="49279" spans="15:15" x14ac:dyDescent="0.2">
      <c r="O49279" s="62"/>
    </row>
    <row r="49280" spans="15:15" x14ac:dyDescent="0.2">
      <c r="O49280" s="62"/>
    </row>
    <row r="49281" spans="15:15" x14ac:dyDescent="0.2">
      <c r="O49281" s="62"/>
    </row>
    <row r="49282" spans="15:15" x14ac:dyDescent="0.2">
      <c r="O49282" s="62"/>
    </row>
    <row r="49283" spans="15:15" x14ac:dyDescent="0.2">
      <c r="O49283" s="62"/>
    </row>
    <row r="49284" spans="15:15" x14ac:dyDescent="0.2">
      <c r="O49284" s="62"/>
    </row>
    <row r="49285" spans="15:15" x14ac:dyDescent="0.2">
      <c r="O49285" s="62"/>
    </row>
    <row r="49286" spans="15:15" x14ac:dyDescent="0.2">
      <c r="O49286" s="62"/>
    </row>
    <row r="49287" spans="15:15" x14ac:dyDescent="0.2">
      <c r="O49287" s="62"/>
    </row>
    <row r="49288" spans="15:15" x14ac:dyDescent="0.2">
      <c r="O49288" s="62"/>
    </row>
    <row r="49289" spans="15:15" x14ac:dyDescent="0.2">
      <c r="O49289" s="62"/>
    </row>
    <row r="49290" spans="15:15" x14ac:dyDescent="0.2">
      <c r="O49290" s="62"/>
    </row>
    <row r="49291" spans="15:15" x14ac:dyDescent="0.2">
      <c r="O49291" s="62"/>
    </row>
    <row r="49292" spans="15:15" x14ac:dyDescent="0.2">
      <c r="O49292" s="62"/>
    </row>
    <row r="49293" spans="15:15" x14ac:dyDescent="0.2">
      <c r="O49293" s="62"/>
    </row>
    <row r="49294" spans="15:15" x14ac:dyDescent="0.2">
      <c r="O49294" s="62"/>
    </row>
    <row r="49295" spans="15:15" x14ac:dyDescent="0.2">
      <c r="O49295" s="62"/>
    </row>
    <row r="49296" spans="15:15" x14ac:dyDescent="0.2">
      <c r="O49296" s="62"/>
    </row>
    <row r="49297" spans="15:15" x14ac:dyDescent="0.2">
      <c r="O49297" s="62"/>
    </row>
    <row r="49298" spans="15:15" x14ac:dyDescent="0.2">
      <c r="O49298" s="62"/>
    </row>
    <row r="49299" spans="15:15" x14ac:dyDescent="0.2">
      <c r="O49299" s="62"/>
    </row>
    <row r="49300" spans="15:15" x14ac:dyDescent="0.2">
      <c r="O49300" s="62"/>
    </row>
    <row r="49301" spans="15:15" x14ac:dyDescent="0.2">
      <c r="O49301" s="62"/>
    </row>
    <row r="49302" spans="15:15" x14ac:dyDescent="0.2">
      <c r="O49302" s="62"/>
    </row>
    <row r="49303" spans="15:15" x14ac:dyDescent="0.2">
      <c r="O49303" s="62"/>
    </row>
    <row r="49304" spans="15:15" x14ac:dyDescent="0.2">
      <c r="O49304" s="62"/>
    </row>
    <row r="49305" spans="15:15" x14ac:dyDescent="0.2">
      <c r="O49305" s="62"/>
    </row>
    <row r="49306" spans="15:15" x14ac:dyDescent="0.2">
      <c r="O49306" s="62"/>
    </row>
    <row r="49307" spans="15:15" x14ac:dyDescent="0.2">
      <c r="O49307" s="62"/>
    </row>
    <row r="49308" spans="15:15" x14ac:dyDescent="0.2">
      <c r="O49308" s="62"/>
    </row>
    <row r="49309" spans="15:15" x14ac:dyDescent="0.2">
      <c r="O49309" s="62"/>
    </row>
    <row r="49310" spans="15:15" x14ac:dyDescent="0.2">
      <c r="O49310" s="62"/>
    </row>
    <row r="49311" spans="15:15" x14ac:dyDescent="0.2">
      <c r="O49311" s="62"/>
    </row>
    <row r="49312" spans="15:15" x14ac:dyDescent="0.2">
      <c r="O49312" s="62"/>
    </row>
    <row r="49313" spans="15:15" x14ac:dyDescent="0.2">
      <c r="O49313" s="62"/>
    </row>
    <row r="49314" spans="15:15" x14ac:dyDescent="0.2">
      <c r="O49314" s="62"/>
    </row>
    <row r="49315" spans="15:15" x14ac:dyDescent="0.2">
      <c r="O49315" s="62"/>
    </row>
    <row r="49316" spans="15:15" x14ac:dyDescent="0.2">
      <c r="O49316" s="62"/>
    </row>
    <row r="49317" spans="15:15" x14ac:dyDescent="0.2">
      <c r="O49317" s="62"/>
    </row>
    <row r="49318" spans="15:15" x14ac:dyDescent="0.2">
      <c r="O49318" s="62"/>
    </row>
    <row r="49319" spans="15:15" x14ac:dyDescent="0.2">
      <c r="O49319" s="62"/>
    </row>
    <row r="49320" spans="15:15" x14ac:dyDescent="0.2">
      <c r="O49320" s="62"/>
    </row>
    <row r="49321" spans="15:15" x14ac:dyDescent="0.2">
      <c r="O49321" s="62"/>
    </row>
    <row r="49322" spans="15:15" x14ac:dyDescent="0.2">
      <c r="O49322" s="62"/>
    </row>
    <row r="49323" spans="15:15" x14ac:dyDescent="0.2">
      <c r="O49323" s="62"/>
    </row>
    <row r="49324" spans="15:15" x14ac:dyDescent="0.2">
      <c r="O49324" s="62"/>
    </row>
    <row r="49325" spans="15:15" x14ac:dyDescent="0.2">
      <c r="O49325" s="62"/>
    </row>
    <row r="49326" spans="15:15" x14ac:dyDescent="0.2">
      <c r="O49326" s="62"/>
    </row>
    <row r="49327" spans="15:15" x14ac:dyDescent="0.2">
      <c r="O49327" s="62"/>
    </row>
    <row r="49328" spans="15:15" x14ac:dyDescent="0.2">
      <c r="O49328" s="62"/>
    </row>
    <row r="49329" spans="15:15" x14ac:dyDescent="0.2">
      <c r="O49329" s="62"/>
    </row>
    <row r="49330" spans="15:15" x14ac:dyDescent="0.2">
      <c r="O49330" s="62"/>
    </row>
    <row r="49331" spans="15:15" x14ac:dyDescent="0.2">
      <c r="O49331" s="62"/>
    </row>
    <row r="49332" spans="15:15" x14ac:dyDescent="0.2">
      <c r="O49332" s="62"/>
    </row>
    <row r="49333" spans="15:15" x14ac:dyDescent="0.2">
      <c r="O49333" s="62"/>
    </row>
    <row r="49334" spans="15:15" x14ac:dyDescent="0.2">
      <c r="O49334" s="62"/>
    </row>
    <row r="49335" spans="15:15" x14ac:dyDescent="0.2">
      <c r="O49335" s="62"/>
    </row>
    <row r="49336" spans="15:15" x14ac:dyDescent="0.2">
      <c r="O49336" s="62"/>
    </row>
    <row r="49337" spans="15:15" x14ac:dyDescent="0.2">
      <c r="O49337" s="62"/>
    </row>
    <row r="49338" spans="15:15" x14ac:dyDescent="0.2">
      <c r="O49338" s="62"/>
    </row>
    <row r="49339" spans="15:15" x14ac:dyDescent="0.2">
      <c r="O49339" s="62"/>
    </row>
    <row r="49340" spans="15:15" x14ac:dyDescent="0.2">
      <c r="O49340" s="62"/>
    </row>
    <row r="49341" spans="15:15" x14ac:dyDescent="0.2">
      <c r="O49341" s="62"/>
    </row>
    <row r="49342" spans="15:15" x14ac:dyDescent="0.2">
      <c r="O49342" s="62"/>
    </row>
    <row r="49343" spans="15:15" x14ac:dyDescent="0.2">
      <c r="O49343" s="62"/>
    </row>
    <row r="49344" spans="15:15" x14ac:dyDescent="0.2">
      <c r="O49344" s="62"/>
    </row>
    <row r="49345" spans="15:15" x14ac:dyDescent="0.2">
      <c r="O49345" s="62"/>
    </row>
    <row r="49346" spans="15:15" x14ac:dyDescent="0.2">
      <c r="O49346" s="62"/>
    </row>
    <row r="49347" spans="15:15" x14ac:dyDescent="0.2">
      <c r="O49347" s="62"/>
    </row>
    <row r="49348" spans="15:15" x14ac:dyDescent="0.2">
      <c r="O49348" s="62"/>
    </row>
    <row r="49349" spans="15:15" x14ac:dyDescent="0.2">
      <c r="O49349" s="62"/>
    </row>
    <row r="49350" spans="15:15" x14ac:dyDescent="0.2">
      <c r="O49350" s="62"/>
    </row>
    <row r="49351" spans="15:15" x14ac:dyDescent="0.2">
      <c r="O49351" s="62"/>
    </row>
    <row r="49352" spans="15:15" x14ac:dyDescent="0.2">
      <c r="O49352" s="62"/>
    </row>
    <row r="49353" spans="15:15" x14ac:dyDescent="0.2">
      <c r="O49353" s="62"/>
    </row>
    <row r="49354" spans="15:15" x14ac:dyDescent="0.2">
      <c r="O49354" s="62"/>
    </row>
    <row r="49355" spans="15:15" x14ac:dyDescent="0.2">
      <c r="O49355" s="62"/>
    </row>
    <row r="49356" spans="15:15" x14ac:dyDescent="0.2">
      <c r="O49356" s="62"/>
    </row>
    <row r="49357" spans="15:15" x14ac:dyDescent="0.2">
      <c r="O49357" s="62"/>
    </row>
    <row r="49358" spans="15:15" x14ac:dyDescent="0.2">
      <c r="O49358" s="62"/>
    </row>
    <row r="49359" spans="15:15" x14ac:dyDescent="0.2">
      <c r="O49359" s="62"/>
    </row>
    <row r="49360" spans="15:15" x14ac:dyDescent="0.2">
      <c r="O49360" s="62"/>
    </row>
    <row r="49361" spans="15:15" x14ac:dyDescent="0.2">
      <c r="O49361" s="62"/>
    </row>
    <row r="49362" spans="15:15" x14ac:dyDescent="0.2">
      <c r="O49362" s="62"/>
    </row>
    <row r="49363" spans="15:15" x14ac:dyDescent="0.2">
      <c r="O49363" s="62"/>
    </row>
    <row r="49364" spans="15:15" x14ac:dyDescent="0.2">
      <c r="O49364" s="62"/>
    </row>
    <row r="49365" spans="15:15" x14ac:dyDescent="0.2">
      <c r="O49365" s="62"/>
    </row>
    <row r="49366" spans="15:15" x14ac:dyDescent="0.2">
      <c r="O49366" s="62"/>
    </row>
    <row r="49367" spans="15:15" x14ac:dyDescent="0.2">
      <c r="O49367" s="62"/>
    </row>
    <row r="49368" spans="15:15" x14ac:dyDescent="0.2">
      <c r="O49368" s="62"/>
    </row>
    <row r="49369" spans="15:15" x14ac:dyDescent="0.2">
      <c r="O49369" s="62"/>
    </row>
    <row r="49370" spans="15:15" x14ac:dyDescent="0.2">
      <c r="O49370" s="62"/>
    </row>
    <row r="49371" spans="15:15" x14ac:dyDescent="0.2">
      <c r="O49371" s="62"/>
    </row>
    <row r="49372" spans="15:15" x14ac:dyDescent="0.2">
      <c r="O49372" s="62"/>
    </row>
    <row r="49373" spans="15:15" x14ac:dyDescent="0.2">
      <c r="O49373" s="62"/>
    </row>
    <row r="49374" spans="15:15" x14ac:dyDescent="0.2">
      <c r="O49374" s="62"/>
    </row>
    <row r="49375" spans="15:15" x14ac:dyDescent="0.2">
      <c r="O49375" s="62"/>
    </row>
    <row r="49376" spans="15:15" x14ac:dyDescent="0.2">
      <c r="O49376" s="62"/>
    </row>
    <row r="49377" spans="15:15" x14ac:dyDescent="0.2">
      <c r="O49377" s="62"/>
    </row>
    <row r="49378" spans="15:15" x14ac:dyDescent="0.2">
      <c r="O49378" s="62"/>
    </row>
    <row r="49379" spans="15:15" x14ac:dyDescent="0.2">
      <c r="O49379" s="62"/>
    </row>
    <row r="49380" spans="15:15" x14ac:dyDescent="0.2">
      <c r="O49380" s="62"/>
    </row>
    <row r="49381" spans="15:15" x14ac:dyDescent="0.2">
      <c r="O49381" s="62"/>
    </row>
    <row r="49382" spans="15:15" x14ac:dyDescent="0.2">
      <c r="O49382" s="62"/>
    </row>
    <row r="49383" spans="15:15" x14ac:dyDescent="0.2">
      <c r="O49383" s="62"/>
    </row>
    <row r="49384" spans="15:15" x14ac:dyDescent="0.2">
      <c r="O49384" s="62"/>
    </row>
    <row r="49385" spans="15:15" x14ac:dyDescent="0.2">
      <c r="O49385" s="62"/>
    </row>
    <row r="49386" spans="15:15" x14ac:dyDescent="0.2">
      <c r="O49386" s="62"/>
    </row>
    <row r="49387" spans="15:15" x14ac:dyDescent="0.2">
      <c r="O49387" s="62"/>
    </row>
    <row r="49388" spans="15:15" x14ac:dyDescent="0.2">
      <c r="O49388" s="62"/>
    </row>
    <row r="49389" spans="15:15" x14ac:dyDescent="0.2">
      <c r="O49389" s="62"/>
    </row>
    <row r="49390" spans="15:15" x14ac:dyDescent="0.2">
      <c r="O49390" s="62"/>
    </row>
    <row r="49391" spans="15:15" x14ac:dyDescent="0.2">
      <c r="O49391" s="62"/>
    </row>
    <row r="49392" spans="15:15" x14ac:dyDescent="0.2">
      <c r="O49392" s="62"/>
    </row>
    <row r="49393" spans="15:15" x14ac:dyDescent="0.2">
      <c r="O49393" s="62"/>
    </row>
    <row r="49394" spans="15:15" x14ac:dyDescent="0.2">
      <c r="O49394" s="62"/>
    </row>
    <row r="49395" spans="15:15" x14ac:dyDescent="0.2">
      <c r="O49395" s="62"/>
    </row>
    <row r="49396" spans="15:15" x14ac:dyDescent="0.2">
      <c r="O49396" s="62"/>
    </row>
    <row r="49397" spans="15:15" x14ac:dyDescent="0.2">
      <c r="O49397" s="62"/>
    </row>
    <row r="49398" spans="15:15" x14ac:dyDescent="0.2">
      <c r="O49398" s="62"/>
    </row>
    <row r="49399" spans="15:15" x14ac:dyDescent="0.2">
      <c r="O49399" s="62"/>
    </row>
    <row r="49400" spans="15:15" x14ac:dyDescent="0.2">
      <c r="O49400" s="62"/>
    </row>
    <row r="49401" spans="15:15" x14ac:dyDescent="0.2">
      <c r="O49401" s="62"/>
    </row>
    <row r="49402" spans="15:15" x14ac:dyDescent="0.2">
      <c r="O49402" s="62"/>
    </row>
    <row r="49403" spans="15:15" x14ac:dyDescent="0.2">
      <c r="O49403" s="62"/>
    </row>
    <row r="49404" spans="15:15" x14ac:dyDescent="0.2">
      <c r="O49404" s="62"/>
    </row>
    <row r="49405" spans="15:15" x14ac:dyDescent="0.2">
      <c r="O49405" s="62"/>
    </row>
    <row r="49406" spans="15:15" x14ac:dyDescent="0.2">
      <c r="O49406" s="62"/>
    </row>
    <row r="49407" spans="15:15" x14ac:dyDescent="0.2">
      <c r="O49407" s="62"/>
    </row>
    <row r="49408" spans="15:15" x14ac:dyDescent="0.2">
      <c r="O49408" s="62"/>
    </row>
    <row r="49409" spans="15:15" x14ac:dyDescent="0.2">
      <c r="O49409" s="62"/>
    </row>
    <row r="49410" spans="15:15" x14ac:dyDescent="0.2">
      <c r="O49410" s="62"/>
    </row>
    <row r="49411" spans="15:15" x14ac:dyDescent="0.2">
      <c r="O49411" s="62"/>
    </row>
    <row r="49412" spans="15:15" x14ac:dyDescent="0.2">
      <c r="O49412" s="62"/>
    </row>
    <row r="49413" spans="15:15" x14ac:dyDescent="0.2">
      <c r="O49413" s="62"/>
    </row>
    <row r="49414" spans="15:15" x14ac:dyDescent="0.2">
      <c r="O49414" s="62"/>
    </row>
    <row r="49415" spans="15:15" x14ac:dyDescent="0.2">
      <c r="O49415" s="62"/>
    </row>
    <row r="49416" spans="15:15" x14ac:dyDescent="0.2">
      <c r="O49416" s="62"/>
    </row>
    <row r="49417" spans="15:15" x14ac:dyDescent="0.2">
      <c r="O49417" s="62"/>
    </row>
    <row r="49418" spans="15:15" x14ac:dyDescent="0.2">
      <c r="O49418" s="62"/>
    </row>
    <row r="49419" spans="15:15" x14ac:dyDescent="0.2">
      <c r="O49419" s="62"/>
    </row>
    <row r="49420" spans="15:15" x14ac:dyDescent="0.2">
      <c r="O49420" s="62"/>
    </row>
    <row r="49421" spans="15:15" x14ac:dyDescent="0.2">
      <c r="O49421" s="62"/>
    </row>
    <row r="49422" spans="15:15" x14ac:dyDescent="0.2">
      <c r="O49422" s="62"/>
    </row>
    <row r="49423" spans="15:15" x14ac:dyDescent="0.2">
      <c r="O49423" s="62"/>
    </row>
    <row r="49424" spans="15:15" x14ac:dyDescent="0.2">
      <c r="O49424" s="62"/>
    </row>
    <row r="49425" spans="15:15" x14ac:dyDescent="0.2">
      <c r="O49425" s="62"/>
    </row>
    <row r="49426" spans="15:15" x14ac:dyDescent="0.2">
      <c r="O49426" s="62"/>
    </row>
    <row r="49427" spans="15:15" x14ac:dyDescent="0.2">
      <c r="O49427" s="62"/>
    </row>
    <row r="49428" spans="15:15" x14ac:dyDescent="0.2">
      <c r="O49428" s="62"/>
    </row>
    <row r="49429" spans="15:15" x14ac:dyDescent="0.2">
      <c r="O49429" s="62"/>
    </row>
    <row r="49430" spans="15:15" x14ac:dyDescent="0.2">
      <c r="O49430" s="62"/>
    </row>
    <row r="49431" spans="15:15" x14ac:dyDescent="0.2">
      <c r="O49431" s="62"/>
    </row>
    <row r="49432" spans="15:15" x14ac:dyDescent="0.2">
      <c r="O49432" s="62"/>
    </row>
    <row r="49433" spans="15:15" x14ac:dyDescent="0.2">
      <c r="O49433" s="62"/>
    </row>
    <row r="49434" spans="15:15" x14ac:dyDescent="0.2">
      <c r="O49434" s="62"/>
    </row>
    <row r="49435" spans="15:15" x14ac:dyDescent="0.2">
      <c r="O49435" s="62"/>
    </row>
    <row r="49436" spans="15:15" x14ac:dyDescent="0.2">
      <c r="O49436" s="62"/>
    </row>
    <row r="49437" spans="15:15" x14ac:dyDescent="0.2">
      <c r="O49437" s="62"/>
    </row>
    <row r="49438" spans="15:15" x14ac:dyDescent="0.2">
      <c r="O49438" s="62"/>
    </row>
    <row r="49439" spans="15:15" x14ac:dyDescent="0.2">
      <c r="O49439" s="62"/>
    </row>
    <row r="49440" spans="15:15" x14ac:dyDescent="0.2">
      <c r="O49440" s="62"/>
    </row>
    <row r="49441" spans="15:15" x14ac:dyDescent="0.2">
      <c r="O49441" s="62"/>
    </row>
    <row r="49442" spans="15:15" x14ac:dyDescent="0.2">
      <c r="O49442" s="62"/>
    </row>
    <row r="49443" spans="15:15" x14ac:dyDescent="0.2">
      <c r="O49443" s="62"/>
    </row>
    <row r="49444" spans="15:15" x14ac:dyDescent="0.2">
      <c r="O49444" s="62"/>
    </row>
    <row r="49445" spans="15:15" x14ac:dyDescent="0.2">
      <c r="O49445" s="62"/>
    </row>
    <row r="49446" spans="15:15" x14ac:dyDescent="0.2">
      <c r="O49446" s="62"/>
    </row>
    <row r="49447" spans="15:15" x14ac:dyDescent="0.2">
      <c r="O49447" s="62"/>
    </row>
    <row r="49448" spans="15:15" x14ac:dyDescent="0.2">
      <c r="O49448" s="62"/>
    </row>
    <row r="49449" spans="15:15" x14ac:dyDescent="0.2">
      <c r="O49449" s="62"/>
    </row>
    <row r="49450" spans="15:15" x14ac:dyDescent="0.2">
      <c r="O49450" s="62"/>
    </row>
    <row r="49451" spans="15:15" x14ac:dyDescent="0.2">
      <c r="O49451" s="62"/>
    </row>
    <row r="49452" spans="15:15" x14ac:dyDescent="0.2">
      <c r="O49452" s="62"/>
    </row>
    <row r="49453" spans="15:15" x14ac:dyDescent="0.2">
      <c r="O49453" s="62"/>
    </row>
    <row r="49454" spans="15:15" x14ac:dyDescent="0.2">
      <c r="O49454" s="62"/>
    </row>
    <row r="49455" spans="15:15" x14ac:dyDescent="0.2">
      <c r="O49455" s="62"/>
    </row>
    <row r="49456" spans="15:15" x14ac:dyDescent="0.2">
      <c r="O49456" s="62"/>
    </row>
    <row r="49457" spans="15:15" x14ac:dyDescent="0.2">
      <c r="O49457" s="62"/>
    </row>
    <row r="49458" spans="15:15" x14ac:dyDescent="0.2">
      <c r="O49458" s="62"/>
    </row>
    <row r="49459" spans="15:15" x14ac:dyDescent="0.2">
      <c r="O49459" s="62"/>
    </row>
    <row r="49460" spans="15:15" x14ac:dyDescent="0.2">
      <c r="O49460" s="62"/>
    </row>
    <row r="49461" spans="15:15" x14ac:dyDescent="0.2">
      <c r="O49461" s="62"/>
    </row>
    <row r="49462" spans="15:15" x14ac:dyDescent="0.2">
      <c r="O49462" s="62"/>
    </row>
    <row r="49463" spans="15:15" x14ac:dyDescent="0.2">
      <c r="O49463" s="62"/>
    </row>
    <row r="49464" spans="15:15" x14ac:dyDescent="0.2">
      <c r="O49464" s="62"/>
    </row>
    <row r="49465" spans="15:15" x14ac:dyDescent="0.2">
      <c r="O49465" s="62"/>
    </row>
    <row r="49466" spans="15:15" x14ac:dyDescent="0.2">
      <c r="O49466" s="62"/>
    </row>
    <row r="49467" spans="15:15" x14ac:dyDescent="0.2">
      <c r="O49467" s="62"/>
    </row>
    <row r="49468" spans="15:15" x14ac:dyDescent="0.2">
      <c r="O49468" s="62"/>
    </row>
    <row r="49469" spans="15:15" x14ac:dyDescent="0.2">
      <c r="O49469" s="62"/>
    </row>
    <row r="49470" spans="15:15" x14ac:dyDescent="0.2">
      <c r="O49470" s="62"/>
    </row>
    <row r="49471" spans="15:15" x14ac:dyDescent="0.2">
      <c r="O49471" s="62"/>
    </row>
    <row r="49472" spans="15:15" x14ac:dyDescent="0.2">
      <c r="O49472" s="62"/>
    </row>
    <row r="49473" spans="15:15" x14ac:dyDescent="0.2">
      <c r="O49473" s="62"/>
    </row>
    <row r="49474" spans="15:15" x14ac:dyDescent="0.2">
      <c r="O49474" s="62"/>
    </row>
    <row r="49475" spans="15:15" x14ac:dyDescent="0.2">
      <c r="O49475" s="62"/>
    </row>
    <row r="49476" spans="15:15" x14ac:dyDescent="0.2">
      <c r="O49476" s="62"/>
    </row>
    <row r="49477" spans="15:15" x14ac:dyDescent="0.2">
      <c r="O49477" s="62"/>
    </row>
    <row r="49478" spans="15:15" x14ac:dyDescent="0.2">
      <c r="O49478" s="62"/>
    </row>
    <row r="49479" spans="15:15" x14ac:dyDescent="0.2">
      <c r="O49479" s="62"/>
    </row>
    <row r="49480" spans="15:15" x14ac:dyDescent="0.2">
      <c r="O49480" s="62"/>
    </row>
    <row r="49481" spans="15:15" x14ac:dyDescent="0.2">
      <c r="O49481" s="62"/>
    </row>
    <row r="49482" spans="15:15" x14ac:dyDescent="0.2">
      <c r="O49482" s="62"/>
    </row>
    <row r="49483" spans="15:15" x14ac:dyDescent="0.2">
      <c r="O49483" s="62"/>
    </row>
    <row r="49484" spans="15:15" x14ac:dyDescent="0.2">
      <c r="O49484" s="62"/>
    </row>
    <row r="49485" spans="15:15" x14ac:dyDescent="0.2">
      <c r="O49485" s="62"/>
    </row>
    <row r="49486" spans="15:15" x14ac:dyDescent="0.2">
      <c r="O49486" s="62"/>
    </row>
    <row r="49487" spans="15:15" x14ac:dyDescent="0.2">
      <c r="O49487" s="62"/>
    </row>
    <row r="49488" spans="15:15" x14ac:dyDescent="0.2">
      <c r="O49488" s="62"/>
    </row>
    <row r="49489" spans="15:15" x14ac:dyDescent="0.2">
      <c r="O49489" s="62"/>
    </row>
    <row r="49490" spans="15:15" x14ac:dyDescent="0.2">
      <c r="O49490" s="62"/>
    </row>
    <row r="49491" spans="15:15" x14ac:dyDescent="0.2">
      <c r="O49491" s="62"/>
    </row>
    <row r="49492" spans="15:15" x14ac:dyDescent="0.2">
      <c r="O49492" s="62"/>
    </row>
    <row r="49493" spans="15:15" x14ac:dyDescent="0.2">
      <c r="O49493" s="62"/>
    </row>
    <row r="49494" spans="15:15" x14ac:dyDescent="0.2">
      <c r="O49494" s="62"/>
    </row>
    <row r="49495" spans="15:15" x14ac:dyDescent="0.2">
      <c r="O49495" s="62"/>
    </row>
    <row r="49496" spans="15:15" x14ac:dyDescent="0.2">
      <c r="O49496" s="62"/>
    </row>
    <row r="49497" spans="15:15" x14ac:dyDescent="0.2">
      <c r="O49497" s="62"/>
    </row>
    <row r="49498" spans="15:15" x14ac:dyDescent="0.2">
      <c r="O49498" s="62"/>
    </row>
    <row r="49499" spans="15:15" x14ac:dyDescent="0.2">
      <c r="O49499" s="62"/>
    </row>
    <row r="49500" spans="15:15" x14ac:dyDescent="0.2">
      <c r="O49500" s="62"/>
    </row>
    <row r="49501" spans="15:15" x14ac:dyDescent="0.2">
      <c r="O49501" s="62"/>
    </row>
    <row r="49502" spans="15:15" x14ac:dyDescent="0.2">
      <c r="O49502" s="62"/>
    </row>
    <row r="49503" spans="15:15" x14ac:dyDescent="0.2">
      <c r="O49503" s="62"/>
    </row>
    <row r="49504" spans="15:15" x14ac:dyDescent="0.2">
      <c r="O49504" s="62"/>
    </row>
    <row r="49505" spans="15:15" x14ac:dyDescent="0.2">
      <c r="O49505" s="62"/>
    </row>
    <row r="49506" spans="15:15" x14ac:dyDescent="0.2">
      <c r="O49506" s="62"/>
    </row>
    <row r="49507" spans="15:15" x14ac:dyDescent="0.2">
      <c r="O49507" s="62"/>
    </row>
    <row r="49508" spans="15:15" x14ac:dyDescent="0.2">
      <c r="O49508" s="62"/>
    </row>
    <row r="49509" spans="15:15" x14ac:dyDescent="0.2">
      <c r="O49509" s="62"/>
    </row>
    <row r="49510" spans="15:15" x14ac:dyDescent="0.2">
      <c r="O49510" s="62"/>
    </row>
    <row r="49511" spans="15:15" x14ac:dyDescent="0.2">
      <c r="O49511" s="62"/>
    </row>
    <row r="49512" spans="15:15" x14ac:dyDescent="0.2">
      <c r="O49512" s="62"/>
    </row>
    <row r="49513" spans="15:15" x14ac:dyDescent="0.2">
      <c r="O49513" s="62"/>
    </row>
    <row r="49514" spans="15:15" x14ac:dyDescent="0.2">
      <c r="O49514" s="62"/>
    </row>
    <row r="49515" spans="15:15" x14ac:dyDescent="0.2">
      <c r="O49515" s="62"/>
    </row>
    <row r="49516" spans="15:15" x14ac:dyDescent="0.2">
      <c r="O49516" s="62"/>
    </row>
    <row r="49517" spans="15:15" x14ac:dyDescent="0.2">
      <c r="O49517" s="62"/>
    </row>
    <row r="49518" spans="15:15" x14ac:dyDescent="0.2">
      <c r="O49518" s="62"/>
    </row>
    <row r="49519" spans="15:15" x14ac:dyDescent="0.2">
      <c r="O49519" s="62"/>
    </row>
    <row r="49520" spans="15:15" x14ac:dyDescent="0.2">
      <c r="O49520" s="62"/>
    </row>
    <row r="49521" spans="15:15" x14ac:dyDescent="0.2">
      <c r="O49521" s="62"/>
    </row>
    <row r="49522" spans="15:15" x14ac:dyDescent="0.2">
      <c r="O49522" s="62"/>
    </row>
    <row r="49523" spans="15:15" x14ac:dyDescent="0.2">
      <c r="O49523" s="62"/>
    </row>
    <row r="49524" spans="15:15" x14ac:dyDescent="0.2">
      <c r="O49524" s="62"/>
    </row>
    <row r="49525" spans="15:15" x14ac:dyDescent="0.2">
      <c r="O49525" s="62"/>
    </row>
    <row r="49526" spans="15:15" x14ac:dyDescent="0.2">
      <c r="O49526" s="62"/>
    </row>
    <row r="49527" spans="15:15" x14ac:dyDescent="0.2">
      <c r="O49527" s="62"/>
    </row>
    <row r="49528" spans="15:15" x14ac:dyDescent="0.2">
      <c r="O49528" s="62"/>
    </row>
    <row r="49529" spans="15:15" x14ac:dyDescent="0.2">
      <c r="O49529" s="62"/>
    </row>
    <row r="49530" spans="15:15" x14ac:dyDescent="0.2">
      <c r="O49530" s="62"/>
    </row>
    <row r="49531" spans="15:15" x14ac:dyDescent="0.2">
      <c r="O49531" s="62"/>
    </row>
    <row r="49532" spans="15:15" x14ac:dyDescent="0.2">
      <c r="O49532" s="62"/>
    </row>
    <row r="49533" spans="15:15" x14ac:dyDescent="0.2">
      <c r="O49533" s="62"/>
    </row>
    <row r="49534" spans="15:15" x14ac:dyDescent="0.2">
      <c r="O49534" s="62"/>
    </row>
    <row r="49535" spans="15:15" x14ac:dyDescent="0.2">
      <c r="O49535" s="62"/>
    </row>
    <row r="49536" spans="15:15" x14ac:dyDescent="0.2">
      <c r="O49536" s="62"/>
    </row>
    <row r="49537" spans="15:15" x14ac:dyDescent="0.2">
      <c r="O49537" s="62"/>
    </row>
    <row r="49538" spans="15:15" x14ac:dyDescent="0.2">
      <c r="O49538" s="62"/>
    </row>
    <row r="49539" spans="15:15" x14ac:dyDescent="0.2">
      <c r="O49539" s="62"/>
    </row>
    <row r="49540" spans="15:15" x14ac:dyDescent="0.2">
      <c r="O49540" s="62"/>
    </row>
    <row r="49541" spans="15:15" x14ac:dyDescent="0.2">
      <c r="O49541" s="62"/>
    </row>
    <row r="49542" spans="15:15" x14ac:dyDescent="0.2">
      <c r="O49542" s="62"/>
    </row>
    <row r="49543" spans="15:15" x14ac:dyDescent="0.2">
      <c r="O49543" s="62"/>
    </row>
    <row r="49544" spans="15:15" x14ac:dyDescent="0.2">
      <c r="O49544" s="62"/>
    </row>
    <row r="49545" spans="15:15" x14ac:dyDescent="0.2">
      <c r="O49545" s="62"/>
    </row>
    <row r="49546" spans="15:15" x14ac:dyDescent="0.2">
      <c r="O49546" s="62"/>
    </row>
    <row r="49547" spans="15:15" x14ac:dyDescent="0.2">
      <c r="O49547" s="62"/>
    </row>
    <row r="49548" spans="15:15" x14ac:dyDescent="0.2">
      <c r="O49548" s="62"/>
    </row>
    <row r="49549" spans="15:15" x14ac:dyDescent="0.2">
      <c r="O49549" s="62"/>
    </row>
    <row r="49550" spans="15:15" x14ac:dyDescent="0.2">
      <c r="O49550" s="62"/>
    </row>
    <row r="49551" spans="15:15" x14ac:dyDescent="0.2">
      <c r="O49551" s="62"/>
    </row>
    <row r="49552" spans="15:15" x14ac:dyDescent="0.2">
      <c r="O49552" s="62"/>
    </row>
    <row r="49553" spans="15:15" x14ac:dyDescent="0.2">
      <c r="O49553" s="62"/>
    </row>
    <row r="49554" spans="15:15" x14ac:dyDescent="0.2">
      <c r="O49554" s="62"/>
    </row>
    <row r="49555" spans="15:15" x14ac:dyDescent="0.2">
      <c r="O49555" s="62"/>
    </row>
    <row r="49556" spans="15:15" x14ac:dyDescent="0.2">
      <c r="O49556" s="62"/>
    </row>
    <row r="49557" spans="15:15" x14ac:dyDescent="0.2">
      <c r="O49557" s="62"/>
    </row>
    <row r="49558" spans="15:15" x14ac:dyDescent="0.2">
      <c r="O49558" s="62"/>
    </row>
    <row r="49559" spans="15:15" x14ac:dyDescent="0.2">
      <c r="O49559" s="62"/>
    </row>
    <row r="49560" spans="15:15" x14ac:dyDescent="0.2">
      <c r="O49560" s="62"/>
    </row>
    <row r="49561" spans="15:15" x14ac:dyDescent="0.2">
      <c r="O49561" s="62"/>
    </row>
    <row r="49562" spans="15:15" x14ac:dyDescent="0.2">
      <c r="O49562" s="62"/>
    </row>
    <row r="49563" spans="15:15" x14ac:dyDescent="0.2">
      <c r="O49563" s="62"/>
    </row>
    <row r="49564" spans="15:15" x14ac:dyDescent="0.2">
      <c r="O49564" s="62"/>
    </row>
    <row r="49565" spans="15:15" x14ac:dyDescent="0.2">
      <c r="O49565" s="62"/>
    </row>
    <row r="49566" spans="15:15" x14ac:dyDescent="0.2">
      <c r="O49566" s="62"/>
    </row>
    <row r="49567" spans="15:15" x14ac:dyDescent="0.2">
      <c r="O49567" s="62"/>
    </row>
    <row r="49568" spans="15:15" x14ac:dyDescent="0.2">
      <c r="O49568" s="62"/>
    </row>
    <row r="49569" spans="15:15" x14ac:dyDescent="0.2">
      <c r="O49569" s="62"/>
    </row>
    <row r="49570" spans="15:15" x14ac:dyDescent="0.2">
      <c r="O49570" s="62"/>
    </row>
    <row r="49571" spans="15:15" x14ac:dyDescent="0.2">
      <c r="O49571" s="62"/>
    </row>
    <row r="49572" spans="15:15" x14ac:dyDescent="0.2">
      <c r="O49572" s="62"/>
    </row>
    <row r="49573" spans="15:15" x14ac:dyDescent="0.2">
      <c r="O49573" s="62"/>
    </row>
    <row r="49574" spans="15:15" x14ac:dyDescent="0.2">
      <c r="O49574" s="62"/>
    </row>
    <row r="49575" spans="15:15" x14ac:dyDescent="0.2">
      <c r="O49575" s="62"/>
    </row>
    <row r="49576" spans="15:15" x14ac:dyDescent="0.2">
      <c r="O49576" s="62"/>
    </row>
    <row r="49577" spans="15:15" x14ac:dyDescent="0.2">
      <c r="O49577" s="62"/>
    </row>
    <row r="49578" spans="15:15" x14ac:dyDescent="0.2">
      <c r="O49578" s="62"/>
    </row>
    <row r="49579" spans="15:15" x14ac:dyDescent="0.2">
      <c r="O49579" s="62"/>
    </row>
    <row r="49580" spans="15:15" x14ac:dyDescent="0.2">
      <c r="O49580" s="62"/>
    </row>
    <row r="49581" spans="15:15" x14ac:dyDescent="0.2">
      <c r="O49581" s="62"/>
    </row>
    <row r="49582" spans="15:15" x14ac:dyDescent="0.2">
      <c r="O49582" s="62"/>
    </row>
    <row r="49583" spans="15:15" x14ac:dyDescent="0.2">
      <c r="O49583" s="62"/>
    </row>
    <row r="49584" spans="15:15" x14ac:dyDescent="0.2">
      <c r="O49584" s="62"/>
    </row>
    <row r="49585" spans="15:15" x14ac:dyDescent="0.2">
      <c r="O49585" s="62"/>
    </row>
    <row r="49586" spans="15:15" x14ac:dyDescent="0.2">
      <c r="O49586" s="62"/>
    </row>
    <row r="49587" spans="15:15" x14ac:dyDescent="0.2">
      <c r="O49587" s="62"/>
    </row>
    <row r="49588" spans="15:15" x14ac:dyDescent="0.2">
      <c r="O49588" s="62"/>
    </row>
    <row r="49589" spans="15:15" x14ac:dyDescent="0.2">
      <c r="O49589" s="62"/>
    </row>
    <row r="49590" spans="15:15" x14ac:dyDescent="0.2">
      <c r="O49590" s="62"/>
    </row>
    <row r="49591" spans="15:15" x14ac:dyDescent="0.2">
      <c r="O49591" s="62"/>
    </row>
    <row r="49592" spans="15:15" x14ac:dyDescent="0.2">
      <c r="O49592" s="62"/>
    </row>
    <row r="49593" spans="15:15" x14ac:dyDescent="0.2">
      <c r="O49593" s="62"/>
    </row>
    <row r="49594" spans="15:15" x14ac:dyDescent="0.2">
      <c r="O49594" s="62"/>
    </row>
    <row r="49595" spans="15:15" x14ac:dyDescent="0.2">
      <c r="O49595" s="62"/>
    </row>
    <row r="49596" spans="15:15" x14ac:dyDescent="0.2">
      <c r="O49596" s="62"/>
    </row>
    <row r="49597" spans="15:15" x14ac:dyDescent="0.2">
      <c r="O49597" s="62"/>
    </row>
    <row r="49598" spans="15:15" x14ac:dyDescent="0.2">
      <c r="O49598" s="62"/>
    </row>
    <row r="49599" spans="15:15" x14ac:dyDescent="0.2">
      <c r="O49599" s="62"/>
    </row>
    <row r="49600" spans="15:15" x14ac:dyDescent="0.2">
      <c r="O49600" s="62"/>
    </row>
    <row r="49601" spans="15:15" x14ac:dyDescent="0.2">
      <c r="O49601" s="62"/>
    </row>
    <row r="49602" spans="15:15" x14ac:dyDescent="0.2">
      <c r="O49602" s="62"/>
    </row>
    <row r="49603" spans="15:15" x14ac:dyDescent="0.2">
      <c r="O49603" s="62"/>
    </row>
    <row r="49604" spans="15:15" x14ac:dyDescent="0.2">
      <c r="O49604" s="62"/>
    </row>
    <row r="49605" spans="15:15" x14ac:dyDescent="0.2">
      <c r="O49605" s="62"/>
    </row>
    <row r="49606" spans="15:15" x14ac:dyDescent="0.2">
      <c r="O49606" s="62"/>
    </row>
    <row r="49607" spans="15:15" x14ac:dyDescent="0.2">
      <c r="O49607" s="62"/>
    </row>
    <row r="49608" spans="15:15" x14ac:dyDescent="0.2">
      <c r="O49608" s="62"/>
    </row>
    <row r="49609" spans="15:15" x14ac:dyDescent="0.2">
      <c r="O49609" s="62"/>
    </row>
    <row r="49610" spans="15:15" x14ac:dyDescent="0.2">
      <c r="O49610" s="62"/>
    </row>
    <row r="49611" spans="15:15" x14ac:dyDescent="0.2">
      <c r="O49611" s="62"/>
    </row>
    <row r="49612" spans="15:15" x14ac:dyDescent="0.2">
      <c r="O49612" s="62"/>
    </row>
    <row r="49613" spans="15:15" x14ac:dyDescent="0.2">
      <c r="O49613" s="62"/>
    </row>
    <row r="49614" spans="15:15" x14ac:dyDescent="0.2">
      <c r="O49614" s="62"/>
    </row>
    <row r="49615" spans="15:15" x14ac:dyDescent="0.2">
      <c r="O49615" s="62"/>
    </row>
    <row r="49616" spans="15:15" x14ac:dyDescent="0.2">
      <c r="O49616" s="62"/>
    </row>
    <row r="49617" spans="15:15" x14ac:dyDescent="0.2">
      <c r="O49617" s="62"/>
    </row>
    <row r="49618" spans="15:15" x14ac:dyDescent="0.2">
      <c r="O49618" s="62"/>
    </row>
    <row r="49619" spans="15:15" x14ac:dyDescent="0.2">
      <c r="O49619" s="62"/>
    </row>
    <row r="49620" spans="15:15" x14ac:dyDescent="0.2">
      <c r="O49620" s="62"/>
    </row>
    <row r="49621" spans="15:15" x14ac:dyDescent="0.2">
      <c r="O49621" s="62"/>
    </row>
    <row r="49622" spans="15:15" x14ac:dyDescent="0.2">
      <c r="O49622" s="62"/>
    </row>
    <row r="49623" spans="15:15" x14ac:dyDescent="0.2">
      <c r="O49623" s="62"/>
    </row>
    <row r="49624" spans="15:15" x14ac:dyDescent="0.2">
      <c r="O49624" s="62"/>
    </row>
    <row r="49625" spans="15:15" x14ac:dyDescent="0.2">
      <c r="O49625" s="62"/>
    </row>
    <row r="49626" spans="15:15" x14ac:dyDescent="0.2">
      <c r="O49626" s="62"/>
    </row>
    <row r="49627" spans="15:15" x14ac:dyDescent="0.2">
      <c r="O49627" s="62"/>
    </row>
    <row r="49628" spans="15:15" x14ac:dyDescent="0.2">
      <c r="O49628" s="62"/>
    </row>
    <row r="49629" spans="15:15" x14ac:dyDescent="0.2">
      <c r="O49629" s="62"/>
    </row>
    <row r="49630" spans="15:15" x14ac:dyDescent="0.2">
      <c r="O49630" s="62"/>
    </row>
    <row r="49631" spans="15:15" x14ac:dyDescent="0.2">
      <c r="O49631" s="62"/>
    </row>
    <row r="49632" spans="15:15" x14ac:dyDescent="0.2">
      <c r="O49632" s="62"/>
    </row>
    <row r="49633" spans="15:15" x14ac:dyDescent="0.2">
      <c r="O49633" s="62"/>
    </row>
    <row r="49634" spans="15:15" x14ac:dyDescent="0.2">
      <c r="O49634" s="62"/>
    </row>
    <row r="49635" spans="15:15" x14ac:dyDescent="0.2">
      <c r="O49635" s="62"/>
    </row>
    <row r="49636" spans="15:15" x14ac:dyDescent="0.2">
      <c r="O49636" s="62"/>
    </row>
    <row r="49637" spans="15:15" x14ac:dyDescent="0.2">
      <c r="O49637" s="62"/>
    </row>
    <row r="49638" spans="15:15" x14ac:dyDescent="0.2">
      <c r="O49638" s="62"/>
    </row>
    <row r="49639" spans="15:15" x14ac:dyDescent="0.2">
      <c r="O49639" s="62"/>
    </row>
    <row r="49640" spans="15:15" x14ac:dyDescent="0.2">
      <c r="O49640" s="62"/>
    </row>
    <row r="49641" spans="15:15" x14ac:dyDescent="0.2">
      <c r="O49641" s="62"/>
    </row>
    <row r="49642" spans="15:15" x14ac:dyDescent="0.2">
      <c r="O49642" s="62"/>
    </row>
    <row r="49643" spans="15:15" x14ac:dyDescent="0.2">
      <c r="O49643" s="62"/>
    </row>
    <row r="49644" spans="15:15" x14ac:dyDescent="0.2">
      <c r="O49644" s="62"/>
    </row>
    <row r="49645" spans="15:15" x14ac:dyDescent="0.2">
      <c r="O49645" s="62"/>
    </row>
    <row r="49646" spans="15:15" x14ac:dyDescent="0.2">
      <c r="O49646" s="62"/>
    </row>
    <row r="49647" spans="15:15" x14ac:dyDescent="0.2">
      <c r="O49647" s="62"/>
    </row>
    <row r="49648" spans="15:15" x14ac:dyDescent="0.2">
      <c r="O49648" s="62"/>
    </row>
    <row r="49649" spans="15:15" x14ac:dyDescent="0.2">
      <c r="O49649" s="62"/>
    </row>
    <row r="49650" spans="15:15" x14ac:dyDescent="0.2">
      <c r="O49650" s="62"/>
    </row>
    <row r="49651" spans="15:15" x14ac:dyDescent="0.2">
      <c r="O49651" s="62"/>
    </row>
    <row r="49652" spans="15:15" x14ac:dyDescent="0.2">
      <c r="O49652" s="62"/>
    </row>
    <row r="49653" spans="15:15" x14ac:dyDescent="0.2">
      <c r="O49653" s="62"/>
    </row>
    <row r="49654" spans="15:15" x14ac:dyDescent="0.2">
      <c r="O49654" s="62"/>
    </row>
    <row r="49655" spans="15:15" x14ac:dyDescent="0.2">
      <c r="O49655" s="62"/>
    </row>
    <row r="49656" spans="15:15" x14ac:dyDescent="0.2">
      <c r="O49656" s="62"/>
    </row>
    <row r="49657" spans="15:15" x14ac:dyDescent="0.2">
      <c r="O49657" s="62"/>
    </row>
    <row r="49658" spans="15:15" x14ac:dyDescent="0.2">
      <c r="O49658" s="62"/>
    </row>
    <row r="49659" spans="15:15" x14ac:dyDescent="0.2">
      <c r="O49659" s="62"/>
    </row>
    <row r="49660" spans="15:15" x14ac:dyDescent="0.2">
      <c r="O49660" s="62"/>
    </row>
    <row r="49661" spans="15:15" x14ac:dyDescent="0.2">
      <c r="O49661" s="62"/>
    </row>
    <row r="49662" spans="15:15" x14ac:dyDescent="0.2">
      <c r="O49662" s="62"/>
    </row>
    <row r="49663" spans="15:15" x14ac:dyDescent="0.2">
      <c r="O49663" s="62"/>
    </row>
    <row r="49664" spans="15:15" x14ac:dyDescent="0.2">
      <c r="O49664" s="62"/>
    </row>
    <row r="49665" spans="15:15" x14ac:dyDescent="0.2">
      <c r="O49665" s="62"/>
    </row>
    <row r="49666" spans="15:15" x14ac:dyDescent="0.2">
      <c r="O49666" s="62"/>
    </row>
    <row r="49667" spans="15:15" x14ac:dyDescent="0.2">
      <c r="O49667" s="62"/>
    </row>
    <row r="49668" spans="15:15" x14ac:dyDescent="0.2">
      <c r="O49668" s="62"/>
    </row>
    <row r="49669" spans="15:15" x14ac:dyDescent="0.2">
      <c r="O49669" s="62"/>
    </row>
    <row r="49670" spans="15:15" x14ac:dyDescent="0.2">
      <c r="O49670" s="62"/>
    </row>
    <row r="49671" spans="15:15" x14ac:dyDescent="0.2">
      <c r="O49671" s="62"/>
    </row>
    <row r="49672" spans="15:15" x14ac:dyDescent="0.2">
      <c r="O49672" s="62"/>
    </row>
    <row r="49673" spans="15:15" x14ac:dyDescent="0.2">
      <c r="O49673" s="62"/>
    </row>
    <row r="49674" spans="15:15" x14ac:dyDescent="0.2">
      <c r="O49674" s="62"/>
    </row>
    <row r="49675" spans="15:15" x14ac:dyDescent="0.2">
      <c r="O49675" s="62"/>
    </row>
    <row r="49676" spans="15:15" x14ac:dyDescent="0.2">
      <c r="O49676" s="62"/>
    </row>
    <row r="49677" spans="15:15" x14ac:dyDescent="0.2">
      <c r="O49677" s="62"/>
    </row>
    <row r="49678" spans="15:15" x14ac:dyDescent="0.2">
      <c r="O49678" s="62"/>
    </row>
    <row r="49679" spans="15:15" x14ac:dyDescent="0.2">
      <c r="O49679" s="62"/>
    </row>
    <row r="49680" spans="15:15" x14ac:dyDescent="0.2">
      <c r="O49680" s="62"/>
    </row>
    <row r="49681" spans="15:15" x14ac:dyDescent="0.2">
      <c r="O49681" s="62"/>
    </row>
    <row r="49682" spans="15:15" x14ac:dyDescent="0.2">
      <c r="O49682" s="62"/>
    </row>
    <row r="49683" spans="15:15" x14ac:dyDescent="0.2">
      <c r="O49683" s="62"/>
    </row>
    <row r="49684" spans="15:15" x14ac:dyDescent="0.2">
      <c r="O49684" s="62"/>
    </row>
    <row r="49685" spans="15:15" x14ac:dyDescent="0.2">
      <c r="O49685" s="62"/>
    </row>
    <row r="49686" spans="15:15" x14ac:dyDescent="0.2">
      <c r="O49686" s="62"/>
    </row>
    <row r="49687" spans="15:15" x14ac:dyDescent="0.2">
      <c r="O49687" s="62"/>
    </row>
    <row r="49688" spans="15:15" x14ac:dyDescent="0.2">
      <c r="O49688" s="62"/>
    </row>
    <row r="49689" spans="15:15" x14ac:dyDescent="0.2">
      <c r="O49689" s="62"/>
    </row>
    <row r="49690" spans="15:15" x14ac:dyDescent="0.2">
      <c r="O49690" s="62"/>
    </row>
    <row r="49691" spans="15:15" x14ac:dyDescent="0.2">
      <c r="O49691" s="62"/>
    </row>
    <row r="49692" spans="15:15" x14ac:dyDescent="0.2">
      <c r="O49692" s="62"/>
    </row>
    <row r="49693" spans="15:15" x14ac:dyDescent="0.2">
      <c r="O49693" s="62"/>
    </row>
    <row r="49694" spans="15:15" x14ac:dyDescent="0.2">
      <c r="O49694" s="62"/>
    </row>
    <row r="49695" spans="15:15" x14ac:dyDescent="0.2">
      <c r="O49695" s="62"/>
    </row>
    <row r="49696" spans="15:15" x14ac:dyDescent="0.2">
      <c r="O49696" s="62"/>
    </row>
    <row r="49697" spans="15:15" x14ac:dyDescent="0.2">
      <c r="O49697" s="62"/>
    </row>
    <row r="49698" spans="15:15" x14ac:dyDescent="0.2">
      <c r="O49698" s="62"/>
    </row>
    <row r="49699" spans="15:15" x14ac:dyDescent="0.2">
      <c r="O49699" s="62"/>
    </row>
    <row r="49700" spans="15:15" x14ac:dyDescent="0.2">
      <c r="O49700" s="62"/>
    </row>
    <row r="49701" spans="15:15" x14ac:dyDescent="0.2">
      <c r="O49701" s="62"/>
    </row>
    <row r="49702" spans="15:15" x14ac:dyDescent="0.2">
      <c r="O49702" s="62"/>
    </row>
    <row r="49703" spans="15:15" x14ac:dyDescent="0.2">
      <c r="O49703" s="62"/>
    </row>
    <row r="49704" spans="15:15" x14ac:dyDescent="0.2">
      <c r="O49704" s="62"/>
    </row>
    <row r="49705" spans="15:15" x14ac:dyDescent="0.2">
      <c r="O49705" s="62"/>
    </row>
    <row r="49706" spans="15:15" x14ac:dyDescent="0.2">
      <c r="O49706" s="62"/>
    </row>
    <row r="49707" spans="15:15" x14ac:dyDescent="0.2">
      <c r="O49707" s="62"/>
    </row>
    <row r="49708" spans="15:15" x14ac:dyDescent="0.2">
      <c r="O49708" s="62"/>
    </row>
    <row r="49709" spans="15:15" x14ac:dyDescent="0.2">
      <c r="O49709" s="62"/>
    </row>
    <row r="49710" spans="15:15" x14ac:dyDescent="0.2">
      <c r="O49710" s="62"/>
    </row>
    <row r="49711" spans="15:15" x14ac:dyDescent="0.2">
      <c r="O49711" s="62"/>
    </row>
    <row r="49712" spans="15:15" x14ac:dyDescent="0.2">
      <c r="O49712" s="62"/>
    </row>
    <row r="49713" spans="15:15" x14ac:dyDescent="0.2">
      <c r="O49713" s="62"/>
    </row>
    <row r="49714" spans="15:15" x14ac:dyDescent="0.2">
      <c r="O49714" s="62"/>
    </row>
    <row r="49715" spans="15:15" x14ac:dyDescent="0.2">
      <c r="O49715" s="62"/>
    </row>
    <row r="49716" spans="15:15" x14ac:dyDescent="0.2">
      <c r="O49716" s="62"/>
    </row>
    <row r="49717" spans="15:15" x14ac:dyDescent="0.2">
      <c r="O49717" s="62"/>
    </row>
    <row r="49718" spans="15:15" x14ac:dyDescent="0.2">
      <c r="O49718" s="62"/>
    </row>
    <row r="49719" spans="15:15" x14ac:dyDescent="0.2">
      <c r="O49719" s="62"/>
    </row>
    <row r="49720" spans="15:15" x14ac:dyDescent="0.2">
      <c r="O49720" s="62"/>
    </row>
    <row r="49721" spans="15:15" x14ac:dyDescent="0.2">
      <c r="O49721" s="62"/>
    </row>
    <row r="49722" spans="15:15" x14ac:dyDescent="0.2">
      <c r="O49722" s="62"/>
    </row>
    <row r="49723" spans="15:15" x14ac:dyDescent="0.2">
      <c r="O49723" s="62"/>
    </row>
    <row r="49724" spans="15:15" x14ac:dyDescent="0.2">
      <c r="O49724" s="62"/>
    </row>
    <row r="49725" spans="15:15" x14ac:dyDescent="0.2">
      <c r="O49725" s="62"/>
    </row>
    <row r="49726" spans="15:15" x14ac:dyDescent="0.2">
      <c r="O49726" s="62"/>
    </row>
    <row r="49727" spans="15:15" x14ac:dyDescent="0.2">
      <c r="O49727" s="62"/>
    </row>
    <row r="49728" spans="15:15" x14ac:dyDescent="0.2">
      <c r="O49728" s="62"/>
    </row>
    <row r="49729" spans="15:15" x14ac:dyDescent="0.2">
      <c r="O49729" s="62"/>
    </row>
    <row r="49730" spans="15:15" x14ac:dyDescent="0.2">
      <c r="O49730" s="62"/>
    </row>
    <row r="49731" spans="15:15" x14ac:dyDescent="0.2">
      <c r="O49731" s="62"/>
    </row>
    <row r="49732" spans="15:15" x14ac:dyDescent="0.2">
      <c r="O49732" s="62"/>
    </row>
    <row r="49733" spans="15:15" x14ac:dyDescent="0.2">
      <c r="O49733" s="62"/>
    </row>
    <row r="49734" spans="15:15" x14ac:dyDescent="0.2">
      <c r="O49734" s="62"/>
    </row>
    <row r="49735" spans="15:15" x14ac:dyDescent="0.2">
      <c r="O49735" s="62"/>
    </row>
    <row r="49736" spans="15:15" x14ac:dyDescent="0.2">
      <c r="O49736" s="62"/>
    </row>
    <row r="49737" spans="15:15" x14ac:dyDescent="0.2">
      <c r="O49737" s="62"/>
    </row>
    <row r="49738" spans="15:15" x14ac:dyDescent="0.2">
      <c r="O49738" s="62"/>
    </row>
    <row r="49739" spans="15:15" x14ac:dyDescent="0.2">
      <c r="O49739" s="62"/>
    </row>
    <row r="49740" spans="15:15" x14ac:dyDescent="0.2">
      <c r="O49740" s="62"/>
    </row>
    <row r="49741" spans="15:15" x14ac:dyDescent="0.2">
      <c r="O49741" s="62"/>
    </row>
    <row r="49742" spans="15:15" x14ac:dyDescent="0.2">
      <c r="O49742" s="62"/>
    </row>
    <row r="49743" spans="15:15" x14ac:dyDescent="0.2">
      <c r="O49743" s="62"/>
    </row>
    <row r="49744" spans="15:15" x14ac:dyDescent="0.2">
      <c r="O49744" s="62"/>
    </row>
    <row r="49745" spans="15:15" x14ac:dyDescent="0.2">
      <c r="O49745" s="62"/>
    </row>
    <row r="49746" spans="15:15" x14ac:dyDescent="0.2">
      <c r="O49746" s="62"/>
    </row>
    <row r="49747" spans="15:15" x14ac:dyDescent="0.2">
      <c r="O49747" s="62"/>
    </row>
    <row r="49748" spans="15:15" x14ac:dyDescent="0.2">
      <c r="O49748" s="62"/>
    </row>
    <row r="49749" spans="15:15" x14ac:dyDescent="0.2">
      <c r="O49749" s="62"/>
    </row>
    <row r="49750" spans="15:15" x14ac:dyDescent="0.2">
      <c r="O49750" s="62"/>
    </row>
    <row r="49751" spans="15:15" x14ac:dyDescent="0.2">
      <c r="O49751" s="62"/>
    </row>
    <row r="49752" spans="15:15" x14ac:dyDescent="0.2">
      <c r="O49752" s="62"/>
    </row>
    <row r="49753" spans="15:15" x14ac:dyDescent="0.2">
      <c r="O49753" s="62"/>
    </row>
    <row r="49754" spans="15:15" x14ac:dyDescent="0.2">
      <c r="O49754" s="62"/>
    </row>
    <row r="49755" spans="15:15" x14ac:dyDescent="0.2">
      <c r="O49755" s="62"/>
    </row>
    <row r="49756" spans="15:15" x14ac:dyDescent="0.2">
      <c r="O49756" s="62"/>
    </row>
    <row r="49757" spans="15:15" x14ac:dyDescent="0.2">
      <c r="O49757" s="62"/>
    </row>
    <row r="49758" spans="15:15" x14ac:dyDescent="0.2">
      <c r="O49758" s="62"/>
    </row>
    <row r="49759" spans="15:15" x14ac:dyDescent="0.2">
      <c r="O49759" s="62"/>
    </row>
    <row r="49760" spans="15:15" x14ac:dyDescent="0.2">
      <c r="O49760" s="62"/>
    </row>
    <row r="49761" spans="15:15" x14ac:dyDescent="0.2">
      <c r="O49761" s="62"/>
    </row>
    <row r="49762" spans="15:15" x14ac:dyDescent="0.2">
      <c r="O49762" s="62"/>
    </row>
    <row r="49763" spans="15:15" x14ac:dyDescent="0.2">
      <c r="O49763" s="62"/>
    </row>
    <row r="49764" spans="15:15" x14ac:dyDescent="0.2">
      <c r="O49764" s="62"/>
    </row>
    <row r="49765" spans="15:15" x14ac:dyDescent="0.2">
      <c r="O49765" s="62"/>
    </row>
    <row r="49766" spans="15:15" x14ac:dyDescent="0.2">
      <c r="O49766" s="62"/>
    </row>
    <row r="49767" spans="15:15" x14ac:dyDescent="0.2">
      <c r="O49767" s="62"/>
    </row>
    <row r="49768" spans="15:15" x14ac:dyDescent="0.2">
      <c r="O49768" s="62"/>
    </row>
    <row r="49769" spans="15:15" x14ac:dyDescent="0.2">
      <c r="O49769" s="62"/>
    </row>
    <row r="49770" spans="15:15" x14ac:dyDescent="0.2">
      <c r="O49770" s="62"/>
    </row>
    <row r="49771" spans="15:15" x14ac:dyDescent="0.2">
      <c r="O49771" s="62"/>
    </row>
    <row r="49772" spans="15:15" x14ac:dyDescent="0.2">
      <c r="O49772" s="62"/>
    </row>
    <row r="49773" spans="15:15" x14ac:dyDescent="0.2">
      <c r="O49773" s="62"/>
    </row>
    <row r="49774" spans="15:15" x14ac:dyDescent="0.2">
      <c r="O49774" s="62"/>
    </row>
    <row r="49775" spans="15:15" x14ac:dyDescent="0.2">
      <c r="O49775" s="62"/>
    </row>
    <row r="49776" spans="15:15" x14ac:dyDescent="0.2">
      <c r="O49776" s="62"/>
    </row>
    <row r="49777" spans="15:15" x14ac:dyDescent="0.2">
      <c r="O49777" s="62"/>
    </row>
    <row r="49778" spans="15:15" x14ac:dyDescent="0.2">
      <c r="O49778" s="62"/>
    </row>
    <row r="49779" spans="15:15" x14ac:dyDescent="0.2">
      <c r="O49779" s="62"/>
    </row>
    <row r="49780" spans="15:15" x14ac:dyDescent="0.2">
      <c r="O49780" s="62"/>
    </row>
    <row r="49781" spans="15:15" x14ac:dyDescent="0.2">
      <c r="O49781" s="62"/>
    </row>
    <row r="49782" spans="15:15" x14ac:dyDescent="0.2">
      <c r="O49782" s="62"/>
    </row>
    <row r="49783" spans="15:15" x14ac:dyDescent="0.2">
      <c r="O49783" s="62"/>
    </row>
    <row r="49784" spans="15:15" x14ac:dyDescent="0.2">
      <c r="O49784" s="62"/>
    </row>
    <row r="49785" spans="15:15" x14ac:dyDescent="0.2">
      <c r="O49785" s="62"/>
    </row>
    <row r="49786" spans="15:15" x14ac:dyDescent="0.2">
      <c r="O49786" s="62"/>
    </row>
    <row r="49787" spans="15:15" x14ac:dyDescent="0.2">
      <c r="O49787" s="62"/>
    </row>
    <row r="49788" spans="15:15" x14ac:dyDescent="0.2">
      <c r="O49788" s="62"/>
    </row>
    <row r="49789" spans="15:15" x14ac:dyDescent="0.2">
      <c r="O49789" s="62"/>
    </row>
    <row r="49790" spans="15:15" x14ac:dyDescent="0.2">
      <c r="O49790" s="62"/>
    </row>
    <row r="49791" spans="15:15" x14ac:dyDescent="0.2">
      <c r="O49791" s="62"/>
    </row>
    <row r="49792" spans="15:15" x14ac:dyDescent="0.2">
      <c r="O49792" s="62"/>
    </row>
    <row r="49793" spans="15:15" x14ac:dyDescent="0.2">
      <c r="O49793" s="62"/>
    </row>
    <row r="49794" spans="15:15" x14ac:dyDescent="0.2">
      <c r="O49794" s="62"/>
    </row>
    <row r="49795" spans="15:15" x14ac:dyDescent="0.2">
      <c r="O49795" s="62"/>
    </row>
    <row r="49796" spans="15:15" x14ac:dyDescent="0.2">
      <c r="O49796" s="62"/>
    </row>
    <row r="49797" spans="15:15" x14ac:dyDescent="0.2">
      <c r="O49797" s="62"/>
    </row>
    <row r="49798" spans="15:15" x14ac:dyDescent="0.2">
      <c r="O49798" s="62"/>
    </row>
    <row r="49799" spans="15:15" x14ac:dyDescent="0.2">
      <c r="O49799" s="62"/>
    </row>
    <row r="49800" spans="15:15" x14ac:dyDescent="0.2">
      <c r="O49800" s="62"/>
    </row>
    <row r="49801" spans="15:15" x14ac:dyDescent="0.2">
      <c r="O49801" s="62"/>
    </row>
    <row r="49802" spans="15:15" x14ac:dyDescent="0.2">
      <c r="O49802" s="62"/>
    </row>
    <row r="49803" spans="15:15" x14ac:dyDescent="0.2">
      <c r="O49803" s="62"/>
    </row>
    <row r="49804" spans="15:15" x14ac:dyDescent="0.2">
      <c r="O49804" s="62"/>
    </row>
    <row r="49805" spans="15:15" x14ac:dyDescent="0.2">
      <c r="O49805" s="62"/>
    </row>
    <row r="49806" spans="15:15" x14ac:dyDescent="0.2">
      <c r="O49806" s="62"/>
    </row>
    <row r="49807" spans="15:15" x14ac:dyDescent="0.2">
      <c r="O49807" s="62"/>
    </row>
    <row r="49808" spans="15:15" x14ac:dyDescent="0.2">
      <c r="O49808" s="62"/>
    </row>
    <row r="49809" spans="15:15" x14ac:dyDescent="0.2">
      <c r="O49809" s="62"/>
    </row>
    <row r="49810" spans="15:15" x14ac:dyDescent="0.2">
      <c r="O49810" s="62"/>
    </row>
    <row r="49811" spans="15:15" x14ac:dyDescent="0.2">
      <c r="O49811" s="62"/>
    </row>
    <row r="49812" spans="15:15" x14ac:dyDescent="0.2">
      <c r="O49812" s="62"/>
    </row>
    <row r="49813" spans="15:15" x14ac:dyDescent="0.2">
      <c r="O49813" s="62"/>
    </row>
    <row r="49814" spans="15:15" x14ac:dyDescent="0.2">
      <c r="O49814" s="62"/>
    </row>
    <row r="49815" spans="15:15" x14ac:dyDescent="0.2">
      <c r="O49815" s="62"/>
    </row>
    <row r="49816" spans="15:15" x14ac:dyDescent="0.2">
      <c r="O49816" s="62"/>
    </row>
    <row r="49817" spans="15:15" x14ac:dyDescent="0.2">
      <c r="O49817" s="62"/>
    </row>
    <row r="49818" spans="15:15" x14ac:dyDescent="0.2">
      <c r="O49818" s="62"/>
    </row>
    <row r="49819" spans="15:15" x14ac:dyDescent="0.2">
      <c r="O49819" s="62"/>
    </row>
    <row r="49820" spans="15:15" x14ac:dyDescent="0.2">
      <c r="O49820" s="62"/>
    </row>
    <row r="49821" spans="15:15" x14ac:dyDescent="0.2">
      <c r="O49821" s="62"/>
    </row>
    <row r="49822" spans="15:15" x14ac:dyDescent="0.2">
      <c r="O49822" s="62"/>
    </row>
    <row r="49823" spans="15:15" x14ac:dyDescent="0.2">
      <c r="O49823" s="62"/>
    </row>
    <row r="49824" spans="15:15" x14ac:dyDescent="0.2">
      <c r="O49824" s="62"/>
    </row>
    <row r="49825" spans="15:15" x14ac:dyDescent="0.2">
      <c r="O49825" s="62"/>
    </row>
    <row r="49826" spans="15:15" x14ac:dyDescent="0.2">
      <c r="O49826" s="62"/>
    </row>
    <row r="49827" spans="15:15" x14ac:dyDescent="0.2">
      <c r="O49827" s="62"/>
    </row>
    <row r="49828" spans="15:15" x14ac:dyDescent="0.2">
      <c r="O49828" s="62"/>
    </row>
    <row r="49829" spans="15:15" x14ac:dyDescent="0.2">
      <c r="O49829" s="62"/>
    </row>
    <row r="49830" spans="15:15" x14ac:dyDescent="0.2">
      <c r="O49830" s="62"/>
    </row>
    <row r="49831" spans="15:15" x14ac:dyDescent="0.2">
      <c r="O49831" s="62"/>
    </row>
    <row r="49832" spans="15:15" x14ac:dyDescent="0.2">
      <c r="O49832" s="62"/>
    </row>
    <row r="49833" spans="15:15" x14ac:dyDescent="0.2">
      <c r="O49833" s="62"/>
    </row>
    <row r="49834" spans="15:15" x14ac:dyDescent="0.2">
      <c r="O49834" s="62"/>
    </row>
    <row r="49835" spans="15:15" x14ac:dyDescent="0.2">
      <c r="O49835" s="62"/>
    </row>
    <row r="49836" spans="15:15" x14ac:dyDescent="0.2">
      <c r="O49836" s="62"/>
    </row>
    <row r="49837" spans="15:15" x14ac:dyDescent="0.2">
      <c r="O49837" s="62"/>
    </row>
    <row r="49838" spans="15:15" x14ac:dyDescent="0.2">
      <c r="O49838" s="62"/>
    </row>
    <row r="49839" spans="15:15" x14ac:dyDescent="0.2">
      <c r="O49839" s="62"/>
    </row>
    <row r="49840" spans="15:15" x14ac:dyDescent="0.2">
      <c r="O49840" s="62"/>
    </row>
    <row r="49841" spans="15:15" x14ac:dyDescent="0.2">
      <c r="O49841" s="62"/>
    </row>
    <row r="49842" spans="15:15" x14ac:dyDescent="0.2">
      <c r="O49842" s="62"/>
    </row>
    <row r="49843" spans="15:15" x14ac:dyDescent="0.2">
      <c r="O49843" s="62"/>
    </row>
    <row r="49844" spans="15:15" x14ac:dyDescent="0.2">
      <c r="O49844" s="62"/>
    </row>
    <row r="49845" spans="15:15" x14ac:dyDescent="0.2">
      <c r="O49845" s="62"/>
    </row>
    <row r="49846" spans="15:15" x14ac:dyDescent="0.2">
      <c r="O49846" s="62"/>
    </row>
    <row r="49847" spans="15:15" x14ac:dyDescent="0.2">
      <c r="O49847" s="62"/>
    </row>
    <row r="49848" spans="15:15" x14ac:dyDescent="0.2">
      <c r="O49848" s="62"/>
    </row>
    <row r="49849" spans="15:15" x14ac:dyDescent="0.2">
      <c r="O49849" s="62"/>
    </row>
    <row r="49850" spans="15:15" x14ac:dyDescent="0.2">
      <c r="O49850" s="62"/>
    </row>
    <row r="49851" spans="15:15" x14ac:dyDescent="0.2">
      <c r="O49851" s="62"/>
    </row>
    <row r="49852" spans="15:15" x14ac:dyDescent="0.2">
      <c r="O49852" s="62"/>
    </row>
    <row r="49853" spans="15:15" x14ac:dyDescent="0.2">
      <c r="O49853" s="62"/>
    </row>
    <row r="49854" spans="15:15" x14ac:dyDescent="0.2">
      <c r="O49854" s="62"/>
    </row>
    <row r="49855" spans="15:15" x14ac:dyDescent="0.2">
      <c r="O49855" s="62"/>
    </row>
    <row r="49856" spans="15:15" x14ac:dyDescent="0.2">
      <c r="O49856" s="62"/>
    </row>
    <row r="49857" spans="15:15" x14ac:dyDescent="0.2">
      <c r="O49857" s="62"/>
    </row>
    <row r="49858" spans="15:15" x14ac:dyDescent="0.2">
      <c r="O49858" s="62"/>
    </row>
    <row r="49859" spans="15:15" x14ac:dyDescent="0.2">
      <c r="O49859" s="62"/>
    </row>
    <row r="49860" spans="15:15" x14ac:dyDescent="0.2">
      <c r="O49860" s="62"/>
    </row>
    <row r="49861" spans="15:15" x14ac:dyDescent="0.2">
      <c r="O49861" s="62"/>
    </row>
    <row r="49862" spans="15:15" x14ac:dyDescent="0.2">
      <c r="O49862" s="62"/>
    </row>
    <row r="49863" spans="15:15" x14ac:dyDescent="0.2">
      <c r="O49863" s="62"/>
    </row>
    <row r="49864" spans="15:15" x14ac:dyDescent="0.2">
      <c r="O49864" s="62"/>
    </row>
    <row r="49865" spans="15:15" x14ac:dyDescent="0.2">
      <c r="O49865" s="62"/>
    </row>
    <row r="49866" spans="15:15" x14ac:dyDescent="0.2">
      <c r="O49866" s="62"/>
    </row>
    <row r="49867" spans="15:15" x14ac:dyDescent="0.2">
      <c r="O49867" s="62"/>
    </row>
    <row r="49868" spans="15:15" x14ac:dyDescent="0.2">
      <c r="O49868" s="62"/>
    </row>
    <row r="49869" spans="15:15" x14ac:dyDescent="0.2">
      <c r="O49869" s="62"/>
    </row>
    <row r="49870" spans="15:15" x14ac:dyDescent="0.2">
      <c r="O49870" s="62"/>
    </row>
    <row r="49871" spans="15:15" x14ac:dyDescent="0.2">
      <c r="O49871" s="62"/>
    </row>
    <row r="49872" spans="15:15" x14ac:dyDescent="0.2">
      <c r="O49872" s="62"/>
    </row>
    <row r="49873" spans="15:15" x14ac:dyDescent="0.2">
      <c r="O49873" s="62"/>
    </row>
    <row r="49874" spans="15:15" x14ac:dyDescent="0.2">
      <c r="O49874" s="62"/>
    </row>
    <row r="49875" spans="15:15" x14ac:dyDescent="0.2">
      <c r="O49875" s="62"/>
    </row>
    <row r="49876" spans="15:15" x14ac:dyDescent="0.2">
      <c r="O49876" s="62"/>
    </row>
    <row r="49877" spans="15:15" x14ac:dyDescent="0.2">
      <c r="O49877" s="62"/>
    </row>
    <row r="49878" spans="15:15" x14ac:dyDescent="0.2">
      <c r="O49878" s="62"/>
    </row>
    <row r="49879" spans="15:15" x14ac:dyDescent="0.2">
      <c r="O49879" s="62"/>
    </row>
    <row r="49880" spans="15:15" x14ac:dyDescent="0.2">
      <c r="O49880" s="62"/>
    </row>
    <row r="49881" spans="15:15" x14ac:dyDescent="0.2">
      <c r="O49881" s="62"/>
    </row>
    <row r="49882" spans="15:15" x14ac:dyDescent="0.2">
      <c r="O49882" s="62"/>
    </row>
    <row r="49883" spans="15:15" x14ac:dyDescent="0.2">
      <c r="O49883" s="62"/>
    </row>
    <row r="49884" spans="15:15" x14ac:dyDescent="0.2">
      <c r="O49884" s="62"/>
    </row>
    <row r="49885" spans="15:15" x14ac:dyDescent="0.2">
      <c r="O49885" s="62"/>
    </row>
    <row r="49886" spans="15:15" x14ac:dyDescent="0.2">
      <c r="O49886" s="62"/>
    </row>
    <row r="49887" spans="15:15" x14ac:dyDescent="0.2">
      <c r="O49887" s="62"/>
    </row>
    <row r="49888" spans="15:15" x14ac:dyDescent="0.2">
      <c r="O49888" s="62"/>
    </row>
    <row r="49889" spans="15:15" x14ac:dyDescent="0.2">
      <c r="O49889" s="62"/>
    </row>
    <row r="49890" spans="15:15" x14ac:dyDescent="0.2">
      <c r="O49890" s="62"/>
    </row>
    <row r="49891" spans="15:15" x14ac:dyDescent="0.2">
      <c r="O49891" s="62"/>
    </row>
    <row r="49892" spans="15:15" x14ac:dyDescent="0.2">
      <c r="O49892" s="62"/>
    </row>
    <row r="49893" spans="15:15" x14ac:dyDescent="0.2">
      <c r="O49893" s="62"/>
    </row>
    <row r="49894" spans="15:15" x14ac:dyDescent="0.2">
      <c r="O49894" s="62"/>
    </row>
    <row r="49895" spans="15:15" x14ac:dyDescent="0.2">
      <c r="O49895" s="62"/>
    </row>
    <row r="49896" spans="15:15" x14ac:dyDescent="0.2">
      <c r="O49896" s="62"/>
    </row>
    <row r="49897" spans="15:15" x14ac:dyDescent="0.2">
      <c r="O49897" s="62"/>
    </row>
    <row r="49898" spans="15:15" x14ac:dyDescent="0.2">
      <c r="O49898" s="62"/>
    </row>
    <row r="49899" spans="15:15" x14ac:dyDescent="0.2">
      <c r="O49899" s="62"/>
    </row>
    <row r="49900" spans="15:15" x14ac:dyDescent="0.2">
      <c r="O49900" s="62"/>
    </row>
    <row r="49901" spans="15:15" x14ac:dyDescent="0.2">
      <c r="O49901" s="62"/>
    </row>
    <row r="49902" spans="15:15" x14ac:dyDescent="0.2">
      <c r="O49902" s="62"/>
    </row>
    <row r="49903" spans="15:15" x14ac:dyDescent="0.2">
      <c r="O49903" s="62"/>
    </row>
    <row r="49904" spans="15:15" x14ac:dyDescent="0.2">
      <c r="O49904" s="62"/>
    </row>
    <row r="49905" spans="15:15" x14ac:dyDescent="0.2">
      <c r="O49905" s="62"/>
    </row>
    <row r="49906" spans="15:15" x14ac:dyDescent="0.2">
      <c r="O49906" s="62"/>
    </row>
    <row r="49907" spans="15:15" x14ac:dyDescent="0.2">
      <c r="O49907" s="62"/>
    </row>
    <row r="49908" spans="15:15" x14ac:dyDescent="0.2">
      <c r="O49908" s="62"/>
    </row>
    <row r="49909" spans="15:15" x14ac:dyDescent="0.2">
      <c r="O49909" s="62"/>
    </row>
    <row r="49910" spans="15:15" x14ac:dyDescent="0.2">
      <c r="O49910" s="62"/>
    </row>
    <row r="49911" spans="15:15" x14ac:dyDescent="0.2">
      <c r="O49911" s="62"/>
    </row>
    <row r="49912" spans="15:15" x14ac:dyDescent="0.2">
      <c r="O49912" s="62"/>
    </row>
    <row r="49913" spans="15:15" x14ac:dyDescent="0.2">
      <c r="O49913" s="62"/>
    </row>
    <row r="49914" spans="15:15" x14ac:dyDescent="0.2">
      <c r="O49914" s="62"/>
    </row>
    <row r="49915" spans="15:15" x14ac:dyDescent="0.2">
      <c r="O49915" s="62"/>
    </row>
    <row r="49916" spans="15:15" x14ac:dyDescent="0.2">
      <c r="O49916" s="62"/>
    </row>
    <row r="49917" spans="15:15" x14ac:dyDescent="0.2">
      <c r="O49917" s="62"/>
    </row>
    <row r="49918" spans="15:15" x14ac:dyDescent="0.2">
      <c r="O49918" s="62"/>
    </row>
    <row r="49919" spans="15:15" x14ac:dyDescent="0.2">
      <c r="O49919" s="62"/>
    </row>
    <row r="49920" spans="15:15" x14ac:dyDescent="0.2">
      <c r="O49920" s="62"/>
    </row>
    <row r="49921" spans="15:15" x14ac:dyDescent="0.2">
      <c r="O49921" s="62"/>
    </row>
    <row r="49922" spans="15:15" x14ac:dyDescent="0.2">
      <c r="O49922" s="62"/>
    </row>
    <row r="49923" spans="15:15" x14ac:dyDescent="0.2">
      <c r="O49923" s="62"/>
    </row>
    <row r="49924" spans="15:15" x14ac:dyDescent="0.2">
      <c r="O49924" s="62"/>
    </row>
    <row r="49925" spans="15:15" x14ac:dyDescent="0.2">
      <c r="O49925" s="62"/>
    </row>
    <row r="49926" spans="15:15" x14ac:dyDescent="0.2">
      <c r="O49926" s="62"/>
    </row>
    <row r="49927" spans="15:15" x14ac:dyDescent="0.2">
      <c r="O49927" s="62"/>
    </row>
    <row r="49928" spans="15:15" x14ac:dyDescent="0.2">
      <c r="O49928" s="62"/>
    </row>
    <row r="49929" spans="15:15" x14ac:dyDescent="0.2">
      <c r="O49929" s="62"/>
    </row>
    <row r="49930" spans="15:15" x14ac:dyDescent="0.2">
      <c r="O49930" s="62"/>
    </row>
    <row r="49931" spans="15:15" x14ac:dyDescent="0.2">
      <c r="O49931" s="62"/>
    </row>
    <row r="49932" spans="15:15" x14ac:dyDescent="0.2">
      <c r="O49932" s="62"/>
    </row>
    <row r="49933" spans="15:15" x14ac:dyDescent="0.2">
      <c r="O49933" s="62"/>
    </row>
    <row r="49934" spans="15:15" x14ac:dyDescent="0.2">
      <c r="O49934" s="62"/>
    </row>
    <row r="49935" spans="15:15" x14ac:dyDescent="0.2">
      <c r="O49935" s="62"/>
    </row>
    <row r="49936" spans="15:15" x14ac:dyDescent="0.2">
      <c r="O49936" s="62"/>
    </row>
    <row r="49937" spans="15:15" x14ac:dyDescent="0.2">
      <c r="O49937" s="62"/>
    </row>
    <row r="49938" spans="15:15" x14ac:dyDescent="0.2">
      <c r="O49938" s="62"/>
    </row>
    <row r="49939" spans="15:15" x14ac:dyDescent="0.2">
      <c r="O49939" s="62"/>
    </row>
    <row r="49940" spans="15:15" x14ac:dyDescent="0.2">
      <c r="O49940" s="62"/>
    </row>
    <row r="49941" spans="15:15" x14ac:dyDescent="0.2">
      <c r="O49941" s="62"/>
    </row>
    <row r="49942" spans="15:15" x14ac:dyDescent="0.2">
      <c r="O49942" s="62"/>
    </row>
    <row r="49943" spans="15:15" x14ac:dyDescent="0.2">
      <c r="O49943" s="62"/>
    </row>
    <row r="49944" spans="15:15" x14ac:dyDescent="0.2">
      <c r="O49944" s="62"/>
    </row>
    <row r="49945" spans="15:15" x14ac:dyDescent="0.2">
      <c r="O49945" s="62"/>
    </row>
    <row r="49946" spans="15:15" x14ac:dyDescent="0.2">
      <c r="O49946" s="62"/>
    </row>
    <row r="49947" spans="15:15" x14ac:dyDescent="0.2">
      <c r="O49947" s="62"/>
    </row>
    <row r="49948" spans="15:15" x14ac:dyDescent="0.2">
      <c r="O49948" s="62"/>
    </row>
    <row r="49949" spans="15:15" x14ac:dyDescent="0.2">
      <c r="O49949" s="62"/>
    </row>
    <row r="49950" spans="15:15" x14ac:dyDescent="0.2">
      <c r="O49950" s="62"/>
    </row>
    <row r="49951" spans="15:15" x14ac:dyDescent="0.2">
      <c r="O49951" s="62"/>
    </row>
    <row r="49952" spans="15:15" x14ac:dyDescent="0.2">
      <c r="O49952" s="62"/>
    </row>
    <row r="49953" spans="15:15" x14ac:dyDescent="0.2">
      <c r="O49953" s="62"/>
    </row>
    <row r="49954" spans="15:15" x14ac:dyDescent="0.2">
      <c r="O49954" s="62"/>
    </row>
    <row r="49955" spans="15:15" x14ac:dyDescent="0.2">
      <c r="O49955" s="62"/>
    </row>
    <row r="49956" spans="15:15" x14ac:dyDescent="0.2">
      <c r="O49956" s="62"/>
    </row>
    <row r="49957" spans="15:15" x14ac:dyDescent="0.2">
      <c r="O49957" s="62"/>
    </row>
    <row r="49958" spans="15:15" x14ac:dyDescent="0.2">
      <c r="O49958" s="62"/>
    </row>
    <row r="49959" spans="15:15" x14ac:dyDescent="0.2">
      <c r="O49959" s="62"/>
    </row>
    <row r="49960" spans="15:15" x14ac:dyDescent="0.2">
      <c r="O49960" s="62"/>
    </row>
    <row r="49961" spans="15:15" x14ac:dyDescent="0.2">
      <c r="O49961" s="62"/>
    </row>
    <row r="49962" spans="15:15" x14ac:dyDescent="0.2">
      <c r="O49962" s="62"/>
    </row>
    <row r="49963" spans="15:15" x14ac:dyDescent="0.2">
      <c r="O49963" s="62"/>
    </row>
    <row r="49964" spans="15:15" x14ac:dyDescent="0.2">
      <c r="O49964" s="62"/>
    </row>
    <row r="49965" spans="15:15" x14ac:dyDescent="0.2">
      <c r="O49965" s="62"/>
    </row>
    <row r="49966" spans="15:15" x14ac:dyDescent="0.2">
      <c r="O49966" s="62"/>
    </row>
    <row r="49967" spans="15:15" x14ac:dyDescent="0.2">
      <c r="O49967" s="62"/>
    </row>
    <row r="49968" spans="15:15" x14ac:dyDescent="0.2">
      <c r="O49968" s="62"/>
    </row>
    <row r="49969" spans="15:15" x14ac:dyDescent="0.2">
      <c r="O49969" s="62"/>
    </row>
    <row r="49970" spans="15:15" x14ac:dyDescent="0.2">
      <c r="O49970" s="62"/>
    </row>
    <row r="49971" spans="15:15" x14ac:dyDescent="0.2">
      <c r="O49971" s="62"/>
    </row>
    <row r="49972" spans="15:15" x14ac:dyDescent="0.2">
      <c r="O49972" s="62"/>
    </row>
    <row r="49973" spans="15:15" x14ac:dyDescent="0.2">
      <c r="O49973" s="62"/>
    </row>
    <row r="49974" spans="15:15" x14ac:dyDescent="0.2">
      <c r="O49974" s="62"/>
    </row>
    <row r="49975" spans="15:15" x14ac:dyDescent="0.2">
      <c r="O49975" s="62"/>
    </row>
    <row r="49976" spans="15:15" x14ac:dyDescent="0.2">
      <c r="O49976" s="62"/>
    </row>
    <row r="49977" spans="15:15" x14ac:dyDescent="0.2">
      <c r="O49977" s="62"/>
    </row>
    <row r="49978" spans="15:15" x14ac:dyDescent="0.2">
      <c r="O49978" s="62"/>
    </row>
    <row r="49979" spans="15:15" x14ac:dyDescent="0.2">
      <c r="O49979" s="62"/>
    </row>
    <row r="49980" spans="15:15" x14ac:dyDescent="0.2">
      <c r="O49980" s="62"/>
    </row>
    <row r="49981" spans="15:15" x14ac:dyDescent="0.2">
      <c r="O49981" s="62"/>
    </row>
    <row r="49982" spans="15:15" x14ac:dyDescent="0.2">
      <c r="O49982" s="62"/>
    </row>
    <row r="49983" spans="15:15" x14ac:dyDescent="0.2">
      <c r="O49983" s="62"/>
    </row>
    <row r="49984" spans="15:15" x14ac:dyDescent="0.2">
      <c r="O49984" s="62"/>
    </row>
    <row r="49985" spans="15:15" x14ac:dyDescent="0.2">
      <c r="O49985" s="62"/>
    </row>
    <row r="49986" spans="15:15" x14ac:dyDescent="0.2">
      <c r="O49986" s="62"/>
    </row>
    <row r="49987" spans="15:15" x14ac:dyDescent="0.2">
      <c r="O49987" s="62"/>
    </row>
    <row r="49988" spans="15:15" x14ac:dyDescent="0.2">
      <c r="O49988" s="62"/>
    </row>
    <row r="49989" spans="15:15" x14ac:dyDescent="0.2">
      <c r="O49989" s="62"/>
    </row>
    <row r="49990" spans="15:15" x14ac:dyDescent="0.2">
      <c r="O49990" s="62"/>
    </row>
    <row r="49991" spans="15:15" x14ac:dyDescent="0.2">
      <c r="O49991" s="62"/>
    </row>
    <row r="49992" spans="15:15" x14ac:dyDescent="0.2">
      <c r="O49992" s="62"/>
    </row>
    <row r="49993" spans="15:15" x14ac:dyDescent="0.2">
      <c r="O49993" s="62"/>
    </row>
    <row r="49994" spans="15:15" x14ac:dyDescent="0.2">
      <c r="O49994" s="62"/>
    </row>
    <row r="49995" spans="15:15" x14ac:dyDescent="0.2">
      <c r="O49995" s="62"/>
    </row>
    <row r="49996" spans="15:15" x14ac:dyDescent="0.2">
      <c r="O49996" s="62"/>
    </row>
    <row r="49997" spans="15:15" x14ac:dyDescent="0.2">
      <c r="O49997" s="62"/>
    </row>
    <row r="49998" spans="15:15" x14ac:dyDescent="0.2">
      <c r="O49998" s="62"/>
    </row>
    <row r="49999" spans="15:15" x14ac:dyDescent="0.2">
      <c r="O49999" s="62"/>
    </row>
    <row r="50000" spans="15:15" x14ac:dyDescent="0.2">
      <c r="O50000" s="62"/>
    </row>
    <row r="50001" spans="15:15" x14ac:dyDescent="0.2">
      <c r="O50001" s="62"/>
    </row>
    <row r="50002" spans="15:15" x14ac:dyDescent="0.2">
      <c r="O50002" s="62"/>
    </row>
    <row r="50003" spans="15:15" x14ac:dyDescent="0.2">
      <c r="O50003" s="62"/>
    </row>
    <row r="50004" spans="15:15" x14ac:dyDescent="0.2">
      <c r="O50004" s="62"/>
    </row>
    <row r="50005" spans="15:15" x14ac:dyDescent="0.2">
      <c r="O50005" s="62"/>
    </row>
    <row r="50006" spans="15:15" x14ac:dyDescent="0.2">
      <c r="O50006" s="62"/>
    </row>
    <row r="50007" spans="15:15" x14ac:dyDescent="0.2">
      <c r="O50007" s="62"/>
    </row>
    <row r="50008" spans="15:15" x14ac:dyDescent="0.2">
      <c r="O50008" s="62"/>
    </row>
    <row r="50009" spans="15:15" x14ac:dyDescent="0.2">
      <c r="O50009" s="62"/>
    </row>
    <row r="50010" spans="15:15" x14ac:dyDescent="0.2">
      <c r="O50010" s="62"/>
    </row>
    <row r="50011" spans="15:15" x14ac:dyDescent="0.2">
      <c r="O50011" s="62"/>
    </row>
    <row r="50012" spans="15:15" x14ac:dyDescent="0.2">
      <c r="O50012" s="62"/>
    </row>
    <row r="50013" spans="15:15" x14ac:dyDescent="0.2">
      <c r="O50013" s="62"/>
    </row>
    <row r="50014" spans="15:15" x14ac:dyDescent="0.2">
      <c r="O50014" s="62"/>
    </row>
    <row r="50015" spans="15:15" x14ac:dyDescent="0.2">
      <c r="O50015" s="62"/>
    </row>
    <row r="50016" spans="15:15" x14ac:dyDescent="0.2">
      <c r="O50016" s="62"/>
    </row>
    <row r="50017" spans="15:15" x14ac:dyDescent="0.2">
      <c r="O50017" s="62"/>
    </row>
    <row r="50018" spans="15:15" x14ac:dyDescent="0.2">
      <c r="O50018" s="62"/>
    </row>
    <row r="50019" spans="15:15" x14ac:dyDescent="0.2">
      <c r="O50019" s="62"/>
    </row>
    <row r="50020" spans="15:15" x14ac:dyDescent="0.2">
      <c r="O50020" s="62"/>
    </row>
    <row r="50021" spans="15:15" x14ac:dyDescent="0.2">
      <c r="O50021" s="62"/>
    </row>
    <row r="50022" spans="15:15" x14ac:dyDescent="0.2">
      <c r="O50022" s="62"/>
    </row>
    <row r="50023" spans="15:15" x14ac:dyDescent="0.2">
      <c r="O50023" s="62"/>
    </row>
    <row r="50024" spans="15:15" x14ac:dyDescent="0.2">
      <c r="O50024" s="62"/>
    </row>
    <row r="50025" spans="15:15" x14ac:dyDescent="0.2">
      <c r="O50025" s="62"/>
    </row>
    <row r="50026" spans="15:15" x14ac:dyDescent="0.2">
      <c r="O50026" s="62"/>
    </row>
    <row r="50027" spans="15:15" x14ac:dyDescent="0.2">
      <c r="O50027" s="62"/>
    </row>
    <row r="50028" spans="15:15" x14ac:dyDescent="0.2">
      <c r="O50028" s="62"/>
    </row>
    <row r="50029" spans="15:15" x14ac:dyDescent="0.2">
      <c r="O50029" s="62"/>
    </row>
    <row r="50030" spans="15:15" x14ac:dyDescent="0.2">
      <c r="O50030" s="62"/>
    </row>
    <row r="50031" spans="15:15" x14ac:dyDescent="0.2">
      <c r="O50031" s="62"/>
    </row>
    <row r="50032" spans="15:15" x14ac:dyDescent="0.2">
      <c r="O50032" s="62"/>
    </row>
    <row r="50033" spans="15:15" x14ac:dyDescent="0.2">
      <c r="O50033" s="62"/>
    </row>
    <row r="50034" spans="15:15" x14ac:dyDescent="0.2">
      <c r="O50034" s="62"/>
    </row>
    <row r="50035" spans="15:15" x14ac:dyDescent="0.2">
      <c r="O50035" s="62"/>
    </row>
    <row r="50036" spans="15:15" x14ac:dyDescent="0.2">
      <c r="O50036" s="62"/>
    </row>
    <row r="50037" spans="15:15" x14ac:dyDescent="0.2">
      <c r="O50037" s="62"/>
    </row>
    <row r="50038" spans="15:15" x14ac:dyDescent="0.2">
      <c r="O50038" s="62"/>
    </row>
    <row r="50039" spans="15:15" x14ac:dyDescent="0.2">
      <c r="O50039" s="62"/>
    </row>
    <row r="50040" spans="15:15" x14ac:dyDescent="0.2">
      <c r="O50040" s="62"/>
    </row>
    <row r="50041" spans="15:15" x14ac:dyDescent="0.2">
      <c r="O50041" s="62"/>
    </row>
    <row r="50042" spans="15:15" x14ac:dyDescent="0.2">
      <c r="O50042" s="62"/>
    </row>
    <row r="50043" spans="15:15" x14ac:dyDescent="0.2">
      <c r="O50043" s="62"/>
    </row>
    <row r="50044" spans="15:15" x14ac:dyDescent="0.2">
      <c r="O50044" s="62"/>
    </row>
    <row r="50045" spans="15:15" x14ac:dyDescent="0.2">
      <c r="O50045" s="62"/>
    </row>
    <row r="50046" spans="15:15" x14ac:dyDescent="0.2">
      <c r="O50046" s="62"/>
    </row>
    <row r="50047" spans="15:15" x14ac:dyDescent="0.2">
      <c r="O50047" s="62"/>
    </row>
    <row r="50048" spans="15:15" x14ac:dyDescent="0.2">
      <c r="O50048" s="62"/>
    </row>
    <row r="50049" spans="15:15" x14ac:dyDescent="0.2">
      <c r="O50049" s="62"/>
    </row>
    <row r="50050" spans="15:15" x14ac:dyDescent="0.2">
      <c r="O50050" s="62"/>
    </row>
    <row r="50051" spans="15:15" x14ac:dyDescent="0.2">
      <c r="O50051" s="62"/>
    </row>
    <row r="50052" spans="15:15" x14ac:dyDescent="0.2">
      <c r="O50052" s="62"/>
    </row>
    <row r="50053" spans="15:15" x14ac:dyDescent="0.2">
      <c r="O50053" s="62"/>
    </row>
    <row r="50054" spans="15:15" x14ac:dyDescent="0.2">
      <c r="O50054" s="62"/>
    </row>
    <row r="50055" spans="15:15" x14ac:dyDescent="0.2">
      <c r="O50055" s="62"/>
    </row>
    <row r="50056" spans="15:15" x14ac:dyDescent="0.2">
      <c r="O50056" s="62"/>
    </row>
    <row r="50057" spans="15:15" x14ac:dyDescent="0.2">
      <c r="O50057" s="62"/>
    </row>
    <row r="50058" spans="15:15" x14ac:dyDescent="0.2">
      <c r="O50058" s="62"/>
    </row>
    <row r="50059" spans="15:15" x14ac:dyDescent="0.2">
      <c r="O50059" s="62"/>
    </row>
    <row r="50060" spans="15:15" x14ac:dyDescent="0.2">
      <c r="O50060" s="62"/>
    </row>
    <row r="50061" spans="15:15" x14ac:dyDescent="0.2">
      <c r="O50061" s="62"/>
    </row>
    <row r="50062" spans="15:15" x14ac:dyDescent="0.2">
      <c r="O50062" s="62"/>
    </row>
    <row r="50063" spans="15:15" x14ac:dyDescent="0.2">
      <c r="O50063" s="62"/>
    </row>
    <row r="50064" spans="15:15" x14ac:dyDescent="0.2">
      <c r="O50064" s="62"/>
    </row>
    <row r="50065" spans="15:15" x14ac:dyDescent="0.2">
      <c r="O50065" s="62"/>
    </row>
    <row r="50066" spans="15:15" x14ac:dyDescent="0.2">
      <c r="O50066" s="62"/>
    </row>
    <row r="50067" spans="15:15" x14ac:dyDescent="0.2">
      <c r="O50067" s="62"/>
    </row>
    <row r="50068" spans="15:15" x14ac:dyDescent="0.2">
      <c r="O50068" s="62"/>
    </row>
    <row r="50069" spans="15:15" x14ac:dyDescent="0.2">
      <c r="O50069" s="62"/>
    </row>
    <row r="50070" spans="15:15" x14ac:dyDescent="0.2">
      <c r="O50070" s="62"/>
    </row>
    <row r="50071" spans="15:15" x14ac:dyDescent="0.2">
      <c r="O50071" s="62"/>
    </row>
    <row r="50072" spans="15:15" x14ac:dyDescent="0.2">
      <c r="O50072" s="62"/>
    </row>
    <row r="50073" spans="15:15" x14ac:dyDescent="0.2">
      <c r="O50073" s="62"/>
    </row>
    <row r="50074" spans="15:15" x14ac:dyDescent="0.2">
      <c r="O50074" s="62"/>
    </row>
    <row r="50075" spans="15:15" x14ac:dyDescent="0.2">
      <c r="O50075" s="62"/>
    </row>
    <row r="50076" spans="15:15" x14ac:dyDescent="0.2">
      <c r="O50076" s="62"/>
    </row>
    <row r="50077" spans="15:15" x14ac:dyDescent="0.2">
      <c r="O50077" s="62"/>
    </row>
    <row r="50078" spans="15:15" x14ac:dyDescent="0.2">
      <c r="O50078" s="62"/>
    </row>
    <row r="50079" spans="15:15" x14ac:dyDescent="0.2">
      <c r="O50079" s="62"/>
    </row>
    <row r="50080" spans="15:15" x14ac:dyDescent="0.2">
      <c r="O50080" s="62"/>
    </row>
    <row r="50081" spans="15:15" x14ac:dyDescent="0.2">
      <c r="O50081" s="62"/>
    </row>
    <row r="50082" spans="15:15" x14ac:dyDescent="0.2">
      <c r="O50082" s="62"/>
    </row>
    <row r="50083" spans="15:15" x14ac:dyDescent="0.2">
      <c r="O50083" s="62"/>
    </row>
    <row r="50084" spans="15:15" x14ac:dyDescent="0.2">
      <c r="O50084" s="62"/>
    </row>
    <row r="50085" spans="15:15" x14ac:dyDescent="0.2">
      <c r="O50085" s="62"/>
    </row>
    <row r="50086" spans="15:15" x14ac:dyDescent="0.2">
      <c r="O50086" s="62"/>
    </row>
    <row r="50087" spans="15:15" x14ac:dyDescent="0.2">
      <c r="O50087" s="62"/>
    </row>
    <row r="50088" spans="15:15" x14ac:dyDescent="0.2">
      <c r="O50088" s="62"/>
    </row>
    <row r="50089" spans="15:15" x14ac:dyDescent="0.2">
      <c r="O50089" s="62"/>
    </row>
    <row r="50090" spans="15:15" x14ac:dyDescent="0.2">
      <c r="O50090" s="62"/>
    </row>
    <row r="50091" spans="15:15" x14ac:dyDescent="0.2">
      <c r="O50091" s="62"/>
    </row>
    <row r="50092" spans="15:15" x14ac:dyDescent="0.2">
      <c r="O50092" s="62"/>
    </row>
    <row r="50093" spans="15:15" x14ac:dyDescent="0.2">
      <c r="O50093" s="62"/>
    </row>
    <row r="50094" spans="15:15" x14ac:dyDescent="0.2">
      <c r="O50094" s="62"/>
    </row>
    <row r="50095" spans="15:15" x14ac:dyDescent="0.2">
      <c r="O50095" s="62"/>
    </row>
    <row r="50096" spans="15:15" x14ac:dyDescent="0.2">
      <c r="O50096" s="62"/>
    </row>
    <row r="50097" spans="15:15" x14ac:dyDescent="0.2">
      <c r="O50097" s="62"/>
    </row>
    <row r="50098" spans="15:15" x14ac:dyDescent="0.2">
      <c r="O50098" s="62"/>
    </row>
    <row r="50099" spans="15:15" x14ac:dyDescent="0.2">
      <c r="O50099" s="62"/>
    </row>
    <row r="50100" spans="15:15" x14ac:dyDescent="0.2">
      <c r="O50100" s="62"/>
    </row>
    <row r="50101" spans="15:15" x14ac:dyDescent="0.2">
      <c r="O50101" s="62"/>
    </row>
    <row r="50102" spans="15:15" x14ac:dyDescent="0.2">
      <c r="O50102" s="62"/>
    </row>
    <row r="50103" spans="15:15" x14ac:dyDescent="0.2">
      <c r="O50103" s="62"/>
    </row>
    <row r="50104" spans="15:15" x14ac:dyDescent="0.2">
      <c r="O50104" s="62"/>
    </row>
    <row r="50105" spans="15:15" x14ac:dyDescent="0.2">
      <c r="O50105" s="62"/>
    </row>
    <row r="50106" spans="15:15" x14ac:dyDescent="0.2">
      <c r="O50106" s="62"/>
    </row>
    <row r="50107" spans="15:15" x14ac:dyDescent="0.2">
      <c r="O50107" s="62"/>
    </row>
    <row r="50108" spans="15:15" x14ac:dyDescent="0.2">
      <c r="O50108" s="62"/>
    </row>
    <row r="50109" spans="15:15" x14ac:dyDescent="0.2">
      <c r="O50109" s="62"/>
    </row>
    <row r="50110" spans="15:15" x14ac:dyDescent="0.2">
      <c r="O50110" s="62"/>
    </row>
    <row r="50111" spans="15:15" x14ac:dyDescent="0.2">
      <c r="O50111" s="62"/>
    </row>
    <row r="50112" spans="15:15" x14ac:dyDescent="0.2">
      <c r="O50112" s="62"/>
    </row>
    <row r="50113" spans="15:15" x14ac:dyDescent="0.2">
      <c r="O50113" s="62"/>
    </row>
    <row r="50114" spans="15:15" x14ac:dyDescent="0.2">
      <c r="O50114" s="62"/>
    </row>
    <row r="50115" spans="15:15" x14ac:dyDescent="0.2">
      <c r="O50115" s="62"/>
    </row>
    <row r="50116" spans="15:15" x14ac:dyDescent="0.2">
      <c r="O50116" s="62"/>
    </row>
    <row r="50117" spans="15:15" x14ac:dyDescent="0.2">
      <c r="O50117" s="62"/>
    </row>
    <row r="50118" spans="15:15" x14ac:dyDescent="0.2">
      <c r="O50118" s="62"/>
    </row>
    <row r="50119" spans="15:15" x14ac:dyDescent="0.2">
      <c r="O50119" s="62"/>
    </row>
    <row r="50120" spans="15:15" x14ac:dyDescent="0.2">
      <c r="O50120" s="62"/>
    </row>
    <row r="50121" spans="15:15" x14ac:dyDescent="0.2">
      <c r="O50121" s="62"/>
    </row>
    <row r="50122" spans="15:15" x14ac:dyDescent="0.2">
      <c r="O50122" s="62"/>
    </row>
    <row r="50123" spans="15:15" x14ac:dyDescent="0.2">
      <c r="O50123" s="62"/>
    </row>
    <row r="50124" spans="15:15" x14ac:dyDescent="0.2">
      <c r="O50124" s="62"/>
    </row>
    <row r="50125" spans="15:15" x14ac:dyDescent="0.2">
      <c r="O50125" s="62"/>
    </row>
    <row r="50126" spans="15:15" x14ac:dyDescent="0.2">
      <c r="O50126" s="62"/>
    </row>
    <row r="50127" spans="15:15" x14ac:dyDescent="0.2">
      <c r="O50127" s="62"/>
    </row>
    <row r="50128" spans="15:15" x14ac:dyDescent="0.2">
      <c r="O50128" s="62"/>
    </row>
    <row r="50129" spans="15:15" x14ac:dyDescent="0.2">
      <c r="O50129" s="62"/>
    </row>
    <row r="50130" spans="15:15" x14ac:dyDescent="0.2">
      <c r="O50130" s="62"/>
    </row>
    <row r="50131" spans="15:15" x14ac:dyDescent="0.2">
      <c r="O50131" s="62"/>
    </row>
    <row r="50132" spans="15:15" x14ac:dyDescent="0.2">
      <c r="O50132" s="62"/>
    </row>
    <row r="50133" spans="15:15" x14ac:dyDescent="0.2">
      <c r="O50133" s="62"/>
    </row>
    <row r="50134" spans="15:15" x14ac:dyDescent="0.2">
      <c r="O50134" s="62"/>
    </row>
    <row r="50135" spans="15:15" x14ac:dyDescent="0.2">
      <c r="O50135" s="62"/>
    </row>
    <row r="50136" spans="15:15" x14ac:dyDescent="0.2">
      <c r="O50136" s="62"/>
    </row>
    <row r="50137" spans="15:15" x14ac:dyDescent="0.2">
      <c r="O50137" s="62"/>
    </row>
    <row r="50138" spans="15:15" x14ac:dyDescent="0.2">
      <c r="O50138" s="62"/>
    </row>
    <row r="50139" spans="15:15" x14ac:dyDescent="0.2">
      <c r="O50139" s="62"/>
    </row>
    <row r="50140" spans="15:15" x14ac:dyDescent="0.2">
      <c r="O50140" s="62"/>
    </row>
    <row r="50141" spans="15:15" x14ac:dyDescent="0.2">
      <c r="O50141" s="62"/>
    </row>
    <row r="50142" spans="15:15" x14ac:dyDescent="0.2">
      <c r="O50142" s="62"/>
    </row>
    <row r="50143" spans="15:15" x14ac:dyDescent="0.2">
      <c r="O50143" s="62"/>
    </row>
    <row r="50144" spans="15:15" x14ac:dyDescent="0.2">
      <c r="O50144" s="62"/>
    </row>
    <row r="50145" spans="15:15" x14ac:dyDescent="0.2">
      <c r="O50145" s="62"/>
    </row>
    <row r="50146" spans="15:15" x14ac:dyDescent="0.2">
      <c r="O50146" s="62"/>
    </row>
    <row r="50147" spans="15:15" x14ac:dyDescent="0.2">
      <c r="O50147" s="62"/>
    </row>
    <row r="50148" spans="15:15" x14ac:dyDescent="0.2">
      <c r="O50148" s="62"/>
    </row>
    <row r="50149" spans="15:15" x14ac:dyDescent="0.2">
      <c r="O50149" s="62"/>
    </row>
    <row r="50150" spans="15:15" x14ac:dyDescent="0.2">
      <c r="O50150" s="62"/>
    </row>
    <row r="50151" spans="15:15" x14ac:dyDescent="0.2">
      <c r="O50151" s="62"/>
    </row>
    <row r="50152" spans="15:15" x14ac:dyDescent="0.2">
      <c r="O50152" s="62"/>
    </row>
    <row r="50153" spans="15:15" x14ac:dyDescent="0.2">
      <c r="O50153" s="62"/>
    </row>
    <row r="50154" spans="15:15" x14ac:dyDescent="0.2">
      <c r="O50154" s="62"/>
    </row>
    <row r="50155" spans="15:15" x14ac:dyDescent="0.2">
      <c r="O50155" s="62"/>
    </row>
    <row r="50156" spans="15:15" x14ac:dyDescent="0.2">
      <c r="O50156" s="62"/>
    </row>
    <row r="50157" spans="15:15" x14ac:dyDescent="0.2">
      <c r="O50157" s="62"/>
    </row>
    <row r="50158" spans="15:15" x14ac:dyDescent="0.2">
      <c r="O50158" s="62"/>
    </row>
    <row r="50159" spans="15:15" x14ac:dyDescent="0.2">
      <c r="O50159" s="62"/>
    </row>
    <row r="50160" spans="15:15" x14ac:dyDescent="0.2">
      <c r="O50160" s="62"/>
    </row>
    <row r="50161" spans="15:15" x14ac:dyDescent="0.2">
      <c r="O50161" s="62"/>
    </row>
    <row r="50162" spans="15:15" x14ac:dyDescent="0.2">
      <c r="O50162" s="62"/>
    </row>
    <row r="50163" spans="15:15" x14ac:dyDescent="0.2">
      <c r="O50163" s="62"/>
    </row>
    <row r="50164" spans="15:15" x14ac:dyDescent="0.2">
      <c r="O50164" s="62"/>
    </row>
    <row r="50165" spans="15:15" x14ac:dyDescent="0.2">
      <c r="O50165" s="62"/>
    </row>
    <row r="50166" spans="15:15" x14ac:dyDescent="0.2">
      <c r="O50166" s="62"/>
    </row>
    <row r="50167" spans="15:15" x14ac:dyDescent="0.2">
      <c r="O50167" s="62"/>
    </row>
    <row r="50168" spans="15:15" x14ac:dyDescent="0.2">
      <c r="O50168" s="62"/>
    </row>
    <row r="50169" spans="15:15" x14ac:dyDescent="0.2">
      <c r="O50169" s="62"/>
    </row>
    <row r="50170" spans="15:15" x14ac:dyDescent="0.2">
      <c r="O50170" s="62"/>
    </row>
    <row r="50171" spans="15:15" x14ac:dyDescent="0.2">
      <c r="O50171" s="62"/>
    </row>
    <row r="50172" spans="15:15" x14ac:dyDescent="0.2">
      <c r="O50172" s="62"/>
    </row>
    <row r="50173" spans="15:15" x14ac:dyDescent="0.2">
      <c r="O50173" s="62"/>
    </row>
    <row r="50174" spans="15:15" x14ac:dyDescent="0.2">
      <c r="O50174" s="62"/>
    </row>
    <row r="50175" spans="15:15" x14ac:dyDescent="0.2">
      <c r="O50175" s="62"/>
    </row>
    <row r="50176" spans="15:15" x14ac:dyDescent="0.2">
      <c r="O50176" s="62"/>
    </row>
    <row r="50177" spans="15:15" x14ac:dyDescent="0.2">
      <c r="O50177" s="62"/>
    </row>
    <row r="50178" spans="15:15" x14ac:dyDescent="0.2">
      <c r="O50178" s="62"/>
    </row>
    <row r="50179" spans="15:15" x14ac:dyDescent="0.2">
      <c r="O50179" s="62"/>
    </row>
    <row r="50180" spans="15:15" x14ac:dyDescent="0.2">
      <c r="O50180" s="62"/>
    </row>
    <row r="50181" spans="15:15" x14ac:dyDescent="0.2">
      <c r="O50181" s="62"/>
    </row>
    <row r="50182" spans="15:15" x14ac:dyDescent="0.2">
      <c r="O50182" s="62"/>
    </row>
    <row r="50183" spans="15:15" x14ac:dyDescent="0.2">
      <c r="O50183" s="62"/>
    </row>
    <row r="50184" spans="15:15" x14ac:dyDescent="0.2">
      <c r="O50184" s="62"/>
    </row>
    <row r="50185" spans="15:15" x14ac:dyDescent="0.2">
      <c r="O50185" s="62"/>
    </row>
    <row r="50186" spans="15:15" x14ac:dyDescent="0.2">
      <c r="O50186" s="62"/>
    </row>
    <row r="50187" spans="15:15" x14ac:dyDescent="0.2">
      <c r="O50187" s="62"/>
    </row>
    <row r="50188" spans="15:15" x14ac:dyDescent="0.2">
      <c r="O50188" s="62"/>
    </row>
    <row r="50189" spans="15:15" x14ac:dyDescent="0.2">
      <c r="O50189" s="62"/>
    </row>
    <row r="50190" spans="15:15" x14ac:dyDescent="0.2">
      <c r="O50190" s="62"/>
    </row>
    <row r="50191" spans="15:15" x14ac:dyDescent="0.2">
      <c r="O50191" s="62"/>
    </row>
    <row r="50192" spans="15:15" x14ac:dyDescent="0.2">
      <c r="O50192" s="62"/>
    </row>
    <row r="50193" spans="15:15" x14ac:dyDescent="0.2">
      <c r="O50193" s="62"/>
    </row>
    <row r="50194" spans="15:15" x14ac:dyDescent="0.2">
      <c r="O50194" s="62"/>
    </row>
    <row r="50195" spans="15:15" x14ac:dyDescent="0.2">
      <c r="O50195" s="62"/>
    </row>
    <row r="50196" spans="15:15" x14ac:dyDescent="0.2">
      <c r="O50196" s="62"/>
    </row>
    <row r="50197" spans="15:15" x14ac:dyDescent="0.2">
      <c r="O50197" s="62"/>
    </row>
    <row r="50198" spans="15:15" x14ac:dyDescent="0.2">
      <c r="O50198" s="62"/>
    </row>
    <row r="50199" spans="15:15" x14ac:dyDescent="0.2">
      <c r="O50199" s="62"/>
    </row>
    <row r="50200" spans="15:15" x14ac:dyDescent="0.2">
      <c r="O50200" s="62"/>
    </row>
    <row r="50201" spans="15:15" x14ac:dyDescent="0.2">
      <c r="O50201" s="62"/>
    </row>
    <row r="50202" spans="15:15" x14ac:dyDescent="0.2">
      <c r="O50202" s="62"/>
    </row>
    <row r="50203" spans="15:15" x14ac:dyDescent="0.2">
      <c r="O50203" s="62"/>
    </row>
    <row r="50204" spans="15:15" x14ac:dyDescent="0.2">
      <c r="O50204" s="62"/>
    </row>
    <row r="50205" spans="15:15" x14ac:dyDescent="0.2">
      <c r="O50205" s="62"/>
    </row>
    <row r="50206" spans="15:15" x14ac:dyDescent="0.2">
      <c r="O50206" s="62"/>
    </row>
    <row r="50207" spans="15:15" x14ac:dyDescent="0.2">
      <c r="O50207" s="62"/>
    </row>
    <row r="50208" spans="15:15" x14ac:dyDescent="0.2">
      <c r="O50208" s="62"/>
    </row>
    <row r="50209" spans="15:15" x14ac:dyDescent="0.2">
      <c r="O50209" s="62"/>
    </row>
    <row r="50210" spans="15:15" x14ac:dyDescent="0.2">
      <c r="O50210" s="62"/>
    </row>
    <row r="50211" spans="15:15" x14ac:dyDescent="0.2">
      <c r="O50211" s="62"/>
    </row>
    <row r="50212" spans="15:15" x14ac:dyDescent="0.2">
      <c r="O50212" s="62"/>
    </row>
    <row r="50213" spans="15:15" x14ac:dyDescent="0.2">
      <c r="O50213" s="62"/>
    </row>
    <row r="50214" spans="15:15" x14ac:dyDescent="0.2">
      <c r="O50214" s="62"/>
    </row>
    <row r="50215" spans="15:15" x14ac:dyDescent="0.2">
      <c r="O50215" s="62"/>
    </row>
    <row r="50216" spans="15:15" x14ac:dyDescent="0.2">
      <c r="O50216" s="62"/>
    </row>
    <row r="50217" spans="15:15" x14ac:dyDescent="0.2">
      <c r="O50217" s="62"/>
    </row>
    <row r="50218" spans="15:15" x14ac:dyDescent="0.2">
      <c r="O50218" s="62"/>
    </row>
    <row r="50219" spans="15:15" x14ac:dyDescent="0.2">
      <c r="O50219" s="62"/>
    </row>
    <row r="50220" spans="15:15" x14ac:dyDescent="0.2">
      <c r="O50220" s="62"/>
    </row>
    <row r="50221" spans="15:15" x14ac:dyDescent="0.2">
      <c r="O50221" s="62"/>
    </row>
    <row r="50222" spans="15:15" x14ac:dyDescent="0.2">
      <c r="O50222" s="62"/>
    </row>
    <row r="50223" spans="15:15" x14ac:dyDescent="0.2">
      <c r="O50223" s="62"/>
    </row>
    <row r="50224" spans="15:15" x14ac:dyDescent="0.2">
      <c r="O50224" s="62"/>
    </row>
    <row r="50225" spans="15:15" x14ac:dyDescent="0.2">
      <c r="O50225" s="62"/>
    </row>
    <row r="50226" spans="15:15" x14ac:dyDescent="0.2">
      <c r="O50226" s="62"/>
    </row>
    <row r="50227" spans="15:15" x14ac:dyDescent="0.2">
      <c r="O50227" s="62"/>
    </row>
    <row r="50228" spans="15:15" x14ac:dyDescent="0.2">
      <c r="O50228" s="62"/>
    </row>
    <row r="50229" spans="15:15" x14ac:dyDescent="0.2">
      <c r="O50229" s="62"/>
    </row>
    <row r="50230" spans="15:15" x14ac:dyDescent="0.2">
      <c r="O50230" s="62"/>
    </row>
    <row r="50231" spans="15:15" x14ac:dyDescent="0.2">
      <c r="O50231" s="62"/>
    </row>
    <row r="50232" spans="15:15" x14ac:dyDescent="0.2">
      <c r="O50232" s="62"/>
    </row>
    <row r="50233" spans="15:15" x14ac:dyDescent="0.2">
      <c r="O50233" s="62"/>
    </row>
    <row r="50234" spans="15:15" x14ac:dyDescent="0.2">
      <c r="O50234" s="62"/>
    </row>
    <row r="50235" spans="15:15" x14ac:dyDescent="0.2">
      <c r="O50235" s="62"/>
    </row>
    <row r="50236" spans="15:15" x14ac:dyDescent="0.2">
      <c r="O50236" s="62"/>
    </row>
    <row r="50237" spans="15:15" x14ac:dyDescent="0.2">
      <c r="O50237" s="62"/>
    </row>
    <row r="50238" spans="15:15" x14ac:dyDescent="0.2">
      <c r="O50238" s="62"/>
    </row>
    <row r="50239" spans="15:15" x14ac:dyDescent="0.2">
      <c r="O50239" s="62"/>
    </row>
    <row r="50240" spans="15:15" x14ac:dyDescent="0.2">
      <c r="O50240" s="62"/>
    </row>
    <row r="50241" spans="15:15" x14ac:dyDescent="0.2">
      <c r="O50241" s="62"/>
    </row>
    <row r="50242" spans="15:15" x14ac:dyDescent="0.2">
      <c r="O50242" s="62"/>
    </row>
    <row r="50243" spans="15:15" x14ac:dyDescent="0.2">
      <c r="O50243" s="62"/>
    </row>
    <row r="50244" spans="15:15" x14ac:dyDescent="0.2">
      <c r="O50244" s="62"/>
    </row>
    <row r="50245" spans="15:15" x14ac:dyDescent="0.2">
      <c r="O50245" s="62"/>
    </row>
    <row r="50246" spans="15:15" x14ac:dyDescent="0.2">
      <c r="O50246" s="62"/>
    </row>
    <row r="50247" spans="15:15" x14ac:dyDescent="0.2">
      <c r="O50247" s="62"/>
    </row>
    <row r="50248" spans="15:15" x14ac:dyDescent="0.2">
      <c r="O50248" s="62"/>
    </row>
    <row r="50249" spans="15:15" x14ac:dyDescent="0.2">
      <c r="O50249" s="62"/>
    </row>
    <row r="50250" spans="15:15" x14ac:dyDescent="0.2">
      <c r="O50250" s="62"/>
    </row>
    <row r="50251" spans="15:15" x14ac:dyDescent="0.2">
      <c r="O50251" s="62"/>
    </row>
    <row r="50252" spans="15:15" x14ac:dyDescent="0.2">
      <c r="O50252" s="62"/>
    </row>
    <row r="50253" spans="15:15" x14ac:dyDescent="0.2">
      <c r="O50253" s="62"/>
    </row>
    <row r="50254" spans="15:15" x14ac:dyDescent="0.2">
      <c r="O50254" s="62"/>
    </row>
    <row r="50255" spans="15:15" x14ac:dyDescent="0.2">
      <c r="O50255" s="62"/>
    </row>
    <row r="50256" spans="15:15" x14ac:dyDescent="0.2">
      <c r="O50256" s="62"/>
    </row>
    <row r="50257" spans="15:15" x14ac:dyDescent="0.2">
      <c r="O50257" s="62"/>
    </row>
    <row r="50258" spans="15:15" x14ac:dyDescent="0.2">
      <c r="O50258" s="62"/>
    </row>
    <row r="50259" spans="15:15" x14ac:dyDescent="0.2">
      <c r="O50259" s="62"/>
    </row>
    <row r="50260" spans="15:15" x14ac:dyDescent="0.2">
      <c r="O50260" s="62"/>
    </row>
    <row r="50261" spans="15:15" x14ac:dyDescent="0.2">
      <c r="O50261" s="62"/>
    </row>
    <row r="50262" spans="15:15" x14ac:dyDescent="0.2">
      <c r="O50262" s="62"/>
    </row>
    <row r="50263" spans="15:15" x14ac:dyDescent="0.2">
      <c r="O50263" s="62"/>
    </row>
    <row r="50264" spans="15:15" x14ac:dyDescent="0.2">
      <c r="O50264" s="62"/>
    </row>
    <row r="50265" spans="15:15" x14ac:dyDescent="0.2">
      <c r="O50265" s="62"/>
    </row>
    <row r="50266" spans="15:15" x14ac:dyDescent="0.2">
      <c r="O50266" s="62"/>
    </row>
    <row r="50267" spans="15:15" x14ac:dyDescent="0.2">
      <c r="O50267" s="62"/>
    </row>
    <row r="50268" spans="15:15" x14ac:dyDescent="0.2">
      <c r="O50268" s="62"/>
    </row>
    <row r="50269" spans="15:15" x14ac:dyDescent="0.2">
      <c r="O50269" s="62"/>
    </row>
    <row r="50270" spans="15:15" x14ac:dyDescent="0.2">
      <c r="O50270" s="62"/>
    </row>
    <row r="50271" spans="15:15" x14ac:dyDescent="0.2">
      <c r="O50271" s="62"/>
    </row>
    <row r="50272" spans="15:15" x14ac:dyDescent="0.2">
      <c r="O50272" s="62"/>
    </row>
    <row r="50273" spans="15:15" x14ac:dyDescent="0.2">
      <c r="O50273" s="62"/>
    </row>
    <row r="50274" spans="15:15" x14ac:dyDescent="0.2">
      <c r="O50274" s="62"/>
    </row>
    <row r="50275" spans="15:15" x14ac:dyDescent="0.2">
      <c r="O50275" s="62"/>
    </row>
    <row r="50276" spans="15:15" x14ac:dyDescent="0.2">
      <c r="O50276" s="62"/>
    </row>
    <row r="50277" spans="15:15" x14ac:dyDescent="0.2">
      <c r="O50277" s="62"/>
    </row>
    <row r="50278" spans="15:15" x14ac:dyDescent="0.2">
      <c r="O50278" s="62"/>
    </row>
    <row r="50279" spans="15:15" x14ac:dyDescent="0.2">
      <c r="O50279" s="62"/>
    </row>
    <row r="50280" spans="15:15" x14ac:dyDescent="0.2">
      <c r="O50280" s="62"/>
    </row>
    <row r="50281" spans="15:15" x14ac:dyDescent="0.2">
      <c r="O50281" s="62"/>
    </row>
    <row r="50282" spans="15:15" x14ac:dyDescent="0.2">
      <c r="O50282" s="62"/>
    </row>
    <row r="50283" spans="15:15" x14ac:dyDescent="0.2">
      <c r="O50283" s="62"/>
    </row>
    <row r="50284" spans="15:15" x14ac:dyDescent="0.2">
      <c r="O50284" s="62"/>
    </row>
    <row r="50285" spans="15:15" x14ac:dyDescent="0.2">
      <c r="O50285" s="62"/>
    </row>
    <row r="50286" spans="15:15" x14ac:dyDescent="0.2">
      <c r="O50286" s="62"/>
    </row>
    <row r="50287" spans="15:15" x14ac:dyDescent="0.2">
      <c r="O50287" s="62"/>
    </row>
    <row r="50288" spans="15:15" x14ac:dyDescent="0.2">
      <c r="O50288" s="62"/>
    </row>
    <row r="50289" spans="15:15" x14ac:dyDescent="0.2">
      <c r="O50289" s="62"/>
    </row>
    <row r="50290" spans="15:15" x14ac:dyDescent="0.2">
      <c r="O50290" s="62"/>
    </row>
    <row r="50291" spans="15:15" x14ac:dyDescent="0.2">
      <c r="O50291" s="62"/>
    </row>
    <row r="50292" spans="15:15" x14ac:dyDescent="0.2">
      <c r="O50292" s="62"/>
    </row>
    <row r="50293" spans="15:15" x14ac:dyDescent="0.2">
      <c r="O50293" s="62"/>
    </row>
    <row r="50294" spans="15:15" x14ac:dyDescent="0.2">
      <c r="O50294" s="62"/>
    </row>
    <row r="50295" spans="15:15" x14ac:dyDescent="0.2">
      <c r="O50295" s="62"/>
    </row>
    <row r="50296" spans="15:15" x14ac:dyDescent="0.2">
      <c r="O50296" s="62"/>
    </row>
    <row r="50297" spans="15:15" x14ac:dyDescent="0.2">
      <c r="O50297" s="62"/>
    </row>
    <row r="50298" spans="15:15" x14ac:dyDescent="0.2">
      <c r="O50298" s="62"/>
    </row>
    <row r="50299" spans="15:15" x14ac:dyDescent="0.2">
      <c r="O50299" s="62"/>
    </row>
    <row r="50300" spans="15:15" x14ac:dyDescent="0.2">
      <c r="O50300" s="62"/>
    </row>
    <row r="50301" spans="15:15" x14ac:dyDescent="0.2">
      <c r="O50301" s="62"/>
    </row>
    <row r="50302" spans="15:15" x14ac:dyDescent="0.2">
      <c r="O50302" s="62"/>
    </row>
    <row r="50303" spans="15:15" x14ac:dyDescent="0.2">
      <c r="O50303" s="62"/>
    </row>
    <row r="50304" spans="15:15" x14ac:dyDescent="0.2">
      <c r="O50304" s="62"/>
    </row>
    <row r="50305" spans="15:15" x14ac:dyDescent="0.2">
      <c r="O50305" s="62"/>
    </row>
    <row r="50306" spans="15:15" x14ac:dyDescent="0.2">
      <c r="O50306" s="62"/>
    </row>
    <row r="50307" spans="15:15" x14ac:dyDescent="0.2">
      <c r="O50307" s="62"/>
    </row>
    <row r="50308" spans="15:15" x14ac:dyDescent="0.2">
      <c r="O50308" s="62"/>
    </row>
    <row r="50309" spans="15:15" x14ac:dyDescent="0.2">
      <c r="O50309" s="62"/>
    </row>
    <row r="50310" spans="15:15" x14ac:dyDescent="0.2">
      <c r="O50310" s="62"/>
    </row>
    <row r="50311" spans="15:15" x14ac:dyDescent="0.2">
      <c r="O50311" s="62"/>
    </row>
    <row r="50312" spans="15:15" x14ac:dyDescent="0.2">
      <c r="O50312" s="62"/>
    </row>
    <row r="50313" spans="15:15" x14ac:dyDescent="0.2">
      <c r="O50313" s="62"/>
    </row>
    <row r="50314" spans="15:15" x14ac:dyDescent="0.2">
      <c r="O50314" s="62"/>
    </row>
    <row r="50315" spans="15:15" x14ac:dyDescent="0.2">
      <c r="O50315" s="62"/>
    </row>
    <row r="50316" spans="15:15" x14ac:dyDescent="0.2">
      <c r="O50316" s="62"/>
    </row>
    <row r="50317" spans="15:15" x14ac:dyDescent="0.2">
      <c r="O50317" s="62"/>
    </row>
    <row r="50318" spans="15:15" x14ac:dyDescent="0.2">
      <c r="O50318" s="62"/>
    </row>
    <row r="50319" spans="15:15" x14ac:dyDescent="0.2">
      <c r="O50319" s="62"/>
    </row>
    <row r="50320" spans="15:15" x14ac:dyDescent="0.2">
      <c r="O50320" s="62"/>
    </row>
    <row r="50321" spans="15:15" x14ac:dyDescent="0.2">
      <c r="O50321" s="62"/>
    </row>
    <row r="50322" spans="15:15" x14ac:dyDescent="0.2">
      <c r="O50322" s="62"/>
    </row>
    <row r="50323" spans="15:15" x14ac:dyDescent="0.2">
      <c r="O50323" s="62"/>
    </row>
    <row r="50324" spans="15:15" x14ac:dyDescent="0.2">
      <c r="O50324" s="62"/>
    </row>
    <row r="50325" spans="15:15" x14ac:dyDescent="0.2">
      <c r="O50325" s="62"/>
    </row>
    <row r="50326" spans="15:15" x14ac:dyDescent="0.2">
      <c r="O50326" s="62"/>
    </row>
    <row r="50327" spans="15:15" x14ac:dyDescent="0.2">
      <c r="O50327" s="62"/>
    </row>
    <row r="50328" spans="15:15" x14ac:dyDescent="0.2">
      <c r="O50328" s="62"/>
    </row>
    <row r="50329" spans="15:15" x14ac:dyDescent="0.2">
      <c r="O50329" s="62"/>
    </row>
    <row r="50330" spans="15:15" x14ac:dyDescent="0.2">
      <c r="O50330" s="62"/>
    </row>
    <row r="50331" spans="15:15" x14ac:dyDescent="0.2">
      <c r="O50331" s="62"/>
    </row>
    <row r="50332" spans="15:15" x14ac:dyDescent="0.2">
      <c r="O50332" s="62"/>
    </row>
    <row r="50333" spans="15:15" x14ac:dyDescent="0.2">
      <c r="O50333" s="62"/>
    </row>
    <row r="50334" spans="15:15" x14ac:dyDescent="0.2">
      <c r="O50334" s="62"/>
    </row>
    <row r="50335" spans="15:15" x14ac:dyDescent="0.2">
      <c r="O50335" s="62"/>
    </row>
    <row r="50336" spans="15:15" x14ac:dyDescent="0.2">
      <c r="O50336" s="62"/>
    </row>
    <row r="50337" spans="15:15" x14ac:dyDescent="0.2">
      <c r="O50337" s="62"/>
    </row>
    <row r="50338" spans="15:15" x14ac:dyDescent="0.2">
      <c r="O50338" s="62"/>
    </row>
    <row r="50339" spans="15:15" x14ac:dyDescent="0.2">
      <c r="O50339" s="62"/>
    </row>
    <row r="50340" spans="15:15" x14ac:dyDescent="0.2">
      <c r="O50340" s="62"/>
    </row>
    <row r="50341" spans="15:15" x14ac:dyDescent="0.2">
      <c r="O50341" s="62"/>
    </row>
    <row r="50342" spans="15:15" x14ac:dyDescent="0.2">
      <c r="O50342" s="62"/>
    </row>
    <row r="50343" spans="15:15" x14ac:dyDescent="0.2">
      <c r="O50343" s="62"/>
    </row>
    <row r="50344" spans="15:15" x14ac:dyDescent="0.2">
      <c r="O50344" s="62"/>
    </row>
    <row r="50345" spans="15:15" x14ac:dyDescent="0.2">
      <c r="O50345" s="62"/>
    </row>
    <row r="50346" spans="15:15" x14ac:dyDescent="0.2">
      <c r="O50346" s="62"/>
    </row>
    <row r="50347" spans="15:15" x14ac:dyDescent="0.2">
      <c r="O50347" s="62"/>
    </row>
    <row r="50348" spans="15:15" x14ac:dyDescent="0.2">
      <c r="O50348" s="62"/>
    </row>
    <row r="50349" spans="15:15" x14ac:dyDescent="0.2">
      <c r="O50349" s="62"/>
    </row>
    <row r="50350" spans="15:15" x14ac:dyDescent="0.2">
      <c r="O50350" s="62"/>
    </row>
    <row r="50351" spans="15:15" x14ac:dyDescent="0.2">
      <c r="O50351" s="62"/>
    </row>
    <row r="50352" spans="15:15" x14ac:dyDescent="0.2">
      <c r="O50352" s="62"/>
    </row>
    <row r="50353" spans="15:15" x14ac:dyDescent="0.2">
      <c r="O50353" s="62"/>
    </row>
    <row r="50354" spans="15:15" x14ac:dyDescent="0.2">
      <c r="O50354" s="62"/>
    </row>
    <row r="50355" spans="15:15" x14ac:dyDescent="0.2">
      <c r="O50355" s="62"/>
    </row>
    <row r="50356" spans="15:15" x14ac:dyDescent="0.2">
      <c r="O50356" s="62"/>
    </row>
    <row r="50357" spans="15:15" x14ac:dyDescent="0.2">
      <c r="O50357" s="62"/>
    </row>
    <row r="50358" spans="15:15" x14ac:dyDescent="0.2">
      <c r="O50358" s="62"/>
    </row>
    <row r="50359" spans="15:15" x14ac:dyDescent="0.2">
      <c r="O50359" s="62"/>
    </row>
    <row r="50360" spans="15:15" x14ac:dyDescent="0.2">
      <c r="O50360" s="62"/>
    </row>
    <row r="50361" spans="15:15" x14ac:dyDescent="0.2">
      <c r="O50361" s="62"/>
    </row>
    <row r="50362" spans="15:15" x14ac:dyDescent="0.2">
      <c r="O50362" s="62"/>
    </row>
    <row r="50363" spans="15:15" x14ac:dyDescent="0.2">
      <c r="O50363" s="62"/>
    </row>
    <row r="50364" spans="15:15" x14ac:dyDescent="0.2">
      <c r="O50364" s="62"/>
    </row>
    <row r="50365" spans="15:15" x14ac:dyDescent="0.2">
      <c r="O50365" s="62"/>
    </row>
    <row r="50366" spans="15:15" x14ac:dyDescent="0.2">
      <c r="O50366" s="62"/>
    </row>
    <row r="50367" spans="15:15" x14ac:dyDescent="0.2">
      <c r="O50367" s="62"/>
    </row>
    <row r="50368" spans="15:15" x14ac:dyDescent="0.2">
      <c r="O50368" s="62"/>
    </row>
    <row r="50369" spans="15:15" x14ac:dyDescent="0.2">
      <c r="O50369" s="62"/>
    </row>
    <row r="50370" spans="15:15" x14ac:dyDescent="0.2">
      <c r="O50370" s="62"/>
    </row>
    <row r="50371" spans="15:15" x14ac:dyDescent="0.2">
      <c r="O50371" s="62"/>
    </row>
    <row r="50372" spans="15:15" x14ac:dyDescent="0.2">
      <c r="O50372" s="62"/>
    </row>
    <row r="50373" spans="15:15" x14ac:dyDescent="0.2">
      <c r="O50373" s="62"/>
    </row>
    <row r="50374" spans="15:15" x14ac:dyDescent="0.2">
      <c r="O50374" s="62"/>
    </row>
    <row r="50375" spans="15:15" x14ac:dyDescent="0.2">
      <c r="O50375" s="62"/>
    </row>
    <row r="50376" spans="15:15" x14ac:dyDescent="0.2">
      <c r="O50376" s="62"/>
    </row>
    <row r="50377" spans="15:15" x14ac:dyDescent="0.2">
      <c r="O50377" s="62"/>
    </row>
    <row r="50378" spans="15:15" x14ac:dyDescent="0.2">
      <c r="O50378" s="62"/>
    </row>
    <row r="50379" spans="15:15" x14ac:dyDescent="0.2">
      <c r="O50379" s="62"/>
    </row>
    <row r="50380" spans="15:15" x14ac:dyDescent="0.2">
      <c r="O50380" s="62"/>
    </row>
    <row r="50381" spans="15:15" x14ac:dyDescent="0.2">
      <c r="O50381" s="62"/>
    </row>
    <row r="50382" spans="15:15" x14ac:dyDescent="0.2">
      <c r="O50382" s="62"/>
    </row>
    <row r="50383" spans="15:15" x14ac:dyDescent="0.2">
      <c r="O50383" s="62"/>
    </row>
    <row r="50384" spans="15:15" x14ac:dyDescent="0.2">
      <c r="O50384" s="62"/>
    </row>
    <row r="50385" spans="15:15" x14ac:dyDescent="0.2">
      <c r="O50385" s="62"/>
    </row>
    <row r="50386" spans="15:15" x14ac:dyDescent="0.2">
      <c r="O50386" s="62"/>
    </row>
    <row r="50387" spans="15:15" x14ac:dyDescent="0.2">
      <c r="O50387" s="62"/>
    </row>
    <row r="50388" spans="15:15" x14ac:dyDescent="0.2">
      <c r="O50388" s="62"/>
    </row>
    <row r="50389" spans="15:15" x14ac:dyDescent="0.2">
      <c r="O50389" s="62"/>
    </row>
    <row r="50390" spans="15:15" x14ac:dyDescent="0.2">
      <c r="O50390" s="62"/>
    </row>
    <row r="50391" spans="15:15" x14ac:dyDescent="0.2">
      <c r="O50391" s="62"/>
    </row>
    <row r="50392" spans="15:15" x14ac:dyDescent="0.2">
      <c r="O50392" s="62"/>
    </row>
    <row r="50393" spans="15:15" x14ac:dyDescent="0.2">
      <c r="O50393" s="62"/>
    </row>
    <row r="50394" spans="15:15" x14ac:dyDescent="0.2">
      <c r="O50394" s="62"/>
    </row>
    <row r="50395" spans="15:15" x14ac:dyDescent="0.2">
      <c r="O50395" s="62"/>
    </row>
    <row r="50396" spans="15:15" x14ac:dyDescent="0.2">
      <c r="O50396" s="62"/>
    </row>
    <row r="50397" spans="15:15" x14ac:dyDescent="0.2">
      <c r="O50397" s="62"/>
    </row>
    <row r="50398" spans="15:15" x14ac:dyDescent="0.2">
      <c r="O50398" s="62"/>
    </row>
    <row r="50399" spans="15:15" x14ac:dyDescent="0.2">
      <c r="O50399" s="62"/>
    </row>
    <row r="50400" spans="15:15" x14ac:dyDescent="0.2">
      <c r="O50400" s="62"/>
    </row>
    <row r="50401" spans="15:15" x14ac:dyDescent="0.2">
      <c r="O50401" s="62"/>
    </row>
    <row r="50402" spans="15:15" x14ac:dyDescent="0.2">
      <c r="O50402" s="62"/>
    </row>
    <row r="50403" spans="15:15" x14ac:dyDescent="0.2">
      <c r="O50403" s="62"/>
    </row>
    <row r="50404" spans="15:15" x14ac:dyDescent="0.2">
      <c r="O50404" s="62"/>
    </row>
    <row r="50405" spans="15:15" x14ac:dyDescent="0.2">
      <c r="O50405" s="62"/>
    </row>
    <row r="50406" spans="15:15" x14ac:dyDescent="0.2">
      <c r="O50406" s="62"/>
    </row>
    <row r="50407" spans="15:15" x14ac:dyDescent="0.2">
      <c r="O50407" s="62"/>
    </row>
    <row r="50408" spans="15:15" x14ac:dyDescent="0.2">
      <c r="O50408" s="62"/>
    </row>
    <row r="50409" spans="15:15" x14ac:dyDescent="0.2">
      <c r="O50409" s="62"/>
    </row>
    <row r="50410" spans="15:15" x14ac:dyDescent="0.2">
      <c r="O50410" s="62"/>
    </row>
    <row r="50411" spans="15:15" x14ac:dyDescent="0.2">
      <c r="O50411" s="62"/>
    </row>
    <row r="50412" spans="15:15" x14ac:dyDescent="0.2">
      <c r="O50412" s="62"/>
    </row>
    <row r="50413" spans="15:15" x14ac:dyDescent="0.2">
      <c r="O50413" s="62"/>
    </row>
    <row r="50414" spans="15:15" x14ac:dyDescent="0.2">
      <c r="O50414" s="62"/>
    </row>
    <row r="50415" spans="15:15" x14ac:dyDescent="0.2">
      <c r="O50415" s="62"/>
    </row>
    <row r="50416" spans="15:15" x14ac:dyDescent="0.2">
      <c r="O50416" s="62"/>
    </row>
    <row r="50417" spans="15:15" x14ac:dyDescent="0.2">
      <c r="O50417" s="62"/>
    </row>
    <row r="50418" spans="15:15" x14ac:dyDescent="0.2">
      <c r="O50418" s="62"/>
    </row>
    <row r="50419" spans="15:15" x14ac:dyDescent="0.2">
      <c r="O50419" s="62"/>
    </row>
    <row r="50420" spans="15:15" x14ac:dyDescent="0.2">
      <c r="O50420" s="62"/>
    </row>
    <row r="50421" spans="15:15" x14ac:dyDescent="0.2">
      <c r="O50421" s="62"/>
    </row>
    <row r="50422" spans="15:15" x14ac:dyDescent="0.2">
      <c r="O50422" s="62"/>
    </row>
    <row r="50423" spans="15:15" x14ac:dyDescent="0.2">
      <c r="O50423" s="62"/>
    </row>
    <row r="50424" spans="15:15" x14ac:dyDescent="0.2">
      <c r="O50424" s="62"/>
    </row>
    <row r="50425" spans="15:15" x14ac:dyDescent="0.2">
      <c r="O50425" s="62"/>
    </row>
    <row r="50426" spans="15:15" x14ac:dyDescent="0.2">
      <c r="O50426" s="62"/>
    </row>
    <row r="50427" spans="15:15" x14ac:dyDescent="0.2">
      <c r="O50427" s="62"/>
    </row>
    <row r="50428" spans="15:15" x14ac:dyDescent="0.2">
      <c r="O50428" s="62"/>
    </row>
    <row r="50429" spans="15:15" x14ac:dyDescent="0.2">
      <c r="O50429" s="62"/>
    </row>
    <row r="50430" spans="15:15" x14ac:dyDescent="0.2">
      <c r="O50430" s="62"/>
    </row>
    <row r="50431" spans="15:15" x14ac:dyDescent="0.2">
      <c r="O50431" s="62"/>
    </row>
    <row r="50432" spans="15:15" x14ac:dyDescent="0.2">
      <c r="O50432" s="62"/>
    </row>
    <row r="50433" spans="15:15" x14ac:dyDescent="0.2">
      <c r="O50433" s="62"/>
    </row>
    <row r="50434" spans="15:15" x14ac:dyDescent="0.2">
      <c r="O50434" s="62"/>
    </row>
    <row r="50435" spans="15:15" x14ac:dyDescent="0.2">
      <c r="O50435" s="62"/>
    </row>
    <row r="50436" spans="15:15" x14ac:dyDescent="0.2">
      <c r="O50436" s="62"/>
    </row>
    <row r="50437" spans="15:15" x14ac:dyDescent="0.2">
      <c r="O50437" s="62"/>
    </row>
    <row r="50438" spans="15:15" x14ac:dyDescent="0.2">
      <c r="O50438" s="62"/>
    </row>
    <row r="50439" spans="15:15" x14ac:dyDescent="0.2">
      <c r="O50439" s="62"/>
    </row>
    <row r="50440" spans="15:15" x14ac:dyDescent="0.2">
      <c r="O50440" s="62"/>
    </row>
    <row r="50441" spans="15:15" x14ac:dyDescent="0.2">
      <c r="O50441" s="62"/>
    </row>
    <row r="50442" spans="15:15" x14ac:dyDescent="0.2">
      <c r="O50442" s="62"/>
    </row>
    <row r="50443" spans="15:15" x14ac:dyDescent="0.2">
      <c r="O50443" s="62"/>
    </row>
    <row r="50444" spans="15:15" x14ac:dyDescent="0.2">
      <c r="O50444" s="62"/>
    </row>
    <row r="50445" spans="15:15" x14ac:dyDescent="0.2">
      <c r="O50445" s="62"/>
    </row>
    <row r="50446" spans="15:15" x14ac:dyDescent="0.2">
      <c r="O50446" s="62"/>
    </row>
    <row r="50447" spans="15:15" x14ac:dyDescent="0.2">
      <c r="O50447" s="62"/>
    </row>
    <row r="50448" spans="15:15" x14ac:dyDescent="0.2">
      <c r="O50448" s="62"/>
    </row>
    <row r="50449" spans="15:15" x14ac:dyDescent="0.2">
      <c r="O50449" s="62"/>
    </row>
    <row r="50450" spans="15:15" x14ac:dyDescent="0.2">
      <c r="O50450" s="62"/>
    </row>
    <row r="50451" spans="15:15" x14ac:dyDescent="0.2">
      <c r="O50451" s="62"/>
    </row>
    <row r="50452" spans="15:15" x14ac:dyDescent="0.2">
      <c r="O50452" s="62"/>
    </row>
    <row r="50453" spans="15:15" x14ac:dyDescent="0.2">
      <c r="O50453" s="62"/>
    </row>
    <row r="50454" spans="15:15" x14ac:dyDescent="0.2">
      <c r="O50454" s="62"/>
    </row>
    <row r="50455" spans="15:15" x14ac:dyDescent="0.2">
      <c r="O50455" s="62"/>
    </row>
    <row r="50456" spans="15:15" x14ac:dyDescent="0.2">
      <c r="O50456" s="62"/>
    </row>
    <row r="50457" spans="15:15" x14ac:dyDescent="0.2">
      <c r="O50457" s="62"/>
    </row>
    <row r="50458" spans="15:15" x14ac:dyDescent="0.2">
      <c r="O50458" s="62"/>
    </row>
    <row r="50459" spans="15:15" x14ac:dyDescent="0.2">
      <c r="O50459" s="62"/>
    </row>
    <row r="50460" spans="15:15" x14ac:dyDescent="0.2">
      <c r="O50460" s="62"/>
    </row>
    <row r="50461" spans="15:15" x14ac:dyDescent="0.2">
      <c r="O50461" s="62"/>
    </row>
    <row r="50462" spans="15:15" x14ac:dyDescent="0.2">
      <c r="O50462" s="62"/>
    </row>
    <row r="50463" spans="15:15" x14ac:dyDescent="0.2">
      <c r="O50463" s="62"/>
    </row>
    <row r="50464" spans="15:15" x14ac:dyDescent="0.2">
      <c r="O50464" s="62"/>
    </row>
    <row r="50465" spans="15:15" x14ac:dyDescent="0.2">
      <c r="O50465" s="62"/>
    </row>
    <row r="50466" spans="15:15" x14ac:dyDescent="0.2">
      <c r="O50466" s="62"/>
    </row>
    <row r="50467" spans="15:15" x14ac:dyDescent="0.2">
      <c r="O50467" s="62"/>
    </row>
    <row r="50468" spans="15:15" x14ac:dyDescent="0.2">
      <c r="O50468" s="62"/>
    </row>
    <row r="50469" spans="15:15" x14ac:dyDescent="0.2">
      <c r="O50469" s="62"/>
    </row>
    <row r="50470" spans="15:15" x14ac:dyDescent="0.2">
      <c r="O50470" s="62"/>
    </row>
    <row r="50471" spans="15:15" x14ac:dyDescent="0.2">
      <c r="O50471" s="62"/>
    </row>
    <row r="50472" spans="15:15" x14ac:dyDescent="0.2">
      <c r="O50472" s="62"/>
    </row>
    <row r="50473" spans="15:15" x14ac:dyDescent="0.2">
      <c r="O50473" s="62"/>
    </row>
    <row r="50474" spans="15:15" x14ac:dyDescent="0.2">
      <c r="O50474" s="62"/>
    </row>
    <row r="50475" spans="15:15" x14ac:dyDescent="0.2">
      <c r="O50475" s="62"/>
    </row>
    <row r="50476" spans="15:15" x14ac:dyDescent="0.2">
      <c r="O50476" s="62"/>
    </row>
    <row r="50477" spans="15:15" x14ac:dyDescent="0.2">
      <c r="O50477" s="62"/>
    </row>
    <row r="50478" spans="15:15" x14ac:dyDescent="0.2">
      <c r="O50478" s="62"/>
    </row>
    <row r="50479" spans="15:15" x14ac:dyDescent="0.2">
      <c r="O50479" s="62"/>
    </row>
    <row r="50480" spans="15:15" x14ac:dyDescent="0.2">
      <c r="O50480" s="62"/>
    </row>
    <row r="50481" spans="15:15" x14ac:dyDescent="0.2">
      <c r="O50481" s="62"/>
    </row>
    <row r="50482" spans="15:15" x14ac:dyDescent="0.2">
      <c r="O50482" s="62"/>
    </row>
    <row r="50483" spans="15:15" x14ac:dyDescent="0.2">
      <c r="O50483" s="62"/>
    </row>
    <row r="50484" spans="15:15" x14ac:dyDescent="0.2">
      <c r="O50484" s="62"/>
    </row>
    <row r="50485" spans="15:15" x14ac:dyDescent="0.2">
      <c r="O50485" s="62"/>
    </row>
    <row r="50486" spans="15:15" x14ac:dyDescent="0.2">
      <c r="O50486" s="62"/>
    </row>
    <row r="50487" spans="15:15" x14ac:dyDescent="0.2">
      <c r="O50487" s="62"/>
    </row>
    <row r="50488" spans="15:15" x14ac:dyDescent="0.2">
      <c r="O50488" s="62"/>
    </row>
    <row r="50489" spans="15:15" x14ac:dyDescent="0.2">
      <c r="O50489" s="62"/>
    </row>
    <row r="50490" spans="15:15" x14ac:dyDescent="0.2">
      <c r="O50490" s="62"/>
    </row>
    <row r="50491" spans="15:15" x14ac:dyDescent="0.2">
      <c r="O50491" s="62"/>
    </row>
    <row r="50492" spans="15:15" x14ac:dyDescent="0.2">
      <c r="O50492" s="62"/>
    </row>
    <row r="50493" spans="15:15" x14ac:dyDescent="0.2">
      <c r="O50493" s="62"/>
    </row>
    <row r="50494" spans="15:15" x14ac:dyDescent="0.2">
      <c r="O50494" s="62"/>
    </row>
    <row r="50495" spans="15:15" x14ac:dyDescent="0.2">
      <c r="O50495" s="62"/>
    </row>
    <row r="50496" spans="15:15" x14ac:dyDescent="0.2">
      <c r="O50496" s="62"/>
    </row>
    <row r="50497" spans="15:15" x14ac:dyDescent="0.2">
      <c r="O50497" s="62"/>
    </row>
    <row r="50498" spans="15:15" x14ac:dyDescent="0.2">
      <c r="O50498" s="62"/>
    </row>
    <row r="50499" spans="15:15" x14ac:dyDescent="0.2">
      <c r="O50499" s="62"/>
    </row>
    <row r="50500" spans="15:15" x14ac:dyDescent="0.2">
      <c r="O50500" s="62"/>
    </row>
    <row r="50501" spans="15:15" x14ac:dyDescent="0.2">
      <c r="O50501" s="62"/>
    </row>
    <row r="50502" spans="15:15" x14ac:dyDescent="0.2">
      <c r="O50502" s="62"/>
    </row>
    <row r="50503" spans="15:15" x14ac:dyDescent="0.2">
      <c r="O50503" s="62"/>
    </row>
    <row r="50504" spans="15:15" x14ac:dyDescent="0.2">
      <c r="O50504" s="62"/>
    </row>
    <row r="50505" spans="15:15" x14ac:dyDescent="0.2">
      <c r="O50505" s="62"/>
    </row>
    <row r="50506" spans="15:15" x14ac:dyDescent="0.2">
      <c r="O50506" s="62"/>
    </row>
    <row r="50507" spans="15:15" x14ac:dyDescent="0.2">
      <c r="O50507" s="62"/>
    </row>
    <row r="50508" spans="15:15" x14ac:dyDescent="0.2">
      <c r="O50508" s="62"/>
    </row>
    <row r="50509" spans="15:15" x14ac:dyDescent="0.2">
      <c r="O50509" s="62"/>
    </row>
    <row r="50510" spans="15:15" x14ac:dyDescent="0.2">
      <c r="O50510" s="62"/>
    </row>
    <row r="50511" spans="15:15" x14ac:dyDescent="0.2">
      <c r="O50511" s="62"/>
    </row>
    <row r="50512" spans="15:15" x14ac:dyDescent="0.2">
      <c r="O50512" s="62"/>
    </row>
    <row r="50513" spans="15:15" x14ac:dyDescent="0.2">
      <c r="O50513" s="62"/>
    </row>
    <row r="50514" spans="15:15" x14ac:dyDescent="0.2">
      <c r="O50514" s="62"/>
    </row>
    <row r="50515" spans="15:15" x14ac:dyDescent="0.2">
      <c r="O50515" s="62"/>
    </row>
    <row r="50516" spans="15:15" x14ac:dyDescent="0.2">
      <c r="O50516" s="62"/>
    </row>
    <row r="50517" spans="15:15" x14ac:dyDescent="0.2">
      <c r="O50517" s="62"/>
    </row>
    <row r="50518" spans="15:15" x14ac:dyDescent="0.2">
      <c r="O50518" s="62"/>
    </row>
    <row r="50519" spans="15:15" x14ac:dyDescent="0.2">
      <c r="O50519" s="62"/>
    </row>
    <row r="50520" spans="15:15" x14ac:dyDescent="0.2">
      <c r="O50520" s="62"/>
    </row>
    <row r="50521" spans="15:15" x14ac:dyDescent="0.2">
      <c r="O50521" s="62"/>
    </row>
    <row r="50522" spans="15:15" x14ac:dyDescent="0.2">
      <c r="O50522" s="62"/>
    </row>
    <row r="50523" spans="15:15" x14ac:dyDescent="0.2">
      <c r="O50523" s="62"/>
    </row>
    <row r="50524" spans="15:15" x14ac:dyDescent="0.2">
      <c r="O50524" s="62"/>
    </row>
    <row r="50525" spans="15:15" x14ac:dyDescent="0.2">
      <c r="O50525" s="62"/>
    </row>
    <row r="50526" spans="15:15" x14ac:dyDescent="0.2">
      <c r="O50526" s="62"/>
    </row>
    <row r="50527" spans="15:15" x14ac:dyDescent="0.2">
      <c r="O50527" s="62"/>
    </row>
    <row r="50528" spans="15:15" x14ac:dyDescent="0.2">
      <c r="O50528" s="62"/>
    </row>
    <row r="50529" spans="15:15" x14ac:dyDescent="0.2">
      <c r="O50529" s="62"/>
    </row>
    <row r="50530" spans="15:15" x14ac:dyDescent="0.2">
      <c r="O50530" s="62"/>
    </row>
    <row r="50531" spans="15:15" x14ac:dyDescent="0.2">
      <c r="O50531" s="62"/>
    </row>
    <row r="50532" spans="15:15" x14ac:dyDescent="0.2">
      <c r="O50532" s="62"/>
    </row>
    <row r="50533" spans="15:15" x14ac:dyDescent="0.2">
      <c r="O50533" s="62"/>
    </row>
    <row r="50534" spans="15:15" x14ac:dyDescent="0.2">
      <c r="O50534" s="62"/>
    </row>
    <row r="50535" spans="15:15" x14ac:dyDescent="0.2">
      <c r="O50535" s="62"/>
    </row>
    <row r="50536" spans="15:15" x14ac:dyDescent="0.2">
      <c r="O50536" s="62"/>
    </row>
    <row r="50537" spans="15:15" x14ac:dyDescent="0.2">
      <c r="O50537" s="62"/>
    </row>
    <row r="50538" spans="15:15" x14ac:dyDescent="0.2">
      <c r="O50538" s="62"/>
    </row>
    <row r="50539" spans="15:15" x14ac:dyDescent="0.2">
      <c r="O50539" s="62"/>
    </row>
    <row r="50540" spans="15:15" x14ac:dyDescent="0.2">
      <c r="O50540" s="62"/>
    </row>
    <row r="50541" spans="15:15" x14ac:dyDescent="0.2">
      <c r="O50541" s="62"/>
    </row>
    <row r="50542" spans="15:15" x14ac:dyDescent="0.2">
      <c r="O50542" s="62"/>
    </row>
    <row r="50543" spans="15:15" x14ac:dyDescent="0.2">
      <c r="O50543" s="62"/>
    </row>
    <row r="50544" spans="15:15" x14ac:dyDescent="0.2">
      <c r="O50544" s="62"/>
    </row>
    <row r="50545" spans="15:15" x14ac:dyDescent="0.2">
      <c r="O50545" s="62"/>
    </row>
    <row r="50546" spans="15:15" x14ac:dyDescent="0.2">
      <c r="O50546" s="62"/>
    </row>
    <row r="50547" spans="15:15" x14ac:dyDescent="0.2">
      <c r="O50547" s="62"/>
    </row>
    <row r="50548" spans="15:15" x14ac:dyDescent="0.2">
      <c r="O50548" s="62"/>
    </row>
    <row r="50549" spans="15:15" x14ac:dyDescent="0.2">
      <c r="O50549" s="62"/>
    </row>
    <row r="50550" spans="15:15" x14ac:dyDescent="0.2">
      <c r="O50550" s="62"/>
    </row>
    <row r="50551" spans="15:15" x14ac:dyDescent="0.2">
      <c r="O50551" s="62"/>
    </row>
    <row r="50552" spans="15:15" x14ac:dyDescent="0.2">
      <c r="O50552" s="62"/>
    </row>
    <row r="50553" spans="15:15" x14ac:dyDescent="0.2">
      <c r="O50553" s="62"/>
    </row>
    <row r="50554" spans="15:15" x14ac:dyDescent="0.2">
      <c r="O50554" s="62"/>
    </row>
    <row r="50555" spans="15:15" x14ac:dyDescent="0.2">
      <c r="O50555" s="62"/>
    </row>
    <row r="50556" spans="15:15" x14ac:dyDescent="0.2">
      <c r="O50556" s="62"/>
    </row>
    <row r="50557" spans="15:15" x14ac:dyDescent="0.2">
      <c r="O50557" s="62"/>
    </row>
    <row r="50558" spans="15:15" x14ac:dyDescent="0.2">
      <c r="O50558" s="62"/>
    </row>
    <row r="50559" spans="15:15" x14ac:dyDescent="0.2">
      <c r="O50559" s="62"/>
    </row>
    <row r="50560" spans="15:15" x14ac:dyDescent="0.2">
      <c r="O50560" s="62"/>
    </row>
    <row r="50561" spans="15:15" x14ac:dyDescent="0.2">
      <c r="O50561" s="62"/>
    </row>
    <row r="50562" spans="15:15" x14ac:dyDescent="0.2">
      <c r="O50562" s="62"/>
    </row>
    <row r="50563" spans="15:15" x14ac:dyDescent="0.2">
      <c r="O50563" s="62"/>
    </row>
    <row r="50564" spans="15:15" x14ac:dyDescent="0.2">
      <c r="O50564" s="62"/>
    </row>
    <row r="50565" spans="15:15" x14ac:dyDescent="0.2">
      <c r="O50565" s="62"/>
    </row>
    <row r="50566" spans="15:15" x14ac:dyDescent="0.2">
      <c r="O50566" s="62"/>
    </row>
    <row r="50567" spans="15:15" x14ac:dyDescent="0.2">
      <c r="O50567" s="62"/>
    </row>
    <row r="50568" spans="15:15" x14ac:dyDescent="0.2">
      <c r="O50568" s="62"/>
    </row>
    <row r="50569" spans="15:15" x14ac:dyDescent="0.2">
      <c r="O50569" s="62"/>
    </row>
    <row r="50570" spans="15:15" x14ac:dyDescent="0.2">
      <c r="O50570" s="62"/>
    </row>
    <row r="50571" spans="15:15" x14ac:dyDescent="0.2">
      <c r="O50571" s="62"/>
    </row>
    <row r="50572" spans="15:15" x14ac:dyDescent="0.2">
      <c r="O50572" s="62"/>
    </row>
    <row r="50573" spans="15:15" x14ac:dyDescent="0.2">
      <c r="O50573" s="62"/>
    </row>
    <row r="50574" spans="15:15" x14ac:dyDescent="0.2">
      <c r="O50574" s="62"/>
    </row>
    <row r="50575" spans="15:15" x14ac:dyDescent="0.2">
      <c r="O50575" s="62"/>
    </row>
    <row r="50576" spans="15:15" x14ac:dyDescent="0.2">
      <c r="O50576" s="62"/>
    </row>
    <row r="50577" spans="15:15" x14ac:dyDescent="0.2">
      <c r="O50577" s="62"/>
    </row>
    <row r="50578" spans="15:15" x14ac:dyDescent="0.2">
      <c r="O50578" s="62"/>
    </row>
    <row r="50579" spans="15:15" x14ac:dyDescent="0.2">
      <c r="O50579" s="62"/>
    </row>
    <row r="50580" spans="15:15" x14ac:dyDescent="0.2">
      <c r="O50580" s="62"/>
    </row>
    <row r="50581" spans="15:15" x14ac:dyDescent="0.2">
      <c r="O50581" s="62"/>
    </row>
    <row r="50582" spans="15:15" x14ac:dyDescent="0.2">
      <c r="O50582" s="62"/>
    </row>
    <row r="50583" spans="15:15" x14ac:dyDescent="0.2">
      <c r="O50583" s="62"/>
    </row>
    <row r="50584" spans="15:15" x14ac:dyDescent="0.2">
      <c r="O50584" s="62"/>
    </row>
    <row r="50585" spans="15:15" x14ac:dyDescent="0.2">
      <c r="O50585" s="62"/>
    </row>
    <row r="50586" spans="15:15" x14ac:dyDescent="0.2">
      <c r="O50586" s="62"/>
    </row>
    <row r="50587" spans="15:15" x14ac:dyDescent="0.2">
      <c r="O50587" s="62"/>
    </row>
    <row r="50588" spans="15:15" x14ac:dyDescent="0.2">
      <c r="O50588" s="62"/>
    </row>
    <row r="50589" spans="15:15" x14ac:dyDescent="0.2">
      <c r="O50589" s="62"/>
    </row>
    <row r="50590" spans="15:15" x14ac:dyDescent="0.2">
      <c r="O50590" s="62"/>
    </row>
    <row r="50591" spans="15:15" x14ac:dyDescent="0.2">
      <c r="O50591" s="62"/>
    </row>
    <row r="50592" spans="15:15" x14ac:dyDescent="0.2">
      <c r="O50592" s="62"/>
    </row>
    <row r="50593" spans="15:15" x14ac:dyDescent="0.2">
      <c r="O50593" s="62"/>
    </row>
    <row r="50594" spans="15:15" x14ac:dyDescent="0.2">
      <c r="O50594" s="62"/>
    </row>
    <row r="50595" spans="15:15" x14ac:dyDescent="0.2">
      <c r="O50595" s="62"/>
    </row>
    <row r="50596" spans="15:15" x14ac:dyDescent="0.2">
      <c r="O50596" s="62"/>
    </row>
    <row r="50597" spans="15:15" x14ac:dyDescent="0.2">
      <c r="O50597" s="62"/>
    </row>
    <row r="50598" spans="15:15" x14ac:dyDescent="0.2">
      <c r="O50598" s="62"/>
    </row>
    <row r="50599" spans="15:15" x14ac:dyDescent="0.2">
      <c r="O50599" s="62"/>
    </row>
    <row r="50600" spans="15:15" x14ac:dyDescent="0.2">
      <c r="O50600" s="62"/>
    </row>
    <row r="50601" spans="15:15" x14ac:dyDescent="0.2">
      <c r="O50601" s="62"/>
    </row>
    <row r="50602" spans="15:15" x14ac:dyDescent="0.2">
      <c r="O50602" s="62"/>
    </row>
    <row r="50603" spans="15:15" x14ac:dyDescent="0.2">
      <c r="O50603" s="62"/>
    </row>
    <row r="50604" spans="15:15" x14ac:dyDescent="0.2">
      <c r="O50604" s="62"/>
    </row>
    <row r="50605" spans="15:15" x14ac:dyDescent="0.2">
      <c r="O50605" s="62"/>
    </row>
    <row r="50606" spans="15:15" x14ac:dyDescent="0.2">
      <c r="O50606" s="62"/>
    </row>
    <row r="50607" spans="15:15" x14ac:dyDescent="0.2">
      <c r="O50607" s="62"/>
    </row>
    <row r="50608" spans="15:15" x14ac:dyDescent="0.2">
      <c r="O50608" s="62"/>
    </row>
    <row r="50609" spans="15:15" x14ac:dyDescent="0.2">
      <c r="O50609" s="62"/>
    </row>
    <row r="50610" spans="15:15" x14ac:dyDescent="0.2">
      <c r="O50610" s="62"/>
    </row>
    <row r="50611" spans="15:15" x14ac:dyDescent="0.2">
      <c r="O50611" s="62"/>
    </row>
    <row r="50612" spans="15:15" x14ac:dyDescent="0.2">
      <c r="O50612" s="62"/>
    </row>
    <row r="50613" spans="15:15" x14ac:dyDescent="0.2">
      <c r="O50613" s="62"/>
    </row>
    <row r="50614" spans="15:15" x14ac:dyDescent="0.2">
      <c r="O50614" s="62"/>
    </row>
    <row r="50615" spans="15:15" x14ac:dyDescent="0.2">
      <c r="O50615" s="62"/>
    </row>
    <row r="50616" spans="15:15" x14ac:dyDescent="0.2">
      <c r="O50616" s="62"/>
    </row>
    <row r="50617" spans="15:15" x14ac:dyDescent="0.2">
      <c r="O50617" s="62"/>
    </row>
    <row r="50618" spans="15:15" x14ac:dyDescent="0.2">
      <c r="O50618" s="62"/>
    </row>
    <row r="50619" spans="15:15" x14ac:dyDescent="0.2">
      <c r="O50619" s="62"/>
    </row>
    <row r="50620" spans="15:15" x14ac:dyDescent="0.2">
      <c r="O50620" s="62"/>
    </row>
    <row r="50621" spans="15:15" x14ac:dyDescent="0.2">
      <c r="O50621" s="62"/>
    </row>
    <row r="50622" spans="15:15" x14ac:dyDescent="0.2">
      <c r="O50622" s="62"/>
    </row>
    <row r="50623" spans="15:15" x14ac:dyDescent="0.2">
      <c r="O50623" s="62"/>
    </row>
    <row r="50624" spans="15:15" x14ac:dyDescent="0.2">
      <c r="O50624" s="62"/>
    </row>
    <row r="50625" spans="15:15" x14ac:dyDescent="0.2">
      <c r="O50625" s="62"/>
    </row>
    <row r="50626" spans="15:15" x14ac:dyDescent="0.2">
      <c r="O50626" s="62"/>
    </row>
    <row r="50627" spans="15:15" x14ac:dyDescent="0.2">
      <c r="O50627" s="62"/>
    </row>
    <row r="50628" spans="15:15" x14ac:dyDescent="0.2">
      <c r="O50628" s="62"/>
    </row>
    <row r="50629" spans="15:15" x14ac:dyDescent="0.2">
      <c r="O50629" s="62"/>
    </row>
    <row r="50630" spans="15:15" x14ac:dyDescent="0.2">
      <c r="O50630" s="62"/>
    </row>
    <row r="50631" spans="15:15" x14ac:dyDescent="0.2">
      <c r="O50631" s="62"/>
    </row>
    <row r="50632" spans="15:15" x14ac:dyDescent="0.2">
      <c r="O50632" s="62"/>
    </row>
    <row r="50633" spans="15:15" x14ac:dyDescent="0.2">
      <c r="O50633" s="62"/>
    </row>
    <row r="50634" spans="15:15" x14ac:dyDescent="0.2">
      <c r="O50634" s="62"/>
    </row>
    <row r="50635" spans="15:15" x14ac:dyDescent="0.2">
      <c r="O50635" s="62"/>
    </row>
    <row r="50636" spans="15:15" x14ac:dyDescent="0.2">
      <c r="O50636" s="62"/>
    </row>
    <row r="50637" spans="15:15" x14ac:dyDescent="0.2">
      <c r="O50637" s="62"/>
    </row>
    <row r="50638" spans="15:15" x14ac:dyDescent="0.2">
      <c r="O50638" s="62"/>
    </row>
    <row r="50639" spans="15:15" x14ac:dyDescent="0.2">
      <c r="O50639" s="62"/>
    </row>
    <row r="50640" spans="15:15" x14ac:dyDescent="0.2">
      <c r="O50640" s="62"/>
    </row>
    <row r="50641" spans="15:15" x14ac:dyDescent="0.2">
      <c r="O50641" s="62"/>
    </row>
    <row r="50642" spans="15:15" x14ac:dyDescent="0.2">
      <c r="O50642" s="62"/>
    </row>
    <row r="50643" spans="15:15" x14ac:dyDescent="0.2">
      <c r="O50643" s="62"/>
    </row>
    <row r="50644" spans="15:15" x14ac:dyDescent="0.2">
      <c r="O50644" s="62"/>
    </row>
    <row r="50645" spans="15:15" x14ac:dyDescent="0.2">
      <c r="O50645" s="62"/>
    </row>
    <row r="50646" spans="15:15" x14ac:dyDescent="0.2">
      <c r="O50646" s="62"/>
    </row>
    <row r="50647" spans="15:15" x14ac:dyDescent="0.2">
      <c r="O50647" s="62"/>
    </row>
    <row r="50648" spans="15:15" x14ac:dyDescent="0.2">
      <c r="O50648" s="62"/>
    </row>
    <row r="50649" spans="15:15" x14ac:dyDescent="0.2">
      <c r="O50649" s="62"/>
    </row>
    <row r="50650" spans="15:15" x14ac:dyDescent="0.2">
      <c r="O50650" s="62"/>
    </row>
    <row r="50651" spans="15:15" x14ac:dyDescent="0.2">
      <c r="O50651" s="62"/>
    </row>
    <row r="50652" spans="15:15" x14ac:dyDescent="0.2">
      <c r="O50652" s="62"/>
    </row>
    <row r="50653" spans="15:15" x14ac:dyDescent="0.2">
      <c r="O50653" s="62"/>
    </row>
    <row r="50654" spans="15:15" x14ac:dyDescent="0.2">
      <c r="O50654" s="62"/>
    </row>
    <row r="50655" spans="15:15" x14ac:dyDescent="0.2">
      <c r="O50655" s="62"/>
    </row>
    <row r="50656" spans="15:15" x14ac:dyDescent="0.2">
      <c r="O50656" s="62"/>
    </row>
    <row r="50657" spans="15:15" x14ac:dyDescent="0.2">
      <c r="O50657" s="62"/>
    </row>
    <row r="50658" spans="15:15" x14ac:dyDescent="0.2">
      <c r="O50658" s="62"/>
    </row>
    <row r="50659" spans="15:15" x14ac:dyDescent="0.2">
      <c r="O50659" s="62"/>
    </row>
    <row r="50660" spans="15:15" x14ac:dyDescent="0.2">
      <c r="O50660" s="62"/>
    </row>
    <row r="50661" spans="15:15" x14ac:dyDescent="0.2">
      <c r="O50661" s="62"/>
    </row>
    <row r="50662" spans="15:15" x14ac:dyDescent="0.2">
      <c r="O50662" s="62"/>
    </row>
    <row r="50663" spans="15:15" x14ac:dyDescent="0.2">
      <c r="O50663" s="62"/>
    </row>
    <row r="50664" spans="15:15" x14ac:dyDescent="0.2">
      <c r="O50664" s="62"/>
    </row>
    <row r="50665" spans="15:15" x14ac:dyDescent="0.2">
      <c r="O50665" s="62"/>
    </row>
    <row r="50666" spans="15:15" x14ac:dyDescent="0.2">
      <c r="O50666" s="62"/>
    </row>
    <row r="50667" spans="15:15" x14ac:dyDescent="0.2">
      <c r="O50667" s="62"/>
    </row>
    <row r="50668" spans="15:15" x14ac:dyDescent="0.2">
      <c r="O50668" s="62"/>
    </row>
    <row r="50669" spans="15:15" x14ac:dyDescent="0.2">
      <c r="O50669" s="62"/>
    </row>
    <row r="50670" spans="15:15" x14ac:dyDescent="0.2">
      <c r="O50670" s="62"/>
    </row>
    <row r="50671" spans="15:15" x14ac:dyDescent="0.2">
      <c r="O50671" s="62"/>
    </row>
    <row r="50672" spans="15:15" x14ac:dyDescent="0.2">
      <c r="O50672" s="62"/>
    </row>
    <row r="50673" spans="15:15" x14ac:dyDescent="0.2">
      <c r="O50673" s="62"/>
    </row>
    <row r="50674" spans="15:15" x14ac:dyDescent="0.2">
      <c r="O50674" s="62"/>
    </row>
    <row r="50675" spans="15:15" x14ac:dyDescent="0.2">
      <c r="O50675" s="62"/>
    </row>
    <row r="50676" spans="15:15" x14ac:dyDescent="0.2">
      <c r="O50676" s="62"/>
    </row>
    <row r="50677" spans="15:15" x14ac:dyDescent="0.2">
      <c r="O50677" s="62"/>
    </row>
    <row r="50678" spans="15:15" x14ac:dyDescent="0.2">
      <c r="O50678" s="62"/>
    </row>
    <row r="50679" spans="15:15" x14ac:dyDescent="0.2">
      <c r="O50679" s="62"/>
    </row>
    <row r="50680" spans="15:15" x14ac:dyDescent="0.2">
      <c r="O50680" s="62"/>
    </row>
    <row r="50681" spans="15:15" x14ac:dyDescent="0.2">
      <c r="O50681" s="62"/>
    </row>
    <row r="50682" spans="15:15" x14ac:dyDescent="0.2">
      <c r="O50682" s="62"/>
    </row>
    <row r="50683" spans="15:15" x14ac:dyDescent="0.2">
      <c r="O50683" s="62"/>
    </row>
    <row r="50684" spans="15:15" x14ac:dyDescent="0.2">
      <c r="O50684" s="62"/>
    </row>
    <row r="50685" spans="15:15" x14ac:dyDescent="0.2">
      <c r="O50685" s="62"/>
    </row>
    <row r="50686" spans="15:15" x14ac:dyDescent="0.2">
      <c r="O50686" s="62"/>
    </row>
    <row r="50687" spans="15:15" x14ac:dyDescent="0.2">
      <c r="O50687" s="62"/>
    </row>
    <row r="50688" spans="15:15" x14ac:dyDescent="0.2">
      <c r="O50688" s="62"/>
    </row>
    <row r="50689" spans="15:15" x14ac:dyDescent="0.2">
      <c r="O50689" s="62"/>
    </row>
    <row r="50690" spans="15:15" x14ac:dyDescent="0.2">
      <c r="O50690" s="62"/>
    </row>
    <row r="50691" spans="15:15" x14ac:dyDescent="0.2">
      <c r="O50691" s="62"/>
    </row>
    <row r="50692" spans="15:15" x14ac:dyDescent="0.2">
      <c r="O50692" s="62"/>
    </row>
    <row r="50693" spans="15:15" x14ac:dyDescent="0.2">
      <c r="O50693" s="62"/>
    </row>
    <row r="50694" spans="15:15" x14ac:dyDescent="0.2">
      <c r="O50694" s="62"/>
    </row>
    <row r="50695" spans="15:15" x14ac:dyDescent="0.2">
      <c r="O50695" s="62"/>
    </row>
    <row r="50696" spans="15:15" x14ac:dyDescent="0.2">
      <c r="O50696" s="62"/>
    </row>
    <row r="50697" spans="15:15" x14ac:dyDescent="0.2">
      <c r="O50697" s="62"/>
    </row>
    <row r="50698" spans="15:15" x14ac:dyDescent="0.2">
      <c r="O50698" s="62"/>
    </row>
    <row r="50699" spans="15:15" x14ac:dyDescent="0.2">
      <c r="O50699" s="62"/>
    </row>
    <row r="50700" spans="15:15" x14ac:dyDescent="0.2">
      <c r="O50700" s="62"/>
    </row>
    <row r="50701" spans="15:15" x14ac:dyDescent="0.2">
      <c r="O50701" s="62"/>
    </row>
    <row r="50702" spans="15:15" x14ac:dyDescent="0.2">
      <c r="O50702" s="62"/>
    </row>
    <row r="50703" spans="15:15" x14ac:dyDescent="0.2">
      <c r="O50703" s="62"/>
    </row>
    <row r="50704" spans="15:15" x14ac:dyDescent="0.2">
      <c r="O50704" s="62"/>
    </row>
    <row r="50705" spans="15:15" x14ac:dyDescent="0.2">
      <c r="O50705" s="62"/>
    </row>
    <row r="50706" spans="15:15" x14ac:dyDescent="0.2">
      <c r="O50706" s="62"/>
    </row>
    <row r="50707" spans="15:15" x14ac:dyDescent="0.2">
      <c r="O50707" s="62"/>
    </row>
    <row r="50708" spans="15:15" x14ac:dyDescent="0.2">
      <c r="O50708" s="62"/>
    </row>
    <row r="50709" spans="15:15" x14ac:dyDescent="0.2">
      <c r="O50709" s="62"/>
    </row>
    <row r="50710" spans="15:15" x14ac:dyDescent="0.2">
      <c r="O50710" s="62"/>
    </row>
    <row r="50711" spans="15:15" x14ac:dyDescent="0.2">
      <c r="O50711" s="62"/>
    </row>
    <row r="50712" spans="15:15" x14ac:dyDescent="0.2">
      <c r="O50712" s="62"/>
    </row>
    <row r="50713" spans="15:15" x14ac:dyDescent="0.2">
      <c r="O50713" s="62"/>
    </row>
    <row r="50714" spans="15:15" x14ac:dyDescent="0.2">
      <c r="O50714" s="62"/>
    </row>
    <row r="50715" spans="15:15" x14ac:dyDescent="0.2">
      <c r="O50715" s="62"/>
    </row>
    <row r="50716" spans="15:15" x14ac:dyDescent="0.2">
      <c r="O50716" s="62"/>
    </row>
    <row r="50717" spans="15:15" x14ac:dyDescent="0.2">
      <c r="O50717" s="62"/>
    </row>
    <row r="50718" spans="15:15" x14ac:dyDescent="0.2">
      <c r="O50718" s="62"/>
    </row>
    <row r="50719" spans="15:15" x14ac:dyDescent="0.2">
      <c r="O50719" s="62"/>
    </row>
    <row r="50720" spans="15:15" x14ac:dyDescent="0.2">
      <c r="O50720" s="62"/>
    </row>
    <row r="50721" spans="15:15" x14ac:dyDescent="0.2">
      <c r="O50721" s="62"/>
    </row>
    <row r="50722" spans="15:15" x14ac:dyDescent="0.2">
      <c r="O50722" s="62"/>
    </row>
    <row r="50723" spans="15:15" x14ac:dyDescent="0.2">
      <c r="O50723" s="62"/>
    </row>
    <row r="50724" spans="15:15" x14ac:dyDescent="0.2">
      <c r="O50724" s="62"/>
    </row>
    <row r="50725" spans="15:15" x14ac:dyDescent="0.2">
      <c r="O50725" s="62"/>
    </row>
    <row r="50726" spans="15:15" x14ac:dyDescent="0.2">
      <c r="O50726" s="62"/>
    </row>
    <row r="50727" spans="15:15" x14ac:dyDescent="0.2">
      <c r="O50727" s="62"/>
    </row>
    <row r="50728" spans="15:15" x14ac:dyDescent="0.2">
      <c r="O50728" s="62"/>
    </row>
    <row r="50729" spans="15:15" x14ac:dyDescent="0.2">
      <c r="O50729" s="62"/>
    </row>
    <row r="50730" spans="15:15" x14ac:dyDescent="0.2">
      <c r="O50730" s="62"/>
    </row>
    <row r="50731" spans="15:15" x14ac:dyDescent="0.2">
      <c r="O50731" s="62"/>
    </row>
    <row r="50732" spans="15:15" x14ac:dyDescent="0.2">
      <c r="O50732" s="62"/>
    </row>
    <row r="50733" spans="15:15" x14ac:dyDescent="0.2">
      <c r="O50733" s="62"/>
    </row>
    <row r="50734" spans="15:15" x14ac:dyDescent="0.2">
      <c r="O50734" s="62"/>
    </row>
    <row r="50735" spans="15:15" x14ac:dyDescent="0.2">
      <c r="O50735" s="62"/>
    </row>
    <row r="50736" spans="15:15" x14ac:dyDescent="0.2">
      <c r="O50736" s="62"/>
    </row>
    <row r="50737" spans="15:15" x14ac:dyDescent="0.2">
      <c r="O50737" s="62"/>
    </row>
    <row r="50738" spans="15:15" x14ac:dyDescent="0.2">
      <c r="O50738" s="62"/>
    </row>
    <row r="50739" spans="15:15" x14ac:dyDescent="0.2">
      <c r="O50739" s="62"/>
    </row>
    <row r="50740" spans="15:15" x14ac:dyDescent="0.2">
      <c r="O50740" s="62"/>
    </row>
    <row r="50741" spans="15:15" x14ac:dyDescent="0.2">
      <c r="O50741" s="62"/>
    </row>
    <row r="50742" spans="15:15" x14ac:dyDescent="0.2">
      <c r="O50742" s="62"/>
    </row>
    <row r="50743" spans="15:15" x14ac:dyDescent="0.2">
      <c r="O50743" s="62"/>
    </row>
    <row r="50744" spans="15:15" x14ac:dyDescent="0.2">
      <c r="O50744" s="62"/>
    </row>
    <row r="50745" spans="15:15" x14ac:dyDescent="0.2">
      <c r="O50745" s="62"/>
    </row>
    <row r="50746" spans="15:15" x14ac:dyDescent="0.2">
      <c r="O50746" s="62"/>
    </row>
    <row r="50747" spans="15:15" x14ac:dyDescent="0.2">
      <c r="O50747" s="62"/>
    </row>
    <row r="50748" spans="15:15" x14ac:dyDescent="0.2">
      <c r="O50748" s="62"/>
    </row>
    <row r="50749" spans="15:15" x14ac:dyDescent="0.2">
      <c r="O50749" s="62"/>
    </row>
    <row r="50750" spans="15:15" x14ac:dyDescent="0.2">
      <c r="O50750" s="62"/>
    </row>
    <row r="50751" spans="15:15" x14ac:dyDescent="0.2">
      <c r="O50751" s="62"/>
    </row>
    <row r="50752" spans="15:15" x14ac:dyDescent="0.2">
      <c r="O50752" s="62"/>
    </row>
    <row r="50753" spans="15:15" x14ac:dyDescent="0.2">
      <c r="O50753" s="62"/>
    </row>
    <row r="50754" spans="15:15" x14ac:dyDescent="0.2">
      <c r="O50754" s="62"/>
    </row>
    <row r="50755" spans="15:15" x14ac:dyDescent="0.2">
      <c r="O50755" s="62"/>
    </row>
    <row r="50756" spans="15:15" x14ac:dyDescent="0.2">
      <c r="O50756" s="62"/>
    </row>
    <row r="50757" spans="15:15" x14ac:dyDescent="0.2">
      <c r="O50757" s="62"/>
    </row>
    <row r="50758" spans="15:15" x14ac:dyDescent="0.2">
      <c r="O50758" s="62"/>
    </row>
    <row r="50759" spans="15:15" x14ac:dyDescent="0.2">
      <c r="O50759" s="62"/>
    </row>
    <row r="50760" spans="15:15" x14ac:dyDescent="0.2">
      <c r="O50760" s="62"/>
    </row>
    <row r="50761" spans="15:15" x14ac:dyDescent="0.2">
      <c r="O50761" s="62"/>
    </row>
    <row r="50762" spans="15:15" x14ac:dyDescent="0.2">
      <c r="O50762" s="62"/>
    </row>
    <row r="50763" spans="15:15" x14ac:dyDescent="0.2">
      <c r="O50763" s="62"/>
    </row>
    <row r="50764" spans="15:15" x14ac:dyDescent="0.2">
      <c r="O50764" s="62"/>
    </row>
    <row r="50765" spans="15:15" x14ac:dyDescent="0.2">
      <c r="O50765" s="62"/>
    </row>
    <row r="50766" spans="15:15" x14ac:dyDescent="0.2">
      <c r="O50766" s="62"/>
    </row>
    <row r="50767" spans="15:15" x14ac:dyDescent="0.2">
      <c r="O50767" s="62"/>
    </row>
    <row r="50768" spans="15:15" x14ac:dyDescent="0.2">
      <c r="O50768" s="62"/>
    </row>
    <row r="50769" spans="15:15" x14ac:dyDescent="0.2">
      <c r="O50769" s="62"/>
    </row>
    <row r="50770" spans="15:15" x14ac:dyDescent="0.2">
      <c r="O50770" s="62"/>
    </row>
    <row r="50771" spans="15:15" x14ac:dyDescent="0.2">
      <c r="O50771" s="62"/>
    </row>
    <row r="50772" spans="15:15" x14ac:dyDescent="0.2">
      <c r="O50772" s="62"/>
    </row>
    <row r="50773" spans="15:15" x14ac:dyDescent="0.2">
      <c r="O50773" s="62"/>
    </row>
    <row r="50774" spans="15:15" x14ac:dyDescent="0.2">
      <c r="O50774" s="62"/>
    </row>
    <row r="50775" spans="15:15" x14ac:dyDescent="0.2">
      <c r="O50775" s="62"/>
    </row>
    <row r="50776" spans="15:15" x14ac:dyDescent="0.2">
      <c r="O50776" s="62"/>
    </row>
    <row r="50777" spans="15:15" x14ac:dyDescent="0.2">
      <c r="O50777" s="62"/>
    </row>
    <row r="50778" spans="15:15" x14ac:dyDescent="0.2">
      <c r="O50778" s="62"/>
    </row>
    <row r="50779" spans="15:15" x14ac:dyDescent="0.2">
      <c r="O50779" s="62"/>
    </row>
    <row r="50780" spans="15:15" x14ac:dyDescent="0.2">
      <c r="O50780" s="62"/>
    </row>
    <row r="50781" spans="15:15" x14ac:dyDescent="0.2">
      <c r="O50781" s="62"/>
    </row>
    <row r="50782" spans="15:15" x14ac:dyDescent="0.2">
      <c r="O50782" s="62"/>
    </row>
    <row r="50783" spans="15:15" x14ac:dyDescent="0.2">
      <c r="O50783" s="62"/>
    </row>
    <row r="50784" spans="15:15" x14ac:dyDescent="0.2">
      <c r="O50784" s="62"/>
    </row>
    <row r="50785" spans="15:15" x14ac:dyDescent="0.2">
      <c r="O50785" s="62"/>
    </row>
    <row r="50786" spans="15:15" x14ac:dyDescent="0.2">
      <c r="O50786" s="62"/>
    </row>
    <row r="50787" spans="15:15" x14ac:dyDescent="0.2">
      <c r="O50787" s="62"/>
    </row>
    <row r="50788" spans="15:15" x14ac:dyDescent="0.2">
      <c r="O50788" s="62"/>
    </row>
    <row r="50789" spans="15:15" x14ac:dyDescent="0.2">
      <c r="O50789" s="62"/>
    </row>
    <row r="50790" spans="15:15" x14ac:dyDescent="0.2">
      <c r="O50790" s="62"/>
    </row>
    <row r="50791" spans="15:15" x14ac:dyDescent="0.2">
      <c r="O50791" s="62"/>
    </row>
    <row r="50792" spans="15:15" x14ac:dyDescent="0.2">
      <c r="O50792" s="62"/>
    </row>
    <row r="50793" spans="15:15" x14ac:dyDescent="0.2">
      <c r="O50793" s="62"/>
    </row>
    <row r="50794" spans="15:15" x14ac:dyDescent="0.2">
      <c r="O50794" s="62"/>
    </row>
    <row r="50795" spans="15:15" x14ac:dyDescent="0.2">
      <c r="O50795" s="62"/>
    </row>
    <row r="50796" spans="15:15" x14ac:dyDescent="0.2">
      <c r="O50796" s="62"/>
    </row>
    <row r="50797" spans="15:15" x14ac:dyDescent="0.2">
      <c r="O50797" s="62"/>
    </row>
    <row r="50798" spans="15:15" x14ac:dyDescent="0.2">
      <c r="O50798" s="62"/>
    </row>
    <row r="50799" spans="15:15" x14ac:dyDescent="0.2">
      <c r="O50799" s="62"/>
    </row>
    <row r="50800" spans="15:15" x14ac:dyDescent="0.2">
      <c r="O50800" s="62"/>
    </row>
    <row r="50801" spans="15:15" x14ac:dyDescent="0.2">
      <c r="O50801" s="62"/>
    </row>
    <row r="50802" spans="15:15" x14ac:dyDescent="0.2">
      <c r="O50802" s="62"/>
    </row>
    <row r="50803" spans="15:15" x14ac:dyDescent="0.2">
      <c r="O50803" s="62"/>
    </row>
    <row r="50804" spans="15:15" x14ac:dyDescent="0.2">
      <c r="O50804" s="62"/>
    </row>
    <row r="50805" spans="15:15" x14ac:dyDescent="0.2">
      <c r="O50805" s="62"/>
    </row>
    <row r="50806" spans="15:15" x14ac:dyDescent="0.2">
      <c r="O50806" s="62"/>
    </row>
    <row r="50807" spans="15:15" x14ac:dyDescent="0.2">
      <c r="O50807" s="62"/>
    </row>
    <row r="50808" spans="15:15" x14ac:dyDescent="0.2">
      <c r="O50808" s="62"/>
    </row>
    <row r="50809" spans="15:15" x14ac:dyDescent="0.2">
      <c r="O50809" s="62"/>
    </row>
    <row r="50810" spans="15:15" x14ac:dyDescent="0.2">
      <c r="O50810" s="62"/>
    </row>
    <row r="50811" spans="15:15" x14ac:dyDescent="0.2">
      <c r="O50811" s="62"/>
    </row>
    <row r="50812" spans="15:15" x14ac:dyDescent="0.2">
      <c r="O50812" s="62"/>
    </row>
    <row r="50813" spans="15:15" x14ac:dyDescent="0.2">
      <c r="O50813" s="62"/>
    </row>
    <row r="50814" spans="15:15" x14ac:dyDescent="0.2">
      <c r="O50814" s="62"/>
    </row>
    <row r="50815" spans="15:15" x14ac:dyDescent="0.2">
      <c r="O50815" s="62"/>
    </row>
    <row r="50816" spans="15:15" x14ac:dyDescent="0.2">
      <c r="O50816" s="62"/>
    </row>
    <row r="50817" spans="15:15" x14ac:dyDescent="0.2">
      <c r="O50817" s="62"/>
    </row>
    <row r="50818" spans="15:15" x14ac:dyDescent="0.2">
      <c r="O50818" s="62"/>
    </row>
    <row r="50819" spans="15:15" x14ac:dyDescent="0.2">
      <c r="O50819" s="62"/>
    </row>
    <row r="50820" spans="15:15" x14ac:dyDescent="0.2">
      <c r="O50820" s="62"/>
    </row>
    <row r="50821" spans="15:15" x14ac:dyDescent="0.2">
      <c r="O50821" s="62"/>
    </row>
    <row r="50822" spans="15:15" x14ac:dyDescent="0.2">
      <c r="O50822" s="62"/>
    </row>
    <row r="50823" spans="15:15" x14ac:dyDescent="0.2">
      <c r="O50823" s="62"/>
    </row>
    <row r="50824" spans="15:15" x14ac:dyDescent="0.2">
      <c r="O50824" s="62"/>
    </row>
    <row r="50825" spans="15:15" x14ac:dyDescent="0.2">
      <c r="O50825" s="62"/>
    </row>
    <row r="50826" spans="15:15" x14ac:dyDescent="0.2">
      <c r="O50826" s="62"/>
    </row>
    <row r="50827" spans="15:15" x14ac:dyDescent="0.2">
      <c r="O50827" s="62"/>
    </row>
    <row r="50828" spans="15:15" x14ac:dyDescent="0.2">
      <c r="O50828" s="62"/>
    </row>
    <row r="50829" spans="15:15" x14ac:dyDescent="0.2">
      <c r="O50829" s="62"/>
    </row>
    <row r="50830" spans="15:15" x14ac:dyDescent="0.2">
      <c r="O50830" s="62"/>
    </row>
    <row r="50831" spans="15:15" x14ac:dyDescent="0.2">
      <c r="O50831" s="62"/>
    </row>
    <row r="50832" spans="15:15" x14ac:dyDescent="0.2">
      <c r="O50832" s="62"/>
    </row>
    <row r="50833" spans="15:15" x14ac:dyDescent="0.2">
      <c r="O50833" s="62"/>
    </row>
    <row r="50834" spans="15:15" x14ac:dyDescent="0.2">
      <c r="O50834" s="62"/>
    </row>
    <row r="50835" spans="15:15" x14ac:dyDescent="0.2">
      <c r="O50835" s="62"/>
    </row>
    <row r="50836" spans="15:15" x14ac:dyDescent="0.2">
      <c r="O50836" s="62"/>
    </row>
    <row r="50837" spans="15:15" x14ac:dyDescent="0.2">
      <c r="O50837" s="62"/>
    </row>
    <row r="50838" spans="15:15" x14ac:dyDescent="0.2">
      <c r="O50838" s="62"/>
    </row>
    <row r="50839" spans="15:15" x14ac:dyDescent="0.2">
      <c r="O50839" s="62"/>
    </row>
    <row r="50840" spans="15:15" x14ac:dyDescent="0.2">
      <c r="O50840" s="62"/>
    </row>
    <row r="50841" spans="15:15" x14ac:dyDescent="0.2">
      <c r="O50841" s="62"/>
    </row>
    <row r="50842" spans="15:15" x14ac:dyDescent="0.2">
      <c r="O50842" s="62"/>
    </row>
    <row r="50843" spans="15:15" x14ac:dyDescent="0.2">
      <c r="O50843" s="62"/>
    </row>
    <row r="50844" spans="15:15" x14ac:dyDescent="0.2">
      <c r="O50844" s="62"/>
    </row>
    <row r="50845" spans="15:15" x14ac:dyDescent="0.2">
      <c r="O50845" s="62"/>
    </row>
    <row r="50846" spans="15:15" x14ac:dyDescent="0.2">
      <c r="O50846" s="62"/>
    </row>
    <row r="50847" spans="15:15" x14ac:dyDescent="0.2">
      <c r="O50847" s="62"/>
    </row>
    <row r="50848" spans="15:15" x14ac:dyDescent="0.2">
      <c r="O50848" s="62"/>
    </row>
    <row r="50849" spans="15:15" x14ac:dyDescent="0.2">
      <c r="O50849" s="62"/>
    </row>
    <row r="50850" spans="15:15" x14ac:dyDescent="0.2">
      <c r="O50850" s="62"/>
    </row>
    <row r="50851" spans="15:15" x14ac:dyDescent="0.2">
      <c r="O50851" s="62"/>
    </row>
    <row r="50852" spans="15:15" x14ac:dyDescent="0.2">
      <c r="O50852" s="62"/>
    </row>
    <row r="50853" spans="15:15" x14ac:dyDescent="0.2">
      <c r="O50853" s="62"/>
    </row>
    <row r="50854" spans="15:15" x14ac:dyDescent="0.2">
      <c r="O50854" s="62"/>
    </row>
    <row r="50855" spans="15:15" x14ac:dyDescent="0.2">
      <c r="O50855" s="62"/>
    </row>
    <row r="50856" spans="15:15" x14ac:dyDescent="0.2">
      <c r="O50856" s="62"/>
    </row>
    <row r="50857" spans="15:15" x14ac:dyDescent="0.2">
      <c r="O50857" s="62"/>
    </row>
    <row r="50858" spans="15:15" x14ac:dyDescent="0.2">
      <c r="O50858" s="62"/>
    </row>
    <row r="50859" spans="15:15" x14ac:dyDescent="0.2">
      <c r="O50859" s="62"/>
    </row>
    <row r="50860" spans="15:15" x14ac:dyDescent="0.2">
      <c r="O50860" s="62"/>
    </row>
    <row r="50861" spans="15:15" x14ac:dyDescent="0.2">
      <c r="O50861" s="62"/>
    </row>
    <row r="50862" spans="15:15" x14ac:dyDescent="0.2">
      <c r="O50862" s="62"/>
    </row>
    <row r="50863" spans="15:15" x14ac:dyDescent="0.2">
      <c r="O50863" s="62"/>
    </row>
    <row r="50864" spans="15:15" x14ac:dyDescent="0.2">
      <c r="O50864" s="62"/>
    </row>
    <row r="50865" spans="15:15" x14ac:dyDescent="0.2">
      <c r="O50865" s="62"/>
    </row>
    <row r="50866" spans="15:15" x14ac:dyDescent="0.2">
      <c r="O50866" s="62"/>
    </row>
    <row r="50867" spans="15:15" x14ac:dyDescent="0.2">
      <c r="O50867" s="62"/>
    </row>
    <row r="50868" spans="15:15" x14ac:dyDescent="0.2">
      <c r="O50868" s="62"/>
    </row>
    <row r="50869" spans="15:15" x14ac:dyDescent="0.2">
      <c r="O50869" s="62"/>
    </row>
    <row r="50870" spans="15:15" x14ac:dyDescent="0.2">
      <c r="O50870" s="62"/>
    </row>
    <row r="50871" spans="15:15" x14ac:dyDescent="0.2">
      <c r="O50871" s="62"/>
    </row>
    <row r="50872" spans="15:15" x14ac:dyDescent="0.2">
      <c r="O50872" s="62"/>
    </row>
    <row r="50873" spans="15:15" x14ac:dyDescent="0.2">
      <c r="O50873" s="62"/>
    </row>
    <row r="50874" spans="15:15" x14ac:dyDescent="0.2">
      <c r="O50874" s="62"/>
    </row>
    <row r="50875" spans="15:15" x14ac:dyDescent="0.2">
      <c r="O50875" s="62"/>
    </row>
    <row r="50876" spans="15:15" x14ac:dyDescent="0.2">
      <c r="O50876" s="62"/>
    </row>
    <row r="50877" spans="15:15" x14ac:dyDescent="0.2">
      <c r="O50877" s="62"/>
    </row>
    <row r="50878" spans="15:15" x14ac:dyDescent="0.2">
      <c r="O50878" s="62"/>
    </row>
    <row r="50879" spans="15:15" x14ac:dyDescent="0.2">
      <c r="O50879" s="62"/>
    </row>
    <row r="50880" spans="15:15" x14ac:dyDescent="0.2">
      <c r="O50880" s="62"/>
    </row>
    <row r="50881" spans="15:15" x14ac:dyDescent="0.2">
      <c r="O50881" s="62"/>
    </row>
    <row r="50882" spans="15:15" x14ac:dyDescent="0.2">
      <c r="O50882" s="62"/>
    </row>
    <row r="50883" spans="15:15" x14ac:dyDescent="0.2">
      <c r="O50883" s="62"/>
    </row>
    <row r="50884" spans="15:15" x14ac:dyDescent="0.2">
      <c r="O50884" s="62"/>
    </row>
    <row r="50885" spans="15:15" x14ac:dyDescent="0.2">
      <c r="O50885" s="62"/>
    </row>
    <row r="50886" spans="15:15" x14ac:dyDescent="0.2">
      <c r="O50886" s="62"/>
    </row>
    <row r="50887" spans="15:15" x14ac:dyDescent="0.2">
      <c r="O50887" s="62"/>
    </row>
    <row r="50888" spans="15:15" x14ac:dyDescent="0.2">
      <c r="O50888" s="62"/>
    </row>
    <row r="50889" spans="15:15" x14ac:dyDescent="0.2">
      <c r="O50889" s="62"/>
    </row>
    <row r="50890" spans="15:15" x14ac:dyDescent="0.2">
      <c r="O50890" s="62"/>
    </row>
    <row r="50891" spans="15:15" x14ac:dyDescent="0.2">
      <c r="O50891" s="62"/>
    </row>
    <row r="50892" spans="15:15" x14ac:dyDescent="0.2">
      <c r="O50892" s="62"/>
    </row>
    <row r="50893" spans="15:15" x14ac:dyDescent="0.2">
      <c r="O50893" s="62"/>
    </row>
    <row r="50894" spans="15:15" x14ac:dyDescent="0.2">
      <c r="O50894" s="62"/>
    </row>
    <row r="50895" spans="15:15" x14ac:dyDescent="0.2">
      <c r="O50895" s="62"/>
    </row>
    <row r="50896" spans="15:15" x14ac:dyDescent="0.2">
      <c r="O50896" s="62"/>
    </row>
    <row r="50897" spans="15:15" x14ac:dyDescent="0.2">
      <c r="O50897" s="62"/>
    </row>
    <row r="50898" spans="15:15" x14ac:dyDescent="0.2">
      <c r="O50898" s="62"/>
    </row>
    <row r="50899" spans="15:15" x14ac:dyDescent="0.2">
      <c r="O50899" s="62"/>
    </row>
    <row r="50900" spans="15:15" x14ac:dyDescent="0.2">
      <c r="O50900" s="62"/>
    </row>
    <row r="50901" spans="15:15" x14ac:dyDescent="0.2">
      <c r="O50901" s="62"/>
    </row>
    <row r="50902" spans="15:15" x14ac:dyDescent="0.2">
      <c r="O50902" s="62"/>
    </row>
    <row r="50903" spans="15:15" x14ac:dyDescent="0.2">
      <c r="O50903" s="62"/>
    </row>
    <row r="50904" spans="15:15" x14ac:dyDescent="0.2">
      <c r="O50904" s="62"/>
    </row>
    <row r="50905" spans="15:15" x14ac:dyDescent="0.2">
      <c r="O50905" s="62"/>
    </row>
    <row r="50906" spans="15:15" x14ac:dyDescent="0.2">
      <c r="O50906" s="62"/>
    </row>
    <row r="50907" spans="15:15" x14ac:dyDescent="0.2">
      <c r="O50907" s="62"/>
    </row>
    <row r="50908" spans="15:15" x14ac:dyDescent="0.2">
      <c r="O50908" s="62"/>
    </row>
    <row r="50909" spans="15:15" x14ac:dyDescent="0.2">
      <c r="O50909" s="62"/>
    </row>
    <row r="50910" spans="15:15" x14ac:dyDescent="0.2">
      <c r="O50910" s="62"/>
    </row>
    <row r="50911" spans="15:15" x14ac:dyDescent="0.2">
      <c r="O50911" s="62"/>
    </row>
    <row r="50912" spans="15:15" x14ac:dyDescent="0.2">
      <c r="O50912" s="62"/>
    </row>
    <row r="50913" spans="15:15" x14ac:dyDescent="0.2">
      <c r="O50913" s="62"/>
    </row>
    <row r="50914" spans="15:15" x14ac:dyDescent="0.2">
      <c r="O50914" s="62"/>
    </row>
    <row r="50915" spans="15:15" x14ac:dyDescent="0.2">
      <c r="O50915" s="62"/>
    </row>
    <row r="50916" spans="15:15" x14ac:dyDescent="0.2">
      <c r="O50916" s="62"/>
    </row>
    <row r="50917" spans="15:15" x14ac:dyDescent="0.2">
      <c r="O50917" s="62"/>
    </row>
    <row r="50918" spans="15:15" x14ac:dyDescent="0.2">
      <c r="O50918" s="62"/>
    </row>
    <row r="50919" spans="15:15" x14ac:dyDescent="0.2">
      <c r="O50919" s="62"/>
    </row>
    <row r="50920" spans="15:15" x14ac:dyDescent="0.2">
      <c r="O50920" s="62"/>
    </row>
    <row r="50921" spans="15:15" x14ac:dyDescent="0.2">
      <c r="O50921" s="62"/>
    </row>
    <row r="50922" spans="15:15" x14ac:dyDescent="0.2">
      <c r="O50922" s="62"/>
    </row>
    <row r="50923" spans="15:15" x14ac:dyDescent="0.2">
      <c r="O50923" s="62"/>
    </row>
    <row r="50924" spans="15:15" x14ac:dyDescent="0.2">
      <c r="O50924" s="62"/>
    </row>
    <row r="50925" spans="15:15" x14ac:dyDescent="0.2">
      <c r="O50925" s="62"/>
    </row>
    <row r="50926" spans="15:15" x14ac:dyDescent="0.2">
      <c r="O50926" s="62"/>
    </row>
    <row r="50927" spans="15:15" x14ac:dyDescent="0.2">
      <c r="O50927" s="62"/>
    </row>
    <row r="50928" spans="15:15" x14ac:dyDescent="0.2">
      <c r="O50928" s="62"/>
    </row>
    <row r="50929" spans="15:15" x14ac:dyDescent="0.2">
      <c r="O50929" s="62"/>
    </row>
    <row r="50930" spans="15:15" x14ac:dyDescent="0.2">
      <c r="O50930" s="62"/>
    </row>
    <row r="50931" spans="15:15" x14ac:dyDescent="0.2">
      <c r="O50931" s="62"/>
    </row>
    <row r="50932" spans="15:15" x14ac:dyDescent="0.2">
      <c r="O50932" s="62"/>
    </row>
    <row r="50933" spans="15:15" x14ac:dyDescent="0.2">
      <c r="O50933" s="62"/>
    </row>
    <row r="50934" spans="15:15" x14ac:dyDescent="0.2">
      <c r="O50934" s="62"/>
    </row>
    <row r="50935" spans="15:15" x14ac:dyDescent="0.2">
      <c r="O50935" s="62"/>
    </row>
    <row r="50936" spans="15:15" x14ac:dyDescent="0.2">
      <c r="O50936" s="62"/>
    </row>
    <row r="50937" spans="15:15" x14ac:dyDescent="0.2">
      <c r="O50937" s="62"/>
    </row>
    <row r="50938" spans="15:15" x14ac:dyDescent="0.2">
      <c r="O50938" s="62"/>
    </row>
    <row r="50939" spans="15:15" x14ac:dyDescent="0.2">
      <c r="O50939" s="62"/>
    </row>
    <row r="50940" spans="15:15" x14ac:dyDescent="0.2">
      <c r="O50940" s="62"/>
    </row>
    <row r="50941" spans="15:15" x14ac:dyDescent="0.2">
      <c r="O50941" s="62"/>
    </row>
    <row r="50942" spans="15:15" x14ac:dyDescent="0.2">
      <c r="O50942" s="62"/>
    </row>
    <row r="50943" spans="15:15" x14ac:dyDescent="0.2">
      <c r="O50943" s="62"/>
    </row>
    <row r="50944" spans="15:15" x14ac:dyDescent="0.2">
      <c r="O50944" s="62"/>
    </row>
    <row r="50945" spans="15:15" x14ac:dyDescent="0.2">
      <c r="O50945" s="62"/>
    </row>
    <row r="50946" spans="15:15" x14ac:dyDescent="0.2">
      <c r="O50946" s="62"/>
    </row>
    <row r="50947" spans="15:15" x14ac:dyDescent="0.2">
      <c r="O50947" s="62"/>
    </row>
    <row r="50948" spans="15:15" x14ac:dyDescent="0.2">
      <c r="O50948" s="62"/>
    </row>
    <row r="50949" spans="15:15" x14ac:dyDescent="0.2">
      <c r="O50949" s="62"/>
    </row>
    <row r="50950" spans="15:15" x14ac:dyDescent="0.2">
      <c r="O50950" s="62"/>
    </row>
    <row r="50951" spans="15:15" x14ac:dyDescent="0.2">
      <c r="O50951" s="62"/>
    </row>
    <row r="50952" spans="15:15" x14ac:dyDescent="0.2">
      <c r="O50952" s="62"/>
    </row>
    <row r="50953" spans="15:15" x14ac:dyDescent="0.2">
      <c r="O50953" s="62"/>
    </row>
    <row r="50954" spans="15:15" x14ac:dyDescent="0.2">
      <c r="O50954" s="62"/>
    </row>
    <row r="50955" spans="15:15" x14ac:dyDescent="0.2">
      <c r="O50955" s="62"/>
    </row>
    <row r="50956" spans="15:15" x14ac:dyDescent="0.2">
      <c r="O50956" s="62"/>
    </row>
    <row r="50957" spans="15:15" x14ac:dyDescent="0.2">
      <c r="O50957" s="62"/>
    </row>
    <row r="50958" spans="15:15" x14ac:dyDescent="0.2">
      <c r="O50958" s="62"/>
    </row>
    <row r="50959" spans="15:15" x14ac:dyDescent="0.2">
      <c r="O50959" s="62"/>
    </row>
    <row r="50960" spans="15:15" x14ac:dyDescent="0.2">
      <c r="O50960" s="62"/>
    </row>
    <row r="50961" spans="15:15" x14ac:dyDescent="0.2">
      <c r="O50961" s="62"/>
    </row>
    <row r="50962" spans="15:15" x14ac:dyDescent="0.2">
      <c r="O50962" s="62"/>
    </row>
    <row r="50963" spans="15:15" x14ac:dyDescent="0.2">
      <c r="O50963" s="62"/>
    </row>
    <row r="50964" spans="15:15" x14ac:dyDescent="0.2">
      <c r="O50964" s="62"/>
    </row>
    <row r="50965" spans="15:15" x14ac:dyDescent="0.2">
      <c r="O50965" s="62"/>
    </row>
    <row r="50966" spans="15:15" x14ac:dyDescent="0.2">
      <c r="O50966" s="62"/>
    </row>
    <row r="50967" spans="15:15" x14ac:dyDescent="0.2">
      <c r="O50967" s="62"/>
    </row>
    <row r="50968" spans="15:15" x14ac:dyDescent="0.2">
      <c r="O50968" s="62"/>
    </row>
    <row r="50969" spans="15:15" x14ac:dyDescent="0.2">
      <c r="O50969" s="62"/>
    </row>
    <row r="50970" spans="15:15" x14ac:dyDescent="0.2">
      <c r="O50970" s="62"/>
    </row>
    <row r="50971" spans="15:15" x14ac:dyDescent="0.2">
      <c r="O50971" s="62"/>
    </row>
    <row r="50972" spans="15:15" x14ac:dyDescent="0.2">
      <c r="O50972" s="62"/>
    </row>
    <row r="50973" spans="15:15" x14ac:dyDescent="0.2">
      <c r="O50973" s="62"/>
    </row>
    <row r="50974" spans="15:15" x14ac:dyDescent="0.2">
      <c r="O50974" s="62"/>
    </row>
    <row r="50975" spans="15:15" x14ac:dyDescent="0.2">
      <c r="O50975" s="62"/>
    </row>
    <row r="50976" spans="15:15" x14ac:dyDescent="0.2">
      <c r="O50976" s="62"/>
    </row>
    <row r="50977" spans="15:15" x14ac:dyDescent="0.2">
      <c r="O50977" s="62"/>
    </row>
    <row r="50978" spans="15:15" x14ac:dyDescent="0.2">
      <c r="O50978" s="62"/>
    </row>
    <row r="50979" spans="15:15" x14ac:dyDescent="0.2">
      <c r="O50979" s="62"/>
    </row>
    <row r="50980" spans="15:15" x14ac:dyDescent="0.2">
      <c r="O50980" s="62"/>
    </row>
    <row r="50981" spans="15:15" x14ac:dyDescent="0.2">
      <c r="O50981" s="62"/>
    </row>
    <row r="50982" spans="15:15" x14ac:dyDescent="0.2">
      <c r="O50982" s="62"/>
    </row>
    <row r="50983" spans="15:15" x14ac:dyDescent="0.2">
      <c r="O50983" s="62"/>
    </row>
    <row r="50984" spans="15:15" x14ac:dyDescent="0.2">
      <c r="O50984" s="62"/>
    </row>
    <row r="50985" spans="15:15" x14ac:dyDescent="0.2">
      <c r="O50985" s="62"/>
    </row>
    <row r="50986" spans="15:15" x14ac:dyDescent="0.2">
      <c r="O50986" s="62"/>
    </row>
    <row r="50987" spans="15:15" x14ac:dyDescent="0.2">
      <c r="O50987" s="62"/>
    </row>
    <row r="50988" spans="15:15" x14ac:dyDescent="0.2">
      <c r="O50988" s="62"/>
    </row>
    <row r="50989" spans="15:15" x14ac:dyDescent="0.2">
      <c r="O50989" s="62"/>
    </row>
    <row r="50990" spans="15:15" x14ac:dyDescent="0.2">
      <c r="O50990" s="62"/>
    </row>
    <row r="50991" spans="15:15" x14ac:dyDescent="0.2">
      <c r="O50991" s="62"/>
    </row>
    <row r="50992" spans="15:15" x14ac:dyDescent="0.2">
      <c r="O50992" s="62"/>
    </row>
    <row r="50993" spans="15:15" x14ac:dyDescent="0.2">
      <c r="O50993" s="62"/>
    </row>
    <row r="50994" spans="15:15" x14ac:dyDescent="0.2">
      <c r="O50994" s="62"/>
    </row>
    <row r="50995" spans="15:15" x14ac:dyDescent="0.2">
      <c r="O50995" s="62"/>
    </row>
    <row r="50996" spans="15:15" x14ac:dyDescent="0.2">
      <c r="O50996" s="62"/>
    </row>
    <row r="50997" spans="15:15" x14ac:dyDescent="0.2">
      <c r="O50997" s="62"/>
    </row>
    <row r="50998" spans="15:15" x14ac:dyDescent="0.2">
      <c r="O50998" s="62"/>
    </row>
    <row r="50999" spans="15:15" x14ac:dyDescent="0.2">
      <c r="O50999" s="62"/>
    </row>
    <row r="51000" spans="15:15" x14ac:dyDescent="0.2">
      <c r="O51000" s="62"/>
    </row>
    <row r="51001" spans="15:15" x14ac:dyDescent="0.2">
      <c r="O51001" s="62"/>
    </row>
    <row r="51002" spans="15:15" x14ac:dyDescent="0.2">
      <c r="O51002" s="62"/>
    </row>
    <row r="51003" spans="15:15" x14ac:dyDescent="0.2">
      <c r="O51003" s="62"/>
    </row>
    <row r="51004" spans="15:15" x14ac:dyDescent="0.2">
      <c r="O51004" s="62"/>
    </row>
    <row r="51005" spans="15:15" x14ac:dyDescent="0.2">
      <c r="O51005" s="62"/>
    </row>
    <row r="51006" spans="15:15" x14ac:dyDescent="0.2">
      <c r="O51006" s="62"/>
    </row>
    <row r="51007" spans="15:15" x14ac:dyDescent="0.2">
      <c r="O51007" s="62"/>
    </row>
    <row r="51008" spans="15:15" x14ac:dyDescent="0.2">
      <c r="O51008" s="62"/>
    </row>
    <row r="51009" spans="15:15" x14ac:dyDescent="0.2">
      <c r="O51009" s="62"/>
    </row>
    <row r="51010" spans="15:15" x14ac:dyDescent="0.2">
      <c r="O51010" s="62"/>
    </row>
    <row r="51011" spans="15:15" x14ac:dyDescent="0.2">
      <c r="O51011" s="62"/>
    </row>
    <row r="51012" spans="15:15" x14ac:dyDescent="0.2">
      <c r="O51012" s="62"/>
    </row>
    <row r="51013" spans="15:15" x14ac:dyDescent="0.2">
      <c r="O51013" s="62"/>
    </row>
    <row r="51014" spans="15:15" x14ac:dyDescent="0.2">
      <c r="O51014" s="62"/>
    </row>
    <row r="51015" spans="15:15" x14ac:dyDescent="0.2">
      <c r="O51015" s="62"/>
    </row>
    <row r="51016" spans="15:15" x14ac:dyDescent="0.2">
      <c r="O51016" s="62"/>
    </row>
    <row r="51017" spans="15:15" x14ac:dyDescent="0.2">
      <c r="O51017" s="62"/>
    </row>
    <row r="51018" spans="15:15" x14ac:dyDescent="0.2">
      <c r="O51018" s="62"/>
    </row>
    <row r="51019" spans="15:15" x14ac:dyDescent="0.2">
      <c r="O51019" s="62"/>
    </row>
    <row r="51020" spans="15:15" x14ac:dyDescent="0.2">
      <c r="O51020" s="62"/>
    </row>
    <row r="51021" spans="15:15" x14ac:dyDescent="0.2">
      <c r="O51021" s="62"/>
    </row>
    <row r="51022" spans="15:15" x14ac:dyDescent="0.2">
      <c r="O51022" s="62"/>
    </row>
    <row r="51023" spans="15:15" x14ac:dyDescent="0.2">
      <c r="O51023" s="62"/>
    </row>
    <row r="51024" spans="15:15" x14ac:dyDescent="0.2">
      <c r="O51024" s="62"/>
    </row>
    <row r="51025" spans="15:15" x14ac:dyDescent="0.2">
      <c r="O51025" s="62"/>
    </row>
    <row r="51026" spans="15:15" x14ac:dyDescent="0.2">
      <c r="O51026" s="62"/>
    </row>
    <row r="51027" spans="15:15" x14ac:dyDescent="0.2">
      <c r="O51027" s="62"/>
    </row>
    <row r="51028" spans="15:15" x14ac:dyDescent="0.2">
      <c r="O51028" s="62"/>
    </row>
    <row r="51029" spans="15:15" x14ac:dyDescent="0.2">
      <c r="O51029" s="62"/>
    </row>
    <row r="51030" spans="15:15" x14ac:dyDescent="0.2">
      <c r="O51030" s="62"/>
    </row>
    <row r="51031" spans="15:15" x14ac:dyDescent="0.2">
      <c r="O51031" s="62"/>
    </row>
    <row r="51032" spans="15:15" x14ac:dyDescent="0.2">
      <c r="O51032" s="62"/>
    </row>
    <row r="51033" spans="15:15" x14ac:dyDescent="0.2">
      <c r="O51033" s="62"/>
    </row>
    <row r="51034" spans="15:15" x14ac:dyDescent="0.2">
      <c r="O51034" s="62"/>
    </row>
    <row r="51035" spans="15:15" x14ac:dyDescent="0.2">
      <c r="O51035" s="62"/>
    </row>
    <row r="51036" spans="15:15" x14ac:dyDescent="0.2">
      <c r="O51036" s="62"/>
    </row>
    <row r="51037" spans="15:15" x14ac:dyDescent="0.2">
      <c r="O51037" s="62"/>
    </row>
    <row r="51038" spans="15:15" x14ac:dyDescent="0.2">
      <c r="O51038" s="62"/>
    </row>
    <row r="51039" spans="15:15" x14ac:dyDescent="0.2">
      <c r="O51039" s="62"/>
    </row>
    <row r="51040" spans="15:15" x14ac:dyDescent="0.2">
      <c r="O51040" s="62"/>
    </row>
    <row r="51041" spans="15:15" x14ac:dyDescent="0.2">
      <c r="O51041" s="62"/>
    </row>
    <row r="51042" spans="15:15" x14ac:dyDescent="0.2">
      <c r="O51042" s="62"/>
    </row>
    <row r="51043" spans="15:15" x14ac:dyDescent="0.2">
      <c r="O51043" s="62"/>
    </row>
    <row r="51044" spans="15:15" x14ac:dyDescent="0.2">
      <c r="O51044" s="62"/>
    </row>
    <row r="51045" spans="15:15" x14ac:dyDescent="0.2">
      <c r="O51045" s="62"/>
    </row>
    <row r="51046" spans="15:15" x14ac:dyDescent="0.2">
      <c r="O51046" s="62"/>
    </row>
    <row r="51047" spans="15:15" x14ac:dyDescent="0.2">
      <c r="O51047" s="62"/>
    </row>
    <row r="51048" spans="15:15" x14ac:dyDescent="0.2">
      <c r="O51048" s="62"/>
    </row>
    <row r="51049" spans="15:15" x14ac:dyDescent="0.2">
      <c r="O51049" s="62"/>
    </row>
    <row r="51050" spans="15:15" x14ac:dyDescent="0.2">
      <c r="O51050" s="62"/>
    </row>
    <row r="51051" spans="15:15" x14ac:dyDescent="0.2">
      <c r="O51051" s="62"/>
    </row>
    <row r="51052" spans="15:15" x14ac:dyDescent="0.2">
      <c r="O51052" s="62"/>
    </row>
    <row r="51053" spans="15:15" x14ac:dyDescent="0.2">
      <c r="O51053" s="62"/>
    </row>
    <row r="51054" spans="15:15" x14ac:dyDescent="0.2">
      <c r="O51054" s="62"/>
    </row>
    <row r="51055" spans="15:15" x14ac:dyDescent="0.2">
      <c r="O51055" s="62"/>
    </row>
    <row r="51056" spans="15:15" x14ac:dyDescent="0.2">
      <c r="O51056" s="62"/>
    </row>
    <row r="51057" spans="15:15" x14ac:dyDescent="0.2">
      <c r="O51057" s="62"/>
    </row>
    <row r="51058" spans="15:15" x14ac:dyDescent="0.2">
      <c r="O51058" s="62"/>
    </row>
    <row r="51059" spans="15:15" x14ac:dyDescent="0.2">
      <c r="O51059" s="62"/>
    </row>
    <row r="51060" spans="15:15" x14ac:dyDescent="0.2">
      <c r="O51060" s="62"/>
    </row>
    <row r="51061" spans="15:15" x14ac:dyDescent="0.2">
      <c r="O51061" s="62"/>
    </row>
    <row r="51062" spans="15:15" x14ac:dyDescent="0.2">
      <c r="O51062" s="62"/>
    </row>
    <row r="51063" spans="15:15" x14ac:dyDescent="0.2">
      <c r="O51063" s="62"/>
    </row>
    <row r="51064" spans="15:15" x14ac:dyDescent="0.2">
      <c r="O51064" s="62"/>
    </row>
    <row r="51065" spans="15:15" x14ac:dyDescent="0.2">
      <c r="O51065" s="62"/>
    </row>
    <row r="51066" spans="15:15" x14ac:dyDescent="0.2">
      <c r="O51066" s="62"/>
    </row>
    <row r="51067" spans="15:15" x14ac:dyDescent="0.2">
      <c r="O51067" s="62"/>
    </row>
    <row r="51068" spans="15:15" x14ac:dyDescent="0.2">
      <c r="O51068" s="62"/>
    </row>
    <row r="51069" spans="15:15" x14ac:dyDescent="0.2">
      <c r="O51069" s="62"/>
    </row>
    <row r="51070" spans="15:15" x14ac:dyDescent="0.2">
      <c r="O51070" s="62"/>
    </row>
    <row r="51071" spans="15:15" x14ac:dyDescent="0.2">
      <c r="O51071" s="62"/>
    </row>
    <row r="51072" spans="15:15" x14ac:dyDescent="0.2">
      <c r="O51072" s="62"/>
    </row>
    <row r="51073" spans="15:15" x14ac:dyDescent="0.2">
      <c r="O51073" s="62"/>
    </row>
    <row r="51074" spans="15:15" x14ac:dyDescent="0.2">
      <c r="O51074" s="62"/>
    </row>
    <row r="51075" spans="15:15" x14ac:dyDescent="0.2">
      <c r="O51075" s="62"/>
    </row>
    <row r="51076" spans="15:15" x14ac:dyDescent="0.2">
      <c r="O51076" s="62"/>
    </row>
    <row r="51077" spans="15:15" x14ac:dyDescent="0.2">
      <c r="O51077" s="62"/>
    </row>
    <row r="51078" spans="15:15" x14ac:dyDescent="0.2">
      <c r="O51078" s="62"/>
    </row>
    <row r="51079" spans="15:15" x14ac:dyDescent="0.2">
      <c r="O51079" s="62"/>
    </row>
    <row r="51080" spans="15:15" x14ac:dyDescent="0.2">
      <c r="O51080" s="62"/>
    </row>
    <row r="51081" spans="15:15" x14ac:dyDescent="0.2">
      <c r="O51081" s="62"/>
    </row>
    <row r="51082" spans="15:15" x14ac:dyDescent="0.2">
      <c r="O51082" s="62"/>
    </row>
    <row r="51083" spans="15:15" x14ac:dyDescent="0.2">
      <c r="O51083" s="62"/>
    </row>
    <row r="51084" spans="15:15" x14ac:dyDescent="0.2">
      <c r="O51084" s="62"/>
    </row>
    <row r="51085" spans="15:15" x14ac:dyDescent="0.2">
      <c r="O51085" s="62"/>
    </row>
    <row r="51086" spans="15:15" x14ac:dyDescent="0.2">
      <c r="O51086" s="62"/>
    </row>
    <row r="51087" spans="15:15" x14ac:dyDescent="0.2">
      <c r="O51087" s="62"/>
    </row>
    <row r="51088" spans="15:15" x14ac:dyDescent="0.2">
      <c r="O51088" s="62"/>
    </row>
    <row r="51089" spans="15:15" x14ac:dyDescent="0.2">
      <c r="O51089" s="62"/>
    </row>
    <row r="51090" spans="15:15" x14ac:dyDescent="0.2">
      <c r="O51090" s="62"/>
    </row>
    <row r="51091" spans="15:15" x14ac:dyDescent="0.2">
      <c r="O51091" s="62"/>
    </row>
    <row r="51092" spans="15:15" x14ac:dyDescent="0.2">
      <c r="O51092" s="62"/>
    </row>
    <row r="51093" spans="15:15" x14ac:dyDescent="0.2">
      <c r="O51093" s="62"/>
    </row>
    <row r="51094" spans="15:15" x14ac:dyDescent="0.2">
      <c r="O51094" s="62"/>
    </row>
    <row r="51095" spans="15:15" x14ac:dyDescent="0.2">
      <c r="O51095" s="62"/>
    </row>
    <row r="51096" spans="15:15" x14ac:dyDescent="0.2">
      <c r="O51096" s="62"/>
    </row>
    <row r="51097" spans="15:15" x14ac:dyDescent="0.2">
      <c r="O51097" s="62"/>
    </row>
    <row r="51098" spans="15:15" x14ac:dyDescent="0.2">
      <c r="O51098" s="62"/>
    </row>
    <row r="51099" spans="15:15" x14ac:dyDescent="0.2">
      <c r="O51099" s="62"/>
    </row>
    <row r="51100" spans="15:15" x14ac:dyDescent="0.2">
      <c r="O51100" s="62"/>
    </row>
    <row r="51101" spans="15:15" x14ac:dyDescent="0.2">
      <c r="O51101" s="62"/>
    </row>
    <row r="51102" spans="15:15" x14ac:dyDescent="0.2">
      <c r="O51102" s="62"/>
    </row>
    <row r="51103" spans="15:15" x14ac:dyDescent="0.2">
      <c r="O51103" s="62"/>
    </row>
    <row r="51104" spans="15:15" x14ac:dyDescent="0.2">
      <c r="O51104" s="62"/>
    </row>
    <row r="51105" spans="15:15" x14ac:dyDescent="0.2">
      <c r="O51105" s="62"/>
    </row>
    <row r="51106" spans="15:15" x14ac:dyDescent="0.2">
      <c r="O51106" s="62"/>
    </row>
    <row r="51107" spans="15:15" x14ac:dyDescent="0.2">
      <c r="O51107" s="62"/>
    </row>
    <row r="51108" spans="15:15" x14ac:dyDescent="0.2">
      <c r="O51108" s="62"/>
    </row>
    <row r="51109" spans="15:15" x14ac:dyDescent="0.2">
      <c r="O51109" s="62"/>
    </row>
    <row r="51110" spans="15:15" x14ac:dyDescent="0.2">
      <c r="O51110" s="62"/>
    </row>
    <row r="51111" spans="15:15" x14ac:dyDescent="0.2">
      <c r="O51111" s="62"/>
    </row>
    <row r="51112" spans="15:15" x14ac:dyDescent="0.2">
      <c r="O51112" s="62"/>
    </row>
    <row r="51113" spans="15:15" x14ac:dyDescent="0.2">
      <c r="O51113" s="62"/>
    </row>
    <row r="51114" spans="15:15" x14ac:dyDescent="0.2">
      <c r="O51114" s="62"/>
    </row>
    <row r="51115" spans="15:15" x14ac:dyDescent="0.2">
      <c r="O51115" s="62"/>
    </row>
    <row r="51116" spans="15:15" x14ac:dyDescent="0.2">
      <c r="O51116" s="62"/>
    </row>
    <row r="51117" spans="15:15" x14ac:dyDescent="0.2">
      <c r="O51117" s="62"/>
    </row>
    <row r="51118" spans="15:15" x14ac:dyDescent="0.2">
      <c r="O51118" s="62"/>
    </row>
    <row r="51119" spans="15:15" x14ac:dyDescent="0.2">
      <c r="O51119" s="62"/>
    </row>
    <row r="51120" spans="15:15" x14ac:dyDescent="0.2">
      <c r="O51120" s="62"/>
    </row>
    <row r="51121" spans="15:15" x14ac:dyDescent="0.2">
      <c r="O51121" s="62"/>
    </row>
    <row r="51122" spans="15:15" x14ac:dyDescent="0.2">
      <c r="O51122" s="62"/>
    </row>
    <row r="51123" spans="15:15" x14ac:dyDescent="0.2">
      <c r="O51123" s="62"/>
    </row>
    <row r="51124" spans="15:15" x14ac:dyDescent="0.2">
      <c r="O51124" s="62"/>
    </row>
    <row r="51125" spans="15:15" x14ac:dyDescent="0.2">
      <c r="O51125" s="62"/>
    </row>
    <row r="51126" spans="15:15" x14ac:dyDescent="0.2">
      <c r="O51126" s="62"/>
    </row>
    <row r="51127" spans="15:15" x14ac:dyDescent="0.2">
      <c r="O51127" s="62"/>
    </row>
    <row r="51128" spans="15:15" x14ac:dyDescent="0.2">
      <c r="O51128" s="62"/>
    </row>
    <row r="51129" spans="15:15" x14ac:dyDescent="0.2">
      <c r="O51129" s="62"/>
    </row>
    <row r="51130" spans="15:15" x14ac:dyDescent="0.2">
      <c r="O51130" s="62"/>
    </row>
    <row r="51131" spans="15:15" x14ac:dyDescent="0.2">
      <c r="O51131" s="62"/>
    </row>
    <row r="51132" spans="15:15" x14ac:dyDescent="0.2">
      <c r="O51132" s="62"/>
    </row>
    <row r="51133" spans="15:15" x14ac:dyDescent="0.2">
      <c r="O51133" s="62"/>
    </row>
    <row r="51134" spans="15:15" x14ac:dyDescent="0.2">
      <c r="O51134" s="62"/>
    </row>
    <row r="51135" spans="15:15" x14ac:dyDescent="0.2">
      <c r="O51135" s="62"/>
    </row>
    <row r="51136" spans="15:15" x14ac:dyDescent="0.2">
      <c r="O51136" s="62"/>
    </row>
    <row r="51137" spans="15:15" x14ac:dyDescent="0.2">
      <c r="O51137" s="62"/>
    </row>
    <row r="51138" spans="15:15" x14ac:dyDescent="0.2">
      <c r="O51138" s="62"/>
    </row>
    <row r="51139" spans="15:15" x14ac:dyDescent="0.2">
      <c r="O51139" s="62"/>
    </row>
    <row r="51140" spans="15:15" x14ac:dyDescent="0.2">
      <c r="O51140" s="62"/>
    </row>
    <row r="51141" spans="15:15" x14ac:dyDescent="0.2">
      <c r="O51141" s="62"/>
    </row>
    <row r="51142" spans="15:15" x14ac:dyDescent="0.2">
      <c r="O51142" s="62"/>
    </row>
    <row r="51143" spans="15:15" x14ac:dyDescent="0.2">
      <c r="O51143" s="62"/>
    </row>
    <row r="51144" spans="15:15" x14ac:dyDescent="0.2">
      <c r="O51144" s="62"/>
    </row>
    <row r="51145" spans="15:15" x14ac:dyDescent="0.2">
      <c r="O51145" s="62"/>
    </row>
    <row r="51146" spans="15:15" x14ac:dyDescent="0.2">
      <c r="O51146" s="62"/>
    </row>
    <row r="51147" spans="15:15" x14ac:dyDescent="0.2">
      <c r="O51147" s="62"/>
    </row>
    <row r="51148" spans="15:15" x14ac:dyDescent="0.2">
      <c r="O51148" s="62"/>
    </row>
    <row r="51149" spans="15:15" x14ac:dyDescent="0.2">
      <c r="O51149" s="62"/>
    </row>
    <row r="51150" spans="15:15" x14ac:dyDescent="0.2">
      <c r="O51150" s="62"/>
    </row>
    <row r="51151" spans="15:15" x14ac:dyDescent="0.2">
      <c r="O51151" s="62"/>
    </row>
    <row r="51152" spans="15:15" x14ac:dyDescent="0.2">
      <c r="O51152" s="62"/>
    </row>
    <row r="51153" spans="15:15" x14ac:dyDescent="0.2">
      <c r="O51153" s="62"/>
    </row>
    <row r="51154" spans="15:15" x14ac:dyDescent="0.2">
      <c r="O51154" s="62"/>
    </row>
    <row r="51155" spans="15:15" x14ac:dyDescent="0.2">
      <c r="O51155" s="62"/>
    </row>
    <row r="51156" spans="15:15" x14ac:dyDescent="0.2">
      <c r="O51156" s="62"/>
    </row>
    <row r="51157" spans="15:15" x14ac:dyDescent="0.2">
      <c r="O51157" s="62"/>
    </row>
    <row r="51158" spans="15:15" x14ac:dyDescent="0.2">
      <c r="O51158" s="62"/>
    </row>
    <row r="51159" spans="15:15" x14ac:dyDescent="0.2">
      <c r="O51159" s="62"/>
    </row>
    <row r="51160" spans="15:15" x14ac:dyDescent="0.2">
      <c r="O51160" s="62"/>
    </row>
    <row r="51161" spans="15:15" x14ac:dyDescent="0.2">
      <c r="O51161" s="62"/>
    </row>
    <row r="51162" spans="15:15" x14ac:dyDescent="0.2">
      <c r="O51162" s="62"/>
    </row>
    <row r="51163" spans="15:15" x14ac:dyDescent="0.2">
      <c r="O51163" s="62"/>
    </row>
    <row r="51164" spans="15:15" x14ac:dyDescent="0.2">
      <c r="O51164" s="62"/>
    </row>
    <row r="51165" spans="15:15" x14ac:dyDescent="0.2">
      <c r="O51165" s="62"/>
    </row>
    <row r="51166" spans="15:15" x14ac:dyDescent="0.2">
      <c r="O51166" s="62"/>
    </row>
    <row r="51167" spans="15:15" x14ac:dyDescent="0.2">
      <c r="O51167" s="62"/>
    </row>
    <row r="51168" spans="15:15" x14ac:dyDescent="0.2">
      <c r="O51168" s="62"/>
    </row>
    <row r="51169" spans="15:15" x14ac:dyDescent="0.2">
      <c r="O51169" s="62"/>
    </row>
    <row r="51170" spans="15:15" x14ac:dyDescent="0.2">
      <c r="O51170" s="62"/>
    </row>
    <row r="51171" spans="15:15" x14ac:dyDescent="0.2">
      <c r="O51171" s="62"/>
    </row>
    <row r="51172" spans="15:15" x14ac:dyDescent="0.2">
      <c r="O51172" s="62"/>
    </row>
    <row r="51173" spans="15:15" x14ac:dyDescent="0.2">
      <c r="O51173" s="62"/>
    </row>
    <row r="51174" spans="15:15" x14ac:dyDescent="0.2">
      <c r="O51174" s="62"/>
    </row>
    <row r="51175" spans="15:15" x14ac:dyDescent="0.2">
      <c r="O51175" s="62"/>
    </row>
    <row r="51176" spans="15:15" x14ac:dyDescent="0.2">
      <c r="O51176" s="62"/>
    </row>
    <row r="51177" spans="15:15" x14ac:dyDescent="0.2">
      <c r="O51177" s="62"/>
    </row>
    <row r="51178" spans="15:15" x14ac:dyDescent="0.2">
      <c r="O51178" s="62"/>
    </row>
    <row r="51179" spans="15:15" x14ac:dyDescent="0.2">
      <c r="O51179" s="62"/>
    </row>
    <row r="51180" spans="15:15" x14ac:dyDescent="0.2">
      <c r="O51180" s="62"/>
    </row>
    <row r="51181" spans="15:15" x14ac:dyDescent="0.2">
      <c r="O51181" s="62"/>
    </row>
    <row r="51182" spans="15:15" x14ac:dyDescent="0.2">
      <c r="O51182" s="62"/>
    </row>
    <row r="51183" spans="15:15" x14ac:dyDescent="0.2">
      <c r="O51183" s="62"/>
    </row>
    <row r="51184" spans="15:15" x14ac:dyDescent="0.2">
      <c r="O51184" s="62"/>
    </row>
    <row r="51185" spans="15:15" x14ac:dyDescent="0.2">
      <c r="O51185" s="62"/>
    </row>
    <row r="51186" spans="15:15" x14ac:dyDescent="0.2">
      <c r="O51186" s="62"/>
    </row>
    <row r="51187" spans="15:15" x14ac:dyDescent="0.2">
      <c r="O51187" s="62"/>
    </row>
    <row r="51188" spans="15:15" x14ac:dyDescent="0.2">
      <c r="O51188" s="62"/>
    </row>
    <row r="51189" spans="15:15" x14ac:dyDescent="0.2">
      <c r="O51189" s="62"/>
    </row>
    <row r="51190" spans="15:15" x14ac:dyDescent="0.2">
      <c r="O51190" s="62"/>
    </row>
    <row r="51191" spans="15:15" x14ac:dyDescent="0.2">
      <c r="O51191" s="62"/>
    </row>
    <row r="51192" spans="15:15" x14ac:dyDescent="0.2">
      <c r="O51192" s="62"/>
    </row>
    <row r="51193" spans="15:15" x14ac:dyDescent="0.2">
      <c r="O51193" s="62"/>
    </row>
    <row r="51194" spans="15:15" x14ac:dyDescent="0.2">
      <c r="O51194" s="62"/>
    </row>
    <row r="51195" spans="15:15" x14ac:dyDescent="0.2">
      <c r="O51195" s="62"/>
    </row>
    <row r="51196" spans="15:15" x14ac:dyDescent="0.2">
      <c r="O51196" s="62"/>
    </row>
    <row r="51197" spans="15:15" x14ac:dyDescent="0.2">
      <c r="O51197" s="62"/>
    </row>
    <row r="51198" spans="15:15" x14ac:dyDescent="0.2">
      <c r="O51198" s="62"/>
    </row>
    <row r="51199" spans="15:15" x14ac:dyDescent="0.2">
      <c r="O51199" s="62"/>
    </row>
    <row r="51200" spans="15:15" x14ac:dyDescent="0.2">
      <c r="O51200" s="62"/>
    </row>
    <row r="51201" spans="15:15" x14ac:dyDescent="0.2">
      <c r="O51201" s="62"/>
    </row>
    <row r="51202" spans="15:15" x14ac:dyDescent="0.2">
      <c r="O51202" s="62"/>
    </row>
    <row r="51203" spans="15:15" x14ac:dyDescent="0.2">
      <c r="O51203" s="62"/>
    </row>
    <row r="51204" spans="15:15" x14ac:dyDescent="0.2">
      <c r="O51204" s="62"/>
    </row>
    <row r="51205" spans="15:15" x14ac:dyDescent="0.2">
      <c r="O51205" s="62"/>
    </row>
    <row r="51206" spans="15:15" x14ac:dyDescent="0.2">
      <c r="O51206" s="62"/>
    </row>
    <row r="51207" spans="15:15" x14ac:dyDescent="0.2">
      <c r="O51207" s="62"/>
    </row>
    <row r="51208" spans="15:15" x14ac:dyDescent="0.2">
      <c r="O51208" s="62"/>
    </row>
    <row r="51209" spans="15:15" x14ac:dyDescent="0.2">
      <c r="O51209" s="62"/>
    </row>
    <row r="51210" spans="15:15" x14ac:dyDescent="0.2">
      <c r="O51210" s="62"/>
    </row>
    <row r="51211" spans="15:15" x14ac:dyDescent="0.2">
      <c r="O51211" s="62"/>
    </row>
    <row r="51212" spans="15:15" x14ac:dyDescent="0.2">
      <c r="O51212" s="62"/>
    </row>
    <row r="51213" spans="15:15" x14ac:dyDescent="0.2">
      <c r="O51213" s="62"/>
    </row>
    <row r="51214" spans="15:15" x14ac:dyDescent="0.2">
      <c r="O51214" s="62"/>
    </row>
    <row r="51215" spans="15:15" x14ac:dyDescent="0.2">
      <c r="O51215" s="62"/>
    </row>
    <row r="51216" spans="15:15" x14ac:dyDescent="0.2">
      <c r="O51216" s="62"/>
    </row>
    <row r="51217" spans="15:15" x14ac:dyDescent="0.2">
      <c r="O51217" s="62"/>
    </row>
    <row r="51218" spans="15:15" x14ac:dyDescent="0.2">
      <c r="O51218" s="62"/>
    </row>
    <row r="51219" spans="15:15" x14ac:dyDescent="0.2">
      <c r="O51219" s="62"/>
    </row>
    <row r="51220" spans="15:15" x14ac:dyDescent="0.2">
      <c r="O51220" s="62"/>
    </row>
    <row r="51221" spans="15:15" x14ac:dyDescent="0.2">
      <c r="O51221" s="62"/>
    </row>
    <row r="51222" spans="15:15" x14ac:dyDescent="0.2">
      <c r="O51222" s="62"/>
    </row>
    <row r="51223" spans="15:15" x14ac:dyDescent="0.2">
      <c r="O51223" s="62"/>
    </row>
    <row r="51224" spans="15:15" x14ac:dyDescent="0.2">
      <c r="O51224" s="62"/>
    </row>
    <row r="51225" spans="15:15" x14ac:dyDescent="0.2">
      <c r="O51225" s="62"/>
    </row>
    <row r="51226" spans="15:15" x14ac:dyDescent="0.2">
      <c r="O51226" s="62"/>
    </row>
    <row r="51227" spans="15:15" x14ac:dyDescent="0.2">
      <c r="O51227" s="62"/>
    </row>
    <row r="51228" spans="15:15" x14ac:dyDescent="0.2">
      <c r="O51228" s="62"/>
    </row>
    <row r="51229" spans="15:15" x14ac:dyDescent="0.2">
      <c r="O51229" s="62"/>
    </row>
    <row r="51230" spans="15:15" x14ac:dyDescent="0.2">
      <c r="O51230" s="62"/>
    </row>
    <row r="51231" spans="15:15" x14ac:dyDescent="0.2">
      <c r="O51231" s="62"/>
    </row>
    <row r="51232" spans="15:15" x14ac:dyDescent="0.2">
      <c r="O51232" s="62"/>
    </row>
    <row r="51233" spans="15:15" x14ac:dyDescent="0.2">
      <c r="O51233" s="62"/>
    </row>
    <row r="51234" spans="15:15" x14ac:dyDescent="0.2">
      <c r="O51234" s="62"/>
    </row>
    <row r="51235" spans="15:15" x14ac:dyDescent="0.2">
      <c r="O51235" s="62"/>
    </row>
    <row r="51236" spans="15:15" x14ac:dyDescent="0.2">
      <c r="O51236" s="62"/>
    </row>
    <row r="51237" spans="15:15" x14ac:dyDescent="0.2">
      <c r="O51237" s="62"/>
    </row>
    <row r="51238" spans="15:15" x14ac:dyDescent="0.2">
      <c r="O51238" s="62"/>
    </row>
    <row r="51239" spans="15:15" x14ac:dyDescent="0.2">
      <c r="O51239" s="62"/>
    </row>
    <row r="51240" spans="15:15" x14ac:dyDescent="0.2">
      <c r="O51240" s="62"/>
    </row>
    <row r="51241" spans="15:15" x14ac:dyDescent="0.2">
      <c r="O51241" s="62"/>
    </row>
    <row r="51242" spans="15:15" x14ac:dyDescent="0.2">
      <c r="O51242" s="62"/>
    </row>
    <row r="51243" spans="15:15" x14ac:dyDescent="0.2">
      <c r="O51243" s="62"/>
    </row>
    <row r="51244" spans="15:15" x14ac:dyDescent="0.2">
      <c r="O51244" s="62"/>
    </row>
    <row r="51245" spans="15:15" x14ac:dyDescent="0.2">
      <c r="O51245" s="62"/>
    </row>
    <row r="51246" spans="15:15" x14ac:dyDescent="0.2">
      <c r="O51246" s="62"/>
    </row>
    <row r="51247" spans="15:15" x14ac:dyDescent="0.2">
      <c r="O51247" s="62"/>
    </row>
    <row r="51248" spans="15:15" x14ac:dyDescent="0.2">
      <c r="O51248" s="62"/>
    </row>
    <row r="51249" spans="15:15" x14ac:dyDescent="0.2">
      <c r="O51249" s="62"/>
    </row>
    <row r="51250" spans="15:15" x14ac:dyDescent="0.2">
      <c r="O51250" s="62"/>
    </row>
    <row r="51251" spans="15:15" x14ac:dyDescent="0.2">
      <c r="O51251" s="62"/>
    </row>
    <row r="51252" spans="15:15" x14ac:dyDescent="0.2">
      <c r="O51252" s="62"/>
    </row>
    <row r="51253" spans="15:15" x14ac:dyDescent="0.2">
      <c r="O51253" s="62"/>
    </row>
    <row r="51254" spans="15:15" x14ac:dyDescent="0.2">
      <c r="O51254" s="62"/>
    </row>
    <row r="51255" spans="15:15" x14ac:dyDescent="0.2">
      <c r="O51255" s="62"/>
    </row>
    <row r="51256" spans="15:15" x14ac:dyDescent="0.2">
      <c r="O51256" s="62"/>
    </row>
    <row r="51257" spans="15:15" x14ac:dyDescent="0.2">
      <c r="O51257" s="62"/>
    </row>
    <row r="51258" spans="15:15" x14ac:dyDescent="0.2">
      <c r="O51258" s="62"/>
    </row>
    <row r="51259" spans="15:15" x14ac:dyDescent="0.2">
      <c r="O51259" s="62"/>
    </row>
    <row r="51260" spans="15:15" x14ac:dyDescent="0.2">
      <c r="O51260" s="62"/>
    </row>
    <row r="51261" spans="15:15" x14ac:dyDescent="0.2">
      <c r="O51261" s="62"/>
    </row>
    <row r="51262" spans="15:15" x14ac:dyDescent="0.2">
      <c r="O51262" s="62"/>
    </row>
    <row r="51263" spans="15:15" x14ac:dyDescent="0.2">
      <c r="O51263" s="62"/>
    </row>
    <row r="51264" spans="15:15" x14ac:dyDescent="0.2">
      <c r="O51264" s="62"/>
    </row>
    <row r="51265" spans="15:15" x14ac:dyDescent="0.2">
      <c r="O51265" s="62"/>
    </row>
    <row r="51266" spans="15:15" x14ac:dyDescent="0.2">
      <c r="O51266" s="62"/>
    </row>
    <row r="51267" spans="15:15" x14ac:dyDescent="0.2">
      <c r="O51267" s="62"/>
    </row>
    <row r="51268" spans="15:15" x14ac:dyDescent="0.2">
      <c r="O51268" s="62"/>
    </row>
    <row r="51269" spans="15:15" x14ac:dyDescent="0.2">
      <c r="O51269" s="62"/>
    </row>
    <row r="51270" spans="15:15" x14ac:dyDescent="0.2">
      <c r="O51270" s="62"/>
    </row>
    <row r="51271" spans="15:15" x14ac:dyDescent="0.2">
      <c r="O51271" s="62"/>
    </row>
    <row r="51272" spans="15:15" x14ac:dyDescent="0.2">
      <c r="O51272" s="62"/>
    </row>
    <row r="51273" spans="15:15" x14ac:dyDescent="0.2">
      <c r="O51273" s="62"/>
    </row>
    <row r="51274" spans="15:15" x14ac:dyDescent="0.2">
      <c r="O51274" s="62"/>
    </row>
    <row r="51275" spans="15:15" x14ac:dyDescent="0.2">
      <c r="O51275" s="62"/>
    </row>
    <row r="51276" spans="15:15" x14ac:dyDescent="0.2">
      <c r="O51276" s="62"/>
    </row>
    <row r="51277" spans="15:15" x14ac:dyDescent="0.2">
      <c r="O51277" s="62"/>
    </row>
    <row r="51278" spans="15:15" x14ac:dyDescent="0.2">
      <c r="O51278" s="62"/>
    </row>
    <row r="51279" spans="15:15" x14ac:dyDescent="0.2">
      <c r="O51279" s="62"/>
    </row>
    <row r="51280" spans="15:15" x14ac:dyDescent="0.2">
      <c r="O51280" s="62"/>
    </row>
    <row r="51281" spans="15:15" x14ac:dyDescent="0.2">
      <c r="O51281" s="62"/>
    </row>
    <row r="51282" spans="15:15" x14ac:dyDescent="0.2">
      <c r="O51282" s="62"/>
    </row>
    <row r="51283" spans="15:15" x14ac:dyDescent="0.2">
      <c r="O51283" s="62"/>
    </row>
    <row r="51284" spans="15:15" x14ac:dyDescent="0.2">
      <c r="O51284" s="62"/>
    </row>
    <row r="51285" spans="15:15" x14ac:dyDescent="0.2">
      <c r="O51285" s="62"/>
    </row>
    <row r="51286" spans="15:15" x14ac:dyDescent="0.2">
      <c r="O51286" s="62"/>
    </row>
    <row r="51287" spans="15:15" x14ac:dyDescent="0.2">
      <c r="O51287" s="62"/>
    </row>
    <row r="51288" spans="15:15" x14ac:dyDescent="0.2">
      <c r="O51288" s="62"/>
    </row>
    <row r="51289" spans="15:15" x14ac:dyDescent="0.2">
      <c r="O51289" s="62"/>
    </row>
    <row r="51290" spans="15:15" x14ac:dyDescent="0.2">
      <c r="O51290" s="62"/>
    </row>
    <row r="51291" spans="15:15" x14ac:dyDescent="0.2">
      <c r="O51291" s="62"/>
    </row>
    <row r="51292" spans="15:15" x14ac:dyDescent="0.2">
      <c r="O51292" s="62"/>
    </row>
    <row r="51293" spans="15:15" x14ac:dyDescent="0.2">
      <c r="O51293" s="62"/>
    </row>
    <row r="51294" spans="15:15" x14ac:dyDescent="0.2">
      <c r="O51294" s="62"/>
    </row>
    <row r="51295" spans="15:15" x14ac:dyDescent="0.2">
      <c r="O51295" s="62"/>
    </row>
    <row r="51296" spans="15:15" x14ac:dyDescent="0.2">
      <c r="O51296" s="62"/>
    </row>
    <row r="51297" spans="15:15" x14ac:dyDescent="0.2">
      <c r="O51297" s="62"/>
    </row>
    <row r="51298" spans="15:15" x14ac:dyDescent="0.2">
      <c r="O51298" s="62"/>
    </row>
    <row r="51299" spans="15:15" x14ac:dyDescent="0.2">
      <c r="O51299" s="62"/>
    </row>
    <row r="51300" spans="15:15" x14ac:dyDescent="0.2">
      <c r="O51300" s="62"/>
    </row>
    <row r="51301" spans="15:15" x14ac:dyDescent="0.2">
      <c r="O51301" s="62"/>
    </row>
    <row r="51302" spans="15:15" x14ac:dyDescent="0.2">
      <c r="O51302" s="62"/>
    </row>
    <row r="51303" spans="15:15" x14ac:dyDescent="0.2">
      <c r="O51303" s="62"/>
    </row>
    <row r="51304" spans="15:15" x14ac:dyDescent="0.2">
      <c r="O51304" s="62"/>
    </row>
    <row r="51305" spans="15:15" x14ac:dyDescent="0.2">
      <c r="O51305" s="62"/>
    </row>
    <row r="51306" spans="15:15" x14ac:dyDescent="0.2">
      <c r="O51306" s="62"/>
    </row>
    <row r="51307" spans="15:15" x14ac:dyDescent="0.2">
      <c r="O51307" s="62"/>
    </row>
    <row r="51308" spans="15:15" x14ac:dyDescent="0.2">
      <c r="O51308" s="62"/>
    </row>
    <row r="51309" spans="15:15" x14ac:dyDescent="0.2">
      <c r="O51309" s="62"/>
    </row>
    <row r="51310" spans="15:15" x14ac:dyDescent="0.2">
      <c r="O51310" s="62"/>
    </row>
    <row r="51311" spans="15:15" x14ac:dyDescent="0.2">
      <c r="O51311" s="62"/>
    </row>
    <row r="51312" spans="15:15" x14ac:dyDescent="0.2">
      <c r="O51312" s="62"/>
    </row>
    <row r="51313" spans="15:15" x14ac:dyDescent="0.2">
      <c r="O51313" s="62"/>
    </row>
    <row r="51314" spans="15:15" x14ac:dyDescent="0.2">
      <c r="O51314" s="62"/>
    </row>
    <row r="51315" spans="15:15" x14ac:dyDescent="0.2">
      <c r="O51315" s="62"/>
    </row>
    <row r="51316" spans="15:15" x14ac:dyDescent="0.2">
      <c r="O51316" s="62"/>
    </row>
    <row r="51317" spans="15:15" x14ac:dyDescent="0.2">
      <c r="O51317" s="62"/>
    </row>
    <row r="51318" spans="15:15" x14ac:dyDescent="0.2">
      <c r="O51318" s="62"/>
    </row>
    <row r="51319" spans="15:15" x14ac:dyDescent="0.2">
      <c r="O51319" s="62"/>
    </row>
    <row r="51320" spans="15:15" x14ac:dyDescent="0.2">
      <c r="O51320" s="62"/>
    </row>
    <row r="51321" spans="15:15" x14ac:dyDescent="0.2">
      <c r="O51321" s="62"/>
    </row>
    <row r="51322" spans="15:15" x14ac:dyDescent="0.2">
      <c r="O51322" s="62"/>
    </row>
    <row r="51323" spans="15:15" x14ac:dyDescent="0.2">
      <c r="O51323" s="62"/>
    </row>
    <row r="51324" spans="15:15" x14ac:dyDescent="0.2">
      <c r="O51324" s="62"/>
    </row>
    <row r="51325" spans="15:15" x14ac:dyDescent="0.2">
      <c r="O51325" s="62"/>
    </row>
    <row r="51326" spans="15:15" x14ac:dyDescent="0.2">
      <c r="O51326" s="62"/>
    </row>
    <row r="51327" spans="15:15" x14ac:dyDescent="0.2">
      <c r="O51327" s="62"/>
    </row>
    <row r="51328" spans="15:15" x14ac:dyDescent="0.2">
      <c r="O51328" s="62"/>
    </row>
    <row r="51329" spans="15:15" x14ac:dyDescent="0.2">
      <c r="O51329" s="62"/>
    </row>
    <row r="51330" spans="15:15" x14ac:dyDescent="0.2">
      <c r="O51330" s="62"/>
    </row>
    <row r="51331" spans="15:15" x14ac:dyDescent="0.2">
      <c r="O51331" s="62"/>
    </row>
    <row r="51332" spans="15:15" x14ac:dyDescent="0.2">
      <c r="O51332" s="62"/>
    </row>
    <row r="51333" spans="15:15" x14ac:dyDescent="0.2">
      <c r="O51333" s="62"/>
    </row>
    <row r="51334" spans="15:15" x14ac:dyDescent="0.2">
      <c r="O51334" s="62"/>
    </row>
    <row r="51335" spans="15:15" x14ac:dyDescent="0.2">
      <c r="O51335" s="62"/>
    </row>
    <row r="51336" spans="15:15" x14ac:dyDescent="0.2">
      <c r="O51336" s="62"/>
    </row>
    <row r="51337" spans="15:15" x14ac:dyDescent="0.2">
      <c r="O51337" s="62"/>
    </row>
    <row r="51338" spans="15:15" x14ac:dyDescent="0.2">
      <c r="O51338" s="62"/>
    </row>
    <row r="51339" spans="15:15" x14ac:dyDescent="0.2">
      <c r="O51339" s="62"/>
    </row>
    <row r="51340" spans="15:15" x14ac:dyDescent="0.2">
      <c r="O51340" s="62"/>
    </row>
    <row r="51341" spans="15:15" x14ac:dyDescent="0.2">
      <c r="O51341" s="62"/>
    </row>
    <row r="51342" spans="15:15" x14ac:dyDescent="0.2">
      <c r="O51342" s="62"/>
    </row>
    <row r="51343" spans="15:15" x14ac:dyDescent="0.2">
      <c r="O51343" s="62"/>
    </row>
    <row r="51344" spans="15:15" x14ac:dyDescent="0.2">
      <c r="O51344" s="62"/>
    </row>
    <row r="51345" spans="15:15" x14ac:dyDescent="0.2">
      <c r="O51345" s="62"/>
    </row>
    <row r="51346" spans="15:15" x14ac:dyDescent="0.2">
      <c r="O51346" s="62"/>
    </row>
    <row r="51347" spans="15:15" x14ac:dyDescent="0.2">
      <c r="O51347" s="62"/>
    </row>
    <row r="51348" spans="15:15" x14ac:dyDescent="0.2">
      <c r="O51348" s="62"/>
    </row>
    <row r="51349" spans="15:15" x14ac:dyDescent="0.2">
      <c r="O51349" s="62"/>
    </row>
    <row r="51350" spans="15:15" x14ac:dyDescent="0.2">
      <c r="O51350" s="62"/>
    </row>
    <row r="51351" spans="15:15" x14ac:dyDescent="0.2">
      <c r="O51351" s="62"/>
    </row>
    <row r="51352" spans="15:15" x14ac:dyDescent="0.2">
      <c r="O51352" s="62"/>
    </row>
    <row r="51353" spans="15:15" x14ac:dyDescent="0.2">
      <c r="O51353" s="62"/>
    </row>
    <row r="51354" spans="15:15" x14ac:dyDescent="0.2">
      <c r="O51354" s="62"/>
    </row>
    <row r="51355" spans="15:15" x14ac:dyDescent="0.2">
      <c r="O51355" s="62"/>
    </row>
    <row r="51356" spans="15:15" x14ac:dyDescent="0.2">
      <c r="O51356" s="62"/>
    </row>
    <row r="51357" spans="15:15" x14ac:dyDescent="0.2">
      <c r="O51357" s="62"/>
    </row>
    <row r="51358" spans="15:15" x14ac:dyDescent="0.2">
      <c r="O51358" s="62"/>
    </row>
    <row r="51359" spans="15:15" x14ac:dyDescent="0.2">
      <c r="O51359" s="62"/>
    </row>
    <row r="51360" spans="15:15" x14ac:dyDescent="0.2">
      <c r="O51360" s="62"/>
    </row>
    <row r="51361" spans="15:15" x14ac:dyDescent="0.2">
      <c r="O51361" s="62"/>
    </row>
    <row r="51362" spans="15:15" x14ac:dyDescent="0.2">
      <c r="O51362" s="62"/>
    </row>
    <row r="51363" spans="15:15" x14ac:dyDescent="0.2">
      <c r="O51363" s="62"/>
    </row>
    <row r="51364" spans="15:15" x14ac:dyDescent="0.2">
      <c r="O51364" s="62"/>
    </row>
    <row r="51365" spans="15:15" x14ac:dyDescent="0.2">
      <c r="O51365" s="62"/>
    </row>
    <row r="51366" spans="15:15" x14ac:dyDescent="0.2">
      <c r="O51366" s="62"/>
    </row>
    <row r="51367" spans="15:15" x14ac:dyDescent="0.2">
      <c r="O51367" s="62"/>
    </row>
    <row r="51368" spans="15:15" x14ac:dyDescent="0.2">
      <c r="O51368" s="62"/>
    </row>
    <row r="51369" spans="15:15" x14ac:dyDescent="0.2">
      <c r="O51369" s="62"/>
    </row>
    <row r="51370" spans="15:15" x14ac:dyDescent="0.2">
      <c r="O51370" s="62"/>
    </row>
    <row r="51371" spans="15:15" x14ac:dyDescent="0.2">
      <c r="O51371" s="62"/>
    </row>
    <row r="51372" spans="15:15" x14ac:dyDescent="0.2">
      <c r="O51372" s="62"/>
    </row>
    <row r="51373" spans="15:15" x14ac:dyDescent="0.2">
      <c r="O51373" s="62"/>
    </row>
    <row r="51374" spans="15:15" x14ac:dyDescent="0.2">
      <c r="O51374" s="62"/>
    </row>
    <row r="51375" spans="15:15" x14ac:dyDescent="0.2">
      <c r="O51375" s="62"/>
    </row>
    <row r="51376" spans="15:15" x14ac:dyDescent="0.2">
      <c r="O51376" s="62"/>
    </row>
    <row r="51377" spans="15:15" x14ac:dyDescent="0.2">
      <c r="O51377" s="62"/>
    </row>
    <row r="51378" spans="15:15" x14ac:dyDescent="0.2">
      <c r="O51378" s="62"/>
    </row>
    <row r="51379" spans="15:15" x14ac:dyDescent="0.2">
      <c r="O51379" s="62"/>
    </row>
    <row r="51380" spans="15:15" x14ac:dyDescent="0.2">
      <c r="O51380" s="62"/>
    </row>
    <row r="51381" spans="15:15" x14ac:dyDescent="0.2">
      <c r="O51381" s="62"/>
    </row>
    <row r="51382" spans="15:15" x14ac:dyDescent="0.2">
      <c r="O51382" s="62"/>
    </row>
    <row r="51383" spans="15:15" x14ac:dyDescent="0.2">
      <c r="O51383" s="62"/>
    </row>
    <row r="51384" spans="15:15" x14ac:dyDescent="0.2">
      <c r="O51384" s="62"/>
    </row>
    <row r="51385" spans="15:15" x14ac:dyDescent="0.2">
      <c r="O51385" s="62"/>
    </row>
    <row r="51386" spans="15:15" x14ac:dyDescent="0.2">
      <c r="O51386" s="62"/>
    </row>
    <row r="51387" spans="15:15" x14ac:dyDescent="0.2">
      <c r="O51387" s="62"/>
    </row>
    <row r="51388" spans="15:15" x14ac:dyDescent="0.2">
      <c r="O51388" s="62"/>
    </row>
    <row r="51389" spans="15:15" x14ac:dyDescent="0.2">
      <c r="O51389" s="62"/>
    </row>
    <row r="51390" spans="15:15" x14ac:dyDescent="0.2">
      <c r="O51390" s="62"/>
    </row>
    <row r="51391" spans="15:15" x14ac:dyDescent="0.2">
      <c r="O51391" s="62"/>
    </row>
    <row r="51392" spans="15:15" x14ac:dyDescent="0.2">
      <c r="O51392" s="62"/>
    </row>
    <row r="51393" spans="15:15" x14ac:dyDescent="0.2">
      <c r="O51393" s="62"/>
    </row>
    <row r="51394" spans="15:15" x14ac:dyDescent="0.2">
      <c r="O51394" s="62"/>
    </row>
    <row r="51395" spans="15:15" x14ac:dyDescent="0.2">
      <c r="O51395" s="62"/>
    </row>
    <row r="51396" spans="15:15" x14ac:dyDescent="0.2">
      <c r="O51396" s="62"/>
    </row>
    <row r="51397" spans="15:15" x14ac:dyDescent="0.2">
      <c r="O51397" s="62"/>
    </row>
    <row r="51398" spans="15:15" x14ac:dyDescent="0.2">
      <c r="O51398" s="62"/>
    </row>
    <row r="51399" spans="15:15" x14ac:dyDescent="0.2">
      <c r="O51399" s="62"/>
    </row>
    <row r="51400" spans="15:15" x14ac:dyDescent="0.2">
      <c r="O51400" s="62"/>
    </row>
    <row r="51401" spans="15:15" x14ac:dyDescent="0.2">
      <c r="O51401" s="62"/>
    </row>
    <row r="51402" spans="15:15" x14ac:dyDescent="0.2">
      <c r="O51402" s="62"/>
    </row>
    <row r="51403" spans="15:15" x14ac:dyDescent="0.2">
      <c r="O51403" s="62"/>
    </row>
    <row r="51404" spans="15:15" x14ac:dyDescent="0.2">
      <c r="O51404" s="62"/>
    </row>
    <row r="51405" spans="15:15" x14ac:dyDescent="0.2">
      <c r="O51405" s="62"/>
    </row>
    <row r="51406" spans="15:15" x14ac:dyDescent="0.2">
      <c r="O51406" s="62"/>
    </row>
    <row r="51407" spans="15:15" x14ac:dyDescent="0.2">
      <c r="O51407" s="62"/>
    </row>
    <row r="51408" spans="15:15" x14ac:dyDescent="0.2">
      <c r="O51408" s="62"/>
    </row>
    <row r="51409" spans="15:15" x14ac:dyDescent="0.2">
      <c r="O51409" s="62"/>
    </row>
    <row r="51410" spans="15:15" x14ac:dyDescent="0.2">
      <c r="O51410" s="62"/>
    </row>
    <row r="51411" spans="15:15" x14ac:dyDescent="0.2">
      <c r="O51411" s="62"/>
    </row>
    <row r="51412" spans="15:15" x14ac:dyDescent="0.2">
      <c r="O51412" s="62"/>
    </row>
    <row r="51413" spans="15:15" x14ac:dyDescent="0.2">
      <c r="O51413" s="62"/>
    </row>
    <row r="51414" spans="15:15" x14ac:dyDescent="0.2">
      <c r="O51414" s="62"/>
    </row>
    <row r="51415" spans="15:15" x14ac:dyDescent="0.2">
      <c r="O51415" s="62"/>
    </row>
    <row r="51416" spans="15:15" x14ac:dyDescent="0.2">
      <c r="O51416" s="62"/>
    </row>
    <row r="51417" spans="15:15" x14ac:dyDescent="0.2">
      <c r="O51417" s="62"/>
    </row>
    <row r="51418" spans="15:15" x14ac:dyDescent="0.2">
      <c r="O51418" s="62"/>
    </row>
    <row r="51419" spans="15:15" x14ac:dyDescent="0.2">
      <c r="O51419" s="62"/>
    </row>
    <row r="51420" spans="15:15" x14ac:dyDescent="0.2">
      <c r="O51420" s="62"/>
    </row>
    <row r="51421" spans="15:15" x14ac:dyDescent="0.2">
      <c r="O51421" s="62"/>
    </row>
    <row r="51422" spans="15:15" x14ac:dyDescent="0.2">
      <c r="O51422" s="62"/>
    </row>
    <row r="51423" spans="15:15" x14ac:dyDescent="0.2">
      <c r="O51423" s="62"/>
    </row>
    <row r="51424" spans="15:15" x14ac:dyDescent="0.2">
      <c r="O51424" s="62"/>
    </row>
    <row r="51425" spans="15:15" x14ac:dyDescent="0.2">
      <c r="O51425" s="62"/>
    </row>
    <row r="51426" spans="15:15" x14ac:dyDescent="0.2">
      <c r="O51426" s="62"/>
    </row>
    <row r="51427" spans="15:15" x14ac:dyDescent="0.2">
      <c r="O51427" s="62"/>
    </row>
    <row r="51428" spans="15:15" x14ac:dyDescent="0.2">
      <c r="O51428" s="62"/>
    </row>
    <row r="51429" spans="15:15" x14ac:dyDescent="0.2">
      <c r="O51429" s="62"/>
    </row>
    <row r="51430" spans="15:15" x14ac:dyDescent="0.2">
      <c r="O51430" s="62"/>
    </row>
    <row r="51431" spans="15:15" x14ac:dyDescent="0.2">
      <c r="O51431" s="62"/>
    </row>
    <row r="51432" spans="15:15" x14ac:dyDescent="0.2">
      <c r="O51432" s="62"/>
    </row>
    <row r="51433" spans="15:15" x14ac:dyDescent="0.2">
      <c r="O51433" s="62"/>
    </row>
    <row r="51434" spans="15:15" x14ac:dyDescent="0.2">
      <c r="O51434" s="62"/>
    </row>
    <row r="51435" spans="15:15" x14ac:dyDescent="0.2">
      <c r="O51435" s="62"/>
    </row>
    <row r="51436" spans="15:15" x14ac:dyDescent="0.2">
      <c r="O51436" s="62"/>
    </row>
    <row r="51437" spans="15:15" x14ac:dyDescent="0.2">
      <c r="O51437" s="62"/>
    </row>
    <row r="51438" spans="15:15" x14ac:dyDescent="0.2">
      <c r="O51438" s="62"/>
    </row>
    <row r="51439" spans="15:15" x14ac:dyDescent="0.2">
      <c r="O51439" s="62"/>
    </row>
    <row r="51440" spans="15:15" x14ac:dyDescent="0.2">
      <c r="O51440" s="62"/>
    </row>
    <row r="51441" spans="15:15" x14ac:dyDescent="0.2">
      <c r="O51441" s="62"/>
    </row>
    <row r="51442" spans="15:15" x14ac:dyDescent="0.2">
      <c r="O51442" s="62"/>
    </row>
    <row r="51443" spans="15:15" x14ac:dyDescent="0.2">
      <c r="O51443" s="62"/>
    </row>
    <row r="51444" spans="15:15" x14ac:dyDescent="0.2">
      <c r="O51444" s="62"/>
    </row>
    <row r="51445" spans="15:15" x14ac:dyDescent="0.2">
      <c r="O51445" s="62"/>
    </row>
    <row r="51446" spans="15:15" x14ac:dyDescent="0.2">
      <c r="O51446" s="62"/>
    </row>
    <row r="51447" spans="15:15" x14ac:dyDescent="0.2">
      <c r="O51447" s="62"/>
    </row>
    <row r="51448" spans="15:15" x14ac:dyDescent="0.2">
      <c r="O51448" s="62"/>
    </row>
    <row r="51449" spans="15:15" x14ac:dyDescent="0.2">
      <c r="O51449" s="62"/>
    </row>
    <row r="51450" spans="15:15" x14ac:dyDescent="0.2">
      <c r="O51450" s="62"/>
    </row>
    <row r="51451" spans="15:15" x14ac:dyDescent="0.2">
      <c r="O51451" s="62"/>
    </row>
    <row r="51452" spans="15:15" x14ac:dyDescent="0.2">
      <c r="O51452" s="62"/>
    </row>
    <row r="51453" spans="15:15" x14ac:dyDescent="0.2">
      <c r="O51453" s="62"/>
    </row>
    <row r="51454" spans="15:15" x14ac:dyDescent="0.2">
      <c r="O51454" s="62"/>
    </row>
    <row r="51455" spans="15:15" x14ac:dyDescent="0.2">
      <c r="O51455" s="62"/>
    </row>
    <row r="51456" spans="15:15" x14ac:dyDescent="0.2">
      <c r="O51456" s="62"/>
    </row>
    <row r="51457" spans="15:15" x14ac:dyDescent="0.2">
      <c r="O51457" s="62"/>
    </row>
    <row r="51458" spans="15:15" x14ac:dyDescent="0.2">
      <c r="O51458" s="62"/>
    </row>
    <row r="51459" spans="15:15" x14ac:dyDescent="0.2">
      <c r="O51459" s="62"/>
    </row>
    <row r="51460" spans="15:15" x14ac:dyDescent="0.2">
      <c r="O51460" s="62"/>
    </row>
    <row r="51461" spans="15:15" x14ac:dyDescent="0.2">
      <c r="O51461" s="62"/>
    </row>
    <row r="51462" spans="15:15" x14ac:dyDescent="0.2">
      <c r="O51462" s="62"/>
    </row>
    <row r="51463" spans="15:15" x14ac:dyDescent="0.2">
      <c r="O51463" s="62"/>
    </row>
    <row r="51464" spans="15:15" x14ac:dyDescent="0.2">
      <c r="O51464" s="62"/>
    </row>
    <row r="51465" spans="15:15" x14ac:dyDescent="0.2">
      <c r="O51465" s="62"/>
    </row>
    <row r="51466" spans="15:15" x14ac:dyDescent="0.2">
      <c r="O51466" s="62"/>
    </row>
    <row r="51467" spans="15:15" x14ac:dyDescent="0.2">
      <c r="O51467" s="62"/>
    </row>
    <row r="51468" spans="15:15" x14ac:dyDescent="0.2">
      <c r="O51468" s="62"/>
    </row>
    <row r="51469" spans="15:15" x14ac:dyDescent="0.2">
      <c r="O51469" s="62"/>
    </row>
    <row r="51470" spans="15:15" x14ac:dyDescent="0.2">
      <c r="O51470" s="62"/>
    </row>
    <row r="51471" spans="15:15" x14ac:dyDescent="0.2">
      <c r="O51471" s="62"/>
    </row>
    <row r="51472" spans="15:15" x14ac:dyDescent="0.2">
      <c r="O51472" s="62"/>
    </row>
    <row r="51473" spans="15:15" x14ac:dyDescent="0.2">
      <c r="O51473" s="62"/>
    </row>
    <row r="51474" spans="15:15" x14ac:dyDescent="0.2">
      <c r="O51474" s="62"/>
    </row>
    <row r="51475" spans="15:15" x14ac:dyDescent="0.2">
      <c r="O51475" s="62"/>
    </row>
    <row r="51476" spans="15:15" x14ac:dyDescent="0.2">
      <c r="O51476" s="62"/>
    </row>
    <row r="51477" spans="15:15" x14ac:dyDescent="0.2">
      <c r="O51477" s="62"/>
    </row>
    <row r="51478" spans="15:15" x14ac:dyDescent="0.2">
      <c r="O51478" s="62"/>
    </row>
    <row r="51479" spans="15:15" x14ac:dyDescent="0.2">
      <c r="O51479" s="62"/>
    </row>
    <row r="51480" spans="15:15" x14ac:dyDescent="0.2">
      <c r="O51480" s="62"/>
    </row>
    <row r="51481" spans="15:15" x14ac:dyDescent="0.2">
      <c r="O51481" s="62"/>
    </row>
    <row r="51482" spans="15:15" x14ac:dyDescent="0.2">
      <c r="O51482" s="62"/>
    </row>
    <row r="51483" spans="15:15" x14ac:dyDescent="0.2">
      <c r="O51483" s="62"/>
    </row>
    <row r="51484" spans="15:15" x14ac:dyDescent="0.2">
      <c r="O51484" s="62"/>
    </row>
    <row r="51485" spans="15:15" x14ac:dyDescent="0.2">
      <c r="O51485" s="62"/>
    </row>
    <row r="51486" spans="15:15" x14ac:dyDescent="0.2">
      <c r="O51486" s="62"/>
    </row>
    <row r="51487" spans="15:15" x14ac:dyDescent="0.2">
      <c r="O51487" s="62"/>
    </row>
    <row r="51488" spans="15:15" x14ac:dyDescent="0.2">
      <c r="O51488" s="62"/>
    </row>
    <row r="51489" spans="15:15" x14ac:dyDescent="0.2">
      <c r="O51489" s="62"/>
    </row>
    <row r="51490" spans="15:15" x14ac:dyDescent="0.2">
      <c r="O51490" s="62"/>
    </row>
    <row r="51491" spans="15:15" x14ac:dyDescent="0.2">
      <c r="O51491" s="62"/>
    </row>
    <row r="51492" spans="15:15" x14ac:dyDescent="0.2">
      <c r="O51492" s="62"/>
    </row>
    <row r="51493" spans="15:15" x14ac:dyDescent="0.2">
      <c r="O51493" s="62"/>
    </row>
    <row r="51494" spans="15:15" x14ac:dyDescent="0.2">
      <c r="O51494" s="62"/>
    </row>
    <row r="51495" spans="15:15" x14ac:dyDescent="0.2">
      <c r="O51495" s="62"/>
    </row>
    <row r="51496" spans="15:15" x14ac:dyDescent="0.2">
      <c r="O51496" s="62"/>
    </row>
    <row r="51497" spans="15:15" x14ac:dyDescent="0.2">
      <c r="O51497" s="62"/>
    </row>
    <row r="51498" spans="15:15" x14ac:dyDescent="0.2">
      <c r="O51498" s="62"/>
    </row>
    <row r="51499" spans="15:15" x14ac:dyDescent="0.2">
      <c r="O51499" s="62"/>
    </row>
    <row r="51500" spans="15:15" x14ac:dyDescent="0.2">
      <c r="O51500" s="62"/>
    </row>
    <row r="51501" spans="15:15" x14ac:dyDescent="0.2">
      <c r="O51501" s="62"/>
    </row>
    <row r="51502" spans="15:15" x14ac:dyDescent="0.2">
      <c r="O51502" s="62"/>
    </row>
    <row r="51503" spans="15:15" x14ac:dyDescent="0.2">
      <c r="O51503" s="62"/>
    </row>
    <row r="51504" spans="15:15" x14ac:dyDescent="0.2">
      <c r="O51504" s="62"/>
    </row>
    <row r="51505" spans="15:15" x14ac:dyDescent="0.2">
      <c r="O51505" s="62"/>
    </row>
    <row r="51506" spans="15:15" x14ac:dyDescent="0.2">
      <c r="O51506" s="62"/>
    </row>
    <row r="51507" spans="15:15" x14ac:dyDescent="0.2">
      <c r="O51507" s="62"/>
    </row>
    <row r="51508" spans="15:15" x14ac:dyDescent="0.2">
      <c r="O51508" s="62"/>
    </row>
    <row r="51509" spans="15:15" x14ac:dyDescent="0.2">
      <c r="O51509" s="62"/>
    </row>
    <row r="51510" spans="15:15" x14ac:dyDescent="0.2">
      <c r="O51510" s="62"/>
    </row>
    <row r="51511" spans="15:15" x14ac:dyDescent="0.2">
      <c r="O51511" s="62"/>
    </row>
    <row r="51512" spans="15:15" x14ac:dyDescent="0.2">
      <c r="O51512" s="62"/>
    </row>
    <row r="51513" spans="15:15" x14ac:dyDescent="0.2">
      <c r="O51513" s="62"/>
    </row>
    <row r="51514" spans="15:15" x14ac:dyDescent="0.2">
      <c r="O51514" s="62"/>
    </row>
    <row r="51515" spans="15:15" x14ac:dyDescent="0.2">
      <c r="O51515" s="62"/>
    </row>
    <row r="51516" spans="15:15" x14ac:dyDescent="0.2">
      <c r="O51516" s="62"/>
    </row>
    <row r="51517" spans="15:15" x14ac:dyDescent="0.2">
      <c r="O51517" s="62"/>
    </row>
    <row r="51518" spans="15:15" x14ac:dyDescent="0.2">
      <c r="O51518" s="62"/>
    </row>
    <row r="51519" spans="15:15" x14ac:dyDescent="0.2">
      <c r="O51519" s="62"/>
    </row>
    <row r="51520" spans="15:15" x14ac:dyDescent="0.2">
      <c r="O51520" s="62"/>
    </row>
    <row r="51521" spans="15:15" x14ac:dyDescent="0.2">
      <c r="O51521" s="62"/>
    </row>
    <row r="51522" spans="15:15" x14ac:dyDescent="0.2">
      <c r="O51522" s="62"/>
    </row>
    <row r="51523" spans="15:15" x14ac:dyDescent="0.2">
      <c r="O51523" s="62"/>
    </row>
    <row r="51524" spans="15:15" x14ac:dyDescent="0.2">
      <c r="O51524" s="62"/>
    </row>
    <row r="51525" spans="15:15" x14ac:dyDescent="0.2">
      <c r="O51525" s="62"/>
    </row>
    <row r="51526" spans="15:15" x14ac:dyDescent="0.2">
      <c r="O51526" s="62"/>
    </row>
    <row r="51527" spans="15:15" x14ac:dyDescent="0.2">
      <c r="O51527" s="62"/>
    </row>
    <row r="51528" spans="15:15" x14ac:dyDescent="0.2">
      <c r="O51528" s="62"/>
    </row>
    <row r="51529" spans="15:15" x14ac:dyDescent="0.2">
      <c r="O51529" s="62"/>
    </row>
    <row r="51530" spans="15:15" x14ac:dyDescent="0.2">
      <c r="O51530" s="62"/>
    </row>
    <row r="51531" spans="15:15" x14ac:dyDescent="0.2">
      <c r="O51531" s="62"/>
    </row>
    <row r="51532" spans="15:15" x14ac:dyDescent="0.2">
      <c r="O51532" s="62"/>
    </row>
    <row r="51533" spans="15:15" x14ac:dyDescent="0.2">
      <c r="O51533" s="62"/>
    </row>
    <row r="51534" spans="15:15" x14ac:dyDescent="0.2">
      <c r="O51534" s="62"/>
    </row>
    <row r="51535" spans="15:15" x14ac:dyDescent="0.2">
      <c r="O51535" s="62"/>
    </row>
    <row r="51536" spans="15:15" x14ac:dyDescent="0.2">
      <c r="O51536" s="62"/>
    </row>
    <row r="51537" spans="15:15" x14ac:dyDescent="0.2">
      <c r="O51537" s="62"/>
    </row>
    <row r="51538" spans="15:15" x14ac:dyDescent="0.2">
      <c r="O51538" s="62"/>
    </row>
    <row r="51539" spans="15:15" x14ac:dyDescent="0.2">
      <c r="O51539" s="62"/>
    </row>
    <row r="51540" spans="15:15" x14ac:dyDescent="0.2">
      <c r="O51540" s="62"/>
    </row>
    <row r="51541" spans="15:15" x14ac:dyDescent="0.2">
      <c r="O51541" s="62"/>
    </row>
    <row r="51542" spans="15:15" x14ac:dyDescent="0.2">
      <c r="O51542" s="62"/>
    </row>
    <row r="51543" spans="15:15" x14ac:dyDescent="0.2">
      <c r="O51543" s="62"/>
    </row>
    <row r="51544" spans="15:15" x14ac:dyDescent="0.2">
      <c r="O51544" s="62"/>
    </row>
    <row r="51545" spans="15:15" x14ac:dyDescent="0.2">
      <c r="O51545" s="62"/>
    </row>
    <row r="51546" spans="15:15" x14ac:dyDescent="0.2">
      <c r="O51546" s="62"/>
    </row>
    <row r="51547" spans="15:15" x14ac:dyDescent="0.2">
      <c r="O51547" s="62"/>
    </row>
    <row r="51548" spans="15:15" x14ac:dyDescent="0.2">
      <c r="O51548" s="62"/>
    </row>
    <row r="51549" spans="15:15" x14ac:dyDescent="0.2">
      <c r="O51549" s="62"/>
    </row>
    <row r="51550" spans="15:15" x14ac:dyDescent="0.2">
      <c r="O51550" s="62"/>
    </row>
    <row r="51551" spans="15:15" x14ac:dyDescent="0.2">
      <c r="O51551" s="62"/>
    </row>
    <row r="51552" spans="15:15" x14ac:dyDescent="0.2">
      <c r="O51552" s="62"/>
    </row>
    <row r="51553" spans="15:15" x14ac:dyDescent="0.2">
      <c r="O51553" s="62"/>
    </row>
    <row r="51554" spans="15:15" x14ac:dyDescent="0.2">
      <c r="O51554" s="62"/>
    </row>
    <row r="51555" spans="15:15" x14ac:dyDescent="0.2">
      <c r="O51555" s="62"/>
    </row>
    <row r="51556" spans="15:15" x14ac:dyDescent="0.2">
      <c r="O51556" s="62"/>
    </row>
    <row r="51557" spans="15:15" x14ac:dyDescent="0.2">
      <c r="O51557" s="62"/>
    </row>
    <row r="51558" spans="15:15" x14ac:dyDescent="0.2">
      <c r="O51558" s="62"/>
    </row>
    <row r="51559" spans="15:15" x14ac:dyDescent="0.2">
      <c r="O51559" s="62"/>
    </row>
    <row r="51560" spans="15:15" x14ac:dyDescent="0.2">
      <c r="O51560" s="62"/>
    </row>
    <row r="51561" spans="15:15" x14ac:dyDescent="0.2">
      <c r="O51561" s="62"/>
    </row>
    <row r="51562" spans="15:15" x14ac:dyDescent="0.2">
      <c r="O51562" s="62"/>
    </row>
    <row r="51563" spans="15:15" x14ac:dyDescent="0.2">
      <c r="O51563" s="62"/>
    </row>
    <row r="51564" spans="15:15" x14ac:dyDescent="0.2">
      <c r="O51564" s="62"/>
    </row>
    <row r="51565" spans="15:15" x14ac:dyDescent="0.2">
      <c r="O51565" s="62"/>
    </row>
    <row r="51566" spans="15:15" x14ac:dyDescent="0.2">
      <c r="O51566" s="62"/>
    </row>
    <row r="51567" spans="15:15" x14ac:dyDescent="0.2">
      <c r="O51567" s="62"/>
    </row>
    <row r="51568" spans="15:15" x14ac:dyDescent="0.2">
      <c r="O51568" s="62"/>
    </row>
    <row r="51569" spans="15:15" x14ac:dyDescent="0.2">
      <c r="O51569" s="62"/>
    </row>
    <row r="51570" spans="15:15" x14ac:dyDescent="0.2">
      <c r="O51570" s="62"/>
    </row>
    <row r="51571" spans="15:15" x14ac:dyDescent="0.2">
      <c r="O51571" s="62"/>
    </row>
    <row r="51572" spans="15:15" x14ac:dyDescent="0.2">
      <c r="O51572" s="62"/>
    </row>
    <row r="51573" spans="15:15" x14ac:dyDescent="0.2">
      <c r="O51573" s="62"/>
    </row>
    <row r="51574" spans="15:15" x14ac:dyDescent="0.2">
      <c r="O51574" s="62"/>
    </row>
    <row r="51575" spans="15:15" x14ac:dyDescent="0.2">
      <c r="O51575" s="62"/>
    </row>
    <row r="51576" spans="15:15" x14ac:dyDescent="0.2">
      <c r="O51576" s="62"/>
    </row>
    <row r="51577" spans="15:15" x14ac:dyDescent="0.2">
      <c r="O51577" s="62"/>
    </row>
    <row r="51578" spans="15:15" x14ac:dyDescent="0.2">
      <c r="O51578" s="62"/>
    </row>
    <row r="51579" spans="15:15" x14ac:dyDescent="0.2">
      <c r="O51579" s="62"/>
    </row>
    <row r="51580" spans="15:15" x14ac:dyDescent="0.2">
      <c r="O51580" s="62"/>
    </row>
    <row r="51581" spans="15:15" x14ac:dyDescent="0.2">
      <c r="O51581" s="62"/>
    </row>
    <row r="51582" spans="15:15" x14ac:dyDescent="0.2">
      <c r="O51582" s="62"/>
    </row>
    <row r="51583" spans="15:15" x14ac:dyDescent="0.2">
      <c r="O51583" s="62"/>
    </row>
    <row r="51584" spans="15:15" x14ac:dyDescent="0.2">
      <c r="O51584" s="62"/>
    </row>
    <row r="51585" spans="15:15" x14ac:dyDescent="0.2">
      <c r="O51585" s="62"/>
    </row>
    <row r="51586" spans="15:15" x14ac:dyDescent="0.2">
      <c r="O51586" s="62"/>
    </row>
    <row r="51587" spans="15:15" x14ac:dyDescent="0.2">
      <c r="O51587" s="62"/>
    </row>
    <row r="51588" spans="15:15" x14ac:dyDescent="0.2">
      <c r="O51588" s="62"/>
    </row>
    <row r="51589" spans="15:15" x14ac:dyDescent="0.2">
      <c r="O51589" s="62"/>
    </row>
    <row r="51590" spans="15:15" x14ac:dyDescent="0.2">
      <c r="O51590" s="62"/>
    </row>
    <row r="51591" spans="15:15" x14ac:dyDescent="0.2">
      <c r="O51591" s="62"/>
    </row>
    <row r="51592" spans="15:15" x14ac:dyDescent="0.2">
      <c r="O51592" s="62"/>
    </row>
    <row r="51593" spans="15:15" x14ac:dyDescent="0.2">
      <c r="O51593" s="62"/>
    </row>
    <row r="51594" spans="15:15" x14ac:dyDescent="0.2">
      <c r="O51594" s="62"/>
    </row>
    <row r="51595" spans="15:15" x14ac:dyDescent="0.2">
      <c r="O51595" s="62"/>
    </row>
    <row r="51596" spans="15:15" x14ac:dyDescent="0.2">
      <c r="O51596" s="62"/>
    </row>
    <row r="51597" spans="15:15" x14ac:dyDescent="0.2">
      <c r="O51597" s="62"/>
    </row>
    <row r="51598" spans="15:15" x14ac:dyDescent="0.2">
      <c r="O51598" s="62"/>
    </row>
    <row r="51599" spans="15:15" x14ac:dyDescent="0.2">
      <c r="O51599" s="62"/>
    </row>
    <row r="51600" spans="15:15" x14ac:dyDescent="0.2">
      <c r="O51600" s="62"/>
    </row>
    <row r="51601" spans="15:15" x14ac:dyDescent="0.2">
      <c r="O51601" s="62"/>
    </row>
    <row r="51602" spans="15:15" x14ac:dyDescent="0.2">
      <c r="O51602" s="62"/>
    </row>
    <row r="51603" spans="15:15" x14ac:dyDescent="0.2">
      <c r="O51603" s="62"/>
    </row>
    <row r="51604" spans="15:15" x14ac:dyDescent="0.2">
      <c r="O51604" s="62"/>
    </row>
    <row r="51605" spans="15:15" x14ac:dyDescent="0.2">
      <c r="O51605" s="62"/>
    </row>
    <row r="51606" spans="15:15" x14ac:dyDescent="0.2">
      <c r="O51606" s="62"/>
    </row>
    <row r="51607" spans="15:15" x14ac:dyDescent="0.2">
      <c r="O51607" s="62"/>
    </row>
    <row r="51608" spans="15:15" x14ac:dyDescent="0.2">
      <c r="O51608" s="62"/>
    </row>
    <row r="51609" spans="15:15" x14ac:dyDescent="0.2">
      <c r="O51609" s="62"/>
    </row>
    <row r="51610" spans="15:15" x14ac:dyDescent="0.2">
      <c r="O51610" s="62"/>
    </row>
    <row r="51611" spans="15:15" x14ac:dyDescent="0.2">
      <c r="O51611" s="62"/>
    </row>
    <row r="51612" spans="15:15" x14ac:dyDescent="0.2">
      <c r="O51612" s="62"/>
    </row>
    <row r="51613" spans="15:15" x14ac:dyDescent="0.2">
      <c r="O51613" s="62"/>
    </row>
    <row r="51614" spans="15:15" x14ac:dyDescent="0.2">
      <c r="O51614" s="62"/>
    </row>
    <row r="51615" spans="15:15" x14ac:dyDescent="0.2">
      <c r="O51615" s="62"/>
    </row>
    <row r="51616" spans="15:15" x14ac:dyDescent="0.2">
      <c r="O51616" s="62"/>
    </row>
    <row r="51617" spans="15:15" x14ac:dyDescent="0.2">
      <c r="O51617" s="62"/>
    </row>
    <row r="51618" spans="15:15" x14ac:dyDescent="0.2">
      <c r="O51618" s="62"/>
    </row>
    <row r="51619" spans="15:15" x14ac:dyDescent="0.2">
      <c r="O51619" s="62"/>
    </row>
    <row r="51620" spans="15:15" x14ac:dyDescent="0.2">
      <c r="O51620" s="62"/>
    </row>
    <row r="51621" spans="15:15" x14ac:dyDescent="0.2">
      <c r="O51621" s="62"/>
    </row>
    <row r="51622" spans="15:15" x14ac:dyDescent="0.2">
      <c r="O51622" s="62"/>
    </row>
    <row r="51623" spans="15:15" x14ac:dyDescent="0.2">
      <c r="O51623" s="62"/>
    </row>
    <row r="51624" spans="15:15" x14ac:dyDescent="0.2">
      <c r="O51624" s="62"/>
    </row>
    <row r="51625" spans="15:15" x14ac:dyDescent="0.2">
      <c r="O51625" s="62"/>
    </row>
    <row r="51626" spans="15:15" x14ac:dyDescent="0.2">
      <c r="O51626" s="62"/>
    </row>
    <row r="51627" spans="15:15" x14ac:dyDescent="0.2">
      <c r="O51627" s="62"/>
    </row>
    <row r="51628" spans="15:15" x14ac:dyDescent="0.2">
      <c r="O51628" s="62"/>
    </row>
    <row r="51629" spans="15:15" x14ac:dyDescent="0.2">
      <c r="O51629" s="62"/>
    </row>
    <row r="51630" spans="15:15" x14ac:dyDescent="0.2">
      <c r="O51630" s="62"/>
    </row>
    <row r="51631" spans="15:15" x14ac:dyDescent="0.2">
      <c r="O51631" s="62"/>
    </row>
    <row r="51632" spans="15:15" x14ac:dyDescent="0.2">
      <c r="O51632" s="62"/>
    </row>
    <row r="51633" spans="15:15" x14ac:dyDescent="0.2">
      <c r="O51633" s="62"/>
    </row>
    <row r="51634" spans="15:15" x14ac:dyDescent="0.2">
      <c r="O51634" s="62"/>
    </row>
    <row r="51635" spans="15:15" x14ac:dyDescent="0.2">
      <c r="O51635" s="62"/>
    </row>
    <row r="51636" spans="15:15" x14ac:dyDescent="0.2">
      <c r="O51636" s="62"/>
    </row>
    <row r="51637" spans="15:15" x14ac:dyDescent="0.2">
      <c r="O51637" s="62"/>
    </row>
    <row r="51638" spans="15:15" x14ac:dyDescent="0.2">
      <c r="O51638" s="62"/>
    </row>
    <row r="51639" spans="15:15" x14ac:dyDescent="0.2">
      <c r="O51639" s="62"/>
    </row>
    <row r="51640" spans="15:15" x14ac:dyDescent="0.2">
      <c r="O51640" s="62"/>
    </row>
    <row r="51641" spans="15:15" x14ac:dyDescent="0.2">
      <c r="O51641" s="62"/>
    </row>
    <row r="51642" spans="15:15" x14ac:dyDescent="0.2">
      <c r="O51642" s="62"/>
    </row>
    <row r="51643" spans="15:15" x14ac:dyDescent="0.2">
      <c r="O51643" s="62"/>
    </row>
    <row r="51644" spans="15:15" x14ac:dyDescent="0.2">
      <c r="O51644" s="62"/>
    </row>
    <row r="51645" spans="15:15" x14ac:dyDescent="0.2">
      <c r="O51645" s="62"/>
    </row>
    <row r="51646" spans="15:15" x14ac:dyDescent="0.2">
      <c r="O51646" s="62"/>
    </row>
    <row r="51647" spans="15:15" x14ac:dyDescent="0.2">
      <c r="O51647" s="62"/>
    </row>
    <row r="51648" spans="15:15" x14ac:dyDescent="0.2">
      <c r="O51648" s="62"/>
    </row>
    <row r="51649" spans="15:15" x14ac:dyDescent="0.2">
      <c r="O51649" s="62"/>
    </row>
    <row r="51650" spans="15:15" x14ac:dyDescent="0.2">
      <c r="O51650" s="62"/>
    </row>
    <row r="51651" spans="15:15" x14ac:dyDescent="0.2">
      <c r="O51651" s="62"/>
    </row>
    <row r="51652" spans="15:15" x14ac:dyDescent="0.2">
      <c r="O51652" s="62"/>
    </row>
    <row r="51653" spans="15:15" x14ac:dyDescent="0.2">
      <c r="O51653" s="62"/>
    </row>
    <row r="51654" spans="15:15" x14ac:dyDescent="0.2">
      <c r="O51654" s="62"/>
    </row>
    <row r="51655" spans="15:15" x14ac:dyDescent="0.2">
      <c r="O51655" s="62"/>
    </row>
    <row r="51656" spans="15:15" x14ac:dyDescent="0.2">
      <c r="O51656" s="62"/>
    </row>
    <row r="51657" spans="15:15" x14ac:dyDescent="0.2">
      <c r="O51657" s="62"/>
    </row>
    <row r="51658" spans="15:15" x14ac:dyDescent="0.2">
      <c r="O51658" s="62"/>
    </row>
    <row r="51659" spans="15:15" x14ac:dyDescent="0.2">
      <c r="O51659" s="62"/>
    </row>
    <row r="51660" spans="15:15" x14ac:dyDescent="0.2">
      <c r="O51660" s="62"/>
    </row>
    <row r="51661" spans="15:15" x14ac:dyDescent="0.2">
      <c r="O51661" s="62"/>
    </row>
    <row r="51662" spans="15:15" x14ac:dyDescent="0.2">
      <c r="O51662" s="62"/>
    </row>
    <row r="51663" spans="15:15" x14ac:dyDescent="0.2">
      <c r="O51663" s="62"/>
    </row>
    <row r="51664" spans="15:15" x14ac:dyDescent="0.2">
      <c r="O51664" s="62"/>
    </row>
    <row r="51665" spans="15:15" x14ac:dyDescent="0.2">
      <c r="O51665" s="62"/>
    </row>
    <row r="51666" spans="15:15" x14ac:dyDescent="0.2">
      <c r="O51666" s="62"/>
    </row>
    <row r="51667" spans="15:15" x14ac:dyDescent="0.2">
      <c r="O51667" s="62"/>
    </row>
    <row r="51668" spans="15:15" x14ac:dyDescent="0.2">
      <c r="O51668" s="62"/>
    </row>
    <row r="51669" spans="15:15" x14ac:dyDescent="0.2">
      <c r="O51669" s="62"/>
    </row>
    <row r="51670" spans="15:15" x14ac:dyDescent="0.2">
      <c r="O51670" s="62"/>
    </row>
    <row r="51671" spans="15:15" x14ac:dyDescent="0.2">
      <c r="O51671" s="62"/>
    </row>
    <row r="51672" spans="15:15" x14ac:dyDescent="0.2">
      <c r="O51672" s="62"/>
    </row>
    <row r="51673" spans="15:15" x14ac:dyDescent="0.2">
      <c r="O51673" s="62"/>
    </row>
    <row r="51674" spans="15:15" x14ac:dyDescent="0.2">
      <c r="O51674" s="62"/>
    </row>
    <row r="51675" spans="15:15" x14ac:dyDescent="0.2">
      <c r="O51675" s="62"/>
    </row>
    <row r="51676" spans="15:15" x14ac:dyDescent="0.2">
      <c r="O51676" s="62"/>
    </row>
    <row r="51677" spans="15:15" x14ac:dyDescent="0.2">
      <c r="O51677" s="62"/>
    </row>
    <row r="51678" spans="15:15" x14ac:dyDescent="0.2">
      <c r="O51678" s="62"/>
    </row>
    <row r="51679" spans="15:15" x14ac:dyDescent="0.2">
      <c r="O51679" s="62"/>
    </row>
    <row r="51680" spans="15:15" x14ac:dyDescent="0.2">
      <c r="O51680" s="62"/>
    </row>
    <row r="51681" spans="15:15" x14ac:dyDescent="0.2">
      <c r="O51681" s="62"/>
    </row>
    <row r="51682" spans="15:15" x14ac:dyDescent="0.2">
      <c r="O51682" s="62"/>
    </row>
    <row r="51683" spans="15:15" x14ac:dyDescent="0.2">
      <c r="O51683" s="62"/>
    </row>
    <row r="51684" spans="15:15" x14ac:dyDescent="0.2">
      <c r="O51684" s="62"/>
    </row>
    <row r="51685" spans="15:15" x14ac:dyDescent="0.2">
      <c r="O51685" s="62"/>
    </row>
    <row r="51686" spans="15:15" x14ac:dyDescent="0.2">
      <c r="O51686" s="62"/>
    </row>
    <row r="51687" spans="15:15" x14ac:dyDescent="0.2">
      <c r="O51687" s="62"/>
    </row>
    <row r="51688" spans="15:15" x14ac:dyDescent="0.2">
      <c r="O51688" s="62"/>
    </row>
    <row r="51689" spans="15:15" x14ac:dyDescent="0.2">
      <c r="O51689" s="62"/>
    </row>
    <row r="51690" spans="15:15" x14ac:dyDescent="0.2">
      <c r="O51690" s="62"/>
    </row>
    <row r="51691" spans="15:15" x14ac:dyDescent="0.2">
      <c r="O51691" s="62"/>
    </row>
    <row r="51692" spans="15:15" x14ac:dyDescent="0.2">
      <c r="O51692" s="62"/>
    </row>
    <row r="51693" spans="15:15" x14ac:dyDescent="0.2">
      <c r="O51693" s="62"/>
    </row>
    <row r="51694" spans="15:15" x14ac:dyDescent="0.2">
      <c r="O51694" s="62"/>
    </row>
    <row r="51695" spans="15:15" x14ac:dyDescent="0.2">
      <c r="O51695" s="62"/>
    </row>
    <row r="51696" spans="15:15" x14ac:dyDescent="0.2">
      <c r="O51696" s="62"/>
    </row>
    <row r="51697" spans="15:15" x14ac:dyDescent="0.2">
      <c r="O51697" s="62"/>
    </row>
    <row r="51698" spans="15:15" x14ac:dyDescent="0.2">
      <c r="O51698" s="62"/>
    </row>
    <row r="51699" spans="15:15" x14ac:dyDescent="0.2">
      <c r="O51699" s="62"/>
    </row>
    <row r="51700" spans="15:15" x14ac:dyDescent="0.2">
      <c r="O51700" s="62"/>
    </row>
    <row r="51701" spans="15:15" x14ac:dyDescent="0.2">
      <c r="O51701" s="62"/>
    </row>
    <row r="51702" spans="15:15" x14ac:dyDescent="0.2">
      <c r="O51702" s="62"/>
    </row>
    <row r="51703" spans="15:15" x14ac:dyDescent="0.2">
      <c r="O51703" s="62"/>
    </row>
    <row r="51704" spans="15:15" x14ac:dyDescent="0.2">
      <c r="O51704" s="62"/>
    </row>
    <row r="51705" spans="15:15" x14ac:dyDescent="0.2">
      <c r="O51705" s="62"/>
    </row>
    <row r="51706" spans="15:15" x14ac:dyDescent="0.2">
      <c r="O51706" s="62"/>
    </row>
    <row r="51707" spans="15:15" x14ac:dyDescent="0.2">
      <c r="O51707" s="62"/>
    </row>
    <row r="51708" spans="15:15" x14ac:dyDescent="0.2">
      <c r="O51708" s="62"/>
    </row>
    <row r="51709" spans="15:15" x14ac:dyDescent="0.2">
      <c r="O51709" s="62"/>
    </row>
    <row r="51710" spans="15:15" x14ac:dyDescent="0.2">
      <c r="O51710" s="62"/>
    </row>
    <row r="51711" spans="15:15" x14ac:dyDescent="0.2">
      <c r="O51711" s="62"/>
    </row>
    <row r="51712" spans="15:15" x14ac:dyDescent="0.2">
      <c r="O51712" s="62"/>
    </row>
    <row r="51713" spans="15:15" x14ac:dyDescent="0.2">
      <c r="O51713" s="62"/>
    </row>
    <row r="51714" spans="15:15" x14ac:dyDescent="0.2">
      <c r="O51714" s="62"/>
    </row>
    <row r="51715" spans="15:15" x14ac:dyDescent="0.2">
      <c r="O51715" s="62"/>
    </row>
    <row r="51716" spans="15:15" x14ac:dyDescent="0.2">
      <c r="O51716" s="62"/>
    </row>
    <row r="51717" spans="15:15" x14ac:dyDescent="0.2">
      <c r="O51717" s="62"/>
    </row>
    <row r="51718" spans="15:15" x14ac:dyDescent="0.2">
      <c r="O51718" s="62"/>
    </row>
    <row r="51719" spans="15:15" x14ac:dyDescent="0.2">
      <c r="O51719" s="62"/>
    </row>
    <row r="51720" spans="15:15" x14ac:dyDescent="0.2">
      <c r="O51720" s="62"/>
    </row>
    <row r="51721" spans="15:15" x14ac:dyDescent="0.2">
      <c r="O51721" s="62"/>
    </row>
    <row r="51722" spans="15:15" x14ac:dyDescent="0.2">
      <c r="O51722" s="62"/>
    </row>
    <row r="51723" spans="15:15" x14ac:dyDescent="0.2">
      <c r="O51723" s="62"/>
    </row>
    <row r="51724" spans="15:15" x14ac:dyDescent="0.2">
      <c r="O51724" s="62"/>
    </row>
    <row r="51725" spans="15:15" x14ac:dyDescent="0.2">
      <c r="O51725" s="62"/>
    </row>
    <row r="51726" spans="15:15" x14ac:dyDescent="0.2">
      <c r="O51726" s="62"/>
    </row>
    <row r="51727" spans="15:15" x14ac:dyDescent="0.2">
      <c r="O51727" s="62"/>
    </row>
    <row r="51728" spans="15:15" x14ac:dyDescent="0.2">
      <c r="O51728" s="62"/>
    </row>
    <row r="51729" spans="15:15" x14ac:dyDescent="0.2">
      <c r="O51729" s="62"/>
    </row>
    <row r="51730" spans="15:15" x14ac:dyDescent="0.2">
      <c r="O51730" s="62"/>
    </row>
    <row r="51731" spans="15:15" x14ac:dyDescent="0.2">
      <c r="O51731" s="62"/>
    </row>
    <row r="51732" spans="15:15" x14ac:dyDescent="0.2">
      <c r="O51732" s="62"/>
    </row>
    <row r="51733" spans="15:15" x14ac:dyDescent="0.2">
      <c r="O51733" s="62"/>
    </row>
    <row r="51734" spans="15:15" x14ac:dyDescent="0.2">
      <c r="O51734" s="62"/>
    </row>
    <row r="51735" spans="15:15" x14ac:dyDescent="0.2">
      <c r="O51735" s="62"/>
    </row>
    <row r="51736" spans="15:15" x14ac:dyDescent="0.2">
      <c r="O51736" s="62"/>
    </row>
    <row r="51737" spans="15:15" x14ac:dyDescent="0.2">
      <c r="O51737" s="62"/>
    </row>
    <row r="51738" spans="15:15" x14ac:dyDescent="0.2">
      <c r="O51738" s="62"/>
    </row>
    <row r="51739" spans="15:15" x14ac:dyDescent="0.2">
      <c r="O51739" s="62"/>
    </row>
    <row r="51740" spans="15:15" x14ac:dyDescent="0.2">
      <c r="O51740" s="62"/>
    </row>
    <row r="51741" spans="15:15" x14ac:dyDescent="0.2">
      <c r="O51741" s="62"/>
    </row>
    <row r="51742" spans="15:15" x14ac:dyDescent="0.2">
      <c r="O51742" s="62"/>
    </row>
    <row r="51743" spans="15:15" x14ac:dyDescent="0.2">
      <c r="O51743" s="62"/>
    </row>
    <row r="51744" spans="15:15" x14ac:dyDescent="0.2">
      <c r="O51744" s="62"/>
    </row>
    <row r="51745" spans="15:15" x14ac:dyDescent="0.2">
      <c r="O51745" s="62"/>
    </row>
    <row r="51746" spans="15:15" x14ac:dyDescent="0.2">
      <c r="O51746" s="62"/>
    </row>
    <row r="51747" spans="15:15" x14ac:dyDescent="0.2">
      <c r="O51747" s="62"/>
    </row>
    <row r="51748" spans="15:15" x14ac:dyDescent="0.2">
      <c r="O51748" s="62"/>
    </row>
    <row r="51749" spans="15:15" x14ac:dyDescent="0.2">
      <c r="O51749" s="62"/>
    </row>
    <row r="51750" spans="15:15" x14ac:dyDescent="0.2">
      <c r="O51750" s="62"/>
    </row>
    <row r="51751" spans="15:15" x14ac:dyDescent="0.2">
      <c r="O51751" s="62"/>
    </row>
    <row r="51752" spans="15:15" x14ac:dyDescent="0.2">
      <c r="O51752" s="62"/>
    </row>
    <row r="51753" spans="15:15" x14ac:dyDescent="0.2">
      <c r="O51753" s="62"/>
    </row>
    <row r="51754" spans="15:15" x14ac:dyDescent="0.2">
      <c r="O51754" s="62"/>
    </row>
    <row r="51755" spans="15:15" x14ac:dyDescent="0.2">
      <c r="O51755" s="62"/>
    </row>
    <row r="51756" spans="15:15" x14ac:dyDescent="0.2">
      <c r="O51756" s="62"/>
    </row>
    <row r="51757" spans="15:15" x14ac:dyDescent="0.2">
      <c r="O51757" s="62"/>
    </row>
    <row r="51758" spans="15:15" x14ac:dyDescent="0.2">
      <c r="O51758" s="62"/>
    </row>
    <row r="51759" spans="15:15" x14ac:dyDescent="0.2">
      <c r="O51759" s="62"/>
    </row>
    <row r="51760" spans="15:15" x14ac:dyDescent="0.2">
      <c r="O51760" s="62"/>
    </row>
    <row r="51761" spans="15:15" x14ac:dyDescent="0.2">
      <c r="O51761" s="62"/>
    </row>
    <row r="51762" spans="15:15" x14ac:dyDescent="0.2">
      <c r="O51762" s="62"/>
    </row>
    <row r="51763" spans="15:15" x14ac:dyDescent="0.2">
      <c r="O51763" s="62"/>
    </row>
    <row r="51764" spans="15:15" x14ac:dyDescent="0.2">
      <c r="O51764" s="62"/>
    </row>
    <row r="51765" spans="15:15" x14ac:dyDescent="0.2">
      <c r="O51765" s="62"/>
    </row>
    <row r="51766" spans="15:15" x14ac:dyDescent="0.2">
      <c r="O51766" s="62"/>
    </row>
    <row r="51767" spans="15:15" x14ac:dyDescent="0.2">
      <c r="O51767" s="62"/>
    </row>
    <row r="51768" spans="15:15" x14ac:dyDescent="0.2">
      <c r="O51768" s="62"/>
    </row>
    <row r="51769" spans="15:15" x14ac:dyDescent="0.2">
      <c r="O51769" s="62"/>
    </row>
    <row r="51770" spans="15:15" x14ac:dyDescent="0.2">
      <c r="O51770" s="62"/>
    </row>
    <row r="51771" spans="15:15" x14ac:dyDescent="0.2">
      <c r="O51771" s="62"/>
    </row>
    <row r="51772" spans="15:15" x14ac:dyDescent="0.2">
      <c r="O51772" s="62"/>
    </row>
    <row r="51773" spans="15:15" x14ac:dyDescent="0.2">
      <c r="O51773" s="62"/>
    </row>
    <row r="51774" spans="15:15" x14ac:dyDescent="0.2">
      <c r="O51774" s="62"/>
    </row>
    <row r="51775" spans="15:15" x14ac:dyDescent="0.2">
      <c r="O51775" s="62"/>
    </row>
    <row r="51776" spans="15:15" x14ac:dyDescent="0.2">
      <c r="O51776" s="62"/>
    </row>
    <row r="51777" spans="15:15" x14ac:dyDescent="0.2">
      <c r="O51777" s="62"/>
    </row>
    <row r="51778" spans="15:15" x14ac:dyDescent="0.2">
      <c r="O51778" s="62"/>
    </row>
    <row r="51779" spans="15:15" x14ac:dyDescent="0.2">
      <c r="O51779" s="62"/>
    </row>
    <row r="51780" spans="15:15" x14ac:dyDescent="0.2">
      <c r="O51780" s="62"/>
    </row>
    <row r="51781" spans="15:15" x14ac:dyDescent="0.2">
      <c r="O51781" s="62"/>
    </row>
    <row r="51782" spans="15:15" x14ac:dyDescent="0.2">
      <c r="O51782" s="62"/>
    </row>
    <row r="51783" spans="15:15" x14ac:dyDescent="0.2">
      <c r="O51783" s="62"/>
    </row>
    <row r="51784" spans="15:15" x14ac:dyDescent="0.2">
      <c r="O51784" s="62"/>
    </row>
    <row r="51785" spans="15:15" x14ac:dyDescent="0.2">
      <c r="O51785" s="62"/>
    </row>
    <row r="51786" spans="15:15" x14ac:dyDescent="0.2">
      <c r="O51786" s="62"/>
    </row>
    <row r="51787" spans="15:15" x14ac:dyDescent="0.2">
      <c r="O51787" s="62"/>
    </row>
    <row r="51788" spans="15:15" x14ac:dyDescent="0.2">
      <c r="O51788" s="62"/>
    </row>
    <row r="51789" spans="15:15" x14ac:dyDescent="0.2">
      <c r="O51789" s="62"/>
    </row>
    <row r="51790" spans="15:15" x14ac:dyDescent="0.2">
      <c r="O51790" s="62"/>
    </row>
    <row r="51791" spans="15:15" x14ac:dyDescent="0.2">
      <c r="O51791" s="62"/>
    </row>
    <row r="51792" spans="15:15" x14ac:dyDescent="0.2">
      <c r="O51792" s="62"/>
    </row>
    <row r="51793" spans="15:15" x14ac:dyDescent="0.2">
      <c r="O51793" s="62"/>
    </row>
    <row r="51794" spans="15:15" x14ac:dyDescent="0.2">
      <c r="O51794" s="62"/>
    </row>
    <row r="51795" spans="15:15" x14ac:dyDescent="0.2">
      <c r="O51795" s="62"/>
    </row>
    <row r="51796" spans="15:15" x14ac:dyDescent="0.2">
      <c r="O51796" s="62"/>
    </row>
    <row r="51797" spans="15:15" x14ac:dyDescent="0.2">
      <c r="O51797" s="62"/>
    </row>
    <row r="51798" spans="15:15" x14ac:dyDescent="0.2">
      <c r="O51798" s="62"/>
    </row>
    <row r="51799" spans="15:15" x14ac:dyDescent="0.2">
      <c r="O51799" s="62"/>
    </row>
    <row r="51800" spans="15:15" x14ac:dyDescent="0.2">
      <c r="O51800" s="62"/>
    </row>
    <row r="51801" spans="15:15" x14ac:dyDescent="0.2">
      <c r="O51801" s="62"/>
    </row>
    <row r="51802" spans="15:15" x14ac:dyDescent="0.2">
      <c r="O51802" s="62"/>
    </row>
    <row r="51803" spans="15:15" x14ac:dyDescent="0.2">
      <c r="O51803" s="62"/>
    </row>
    <row r="51804" spans="15:15" x14ac:dyDescent="0.2">
      <c r="O51804" s="62"/>
    </row>
    <row r="51805" spans="15:15" x14ac:dyDescent="0.2">
      <c r="O51805" s="62"/>
    </row>
    <row r="51806" spans="15:15" x14ac:dyDescent="0.2">
      <c r="O51806" s="62"/>
    </row>
    <row r="51807" spans="15:15" x14ac:dyDescent="0.2">
      <c r="O51807" s="62"/>
    </row>
    <row r="51808" spans="15:15" x14ac:dyDescent="0.2">
      <c r="O51808" s="62"/>
    </row>
    <row r="51809" spans="15:15" x14ac:dyDescent="0.2">
      <c r="O51809" s="62"/>
    </row>
    <row r="51810" spans="15:15" x14ac:dyDescent="0.2">
      <c r="O51810" s="62"/>
    </row>
    <row r="51811" spans="15:15" x14ac:dyDescent="0.2">
      <c r="O51811" s="62"/>
    </row>
    <row r="51812" spans="15:15" x14ac:dyDescent="0.2">
      <c r="O51812" s="62"/>
    </row>
    <row r="51813" spans="15:15" x14ac:dyDescent="0.2">
      <c r="O51813" s="62"/>
    </row>
    <row r="51814" spans="15:15" x14ac:dyDescent="0.2">
      <c r="O51814" s="62"/>
    </row>
    <row r="51815" spans="15:15" x14ac:dyDescent="0.2">
      <c r="O51815" s="62"/>
    </row>
    <row r="51816" spans="15:15" x14ac:dyDescent="0.2">
      <c r="O51816" s="62"/>
    </row>
    <row r="51817" spans="15:15" x14ac:dyDescent="0.2">
      <c r="O51817" s="62"/>
    </row>
    <row r="51818" spans="15:15" x14ac:dyDescent="0.2">
      <c r="O51818" s="62"/>
    </row>
    <row r="51819" spans="15:15" x14ac:dyDescent="0.2">
      <c r="O51819" s="62"/>
    </row>
    <row r="51820" spans="15:15" x14ac:dyDescent="0.2">
      <c r="O51820" s="62"/>
    </row>
    <row r="51821" spans="15:15" x14ac:dyDescent="0.2">
      <c r="O51821" s="62"/>
    </row>
    <row r="51822" spans="15:15" x14ac:dyDescent="0.2">
      <c r="O51822" s="62"/>
    </row>
    <row r="51823" spans="15:15" x14ac:dyDescent="0.2">
      <c r="O51823" s="62"/>
    </row>
    <row r="51824" spans="15:15" x14ac:dyDescent="0.2">
      <c r="O51824" s="62"/>
    </row>
    <row r="51825" spans="15:15" x14ac:dyDescent="0.2">
      <c r="O51825" s="62"/>
    </row>
    <row r="51826" spans="15:15" x14ac:dyDescent="0.2">
      <c r="O51826" s="62"/>
    </row>
    <row r="51827" spans="15:15" x14ac:dyDescent="0.2">
      <c r="O51827" s="62"/>
    </row>
    <row r="51828" spans="15:15" x14ac:dyDescent="0.2">
      <c r="O51828" s="62"/>
    </row>
    <row r="51829" spans="15:15" x14ac:dyDescent="0.2">
      <c r="O51829" s="62"/>
    </row>
    <row r="51830" spans="15:15" x14ac:dyDescent="0.2">
      <c r="O51830" s="62"/>
    </row>
    <row r="51831" spans="15:15" x14ac:dyDescent="0.2">
      <c r="O51831" s="62"/>
    </row>
    <row r="51832" spans="15:15" x14ac:dyDescent="0.2">
      <c r="O51832" s="62"/>
    </row>
    <row r="51833" spans="15:15" x14ac:dyDescent="0.2">
      <c r="O51833" s="62"/>
    </row>
    <row r="51834" spans="15:15" x14ac:dyDescent="0.2">
      <c r="O51834" s="62"/>
    </row>
    <row r="51835" spans="15:15" x14ac:dyDescent="0.2">
      <c r="O51835" s="62"/>
    </row>
    <row r="51836" spans="15:15" x14ac:dyDescent="0.2">
      <c r="O51836" s="62"/>
    </row>
    <row r="51837" spans="15:15" x14ac:dyDescent="0.2">
      <c r="O51837" s="62"/>
    </row>
    <row r="51838" spans="15:15" x14ac:dyDescent="0.2">
      <c r="O51838" s="62"/>
    </row>
    <row r="51839" spans="15:15" x14ac:dyDescent="0.2">
      <c r="O51839" s="62"/>
    </row>
    <row r="51840" spans="15:15" x14ac:dyDescent="0.2">
      <c r="O51840" s="62"/>
    </row>
    <row r="51841" spans="15:15" x14ac:dyDescent="0.2">
      <c r="O51841" s="62"/>
    </row>
    <row r="51842" spans="15:15" x14ac:dyDescent="0.2">
      <c r="O51842" s="62"/>
    </row>
    <row r="51843" spans="15:15" x14ac:dyDescent="0.2">
      <c r="O51843" s="62"/>
    </row>
    <row r="51844" spans="15:15" x14ac:dyDescent="0.2">
      <c r="O51844" s="62"/>
    </row>
    <row r="51845" spans="15:15" x14ac:dyDescent="0.2">
      <c r="O51845" s="62"/>
    </row>
    <row r="51846" spans="15:15" x14ac:dyDescent="0.2">
      <c r="O51846" s="62"/>
    </row>
    <row r="51847" spans="15:15" x14ac:dyDescent="0.2">
      <c r="O51847" s="62"/>
    </row>
    <row r="51848" spans="15:15" x14ac:dyDescent="0.2">
      <c r="O51848" s="62"/>
    </row>
    <row r="51849" spans="15:15" x14ac:dyDescent="0.2">
      <c r="O51849" s="62"/>
    </row>
    <row r="51850" spans="15:15" x14ac:dyDescent="0.2">
      <c r="O51850" s="62"/>
    </row>
    <row r="51851" spans="15:15" x14ac:dyDescent="0.2">
      <c r="O51851" s="62"/>
    </row>
    <row r="51852" spans="15:15" x14ac:dyDescent="0.2">
      <c r="O51852" s="62"/>
    </row>
    <row r="51853" spans="15:15" x14ac:dyDescent="0.2">
      <c r="O51853" s="62"/>
    </row>
    <row r="51854" spans="15:15" x14ac:dyDescent="0.2">
      <c r="O51854" s="62"/>
    </row>
    <row r="51855" spans="15:15" x14ac:dyDescent="0.2">
      <c r="O51855" s="62"/>
    </row>
    <row r="51856" spans="15:15" x14ac:dyDescent="0.2">
      <c r="O51856" s="62"/>
    </row>
    <row r="51857" spans="15:15" x14ac:dyDescent="0.2">
      <c r="O51857" s="62"/>
    </row>
    <row r="51858" spans="15:15" x14ac:dyDescent="0.2">
      <c r="O51858" s="62"/>
    </row>
    <row r="51859" spans="15:15" x14ac:dyDescent="0.2">
      <c r="O51859" s="62"/>
    </row>
    <row r="51860" spans="15:15" x14ac:dyDescent="0.2">
      <c r="O51860" s="62"/>
    </row>
    <row r="51861" spans="15:15" x14ac:dyDescent="0.2">
      <c r="O51861" s="62"/>
    </row>
    <row r="51862" spans="15:15" x14ac:dyDescent="0.2">
      <c r="O51862" s="62"/>
    </row>
    <row r="51863" spans="15:15" x14ac:dyDescent="0.2">
      <c r="O51863" s="62"/>
    </row>
    <row r="51864" spans="15:15" x14ac:dyDescent="0.2">
      <c r="O51864" s="62"/>
    </row>
    <row r="51865" spans="15:15" x14ac:dyDescent="0.2">
      <c r="O51865" s="62"/>
    </row>
    <row r="51866" spans="15:15" x14ac:dyDescent="0.2">
      <c r="O51866" s="62"/>
    </row>
    <row r="51867" spans="15:15" x14ac:dyDescent="0.2">
      <c r="O51867" s="62"/>
    </row>
    <row r="51868" spans="15:15" x14ac:dyDescent="0.2">
      <c r="O51868" s="62"/>
    </row>
    <row r="51869" spans="15:15" x14ac:dyDescent="0.2">
      <c r="O51869" s="62"/>
    </row>
    <row r="51870" spans="15:15" x14ac:dyDescent="0.2">
      <c r="O51870" s="62"/>
    </row>
    <row r="51871" spans="15:15" x14ac:dyDescent="0.2">
      <c r="O51871" s="62"/>
    </row>
    <row r="51872" spans="15:15" x14ac:dyDescent="0.2">
      <c r="O51872" s="62"/>
    </row>
    <row r="51873" spans="15:15" x14ac:dyDescent="0.2">
      <c r="O51873" s="62"/>
    </row>
    <row r="51874" spans="15:15" x14ac:dyDescent="0.2">
      <c r="O51874" s="62"/>
    </row>
    <row r="51875" spans="15:15" x14ac:dyDescent="0.2">
      <c r="O51875" s="62"/>
    </row>
    <row r="51876" spans="15:15" x14ac:dyDescent="0.2">
      <c r="O51876" s="62"/>
    </row>
    <row r="51877" spans="15:15" x14ac:dyDescent="0.2">
      <c r="O51877" s="62"/>
    </row>
    <row r="51878" spans="15:15" x14ac:dyDescent="0.2">
      <c r="O51878" s="62"/>
    </row>
    <row r="51879" spans="15:15" x14ac:dyDescent="0.2">
      <c r="O51879" s="62"/>
    </row>
    <row r="51880" spans="15:15" x14ac:dyDescent="0.2">
      <c r="O51880" s="62"/>
    </row>
    <row r="51881" spans="15:15" x14ac:dyDescent="0.2">
      <c r="O51881" s="62"/>
    </row>
    <row r="51882" spans="15:15" x14ac:dyDescent="0.2">
      <c r="O51882" s="62"/>
    </row>
    <row r="51883" spans="15:15" x14ac:dyDescent="0.2">
      <c r="O51883" s="62"/>
    </row>
    <row r="51884" spans="15:15" x14ac:dyDescent="0.2">
      <c r="O51884" s="62"/>
    </row>
    <row r="51885" spans="15:15" x14ac:dyDescent="0.2">
      <c r="O51885" s="62"/>
    </row>
    <row r="51886" spans="15:15" x14ac:dyDescent="0.2">
      <c r="O51886" s="62"/>
    </row>
    <row r="51887" spans="15:15" x14ac:dyDescent="0.2">
      <c r="O51887" s="62"/>
    </row>
    <row r="51888" spans="15:15" x14ac:dyDescent="0.2">
      <c r="O51888" s="62"/>
    </row>
    <row r="51889" spans="15:15" x14ac:dyDescent="0.2">
      <c r="O51889" s="62"/>
    </row>
    <row r="51890" spans="15:15" x14ac:dyDescent="0.2">
      <c r="O51890" s="62"/>
    </row>
    <row r="51891" spans="15:15" x14ac:dyDescent="0.2">
      <c r="O51891" s="62"/>
    </row>
    <row r="51892" spans="15:15" x14ac:dyDescent="0.2">
      <c r="O51892" s="62"/>
    </row>
    <row r="51893" spans="15:15" x14ac:dyDescent="0.2">
      <c r="O51893" s="62"/>
    </row>
    <row r="51894" spans="15:15" x14ac:dyDescent="0.2">
      <c r="O51894" s="62"/>
    </row>
    <row r="51895" spans="15:15" x14ac:dyDescent="0.2">
      <c r="O51895" s="62"/>
    </row>
    <row r="51896" spans="15:15" x14ac:dyDescent="0.2">
      <c r="O51896" s="62"/>
    </row>
    <row r="51897" spans="15:15" x14ac:dyDescent="0.2">
      <c r="O51897" s="62"/>
    </row>
    <row r="51898" spans="15:15" x14ac:dyDescent="0.2">
      <c r="O51898" s="62"/>
    </row>
    <row r="51899" spans="15:15" x14ac:dyDescent="0.2">
      <c r="O51899" s="62"/>
    </row>
    <row r="51900" spans="15:15" x14ac:dyDescent="0.2">
      <c r="O51900" s="62"/>
    </row>
    <row r="51901" spans="15:15" x14ac:dyDescent="0.2">
      <c r="O51901" s="62"/>
    </row>
    <row r="51902" spans="15:15" x14ac:dyDescent="0.2">
      <c r="O51902" s="62"/>
    </row>
    <row r="51903" spans="15:15" x14ac:dyDescent="0.2">
      <c r="O51903" s="62"/>
    </row>
    <row r="51904" spans="15:15" x14ac:dyDescent="0.2">
      <c r="O51904" s="62"/>
    </row>
    <row r="51905" spans="15:15" x14ac:dyDescent="0.2">
      <c r="O51905" s="62"/>
    </row>
    <row r="51906" spans="15:15" x14ac:dyDescent="0.2">
      <c r="O51906" s="62"/>
    </row>
    <row r="51907" spans="15:15" x14ac:dyDescent="0.2">
      <c r="O51907" s="62"/>
    </row>
    <row r="51908" spans="15:15" x14ac:dyDescent="0.2">
      <c r="O51908" s="62"/>
    </row>
    <row r="51909" spans="15:15" x14ac:dyDescent="0.2">
      <c r="O51909" s="62"/>
    </row>
    <row r="51910" spans="15:15" x14ac:dyDescent="0.2">
      <c r="O51910" s="62"/>
    </row>
    <row r="51911" spans="15:15" x14ac:dyDescent="0.2">
      <c r="O51911" s="62"/>
    </row>
    <row r="51912" spans="15:15" x14ac:dyDescent="0.2">
      <c r="O51912" s="62"/>
    </row>
    <row r="51913" spans="15:15" x14ac:dyDescent="0.2">
      <c r="O51913" s="62"/>
    </row>
    <row r="51914" spans="15:15" x14ac:dyDescent="0.2">
      <c r="O51914" s="62"/>
    </row>
    <row r="51915" spans="15:15" x14ac:dyDescent="0.2">
      <c r="O51915" s="62"/>
    </row>
    <row r="51916" spans="15:15" x14ac:dyDescent="0.2">
      <c r="O51916" s="62"/>
    </row>
    <row r="51917" spans="15:15" x14ac:dyDescent="0.2">
      <c r="O51917" s="62"/>
    </row>
    <row r="51918" spans="15:15" x14ac:dyDescent="0.2">
      <c r="O51918" s="62"/>
    </row>
    <row r="51919" spans="15:15" x14ac:dyDescent="0.2">
      <c r="O51919" s="62"/>
    </row>
    <row r="51920" spans="15:15" x14ac:dyDescent="0.2">
      <c r="O51920" s="62"/>
    </row>
    <row r="51921" spans="15:15" x14ac:dyDescent="0.2">
      <c r="O51921" s="62"/>
    </row>
    <row r="51922" spans="15:15" x14ac:dyDescent="0.2">
      <c r="O51922" s="62"/>
    </row>
    <row r="51923" spans="15:15" x14ac:dyDescent="0.2">
      <c r="O51923" s="62"/>
    </row>
    <row r="51924" spans="15:15" x14ac:dyDescent="0.2">
      <c r="O51924" s="62"/>
    </row>
    <row r="51925" spans="15:15" x14ac:dyDescent="0.2">
      <c r="O51925" s="62"/>
    </row>
    <row r="51926" spans="15:15" x14ac:dyDescent="0.2">
      <c r="O51926" s="62"/>
    </row>
    <row r="51927" spans="15:15" x14ac:dyDescent="0.2">
      <c r="O51927" s="62"/>
    </row>
    <row r="51928" spans="15:15" x14ac:dyDescent="0.2">
      <c r="O51928" s="62"/>
    </row>
    <row r="51929" spans="15:15" x14ac:dyDescent="0.2">
      <c r="O51929" s="62"/>
    </row>
    <row r="51930" spans="15:15" x14ac:dyDescent="0.2">
      <c r="O51930" s="62"/>
    </row>
    <row r="51931" spans="15:15" x14ac:dyDescent="0.2">
      <c r="O51931" s="62"/>
    </row>
    <row r="51932" spans="15:15" x14ac:dyDescent="0.2">
      <c r="O51932" s="62"/>
    </row>
    <row r="51933" spans="15:15" x14ac:dyDescent="0.2">
      <c r="O51933" s="62"/>
    </row>
    <row r="51934" spans="15:15" x14ac:dyDescent="0.2">
      <c r="O51934" s="62"/>
    </row>
    <row r="51935" spans="15:15" x14ac:dyDescent="0.2">
      <c r="O51935" s="62"/>
    </row>
    <row r="51936" spans="15:15" x14ac:dyDescent="0.2">
      <c r="O51936" s="62"/>
    </row>
    <row r="51937" spans="15:15" x14ac:dyDescent="0.2">
      <c r="O51937" s="62"/>
    </row>
    <row r="51938" spans="15:15" x14ac:dyDescent="0.2">
      <c r="O51938" s="62"/>
    </row>
    <row r="51939" spans="15:15" x14ac:dyDescent="0.2">
      <c r="O51939" s="62"/>
    </row>
    <row r="51940" spans="15:15" x14ac:dyDescent="0.2">
      <c r="O51940" s="62"/>
    </row>
    <row r="51941" spans="15:15" x14ac:dyDescent="0.2">
      <c r="O51941" s="62"/>
    </row>
    <row r="51942" spans="15:15" x14ac:dyDescent="0.2">
      <c r="O51942" s="62"/>
    </row>
    <row r="51943" spans="15:15" x14ac:dyDescent="0.2">
      <c r="O51943" s="62"/>
    </row>
    <row r="51944" spans="15:15" x14ac:dyDescent="0.2">
      <c r="O51944" s="62"/>
    </row>
    <row r="51945" spans="15:15" x14ac:dyDescent="0.2">
      <c r="O51945" s="62"/>
    </row>
    <row r="51946" spans="15:15" x14ac:dyDescent="0.2">
      <c r="O51946" s="62"/>
    </row>
    <row r="51947" spans="15:15" x14ac:dyDescent="0.2">
      <c r="O51947" s="62"/>
    </row>
    <row r="51948" spans="15:15" x14ac:dyDescent="0.2">
      <c r="O51948" s="62"/>
    </row>
    <row r="51949" spans="15:15" x14ac:dyDescent="0.2">
      <c r="O51949" s="62"/>
    </row>
    <row r="51950" spans="15:15" x14ac:dyDescent="0.2">
      <c r="O51950" s="62"/>
    </row>
    <row r="51951" spans="15:15" x14ac:dyDescent="0.2">
      <c r="O51951" s="62"/>
    </row>
    <row r="51952" spans="15:15" x14ac:dyDescent="0.2">
      <c r="O51952" s="62"/>
    </row>
    <row r="51953" spans="15:15" x14ac:dyDescent="0.2">
      <c r="O51953" s="62"/>
    </row>
    <row r="51954" spans="15:15" x14ac:dyDescent="0.2">
      <c r="O51954" s="62"/>
    </row>
    <row r="51955" spans="15:15" x14ac:dyDescent="0.2">
      <c r="O51955" s="62"/>
    </row>
    <row r="51956" spans="15:15" x14ac:dyDescent="0.2">
      <c r="O51956" s="62"/>
    </row>
    <row r="51957" spans="15:15" x14ac:dyDescent="0.2">
      <c r="O51957" s="62"/>
    </row>
    <row r="51958" spans="15:15" x14ac:dyDescent="0.2">
      <c r="O51958" s="62"/>
    </row>
    <row r="51959" spans="15:15" x14ac:dyDescent="0.2">
      <c r="O51959" s="62"/>
    </row>
    <row r="51960" spans="15:15" x14ac:dyDescent="0.2">
      <c r="O51960" s="62"/>
    </row>
    <row r="51961" spans="15:15" x14ac:dyDescent="0.2">
      <c r="O51961" s="62"/>
    </row>
    <row r="51962" spans="15:15" x14ac:dyDescent="0.2">
      <c r="O51962" s="62"/>
    </row>
    <row r="51963" spans="15:15" x14ac:dyDescent="0.2">
      <c r="O51963" s="62"/>
    </row>
    <row r="51964" spans="15:15" x14ac:dyDescent="0.2">
      <c r="O51964" s="62"/>
    </row>
    <row r="51965" spans="15:15" x14ac:dyDescent="0.2">
      <c r="O51965" s="62"/>
    </row>
    <row r="51966" spans="15:15" x14ac:dyDescent="0.2">
      <c r="O51966" s="62"/>
    </row>
    <row r="51967" spans="15:15" x14ac:dyDescent="0.2">
      <c r="O51967" s="62"/>
    </row>
    <row r="51968" spans="15:15" x14ac:dyDescent="0.2">
      <c r="O51968" s="62"/>
    </row>
    <row r="51969" spans="15:15" x14ac:dyDescent="0.2">
      <c r="O51969" s="62"/>
    </row>
    <row r="51970" spans="15:15" x14ac:dyDescent="0.2">
      <c r="O51970" s="62"/>
    </row>
    <row r="51971" spans="15:15" x14ac:dyDescent="0.2">
      <c r="O51971" s="62"/>
    </row>
    <row r="51972" spans="15:15" x14ac:dyDescent="0.2">
      <c r="O51972" s="62"/>
    </row>
    <row r="51973" spans="15:15" x14ac:dyDescent="0.2">
      <c r="O51973" s="62"/>
    </row>
    <row r="51974" spans="15:15" x14ac:dyDescent="0.2">
      <c r="O51974" s="62"/>
    </row>
    <row r="51975" spans="15:15" x14ac:dyDescent="0.2">
      <c r="O51975" s="62"/>
    </row>
    <row r="51976" spans="15:15" x14ac:dyDescent="0.2">
      <c r="O51976" s="62"/>
    </row>
    <row r="51977" spans="15:15" x14ac:dyDescent="0.2">
      <c r="O51977" s="62"/>
    </row>
    <row r="51978" spans="15:15" x14ac:dyDescent="0.2">
      <c r="O51978" s="62"/>
    </row>
    <row r="51979" spans="15:15" x14ac:dyDescent="0.2">
      <c r="O51979" s="62"/>
    </row>
    <row r="51980" spans="15:15" x14ac:dyDescent="0.2">
      <c r="O51980" s="62"/>
    </row>
    <row r="51981" spans="15:15" x14ac:dyDescent="0.2">
      <c r="O51981" s="62"/>
    </row>
    <row r="51982" spans="15:15" x14ac:dyDescent="0.2">
      <c r="O51982" s="62"/>
    </row>
    <row r="51983" spans="15:15" x14ac:dyDescent="0.2">
      <c r="O51983" s="62"/>
    </row>
    <row r="51984" spans="15:15" x14ac:dyDescent="0.2">
      <c r="O51984" s="62"/>
    </row>
    <row r="51985" spans="15:15" x14ac:dyDescent="0.2">
      <c r="O51985" s="62"/>
    </row>
    <row r="51986" spans="15:15" x14ac:dyDescent="0.2">
      <c r="O51986" s="62"/>
    </row>
    <row r="51987" spans="15:15" x14ac:dyDescent="0.2">
      <c r="O51987" s="62"/>
    </row>
    <row r="51988" spans="15:15" x14ac:dyDescent="0.2">
      <c r="O51988" s="62"/>
    </row>
    <row r="51989" spans="15:15" x14ac:dyDescent="0.2">
      <c r="O51989" s="62"/>
    </row>
    <row r="51990" spans="15:15" x14ac:dyDescent="0.2">
      <c r="O51990" s="62"/>
    </row>
    <row r="51991" spans="15:15" x14ac:dyDescent="0.2">
      <c r="O51991" s="62"/>
    </row>
    <row r="51992" spans="15:15" x14ac:dyDescent="0.2">
      <c r="O51992" s="62"/>
    </row>
    <row r="51993" spans="15:15" x14ac:dyDescent="0.2">
      <c r="O51993" s="62"/>
    </row>
    <row r="51994" spans="15:15" x14ac:dyDescent="0.2">
      <c r="O51994" s="62"/>
    </row>
    <row r="51995" spans="15:15" x14ac:dyDescent="0.2">
      <c r="O51995" s="62"/>
    </row>
    <row r="51996" spans="15:15" x14ac:dyDescent="0.2">
      <c r="O51996" s="62"/>
    </row>
    <row r="51997" spans="15:15" x14ac:dyDescent="0.2">
      <c r="O51997" s="62"/>
    </row>
    <row r="51998" spans="15:15" x14ac:dyDescent="0.2">
      <c r="O51998" s="62"/>
    </row>
    <row r="51999" spans="15:15" x14ac:dyDescent="0.2">
      <c r="O51999" s="62"/>
    </row>
    <row r="52000" spans="15:15" x14ac:dyDescent="0.2">
      <c r="O52000" s="62"/>
    </row>
    <row r="52001" spans="15:15" x14ac:dyDescent="0.2">
      <c r="O52001" s="62"/>
    </row>
    <row r="52002" spans="15:15" x14ac:dyDescent="0.2">
      <c r="O52002" s="62"/>
    </row>
    <row r="52003" spans="15:15" x14ac:dyDescent="0.2">
      <c r="O52003" s="62"/>
    </row>
    <row r="52004" spans="15:15" x14ac:dyDescent="0.2">
      <c r="O52004" s="62"/>
    </row>
    <row r="52005" spans="15:15" x14ac:dyDescent="0.2">
      <c r="O52005" s="62"/>
    </row>
    <row r="52006" spans="15:15" x14ac:dyDescent="0.2">
      <c r="O52006" s="62"/>
    </row>
    <row r="52007" spans="15:15" x14ac:dyDescent="0.2">
      <c r="O52007" s="62"/>
    </row>
    <row r="52008" spans="15:15" x14ac:dyDescent="0.2">
      <c r="O52008" s="62"/>
    </row>
    <row r="52009" spans="15:15" x14ac:dyDescent="0.2">
      <c r="O52009" s="62"/>
    </row>
    <row r="52010" spans="15:15" x14ac:dyDescent="0.2">
      <c r="O52010" s="62"/>
    </row>
    <row r="52011" spans="15:15" x14ac:dyDescent="0.2">
      <c r="O52011" s="62"/>
    </row>
    <row r="52012" spans="15:15" x14ac:dyDescent="0.2">
      <c r="O52012" s="62"/>
    </row>
    <row r="52013" spans="15:15" x14ac:dyDescent="0.2">
      <c r="O52013" s="62"/>
    </row>
    <row r="52014" spans="15:15" x14ac:dyDescent="0.2">
      <c r="O52014" s="62"/>
    </row>
    <row r="52015" spans="15:15" x14ac:dyDescent="0.2">
      <c r="O52015" s="62"/>
    </row>
    <row r="52016" spans="15:15" x14ac:dyDescent="0.2">
      <c r="O52016" s="62"/>
    </row>
    <row r="52017" spans="15:15" x14ac:dyDescent="0.2">
      <c r="O52017" s="62"/>
    </row>
    <row r="52018" spans="15:15" x14ac:dyDescent="0.2">
      <c r="O52018" s="62"/>
    </row>
    <row r="52019" spans="15:15" x14ac:dyDescent="0.2">
      <c r="O52019" s="62"/>
    </row>
    <row r="52020" spans="15:15" x14ac:dyDescent="0.2">
      <c r="O52020" s="62"/>
    </row>
    <row r="52021" spans="15:15" x14ac:dyDescent="0.2">
      <c r="O52021" s="62"/>
    </row>
    <row r="52022" spans="15:15" x14ac:dyDescent="0.2">
      <c r="O52022" s="62"/>
    </row>
    <row r="52023" spans="15:15" x14ac:dyDescent="0.2">
      <c r="O52023" s="62"/>
    </row>
    <row r="52024" spans="15:15" x14ac:dyDescent="0.2">
      <c r="O52024" s="62"/>
    </row>
    <row r="52025" spans="15:15" x14ac:dyDescent="0.2">
      <c r="O52025" s="62"/>
    </row>
    <row r="52026" spans="15:15" x14ac:dyDescent="0.2">
      <c r="O52026" s="62"/>
    </row>
    <row r="52027" spans="15:15" x14ac:dyDescent="0.2">
      <c r="O52027" s="62"/>
    </row>
    <row r="52028" spans="15:15" x14ac:dyDescent="0.2">
      <c r="O52028" s="62"/>
    </row>
    <row r="52029" spans="15:15" x14ac:dyDescent="0.2">
      <c r="O52029" s="62"/>
    </row>
    <row r="52030" spans="15:15" x14ac:dyDescent="0.2">
      <c r="O52030" s="62"/>
    </row>
    <row r="52031" spans="15:15" x14ac:dyDescent="0.2">
      <c r="O52031" s="62"/>
    </row>
    <row r="52032" spans="15:15" x14ac:dyDescent="0.2">
      <c r="O52032" s="62"/>
    </row>
    <row r="52033" spans="15:15" x14ac:dyDescent="0.2">
      <c r="O52033" s="62"/>
    </row>
    <row r="52034" spans="15:15" x14ac:dyDescent="0.2">
      <c r="O52034" s="62"/>
    </row>
    <row r="52035" spans="15:15" x14ac:dyDescent="0.2">
      <c r="O52035" s="62"/>
    </row>
    <row r="52036" spans="15:15" x14ac:dyDescent="0.2">
      <c r="O52036" s="62"/>
    </row>
    <row r="52037" spans="15:15" x14ac:dyDescent="0.2">
      <c r="O52037" s="62"/>
    </row>
    <row r="52038" spans="15:15" x14ac:dyDescent="0.2">
      <c r="O52038" s="62"/>
    </row>
    <row r="52039" spans="15:15" x14ac:dyDescent="0.2">
      <c r="O52039" s="62"/>
    </row>
    <row r="52040" spans="15:15" x14ac:dyDescent="0.2">
      <c r="O52040" s="62"/>
    </row>
    <row r="52041" spans="15:15" x14ac:dyDescent="0.2">
      <c r="O52041" s="62"/>
    </row>
    <row r="52042" spans="15:15" x14ac:dyDescent="0.2">
      <c r="O52042" s="62"/>
    </row>
    <row r="52043" spans="15:15" x14ac:dyDescent="0.2">
      <c r="O52043" s="62"/>
    </row>
    <row r="52044" spans="15:15" x14ac:dyDescent="0.2">
      <c r="O52044" s="62"/>
    </row>
    <row r="52045" spans="15:15" x14ac:dyDescent="0.2">
      <c r="O52045" s="62"/>
    </row>
    <row r="52046" spans="15:15" x14ac:dyDescent="0.2">
      <c r="O52046" s="62"/>
    </row>
    <row r="52047" spans="15:15" x14ac:dyDescent="0.2">
      <c r="O52047" s="62"/>
    </row>
    <row r="52048" spans="15:15" x14ac:dyDescent="0.2">
      <c r="O52048" s="62"/>
    </row>
    <row r="52049" spans="15:15" x14ac:dyDescent="0.2">
      <c r="O52049" s="62"/>
    </row>
    <row r="52050" spans="15:15" x14ac:dyDescent="0.2">
      <c r="O52050" s="62"/>
    </row>
    <row r="52051" spans="15:15" x14ac:dyDescent="0.2">
      <c r="O52051" s="62"/>
    </row>
    <row r="52052" spans="15:15" x14ac:dyDescent="0.2">
      <c r="O52052" s="62"/>
    </row>
    <row r="52053" spans="15:15" x14ac:dyDescent="0.2">
      <c r="O52053" s="62"/>
    </row>
    <row r="52054" spans="15:15" x14ac:dyDescent="0.2">
      <c r="O52054" s="62"/>
    </row>
    <row r="52055" spans="15:15" x14ac:dyDescent="0.2">
      <c r="O52055" s="62"/>
    </row>
    <row r="52056" spans="15:15" x14ac:dyDescent="0.2">
      <c r="O52056" s="62"/>
    </row>
    <row r="52057" spans="15:15" x14ac:dyDescent="0.2">
      <c r="O52057" s="62"/>
    </row>
    <row r="52058" spans="15:15" x14ac:dyDescent="0.2">
      <c r="O52058" s="62"/>
    </row>
    <row r="52059" spans="15:15" x14ac:dyDescent="0.2">
      <c r="O52059" s="62"/>
    </row>
    <row r="52060" spans="15:15" x14ac:dyDescent="0.2">
      <c r="O52060" s="62"/>
    </row>
    <row r="52061" spans="15:15" x14ac:dyDescent="0.2">
      <c r="O52061" s="62"/>
    </row>
    <row r="52062" spans="15:15" x14ac:dyDescent="0.2">
      <c r="O52062" s="62"/>
    </row>
    <row r="52063" spans="15:15" x14ac:dyDescent="0.2">
      <c r="O52063" s="62"/>
    </row>
    <row r="52064" spans="15:15" x14ac:dyDescent="0.2">
      <c r="O52064" s="62"/>
    </row>
    <row r="52065" spans="15:15" x14ac:dyDescent="0.2">
      <c r="O52065" s="62"/>
    </row>
    <row r="52066" spans="15:15" x14ac:dyDescent="0.2">
      <c r="O52066" s="62"/>
    </row>
    <row r="52067" spans="15:15" x14ac:dyDescent="0.2">
      <c r="O52067" s="62"/>
    </row>
    <row r="52068" spans="15:15" x14ac:dyDescent="0.2">
      <c r="O52068" s="62"/>
    </row>
    <row r="52069" spans="15:15" x14ac:dyDescent="0.2">
      <c r="O52069" s="62"/>
    </row>
    <row r="52070" spans="15:15" x14ac:dyDescent="0.2">
      <c r="O52070" s="62"/>
    </row>
    <row r="52071" spans="15:15" x14ac:dyDescent="0.2">
      <c r="O52071" s="62"/>
    </row>
    <row r="52072" spans="15:15" x14ac:dyDescent="0.2">
      <c r="O52072" s="62"/>
    </row>
    <row r="52073" spans="15:15" x14ac:dyDescent="0.2">
      <c r="O52073" s="62"/>
    </row>
    <row r="52074" spans="15:15" x14ac:dyDescent="0.2">
      <c r="O52074" s="62"/>
    </row>
    <row r="52075" spans="15:15" x14ac:dyDescent="0.2">
      <c r="O52075" s="62"/>
    </row>
    <row r="52076" spans="15:15" x14ac:dyDescent="0.2">
      <c r="O52076" s="62"/>
    </row>
    <row r="52077" spans="15:15" x14ac:dyDescent="0.2">
      <c r="O52077" s="62"/>
    </row>
    <row r="52078" spans="15:15" x14ac:dyDescent="0.2">
      <c r="O52078" s="62"/>
    </row>
    <row r="52079" spans="15:15" x14ac:dyDescent="0.2">
      <c r="O52079" s="62"/>
    </row>
    <row r="52080" spans="15:15" x14ac:dyDescent="0.2">
      <c r="O52080" s="62"/>
    </row>
    <row r="52081" spans="15:15" x14ac:dyDescent="0.2">
      <c r="O52081" s="62"/>
    </row>
    <row r="52082" spans="15:15" x14ac:dyDescent="0.2">
      <c r="O52082" s="62"/>
    </row>
    <row r="52083" spans="15:15" x14ac:dyDescent="0.2">
      <c r="O52083" s="62"/>
    </row>
    <row r="52084" spans="15:15" x14ac:dyDescent="0.2">
      <c r="O52084" s="62"/>
    </row>
    <row r="52085" spans="15:15" x14ac:dyDescent="0.2">
      <c r="O52085" s="62"/>
    </row>
    <row r="52086" spans="15:15" x14ac:dyDescent="0.2">
      <c r="O52086" s="62"/>
    </row>
    <row r="52087" spans="15:15" x14ac:dyDescent="0.2">
      <c r="O52087" s="62"/>
    </row>
    <row r="52088" spans="15:15" x14ac:dyDescent="0.2">
      <c r="O52088" s="62"/>
    </row>
    <row r="52089" spans="15:15" x14ac:dyDescent="0.2">
      <c r="O52089" s="62"/>
    </row>
    <row r="52090" spans="15:15" x14ac:dyDescent="0.2">
      <c r="O52090" s="62"/>
    </row>
    <row r="52091" spans="15:15" x14ac:dyDescent="0.2">
      <c r="O52091" s="62"/>
    </row>
    <row r="52092" spans="15:15" x14ac:dyDescent="0.2">
      <c r="O52092" s="62"/>
    </row>
    <row r="52093" spans="15:15" x14ac:dyDescent="0.2">
      <c r="O52093" s="62"/>
    </row>
    <row r="52094" spans="15:15" x14ac:dyDescent="0.2">
      <c r="O52094" s="62"/>
    </row>
    <row r="52095" spans="15:15" x14ac:dyDescent="0.2">
      <c r="O52095" s="62"/>
    </row>
    <row r="52096" spans="15:15" x14ac:dyDescent="0.2">
      <c r="O52096" s="62"/>
    </row>
    <row r="52097" spans="15:15" x14ac:dyDescent="0.2">
      <c r="O52097" s="62"/>
    </row>
    <row r="52098" spans="15:15" x14ac:dyDescent="0.2">
      <c r="O52098" s="62"/>
    </row>
    <row r="52099" spans="15:15" x14ac:dyDescent="0.2">
      <c r="O52099" s="62"/>
    </row>
    <row r="52100" spans="15:15" x14ac:dyDescent="0.2">
      <c r="O52100" s="62"/>
    </row>
    <row r="52101" spans="15:15" x14ac:dyDescent="0.2">
      <c r="O52101" s="62"/>
    </row>
    <row r="52102" spans="15:15" x14ac:dyDescent="0.2">
      <c r="O52102" s="62"/>
    </row>
    <row r="52103" spans="15:15" x14ac:dyDescent="0.2">
      <c r="O52103" s="62"/>
    </row>
    <row r="52104" spans="15:15" x14ac:dyDescent="0.2">
      <c r="O52104" s="62"/>
    </row>
    <row r="52105" spans="15:15" x14ac:dyDescent="0.2">
      <c r="O52105" s="62"/>
    </row>
    <row r="52106" spans="15:15" x14ac:dyDescent="0.2">
      <c r="O52106" s="62"/>
    </row>
    <row r="52107" spans="15:15" x14ac:dyDescent="0.2">
      <c r="O52107" s="62"/>
    </row>
    <row r="52108" spans="15:15" x14ac:dyDescent="0.2">
      <c r="O52108" s="62"/>
    </row>
    <row r="52109" spans="15:15" x14ac:dyDescent="0.2">
      <c r="O52109" s="62"/>
    </row>
    <row r="52110" spans="15:15" x14ac:dyDescent="0.2">
      <c r="O52110" s="62"/>
    </row>
    <row r="52111" spans="15:15" x14ac:dyDescent="0.2">
      <c r="O52111" s="62"/>
    </row>
    <row r="52112" spans="15:15" x14ac:dyDescent="0.2">
      <c r="O52112" s="62"/>
    </row>
    <row r="52113" spans="15:15" x14ac:dyDescent="0.2">
      <c r="O52113" s="62"/>
    </row>
    <row r="52114" spans="15:15" x14ac:dyDescent="0.2">
      <c r="O52114" s="62"/>
    </row>
    <row r="52115" spans="15:15" x14ac:dyDescent="0.2">
      <c r="O52115" s="62"/>
    </row>
    <row r="52116" spans="15:15" x14ac:dyDescent="0.2">
      <c r="O52116" s="62"/>
    </row>
    <row r="52117" spans="15:15" x14ac:dyDescent="0.2">
      <c r="O52117" s="62"/>
    </row>
    <row r="52118" spans="15:15" x14ac:dyDescent="0.2">
      <c r="O52118" s="62"/>
    </row>
    <row r="52119" spans="15:15" x14ac:dyDescent="0.2">
      <c r="O52119" s="62"/>
    </row>
    <row r="52120" spans="15:15" x14ac:dyDescent="0.2">
      <c r="O52120" s="62"/>
    </row>
    <row r="52121" spans="15:15" x14ac:dyDescent="0.2">
      <c r="O52121" s="62"/>
    </row>
    <row r="52122" spans="15:15" x14ac:dyDescent="0.2">
      <c r="O52122" s="62"/>
    </row>
    <row r="52123" spans="15:15" x14ac:dyDescent="0.2">
      <c r="O52123" s="62"/>
    </row>
    <row r="52124" spans="15:15" x14ac:dyDescent="0.2">
      <c r="O52124" s="62"/>
    </row>
    <row r="52125" spans="15:15" x14ac:dyDescent="0.2">
      <c r="O52125" s="62"/>
    </row>
    <row r="52126" spans="15:15" x14ac:dyDescent="0.2">
      <c r="O52126" s="62"/>
    </row>
    <row r="52127" spans="15:15" x14ac:dyDescent="0.2">
      <c r="O52127" s="62"/>
    </row>
    <row r="52128" spans="15:15" x14ac:dyDescent="0.2">
      <c r="O52128" s="62"/>
    </row>
    <row r="52129" spans="15:15" x14ac:dyDescent="0.2">
      <c r="O52129" s="62"/>
    </row>
    <row r="52130" spans="15:15" x14ac:dyDescent="0.2">
      <c r="O52130" s="62"/>
    </row>
    <row r="52131" spans="15:15" x14ac:dyDescent="0.2">
      <c r="O52131" s="62"/>
    </row>
    <row r="52132" spans="15:15" x14ac:dyDescent="0.2">
      <c r="O52132" s="62"/>
    </row>
    <row r="52133" spans="15:15" x14ac:dyDescent="0.2">
      <c r="O52133" s="62"/>
    </row>
    <row r="52134" spans="15:15" x14ac:dyDescent="0.2">
      <c r="O52134" s="62"/>
    </row>
    <row r="52135" spans="15:15" x14ac:dyDescent="0.2">
      <c r="O52135" s="62"/>
    </row>
    <row r="52136" spans="15:15" x14ac:dyDescent="0.2">
      <c r="O52136" s="62"/>
    </row>
    <row r="52137" spans="15:15" x14ac:dyDescent="0.2">
      <c r="O52137" s="62"/>
    </row>
    <row r="52138" spans="15:15" x14ac:dyDescent="0.2">
      <c r="O52138" s="62"/>
    </row>
    <row r="52139" spans="15:15" x14ac:dyDescent="0.2">
      <c r="O52139" s="62"/>
    </row>
    <row r="52140" spans="15:15" x14ac:dyDescent="0.2">
      <c r="O52140" s="62"/>
    </row>
    <row r="52141" spans="15:15" x14ac:dyDescent="0.2">
      <c r="O52141" s="62"/>
    </row>
    <row r="52142" spans="15:15" x14ac:dyDescent="0.2">
      <c r="O52142" s="62"/>
    </row>
    <row r="52143" spans="15:15" x14ac:dyDescent="0.2">
      <c r="O52143" s="62"/>
    </row>
    <row r="52144" spans="15:15" x14ac:dyDescent="0.2">
      <c r="O52144" s="62"/>
    </row>
    <row r="52145" spans="15:15" x14ac:dyDescent="0.2">
      <c r="O52145" s="62"/>
    </row>
    <row r="52146" spans="15:15" x14ac:dyDescent="0.2">
      <c r="O52146" s="62"/>
    </row>
    <row r="52147" spans="15:15" x14ac:dyDescent="0.2">
      <c r="O52147" s="62"/>
    </row>
    <row r="52148" spans="15:15" x14ac:dyDescent="0.2">
      <c r="O52148" s="62"/>
    </row>
    <row r="52149" spans="15:15" x14ac:dyDescent="0.2">
      <c r="O52149" s="62"/>
    </row>
    <row r="52150" spans="15:15" x14ac:dyDescent="0.2">
      <c r="O52150" s="62"/>
    </row>
    <row r="52151" spans="15:15" x14ac:dyDescent="0.2">
      <c r="O52151" s="62"/>
    </row>
    <row r="52152" spans="15:15" x14ac:dyDescent="0.2">
      <c r="O52152" s="62"/>
    </row>
    <row r="52153" spans="15:15" x14ac:dyDescent="0.2">
      <c r="O52153" s="62"/>
    </row>
    <row r="52154" spans="15:15" x14ac:dyDescent="0.2">
      <c r="O52154" s="62"/>
    </row>
    <row r="52155" spans="15:15" x14ac:dyDescent="0.2">
      <c r="O52155" s="62"/>
    </row>
    <row r="52156" spans="15:15" x14ac:dyDescent="0.2">
      <c r="O52156" s="62"/>
    </row>
    <row r="52157" spans="15:15" x14ac:dyDescent="0.2">
      <c r="O52157" s="62"/>
    </row>
    <row r="52158" spans="15:15" x14ac:dyDescent="0.2">
      <c r="O52158" s="62"/>
    </row>
    <row r="52159" spans="15:15" x14ac:dyDescent="0.2">
      <c r="O52159" s="62"/>
    </row>
    <row r="52160" spans="15:15" x14ac:dyDescent="0.2">
      <c r="O52160" s="62"/>
    </row>
    <row r="52161" spans="15:15" x14ac:dyDescent="0.2">
      <c r="O52161" s="62"/>
    </row>
    <row r="52162" spans="15:15" x14ac:dyDescent="0.2">
      <c r="O52162" s="62"/>
    </row>
    <row r="52163" spans="15:15" x14ac:dyDescent="0.2">
      <c r="O52163" s="62"/>
    </row>
    <row r="52164" spans="15:15" x14ac:dyDescent="0.2">
      <c r="O52164" s="62"/>
    </row>
    <row r="52165" spans="15:15" x14ac:dyDescent="0.2">
      <c r="O52165" s="62"/>
    </row>
    <row r="52166" spans="15:15" x14ac:dyDescent="0.2">
      <c r="O52166" s="62"/>
    </row>
    <row r="52167" spans="15:15" x14ac:dyDescent="0.2">
      <c r="O52167" s="62"/>
    </row>
    <row r="52168" spans="15:15" x14ac:dyDescent="0.2">
      <c r="O52168" s="62"/>
    </row>
    <row r="52169" spans="15:15" x14ac:dyDescent="0.2">
      <c r="O52169" s="62"/>
    </row>
    <row r="52170" spans="15:15" x14ac:dyDescent="0.2">
      <c r="O52170" s="62"/>
    </row>
    <row r="52171" spans="15:15" x14ac:dyDescent="0.2">
      <c r="O52171" s="62"/>
    </row>
    <row r="52172" spans="15:15" x14ac:dyDescent="0.2">
      <c r="O52172" s="62"/>
    </row>
    <row r="52173" spans="15:15" x14ac:dyDescent="0.2">
      <c r="O52173" s="62"/>
    </row>
    <row r="52174" spans="15:15" x14ac:dyDescent="0.2">
      <c r="O52174" s="62"/>
    </row>
    <row r="52175" spans="15:15" x14ac:dyDescent="0.2">
      <c r="O52175" s="62"/>
    </row>
    <row r="52176" spans="15:15" x14ac:dyDescent="0.2">
      <c r="O52176" s="62"/>
    </row>
    <row r="52177" spans="15:15" x14ac:dyDescent="0.2">
      <c r="O52177" s="62"/>
    </row>
    <row r="52178" spans="15:15" x14ac:dyDescent="0.2">
      <c r="O52178" s="62"/>
    </row>
    <row r="52179" spans="15:15" x14ac:dyDescent="0.2">
      <c r="O52179" s="62"/>
    </row>
    <row r="52180" spans="15:15" x14ac:dyDescent="0.2">
      <c r="O52180" s="62"/>
    </row>
    <row r="52181" spans="15:15" x14ac:dyDescent="0.2">
      <c r="O52181" s="62"/>
    </row>
    <row r="52182" spans="15:15" x14ac:dyDescent="0.2">
      <c r="O52182" s="62"/>
    </row>
    <row r="52183" spans="15:15" x14ac:dyDescent="0.2">
      <c r="O52183" s="62"/>
    </row>
    <row r="52184" spans="15:15" x14ac:dyDescent="0.2">
      <c r="O52184" s="62"/>
    </row>
    <row r="52185" spans="15:15" x14ac:dyDescent="0.2">
      <c r="O52185" s="62"/>
    </row>
    <row r="52186" spans="15:15" x14ac:dyDescent="0.2">
      <c r="O52186" s="62"/>
    </row>
    <row r="52187" spans="15:15" x14ac:dyDescent="0.2">
      <c r="O52187" s="62"/>
    </row>
    <row r="52188" spans="15:15" x14ac:dyDescent="0.2">
      <c r="O52188" s="62"/>
    </row>
    <row r="52189" spans="15:15" x14ac:dyDescent="0.2">
      <c r="O52189" s="62"/>
    </row>
    <row r="52190" spans="15:15" x14ac:dyDescent="0.2">
      <c r="O52190" s="62"/>
    </row>
    <row r="52191" spans="15:15" x14ac:dyDescent="0.2">
      <c r="O52191" s="62"/>
    </row>
    <row r="52192" spans="15:15" x14ac:dyDescent="0.2">
      <c r="O52192" s="62"/>
    </row>
    <row r="52193" spans="15:15" x14ac:dyDescent="0.2">
      <c r="O52193" s="62"/>
    </row>
    <row r="52194" spans="15:15" x14ac:dyDescent="0.2">
      <c r="O52194" s="62"/>
    </row>
    <row r="52195" spans="15:15" x14ac:dyDescent="0.2">
      <c r="O52195" s="62"/>
    </row>
    <row r="52196" spans="15:15" x14ac:dyDescent="0.2">
      <c r="O52196" s="62"/>
    </row>
    <row r="52197" spans="15:15" x14ac:dyDescent="0.2">
      <c r="O52197" s="62"/>
    </row>
    <row r="52198" spans="15:15" x14ac:dyDescent="0.2">
      <c r="O52198" s="62"/>
    </row>
    <row r="52199" spans="15:15" x14ac:dyDescent="0.2">
      <c r="O52199" s="62"/>
    </row>
    <row r="52200" spans="15:15" x14ac:dyDescent="0.2">
      <c r="O52200" s="62"/>
    </row>
    <row r="52201" spans="15:15" x14ac:dyDescent="0.2">
      <c r="O52201" s="62"/>
    </row>
    <row r="52202" spans="15:15" x14ac:dyDescent="0.2">
      <c r="O52202" s="62"/>
    </row>
    <row r="52203" spans="15:15" x14ac:dyDescent="0.2">
      <c r="O52203" s="62"/>
    </row>
    <row r="52204" spans="15:15" x14ac:dyDescent="0.2">
      <c r="O52204" s="62"/>
    </row>
    <row r="52205" spans="15:15" x14ac:dyDescent="0.2">
      <c r="O52205" s="62"/>
    </row>
    <row r="52206" spans="15:15" x14ac:dyDescent="0.2">
      <c r="O52206" s="62"/>
    </row>
    <row r="52207" spans="15:15" x14ac:dyDescent="0.2">
      <c r="O52207" s="62"/>
    </row>
    <row r="52208" spans="15:15" x14ac:dyDescent="0.2">
      <c r="O52208" s="62"/>
    </row>
    <row r="52209" spans="15:15" x14ac:dyDescent="0.2">
      <c r="O52209" s="62"/>
    </row>
    <row r="52210" spans="15:15" x14ac:dyDescent="0.2">
      <c r="O52210" s="62"/>
    </row>
    <row r="52211" spans="15:15" x14ac:dyDescent="0.2">
      <c r="O52211" s="62"/>
    </row>
    <row r="52212" spans="15:15" x14ac:dyDescent="0.2">
      <c r="O52212" s="62"/>
    </row>
    <row r="52213" spans="15:15" x14ac:dyDescent="0.2">
      <c r="O52213" s="62"/>
    </row>
    <row r="52214" spans="15:15" x14ac:dyDescent="0.2">
      <c r="O52214" s="62"/>
    </row>
    <row r="52215" spans="15:15" x14ac:dyDescent="0.2">
      <c r="O52215" s="62"/>
    </row>
    <row r="52216" spans="15:15" x14ac:dyDescent="0.2">
      <c r="O52216" s="62"/>
    </row>
    <row r="52217" spans="15:15" x14ac:dyDescent="0.2">
      <c r="O52217" s="62"/>
    </row>
    <row r="52218" spans="15:15" x14ac:dyDescent="0.2">
      <c r="O52218" s="62"/>
    </row>
    <row r="52219" spans="15:15" x14ac:dyDescent="0.2">
      <c r="O52219" s="62"/>
    </row>
    <row r="52220" spans="15:15" x14ac:dyDescent="0.2">
      <c r="O52220" s="62"/>
    </row>
    <row r="52221" spans="15:15" x14ac:dyDescent="0.2">
      <c r="O52221" s="62"/>
    </row>
    <row r="52222" spans="15:15" x14ac:dyDescent="0.2">
      <c r="O52222" s="62"/>
    </row>
    <row r="52223" spans="15:15" x14ac:dyDescent="0.2">
      <c r="O52223" s="62"/>
    </row>
    <row r="52224" spans="15:15" x14ac:dyDescent="0.2">
      <c r="O52224" s="62"/>
    </row>
    <row r="52225" spans="15:15" x14ac:dyDescent="0.2">
      <c r="O52225" s="62"/>
    </row>
    <row r="52226" spans="15:15" x14ac:dyDescent="0.2">
      <c r="O52226" s="62"/>
    </row>
    <row r="52227" spans="15:15" x14ac:dyDescent="0.2">
      <c r="O52227" s="62"/>
    </row>
    <row r="52228" spans="15:15" x14ac:dyDescent="0.2">
      <c r="O52228" s="62"/>
    </row>
    <row r="52229" spans="15:15" x14ac:dyDescent="0.2">
      <c r="O52229" s="62"/>
    </row>
    <row r="52230" spans="15:15" x14ac:dyDescent="0.2">
      <c r="O52230" s="62"/>
    </row>
    <row r="52231" spans="15:15" x14ac:dyDescent="0.2">
      <c r="O52231" s="62"/>
    </row>
    <row r="52232" spans="15:15" x14ac:dyDescent="0.2">
      <c r="O52232" s="62"/>
    </row>
    <row r="52233" spans="15:15" x14ac:dyDescent="0.2">
      <c r="O52233" s="62"/>
    </row>
    <row r="52234" spans="15:15" x14ac:dyDescent="0.2">
      <c r="O52234" s="62"/>
    </row>
    <row r="52235" spans="15:15" x14ac:dyDescent="0.2">
      <c r="O52235" s="62"/>
    </row>
    <row r="52236" spans="15:15" x14ac:dyDescent="0.2">
      <c r="O52236" s="62"/>
    </row>
    <row r="52237" spans="15:15" x14ac:dyDescent="0.2">
      <c r="O52237" s="62"/>
    </row>
    <row r="52238" spans="15:15" x14ac:dyDescent="0.2">
      <c r="O52238" s="62"/>
    </row>
    <row r="52239" spans="15:15" x14ac:dyDescent="0.2">
      <c r="O52239" s="62"/>
    </row>
    <row r="52240" spans="15:15" x14ac:dyDescent="0.2">
      <c r="O52240" s="62"/>
    </row>
    <row r="52241" spans="15:15" x14ac:dyDescent="0.2">
      <c r="O52241" s="62"/>
    </row>
    <row r="52242" spans="15:15" x14ac:dyDescent="0.2">
      <c r="O52242" s="62"/>
    </row>
    <row r="52243" spans="15:15" x14ac:dyDescent="0.2">
      <c r="O52243" s="62"/>
    </row>
    <row r="52244" spans="15:15" x14ac:dyDescent="0.2">
      <c r="O52244" s="62"/>
    </row>
    <row r="52245" spans="15:15" x14ac:dyDescent="0.2">
      <c r="O52245" s="62"/>
    </row>
    <row r="52246" spans="15:15" x14ac:dyDescent="0.2">
      <c r="O52246" s="62"/>
    </row>
    <row r="52247" spans="15:15" x14ac:dyDescent="0.2">
      <c r="O52247" s="62"/>
    </row>
    <row r="52248" spans="15:15" x14ac:dyDescent="0.2">
      <c r="O52248" s="62"/>
    </row>
    <row r="52249" spans="15:15" x14ac:dyDescent="0.2">
      <c r="O52249" s="62"/>
    </row>
    <row r="52250" spans="15:15" x14ac:dyDescent="0.2">
      <c r="O52250" s="62"/>
    </row>
    <row r="52251" spans="15:15" x14ac:dyDescent="0.2">
      <c r="O52251" s="62"/>
    </row>
    <row r="52252" spans="15:15" x14ac:dyDescent="0.2">
      <c r="O52252" s="62"/>
    </row>
    <row r="52253" spans="15:15" x14ac:dyDescent="0.2">
      <c r="O52253" s="62"/>
    </row>
    <row r="52254" spans="15:15" x14ac:dyDescent="0.2">
      <c r="O52254" s="62"/>
    </row>
    <row r="52255" spans="15:15" x14ac:dyDescent="0.2">
      <c r="O52255" s="62"/>
    </row>
    <row r="52256" spans="15:15" x14ac:dyDescent="0.2">
      <c r="O52256" s="62"/>
    </row>
    <row r="52257" spans="15:15" x14ac:dyDescent="0.2">
      <c r="O52257" s="62"/>
    </row>
    <row r="52258" spans="15:15" x14ac:dyDescent="0.2">
      <c r="O52258" s="62"/>
    </row>
    <row r="52259" spans="15:15" x14ac:dyDescent="0.2">
      <c r="O52259" s="62"/>
    </row>
    <row r="52260" spans="15:15" x14ac:dyDescent="0.2">
      <c r="O52260" s="62"/>
    </row>
    <row r="52261" spans="15:15" x14ac:dyDescent="0.2">
      <c r="O52261" s="62"/>
    </row>
    <row r="52262" spans="15:15" x14ac:dyDescent="0.2">
      <c r="O52262" s="62"/>
    </row>
    <row r="52263" spans="15:15" x14ac:dyDescent="0.2">
      <c r="O52263" s="62"/>
    </row>
    <row r="52264" spans="15:15" x14ac:dyDescent="0.2">
      <c r="O52264" s="62"/>
    </row>
    <row r="52265" spans="15:15" x14ac:dyDescent="0.2">
      <c r="O52265" s="62"/>
    </row>
    <row r="52266" spans="15:15" x14ac:dyDescent="0.2">
      <c r="O52266" s="62"/>
    </row>
    <row r="52267" spans="15:15" x14ac:dyDescent="0.2">
      <c r="O52267" s="62"/>
    </row>
    <row r="52268" spans="15:15" x14ac:dyDescent="0.2">
      <c r="O52268" s="62"/>
    </row>
    <row r="52269" spans="15:15" x14ac:dyDescent="0.2">
      <c r="O52269" s="62"/>
    </row>
    <row r="52270" spans="15:15" x14ac:dyDescent="0.2">
      <c r="O52270" s="62"/>
    </row>
    <row r="52271" spans="15:15" x14ac:dyDescent="0.2">
      <c r="O52271" s="62"/>
    </row>
    <row r="52272" spans="15:15" x14ac:dyDescent="0.2">
      <c r="O52272" s="62"/>
    </row>
    <row r="52273" spans="15:15" x14ac:dyDescent="0.2">
      <c r="O52273" s="62"/>
    </row>
    <row r="52274" spans="15:15" x14ac:dyDescent="0.2">
      <c r="O52274" s="62"/>
    </row>
    <row r="52275" spans="15:15" x14ac:dyDescent="0.2">
      <c r="O52275" s="62"/>
    </row>
    <row r="52276" spans="15:15" x14ac:dyDescent="0.2">
      <c r="O52276" s="62"/>
    </row>
    <row r="52277" spans="15:15" x14ac:dyDescent="0.2">
      <c r="O52277" s="62"/>
    </row>
    <row r="52278" spans="15:15" x14ac:dyDescent="0.2">
      <c r="O52278" s="62"/>
    </row>
    <row r="52279" spans="15:15" x14ac:dyDescent="0.2">
      <c r="O52279" s="62"/>
    </row>
    <row r="52280" spans="15:15" x14ac:dyDescent="0.2">
      <c r="O52280" s="62"/>
    </row>
    <row r="52281" spans="15:15" x14ac:dyDescent="0.2">
      <c r="O52281" s="62"/>
    </row>
    <row r="52282" spans="15:15" x14ac:dyDescent="0.2">
      <c r="O52282" s="62"/>
    </row>
    <row r="52283" spans="15:15" x14ac:dyDescent="0.2">
      <c r="O52283" s="62"/>
    </row>
    <row r="52284" spans="15:15" x14ac:dyDescent="0.2">
      <c r="O52284" s="62"/>
    </row>
    <row r="52285" spans="15:15" x14ac:dyDescent="0.2">
      <c r="O52285" s="62"/>
    </row>
    <row r="52286" spans="15:15" x14ac:dyDescent="0.2">
      <c r="O52286" s="62"/>
    </row>
    <row r="52287" spans="15:15" x14ac:dyDescent="0.2">
      <c r="O52287" s="62"/>
    </row>
    <row r="52288" spans="15:15" x14ac:dyDescent="0.2">
      <c r="O52288" s="62"/>
    </row>
    <row r="52289" spans="15:15" x14ac:dyDescent="0.2">
      <c r="O52289" s="62"/>
    </row>
    <row r="52290" spans="15:15" x14ac:dyDescent="0.2">
      <c r="O52290" s="62"/>
    </row>
    <row r="52291" spans="15:15" x14ac:dyDescent="0.2">
      <c r="O52291" s="62"/>
    </row>
    <row r="52292" spans="15:15" x14ac:dyDescent="0.2">
      <c r="O52292" s="62"/>
    </row>
    <row r="52293" spans="15:15" x14ac:dyDescent="0.2">
      <c r="O52293" s="62"/>
    </row>
    <row r="52294" spans="15:15" x14ac:dyDescent="0.2">
      <c r="O52294" s="62"/>
    </row>
    <row r="52295" spans="15:15" x14ac:dyDescent="0.2">
      <c r="O52295" s="62"/>
    </row>
    <row r="52296" spans="15:15" x14ac:dyDescent="0.2">
      <c r="O52296" s="62"/>
    </row>
    <row r="52297" spans="15:15" x14ac:dyDescent="0.2">
      <c r="O52297" s="62"/>
    </row>
    <row r="52298" spans="15:15" x14ac:dyDescent="0.2">
      <c r="O52298" s="62"/>
    </row>
    <row r="52299" spans="15:15" x14ac:dyDescent="0.2">
      <c r="O52299" s="62"/>
    </row>
    <row r="52300" spans="15:15" x14ac:dyDescent="0.2">
      <c r="O52300" s="62"/>
    </row>
    <row r="52301" spans="15:15" x14ac:dyDescent="0.2">
      <c r="O52301" s="62"/>
    </row>
    <row r="52302" spans="15:15" x14ac:dyDescent="0.2">
      <c r="O52302" s="62"/>
    </row>
    <row r="52303" spans="15:15" x14ac:dyDescent="0.2">
      <c r="O52303" s="62"/>
    </row>
    <row r="52304" spans="15:15" x14ac:dyDescent="0.2">
      <c r="O52304" s="62"/>
    </row>
    <row r="52305" spans="15:15" x14ac:dyDescent="0.2">
      <c r="O52305" s="62"/>
    </row>
    <row r="52306" spans="15:15" x14ac:dyDescent="0.2">
      <c r="O52306" s="62"/>
    </row>
    <row r="52307" spans="15:15" x14ac:dyDescent="0.2">
      <c r="O52307" s="62"/>
    </row>
    <row r="52308" spans="15:15" x14ac:dyDescent="0.2">
      <c r="O52308" s="62"/>
    </row>
    <row r="52309" spans="15:15" x14ac:dyDescent="0.2">
      <c r="O52309" s="62"/>
    </row>
    <row r="52310" spans="15:15" x14ac:dyDescent="0.2">
      <c r="O52310" s="62"/>
    </row>
    <row r="52311" spans="15:15" x14ac:dyDescent="0.2">
      <c r="O52311" s="62"/>
    </row>
    <row r="52312" spans="15:15" x14ac:dyDescent="0.2">
      <c r="O52312" s="62"/>
    </row>
    <row r="52313" spans="15:15" x14ac:dyDescent="0.2">
      <c r="O52313" s="62"/>
    </row>
    <row r="52314" spans="15:15" x14ac:dyDescent="0.2">
      <c r="O52314" s="62"/>
    </row>
    <row r="52315" spans="15:15" x14ac:dyDescent="0.2">
      <c r="O52315" s="62"/>
    </row>
    <row r="52316" spans="15:15" x14ac:dyDescent="0.2">
      <c r="O52316" s="62"/>
    </row>
    <row r="52317" spans="15:15" x14ac:dyDescent="0.2">
      <c r="O52317" s="62"/>
    </row>
    <row r="52318" spans="15:15" x14ac:dyDescent="0.2">
      <c r="O52318" s="62"/>
    </row>
    <row r="52319" spans="15:15" x14ac:dyDescent="0.2">
      <c r="O52319" s="62"/>
    </row>
    <row r="52320" spans="15:15" x14ac:dyDescent="0.2">
      <c r="O52320" s="62"/>
    </row>
    <row r="52321" spans="15:15" x14ac:dyDescent="0.2">
      <c r="O52321" s="62"/>
    </row>
    <row r="52322" spans="15:15" x14ac:dyDescent="0.2">
      <c r="O52322" s="62"/>
    </row>
    <row r="52323" spans="15:15" x14ac:dyDescent="0.2">
      <c r="O52323" s="62"/>
    </row>
    <row r="52324" spans="15:15" x14ac:dyDescent="0.2">
      <c r="O52324" s="62"/>
    </row>
    <row r="52325" spans="15:15" x14ac:dyDescent="0.2">
      <c r="O52325" s="62"/>
    </row>
    <row r="52326" spans="15:15" x14ac:dyDescent="0.2">
      <c r="O52326" s="62"/>
    </row>
    <row r="52327" spans="15:15" x14ac:dyDescent="0.2">
      <c r="O52327" s="62"/>
    </row>
    <row r="52328" spans="15:15" x14ac:dyDescent="0.2">
      <c r="O52328" s="62"/>
    </row>
    <row r="52329" spans="15:15" x14ac:dyDescent="0.2">
      <c r="O52329" s="62"/>
    </row>
    <row r="52330" spans="15:15" x14ac:dyDescent="0.2">
      <c r="O52330" s="62"/>
    </row>
    <row r="52331" spans="15:15" x14ac:dyDescent="0.2">
      <c r="O52331" s="62"/>
    </row>
    <row r="52332" spans="15:15" x14ac:dyDescent="0.2">
      <c r="O52332" s="62"/>
    </row>
    <row r="52333" spans="15:15" x14ac:dyDescent="0.2">
      <c r="O52333" s="62"/>
    </row>
    <row r="52334" spans="15:15" x14ac:dyDescent="0.2">
      <c r="O52334" s="62"/>
    </row>
    <row r="52335" spans="15:15" x14ac:dyDescent="0.2">
      <c r="O52335" s="62"/>
    </row>
    <row r="52336" spans="15:15" x14ac:dyDescent="0.2">
      <c r="O52336" s="62"/>
    </row>
    <row r="52337" spans="15:15" x14ac:dyDescent="0.2">
      <c r="O52337" s="62"/>
    </row>
    <row r="52338" spans="15:15" x14ac:dyDescent="0.2">
      <c r="O52338" s="62"/>
    </row>
    <row r="52339" spans="15:15" x14ac:dyDescent="0.2">
      <c r="O52339" s="62"/>
    </row>
    <row r="52340" spans="15:15" x14ac:dyDescent="0.2">
      <c r="O52340" s="62"/>
    </row>
    <row r="52341" spans="15:15" x14ac:dyDescent="0.2">
      <c r="O52341" s="62"/>
    </row>
    <row r="52342" spans="15:15" x14ac:dyDescent="0.2">
      <c r="O52342" s="62"/>
    </row>
    <row r="52343" spans="15:15" x14ac:dyDescent="0.2">
      <c r="O52343" s="62"/>
    </row>
    <row r="52344" spans="15:15" x14ac:dyDescent="0.2">
      <c r="O52344" s="62"/>
    </row>
    <row r="52345" spans="15:15" x14ac:dyDescent="0.2">
      <c r="O52345" s="62"/>
    </row>
    <row r="52346" spans="15:15" x14ac:dyDescent="0.2">
      <c r="O52346" s="62"/>
    </row>
    <row r="52347" spans="15:15" x14ac:dyDescent="0.2">
      <c r="O52347" s="62"/>
    </row>
    <row r="52348" spans="15:15" x14ac:dyDescent="0.2">
      <c r="O52348" s="62"/>
    </row>
    <row r="52349" spans="15:15" x14ac:dyDescent="0.2">
      <c r="O52349" s="62"/>
    </row>
    <row r="52350" spans="15:15" x14ac:dyDescent="0.2">
      <c r="O52350" s="62"/>
    </row>
    <row r="52351" spans="15:15" x14ac:dyDescent="0.2">
      <c r="O52351" s="62"/>
    </row>
    <row r="52352" spans="15:15" x14ac:dyDescent="0.2">
      <c r="O52352" s="62"/>
    </row>
    <row r="52353" spans="15:15" x14ac:dyDescent="0.2">
      <c r="O52353" s="62"/>
    </row>
    <row r="52354" spans="15:15" x14ac:dyDescent="0.2">
      <c r="O52354" s="62"/>
    </row>
    <row r="52355" spans="15:15" x14ac:dyDescent="0.2">
      <c r="O52355" s="62"/>
    </row>
    <row r="52356" spans="15:15" x14ac:dyDescent="0.2">
      <c r="O52356" s="62"/>
    </row>
    <row r="52357" spans="15:15" x14ac:dyDescent="0.2">
      <c r="O52357" s="62"/>
    </row>
    <row r="52358" spans="15:15" x14ac:dyDescent="0.2">
      <c r="O52358" s="62"/>
    </row>
    <row r="52359" spans="15:15" x14ac:dyDescent="0.2">
      <c r="O52359" s="62"/>
    </row>
    <row r="52360" spans="15:15" x14ac:dyDescent="0.2">
      <c r="O52360" s="62"/>
    </row>
    <row r="52361" spans="15:15" x14ac:dyDescent="0.2">
      <c r="O52361" s="62"/>
    </row>
    <row r="52362" spans="15:15" x14ac:dyDescent="0.2">
      <c r="O52362" s="62"/>
    </row>
    <row r="52363" spans="15:15" x14ac:dyDescent="0.2">
      <c r="O52363" s="62"/>
    </row>
    <row r="52364" spans="15:15" x14ac:dyDescent="0.2">
      <c r="O52364" s="62"/>
    </row>
    <row r="52365" spans="15:15" x14ac:dyDescent="0.2">
      <c r="O52365" s="62"/>
    </row>
    <row r="52366" spans="15:15" x14ac:dyDescent="0.2">
      <c r="O52366" s="62"/>
    </row>
    <row r="52367" spans="15:15" x14ac:dyDescent="0.2">
      <c r="O52367" s="62"/>
    </row>
    <row r="52368" spans="15:15" x14ac:dyDescent="0.2">
      <c r="O52368" s="62"/>
    </row>
    <row r="52369" spans="15:15" x14ac:dyDescent="0.2">
      <c r="O52369" s="62"/>
    </row>
    <row r="52370" spans="15:15" x14ac:dyDescent="0.2">
      <c r="O52370" s="62"/>
    </row>
    <row r="52371" spans="15:15" x14ac:dyDescent="0.2">
      <c r="O52371" s="62"/>
    </row>
    <row r="52372" spans="15:15" x14ac:dyDescent="0.2">
      <c r="O52372" s="62"/>
    </row>
    <row r="52373" spans="15:15" x14ac:dyDescent="0.2">
      <c r="O52373" s="62"/>
    </row>
    <row r="52374" spans="15:15" x14ac:dyDescent="0.2">
      <c r="O52374" s="62"/>
    </row>
    <row r="52375" spans="15:15" x14ac:dyDescent="0.2">
      <c r="O52375" s="62"/>
    </row>
    <row r="52376" spans="15:15" x14ac:dyDescent="0.2">
      <c r="O52376" s="62"/>
    </row>
    <row r="52377" spans="15:15" x14ac:dyDescent="0.2">
      <c r="O52377" s="62"/>
    </row>
    <row r="52378" spans="15:15" x14ac:dyDescent="0.2">
      <c r="O52378" s="62"/>
    </row>
    <row r="52379" spans="15:15" x14ac:dyDescent="0.2">
      <c r="O52379" s="62"/>
    </row>
    <row r="52380" spans="15:15" x14ac:dyDescent="0.2">
      <c r="O52380" s="62"/>
    </row>
    <row r="52381" spans="15:15" x14ac:dyDescent="0.2">
      <c r="O52381" s="62"/>
    </row>
    <row r="52382" spans="15:15" x14ac:dyDescent="0.2">
      <c r="O52382" s="62"/>
    </row>
    <row r="52383" spans="15:15" x14ac:dyDescent="0.2">
      <c r="O52383" s="62"/>
    </row>
    <row r="52384" spans="15:15" x14ac:dyDescent="0.2">
      <c r="O52384" s="62"/>
    </row>
    <row r="52385" spans="15:15" x14ac:dyDescent="0.2">
      <c r="O52385" s="62"/>
    </row>
    <row r="52386" spans="15:15" x14ac:dyDescent="0.2">
      <c r="O52386" s="62"/>
    </row>
    <row r="52387" spans="15:15" x14ac:dyDescent="0.2">
      <c r="O52387" s="62"/>
    </row>
    <row r="52388" spans="15:15" x14ac:dyDescent="0.2">
      <c r="O52388" s="62"/>
    </row>
    <row r="52389" spans="15:15" x14ac:dyDescent="0.2">
      <c r="O52389" s="62"/>
    </row>
    <row r="52390" spans="15:15" x14ac:dyDescent="0.2">
      <c r="O52390" s="62"/>
    </row>
    <row r="52391" spans="15:15" x14ac:dyDescent="0.2">
      <c r="O52391" s="62"/>
    </row>
    <row r="52392" spans="15:15" x14ac:dyDescent="0.2">
      <c r="O52392" s="62"/>
    </row>
    <row r="52393" spans="15:15" x14ac:dyDescent="0.2">
      <c r="O52393" s="62"/>
    </row>
    <row r="52394" spans="15:15" x14ac:dyDescent="0.2">
      <c r="O52394" s="62"/>
    </row>
    <row r="52395" spans="15:15" x14ac:dyDescent="0.2">
      <c r="O52395" s="62"/>
    </row>
    <row r="52396" spans="15:15" x14ac:dyDescent="0.2">
      <c r="O52396" s="62"/>
    </row>
    <row r="52397" spans="15:15" x14ac:dyDescent="0.2">
      <c r="O52397" s="62"/>
    </row>
    <row r="52398" spans="15:15" x14ac:dyDescent="0.2">
      <c r="O52398" s="62"/>
    </row>
    <row r="52399" spans="15:15" x14ac:dyDescent="0.2">
      <c r="O52399" s="62"/>
    </row>
    <row r="52400" spans="15:15" x14ac:dyDescent="0.2">
      <c r="O52400" s="62"/>
    </row>
    <row r="52401" spans="15:15" x14ac:dyDescent="0.2">
      <c r="O52401" s="62"/>
    </row>
    <row r="52402" spans="15:15" x14ac:dyDescent="0.2">
      <c r="O52402" s="62"/>
    </row>
    <row r="52403" spans="15:15" x14ac:dyDescent="0.2">
      <c r="O52403" s="62"/>
    </row>
    <row r="52404" spans="15:15" x14ac:dyDescent="0.2">
      <c r="O52404" s="62"/>
    </row>
    <row r="52405" spans="15:15" x14ac:dyDescent="0.2">
      <c r="O52405" s="62"/>
    </row>
    <row r="52406" spans="15:15" x14ac:dyDescent="0.2">
      <c r="O52406" s="62"/>
    </row>
    <row r="52407" spans="15:15" x14ac:dyDescent="0.2">
      <c r="O52407" s="62"/>
    </row>
    <row r="52408" spans="15:15" x14ac:dyDescent="0.2">
      <c r="O52408" s="62"/>
    </row>
    <row r="52409" spans="15:15" x14ac:dyDescent="0.2">
      <c r="O52409" s="62"/>
    </row>
    <row r="52410" spans="15:15" x14ac:dyDescent="0.2">
      <c r="O52410" s="62"/>
    </row>
    <row r="52411" spans="15:15" x14ac:dyDescent="0.2">
      <c r="O52411" s="62"/>
    </row>
    <row r="52412" spans="15:15" x14ac:dyDescent="0.2">
      <c r="O52412" s="62"/>
    </row>
    <row r="52413" spans="15:15" x14ac:dyDescent="0.2">
      <c r="O52413" s="62"/>
    </row>
    <row r="52414" spans="15:15" x14ac:dyDescent="0.2">
      <c r="O52414" s="62"/>
    </row>
    <row r="52415" spans="15:15" x14ac:dyDescent="0.2">
      <c r="O52415" s="62"/>
    </row>
    <row r="52416" spans="15:15" x14ac:dyDescent="0.2">
      <c r="O52416" s="62"/>
    </row>
    <row r="52417" spans="15:15" x14ac:dyDescent="0.2">
      <c r="O52417" s="62"/>
    </row>
    <row r="52418" spans="15:15" x14ac:dyDescent="0.2">
      <c r="O52418" s="62"/>
    </row>
    <row r="52419" spans="15:15" x14ac:dyDescent="0.2">
      <c r="O52419" s="62"/>
    </row>
    <row r="52420" spans="15:15" x14ac:dyDescent="0.2">
      <c r="O52420" s="62"/>
    </row>
    <row r="52421" spans="15:15" x14ac:dyDescent="0.2">
      <c r="O52421" s="62"/>
    </row>
    <row r="52422" spans="15:15" x14ac:dyDescent="0.2">
      <c r="O52422" s="62"/>
    </row>
    <row r="52423" spans="15:15" x14ac:dyDescent="0.2">
      <c r="O52423" s="62"/>
    </row>
    <row r="52424" spans="15:15" x14ac:dyDescent="0.2">
      <c r="O52424" s="62"/>
    </row>
    <row r="52425" spans="15:15" x14ac:dyDescent="0.2">
      <c r="O52425" s="62"/>
    </row>
    <row r="52426" spans="15:15" x14ac:dyDescent="0.2">
      <c r="O52426" s="62"/>
    </row>
    <row r="52427" spans="15:15" x14ac:dyDescent="0.2">
      <c r="O52427" s="62"/>
    </row>
    <row r="52428" spans="15:15" x14ac:dyDescent="0.2">
      <c r="O52428" s="62"/>
    </row>
    <row r="52429" spans="15:15" x14ac:dyDescent="0.2">
      <c r="O52429" s="62"/>
    </row>
    <row r="52430" spans="15:15" x14ac:dyDescent="0.2">
      <c r="O52430" s="62"/>
    </row>
    <row r="52431" spans="15:15" x14ac:dyDescent="0.2">
      <c r="O52431" s="62"/>
    </row>
    <row r="52432" spans="15:15" x14ac:dyDescent="0.2">
      <c r="O52432" s="62"/>
    </row>
    <row r="52433" spans="15:15" x14ac:dyDescent="0.2">
      <c r="O52433" s="62"/>
    </row>
    <row r="52434" spans="15:15" x14ac:dyDescent="0.2">
      <c r="O52434" s="62"/>
    </row>
    <row r="52435" spans="15:15" x14ac:dyDescent="0.2">
      <c r="O52435" s="62"/>
    </row>
    <row r="52436" spans="15:15" x14ac:dyDescent="0.2">
      <c r="O52436" s="62"/>
    </row>
    <row r="52437" spans="15:15" x14ac:dyDescent="0.2">
      <c r="O52437" s="62"/>
    </row>
    <row r="52438" spans="15:15" x14ac:dyDescent="0.2">
      <c r="O52438" s="62"/>
    </row>
    <row r="52439" spans="15:15" x14ac:dyDescent="0.2">
      <c r="O52439" s="62"/>
    </row>
    <row r="52440" spans="15:15" x14ac:dyDescent="0.2">
      <c r="O52440" s="62"/>
    </row>
    <row r="52441" spans="15:15" x14ac:dyDescent="0.2">
      <c r="O52441" s="62"/>
    </row>
    <row r="52442" spans="15:15" x14ac:dyDescent="0.2">
      <c r="O52442" s="62"/>
    </row>
    <row r="52443" spans="15:15" x14ac:dyDescent="0.2">
      <c r="O52443" s="62"/>
    </row>
    <row r="52444" spans="15:15" x14ac:dyDescent="0.2">
      <c r="O52444" s="62"/>
    </row>
    <row r="52445" spans="15:15" x14ac:dyDescent="0.2">
      <c r="O52445" s="62"/>
    </row>
    <row r="52446" spans="15:15" x14ac:dyDescent="0.2">
      <c r="O52446" s="62"/>
    </row>
    <row r="52447" spans="15:15" x14ac:dyDescent="0.2">
      <c r="O52447" s="62"/>
    </row>
    <row r="52448" spans="15:15" x14ac:dyDescent="0.2">
      <c r="O52448" s="62"/>
    </row>
    <row r="52449" spans="15:15" x14ac:dyDescent="0.2">
      <c r="O52449" s="62"/>
    </row>
    <row r="52450" spans="15:15" x14ac:dyDescent="0.2">
      <c r="O52450" s="62"/>
    </row>
    <row r="52451" spans="15:15" x14ac:dyDescent="0.2">
      <c r="O52451" s="62"/>
    </row>
    <row r="52452" spans="15:15" x14ac:dyDescent="0.2">
      <c r="O52452" s="62"/>
    </row>
    <row r="52453" spans="15:15" x14ac:dyDescent="0.2">
      <c r="O52453" s="62"/>
    </row>
    <row r="52454" spans="15:15" x14ac:dyDescent="0.2">
      <c r="O52454" s="62"/>
    </row>
    <row r="52455" spans="15:15" x14ac:dyDescent="0.2">
      <c r="O52455" s="62"/>
    </row>
    <row r="52456" spans="15:15" x14ac:dyDescent="0.2">
      <c r="O52456" s="62"/>
    </row>
    <row r="52457" spans="15:15" x14ac:dyDescent="0.2">
      <c r="O52457" s="62"/>
    </row>
    <row r="52458" spans="15:15" x14ac:dyDescent="0.2">
      <c r="O52458" s="62"/>
    </row>
    <row r="52459" spans="15:15" x14ac:dyDescent="0.2">
      <c r="O52459" s="62"/>
    </row>
    <row r="52460" spans="15:15" x14ac:dyDescent="0.2">
      <c r="O52460" s="62"/>
    </row>
    <row r="52461" spans="15:15" x14ac:dyDescent="0.2">
      <c r="O52461" s="62"/>
    </row>
    <row r="52462" spans="15:15" x14ac:dyDescent="0.2">
      <c r="O52462" s="62"/>
    </row>
    <row r="52463" spans="15:15" x14ac:dyDescent="0.2">
      <c r="O52463" s="62"/>
    </row>
    <row r="52464" spans="15:15" x14ac:dyDescent="0.2">
      <c r="O52464" s="62"/>
    </row>
    <row r="52465" spans="15:15" x14ac:dyDescent="0.2">
      <c r="O52465" s="62"/>
    </row>
    <row r="52466" spans="15:15" x14ac:dyDescent="0.2">
      <c r="O52466" s="62"/>
    </row>
    <row r="52467" spans="15:15" x14ac:dyDescent="0.2">
      <c r="O52467" s="62"/>
    </row>
    <row r="52468" spans="15:15" x14ac:dyDescent="0.2">
      <c r="O52468" s="62"/>
    </row>
    <row r="52469" spans="15:15" x14ac:dyDescent="0.2">
      <c r="O52469" s="62"/>
    </row>
    <row r="52470" spans="15:15" x14ac:dyDescent="0.2">
      <c r="O52470" s="62"/>
    </row>
    <row r="52471" spans="15:15" x14ac:dyDescent="0.2">
      <c r="O52471" s="62"/>
    </row>
    <row r="52472" spans="15:15" x14ac:dyDescent="0.2">
      <c r="O52472" s="62"/>
    </row>
    <row r="52473" spans="15:15" x14ac:dyDescent="0.2">
      <c r="O52473" s="62"/>
    </row>
    <row r="52474" spans="15:15" x14ac:dyDescent="0.2">
      <c r="O52474" s="62"/>
    </row>
    <row r="52475" spans="15:15" x14ac:dyDescent="0.2">
      <c r="O52475" s="62"/>
    </row>
    <row r="52476" spans="15:15" x14ac:dyDescent="0.2">
      <c r="O52476" s="62"/>
    </row>
    <row r="52477" spans="15:15" x14ac:dyDescent="0.2">
      <c r="O52477" s="62"/>
    </row>
    <row r="52478" spans="15:15" x14ac:dyDescent="0.2">
      <c r="O52478" s="62"/>
    </row>
    <row r="52479" spans="15:15" x14ac:dyDescent="0.2">
      <c r="O52479" s="62"/>
    </row>
    <row r="52480" spans="15:15" x14ac:dyDescent="0.2">
      <c r="O52480" s="62"/>
    </row>
    <row r="52481" spans="15:15" x14ac:dyDescent="0.2">
      <c r="O52481" s="62"/>
    </row>
    <row r="52482" spans="15:15" x14ac:dyDescent="0.2">
      <c r="O52482" s="62"/>
    </row>
    <row r="52483" spans="15:15" x14ac:dyDescent="0.2">
      <c r="O52483" s="62"/>
    </row>
    <row r="52484" spans="15:15" x14ac:dyDescent="0.2">
      <c r="O52484" s="62"/>
    </row>
    <row r="52485" spans="15:15" x14ac:dyDescent="0.2">
      <c r="O52485" s="62"/>
    </row>
    <row r="52486" spans="15:15" x14ac:dyDescent="0.2">
      <c r="O52486" s="62"/>
    </row>
    <row r="52487" spans="15:15" x14ac:dyDescent="0.2">
      <c r="O52487" s="62"/>
    </row>
    <row r="52488" spans="15:15" x14ac:dyDescent="0.2">
      <c r="O52488" s="62"/>
    </row>
    <row r="52489" spans="15:15" x14ac:dyDescent="0.2">
      <c r="O52489" s="62"/>
    </row>
    <row r="52490" spans="15:15" x14ac:dyDescent="0.2">
      <c r="O52490" s="62"/>
    </row>
    <row r="52491" spans="15:15" x14ac:dyDescent="0.2">
      <c r="O52491" s="62"/>
    </row>
    <row r="52492" spans="15:15" x14ac:dyDescent="0.2">
      <c r="O52492" s="62"/>
    </row>
    <row r="52493" spans="15:15" x14ac:dyDescent="0.2">
      <c r="O52493" s="62"/>
    </row>
    <row r="52494" spans="15:15" x14ac:dyDescent="0.2">
      <c r="O52494" s="62"/>
    </row>
    <row r="52495" spans="15:15" x14ac:dyDescent="0.2">
      <c r="O52495" s="62"/>
    </row>
    <row r="52496" spans="15:15" x14ac:dyDescent="0.2">
      <c r="O52496" s="62"/>
    </row>
    <row r="52497" spans="15:15" x14ac:dyDescent="0.2">
      <c r="O52497" s="62"/>
    </row>
    <row r="52498" spans="15:15" x14ac:dyDescent="0.2">
      <c r="O52498" s="62"/>
    </row>
    <row r="52499" spans="15:15" x14ac:dyDescent="0.2">
      <c r="O52499" s="62"/>
    </row>
    <row r="52500" spans="15:15" x14ac:dyDescent="0.2">
      <c r="O52500" s="62"/>
    </row>
    <row r="52501" spans="15:15" x14ac:dyDescent="0.2">
      <c r="O52501" s="62"/>
    </row>
    <row r="52502" spans="15:15" x14ac:dyDescent="0.2">
      <c r="O52502" s="62"/>
    </row>
    <row r="52503" spans="15:15" x14ac:dyDescent="0.2">
      <c r="O52503" s="62"/>
    </row>
    <row r="52504" spans="15:15" x14ac:dyDescent="0.2">
      <c r="O52504" s="62"/>
    </row>
    <row r="52505" spans="15:15" x14ac:dyDescent="0.2">
      <c r="O52505" s="62"/>
    </row>
    <row r="52506" spans="15:15" x14ac:dyDescent="0.2">
      <c r="O52506" s="62"/>
    </row>
    <row r="52507" spans="15:15" x14ac:dyDescent="0.2">
      <c r="O52507" s="62"/>
    </row>
    <row r="52508" spans="15:15" x14ac:dyDescent="0.2">
      <c r="O52508" s="62"/>
    </row>
    <row r="52509" spans="15:15" x14ac:dyDescent="0.2">
      <c r="O52509" s="62"/>
    </row>
    <row r="52510" spans="15:15" x14ac:dyDescent="0.2">
      <c r="O52510" s="62"/>
    </row>
    <row r="52511" spans="15:15" x14ac:dyDescent="0.2">
      <c r="O52511" s="62"/>
    </row>
    <row r="52512" spans="15:15" x14ac:dyDescent="0.2">
      <c r="O52512" s="62"/>
    </row>
    <row r="52513" spans="15:15" x14ac:dyDescent="0.2">
      <c r="O52513" s="62"/>
    </row>
    <row r="52514" spans="15:15" x14ac:dyDescent="0.2">
      <c r="O52514" s="62"/>
    </row>
    <row r="52515" spans="15:15" x14ac:dyDescent="0.2">
      <c r="O52515" s="62"/>
    </row>
    <row r="52516" spans="15:15" x14ac:dyDescent="0.2">
      <c r="O52516" s="62"/>
    </row>
    <row r="52517" spans="15:15" x14ac:dyDescent="0.2">
      <c r="O52517" s="62"/>
    </row>
    <row r="52518" spans="15:15" x14ac:dyDescent="0.2">
      <c r="O52518" s="62"/>
    </row>
    <row r="52519" spans="15:15" x14ac:dyDescent="0.2">
      <c r="O52519" s="62"/>
    </row>
    <row r="52520" spans="15:15" x14ac:dyDescent="0.2">
      <c r="O52520" s="62"/>
    </row>
    <row r="52521" spans="15:15" x14ac:dyDescent="0.2">
      <c r="O52521" s="62"/>
    </row>
    <row r="52522" spans="15:15" x14ac:dyDescent="0.2">
      <c r="O52522" s="62"/>
    </row>
    <row r="52523" spans="15:15" x14ac:dyDescent="0.2">
      <c r="O52523" s="62"/>
    </row>
    <row r="52524" spans="15:15" x14ac:dyDescent="0.2">
      <c r="O52524" s="62"/>
    </row>
    <row r="52525" spans="15:15" x14ac:dyDescent="0.2">
      <c r="O52525" s="62"/>
    </row>
    <row r="52526" spans="15:15" x14ac:dyDescent="0.2">
      <c r="O52526" s="62"/>
    </row>
    <row r="52527" spans="15:15" x14ac:dyDescent="0.2">
      <c r="O52527" s="62"/>
    </row>
    <row r="52528" spans="15:15" x14ac:dyDescent="0.2">
      <c r="O52528" s="62"/>
    </row>
    <row r="52529" spans="15:15" x14ac:dyDescent="0.2">
      <c r="O52529" s="62"/>
    </row>
    <row r="52530" spans="15:15" x14ac:dyDescent="0.2">
      <c r="O52530" s="62"/>
    </row>
    <row r="52531" spans="15:15" x14ac:dyDescent="0.2">
      <c r="O52531" s="62"/>
    </row>
    <row r="52532" spans="15:15" x14ac:dyDescent="0.2">
      <c r="O52532" s="62"/>
    </row>
    <row r="52533" spans="15:15" x14ac:dyDescent="0.2">
      <c r="O52533" s="62"/>
    </row>
    <row r="52534" spans="15:15" x14ac:dyDescent="0.2">
      <c r="O52534" s="62"/>
    </row>
    <row r="52535" spans="15:15" x14ac:dyDescent="0.2">
      <c r="O52535" s="62"/>
    </row>
    <row r="52536" spans="15:15" x14ac:dyDescent="0.2">
      <c r="O52536" s="62"/>
    </row>
    <row r="52537" spans="15:15" x14ac:dyDescent="0.2">
      <c r="O52537" s="62"/>
    </row>
    <row r="52538" spans="15:15" x14ac:dyDescent="0.2">
      <c r="O52538" s="62"/>
    </row>
    <row r="52539" spans="15:15" x14ac:dyDescent="0.2">
      <c r="O52539" s="62"/>
    </row>
    <row r="52540" spans="15:15" x14ac:dyDescent="0.2">
      <c r="O52540" s="62"/>
    </row>
    <row r="52541" spans="15:15" x14ac:dyDescent="0.2">
      <c r="O52541" s="62"/>
    </row>
    <row r="52542" spans="15:15" x14ac:dyDescent="0.2">
      <c r="O52542" s="62"/>
    </row>
    <row r="52543" spans="15:15" x14ac:dyDescent="0.2">
      <c r="O52543" s="62"/>
    </row>
    <row r="52544" spans="15:15" x14ac:dyDescent="0.2">
      <c r="O52544" s="62"/>
    </row>
    <row r="52545" spans="15:15" x14ac:dyDescent="0.2">
      <c r="O52545" s="62"/>
    </row>
    <row r="52546" spans="15:15" x14ac:dyDescent="0.2">
      <c r="O52546" s="62"/>
    </row>
    <row r="52547" spans="15:15" x14ac:dyDescent="0.2">
      <c r="O52547" s="62"/>
    </row>
    <row r="52548" spans="15:15" x14ac:dyDescent="0.2">
      <c r="O52548" s="62"/>
    </row>
    <row r="52549" spans="15:15" x14ac:dyDescent="0.2">
      <c r="O52549" s="62"/>
    </row>
    <row r="52550" spans="15:15" x14ac:dyDescent="0.2">
      <c r="O52550" s="62"/>
    </row>
    <row r="52551" spans="15:15" x14ac:dyDescent="0.2">
      <c r="O52551" s="62"/>
    </row>
    <row r="52552" spans="15:15" x14ac:dyDescent="0.2">
      <c r="O52552" s="62"/>
    </row>
    <row r="52553" spans="15:15" x14ac:dyDescent="0.2">
      <c r="O52553" s="62"/>
    </row>
    <row r="52554" spans="15:15" x14ac:dyDescent="0.2">
      <c r="O52554" s="62"/>
    </row>
    <row r="52555" spans="15:15" x14ac:dyDescent="0.2">
      <c r="O52555" s="62"/>
    </row>
    <row r="52556" spans="15:15" x14ac:dyDescent="0.2">
      <c r="O52556" s="62"/>
    </row>
    <row r="52557" spans="15:15" x14ac:dyDescent="0.2">
      <c r="O52557" s="62"/>
    </row>
    <row r="52558" spans="15:15" x14ac:dyDescent="0.2">
      <c r="O52558" s="62"/>
    </row>
    <row r="52559" spans="15:15" x14ac:dyDescent="0.2">
      <c r="O52559" s="62"/>
    </row>
    <row r="52560" spans="15:15" x14ac:dyDescent="0.2">
      <c r="O52560" s="62"/>
    </row>
    <row r="52561" spans="15:15" x14ac:dyDescent="0.2">
      <c r="O52561" s="62"/>
    </row>
    <row r="52562" spans="15:15" x14ac:dyDescent="0.2">
      <c r="O52562" s="62"/>
    </row>
    <row r="52563" spans="15:15" x14ac:dyDescent="0.2">
      <c r="O52563" s="62"/>
    </row>
    <row r="52564" spans="15:15" x14ac:dyDescent="0.2">
      <c r="O52564" s="62"/>
    </row>
    <row r="52565" spans="15:15" x14ac:dyDescent="0.2">
      <c r="O52565" s="62"/>
    </row>
    <row r="52566" spans="15:15" x14ac:dyDescent="0.2">
      <c r="O52566" s="62"/>
    </row>
    <row r="52567" spans="15:15" x14ac:dyDescent="0.2">
      <c r="O52567" s="62"/>
    </row>
    <row r="52568" spans="15:15" x14ac:dyDescent="0.2">
      <c r="O52568" s="62"/>
    </row>
    <row r="52569" spans="15:15" x14ac:dyDescent="0.2">
      <c r="O52569" s="62"/>
    </row>
    <row r="52570" spans="15:15" x14ac:dyDescent="0.2">
      <c r="O52570" s="62"/>
    </row>
    <row r="52571" spans="15:15" x14ac:dyDescent="0.2">
      <c r="O52571" s="62"/>
    </row>
    <row r="52572" spans="15:15" x14ac:dyDescent="0.2">
      <c r="O52572" s="62"/>
    </row>
    <row r="52573" spans="15:15" x14ac:dyDescent="0.2">
      <c r="O52573" s="62"/>
    </row>
    <row r="52574" spans="15:15" x14ac:dyDescent="0.2">
      <c r="O52574" s="62"/>
    </row>
    <row r="52575" spans="15:15" x14ac:dyDescent="0.2">
      <c r="O52575" s="62"/>
    </row>
    <row r="52576" spans="15:15" x14ac:dyDescent="0.2">
      <c r="O52576" s="62"/>
    </row>
    <row r="52577" spans="15:15" x14ac:dyDescent="0.2">
      <c r="O52577" s="62"/>
    </row>
    <row r="52578" spans="15:15" x14ac:dyDescent="0.2">
      <c r="O52578" s="62"/>
    </row>
    <row r="52579" spans="15:15" x14ac:dyDescent="0.2">
      <c r="O52579" s="62"/>
    </row>
    <row r="52580" spans="15:15" x14ac:dyDescent="0.2">
      <c r="O52580" s="62"/>
    </row>
    <row r="52581" spans="15:15" x14ac:dyDescent="0.2">
      <c r="O52581" s="62"/>
    </row>
    <row r="52582" spans="15:15" x14ac:dyDescent="0.2">
      <c r="O52582" s="62"/>
    </row>
    <row r="52583" spans="15:15" x14ac:dyDescent="0.2">
      <c r="O52583" s="62"/>
    </row>
    <row r="52584" spans="15:15" x14ac:dyDescent="0.2">
      <c r="O52584" s="62"/>
    </row>
    <row r="52585" spans="15:15" x14ac:dyDescent="0.2">
      <c r="O52585" s="62"/>
    </row>
    <row r="52586" spans="15:15" x14ac:dyDescent="0.2">
      <c r="O52586" s="62"/>
    </row>
    <row r="52587" spans="15:15" x14ac:dyDescent="0.2">
      <c r="O52587" s="62"/>
    </row>
    <row r="52588" spans="15:15" x14ac:dyDescent="0.2">
      <c r="O52588" s="62"/>
    </row>
    <row r="52589" spans="15:15" x14ac:dyDescent="0.2">
      <c r="O52589" s="62"/>
    </row>
    <row r="52590" spans="15:15" x14ac:dyDescent="0.2">
      <c r="O52590" s="62"/>
    </row>
    <row r="52591" spans="15:15" x14ac:dyDescent="0.2">
      <c r="O52591" s="62"/>
    </row>
    <row r="52592" spans="15:15" x14ac:dyDescent="0.2">
      <c r="O52592" s="62"/>
    </row>
    <row r="52593" spans="15:15" x14ac:dyDescent="0.2">
      <c r="O52593" s="62"/>
    </row>
    <row r="52594" spans="15:15" x14ac:dyDescent="0.2">
      <c r="O52594" s="62"/>
    </row>
    <row r="52595" spans="15:15" x14ac:dyDescent="0.2">
      <c r="O52595" s="62"/>
    </row>
    <row r="52596" spans="15:15" x14ac:dyDescent="0.2">
      <c r="O52596" s="62"/>
    </row>
    <row r="52597" spans="15:15" x14ac:dyDescent="0.2">
      <c r="O52597" s="62"/>
    </row>
    <row r="52598" spans="15:15" x14ac:dyDescent="0.2">
      <c r="O52598" s="62"/>
    </row>
    <row r="52599" spans="15:15" x14ac:dyDescent="0.2">
      <c r="O52599" s="62"/>
    </row>
    <row r="52600" spans="15:15" x14ac:dyDescent="0.2">
      <c r="O52600" s="62"/>
    </row>
    <row r="52601" spans="15:15" x14ac:dyDescent="0.2">
      <c r="O52601" s="62"/>
    </row>
    <row r="52602" spans="15:15" x14ac:dyDescent="0.2">
      <c r="O52602" s="62"/>
    </row>
    <row r="52603" spans="15:15" x14ac:dyDescent="0.2">
      <c r="O52603" s="62"/>
    </row>
    <row r="52604" spans="15:15" x14ac:dyDescent="0.2">
      <c r="O52604" s="62"/>
    </row>
    <row r="52605" spans="15:15" x14ac:dyDescent="0.2">
      <c r="O52605" s="62"/>
    </row>
    <row r="52606" spans="15:15" x14ac:dyDescent="0.2">
      <c r="O52606" s="62"/>
    </row>
    <row r="52607" spans="15:15" x14ac:dyDescent="0.2">
      <c r="O52607" s="62"/>
    </row>
    <row r="52608" spans="15:15" x14ac:dyDescent="0.2">
      <c r="O52608" s="62"/>
    </row>
    <row r="52609" spans="15:15" x14ac:dyDescent="0.2">
      <c r="O52609" s="62"/>
    </row>
    <row r="52610" spans="15:15" x14ac:dyDescent="0.2">
      <c r="O52610" s="62"/>
    </row>
    <row r="52611" spans="15:15" x14ac:dyDescent="0.2">
      <c r="O52611" s="62"/>
    </row>
    <row r="52612" spans="15:15" x14ac:dyDescent="0.2">
      <c r="O52612" s="62"/>
    </row>
    <row r="52613" spans="15:15" x14ac:dyDescent="0.2">
      <c r="O52613" s="62"/>
    </row>
    <row r="52614" spans="15:15" x14ac:dyDescent="0.2">
      <c r="O52614" s="62"/>
    </row>
    <row r="52615" spans="15:15" x14ac:dyDescent="0.2">
      <c r="O52615" s="62"/>
    </row>
    <row r="52616" spans="15:15" x14ac:dyDescent="0.2">
      <c r="O52616" s="62"/>
    </row>
    <row r="52617" spans="15:15" x14ac:dyDescent="0.2">
      <c r="O52617" s="62"/>
    </row>
    <row r="52618" spans="15:15" x14ac:dyDescent="0.2">
      <c r="O52618" s="62"/>
    </row>
    <row r="52619" spans="15:15" x14ac:dyDescent="0.2">
      <c r="O52619" s="62"/>
    </row>
    <row r="52620" spans="15:15" x14ac:dyDescent="0.2">
      <c r="O52620" s="62"/>
    </row>
    <row r="52621" spans="15:15" x14ac:dyDescent="0.2">
      <c r="O52621" s="62"/>
    </row>
    <row r="52622" spans="15:15" x14ac:dyDescent="0.2">
      <c r="O52622" s="62"/>
    </row>
    <row r="52623" spans="15:15" x14ac:dyDescent="0.2">
      <c r="O52623" s="62"/>
    </row>
    <row r="52624" spans="15:15" x14ac:dyDescent="0.2">
      <c r="O52624" s="62"/>
    </row>
    <row r="52625" spans="15:15" x14ac:dyDescent="0.2">
      <c r="O52625" s="62"/>
    </row>
    <row r="52626" spans="15:15" x14ac:dyDescent="0.2">
      <c r="O52626" s="62"/>
    </row>
    <row r="52627" spans="15:15" x14ac:dyDescent="0.2">
      <c r="O52627" s="62"/>
    </row>
    <row r="52628" spans="15:15" x14ac:dyDescent="0.2">
      <c r="O52628" s="62"/>
    </row>
    <row r="52629" spans="15:15" x14ac:dyDescent="0.2">
      <c r="O52629" s="62"/>
    </row>
    <row r="52630" spans="15:15" x14ac:dyDescent="0.2">
      <c r="O52630" s="62"/>
    </row>
    <row r="52631" spans="15:15" x14ac:dyDescent="0.2">
      <c r="O52631" s="62"/>
    </row>
    <row r="52632" spans="15:15" x14ac:dyDescent="0.2">
      <c r="O52632" s="62"/>
    </row>
    <row r="52633" spans="15:15" x14ac:dyDescent="0.2">
      <c r="O52633" s="62"/>
    </row>
    <row r="52634" spans="15:15" x14ac:dyDescent="0.2">
      <c r="O52634" s="62"/>
    </row>
    <row r="52635" spans="15:15" x14ac:dyDescent="0.2">
      <c r="O52635" s="62"/>
    </row>
    <row r="52636" spans="15:15" x14ac:dyDescent="0.2">
      <c r="O52636" s="62"/>
    </row>
    <row r="52637" spans="15:15" x14ac:dyDescent="0.2">
      <c r="O52637" s="62"/>
    </row>
    <row r="52638" spans="15:15" x14ac:dyDescent="0.2">
      <c r="O52638" s="62"/>
    </row>
    <row r="52639" spans="15:15" x14ac:dyDescent="0.2">
      <c r="O52639" s="62"/>
    </row>
    <row r="52640" spans="15:15" x14ac:dyDescent="0.2">
      <c r="O52640" s="62"/>
    </row>
    <row r="52641" spans="15:15" x14ac:dyDescent="0.2">
      <c r="O52641" s="62"/>
    </row>
    <row r="52642" spans="15:15" x14ac:dyDescent="0.2">
      <c r="O52642" s="62"/>
    </row>
    <row r="52643" spans="15:15" x14ac:dyDescent="0.2">
      <c r="O52643" s="62"/>
    </row>
    <row r="52644" spans="15:15" x14ac:dyDescent="0.2">
      <c r="O52644" s="62"/>
    </row>
    <row r="52645" spans="15:15" x14ac:dyDescent="0.2">
      <c r="O52645" s="62"/>
    </row>
    <row r="52646" spans="15:15" x14ac:dyDescent="0.2">
      <c r="O52646" s="62"/>
    </row>
    <row r="52647" spans="15:15" x14ac:dyDescent="0.2">
      <c r="O52647" s="62"/>
    </row>
    <row r="52648" spans="15:15" x14ac:dyDescent="0.2">
      <c r="O52648" s="62"/>
    </row>
    <row r="52649" spans="15:15" x14ac:dyDescent="0.2">
      <c r="O52649" s="62"/>
    </row>
    <row r="52650" spans="15:15" x14ac:dyDescent="0.2">
      <c r="O52650" s="62"/>
    </row>
    <row r="52651" spans="15:15" x14ac:dyDescent="0.2">
      <c r="O52651" s="62"/>
    </row>
    <row r="52652" spans="15:15" x14ac:dyDescent="0.2">
      <c r="O52652" s="62"/>
    </row>
    <row r="52653" spans="15:15" x14ac:dyDescent="0.2">
      <c r="O52653" s="62"/>
    </row>
    <row r="52654" spans="15:15" x14ac:dyDescent="0.2">
      <c r="O52654" s="62"/>
    </row>
    <row r="52655" spans="15:15" x14ac:dyDescent="0.2">
      <c r="O52655" s="62"/>
    </row>
    <row r="52656" spans="15:15" x14ac:dyDescent="0.2">
      <c r="O52656" s="62"/>
    </row>
    <row r="52657" spans="15:15" x14ac:dyDescent="0.2">
      <c r="O52657" s="62"/>
    </row>
    <row r="52658" spans="15:15" x14ac:dyDescent="0.2">
      <c r="O52658" s="62"/>
    </row>
    <row r="52659" spans="15:15" x14ac:dyDescent="0.2">
      <c r="O52659" s="62"/>
    </row>
    <row r="52660" spans="15:15" x14ac:dyDescent="0.2">
      <c r="O52660" s="62"/>
    </row>
    <row r="52661" spans="15:15" x14ac:dyDescent="0.2">
      <c r="O52661" s="62"/>
    </row>
    <row r="52662" spans="15:15" x14ac:dyDescent="0.2">
      <c r="O52662" s="62"/>
    </row>
    <row r="52663" spans="15:15" x14ac:dyDescent="0.2">
      <c r="O52663" s="62"/>
    </row>
    <row r="52664" spans="15:15" x14ac:dyDescent="0.2">
      <c r="O52664" s="62"/>
    </row>
    <row r="52665" spans="15:15" x14ac:dyDescent="0.2">
      <c r="O52665" s="62"/>
    </row>
    <row r="52666" spans="15:15" x14ac:dyDescent="0.2">
      <c r="O52666" s="62"/>
    </row>
    <row r="52667" spans="15:15" x14ac:dyDescent="0.2">
      <c r="O52667" s="62"/>
    </row>
    <row r="52668" spans="15:15" x14ac:dyDescent="0.2">
      <c r="O52668" s="62"/>
    </row>
    <row r="52669" spans="15:15" x14ac:dyDescent="0.2">
      <c r="O52669" s="62"/>
    </row>
    <row r="52670" spans="15:15" x14ac:dyDescent="0.2">
      <c r="O52670" s="62"/>
    </row>
    <row r="52671" spans="15:15" x14ac:dyDescent="0.2">
      <c r="O52671" s="62"/>
    </row>
    <row r="52672" spans="15:15" x14ac:dyDescent="0.2">
      <c r="O52672" s="62"/>
    </row>
    <row r="52673" spans="15:15" x14ac:dyDescent="0.2">
      <c r="O52673" s="62"/>
    </row>
    <row r="52674" spans="15:15" x14ac:dyDescent="0.2">
      <c r="O52674" s="62"/>
    </row>
    <row r="52675" spans="15:15" x14ac:dyDescent="0.2">
      <c r="O52675" s="62"/>
    </row>
    <row r="52676" spans="15:15" x14ac:dyDescent="0.2">
      <c r="O52676" s="62"/>
    </row>
    <row r="52677" spans="15:15" x14ac:dyDescent="0.2">
      <c r="O52677" s="62"/>
    </row>
    <row r="52678" spans="15:15" x14ac:dyDescent="0.2">
      <c r="O52678" s="62"/>
    </row>
    <row r="52679" spans="15:15" x14ac:dyDescent="0.2">
      <c r="O52679" s="62"/>
    </row>
    <row r="52680" spans="15:15" x14ac:dyDescent="0.2">
      <c r="O52680" s="62"/>
    </row>
    <row r="52681" spans="15:15" x14ac:dyDescent="0.2">
      <c r="O52681" s="62"/>
    </row>
    <row r="52682" spans="15:15" x14ac:dyDescent="0.2">
      <c r="O52682" s="62"/>
    </row>
    <row r="52683" spans="15:15" x14ac:dyDescent="0.2">
      <c r="O52683" s="62"/>
    </row>
    <row r="52684" spans="15:15" x14ac:dyDescent="0.2">
      <c r="O52684" s="62"/>
    </row>
    <row r="52685" spans="15:15" x14ac:dyDescent="0.2">
      <c r="O52685" s="62"/>
    </row>
    <row r="52686" spans="15:15" x14ac:dyDescent="0.2">
      <c r="O52686" s="62"/>
    </row>
    <row r="52687" spans="15:15" x14ac:dyDescent="0.2">
      <c r="O52687" s="62"/>
    </row>
    <row r="52688" spans="15:15" x14ac:dyDescent="0.2">
      <c r="O52688" s="62"/>
    </row>
    <row r="52689" spans="15:15" x14ac:dyDescent="0.2">
      <c r="O52689" s="62"/>
    </row>
    <row r="52690" spans="15:15" x14ac:dyDescent="0.2">
      <c r="O52690" s="62"/>
    </row>
    <row r="52691" spans="15:15" x14ac:dyDescent="0.2">
      <c r="O52691" s="62"/>
    </row>
    <row r="52692" spans="15:15" x14ac:dyDescent="0.2">
      <c r="O52692" s="62"/>
    </row>
    <row r="52693" spans="15:15" x14ac:dyDescent="0.2">
      <c r="O52693" s="62"/>
    </row>
    <row r="52694" spans="15:15" x14ac:dyDescent="0.2">
      <c r="O52694" s="62"/>
    </row>
    <row r="52695" spans="15:15" x14ac:dyDescent="0.2">
      <c r="O52695" s="62"/>
    </row>
    <row r="52696" spans="15:15" x14ac:dyDescent="0.2">
      <c r="O52696" s="62"/>
    </row>
    <row r="52697" spans="15:15" x14ac:dyDescent="0.2">
      <c r="O52697" s="62"/>
    </row>
    <row r="52698" spans="15:15" x14ac:dyDescent="0.2">
      <c r="O52698" s="62"/>
    </row>
    <row r="52699" spans="15:15" x14ac:dyDescent="0.2">
      <c r="O52699" s="62"/>
    </row>
    <row r="52700" spans="15:15" x14ac:dyDescent="0.2">
      <c r="O52700" s="62"/>
    </row>
    <row r="52701" spans="15:15" x14ac:dyDescent="0.2">
      <c r="O52701" s="62"/>
    </row>
    <row r="52702" spans="15:15" x14ac:dyDescent="0.2">
      <c r="O52702" s="62"/>
    </row>
    <row r="52703" spans="15:15" x14ac:dyDescent="0.2">
      <c r="O52703" s="62"/>
    </row>
    <row r="52704" spans="15:15" x14ac:dyDescent="0.2">
      <c r="O52704" s="62"/>
    </row>
    <row r="52705" spans="15:15" x14ac:dyDescent="0.2">
      <c r="O52705" s="62"/>
    </row>
    <row r="52706" spans="15:15" x14ac:dyDescent="0.2">
      <c r="O52706" s="62"/>
    </row>
    <row r="52707" spans="15:15" x14ac:dyDescent="0.2">
      <c r="O52707" s="62"/>
    </row>
    <row r="52708" spans="15:15" x14ac:dyDescent="0.2">
      <c r="O52708" s="62"/>
    </row>
    <row r="52709" spans="15:15" x14ac:dyDescent="0.2">
      <c r="O52709" s="62"/>
    </row>
    <row r="52710" spans="15:15" x14ac:dyDescent="0.2">
      <c r="O52710" s="62"/>
    </row>
    <row r="52711" spans="15:15" x14ac:dyDescent="0.2">
      <c r="O52711" s="62"/>
    </row>
    <row r="52712" spans="15:15" x14ac:dyDescent="0.2">
      <c r="O52712" s="62"/>
    </row>
    <row r="52713" spans="15:15" x14ac:dyDescent="0.2">
      <c r="O52713" s="62"/>
    </row>
    <row r="52714" spans="15:15" x14ac:dyDescent="0.2">
      <c r="O52714" s="62"/>
    </row>
    <row r="52715" spans="15:15" x14ac:dyDescent="0.2">
      <c r="O52715" s="62"/>
    </row>
    <row r="52716" spans="15:15" x14ac:dyDescent="0.2">
      <c r="O52716" s="62"/>
    </row>
    <row r="52717" spans="15:15" x14ac:dyDescent="0.2">
      <c r="O52717" s="62"/>
    </row>
    <row r="52718" spans="15:15" x14ac:dyDescent="0.2">
      <c r="O52718" s="62"/>
    </row>
    <row r="52719" spans="15:15" x14ac:dyDescent="0.2">
      <c r="O52719" s="62"/>
    </row>
    <row r="52720" spans="15:15" x14ac:dyDescent="0.2">
      <c r="O52720" s="62"/>
    </row>
    <row r="52721" spans="15:15" x14ac:dyDescent="0.2">
      <c r="O52721" s="62"/>
    </row>
    <row r="52722" spans="15:15" x14ac:dyDescent="0.2">
      <c r="O52722" s="62"/>
    </row>
    <row r="52723" spans="15:15" x14ac:dyDescent="0.2">
      <c r="O52723" s="62"/>
    </row>
    <row r="52724" spans="15:15" x14ac:dyDescent="0.2">
      <c r="O52724" s="62"/>
    </row>
    <row r="52725" spans="15:15" x14ac:dyDescent="0.2">
      <c r="O52725" s="62"/>
    </row>
    <row r="52726" spans="15:15" x14ac:dyDescent="0.2">
      <c r="O52726" s="62"/>
    </row>
    <row r="52727" spans="15:15" x14ac:dyDescent="0.2">
      <c r="O52727" s="62"/>
    </row>
    <row r="52728" spans="15:15" x14ac:dyDescent="0.2">
      <c r="O52728" s="62"/>
    </row>
    <row r="52729" spans="15:15" x14ac:dyDescent="0.2">
      <c r="O52729" s="62"/>
    </row>
    <row r="52730" spans="15:15" x14ac:dyDescent="0.2">
      <c r="O52730" s="62"/>
    </row>
    <row r="52731" spans="15:15" x14ac:dyDescent="0.2">
      <c r="O52731" s="62"/>
    </row>
    <row r="52732" spans="15:15" x14ac:dyDescent="0.2">
      <c r="O52732" s="62"/>
    </row>
    <row r="52733" spans="15:15" x14ac:dyDescent="0.2">
      <c r="O52733" s="62"/>
    </row>
    <row r="52734" spans="15:15" x14ac:dyDescent="0.2">
      <c r="O52734" s="62"/>
    </row>
    <row r="52735" spans="15:15" x14ac:dyDescent="0.2">
      <c r="O52735" s="62"/>
    </row>
    <row r="52736" spans="15:15" x14ac:dyDescent="0.2">
      <c r="O52736" s="62"/>
    </row>
    <row r="52737" spans="15:15" x14ac:dyDescent="0.2">
      <c r="O52737" s="62"/>
    </row>
    <row r="52738" spans="15:15" x14ac:dyDescent="0.2">
      <c r="O52738" s="62"/>
    </row>
    <row r="52739" spans="15:15" x14ac:dyDescent="0.2">
      <c r="O52739" s="62"/>
    </row>
    <row r="52740" spans="15:15" x14ac:dyDescent="0.2">
      <c r="O52740" s="62"/>
    </row>
    <row r="52741" spans="15:15" x14ac:dyDescent="0.2">
      <c r="O52741" s="62"/>
    </row>
    <row r="52742" spans="15:15" x14ac:dyDescent="0.2">
      <c r="O52742" s="62"/>
    </row>
    <row r="52743" spans="15:15" x14ac:dyDescent="0.2">
      <c r="O52743" s="62"/>
    </row>
    <row r="52744" spans="15:15" x14ac:dyDescent="0.2">
      <c r="O52744" s="62"/>
    </row>
    <row r="52745" spans="15:15" x14ac:dyDescent="0.2">
      <c r="O52745" s="62"/>
    </row>
    <row r="52746" spans="15:15" x14ac:dyDescent="0.2">
      <c r="O52746" s="62"/>
    </row>
    <row r="52747" spans="15:15" x14ac:dyDescent="0.2">
      <c r="O52747" s="62"/>
    </row>
    <row r="52748" spans="15:15" x14ac:dyDescent="0.2">
      <c r="O52748" s="62"/>
    </row>
    <row r="52749" spans="15:15" x14ac:dyDescent="0.2">
      <c r="O52749" s="62"/>
    </row>
    <row r="52750" spans="15:15" x14ac:dyDescent="0.2">
      <c r="O52750" s="62"/>
    </row>
    <row r="52751" spans="15:15" x14ac:dyDescent="0.2">
      <c r="O52751" s="62"/>
    </row>
    <row r="52752" spans="15:15" x14ac:dyDescent="0.2">
      <c r="O52752" s="62"/>
    </row>
    <row r="52753" spans="15:15" x14ac:dyDescent="0.2">
      <c r="O52753" s="62"/>
    </row>
    <row r="52754" spans="15:15" x14ac:dyDescent="0.2">
      <c r="O52754" s="62"/>
    </row>
    <row r="52755" spans="15:15" x14ac:dyDescent="0.2">
      <c r="O52755" s="62"/>
    </row>
    <row r="52756" spans="15:15" x14ac:dyDescent="0.2">
      <c r="O52756" s="62"/>
    </row>
    <row r="52757" spans="15:15" x14ac:dyDescent="0.2">
      <c r="O52757" s="62"/>
    </row>
    <row r="52758" spans="15:15" x14ac:dyDescent="0.2">
      <c r="O52758" s="62"/>
    </row>
    <row r="52759" spans="15:15" x14ac:dyDescent="0.2">
      <c r="O52759" s="62"/>
    </row>
    <row r="52760" spans="15:15" x14ac:dyDescent="0.2">
      <c r="O52760" s="62"/>
    </row>
    <row r="52761" spans="15:15" x14ac:dyDescent="0.2">
      <c r="O52761" s="62"/>
    </row>
    <row r="52762" spans="15:15" x14ac:dyDescent="0.2">
      <c r="O52762" s="62"/>
    </row>
    <row r="52763" spans="15:15" x14ac:dyDescent="0.2">
      <c r="O52763" s="62"/>
    </row>
    <row r="52764" spans="15:15" x14ac:dyDescent="0.2">
      <c r="O52764" s="62"/>
    </row>
    <row r="52765" spans="15:15" x14ac:dyDescent="0.2">
      <c r="O52765" s="62"/>
    </row>
    <row r="52766" spans="15:15" x14ac:dyDescent="0.2">
      <c r="O52766" s="62"/>
    </row>
    <row r="52767" spans="15:15" x14ac:dyDescent="0.2">
      <c r="O52767" s="62"/>
    </row>
    <row r="52768" spans="15:15" x14ac:dyDescent="0.2">
      <c r="O52768" s="62"/>
    </row>
    <row r="52769" spans="15:15" x14ac:dyDescent="0.2">
      <c r="O52769" s="62"/>
    </row>
    <row r="52770" spans="15:15" x14ac:dyDescent="0.2">
      <c r="O52770" s="62"/>
    </row>
    <row r="52771" spans="15:15" x14ac:dyDescent="0.2">
      <c r="O52771" s="62"/>
    </row>
    <row r="52772" spans="15:15" x14ac:dyDescent="0.2">
      <c r="O52772" s="62"/>
    </row>
    <row r="52773" spans="15:15" x14ac:dyDescent="0.2">
      <c r="O52773" s="62"/>
    </row>
    <row r="52774" spans="15:15" x14ac:dyDescent="0.2">
      <c r="O52774" s="62"/>
    </row>
    <row r="52775" spans="15:15" x14ac:dyDescent="0.2">
      <c r="O52775" s="62"/>
    </row>
    <row r="52776" spans="15:15" x14ac:dyDescent="0.2">
      <c r="O52776" s="62"/>
    </row>
    <row r="52777" spans="15:15" x14ac:dyDescent="0.2">
      <c r="O52777" s="62"/>
    </row>
    <row r="52778" spans="15:15" x14ac:dyDescent="0.2">
      <c r="O52778" s="62"/>
    </row>
    <row r="52779" spans="15:15" x14ac:dyDescent="0.2">
      <c r="O52779" s="62"/>
    </row>
    <row r="52780" spans="15:15" x14ac:dyDescent="0.2">
      <c r="O52780" s="62"/>
    </row>
    <row r="52781" spans="15:15" x14ac:dyDescent="0.2">
      <c r="O52781" s="62"/>
    </row>
    <row r="52782" spans="15:15" x14ac:dyDescent="0.2">
      <c r="O52782" s="62"/>
    </row>
    <row r="52783" spans="15:15" x14ac:dyDescent="0.2">
      <c r="O52783" s="62"/>
    </row>
    <row r="52784" spans="15:15" x14ac:dyDescent="0.2">
      <c r="O52784" s="62"/>
    </row>
    <row r="52785" spans="15:15" x14ac:dyDescent="0.2">
      <c r="O52785" s="62"/>
    </row>
    <row r="52786" spans="15:15" x14ac:dyDescent="0.2">
      <c r="O52786" s="62"/>
    </row>
    <row r="52787" spans="15:15" x14ac:dyDescent="0.2">
      <c r="O52787" s="62"/>
    </row>
    <row r="52788" spans="15:15" x14ac:dyDescent="0.2">
      <c r="O52788" s="62"/>
    </row>
    <row r="52789" spans="15:15" x14ac:dyDescent="0.2">
      <c r="O52789" s="62"/>
    </row>
    <row r="52790" spans="15:15" x14ac:dyDescent="0.2">
      <c r="O52790" s="62"/>
    </row>
    <row r="52791" spans="15:15" x14ac:dyDescent="0.2">
      <c r="O52791" s="62"/>
    </row>
    <row r="52792" spans="15:15" x14ac:dyDescent="0.2">
      <c r="O52792" s="62"/>
    </row>
    <row r="52793" spans="15:15" x14ac:dyDescent="0.2">
      <c r="O52793" s="62"/>
    </row>
    <row r="52794" spans="15:15" x14ac:dyDescent="0.2">
      <c r="O52794" s="62"/>
    </row>
    <row r="52795" spans="15:15" x14ac:dyDescent="0.2">
      <c r="O52795" s="62"/>
    </row>
    <row r="52796" spans="15:15" x14ac:dyDescent="0.2">
      <c r="O52796" s="62"/>
    </row>
    <row r="52797" spans="15:15" x14ac:dyDescent="0.2">
      <c r="O52797" s="62"/>
    </row>
    <row r="52798" spans="15:15" x14ac:dyDescent="0.2">
      <c r="O52798" s="62"/>
    </row>
    <row r="52799" spans="15:15" x14ac:dyDescent="0.2">
      <c r="O52799" s="62"/>
    </row>
    <row r="52800" spans="15:15" x14ac:dyDescent="0.2">
      <c r="O52800" s="62"/>
    </row>
    <row r="52801" spans="15:15" x14ac:dyDescent="0.2">
      <c r="O52801" s="62"/>
    </row>
    <row r="52802" spans="15:15" x14ac:dyDescent="0.2">
      <c r="O52802" s="62"/>
    </row>
    <row r="52803" spans="15:15" x14ac:dyDescent="0.2">
      <c r="O52803" s="62"/>
    </row>
    <row r="52804" spans="15:15" x14ac:dyDescent="0.2">
      <c r="O52804" s="62"/>
    </row>
    <row r="52805" spans="15:15" x14ac:dyDescent="0.2">
      <c r="O52805" s="62"/>
    </row>
    <row r="52806" spans="15:15" x14ac:dyDescent="0.2">
      <c r="O52806" s="62"/>
    </row>
    <row r="52807" spans="15:15" x14ac:dyDescent="0.2">
      <c r="O52807" s="62"/>
    </row>
    <row r="52808" spans="15:15" x14ac:dyDescent="0.2">
      <c r="O52808" s="62"/>
    </row>
    <row r="52809" spans="15:15" x14ac:dyDescent="0.2">
      <c r="O52809" s="62"/>
    </row>
    <row r="52810" spans="15:15" x14ac:dyDescent="0.2">
      <c r="O52810" s="62"/>
    </row>
    <row r="52811" spans="15:15" x14ac:dyDescent="0.2">
      <c r="O52811" s="62"/>
    </row>
    <row r="52812" spans="15:15" x14ac:dyDescent="0.2">
      <c r="O52812" s="62"/>
    </row>
    <row r="52813" spans="15:15" x14ac:dyDescent="0.2">
      <c r="O52813" s="62"/>
    </row>
    <row r="52814" spans="15:15" x14ac:dyDescent="0.2">
      <c r="O52814" s="62"/>
    </row>
    <row r="52815" spans="15:15" x14ac:dyDescent="0.2">
      <c r="O52815" s="62"/>
    </row>
    <row r="52816" spans="15:15" x14ac:dyDescent="0.2">
      <c r="O52816" s="62"/>
    </row>
    <row r="52817" spans="15:15" x14ac:dyDescent="0.2">
      <c r="O52817" s="62"/>
    </row>
    <row r="52818" spans="15:15" x14ac:dyDescent="0.2">
      <c r="O52818" s="62"/>
    </row>
    <row r="52819" spans="15:15" x14ac:dyDescent="0.2">
      <c r="O52819" s="62"/>
    </row>
    <row r="52820" spans="15:15" x14ac:dyDescent="0.2">
      <c r="O52820" s="62"/>
    </row>
    <row r="52821" spans="15:15" x14ac:dyDescent="0.2">
      <c r="O52821" s="62"/>
    </row>
    <row r="52822" spans="15:15" x14ac:dyDescent="0.2">
      <c r="O52822" s="62"/>
    </row>
    <row r="52823" spans="15:15" x14ac:dyDescent="0.2">
      <c r="O52823" s="62"/>
    </row>
    <row r="52824" spans="15:15" x14ac:dyDescent="0.2">
      <c r="O52824" s="62"/>
    </row>
    <row r="52825" spans="15:15" x14ac:dyDescent="0.2">
      <c r="O52825" s="62"/>
    </row>
    <row r="52826" spans="15:15" x14ac:dyDescent="0.2">
      <c r="O52826" s="62"/>
    </row>
    <row r="52827" spans="15:15" x14ac:dyDescent="0.2">
      <c r="O52827" s="62"/>
    </row>
    <row r="52828" spans="15:15" x14ac:dyDescent="0.2">
      <c r="O52828" s="62"/>
    </row>
    <row r="52829" spans="15:15" x14ac:dyDescent="0.2">
      <c r="O52829" s="62"/>
    </row>
    <row r="52830" spans="15:15" x14ac:dyDescent="0.2">
      <c r="O52830" s="62"/>
    </row>
    <row r="52831" spans="15:15" x14ac:dyDescent="0.2">
      <c r="O52831" s="62"/>
    </row>
    <row r="52832" spans="15:15" x14ac:dyDescent="0.2">
      <c r="O52832" s="62"/>
    </row>
    <row r="52833" spans="15:15" x14ac:dyDescent="0.2">
      <c r="O52833" s="62"/>
    </row>
    <row r="52834" spans="15:15" x14ac:dyDescent="0.2">
      <c r="O52834" s="62"/>
    </row>
    <row r="52835" spans="15:15" x14ac:dyDescent="0.2">
      <c r="O52835" s="62"/>
    </row>
    <row r="52836" spans="15:15" x14ac:dyDescent="0.2">
      <c r="O52836" s="62"/>
    </row>
    <row r="52837" spans="15:15" x14ac:dyDescent="0.2">
      <c r="O52837" s="62"/>
    </row>
    <row r="52838" spans="15:15" x14ac:dyDescent="0.2">
      <c r="O52838" s="62"/>
    </row>
    <row r="52839" spans="15:15" x14ac:dyDescent="0.2">
      <c r="O52839" s="62"/>
    </row>
    <row r="52840" spans="15:15" x14ac:dyDescent="0.2">
      <c r="O52840" s="62"/>
    </row>
    <row r="52841" spans="15:15" x14ac:dyDescent="0.2">
      <c r="O52841" s="62"/>
    </row>
    <row r="52842" spans="15:15" x14ac:dyDescent="0.2">
      <c r="O52842" s="62"/>
    </row>
    <row r="52843" spans="15:15" x14ac:dyDescent="0.2">
      <c r="O52843" s="62"/>
    </row>
    <row r="52844" spans="15:15" x14ac:dyDescent="0.2">
      <c r="O52844" s="62"/>
    </row>
    <row r="52845" spans="15:15" x14ac:dyDescent="0.2">
      <c r="O52845" s="62"/>
    </row>
    <row r="52846" spans="15:15" x14ac:dyDescent="0.2">
      <c r="O52846" s="62"/>
    </row>
    <row r="52847" spans="15:15" x14ac:dyDescent="0.2">
      <c r="O52847" s="62"/>
    </row>
    <row r="52848" spans="15:15" x14ac:dyDescent="0.2">
      <c r="O52848" s="62"/>
    </row>
    <row r="52849" spans="15:15" x14ac:dyDescent="0.2">
      <c r="O52849" s="62"/>
    </row>
    <row r="52850" spans="15:15" x14ac:dyDescent="0.2">
      <c r="O52850" s="62"/>
    </row>
    <row r="52851" spans="15:15" x14ac:dyDescent="0.2">
      <c r="O52851" s="62"/>
    </row>
    <row r="52852" spans="15:15" x14ac:dyDescent="0.2">
      <c r="O52852" s="62"/>
    </row>
    <row r="52853" spans="15:15" x14ac:dyDescent="0.2">
      <c r="O52853" s="62"/>
    </row>
    <row r="52854" spans="15:15" x14ac:dyDescent="0.2">
      <c r="O52854" s="62"/>
    </row>
    <row r="52855" spans="15:15" x14ac:dyDescent="0.2">
      <c r="O52855" s="62"/>
    </row>
    <row r="52856" spans="15:15" x14ac:dyDescent="0.2">
      <c r="O52856" s="62"/>
    </row>
    <row r="52857" spans="15:15" x14ac:dyDescent="0.2">
      <c r="O52857" s="62"/>
    </row>
    <row r="52858" spans="15:15" x14ac:dyDescent="0.2">
      <c r="O52858" s="62"/>
    </row>
    <row r="52859" spans="15:15" x14ac:dyDescent="0.2">
      <c r="O52859" s="62"/>
    </row>
    <row r="52860" spans="15:15" x14ac:dyDescent="0.2">
      <c r="O52860" s="62"/>
    </row>
    <row r="52861" spans="15:15" x14ac:dyDescent="0.2">
      <c r="O52861" s="62"/>
    </row>
    <row r="52862" spans="15:15" x14ac:dyDescent="0.2">
      <c r="O52862" s="62"/>
    </row>
    <row r="52863" spans="15:15" x14ac:dyDescent="0.2">
      <c r="O52863" s="62"/>
    </row>
    <row r="52864" spans="15:15" x14ac:dyDescent="0.2">
      <c r="O52864" s="62"/>
    </row>
    <row r="52865" spans="15:15" x14ac:dyDescent="0.2">
      <c r="O52865" s="62"/>
    </row>
    <row r="52866" spans="15:15" x14ac:dyDescent="0.2">
      <c r="O52866" s="62"/>
    </row>
    <row r="52867" spans="15:15" x14ac:dyDescent="0.2">
      <c r="O52867" s="62"/>
    </row>
    <row r="52868" spans="15:15" x14ac:dyDescent="0.2">
      <c r="O52868" s="62"/>
    </row>
    <row r="52869" spans="15:15" x14ac:dyDescent="0.2">
      <c r="O52869" s="62"/>
    </row>
    <row r="52870" spans="15:15" x14ac:dyDescent="0.2">
      <c r="O52870" s="62"/>
    </row>
    <row r="52871" spans="15:15" x14ac:dyDescent="0.2">
      <c r="O52871" s="62"/>
    </row>
    <row r="52872" spans="15:15" x14ac:dyDescent="0.2">
      <c r="O52872" s="62"/>
    </row>
    <row r="52873" spans="15:15" x14ac:dyDescent="0.2">
      <c r="O52873" s="62"/>
    </row>
    <row r="52874" spans="15:15" x14ac:dyDescent="0.2">
      <c r="O52874" s="62"/>
    </row>
    <row r="52875" spans="15:15" x14ac:dyDescent="0.2">
      <c r="O52875" s="62"/>
    </row>
    <row r="52876" spans="15:15" x14ac:dyDescent="0.2">
      <c r="O52876" s="62"/>
    </row>
    <row r="52877" spans="15:15" x14ac:dyDescent="0.2">
      <c r="O52877" s="62"/>
    </row>
    <row r="52878" spans="15:15" x14ac:dyDescent="0.2">
      <c r="O52878" s="62"/>
    </row>
    <row r="52879" spans="15:15" x14ac:dyDescent="0.2">
      <c r="O52879" s="62"/>
    </row>
    <row r="52880" spans="15:15" x14ac:dyDescent="0.2">
      <c r="O52880" s="62"/>
    </row>
    <row r="52881" spans="15:15" x14ac:dyDescent="0.2">
      <c r="O52881" s="62"/>
    </row>
    <row r="52882" spans="15:15" x14ac:dyDescent="0.2">
      <c r="O52882" s="62"/>
    </row>
    <row r="52883" spans="15:15" x14ac:dyDescent="0.2">
      <c r="O52883" s="62"/>
    </row>
    <row r="52884" spans="15:15" x14ac:dyDescent="0.2">
      <c r="O52884" s="62"/>
    </row>
    <row r="52885" spans="15:15" x14ac:dyDescent="0.2">
      <c r="O52885" s="62"/>
    </row>
    <row r="52886" spans="15:15" x14ac:dyDescent="0.2">
      <c r="O52886" s="62"/>
    </row>
    <row r="52887" spans="15:15" x14ac:dyDescent="0.2">
      <c r="O52887" s="62"/>
    </row>
    <row r="52888" spans="15:15" x14ac:dyDescent="0.2">
      <c r="O52888" s="62"/>
    </row>
    <row r="52889" spans="15:15" x14ac:dyDescent="0.2">
      <c r="O52889" s="62"/>
    </row>
    <row r="52890" spans="15:15" x14ac:dyDescent="0.2">
      <c r="O52890" s="62"/>
    </row>
    <row r="52891" spans="15:15" x14ac:dyDescent="0.2">
      <c r="O52891" s="62"/>
    </row>
    <row r="52892" spans="15:15" x14ac:dyDescent="0.2">
      <c r="O52892" s="62"/>
    </row>
    <row r="52893" spans="15:15" x14ac:dyDescent="0.2">
      <c r="O52893" s="62"/>
    </row>
    <row r="52894" spans="15:15" x14ac:dyDescent="0.2">
      <c r="O52894" s="62"/>
    </row>
    <row r="52895" spans="15:15" x14ac:dyDescent="0.2">
      <c r="O52895" s="62"/>
    </row>
    <row r="52896" spans="15:15" x14ac:dyDescent="0.2">
      <c r="O52896" s="62"/>
    </row>
    <row r="52897" spans="15:15" x14ac:dyDescent="0.2">
      <c r="O52897" s="62"/>
    </row>
    <row r="52898" spans="15:15" x14ac:dyDescent="0.2">
      <c r="O52898" s="62"/>
    </row>
    <row r="52899" spans="15:15" x14ac:dyDescent="0.2">
      <c r="O52899" s="62"/>
    </row>
    <row r="52900" spans="15:15" x14ac:dyDescent="0.2">
      <c r="O52900" s="62"/>
    </row>
    <row r="52901" spans="15:15" x14ac:dyDescent="0.2">
      <c r="O52901" s="62"/>
    </row>
    <row r="52902" spans="15:15" x14ac:dyDescent="0.2">
      <c r="O52902" s="62"/>
    </row>
    <row r="52903" spans="15:15" x14ac:dyDescent="0.2">
      <c r="O52903" s="62"/>
    </row>
    <row r="52904" spans="15:15" x14ac:dyDescent="0.2">
      <c r="O52904" s="62"/>
    </row>
    <row r="52905" spans="15:15" x14ac:dyDescent="0.2">
      <c r="O52905" s="62"/>
    </row>
    <row r="52906" spans="15:15" x14ac:dyDescent="0.2">
      <c r="O52906" s="62"/>
    </row>
    <row r="52907" spans="15:15" x14ac:dyDescent="0.2">
      <c r="O52907" s="62"/>
    </row>
    <row r="52908" spans="15:15" x14ac:dyDescent="0.2">
      <c r="O52908" s="62"/>
    </row>
    <row r="52909" spans="15:15" x14ac:dyDescent="0.2">
      <c r="O52909" s="62"/>
    </row>
    <row r="52910" spans="15:15" x14ac:dyDescent="0.2">
      <c r="O52910" s="62"/>
    </row>
    <row r="52911" spans="15:15" x14ac:dyDescent="0.2">
      <c r="O52911" s="62"/>
    </row>
    <row r="52912" spans="15:15" x14ac:dyDescent="0.2">
      <c r="O52912" s="62"/>
    </row>
    <row r="52913" spans="15:15" x14ac:dyDescent="0.2">
      <c r="O52913" s="62"/>
    </row>
    <row r="52914" spans="15:15" x14ac:dyDescent="0.2">
      <c r="O52914" s="62"/>
    </row>
    <row r="52915" spans="15:15" x14ac:dyDescent="0.2">
      <c r="O52915" s="62"/>
    </row>
    <row r="52916" spans="15:15" x14ac:dyDescent="0.2">
      <c r="O52916" s="62"/>
    </row>
    <row r="52917" spans="15:15" x14ac:dyDescent="0.2">
      <c r="O52917" s="62"/>
    </row>
    <row r="52918" spans="15:15" x14ac:dyDescent="0.2">
      <c r="O52918" s="62"/>
    </row>
    <row r="52919" spans="15:15" x14ac:dyDescent="0.2">
      <c r="O52919" s="62"/>
    </row>
    <row r="52920" spans="15:15" x14ac:dyDescent="0.2">
      <c r="O52920" s="62"/>
    </row>
    <row r="52921" spans="15:15" x14ac:dyDescent="0.2">
      <c r="O52921" s="62"/>
    </row>
    <row r="52922" spans="15:15" x14ac:dyDescent="0.2">
      <c r="O52922" s="62"/>
    </row>
    <row r="52923" spans="15:15" x14ac:dyDescent="0.2">
      <c r="O52923" s="62"/>
    </row>
    <row r="52924" spans="15:15" x14ac:dyDescent="0.2">
      <c r="O52924" s="62"/>
    </row>
    <row r="52925" spans="15:15" x14ac:dyDescent="0.2">
      <c r="O52925" s="62"/>
    </row>
    <row r="52926" spans="15:15" x14ac:dyDescent="0.2">
      <c r="O52926" s="62"/>
    </row>
    <row r="52927" spans="15:15" x14ac:dyDescent="0.2">
      <c r="O52927" s="62"/>
    </row>
    <row r="52928" spans="15:15" x14ac:dyDescent="0.2">
      <c r="O52928" s="62"/>
    </row>
    <row r="52929" spans="15:15" x14ac:dyDescent="0.2">
      <c r="O52929" s="62"/>
    </row>
    <row r="52930" spans="15:15" x14ac:dyDescent="0.2">
      <c r="O52930" s="62"/>
    </row>
    <row r="52931" spans="15:15" x14ac:dyDescent="0.2">
      <c r="O52931" s="62"/>
    </row>
    <row r="52932" spans="15:15" x14ac:dyDescent="0.2">
      <c r="O52932" s="62"/>
    </row>
    <row r="52933" spans="15:15" x14ac:dyDescent="0.2">
      <c r="O52933" s="62"/>
    </row>
    <row r="52934" spans="15:15" x14ac:dyDescent="0.2">
      <c r="O52934" s="62"/>
    </row>
    <row r="52935" spans="15:15" x14ac:dyDescent="0.2">
      <c r="O52935" s="62"/>
    </row>
    <row r="52936" spans="15:15" x14ac:dyDescent="0.2">
      <c r="O52936" s="62"/>
    </row>
    <row r="52937" spans="15:15" x14ac:dyDescent="0.2">
      <c r="O52937" s="62"/>
    </row>
    <row r="52938" spans="15:15" x14ac:dyDescent="0.2">
      <c r="O52938" s="62"/>
    </row>
    <row r="52939" spans="15:15" x14ac:dyDescent="0.2">
      <c r="O52939" s="62"/>
    </row>
    <row r="52940" spans="15:15" x14ac:dyDescent="0.2">
      <c r="O52940" s="62"/>
    </row>
    <row r="52941" spans="15:15" x14ac:dyDescent="0.2">
      <c r="O52941" s="62"/>
    </row>
    <row r="52942" spans="15:15" x14ac:dyDescent="0.2">
      <c r="O52942" s="62"/>
    </row>
    <row r="52943" spans="15:15" x14ac:dyDescent="0.2">
      <c r="O52943" s="62"/>
    </row>
    <row r="52944" spans="15:15" x14ac:dyDescent="0.2">
      <c r="O52944" s="62"/>
    </row>
    <row r="52945" spans="15:15" x14ac:dyDescent="0.2">
      <c r="O52945" s="62"/>
    </row>
    <row r="52946" spans="15:15" x14ac:dyDescent="0.2">
      <c r="O52946" s="62"/>
    </row>
    <row r="52947" spans="15:15" x14ac:dyDescent="0.2">
      <c r="O52947" s="62"/>
    </row>
    <row r="52948" spans="15:15" x14ac:dyDescent="0.2">
      <c r="O52948" s="62"/>
    </row>
    <row r="52949" spans="15:15" x14ac:dyDescent="0.2">
      <c r="O52949" s="62"/>
    </row>
    <row r="52950" spans="15:15" x14ac:dyDescent="0.2">
      <c r="O52950" s="62"/>
    </row>
    <row r="52951" spans="15:15" x14ac:dyDescent="0.2">
      <c r="O52951" s="62"/>
    </row>
    <row r="52952" spans="15:15" x14ac:dyDescent="0.2">
      <c r="O52952" s="62"/>
    </row>
    <row r="52953" spans="15:15" x14ac:dyDescent="0.2">
      <c r="O52953" s="62"/>
    </row>
    <row r="52954" spans="15:15" x14ac:dyDescent="0.2">
      <c r="O52954" s="62"/>
    </row>
    <row r="52955" spans="15:15" x14ac:dyDescent="0.2">
      <c r="O52955" s="62"/>
    </row>
    <row r="52956" spans="15:15" x14ac:dyDescent="0.2">
      <c r="O52956" s="62"/>
    </row>
    <row r="52957" spans="15:15" x14ac:dyDescent="0.2">
      <c r="O52957" s="62"/>
    </row>
    <row r="52958" spans="15:15" x14ac:dyDescent="0.2">
      <c r="O52958" s="62"/>
    </row>
    <row r="52959" spans="15:15" x14ac:dyDescent="0.2">
      <c r="O52959" s="62"/>
    </row>
    <row r="52960" spans="15:15" x14ac:dyDescent="0.2">
      <c r="O52960" s="62"/>
    </row>
    <row r="52961" spans="15:15" x14ac:dyDescent="0.2">
      <c r="O52961" s="62"/>
    </row>
    <row r="52962" spans="15:15" x14ac:dyDescent="0.2">
      <c r="O52962" s="62"/>
    </row>
    <row r="52963" spans="15:15" x14ac:dyDescent="0.2">
      <c r="O52963" s="62"/>
    </row>
    <row r="52964" spans="15:15" x14ac:dyDescent="0.2">
      <c r="O52964" s="62"/>
    </row>
    <row r="52965" spans="15:15" x14ac:dyDescent="0.2">
      <c r="O52965" s="62"/>
    </row>
    <row r="52966" spans="15:15" x14ac:dyDescent="0.2">
      <c r="O52966" s="62"/>
    </row>
    <row r="52967" spans="15:15" x14ac:dyDescent="0.2">
      <c r="O52967" s="62"/>
    </row>
    <row r="52968" spans="15:15" x14ac:dyDescent="0.2">
      <c r="O52968" s="62"/>
    </row>
    <row r="52969" spans="15:15" x14ac:dyDescent="0.2">
      <c r="O52969" s="62"/>
    </row>
    <row r="52970" spans="15:15" x14ac:dyDescent="0.2">
      <c r="O52970" s="62"/>
    </row>
    <row r="52971" spans="15:15" x14ac:dyDescent="0.2">
      <c r="O52971" s="62"/>
    </row>
    <row r="52972" spans="15:15" x14ac:dyDescent="0.2">
      <c r="O52972" s="62"/>
    </row>
    <row r="52973" spans="15:15" x14ac:dyDescent="0.2">
      <c r="O52973" s="62"/>
    </row>
    <row r="52974" spans="15:15" x14ac:dyDescent="0.2">
      <c r="O52974" s="62"/>
    </row>
    <row r="52975" spans="15:15" x14ac:dyDescent="0.2">
      <c r="O52975" s="62"/>
    </row>
    <row r="52976" spans="15:15" x14ac:dyDescent="0.2">
      <c r="O52976" s="62"/>
    </row>
    <row r="52977" spans="15:15" x14ac:dyDescent="0.2">
      <c r="O52977" s="62"/>
    </row>
    <row r="52978" spans="15:15" x14ac:dyDescent="0.2">
      <c r="O52978" s="62"/>
    </row>
    <row r="52979" spans="15:15" x14ac:dyDescent="0.2">
      <c r="O52979" s="62"/>
    </row>
    <row r="52980" spans="15:15" x14ac:dyDescent="0.2">
      <c r="O52980" s="62"/>
    </row>
    <row r="52981" spans="15:15" x14ac:dyDescent="0.2">
      <c r="O52981" s="62"/>
    </row>
    <row r="52982" spans="15:15" x14ac:dyDescent="0.2">
      <c r="O52982" s="62"/>
    </row>
    <row r="52983" spans="15:15" x14ac:dyDescent="0.2">
      <c r="O52983" s="62"/>
    </row>
    <row r="52984" spans="15:15" x14ac:dyDescent="0.2">
      <c r="O52984" s="62"/>
    </row>
    <row r="52985" spans="15:15" x14ac:dyDescent="0.2">
      <c r="O52985" s="62"/>
    </row>
    <row r="52986" spans="15:15" x14ac:dyDescent="0.2">
      <c r="O52986" s="62"/>
    </row>
    <row r="52987" spans="15:15" x14ac:dyDescent="0.2">
      <c r="O52987" s="62"/>
    </row>
    <row r="52988" spans="15:15" x14ac:dyDescent="0.2">
      <c r="O52988" s="62"/>
    </row>
    <row r="52989" spans="15:15" x14ac:dyDescent="0.2">
      <c r="O52989" s="62"/>
    </row>
    <row r="52990" spans="15:15" x14ac:dyDescent="0.2">
      <c r="O52990" s="62"/>
    </row>
    <row r="52991" spans="15:15" x14ac:dyDescent="0.2">
      <c r="O52991" s="62"/>
    </row>
    <row r="52992" spans="15:15" x14ac:dyDescent="0.2">
      <c r="O52992" s="62"/>
    </row>
    <row r="52993" spans="15:15" x14ac:dyDescent="0.2">
      <c r="O52993" s="62"/>
    </row>
    <row r="52994" spans="15:15" x14ac:dyDescent="0.2">
      <c r="O52994" s="62"/>
    </row>
    <row r="52995" spans="15:15" x14ac:dyDescent="0.2">
      <c r="O52995" s="62"/>
    </row>
    <row r="52996" spans="15:15" x14ac:dyDescent="0.2">
      <c r="O52996" s="62"/>
    </row>
    <row r="52997" spans="15:15" x14ac:dyDescent="0.2">
      <c r="O52997" s="62"/>
    </row>
    <row r="52998" spans="15:15" x14ac:dyDescent="0.2">
      <c r="O52998" s="62"/>
    </row>
    <row r="52999" spans="15:15" x14ac:dyDescent="0.2">
      <c r="O52999" s="62"/>
    </row>
    <row r="53000" spans="15:15" x14ac:dyDescent="0.2">
      <c r="O53000" s="62"/>
    </row>
    <row r="53001" spans="15:15" x14ac:dyDescent="0.2">
      <c r="O53001" s="62"/>
    </row>
    <row r="53002" spans="15:15" x14ac:dyDescent="0.2">
      <c r="O53002" s="62"/>
    </row>
    <row r="53003" spans="15:15" x14ac:dyDescent="0.2">
      <c r="O53003" s="62"/>
    </row>
    <row r="53004" spans="15:15" x14ac:dyDescent="0.2">
      <c r="O53004" s="62"/>
    </row>
    <row r="53005" spans="15:15" x14ac:dyDescent="0.2">
      <c r="O53005" s="62"/>
    </row>
    <row r="53006" spans="15:15" x14ac:dyDescent="0.2">
      <c r="O53006" s="62"/>
    </row>
    <row r="53007" spans="15:15" x14ac:dyDescent="0.2">
      <c r="O53007" s="62"/>
    </row>
    <row r="53008" spans="15:15" x14ac:dyDescent="0.2">
      <c r="O53008" s="62"/>
    </row>
    <row r="53009" spans="15:15" x14ac:dyDescent="0.2">
      <c r="O53009" s="62"/>
    </row>
    <row r="53010" spans="15:15" x14ac:dyDescent="0.2">
      <c r="O53010" s="62"/>
    </row>
    <row r="53011" spans="15:15" x14ac:dyDescent="0.2">
      <c r="O53011" s="62"/>
    </row>
    <row r="53012" spans="15:15" x14ac:dyDescent="0.2">
      <c r="O53012" s="62"/>
    </row>
    <row r="53013" spans="15:15" x14ac:dyDescent="0.2">
      <c r="O53013" s="62"/>
    </row>
    <row r="53014" spans="15:15" x14ac:dyDescent="0.2">
      <c r="O53014" s="62"/>
    </row>
    <row r="53015" spans="15:15" x14ac:dyDescent="0.2">
      <c r="O53015" s="62"/>
    </row>
    <row r="53016" spans="15:15" x14ac:dyDescent="0.2">
      <c r="O53016" s="62"/>
    </row>
    <row r="53017" spans="15:15" x14ac:dyDescent="0.2">
      <c r="O53017" s="62"/>
    </row>
    <row r="53018" spans="15:15" x14ac:dyDescent="0.2">
      <c r="O53018" s="62"/>
    </row>
    <row r="53019" spans="15:15" x14ac:dyDescent="0.2">
      <c r="O53019" s="62"/>
    </row>
    <row r="53020" spans="15:15" x14ac:dyDescent="0.2">
      <c r="O53020" s="62"/>
    </row>
    <row r="53021" spans="15:15" x14ac:dyDescent="0.2">
      <c r="O53021" s="62"/>
    </row>
    <row r="53022" spans="15:15" x14ac:dyDescent="0.2">
      <c r="O53022" s="62"/>
    </row>
    <row r="53023" spans="15:15" x14ac:dyDescent="0.2">
      <c r="O53023" s="62"/>
    </row>
    <row r="53024" spans="15:15" x14ac:dyDescent="0.2">
      <c r="O53024" s="62"/>
    </row>
    <row r="53025" spans="15:15" x14ac:dyDescent="0.2">
      <c r="O53025" s="62"/>
    </row>
    <row r="53026" spans="15:15" x14ac:dyDescent="0.2">
      <c r="O53026" s="62"/>
    </row>
    <row r="53027" spans="15:15" x14ac:dyDescent="0.2">
      <c r="O53027" s="62"/>
    </row>
    <row r="53028" spans="15:15" x14ac:dyDescent="0.2">
      <c r="O53028" s="62"/>
    </row>
    <row r="53029" spans="15:15" x14ac:dyDescent="0.2">
      <c r="O53029" s="62"/>
    </row>
    <row r="53030" spans="15:15" x14ac:dyDescent="0.2">
      <c r="O53030" s="62"/>
    </row>
    <row r="53031" spans="15:15" x14ac:dyDescent="0.2">
      <c r="O53031" s="62"/>
    </row>
    <row r="53032" spans="15:15" x14ac:dyDescent="0.2">
      <c r="O53032" s="62"/>
    </row>
    <row r="53033" spans="15:15" x14ac:dyDescent="0.2">
      <c r="O53033" s="62"/>
    </row>
    <row r="53034" spans="15:15" x14ac:dyDescent="0.2">
      <c r="O53034" s="62"/>
    </row>
    <row r="53035" spans="15:15" x14ac:dyDescent="0.2">
      <c r="O53035" s="62"/>
    </row>
    <row r="53036" spans="15:15" x14ac:dyDescent="0.2">
      <c r="O53036" s="62"/>
    </row>
    <row r="53037" spans="15:15" x14ac:dyDescent="0.2">
      <c r="O53037" s="62"/>
    </row>
    <row r="53038" spans="15:15" x14ac:dyDescent="0.2">
      <c r="O53038" s="62"/>
    </row>
    <row r="53039" spans="15:15" x14ac:dyDescent="0.2">
      <c r="O53039" s="62"/>
    </row>
    <row r="53040" spans="15:15" x14ac:dyDescent="0.2">
      <c r="O53040" s="62"/>
    </row>
    <row r="53041" spans="15:15" x14ac:dyDescent="0.2">
      <c r="O53041" s="62"/>
    </row>
    <row r="53042" spans="15:15" x14ac:dyDescent="0.2">
      <c r="O53042" s="62"/>
    </row>
    <row r="53043" spans="15:15" x14ac:dyDescent="0.2">
      <c r="O53043" s="62"/>
    </row>
    <row r="53044" spans="15:15" x14ac:dyDescent="0.2">
      <c r="O53044" s="62"/>
    </row>
    <row r="53045" spans="15:15" x14ac:dyDescent="0.2">
      <c r="O53045" s="62"/>
    </row>
    <row r="53046" spans="15:15" x14ac:dyDescent="0.2">
      <c r="O53046" s="62"/>
    </row>
    <row r="53047" spans="15:15" x14ac:dyDescent="0.2">
      <c r="O53047" s="62"/>
    </row>
    <row r="53048" spans="15:15" x14ac:dyDescent="0.2">
      <c r="O53048" s="62"/>
    </row>
    <row r="53049" spans="15:15" x14ac:dyDescent="0.2">
      <c r="O53049" s="62"/>
    </row>
    <row r="53050" spans="15:15" x14ac:dyDescent="0.2">
      <c r="O53050" s="62"/>
    </row>
    <row r="53051" spans="15:15" x14ac:dyDescent="0.2">
      <c r="O53051" s="62"/>
    </row>
    <row r="53052" spans="15:15" x14ac:dyDescent="0.2">
      <c r="O53052" s="62"/>
    </row>
    <row r="53053" spans="15:15" x14ac:dyDescent="0.2">
      <c r="O53053" s="62"/>
    </row>
    <row r="53054" spans="15:15" x14ac:dyDescent="0.2">
      <c r="O53054" s="62"/>
    </row>
    <row r="53055" spans="15:15" x14ac:dyDescent="0.2">
      <c r="O53055" s="62"/>
    </row>
    <row r="53056" spans="15:15" x14ac:dyDescent="0.2">
      <c r="O53056" s="62"/>
    </row>
    <row r="53057" spans="15:15" x14ac:dyDescent="0.2">
      <c r="O53057" s="62"/>
    </row>
    <row r="53058" spans="15:15" x14ac:dyDescent="0.2">
      <c r="O53058" s="62"/>
    </row>
    <row r="53059" spans="15:15" x14ac:dyDescent="0.2">
      <c r="O53059" s="62"/>
    </row>
    <row r="53060" spans="15:15" x14ac:dyDescent="0.2">
      <c r="O53060" s="62"/>
    </row>
    <row r="53061" spans="15:15" x14ac:dyDescent="0.2">
      <c r="O53061" s="62"/>
    </row>
    <row r="53062" spans="15:15" x14ac:dyDescent="0.2">
      <c r="O53062" s="62"/>
    </row>
    <row r="53063" spans="15:15" x14ac:dyDescent="0.2">
      <c r="O53063" s="62"/>
    </row>
    <row r="53064" spans="15:15" x14ac:dyDescent="0.2">
      <c r="O53064" s="62"/>
    </row>
    <row r="53065" spans="15:15" x14ac:dyDescent="0.2">
      <c r="O53065" s="62"/>
    </row>
    <row r="53066" spans="15:15" x14ac:dyDescent="0.2">
      <c r="O53066" s="62"/>
    </row>
    <row r="53067" spans="15:15" x14ac:dyDescent="0.2">
      <c r="O53067" s="62"/>
    </row>
    <row r="53068" spans="15:15" x14ac:dyDescent="0.2">
      <c r="O53068" s="62"/>
    </row>
    <row r="53069" spans="15:15" x14ac:dyDescent="0.2">
      <c r="O53069" s="62"/>
    </row>
    <row r="53070" spans="15:15" x14ac:dyDescent="0.2">
      <c r="O53070" s="62"/>
    </row>
    <row r="53071" spans="15:15" x14ac:dyDescent="0.2">
      <c r="O53071" s="62"/>
    </row>
    <row r="53072" spans="15:15" x14ac:dyDescent="0.2">
      <c r="O53072" s="62"/>
    </row>
    <row r="53073" spans="15:15" x14ac:dyDescent="0.2">
      <c r="O53073" s="62"/>
    </row>
    <row r="53074" spans="15:15" x14ac:dyDescent="0.2">
      <c r="O53074" s="62"/>
    </row>
    <row r="53075" spans="15:15" x14ac:dyDescent="0.2">
      <c r="O53075" s="62"/>
    </row>
    <row r="53076" spans="15:15" x14ac:dyDescent="0.2">
      <c r="O53076" s="62"/>
    </row>
    <row r="53077" spans="15:15" x14ac:dyDescent="0.2">
      <c r="O53077" s="62"/>
    </row>
    <row r="53078" spans="15:15" x14ac:dyDescent="0.2">
      <c r="O53078" s="62"/>
    </row>
    <row r="53079" spans="15:15" x14ac:dyDescent="0.2">
      <c r="O53079" s="62"/>
    </row>
    <row r="53080" spans="15:15" x14ac:dyDescent="0.2">
      <c r="O53080" s="62"/>
    </row>
    <row r="53081" spans="15:15" x14ac:dyDescent="0.2">
      <c r="O53081" s="62"/>
    </row>
    <row r="53082" spans="15:15" x14ac:dyDescent="0.2">
      <c r="O53082" s="62"/>
    </row>
    <row r="53083" spans="15:15" x14ac:dyDescent="0.2">
      <c r="O53083" s="62"/>
    </row>
    <row r="53084" spans="15:15" x14ac:dyDescent="0.2">
      <c r="O53084" s="62"/>
    </row>
    <row r="53085" spans="15:15" x14ac:dyDescent="0.2">
      <c r="O53085" s="62"/>
    </row>
    <row r="53086" spans="15:15" x14ac:dyDescent="0.2">
      <c r="O53086" s="62"/>
    </row>
    <row r="53087" spans="15:15" x14ac:dyDescent="0.2">
      <c r="O53087" s="62"/>
    </row>
    <row r="53088" spans="15:15" x14ac:dyDescent="0.2">
      <c r="O53088" s="62"/>
    </row>
    <row r="53089" spans="15:15" x14ac:dyDescent="0.2">
      <c r="O53089" s="62"/>
    </row>
    <row r="53090" spans="15:15" x14ac:dyDescent="0.2">
      <c r="O53090" s="62"/>
    </row>
    <row r="53091" spans="15:15" x14ac:dyDescent="0.2">
      <c r="O53091" s="62"/>
    </row>
    <row r="53092" spans="15:15" x14ac:dyDescent="0.2">
      <c r="O53092" s="62"/>
    </row>
    <row r="53093" spans="15:15" x14ac:dyDescent="0.2">
      <c r="O53093" s="62"/>
    </row>
    <row r="53094" spans="15:15" x14ac:dyDescent="0.2">
      <c r="O53094" s="62"/>
    </row>
    <row r="53095" spans="15:15" x14ac:dyDescent="0.2">
      <c r="O53095" s="62"/>
    </row>
    <row r="53096" spans="15:15" x14ac:dyDescent="0.2">
      <c r="O53096" s="62"/>
    </row>
    <row r="53097" spans="15:15" x14ac:dyDescent="0.2">
      <c r="O53097" s="62"/>
    </row>
    <row r="53098" spans="15:15" x14ac:dyDescent="0.2">
      <c r="O53098" s="62"/>
    </row>
    <row r="53099" spans="15:15" x14ac:dyDescent="0.2">
      <c r="O53099" s="62"/>
    </row>
    <row r="53100" spans="15:15" x14ac:dyDescent="0.2">
      <c r="O53100" s="62"/>
    </row>
    <row r="53101" spans="15:15" x14ac:dyDescent="0.2">
      <c r="O53101" s="62"/>
    </row>
    <row r="53102" spans="15:15" x14ac:dyDescent="0.2">
      <c r="O53102" s="62"/>
    </row>
    <row r="53103" spans="15:15" x14ac:dyDescent="0.2">
      <c r="O53103" s="62"/>
    </row>
    <row r="53104" spans="15:15" x14ac:dyDescent="0.2">
      <c r="O53104" s="62"/>
    </row>
    <row r="53105" spans="15:15" x14ac:dyDescent="0.2">
      <c r="O53105" s="62"/>
    </row>
    <row r="53106" spans="15:15" x14ac:dyDescent="0.2">
      <c r="O53106" s="62"/>
    </row>
    <row r="53107" spans="15:15" x14ac:dyDescent="0.2">
      <c r="O53107" s="62"/>
    </row>
    <row r="53108" spans="15:15" x14ac:dyDescent="0.2">
      <c r="O53108" s="62"/>
    </row>
    <row r="53109" spans="15:15" x14ac:dyDescent="0.2">
      <c r="O53109" s="62"/>
    </row>
    <row r="53110" spans="15:15" x14ac:dyDescent="0.2">
      <c r="O53110" s="62"/>
    </row>
    <row r="53111" spans="15:15" x14ac:dyDescent="0.2">
      <c r="O53111" s="62"/>
    </row>
    <row r="53112" spans="15:15" x14ac:dyDescent="0.2">
      <c r="O53112" s="62"/>
    </row>
    <row r="53113" spans="15:15" x14ac:dyDescent="0.2">
      <c r="O53113" s="62"/>
    </row>
    <row r="53114" spans="15:15" x14ac:dyDescent="0.2">
      <c r="O53114" s="62"/>
    </row>
    <row r="53115" spans="15:15" x14ac:dyDescent="0.2">
      <c r="O53115" s="62"/>
    </row>
    <row r="53116" spans="15:15" x14ac:dyDescent="0.2">
      <c r="O53116" s="62"/>
    </row>
    <row r="53117" spans="15:15" x14ac:dyDescent="0.2">
      <c r="O53117" s="62"/>
    </row>
    <row r="53118" spans="15:15" x14ac:dyDescent="0.2">
      <c r="O53118" s="62"/>
    </row>
    <row r="53119" spans="15:15" x14ac:dyDescent="0.2">
      <c r="O53119" s="62"/>
    </row>
    <row r="53120" spans="15:15" x14ac:dyDescent="0.2">
      <c r="O53120" s="62"/>
    </row>
    <row r="53121" spans="15:15" x14ac:dyDescent="0.2">
      <c r="O53121" s="62"/>
    </row>
    <row r="53122" spans="15:15" x14ac:dyDescent="0.2">
      <c r="O53122" s="62"/>
    </row>
    <row r="53123" spans="15:15" x14ac:dyDescent="0.2">
      <c r="O53123" s="62"/>
    </row>
    <row r="53124" spans="15:15" x14ac:dyDescent="0.2">
      <c r="O53124" s="62"/>
    </row>
    <row r="53125" spans="15:15" x14ac:dyDescent="0.2">
      <c r="O53125" s="62"/>
    </row>
    <row r="53126" spans="15:15" x14ac:dyDescent="0.2">
      <c r="O53126" s="62"/>
    </row>
    <row r="53127" spans="15:15" x14ac:dyDescent="0.2">
      <c r="O53127" s="62"/>
    </row>
    <row r="53128" spans="15:15" x14ac:dyDescent="0.2">
      <c r="O53128" s="62"/>
    </row>
    <row r="53129" spans="15:15" x14ac:dyDescent="0.2">
      <c r="O53129" s="62"/>
    </row>
    <row r="53130" spans="15:15" x14ac:dyDescent="0.2">
      <c r="O53130" s="62"/>
    </row>
    <row r="53131" spans="15:15" x14ac:dyDescent="0.2">
      <c r="O53131" s="62"/>
    </row>
    <row r="53132" spans="15:15" x14ac:dyDescent="0.2">
      <c r="O53132" s="62"/>
    </row>
    <row r="53133" spans="15:15" x14ac:dyDescent="0.2">
      <c r="O53133" s="62"/>
    </row>
    <row r="53134" spans="15:15" x14ac:dyDescent="0.2">
      <c r="O53134" s="62"/>
    </row>
    <row r="53135" spans="15:15" x14ac:dyDescent="0.2">
      <c r="O53135" s="62"/>
    </row>
    <row r="53136" spans="15:15" x14ac:dyDescent="0.2">
      <c r="O53136" s="62"/>
    </row>
    <row r="53137" spans="15:15" x14ac:dyDescent="0.2">
      <c r="O53137" s="62"/>
    </row>
    <row r="53138" spans="15:15" x14ac:dyDescent="0.2">
      <c r="O53138" s="62"/>
    </row>
    <row r="53139" spans="15:15" x14ac:dyDescent="0.2">
      <c r="O53139" s="62"/>
    </row>
    <row r="53140" spans="15:15" x14ac:dyDescent="0.2">
      <c r="O53140" s="62"/>
    </row>
    <row r="53141" spans="15:15" x14ac:dyDescent="0.2">
      <c r="O53141" s="62"/>
    </row>
    <row r="53142" spans="15:15" x14ac:dyDescent="0.2">
      <c r="O53142" s="62"/>
    </row>
    <row r="53143" spans="15:15" x14ac:dyDescent="0.2">
      <c r="O53143" s="62"/>
    </row>
    <row r="53144" spans="15:15" x14ac:dyDescent="0.2">
      <c r="O53144" s="62"/>
    </row>
    <row r="53145" spans="15:15" x14ac:dyDescent="0.2">
      <c r="O53145" s="62"/>
    </row>
    <row r="53146" spans="15:15" x14ac:dyDescent="0.2">
      <c r="O53146" s="62"/>
    </row>
    <row r="53147" spans="15:15" x14ac:dyDescent="0.2">
      <c r="O53147" s="62"/>
    </row>
    <row r="53148" spans="15:15" x14ac:dyDescent="0.2">
      <c r="O53148" s="62"/>
    </row>
    <row r="53149" spans="15:15" x14ac:dyDescent="0.2">
      <c r="O53149" s="62"/>
    </row>
    <row r="53150" spans="15:15" x14ac:dyDescent="0.2">
      <c r="O53150" s="62"/>
    </row>
    <row r="53151" spans="15:15" x14ac:dyDescent="0.2">
      <c r="O53151" s="62"/>
    </row>
    <row r="53152" spans="15:15" x14ac:dyDescent="0.2">
      <c r="O53152" s="62"/>
    </row>
    <row r="53153" spans="15:15" x14ac:dyDescent="0.2">
      <c r="O53153" s="62"/>
    </row>
    <row r="53154" spans="15:15" x14ac:dyDescent="0.2">
      <c r="O53154" s="62"/>
    </row>
    <row r="53155" spans="15:15" x14ac:dyDescent="0.2">
      <c r="O53155" s="62"/>
    </row>
    <row r="53156" spans="15:15" x14ac:dyDescent="0.2">
      <c r="O53156" s="62"/>
    </row>
    <row r="53157" spans="15:15" x14ac:dyDescent="0.2">
      <c r="O53157" s="62"/>
    </row>
    <row r="53158" spans="15:15" x14ac:dyDescent="0.2">
      <c r="O53158" s="62"/>
    </row>
    <row r="53159" spans="15:15" x14ac:dyDescent="0.2">
      <c r="O53159" s="62"/>
    </row>
    <row r="53160" spans="15:15" x14ac:dyDescent="0.2">
      <c r="O53160" s="62"/>
    </row>
    <row r="53161" spans="15:15" x14ac:dyDescent="0.2">
      <c r="O53161" s="62"/>
    </row>
    <row r="53162" spans="15:15" x14ac:dyDescent="0.2">
      <c r="O53162" s="62"/>
    </row>
    <row r="53163" spans="15:15" x14ac:dyDescent="0.2">
      <c r="O53163" s="62"/>
    </row>
    <row r="53164" spans="15:15" x14ac:dyDescent="0.2">
      <c r="O53164" s="62"/>
    </row>
    <row r="53165" spans="15:15" x14ac:dyDescent="0.2">
      <c r="O53165" s="62"/>
    </row>
    <row r="53166" spans="15:15" x14ac:dyDescent="0.2">
      <c r="O53166" s="62"/>
    </row>
    <row r="53167" spans="15:15" x14ac:dyDescent="0.2">
      <c r="O53167" s="62"/>
    </row>
    <row r="53168" spans="15:15" x14ac:dyDescent="0.2">
      <c r="O53168" s="62"/>
    </row>
    <row r="53169" spans="15:15" x14ac:dyDescent="0.2">
      <c r="O53169" s="62"/>
    </row>
    <row r="53170" spans="15:15" x14ac:dyDescent="0.2">
      <c r="O53170" s="62"/>
    </row>
    <row r="53171" spans="15:15" x14ac:dyDescent="0.2">
      <c r="O53171" s="62"/>
    </row>
    <row r="53172" spans="15:15" x14ac:dyDescent="0.2">
      <c r="O53172" s="62"/>
    </row>
    <row r="53173" spans="15:15" x14ac:dyDescent="0.2">
      <c r="O53173" s="62"/>
    </row>
    <row r="53174" spans="15:15" x14ac:dyDescent="0.2">
      <c r="O53174" s="62"/>
    </row>
    <row r="53175" spans="15:15" x14ac:dyDescent="0.2">
      <c r="O53175" s="62"/>
    </row>
    <row r="53176" spans="15:15" x14ac:dyDescent="0.2">
      <c r="O53176" s="62"/>
    </row>
    <row r="53177" spans="15:15" x14ac:dyDescent="0.2">
      <c r="O53177" s="62"/>
    </row>
    <row r="53178" spans="15:15" x14ac:dyDescent="0.2">
      <c r="O53178" s="62"/>
    </row>
    <row r="53179" spans="15:15" x14ac:dyDescent="0.2">
      <c r="O53179" s="62"/>
    </row>
    <row r="53180" spans="15:15" x14ac:dyDescent="0.2">
      <c r="O53180" s="62"/>
    </row>
    <row r="53181" spans="15:15" x14ac:dyDescent="0.2">
      <c r="O53181" s="62"/>
    </row>
    <row r="53182" spans="15:15" x14ac:dyDescent="0.2">
      <c r="O53182" s="62"/>
    </row>
    <row r="53183" spans="15:15" x14ac:dyDescent="0.2">
      <c r="O53183" s="62"/>
    </row>
    <row r="53184" spans="15:15" x14ac:dyDescent="0.2">
      <c r="O53184" s="62"/>
    </row>
    <row r="53185" spans="15:15" x14ac:dyDescent="0.2">
      <c r="O53185" s="62"/>
    </row>
    <row r="53186" spans="15:15" x14ac:dyDescent="0.2">
      <c r="O53186" s="62"/>
    </row>
    <row r="53187" spans="15:15" x14ac:dyDescent="0.2">
      <c r="O53187" s="62"/>
    </row>
    <row r="53188" spans="15:15" x14ac:dyDescent="0.2">
      <c r="O53188" s="62"/>
    </row>
    <row r="53189" spans="15:15" x14ac:dyDescent="0.2">
      <c r="O53189" s="62"/>
    </row>
    <row r="53190" spans="15:15" x14ac:dyDescent="0.2">
      <c r="O53190" s="62"/>
    </row>
    <row r="53191" spans="15:15" x14ac:dyDescent="0.2">
      <c r="O53191" s="62"/>
    </row>
    <row r="53192" spans="15:15" x14ac:dyDescent="0.2">
      <c r="O53192" s="62"/>
    </row>
    <row r="53193" spans="15:15" x14ac:dyDescent="0.2">
      <c r="O53193" s="62"/>
    </row>
    <row r="53194" spans="15:15" x14ac:dyDescent="0.2">
      <c r="O53194" s="62"/>
    </row>
    <row r="53195" spans="15:15" x14ac:dyDescent="0.2">
      <c r="O53195" s="62"/>
    </row>
    <row r="53196" spans="15:15" x14ac:dyDescent="0.2">
      <c r="O53196" s="62"/>
    </row>
    <row r="53197" spans="15:15" x14ac:dyDescent="0.2">
      <c r="O53197" s="62"/>
    </row>
    <row r="53198" spans="15:15" x14ac:dyDescent="0.2">
      <c r="O53198" s="62"/>
    </row>
    <row r="53199" spans="15:15" x14ac:dyDescent="0.2">
      <c r="O53199" s="62"/>
    </row>
    <row r="53200" spans="15:15" x14ac:dyDescent="0.2">
      <c r="O53200" s="62"/>
    </row>
    <row r="53201" spans="15:15" x14ac:dyDescent="0.2">
      <c r="O53201" s="62"/>
    </row>
    <row r="53202" spans="15:15" x14ac:dyDescent="0.2">
      <c r="O53202" s="62"/>
    </row>
    <row r="53203" spans="15:15" x14ac:dyDescent="0.2">
      <c r="O53203" s="62"/>
    </row>
    <row r="53204" spans="15:15" x14ac:dyDescent="0.2">
      <c r="O53204" s="62"/>
    </row>
    <row r="53205" spans="15:15" x14ac:dyDescent="0.2">
      <c r="O53205" s="62"/>
    </row>
    <row r="53206" spans="15:15" x14ac:dyDescent="0.2">
      <c r="O53206" s="62"/>
    </row>
    <row r="53207" spans="15:15" x14ac:dyDescent="0.2">
      <c r="O53207" s="62"/>
    </row>
    <row r="53208" spans="15:15" x14ac:dyDescent="0.2">
      <c r="O53208" s="62"/>
    </row>
    <row r="53209" spans="15:15" x14ac:dyDescent="0.2">
      <c r="O53209" s="62"/>
    </row>
    <row r="53210" spans="15:15" x14ac:dyDescent="0.2">
      <c r="O53210" s="62"/>
    </row>
    <row r="53211" spans="15:15" x14ac:dyDescent="0.2">
      <c r="O53211" s="62"/>
    </row>
    <row r="53212" spans="15:15" x14ac:dyDescent="0.2">
      <c r="O53212" s="62"/>
    </row>
    <row r="53213" spans="15:15" x14ac:dyDescent="0.2">
      <c r="O53213" s="62"/>
    </row>
    <row r="53214" spans="15:15" x14ac:dyDescent="0.2">
      <c r="O53214" s="62"/>
    </row>
    <row r="53215" spans="15:15" x14ac:dyDescent="0.2">
      <c r="O53215" s="62"/>
    </row>
    <row r="53216" spans="15:15" x14ac:dyDescent="0.2">
      <c r="O53216" s="62"/>
    </row>
    <row r="53217" spans="15:15" x14ac:dyDescent="0.2">
      <c r="O53217" s="62"/>
    </row>
    <row r="53218" spans="15:15" x14ac:dyDescent="0.2">
      <c r="O53218" s="62"/>
    </row>
    <row r="53219" spans="15:15" x14ac:dyDescent="0.2">
      <c r="O53219" s="62"/>
    </row>
    <row r="53220" spans="15:15" x14ac:dyDescent="0.2">
      <c r="O53220" s="62"/>
    </row>
    <row r="53221" spans="15:15" x14ac:dyDescent="0.2">
      <c r="O53221" s="62"/>
    </row>
    <row r="53222" spans="15:15" x14ac:dyDescent="0.2">
      <c r="O53222" s="62"/>
    </row>
    <row r="53223" spans="15:15" x14ac:dyDescent="0.2">
      <c r="O53223" s="62"/>
    </row>
    <row r="53224" spans="15:15" x14ac:dyDescent="0.2">
      <c r="O53224" s="62"/>
    </row>
    <row r="53225" spans="15:15" x14ac:dyDescent="0.2">
      <c r="O53225" s="62"/>
    </row>
    <row r="53226" spans="15:15" x14ac:dyDescent="0.2">
      <c r="O53226" s="62"/>
    </row>
    <row r="53227" spans="15:15" x14ac:dyDescent="0.2">
      <c r="O53227" s="62"/>
    </row>
    <row r="53228" spans="15:15" x14ac:dyDescent="0.2">
      <c r="O53228" s="62"/>
    </row>
    <row r="53229" spans="15:15" x14ac:dyDescent="0.2">
      <c r="O53229" s="62"/>
    </row>
    <row r="53230" spans="15:15" x14ac:dyDescent="0.2">
      <c r="O53230" s="62"/>
    </row>
    <row r="53231" spans="15:15" x14ac:dyDescent="0.2">
      <c r="O53231" s="62"/>
    </row>
    <row r="53232" spans="15:15" x14ac:dyDescent="0.2">
      <c r="O53232" s="62"/>
    </row>
    <row r="53233" spans="15:15" x14ac:dyDescent="0.2">
      <c r="O53233" s="62"/>
    </row>
    <row r="53234" spans="15:15" x14ac:dyDescent="0.2">
      <c r="O53234" s="62"/>
    </row>
    <row r="53235" spans="15:15" x14ac:dyDescent="0.2">
      <c r="O53235" s="62"/>
    </row>
    <row r="53236" spans="15:15" x14ac:dyDescent="0.2">
      <c r="O53236" s="62"/>
    </row>
    <row r="53237" spans="15:15" x14ac:dyDescent="0.2">
      <c r="O53237" s="62"/>
    </row>
    <row r="53238" spans="15:15" x14ac:dyDescent="0.2">
      <c r="O53238" s="62"/>
    </row>
    <row r="53239" spans="15:15" x14ac:dyDescent="0.2">
      <c r="O53239" s="62"/>
    </row>
    <row r="53240" spans="15:15" x14ac:dyDescent="0.2">
      <c r="O53240" s="62"/>
    </row>
    <row r="53241" spans="15:15" x14ac:dyDescent="0.2">
      <c r="O53241" s="62"/>
    </row>
    <row r="53242" spans="15:15" x14ac:dyDescent="0.2">
      <c r="O53242" s="62"/>
    </row>
    <row r="53243" spans="15:15" x14ac:dyDescent="0.2">
      <c r="O53243" s="62"/>
    </row>
    <row r="53244" spans="15:15" x14ac:dyDescent="0.2">
      <c r="O53244" s="62"/>
    </row>
    <row r="53245" spans="15:15" x14ac:dyDescent="0.2">
      <c r="O53245" s="62"/>
    </row>
    <row r="53246" spans="15:15" x14ac:dyDescent="0.2">
      <c r="O53246" s="62"/>
    </row>
    <row r="53247" spans="15:15" x14ac:dyDescent="0.2">
      <c r="O53247" s="62"/>
    </row>
    <row r="53248" spans="15:15" x14ac:dyDescent="0.2">
      <c r="O53248" s="62"/>
    </row>
    <row r="53249" spans="15:15" x14ac:dyDescent="0.2">
      <c r="O53249" s="62"/>
    </row>
    <row r="53250" spans="15:15" x14ac:dyDescent="0.2">
      <c r="O53250" s="62"/>
    </row>
    <row r="53251" spans="15:15" x14ac:dyDescent="0.2">
      <c r="O53251" s="62"/>
    </row>
    <row r="53252" spans="15:15" x14ac:dyDescent="0.2">
      <c r="O53252" s="62"/>
    </row>
    <row r="53253" spans="15:15" x14ac:dyDescent="0.2">
      <c r="O53253" s="62"/>
    </row>
    <row r="53254" spans="15:15" x14ac:dyDescent="0.2">
      <c r="O53254" s="62"/>
    </row>
    <row r="53255" spans="15:15" x14ac:dyDescent="0.2">
      <c r="O53255" s="62"/>
    </row>
    <row r="53256" spans="15:15" x14ac:dyDescent="0.2">
      <c r="O53256" s="62"/>
    </row>
    <row r="53257" spans="15:15" x14ac:dyDescent="0.2">
      <c r="O53257" s="62"/>
    </row>
    <row r="53258" spans="15:15" x14ac:dyDescent="0.2">
      <c r="O53258" s="62"/>
    </row>
    <row r="53259" spans="15:15" x14ac:dyDescent="0.2">
      <c r="O53259" s="62"/>
    </row>
    <row r="53260" spans="15:15" x14ac:dyDescent="0.2">
      <c r="O53260" s="62"/>
    </row>
    <row r="53261" spans="15:15" x14ac:dyDescent="0.2">
      <c r="O53261" s="62"/>
    </row>
    <row r="53262" spans="15:15" x14ac:dyDescent="0.2">
      <c r="O53262" s="62"/>
    </row>
    <row r="53263" spans="15:15" x14ac:dyDescent="0.2">
      <c r="O53263" s="62"/>
    </row>
    <row r="53264" spans="15:15" x14ac:dyDescent="0.2">
      <c r="O53264" s="62"/>
    </row>
    <row r="53265" spans="15:15" x14ac:dyDescent="0.2">
      <c r="O53265" s="62"/>
    </row>
    <row r="53266" spans="15:15" x14ac:dyDescent="0.2">
      <c r="O53266" s="62"/>
    </row>
    <row r="53267" spans="15:15" x14ac:dyDescent="0.2">
      <c r="O53267" s="62"/>
    </row>
    <row r="53268" spans="15:15" x14ac:dyDescent="0.2">
      <c r="O53268" s="62"/>
    </row>
    <row r="53269" spans="15:15" x14ac:dyDescent="0.2">
      <c r="O53269" s="62"/>
    </row>
    <row r="53270" spans="15:15" x14ac:dyDescent="0.2">
      <c r="O53270" s="62"/>
    </row>
    <row r="53271" spans="15:15" x14ac:dyDescent="0.2">
      <c r="O53271" s="62"/>
    </row>
    <row r="53272" spans="15:15" x14ac:dyDescent="0.2">
      <c r="O53272" s="62"/>
    </row>
    <row r="53273" spans="15:15" x14ac:dyDescent="0.2">
      <c r="O53273" s="62"/>
    </row>
    <row r="53274" spans="15:15" x14ac:dyDescent="0.2">
      <c r="O53274" s="62"/>
    </row>
    <row r="53275" spans="15:15" x14ac:dyDescent="0.2">
      <c r="O53275" s="62"/>
    </row>
    <row r="53276" spans="15:15" x14ac:dyDescent="0.2">
      <c r="O53276" s="62"/>
    </row>
    <row r="53277" spans="15:15" x14ac:dyDescent="0.2">
      <c r="O53277" s="62"/>
    </row>
    <row r="53278" spans="15:15" x14ac:dyDescent="0.2">
      <c r="O53278" s="62"/>
    </row>
    <row r="53279" spans="15:15" x14ac:dyDescent="0.2">
      <c r="O53279" s="62"/>
    </row>
    <row r="53280" spans="15:15" x14ac:dyDescent="0.2">
      <c r="O53280" s="62"/>
    </row>
    <row r="53281" spans="15:15" x14ac:dyDescent="0.2">
      <c r="O53281" s="62"/>
    </row>
    <row r="53282" spans="15:15" x14ac:dyDescent="0.2">
      <c r="O53282" s="62"/>
    </row>
    <row r="53283" spans="15:15" x14ac:dyDescent="0.2">
      <c r="O53283" s="62"/>
    </row>
    <row r="53284" spans="15:15" x14ac:dyDescent="0.2">
      <c r="O53284" s="62"/>
    </row>
    <row r="53285" spans="15:15" x14ac:dyDescent="0.2">
      <c r="O53285" s="62"/>
    </row>
    <row r="53286" spans="15:15" x14ac:dyDescent="0.2">
      <c r="O53286" s="62"/>
    </row>
    <row r="53287" spans="15:15" x14ac:dyDescent="0.2">
      <c r="O53287" s="62"/>
    </row>
    <row r="53288" spans="15:15" x14ac:dyDescent="0.2">
      <c r="O53288" s="62"/>
    </row>
    <row r="53289" spans="15:15" x14ac:dyDescent="0.2">
      <c r="O53289" s="62"/>
    </row>
    <row r="53290" spans="15:15" x14ac:dyDescent="0.2">
      <c r="O53290" s="62"/>
    </row>
    <row r="53291" spans="15:15" x14ac:dyDescent="0.2">
      <c r="O53291" s="62"/>
    </row>
    <row r="53292" spans="15:15" x14ac:dyDescent="0.2">
      <c r="O53292" s="62"/>
    </row>
    <row r="53293" spans="15:15" x14ac:dyDescent="0.2">
      <c r="O53293" s="62"/>
    </row>
    <row r="53294" spans="15:15" x14ac:dyDescent="0.2">
      <c r="O53294" s="62"/>
    </row>
    <row r="53295" spans="15:15" x14ac:dyDescent="0.2">
      <c r="O53295" s="62"/>
    </row>
    <row r="53296" spans="15:15" x14ac:dyDescent="0.2">
      <c r="O53296" s="62"/>
    </row>
    <row r="53297" spans="15:15" x14ac:dyDescent="0.2">
      <c r="O53297" s="62"/>
    </row>
    <row r="53298" spans="15:15" x14ac:dyDescent="0.2">
      <c r="O53298" s="62"/>
    </row>
    <row r="53299" spans="15:15" x14ac:dyDescent="0.2">
      <c r="O53299" s="62"/>
    </row>
    <row r="53300" spans="15:15" x14ac:dyDescent="0.2">
      <c r="O53300" s="62"/>
    </row>
    <row r="53301" spans="15:15" x14ac:dyDescent="0.2">
      <c r="O53301" s="62"/>
    </row>
    <row r="53302" spans="15:15" x14ac:dyDescent="0.2">
      <c r="O53302" s="62"/>
    </row>
    <row r="53303" spans="15:15" x14ac:dyDescent="0.2">
      <c r="O53303" s="62"/>
    </row>
    <row r="53304" spans="15:15" x14ac:dyDescent="0.2">
      <c r="O53304" s="62"/>
    </row>
    <row r="53305" spans="15:15" x14ac:dyDescent="0.2">
      <c r="O53305" s="62"/>
    </row>
    <row r="53306" spans="15:15" x14ac:dyDescent="0.2">
      <c r="O53306" s="62"/>
    </row>
    <row r="53307" spans="15:15" x14ac:dyDescent="0.2">
      <c r="O53307" s="62"/>
    </row>
    <row r="53308" spans="15:15" x14ac:dyDescent="0.2">
      <c r="O53308" s="62"/>
    </row>
    <row r="53309" spans="15:15" x14ac:dyDescent="0.2">
      <c r="O53309" s="62"/>
    </row>
    <row r="53310" spans="15:15" x14ac:dyDescent="0.2">
      <c r="O53310" s="62"/>
    </row>
    <row r="53311" spans="15:15" x14ac:dyDescent="0.2">
      <c r="O53311" s="62"/>
    </row>
    <row r="53312" spans="15:15" x14ac:dyDescent="0.2">
      <c r="O53312" s="62"/>
    </row>
    <row r="53313" spans="15:15" x14ac:dyDescent="0.2">
      <c r="O53313" s="62"/>
    </row>
    <row r="53314" spans="15:15" x14ac:dyDescent="0.2">
      <c r="O53314" s="62"/>
    </row>
    <row r="53315" spans="15:15" x14ac:dyDescent="0.2">
      <c r="O53315" s="62"/>
    </row>
    <row r="53316" spans="15:15" x14ac:dyDescent="0.2">
      <c r="O53316" s="62"/>
    </row>
    <row r="53317" spans="15:15" x14ac:dyDescent="0.2">
      <c r="O53317" s="62"/>
    </row>
    <row r="53318" spans="15:15" x14ac:dyDescent="0.2">
      <c r="O53318" s="62"/>
    </row>
    <row r="53319" spans="15:15" x14ac:dyDescent="0.2">
      <c r="O53319" s="62"/>
    </row>
    <row r="53320" spans="15:15" x14ac:dyDescent="0.2">
      <c r="O53320" s="62"/>
    </row>
    <row r="53321" spans="15:15" x14ac:dyDescent="0.2">
      <c r="O53321" s="62"/>
    </row>
    <row r="53322" spans="15:15" x14ac:dyDescent="0.2">
      <c r="O53322" s="62"/>
    </row>
    <row r="53323" spans="15:15" x14ac:dyDescent="0.2">
      <c r="O53323" s="62"/>
    </row>
    <row r="53324" spans="15:15" x14ac:dyDescent="0.2">
      <c r="O53324" s="62"/>
    </row>
    <row r="53325" spans="15:15" x14ac:dyDescent="0.2">
      <c r="O53325" s="62"/>
    </row>
    <row r="53326" spans="15:15" x14ac:dyDescent="0.2">
      <c r="O53326" s="62"/>
    </row>
    <row r="53327" spans="15:15" x14ac:dyDescent="0.2">
      <c r="O53327" s="62"/>
    </row>
    <row r="53328" spans="15:15" x14ac:dyDescent="0.2">
      <c r="O53328" s="62"/>
    </row>
    <row r="53329" spans="15:15" x14ac:dyDescent="0.2">
      <c r="O53329" s="62"/>
    </row>
    <row r="53330" spans="15:15" x14ac:dyDescent="0.2">
      <c r="O53330" s="62"/>
    </row>
    <row r="53331" spans="15:15" x14ac:dyDescent="0.2">
      <c r="O53331" s="62"/>
    </row>
    <row r="53332" spans="15:15" x14ac:dyDescent="0.2">
      <c r="O53332" s="62"/>
    </row>
    <row r="53333" spans="15:15" x14ac:dyDescent="0.2">
      <c r="O53333" s="62"/>
    </row>
    <row r="53334" spans="15:15" x14ac:dyDescent="0.2">
      <c r="O53334" s="62"/>
    </row>
    <row r="53335" spans="15:15" x14ac:dyDescent="0.2">
      <c r="O53335" s="62"/>
    </row>
    <row r="53336" spans="15:15" x14ac:dyDescent="0.2">
      <c r="O53336" s="62"/>
    </row>
    <row r="53337" spans="15:15" x14ac:dyDescent="0.2">
      <c r="O53337" s="62"/>
    </row>
    <row r="53338" spans="15:15" x14ac:dyDescent="0.2">
      <c r="O53338" s="62"/>
    </row>
    <row r="53339" spans="15:15" x14ac:dyDescent="0.2">
      <c r="O53339" s="62"/>
    </row>
    <row r="53340" spans="15:15" x14ac:dyDescent="0.2">
      <c r="O53340" s="62"/>
    </row>
    <row r="53341" spans="15:15" x14ac:dyDescent="0.2">
      <c r="O53341" s="62"/>
    </row>
    <row r="53342" spans="15:15" x14ac:dyDescent="0.2">
      <c r="O53342" s="62"/>
    </row>
    <row r="53343" spans="15:15" x14ac:dyDescent="0.2">
      <c r="O53343" s="62"/>
    </row>
    <row r="53344" spans="15:15" x14ac:dyDescent="0.2">
      <c r="O53344" s="62"/>
    </row>
    <row r="53345" spans="15:15" x14ac:dyDescent="0.2">
      <c r="O53345" s="62"/>
    </row>
    <row r="53346" spans="15:15" x14ac:dyDescent="0.2">
      <c r="O53346" s="62"/>
    </row>
    <row r="53347" spans="15:15" x14ac:dyDescent="0.2">
      <c r="O53347" s="62"/>
    </row>
    <row r="53348" spans="15:15" x14ac:dyDescent="0.2">
      <c r="O53348" s="62"/>
    </row>
    <row r="53349" spans="15:15" x14ac:dyDescent="0.2">
      <c r="O53349" s="62"/>
    </row>
    <row r="53350" spans="15:15" x14ac:dyDescent="0.2">
      <c r="O53350" s="62"/>
    </row>
    <row r="53351" spans="15:15" x14ac:dyDescent="0.2">
      <c r="O53351" s="62"/>
    </row>
    <row r="53352" spans="15:15" x14ac:dyDescent="0.2">
      <c r="O53352" s="62"/>
    </row>
    <row r="53353" spans="15:15" x14ac:dyDescent="0.2">
      <c r="O53353" s="62"/>
    </row>
    <row r="53354" spans="15:15" x14ac:dyDescent="0.2">
      <c r="O53354" s="62"/>
    </row>
    <row r="53355" spans="15:15" x14ac:dyDescent="0.2">
      <c r="O53355" s="62"/>
    </row>
    <row r="53356" spans="15:15" x14ac:dyDescent="0.2">
      <c r="O53356" s="62"/>
    </row>
    <row r="53357" spans="15:15" x14ac:dyDescent="0.2">
      <c r="O53357" s="62"/>
    </row>
    <row r="53358" spans="15:15" x14ac:dyDescent="0.2">
      <c r="O53358" s="62"/>
    </row>
    <row r="53359" spans="15:15" x14ac:dyDescent="0.2">
      <c r="O53359" s="62"/>
    </row>
    <row r="53360" spans="15:15" x14ac:dyDescent="0.2">
      <c r="O53360" s="62"/>
    </row>
    <row r="53361" spans="15:15" x14ac:dyDescent="0.2">
      <c r="O53361" s="62"/>
    </row>
    <row r="53362" spans="15:15" x14ac:dyDescent="0.2">
      <c r="O53362" s="62"/>
    </row>
    <row r="53363" spans="15:15" x14ac:dyDescent="0.2">
      <c r="O53363" s="62"/>
    </row>
    <row r="53364" spans="15:15" x14ac:dyDescent="0.2">
      <c r="O53364" s="62"/>
    </row>
    <row r="53365" spans="15:15" x14ac:dyDescent="0.2">
      <c r="O53365" s="62"/>
    </row>
    <row r="53366" spans="15:15" x14ac:dyDescent="0.2">
      <c r="O53366" s="62"/>
    </row>
    <row r="53367" spans="15:15" x14ac:dyDescent="0.2">
      <c r="O53367" s="62"/>
    </row>
    <row r="53368" spans="15:15" x14ac:dyDescent="0.2">
      <c r="O53368" s="62"/>
    </row>
    <row r="53369" spans="15:15" x14ac:dyDescent="0.2">
      <c r="O53369" s="62"/>
    </row>
    <row r="53370" spans="15:15" x14ac:dyDescent="0.2">
      <c r="O53370" s="62"/>
    </row>
    <row r="53371" spans="15:15" x14ac:dyDescent="0.2">
      <c r="O53371" s="62"/>
    </row>
    <row r="53372" spans="15:15" x14ac:dyDescent="0.2">
      <c r="O53372" s="62"/>
    </row>
    <row r="53373" spans="15:15" x14ac:dyDescent="0.2">
      <c r="O53373" s="62"/>
    </row>
    <row r="53374" spans="15:15" x14ac:dyDescent="0.2">
      <c r="O53374" s="62"/>
    </row>
    <row r="53375" spans="15:15" x14ac:dyDescent="0.2">
      <c r="O53375" s="62"/>
    </row>
    <row r="53376" spans="15:15" x14ac:dyDescent="0.2">
      <c r="O53376" s="62"/>
    </row>
    <row r="53377" spans="15:15" x14ac:dyDescent="0.2">
      <c r="O53377" s="62"/>
    </row>
    <row r="53378" spans="15:15" x14ac:dyDescent="0.2">
      <c r="O53378" s="62"/>
    </row>
    <row r="53379" spans="15:15" x14ac:dyDescent="0.2">
      <c r="O53379" s="62"/>
    </row>
    <row r="53380" spans="15:15" x14ac:dyDescent="0.2">
      <c r="O53380" s="62"/>
    </row>
    <row r="53381" spans="15:15" x14ac:dyDescent="0.2">
      <c r="O53381" s="62"/>
    </row>
    <row r="53382" spans="15:15" x14ac:dyDescent="0.2">
      <c r="O53382" s="62"/>
    </row>
    <row r="53383" spans="15:15" x14ac:dyDescent="0.2">
      <c r="O53383" s="62"/>
    </row>
    <row r="53384" spans="15:15" x14ac:dyDescent="0.2">
      <c r="O53384" s="62"/>
    </row>
    <row r="53385" spans="15:15" x14ac:dyDescent="0.2">
      <c r="O53385" s="62"/>
    </row>
    <row r="53386" spans="15:15" x14ac:dyDescent="0.2">
      <c r="O53386" s="62"/>
    </row>
    <row r="53387" spans="15:15" x14ac:dyDescent="0.2">
      <c r="O53387" s="62"/>
    </row>
    <row r="53388" spans="15:15" x14ac:dyDescent="0.2">
      <c r="O53388" s="62"/>
    </row>
    <row r="53389" spans="15:15" x14ac:dyDescent="0.2">
      <c r="O53389" s="62"/>
    </row>
    <row r="53390" spans="15:15" x14ac:dyDescent="0.2">
      <c r="O53390" s="62"/>
    </row>
    <row r="53391" spans="15:15" x14ac:dyDescent="0.2">
      <c r="O53391" s="62"/>
    </row>
    <row r="53392" spans="15:15" x14ac:dyDescent="0.2">
      <c r="O53392" s="62"/>
    </row>
    <row r="53393" spans="15:15" x14ac:dyDescent="0.2">
      <c r="O53393" s="62"/>
    </row>
    <row r="53394" spans="15:15" x14ac:dyDescent="0.2">
      <c r="O53394" s="62"/>
    </row>
    <row r="53395" spans="15:15" x14ac:dyDescent="0.2">
      <c r="O53395" s="62"/>
    </row>
    <row r="53396" spans="15:15" x14ac:dyDescent="0.2">
      <c r="O53396" s="62"/>
    </row>
    <row r="53397" spans="15:15" x14ac:dyDescent="0.2">
      <c r="O53397" s="62"/>
    </row>
    <row r="53398" spans="15:15" x14ac:dyDescent="0.2">
      <c r="O53398" s="62"/>
    </row>
    <row r="53399" spans="15:15" x14ac:dyDescent="0.2">
      <c r="O53399" s="62"/>
    </row>
    <row r="53400" spans="15:15" x14ac:dyDescent="0.2">
      <c r="O53400" s="62"/>
    </row>
    <row r="53401" spans="15:15" x14ac:dyDescent="0.2">
      <c r="O53401" s="62"/>
    </row>
    <row r="53402" spans="15:15" x14ac:dyDescent="0.2">
      <c r="O53402" s="62"/>
    </row>
    <row r="53403" spans="15:15" x14ac:dyDescent="0.2">
      <c r="O53403" s="62"/>
    </row>
    <row r="53404" spans="15:15" x14ac:dyDescent="0.2">
      <c r="O53404" s="62"/>
    </row>
    <row r="53405" spans="15:15" x14ac:dyDescent="0.2">
      <c r="O53405" s="62"/>
    </row>
    <row r="53406" spans="15:15" x14ac:dyDescent="0.2">
      <c r="O53406" s="62"/>
    </row>
    <row r="53407" spans="15:15" x14ac:dyDescent="0.2">
      <c r="O53407" s="62"/>
    </row>
    <row r="53408" spans="15:15" x14ac:dyDescent="0.2">
      <c r="O53408" s="62"/>
    </row>
    <row r="53409" spans="15:15" x14ac:dyDescent="0.2">
      <c r="O53409" s="62"/>
    </row>
    <row r="53410" spans="15:15" x14ac:dyDescent="0.2">
      <c r="O53410" s="62"/>
    </row>
    <row r="53411" spans="15:15" x14ac:dyDescent="0.2">
      <c r="O53411" s="62"/>
    </row>
    <row r="53412" spans="15:15" x14ac:dyDescent="0.2">
      <c r="O53412" s="62"/>
    </row>
    <row r="53413" spans="15:15" x14ac:dyDescent="0.2">
      <c r="O53413" s="62"/>
    </row>
    <row r="53414" spans="15:15" x14ac:dyDescent="0.2">
      <c r="O53414" s="62"/>
    </row>
    <row r="53415" spans="15:15" x14ac:dyDescent="0.2">
      <c r="O53415" s="62"/>
    </row>
    <row r="53416" spans="15:15" x14ac:dyDescent="0.2">
      <c r="O53416" s="62"/>
    </row>
    <row r="53417" spans="15:15" x14ac:dyDescent="0.2">
      <c r="O53417" s="62"/>
    </row>
    <row r="53418" spans="15:15" x14ac:dyDescent="0.2">
      <c r="O53418" s="62"/>
    </row>
    <row r="53419" spans="15:15" x14ac:dyDescent="0.2">
      <c r="O53419" s="62"/>
    </row>
    <row r="53420" spans="15:15" x14ac:dyDescent="0.2">
      <c r="O53420" s="62"/>
    </row>
    <row r="53421" spans="15:15" x14ac:dyDescent="0.2">
      <c r="O53421" s="62"/>
    </row>
    <row r="53422" spans="15:15" x14ac:dyDescent="0.2">
      <c r="O53422" s="62"/>
    </row>
    <row r="53423" spans="15:15" x14ac:dyDescent="0.2">
      <c r="O53423" s="62"/>
    </row>
    <row r="53424" spans="15:15" x14ac:dyDescent="0.2">
      <c r="O53424" s="62"/>
    </row>
    <row r="53425" spans="15:15" x14ac:dyDescent="0.2">
      <c r="O53425" s="62"/>
    </row>
    <row r="53426" spans="15:15" x14ac:dyDescent="0.2">
      <c r="O53426" s="62"/>
    </row>
    <row r="53427" spans="15:15" x14ac:dyDescent="0.2">
      <c r="O53427" s="62"/>
    </row>
    <row r="53428" spans="15:15" x14ac:dyDescent="0.2">
      <c r="O53428" s="62"/>
    </row>
    <row r="53429" spans="15:15" x14ac:dyDescent="0.2">
      <c r="O53429" s="62"/>
    </row>
    <row r="53430" spans="15:15" x14ac:dyDescent="0.2">
      <c r="O53430" s="62"/>
    </row>
    <row r="53431" spans="15:15" x14ac:dyDescent="0.2">
      <c r="O53431" s="62"/>
    </row>
    <row r="53432" spans="15:15" x14ac:dyDescent="0.2">
      <c r="O53432" s="62"/>
    </row>
    <row r="53433" spans="15:15" x14ac:dyDescent="0.2">
      <c r="O53433" s="62"/>
    </row>
    <row r="53434" spans="15:15" x14ac:dyDescent="0.2">
      <c r="O53434" s="62"/>
    </row>
    <row r="53435" spans="15:15" x14ac:dyDescent="0.2">
      <c r="O53435" s="62"/>
    </row>
    <row r="53436" spans="15:15" x14ac:dyDescent="0.2">
      <c r="O53436" s="62"/>
    </row>
    <row r="53437" spans="15:15" x14ac:dyDescent="0.2">
      <c r="O53437" s="62"/>
    </row>
    <row r="53438" spans="15:15" x14ac:dyDescent="0.2">
      <c r="O53438" s="62"/>
    </row>
    <row r="53439" spans="15:15" x14ac:dyDescent="0.2">
      <c r="O53439" s="62"/>
    </row>
    <row r="53440" spans="15:15" x14ac:dyDescent="0.2">
      <c r="O53440" s="62"/>
    </row>
    <row r="53441" spans="15:15" x14ac:dyDescent="0.2">
      <c r="O53441" s="62"/>
    </row>
    <row r="53442" spans="15:15" x14ac:dyDescent="0.2">
      <c r="O53442" s="62"/>
    </row>
    <row r="53443" spans="15:15" x14ac:dyDescent="0.2">
      <c r="O53443" s="62"/>
    </row>
    <row r="53444" spans="15:15" x14ac:dyDescent="0.2">
      <c r="O53444" s="62"/>
    </row>
    <row r="53445" spans="15:15" x14ac:dyDescent="0.2">
      <c r="O53445" s="62"/>
    </row>
    <row r="53446" spans="15:15" x14ac:dyDescent="0.2">
      <c r="O53446" s="62"/>
    </row>
    <row r="53447" spans="15:15" x14ac:dyDescent="0.2">
      <c r="O53447" s="62"/>
    </row>
    <row r="53448" spans="15:15" x14ac:dyDescent="0.2">
      <c r="O53448" s="62"/>
    </row>
    <row r="53449" spans="15:15" x14ac:dyDescent="0.2">
      <c r="O53449" s="62"/>
    </row>
    <row r="53450" spans="15:15" x14ac:dyDescent="0.2">
      <c r="O53450" s="62"/>
    </row>
    <row r="53451" spans="15:15" x14ac:dyDescent="0.2">
      <c r="O53451" s="62"/>
    </row>
    <row r="53452" spans="15:15" x14ac:dyDescent="0.2">
      <c r="O53452" s="62"/>
    </row>
    <row r="53453" spans="15:15" x14ac:dyDescent="0.2">
      <c r="O53453" s="62"/>
    </row>
    <row r="53454" spans="15:15" x14ac:dyDescent="0.2">
      <c r="O53454" s="62"/>
    </row>
    <row r="53455" spans="15:15" x14ac:dyDescent="0.2">
      <c r="O53455" s="62"/>
    </row>
    <row r="53456" spans="15:15" x14ac:dyDescent="0.2">
      <c r="O53456" s="62"/>
    </row>
    <row r="53457" spans="15:15" x14ac:dyDescent="0.2">
      <c r="O53457" s="62"/>
    </row>
    <row r="53458" spans="15:15" x14ac:dyDescent="0.2">
      <c r="O53458" s="62"/>
    </row>
    <row r="53459" spans="15:15" x14ac:dyDescent="0.2">
      <c r="O53459" s="62"/>
    </row>
    <row r="53460" spans="15:15" x14ac:dyDescent="0.2">
      <c r="O53460" s="62"/>
    </row>
    <row r="53461" spans="15:15" x14ac:dyDescent="0.2">
      <c r="O53461" s="62"/>
    </row>
    <row r="53462" spans="15:15" x14ac:dyDescent="0.2">
      <c r="O53462" s="62"/>
    </row>
    <row r="53463" spans="15:15" x14ac:dyDescent="0.2">
      <c r="O53463" s="62"/>
    </row>
    <row r="53464" spans="15:15" x14ac:dyDescent="0.2">
      <c r="O53464" s="62"/>
    </row>
    <row r="53465" spans="15:15" x14ac:dyDescent="0.2">
      <c r="O53465" s="62"/>
    </row>
    <row r="53466" spans="15:15" x14ac:dyDescent="0.2">
      <c r="O53466" s="62"/>
    </row>
    <row r="53467" spans="15:15" x14ac:dyDescent="0.2">
      <c r="O53467" s="62"/>
    </row>
    <row r="53468" spans="15:15" x14ac:dyDescent="0.2">
      <c r="O53468" s="62"/>
    </row>
    <row r="53469" spans="15:15" x14ac:dyDescent="0.2">
      <c r="O53469" s="62"/>
    </row>
    <row r="53470" spans="15:15" x14ac:dyDescent="0.2">
      <c r="O53470" s="62"/>
    </row>
    <row r="53471" spans="15:15" x14ac:dyDescent="0.2">
      <c r="O53471" s="62"/>
    </row>
    <row r="53472" spans="15:15" x14ac:dyDescent="0.2">
      <c r="O53472" s="62"/>
    </row>
    <row r="53473" spans="15:15" x14ac:dyDescent="0.2">
      <c r="O53473" s="62"/>
    </row>
    <row r="53474" spans="15:15" x14ac:dyDescent="0.2">
      <c r="O53474" s="62"/>
    </row>
    <row r="53475" spans="15:15" x14ac:dyDescent="0.2">
      <c r="O53475" s="62"/>
    </row>
    <row r="53476" spans="15:15" x14ac:dyDescent="0.2">
      <c r="O53476" s="62"/>
    </row>
    <row r="53477" spans="15:15" x14ac:dyDescent="0.2">
      <c r="O53477" s="62"/>
    </row>
    <row r="53478" spans="15:15" x14ac:dyDescent="0.2">
      <c r="O53478" s="62"/>
    </row>
    <row r="53479" spans="15:15" x14ac:dyDescent="0.2">
      <c r="O53479" s="62"/>
    </row>
    <row r="53480" spans="15:15" x14ac:dyDescent="0.2">
      <c r="O53480" s="62"/>
    </row>
    <row r="53481" spans="15:15" x14ac:dyDescent="0.2">
      <c r="O53481" s="62"/>
    </row>
    <row r="53482" spans="15:15" x14ac:dyDescent="0.2">
      <c r="O53482" s="62"/>
    </row>
    <row r="53483" spans="15:15" x14ac:dyDescent="0.2">
      <c r="O53483" s="62"/>
    </row>
    <row r="53484" spans="15:15" x14ac:dyDescent="0.2">
      <c r="O53484" s="62"/>
    </row>
    <row r="53485" spans="15:15" x14ac:dyDescent="0.2">
      <c r="O53485" s="62"/>
    </row>
    <row r="53486" spans="15:15" x14ac:dyDescent="0.2">
      <c r="O53486" s="62"/>
    </row>
    <row r="53487" spans="15:15" x14ac:dyDescent="0.2">
      <c r="O53487" s="62"/>
    </row>
    <row r="53488" spans="15:15" x14ac:dyDescent="0.2">
      <c r="O53488" s="62"/>
    </row>
    <row r="53489" spans="15:15" x14ac:dyDescent="0.2">
      <c r="O53489" s="62"/>
    </row>
    <row r="53490" spans="15:15" x14ac:dyDescent="0.2">
      <c r="O53490" s="62"/>
    </row>
    <row r="53491" spans="15:15" x14ac:dyDescent="0.2">
      <c r="O53491" s="62"/>
    </row>
    <row r="53492" spans="15:15" x14ac:dyDescent="0.2">
      <c r="O53492" s="62"/>
    </row>
    <row r="53493" spans="15:15" x14ac:dyDescent="0.2">
      <c r="O53493" s="62"/>
    </row>
    <row r="53494" spans="15:15" x14ac:dyDescent="0.2">
      <c r="O53494" s="62"/>
    </row>
    <row r="53495" spans="15:15" x14ac:dyDescent="0.2">
      <c r="O53495" s="62"/>
    </row>
    <row r="53496" spans="15:15" x14ac:dyDescent="0.2">
      <c r="O53496" s="62"/>
    </row>
    <row r="53497" spans="15:15" x14ac:dyDescent="0.2">
      <c r="O53497" s="62"/>
    </row>
    <row r="53498" spans="15:15" x14ac:dyDescent="0.2">
      <c r="O53498" s="62"/>
    </row>
    <row r="53499" spans="15:15" x14ac:dyDescent="0.2">
      <c r="O53499" s="62"/>
    </row>
    <row r="53500" spans="15:15" x14ac:dyDescent="0.2">
      <c r="O53500" s="62"/>
    </row>
    <row r="53501" spans="15:15" x14ac:dyDescent="0.2">
      <c r="O53501" s="62"/>
    </row>
    <row r="53502" spans="15:15" x14ac:dyDescent="0.2">
      <c r="O53502" s="62"/>
    </row>
    <row r="53503" spans="15:15" x14ac:dyDescent="0.2">
      <c r="O53503" s="62"/>
    </row>
    <row r="53504" spans="15:15" x14ac:dyDescent="0.2">
      <c r="O53504" s="62"/>
    </row>
    <row r="53505" spans="15:15" x14ac:dyDescent="0.2">
      <c r="O53505" s="62"/>
    </row>
    <row r="53506" spans="15:15" x14ac:dyDescent="0.2">
      <c r="O53506" s="62"/>
    </row>
    <row r="53507" spans="15:15" x14ac:dyDescent="0.2">
      <c r="O53507" s="62"/>
    </row>
    <row r="53508" spans="15:15" x14ac:dyDescent="0.2">
      <c r="O53508" s="62"/>
    </row>
    <row r="53509" spans="15:15" x14ac:dyDescent="0.2">
      <c r="O53509" s="62"/>
    </row>
    <row r="53510" spans="15:15" x14ac:dyDescent="0.2">
      <c r="O53510" s="62"/>
    </row>
    <row r="53511" spans="15:15" x14ac:dyDescent="0.2">
      <c r="O53511" s="62"/>
    </row>
    <row r="53512" spans="15:15" x14ac:dyDescent="0.2">
      <c r="O53512" s="62"/>
    </row>
    <row r="53513" spans="15:15" x14ac:dyDescent="0.2">
      <c r="O53513" s="62"/>
    </row>
    <row r="53514" spans="15:15" x14ac:dyDescent="0.2">
      <c r="O53514" s="62"/>
    </row>
    <row r="53515" spans="15:15" x14ac:dyDescent="0.2">
      <c r="O53515" s="62"/>
    </row>
    <row r="53516" spans="15:15" x14ac:dyDescent="0.2">
      <c r="O53516" s="62"/>
    </row>
    <row r="53517" spans="15:15" x14ac:dyDescent="0.2">
      <c r="O53517" s="62"/>
    </row>
    <row r="53518" spans="15:15" x14ac:dyDescent="0.2">
      <c r="O53518" s="62"/>
    </row>
    <row r="53519" spans="15:15" x14ac:dyDescent="0.2">
      <c r="O53519" s="62"/>
    </row>
    <row r="53520" spans="15:15" x14ac:dyDescent="0.2">
      <c r="O53520" s="62"/>
    </row>
    <row r="53521" spans="15:15" x14ac:dyDescent="0.2">
      <c r="O53521" s="62"/>
    </row>
    <row r="53522" spans="15:15" x14ac:dyDescent="0.2">
      <c r="O53522" s="62"/>
    </row>
    <row r="53523" spans="15:15" x14ac:dyDescent="0.2">
      <c r="O53523" s="62"/>
    </row>
    <row r="53524" spans="15:15" x14ac:dyDescent="0.2">
      <c r="O53524" s="62"/>
    </row>
    <row r="53525" spans="15:15" x14ac:dyDescent="0.2">
      <c r="O53525" s="62"/>
    </row>
    <row r="53526" spans="15:15" x14ac:dyDescent="0.2">
      <c r="O53526" s="62"/>
    </row>
    <row r="53527" spans="15:15" x14ac:dyDescent="0.2">
      <c r="O53527" s="62"/>
    </row>
    <row r="53528" spans="15:15" x14ac:dyDescent="0.2">
      <c r="O53528" s="62"/>
    </row>
    <row r="53529" spans="15:15" x14ac:dyDescent="0.2">
      <c r="O53529" s="62"/>
    </row>
    <row r="53530" spans="15:15" x14ac:dyDescent="0.2">
      <c r="O53530" s="62"/>
    </row>
    <row r="53531" spans="15:15" x14ac:dyDescent="0.2">
      <c r="O53531" s="62"/>
    </row>
    <row r="53532" spans="15:15" x14ac:dyDescent="0.2">
      <c r="O53532" s="62"/>
    </row>
    <row r="53533" spans="15:15" x14ac:dyDescent="0.2">
      <c r="O53533" s="62"/>
    </row>
    <row r="53534" spans="15:15" x14ac:dyDescent="0.2">
      <c r="O53534" s="62"/>
    </row>
    <row r="53535" spans="15:15" x14ac:dyDescent="0.2">
      <c r="O53535" s="62"/>
    </row>
    <row r="53536" spans="15:15" x14ac:dyDescent="0.2">
      <c r="O53536" s="62"/>
    </row>
    <row r="53537" spans="15:15" x14ac:dyDescent="0.2">
      <c r="O53537" s="62"/>
    </row>
    <row r="53538" spans="15:15" x14ac:dyDescent="0.2">
      <c r="O53538" s="62"/>
    </row>
    <row r="53539" spans="15:15" x14ac:dyDescent="0.2">
      <c r="O53539" s="62"/>
    </row>
    <row r="53540" spans="15:15" x14ac:dyDescent="0.2">
      <c r="O53540" s="62"/>
    </row>
    <row r="53541" spans="15:15" x14ac:dyDescent="0.2">
      <c r="O53541" s="62"/>
    </row>
    <row r="53542" spans="15:15" x14ac:dyDescent="0.2">
      <c r="O53542" s="62"/>
    </row>
    <row r="53543" spans="15:15" x14ac:dyDescent="0.2">
      <c r="O53543" s="62"/>
    </row>
    <row r="53544" spans="15:15" x14ac:dyDescent="0.2">
      <c r="O53544" s="62"/>
    </row>
    <row r="53545" spans="15:15" x14ac:dyDescent="0.2">
      <c r="O53545" s="62"/>
    </row>
    <row r="53546" spans="15:15" x14ac:dyDescent="0.2">
      <c r="O53546" s="62"/>
    </row>
    <row r="53547" spans="15:15" x14ac:dyDescent="0.2">
      <c r="O53547" s="62"/>
    </row>
    <row r="53548" spans="15:15" x14ac:dyDescent="0.2">
      <c r="O53548" s="62"/>
    </row>
    <row r="53549" spans="15:15" x14ac:dyDescent="0.2">
      <c r="O53549" s="62"/>
    </row>
    <row r="53550" spans="15:15" x14ac:dyDescent="0.2">
      <c r="O53550" s="62"/>
    </row>
    <row r="53551" spans="15:15" x14ac:dyDescent="0.2">
      <c r="O53551" s="62"/>
    </row>
    <row r="53552" spans="15:15" x14ac:dyDescent="0.2">
      <c r="O53552" s="62"/>
    </row>
    <row r="53553" spans="15:15" x14ac:dyDescent="0.2">
      <c r="O53553" s="62"/>
    </row>
    <row r="53554" spans="15:15" x14ac:dyDescent="0.2">
      <c r="O53554" s="62"/>
    </row>
    <row r="53555" spans="15:15" x14ac:dyDescent="0.2">
      <c r="O53555" s="62"/>
    </row>
    <row r="53556" spans="15:15" x14ac:dyDescent="0.2">
      <c r="O53556" s="62"/>
    </row>
    <row r="53557" spans="15:15" x14ac:dyDescent="0.2">
      <c r="O53557" s="62"/>
    </row>
    <row r="53558" spans="15:15" x14ac:dyDescent="0.2">
      <c r="O53558" s="62"/>
    </row>
    <row r="53559" spans="15:15" x14ac:dyDescent="0.2">
      <c r="O53559" s="62"/>
    </row>
    <row r="53560" spans="15:15" x14ac:dyDescent="0.2">
      <c r="O53560" s="62"/>
    </row>
    <row r="53561" spans="15:15" x14ac:dyDescent="0.2">
      <c r="O53561" s="62"/>
    </row>
    <row r="53562" spans="15:15" x14ac:dyDescent="0.2">
      <c r="O53562" s="62"/>
    </row>
    <row r="53563" spans="15:15" x14ac:dyDescent="0.2">
      <c r="O53563" s="62"/>
    </row>
    <row r="53564" spans="15:15" x14ac:dyDescent="0.2">
      <c r="O53564" s="62"/>
    </row>
    <row r="53565" spans="15:15" x14ac:dyDescent="0.2">
      <c r="O53565" s="62"/>
    </row>
    <row r="53566" spans="15:15" x14ac:dyDescent="0.2">
      <c r="O53566" s="62"/>
    </row>
    <row r="53567" spans="15:15" x14ac:dyDescent="0.2">
      <c r="O53567" s="62"/>
    </row>
    <row r="53568" spans="15:15" x14ac:dyDescent="0.2">
      <c r="O53568" s="62"/>
    </row>
    <row r="53569" spans="15:15" x14ac:dyDescent="0.2">
      <c r="O53569" s="62"/>
    </row>
    <row r="53570" spans="15:15" x14ac:dyDescent="0.2">
      <c r="O53570" s="62"/>
    </row>
    <row r="53571" spans="15:15" x14ac:dyDescent="0.2">
      <c r="O53571" s="62"/>
    </row>
    <row r="53572" spans="15:15" x14ac:dyDescent="0.2">
      <c r="O53572" s="62"/>
    </row>
    <row r="53573" spans="15:15" x14ac:dyDescent="0.2">
      <c r="O53573" s="62"/>
    </row>
    <row r="53574" spans="15:15" x14ac:dyDescent="0.2">
      <c r="O53574" s="62"/>
    </row>
    <row r="53575" spans="15:15" x14ac:dyDescent="0.2">
      <c r="O53575" s="62"/>
    </row>
    <row r="53576" spans="15:15" x14ac:dyDescent="0.2">
      <c r="O53576" s="62"/>
    </row>
    <row r="53577" spans="15:15" x14ac:dyDescent="0.2">
      <c r="O53577" s="62"/>
    </row>
    <row r="53578" spans="15:15" x14ac:dyDescent="0.2">
      <c r="O53578" s="62"/>
    </row>
    <row r="53579" spans="15:15" x14ac:dyDescent="0.2">
      <c r="O53579" s="62"/>
    </row>
    <row r="53580" spans="15:15" x14ac:dyDescent="0.2">
      <c r="O53580" s="62"/>
    </row>
    <row r="53581" spans="15:15" x14ac:dyDescent="0.2">
      <c r="O53581" s="62"/>
    </row>
    <row r="53582" spans="15:15" x14ac:dyDescent="0.2">
      <c r="O53582" s="62"/>
    </row>
    <row r="53583" spans="15:15" x14ac:dyDescent="0.2">
      <c r="O53583" s="62"/>
    </row>
    <row r="53584" spans="15:15" x14ac:dyDescent="0.2">
      <c r="O53584" s="62"/>
    </row>
    <row r="53585" spans="15:15" x14ac:dyDescent="0.2">
      <c r="O53585" s="62"/>
    </row>
    <row r="53586" spans="15:15" x14ac:dyDescent="0.2">
      <c r="O53586" s="62"/>
    </row>
    <row r="53587" spans="15:15" x14ac:dyDescent="0.2">
      <c r="O53587" s="62"/>
    </row>
    <row r="53588" spans="15:15" x14ac:dyDescent="0.2">
      <c r="O53588" s="62"/>
    </row>
    <row r="53589" spans="15:15" x14ac:dyDescent="0.2">
      <c r="O53589" s="62"/>
    </row>
    <row r="53590" spans="15:15" x14ac:dyDescent="0.2">
      <c r="O53590" s="62"/>
    </row>
    <row r="53591" spans="15:15" x14ac:dyDescent="0.2">
      <c r="O53591" s="62"/>
    </row>
    <row r="53592" spans="15:15" x14ac:dyDescent="0.2">
      <c r="O53592" s="62"/>
    </row>
    <row r="53593" spans="15:15" x14ac:dyDescent="0.2">
      <c r="O53593" s="62"/>
    </row>
    <row r="53594" spans="15:15" x14ac:dyDescent="0.2">
      <c r="O53594" s="62"/>
    </row>
    <row r="53595" spans="15:15" x14ac:dyDescent="0.2">
      <c r="O53595" s="62"/>
    </row>
    <row r="53596" spans="15:15" x14ac:dyDescent="0.2">
      <c r="O53596" s="62"/>
    </row>
    <row r="53597" spans="15:15" x14ac:dyDescent="0.2">
      <c r="O53597" s="62"/>
    </row>
    <row r="53598" spans="15:15" x14ac:dyDescent="0.2">
      <c r="O53598" s="62"/>
    </row>
    <row r="53599" spans="15:15" x14ac:dyDescent="0.2">
      <c r="O53599" s="62"/>
    </row>
    <row r="53600" spans="15:15" x14ac:dyDescent="0.2">
      <c r="O53600" s="62"/>
    </row>
    <row r="53601" spans="15:15" x14ac:dyDescent="0.2">
      <c r="O53601" s="62"/>
    </row>
    <row r="53602" spans="15:15" x14ac:dyDescent="0.2">
      <c r="O53602" s="62"/>
    </row>
    <row r="53603" spans="15:15" x14ac:dyDescent="0.2">
      <c r="O53603" s="62"/>
    </row>
    <row r="53604" spans="15:15" x14ac:dyDescent="0.2">
      <c r="O53604" s="62"/>
    </row>
    <row r="53605" spans="15:15" x14ac:dyDescent="0.2">
      <c r="O53605" s="62"/>
    </row>
    <row r="53606" spans="15:15" x14ac:dyDescent="0.2">
      <c r="O53606" s="62"/>
    </row>
    <row r="53607" spans="15:15" x14ac:dyDescent="0.2">
      <c r="O53607" s="62"/>
    </row>
    <row r="53608" spans="15:15" x14ac:dyDescent="0.2">
      <c r="O53608" s="62"/>
    </row>
    <row r="53609" spans="15:15" x14ac:dyDescent="0.2">
      <c r="O53609" s="62"/>
    </row>
    <row r="53610" spans="15:15" x14ac:dyDescent="0.2">
      <c r="O53610" s="62"/>
    </row>
    <row r="53611" spans="15:15" x14ac:dyDescent="0.2">
      <c r="O53611" s="62"/>
    </row>
    <row r="53612" spans="15:15" x14ac:dyDescent="0.2">
      <c r="O53612" s="62"/>
    </row>
    <row r="53613" spans="15:15" x14ac:dyDescent="0.2">
      <c r="O53613" s="62"/>
    </row>
    <row r="53614" spans="15:15" x14ac:dyDescent="0.2">
      <c r="O53614" s="62"/>
    </row>
    <row r="53615" spans="15:15" x14ac:dyDescent="0.2">
      <c r="O53615" s="62"/>
    </row>
    <row r="53616" spans="15:15" x14ac:dyDescent="0.2">
      <c r="O53616" s="62"/>
    </row>
    <row r="53617" spans="15:15" x14ac:dyDescent="0.2">
      <c r="O53617" s="62"/>
    </row>
    <row r="53618" spans="15:15" x14ac:dyDescent="0.2">
      <c r="O53618" s="62"/>
    </row>
    <row r="53619" spans="15:15" x14ac:dyDescent="0.2">
      <c r="O53619" s="62"/>
    </row>
    <row r="53620" spans="15:15" x14ac:dyDescent="0.2">
      <c r="O53620" s="62"/>
    </row>
    <row r="53621" spans="15:15" x14ac:dyDescent="0.2">
      <c r="O53621" s="62"/>
    </row>
    <row r="53622" spans="15:15" x14ac:dyDescent="0.2">
      <c r="O53622" s="62"/>
    </row>
    <row r="53623" spans="15:15" x14ac:dyDescent="0.2">
      <c r="O53623" s="62"/>
    </row>
    <row r="53624" spans="15:15" x14ac:dyDescent="0.2">
      <c r="O53624" s="62"/>
    </row>
    <row r="53625" spans="15:15" x14ac:dyDescent="0.2">
      <c r="O53625" s="62"/>
    </row>
    <row r="53626" spans="15:15" x14ac:dyDescent="0.2">
      <c r="O53626" s="62"/>
    </row>
    <row r="53627" spans="15:15" x14ac:dyDescent="0.2">
      <c r="O53627" s="62"/>
    </row>
    <row r="53628" spans="15:15" x14ac:dyDescent="0.2">
      <c r="O53628" s="62"/>
    </row>
    <row r="53629" spans="15:15" x14ac:dyDescent="0.2">
      <c r="O53629" s="62"/>
    </row>
    <row r="53630" spans="15:15" x14ac:dyDescent="0.2">
      <c r="O53630" s="62"/>
    </row>
    <row r="53631" spans="15:15" x14ac:dyDescent="0.2">
      <c r="O53631" s="62"/>
    </row>
    <row r="53632" spans="15:15" x14ac:dyDescent="0.2">
      <c r="O53632" s="62"/>
    </row>
    <row r="53633" spans="15:15" x14ac:dyDescent="0.2">
      <c r="O53633" s="62"/>
    </row>
    <row r="53634" spans="15:15" x14ac:dyDescent="0.2">
      <c r="O53634" s="62"/>
    </row>
    <row r="53635" spans="15:15" x14ac:dyDescent="0.2">
      <c r="O53635" s="62"/>
    </row>
    <row r="53636" spans="15:15" x14ac:dyDescent="0.2">
      <c r="O53636" s="62"/>
    </row>
    <row r="53637" spans="15:15" x14ac:dyDescent="0.2">
      <c r="O53637" s="62"/>
    </row>
    <row r="53638" spans="15:15" x14ac:dyDescent="0.2">
      <c r="O53638" s="62"/>
    </row>
    <row r="53639" spans="15:15" x14ac:dyDescent="0.2">
      <c r="O53639" s="62"/>
    </row>
    <row r="53640" spans="15:15" x14ac:dyDescent="0.2">
      <c r="O53640" s="62"/>
    </row>
    <row r="53641" spans="15:15" x14ac:dyDescent="0.2">
      <c r="O53641" s="62"/>
    </row>
    <row r="53642" spans="15:15" x14ac:dyDescent="0.2">
      <c r="O53642" s="62"/>
    </row>
    <row r="53643" spans="15:15" x14ac:dyDescent="0.2">
      <c r="O53643" s="62"/>
    </row>
    <row r="53644" spans="15:15" x14ac:dyDescent="0.2">
      <c r="O53644" s="62"/>
    </row>
    <row r="53645" spans="15:15" x14ac:dyDescent="0.2">
      <c r="O53645" s="62"/>
    </row>
    <row r="53646" spans="15:15" x14ac:dyDescent="0.2">
      <c r="O53646" s="62"/>
    </row>
    <row r="53647" spans="15:15" x14ac:dyDescent="0.2">
      <c r="O53647" s="62"/>
    </row>
    <row r="53648" spans="15:15" x14ac:dyDescent="0.2">
      <c r="O53648" s="62"/>
    </row>
    <row r="53649" spans="15:15" x14ac:dyDescent="0.2">
      <c r="O53649" s="62"/>
    </row>
    <row r="53650" spans="15:15" x14ac:dyDescent="0.2">
      <c r="O53650" s="62"/>
    </row>
    <row r="53651" spans="15:15" x14ac:dyDescent="0.2">
      <c r="O53651" s="62"/>
    </row>
    <row r="53652" spans="15:15" x14ac:dyDescent="0.2">
      <c r="O53652" s="62"/>
    </row>
    <row r="53653" spans="15:15" x14ac:dyDescent="0.2">
      <c r="O53653" s="62"/>
    </row>
    <row r="53654" spans="15:15" x14ac:dyDescent="0.2">
      <c r="O53654" s="62"/>
    </row>
    <row r="53655" spans="15:15" x14ac:dyDescent="0.2">
      <c r="O53655" s="62"/>
    </row>
    <row r="53656" spans="15:15" x14ac:dyDescent="0.2">
      <c r="O53656" s="62"/>
    </row>
    <row r="53657" spans="15:15" x14ac:dyDescent="0.2">
      <c r="O53657" s="62"/>
    </row>
    <row r="53658" spans="15:15" x14ac:dyDescent="0.2">
      <c r="O53658" s="62"/>
    </row>
    <row r="53659" spans="15:15" x14ac:dyDescent="0.2">
      <c r="O53659" s="62"/>
    </row>
    <row r="53660" spans="15:15" x14ac:dyDescent="0.2">
      <c r="O53660" s="62"/>
    </row>
    <row r="53661" spans="15:15" x14ac:dyDescent="0.2">
      <c r="O53661" s="62"/>
    </row>
    <row r="53662" spans="15:15" x14ac:dyDescent="0.2">
      <c r="O53662" s="62"/>
    </row>
    <row r="53663" spans="15:15" x14ac:dyDescent="0.2">
      <c r="O53663" s="62"/>
    </row>
    <row r="53664" spans="15:15" x14ac:dyDescent="0.2">
      <c r="O53664" s="62"/>
    </row>
    <row r="53665" spans="15:15" x14ac:dyDescent="0.2">
      <c r="O53665" s="62"/>
    </row>
    <row r="53666" spans="15:15" x14ac:dyDescent="0.2">
      <c r="O53666" s="62"/>
    </row>
    <row r="53667" spans="15:15" x14ac:dyDescent="0.2">
      <c r="O53667" s="62"/>
    </row>
    <row r="53668" spans="15:15" x14ac:dyDescent="0.2">
      <c r="O53668" s="62"/>
    </row>
    <row r="53669" spans="15:15" x14ac:dyDescent="0.2">
      <c r="O53669" s="62"/>
    </row>
    <row r="53670" spans="15:15" x14ac:dyDescent="0.2">
      <c r="O53670" s="62"/>
    </row>
    <row r="53671" spans="15:15" x14ac:dyDescent="0.2">
      <c r="O53671" s="62"/>
    </row>
    <row r="53672" spans="15:15" x14ac:dyDescent="0.2">
      <c r="O53672" s="62"/>
    </row>
    <row r="53673" spans="15:15" x14ac:dyDescent="0.2">
      <c r="O53673" s="62"/>
    </row>
    <row r="53674" spans="15:15" x14ac:dyDescent="0.2">
      <c r="O53674" s="62"/>
    </row>
    <row r="53675" spans="15:15" x14ac:dyDescent="0.2">
      <c r="O53675" s="62"/>
    </row>
    <row r="53676" spans="15:15" x14ac:dyDescent="0.2">
      <c r="O53676" s="62"/>
    </row>
    <row r="53677" spans="15:15" x14ac:dyDescent="0.2">
      <c r="O53677" s="62"/>
    </row>
    <row r="53678" spans="15:15" x14ac:dyDescent="0.2">
      <c r="O53678" s="62"/>
    </row>
    <row r="53679" spans="15:15" x14ac:dyDescent="0.2">
      <c r="O53679" s="62"/>
    </row>
    <row r="53680" spans="15:15" x14ac:dyDescent="0.2">
      <c r="O53680" s="62"/>
    </row>
    <row r="53681" spans="15:15" x14ac:dyDescent="0.2">
      <c r="O53681" s="62"/>
    </row>
    <row r="53682" spans="15:15" x14ac:dyDescent="0.2">
      <c r="O53682" s="62"/>
    </row>
    <row r="53683" spans="15:15" x14ac:dyDescent="0.2">
      <c r="O53683" s="62"/>
    </row>
    <row r="53684" spans="15:15" x14ac:dyDescent="0.2">
      <c r="O53684" s="62"/>
    </row>
    <row r="53685" spans="15:15" x14ac:dyDescent="0.2">
      <c r="O53685" s="62"/>
    </row>
    <row r="53686" spans="15:15" x14ac:dyDescent="0.2">
      <c r="O53686" s="62"/>
    </row>
    <row r="53687" spans="15:15" x14ac:dyDescent="0.2">
      <c r="O53687" s="62"/>
    </row>
    <row r="53688" spans="15:15" x14ac:dyDescent="0.2">
      <c r="O53688" s="62"/>
    </row>
    <row r="53689" spans="15:15" x14ac:dyDescent="0.2">
      <c r="O53689" s="62"/>
    </row>
    <row r="53690" spans="15:15" x14ac:dyDescent="0.2">
      <c r="O53690" s="62"/>
    </row>
    <row r="53691" spans="15:15" x14ac:dyDescent="0.2">
      <c r="O53691" s="62"/>
    </row>
    <row r="53692" spans="15:15" x14ac:dyDescent="0.2">
      <c r="O53692" s="62"/>
    </row>
    <row r="53693" spans="15:15" x14ac:dyDescent="0.2">
      <c r="O53693" s="62"/>
    </row>
    <row r="53694" spans="15:15" x14ac:dyDescent="0.2">
      <c r="O53694" s="62"/>
    </row>
    <row r="53695" spans="15:15" x14ac:dyDescent="0.2">
      <c r="O53695" s="62"/>
    </row>
    <row r="53696" spans="15:15" x14ac:dyDescent="0.2">
      <c r="O53696" s="62"/>
    </row>
    <row r="53697" spans="15:15" x14ac:dyDescent="0.2">
      <c r="O53697" s="62"/>
    </row>
    <row r="53698" spans="15:15" x14ac:dyDescent="0.2">
      <c r="O53698" s="62"/>
    </row>
    <row r="53699" spans="15:15" x14ac:dyDescent="0.2">
      <c r="O53699" s="62"/>
    </row>
    <row r="53700" spans="15:15" x14ac:dyDescent="0.2">
      <c r="O53700" s="62"/>
    </row>
    <row r="53701" spans="15:15" x14ac:dyDescent="0.2">
      <c r="O53701" s="62"/>
    </row>
    <row r="53702" spans="15:15" x14ac:dyDescent="0.2">
      <c r="O53702" s="62"/>
    </row>
    <row r="53703" spans="15:15" x14ac:dyDescent="0.2">
      <c r="O53703" s="62"/>
    </row>
    <row r="53704" spans="15:15" x14ac:dyDescent="0.2">
      <c r="O53704" s="62"/>
    </row>
    <row r="53705" spans="15:15" x14ac:dyDescent="0.2">
      <c r="O53705" s="62"/>
    </row>
    <row r="53706" spans="15:15" x14ac:dyDescent="0.2">
      <c r="O53706" s="62"/>
    </row>
    <row r="53707" spans="15:15" x14ac:dyDescent="0.2">
      <c r="O53707" s="62"/>
    </row>
    <row r="53708" spans="15:15" x14ac:dyDescent="0.2">
      <c r="O53708" s="62"/>
    </row>
    <row r="53709" spans="15:15" x14ac:dyDescent="0.2">
      <c r="O53709" s="62"/>
    </row>
    <row r="53710" spans="15:15" x14ac:dyDescent="0.2">
      <c r="O53710" s="62"/>
    </row>
    <row r="53711" spans="15:15" x14ac:dyDescent="0.2">
      <c r="O53711" s="62"/>
    </row>
    <row r="53712" spans="15:15" x14ac:dyDescent="0.2">
      <c r="O53712" s="62"/>
    </row>
    <row r="53713" spans="15:15" x14ac:dyDescent="0.2">
      <c r="O53713" s="62"/>
    </row>
    <row r="53714" spans="15:15" x14ac:dyDescent="0.2">
      <c r="O53714" s="62"/>
    </row>
    <row r="53715" spans="15:15" x14ac:dyDescent="0.2">
      <c r="O53715" s="62"/>
    </row>
    <row r="53716" spans="15:15" x14ac:dyDescent="0.2">
      <c r="O53716" s="62"/>
    </row>
    <row r="53717" spans="15:15" x14ac:dyDescent="0.2">
      <c r="O53717" s="62"/>
    </row>
    <row r="53718" spans="15:15" x14ac:dyDescent="0.2">
      <c r="O53718" s="62"/>
    </row>
    <row r="53719" spans="15:15" x14ac:dyDescent="0.2">
      <c r="O53719" s="62"/>
    </row>
    <row r="53720" spans="15:15" x14ac:dyDescent="0.2">
      <c r="O53720" s="62"/>
    </row>
    <row r="53721" spans="15:15" x14ac:dyDescent="0.2">
      <c r="O53721" s="62"/>
    </row>
    <row r="53722" spans="15:15" x14ac:dyDescent="0.2">
      <c r="O53722" s="62"/>
    </row>
    <row r="53723" spans="15:15" x14ac:dyDescent="0.2">
      <c r="O53723" s="62"/>
    </row>
    <row r="53724" spans="15:15" x14ac:dyDescent="0.2">
      <c r="O53724" s="62"/>
    </row>
    <row r="53725" spans="15:15" x14ac:dyDescent="0.2">
      <c r="O53725" s="62"/>
    </row>
    <row r="53726" spans="15:15" x14ac:dyDescent="0.2">
      <c r="O53726" s="62"/>
    </row>
    <row r="53727" spans="15:15" x14ac:dyDescent="0.2">
      <c r="O53727" s="62"/>
    </row>
    <row r="53728" spans="15:15" x14ac:dyDescent="0.2">
      <c r="O53728" s="62"/>
    </row>
    <row r="53729" spans="15:15" x14ac:dyDescent="0.2">
      <c r="O53729" s="62"/>
    </row>
    <row r="53730" spans="15:15" x14ac:dyDescent="0.2">
      <c r="O53730" s="62"/>
    </row>
    <row r="53731" spans="15:15" x14ac:dyDescent="0.2">
      <c r="O53731" s="62"/>
    </row>
    <row r="53732" spans="15:15" x14ac:dyDescent="0.2">
      <c r="O53732" s="62"/>
    </row>
    <row r="53733" spans="15:15" x14ac:dyDescent="0.2">
      <c r="O53733" s="62"/>
    </row>
    <row r="53734" spans="15:15" x14ac:dyDescent="0.2">
      <c r="O53734" s="62"/>
    </row>
    <row r="53735" spans="15:15" x14ac:dyDescent="0.2">
      <c r="O53735" s="62"/>
    </row>
    <row r="53736" spans="15:15" x14ac:dyDescent="0.2">
      <c r="O53736" s="62"/>
    </row>
    <row r="53737" spans="15:15" x14ac:dyDescent="0.2">
      <c r="O53737" s="62"/>
    </row>
    <row r="53738" spans="15:15" x14ac:dyDescent="0.2">
      <c r="O53738" s="62"/>
    </row>
    <row r="53739" spans="15:15" x14ac:dyDescent="0.2">
      <c r="O53739" s="62"/>
    </row>
    <row r="53740" spans="15:15" x14ac:dyDescent="0.2">
      <c r="O53740" s="62"/>
    </row>
    <row r="53741" spans="15:15" x14ac:dyDescent="0.2">
      <c r="O53741" s="62"/>
    </row>
    <row r="53742" spans="15:15" x14ac:dyDescent="0.2">
      <c r="O53742" s="62"/>
    </row>
    <row r="53743" spans="15:15" x14ac:dyDescent="0.2">
      <c r="O53743" s="62"/>
    </row>
    <row r="53744" spans="15:15" x14ac:dyDescent="0.2">
      <c r="O53744" s="62"/>
    </row>
    <row r="53745" spans="15:15" x14ac:dyDescent="0.2">
      <c r="O53745" s="62"/>
    </row>
    <row r="53746" spans="15:15" x14ac:dyDescent="0.2">
      <c r="O53746" s="62"/>
    </row>
    <row r="53747" spans="15:15" x14ac:dyDescent="0.2">
      <c r="O53747" s="62"/>
    </row>
    <row r="53748" spans="15:15" x14ac:dyDescent="0.2">
      <c r="O53748" s="62"/>
    </row>
    <row r="53749" spans="15:15" x14ac:dyDescent="0.2">
      <c r="O53749" s="62"/>
    </row>
    <row r="53750" spans="15:15" x14ac:dyDescent="0.2">
      <c r="O53750" s="62"/>
    </row>
    <row r="53751" spans="15:15" x14ac:dyDescent="0.2">
      <c r="O53751" s="62"/>
    </row>
    <row r="53752" spans="15:15" x14ac:dyDescent="0.2">
      <c r="O53752" s="62"/>
    </row>
    <row r="53753" spans="15:15" x14ac:dyDescent="0.2">
      <c r="O53753" s="62"/>
    </row>
    <row r="53754" spans="15:15" x14ac:dyDescent="0.2">
      <c r="O53754" s="62"/>
    </row>
    <row r="53755" spans="15:15" x14ac:dyDescent="0.2">
      <c r="O53755" s="62"/>
    </row>
    <row r="53756" spans="15:15" x14ac:dyDescent="0.2">
      <c r="O53756" s="62"/>
    </row>
    <row r="53757" spans="15:15" x14ac:dyDescent="0.2">
      <c r="O53757" s="62"/>
    </row>
    <row r="53758" spans="15:15" x14ac:dyDescent="0.2">
      <c r="O53758" s="62"/>
    </row>
    <row r="53759" spans="15:15" x14ac:dyDescent="0.2">
      <c r="O53759" s="62"/>
    </row>
    <row r="53760" spans="15:15" x14ac:dyDescent="0.2">
      <c r="O53760" s="62"/>
    </row>
    <row r="53761" spans="15:15" x14ac:dyDescent="0.2">
      <c r="O53761" s="62"/>
    </row>
    <row r="53762" spans="15:15" x14ac:dyDescent="0.2">
      <c r="O53762" s="62"/>
    </row>
    <row r="53763" spans="15:15" x14ac:dyDescent="0.2">
      <c r="O53763" s="62"/>
    </row>
    <row r="53764" spans="15:15" x14ac:dyDescent="0.2">
      <c r="O53764" s="62"/>
    </row>
    <row r="53765" spans="15:15" x14ac:dyDescent="0.2">
      <c r="O53765" s="62"/>
    </row>
    <row r="53766" spans="15:15" x14ac:dyDescent="0.2">
      <c r="O53766" s="62"/>
    </row>
    <row r="53767" spans="15:15" x14ac:dyDescent="0.2">
      <c r="O53767" s="62"/>
    </row>
    <row r="53768" spans="15:15" x14ac:dyDescent="0.2">
      <c r="O53768" s="62"/>
    </row>
    <row r="53769" spans="15:15" x14ac:dyDescent="0.2">
      <c r="O53769" s="62"/>
    </row>
    <row r="53770" spans="15:15" x14ac:dyDescent="0.2">
      <c r="O53770" s="62"/>
    </row>
    <row r="53771" spans="15:15" x14ac:dyDescent="0.2">
      <c r="O53771" s="62"/>
    </row>
    <row r="53772" spans="15:15" x14ac:dyDescent="0.2">
      <c r="O53772" s="62"/>
    </row>
    <row r="53773" spans="15:15" x14ac:dyDescent="0.2">
      <c r="O53773" s="62"/>
    </row>
    <row r="53774" spans="15:15" x14ac:dyDescent="0.2">
      <c r="O53774" s="62"/>
    </row>
    <row r="53775" spans="15:15" x14ac:dyDescent="0.2">
      <c r="O53775" s="62"/>
    </row>
    <row r="53776" spans="15:15" x14ac:dyDescent="0.2">
      <c r="O53776" s="62"/>
    </row>
    <row r="53777" spans="15:15" x14ac:dyDescent="0.2">
      <c r="O53777" s="62"/>
    </row>
    <row r="53778" spans="15:15" x14ac:dyDescent="0.2">
      <c r="O53778" s="62"/>
    </row>
    <row r="53779" spans="15:15" x14ac:dyDescent="0.2">
      <c r="O53779" s="62"/>
    </row>
    <row r="53780" spans="15:15" x14ac:dyDescent="0.2">
      <c r="O53780" s="62"/>
    </row>
    <row r="53781" spans="15:15" x14ac:dyDescent="0.2">
      <c r="O53781" s="62"/>
    </row>
    <row r="53782" spans="15:15" x14ac:dyDescent="0.2">
      <c r="O53782" s="62"/>
    </row>
    <row r="53783" spans="15:15" x14ac:dyDescent="0.2">
      <c r="O53783" s="62"/>
    </row>
    <row r="53784" spans="15:15" x14ac:dyDescent="0.2">
      <c r="O53784" s="62"/>
    </row>
    <row r="53785" spans="15:15" x14ac:dyDescent="0.2">
      <c r="O53785" s="62"/>
    </row>
    <row r="53786" spans="15:15" x14ac:dyDescent="0.2">
      <c r="O53786" s="62"/>
    </row>
    <row r="53787" spans="15:15" x14ac:dyDescent="0.2">
      <c r="O53787" s="62"/>
    </row>
    <row r="53788" spans="15:15" x14ac:dyDescent="0.2">
      <c r="O53788" s="62"/>
    </row>
    <row r="53789" spans="15:15" x14ac:dyDescent="0.2">
      <c r="O53789" s="62"/>
    </row>
    <row r="53790" spans="15:15" x14ac:dyDescent="0.2">
      <c r="O53790" s="62"/>
    </row>
    <row r="53791" spans="15:15" x14ac:dyDescent="0.2">
      <c r="O53791" s="62"/>
    </row>
    <row r="53792" spans="15:15" x14ac:dyDescent="0.2">
      <c r="O53792" s="62"/>
    </row>
    <row r="53793" spans="15:15" x14ac:dyDescent="0.2">
      <c r="O53793" s="62"/>
    </row>
    <row r="53794" spans="15:15" x14ac:dyDescent="0.2">
      <c r="O53794" s="62"/>
    </row>
    <row r="53795" spans="15:15" x14ac:dyDescent="0.2">
      <c r="O53795" s="62"/>
    </row>
    <row r="53796" spans="15:15" x14ac:dyDescent="0.2">
      <c r="O53796" s="62"/>
    </row>
    <row r="53797" spans="15:15" x14ac:dyDescent="0.2">
      <c r="O53797" s="62"/>
    </row>
    <row r="53798" spans="15:15" x14ac:dyDescent="0.2">
      <c r="O53798" s="62"/>
    </row>
    <row r="53799" spans="15:15" x14ac:dyDescent="0.2">
      <c r="O53799" s="62"/>
    </row>
    <row r="53800" spans="15:15" x14ac:dyDescent="0.2">
      <c r="O53800" s="62"/>
    </row>
    <row r="53801" spans="15:15" x14ac:dyDescent="0.2">
      <c r="O53801" s="62"/>
    </row>
    <row r="53802" spans="15:15" x14ac:dyDescent="0.2">
      <c r="O53802" s="62"/>
    </row>
    <row r="53803" spans="15:15" x14ac:dyDescent="0.2">
      <c r="O53803" s="62"/>
    </row>
    <row r="53804" spans="15:15" x14ac:dyDescent="0.2">
      <c r="O53804" s="62"/>
    </row>
    <row r="53805" spans="15:15" x14ac:dyDescent="0.2">
      <c r="O53805" s="62"/>
    </row>
    <row r="53806" spans="15:15" x14ac:dyDescent="0.2">
      <c r="O53806" s="62"/>
    </row>
    <row r="53807" spans="15:15" x14ac:dyDescent="0.2">
      <c r="O53807" s="62"/>
    </row>
    <row r="53808" spans="15:15" x14ac:dyDescent="0.2">
      <c r="O53808" s="62"/>
    </row>
    <row r="53809" spans="15:15" x14ac:dyDescent="0.2">
      <c r="O53809" s="62"/>
    </row>
    <row r="53810" spans="15:15" x14ac:dyDescent="0.2">
      <c r="O53810" s="62"/>
    </row>
    <row r="53811" spans="15:15" x14ac:dyDescent="0.2">
      <c r="O53811" s="62"/>
    </row>
    <row r="53812" spans="15:15" x14ac:dyDescent="0.2">
      <c r="O53812" s="62"/>
    </row>
    <row r="53813" spans="15:15" x14ac:dyDescent="0.2">
      <c r="O53813" s="62"/>
    </row>
    <row r="53814" spans="15:15" x14ac:dyDescent="0.2">
      <c r="O53814" s="62"/>
    </row>
    <row r="53815" spans="15:15" x14ac:dyDescent="0.2">
      <c r="O53815" s="62"/>
    </row>
    <row r="53816" spans="15:15" x14ac:dyDescent="0.2">
      <c r="O53816" s="62"/>
    </row>
    <row r="53817" spans="15:15" x14ac:dyDescent="0.2">
      <c r="O53817" s="62"/>
    </row>
    <row r="53818" spans="15:15" x14ac:dyDescent="0.2">
      <c r="O53818" s="62"/>
    </row>
    <row r="53819" spans="15:15" x14ac:dyDescent="0.2">
      <c r="O53819" s="62"/>
    </row>
    <row r="53820" spans="15:15" x14ac:dyDescent="0.2">
      <c r="O53820" s="62"/>
    </row>
    <row r="53821" spans="15:15" x14ac:dyDescent="0.2">
      <c r="O53821" s="62"/>
    </row>
    <row r="53822" spans="15:15" x14ac:dyDescent="0.2">
      <c r="O53822" s="62"/>
    </row>
    <row r="53823" spans="15:15" x14ac:dyDescent="0.2">
      <c r="O53823" s="62"/>
    </row>
    <row r="53824" spans="15:15" x14ac:dyDescent="0.2">
      <c r="O53824" s="62"/>
    </row>
    <row r="53825" spans="15:15" x14ac:dyDescent="0.2">
      <c r="O53825" s="62"/>
    </row>
    <row r="53826" spans="15:15" x14ac:dyDescent="0.2">
      <c r="O53826" s="62"/>
    </row>
    <row r="53827" spans="15:15" x14ac:dyDescent="0.2">
      <c r="O53827" s="62"/>
    </row>
    <row r="53828" spans="15:15" x14ac:dyDescent="0.2">
      <c r="O53828" s="62"/>
    </row>
    <row r="53829" spans="15:15" x14ac:dyDescent="0.2">
      <c r="O53829" s="62"/>
    </row>
    <row r="53830" spans="15:15" x14ac:dyDescent="0.2">
      <c r="O53830" s="62"/>
    </row>
    <row r="53831" spans="15:15" x14ac:dyDescent="0.2">
      <c r="O53831" s="62"/>
    </row>
    <row r="53832" spans="15:15" x14ac:dyDescent="0.2">
      <c r="O53832" s="62"/>
    </row>
    <row r="53833" spans="15:15" x14ac:dyDescent="0.2">
      <c r="O53833" s="62"/>
    </row>
    <row r="53834" spans="15:15" x14ac:dyDescent="0.2">
      <c r="O53834" s="62"/>
    </row>
    <row r="53835" spans="15:15" x14ac:dyDescent="0.2">
      <c r="O53835" s="62"/>
    </row>
    <row r="53836" spans="15:15" x14ac:dyDescent="0.2">
      <c r="O53836" s="62"/>
    </row>
    <row r="53837" spans="15:15" x14ac:dyDescent="0.2">
      <c r="O53837" s="62"/>
    </row>
    <row r="53838" spans="15:15" x14ac:dyDescent="0.2">
      <c r="O53838" s="62"/>
    </row>
    <row r="53839" spans="15:15" x14ac:dyDescent="0.2">
      <c r="O53839" s="62"/>
    </row>
    <row r="53840" spans="15:15" x14ac:dyDescent="0.2">
      <c r="O53840" s="62"/>
    </row>
    <row r="53841" spans="15:15" x14ac:dyDescent="0.2">
      <c r="O53841" s="62"/>
    </row>
    <row r="53842" spans="15:15" x14ac:dyDescent="0.2">
      <c r="O53842" s="62"/>
    </row>
    <row r="53843" spans="15:15" x14ac:dyDescent="0.2">
      <c r="O53843" s="62"/>
    </row>
    <row r="53844" spans="15:15" x14ac:dyDescent="0.2">
      <c r="O53844" s="62"/>
    </row>
    <row r="53845" spans="15:15" x14ac:dyDescent="0.2">
      <c r="O53845" s="62"/>
    </row>
    <row r="53846" spans="15:15" x14ac:dyDescent="0.2">
      <c r="O53846" s="62"/>
    </row>
    <row r="53847" spans="15:15" x14ac:dyDescent="0.2">
      <c r="O53847" s="62"/>
    </row>
    <row r="53848" spans="15:15" x14ac:dyDescent="0.2">
      <c r="O53848" s="62"/>
    </row>
    <row r="53849" spans="15:15" x14ac:dyDescent="0.2">
      <c r="O53849" s="62"/>
    </row>
    <row r="53850" spans="15:15" x14ac:dyDescent="0.2">
      <c r="O53850" s="62"/>
    </row>
    <row r="53851" spans="15:15" x14ac:dyDescent="0.2">
      <c r="O53851" s="62"/>
    </row>
    <row r="53852" spans="15:15" x14ac:dyDescent="0.2">
      <c r="O53852" s="62"/>
    </row>
    <row r="53853" spans="15:15" x14ac:dyDescent="0.2">
      <c r="O53853" s="62"/>
    </row>
    <row r="53854" spans="15:15" x14ac:dyDescent="0.2">
      <c r="O53854" s="62"/>
    </row>
    <row r="53855" spans="15:15" x14ac:dyDescent="0.2">
      <c r="O53855" s="62"/>
    </row>
    <row r="53856" spans="15:15" x14ac:dyDescent="0.2">
      <c r="O53856" s="62"/>
    </row>
    <row r="53857" spans="15:15" x14ac:dyDescent="0.2">
      <c r="O53857" s="62"/>
    </row>
    <row r="53858" spans="15:15" x14ac:dyDescent="0.2">
      <c r="O53858" s="62"/>
    </row>
    <row r="53859" spans="15:15" x14ac:dyDescent="0.2">
      <c r="O53859" s="62"/>
    </row>
    <row r="53860" spans="15:15" x14ac:dyDescent="0.2">
      <c r="O53860" s="62"/>
    </row>
    <row r="53861" spans="15:15" x14ac:dyDescent="0.2">
      <c r="O53861" s="62"/>
    </row>
    <row r="53862" spans="15:15" x14ac:dyDescent="0.2">
      <c r="O53862" s="62"/>
    </row>
    <row r="53863" spans="15:15" x14ac:dyDescent="0.2">
      <c r="O53863" s="62"/>
    </row>
    <row r="53864" spans="15:15" x14ac:dyDescent="0.2">
      <c r="O53864" s="62"/>
    </row>
    <row r="53865" spans="15:15" x14ac:dyDescent="0.2">
      <c r="O53865" s="62"/>
    </row>
    <row r="53866" spans="15:15" x14ac:dyDescent="0.2">
      <c r="O53866" s="62"/>
    </row>
    <row r="53867" spans="15:15" x14ac:dyDescent="0.2">
      <c r="O53867" s="62"/>
    </row>
    <row r="53868" spans="15:15" x14ac:dyDescent="0.2">
      <c r="O53868" s="62"/>
    </row>
    <row r="53869" spans="15:15" x14ac:dyDescent="0.2">
      <c r="O53869" s="62"/>
    </row>
    <row r="53870" spans="15:15" x14ac:dyDescent="0.2">
      <c r="O53870" s="62"/>
    </row>
    <row r="53871" spans="15:15" x14ac:dyDescent="0.2">
      <c r="O53871" s="62"/>
    </row>
    <row r="53872" spans="15:15" x14ac:dyDescent="0.2">
      <c r="O53872" s="62"/>
    </row>
    <row r="53873" spans="15:15" x14ac:dyDescent="0.2">
      <c r="O53873" s="62"/>
    </row>
    <row r="53874" spans="15:15" x14ac:dyDescent="0.2">
      <c r="O53874" s="62"/>
    </row>
    <row r="53875" spans="15:15" x14ac:dyDescent="0.2">
      <c r="O53875" s="62"/>
    </row>
    <row r="53876" spans="15:15" x14ac:dyDescent="0.2">
      <c r="O53876" s="62"/>
    </row>
    <row r="53877" spans="15:15" x14ac:dyDescent="0.2">
      <c r="O53877" s="62"/>
    </row>
    <row r="53878" spans="15:15" x14ac:dyDescent="0.2">
      <c r="O53878" s="62"/>
    </row>
    <row r="53879" spans="15:15" x14ac:dyDescent="0.2">
      <c r="O53879" s="62"/>
    </row>
    <row r="53880" spans="15:15" x14ac:dyDescent="0.2">
      <c r="O53880" s="62"/>
    </row>
    <row r="53881" spans="15:15" x14ac:dyDescent="0.2">
      <c r="O53881" s="62"/>
    </row>
    <row r="53882" spans="15:15" x14ac:dyDescent="0.2">
      <c r="O53882" s="62"/>
    </row>
    <row r="53883" spans="15:15" x14ac:dyDescent="0.2">
      <c r="O53883" s="62"/>
    </row>
    <row r="53884" spans="15:15" x14ac:dyDescent="0.2">
      <c r="O53884" s="62"/>
    </row>
    <row r="53885" spans="15:15" x14ac:dyDescent="0.2">
      <c r="O53885" s="62"/>
    </row>
    <row r="53886" spans="15:15" x14ac:dyDescent="0.2">
      <c r="O53886" s="62"/>
    </row>
    <row r="53887" spans="15:15" x14ac:dyDescent="0.2">
      <c r="O53887" s="62"/>
    </row>
    <row r="53888" spans="15:15" x14ac:dyDescent="0.2">
      <c r="O53888" s="62"/>
    </row>
    <row r="53889" spans="15:15" x14ac:dyDescent="0.2">
      <c r="O53889" s="62"/>
    </row>
    <row r="53890" spans="15:15" x14ac:dyDescent="0.2">
      <c r="O53890" s="62"/>
    </row>
    <row r="53891" spans="15:15" x14ac:dyDescent="0.2">
      <c r="O53891" s="62"/>
    </row>
    <row r="53892" spans="15:15" x14ac:dyDescent="0.2">
      <c r="O53892" s="62"/>
    </row>
    <row r="53893" spans="15:15" x14ac:dyDescent="0.2">
      <c r="O53893" s="62"/>
    </row>
    <row r="53894" spans="15:15" x14ac:dyDescent="0.2">
      <c r="O53894" s="62"/>
    </row>
    <row r="53895" spans="15:15" x14ac:dyDescent="0.2">
      <c r="O53895" s="62"/>
    </row>
    <row r="53896" spans="15:15" x14ac:dyDescent="0.2">
      <c r="O53896" s="62"/>
    </row>
    <row r="53897" spans="15:15" x14ac:dyDescent="0.2">
      <c r="O53897" s="62"/>
    </row>
    <row r="53898" spans="15:15" x14ac:dyDescent="0.2">
      <c r="O53898" s="62"/>
    </row>
    <row r="53899" spans="15:15" x14ac:dyDescent="0.2">
      <c r="O53899" s="62"/>
    </row>
    <row r="53900" spans="15:15" x14ac:dyDescent="0.2">
      <c r="O53900" s="62"/>
    </row>
    <row r="53901" spans="15:15" x14ac:dyDescent="0.2">
      <c r="O53901" s="62"/>
    </row>
    <row r="53902" spans="15:15" x14ac:dyDescent="0.2">
      <c r="O53902" s="62"/>
    </row>
    <row r="53903" spans="15:15" x14ac:dyDescent="0.2">
      <c r="O53903" s="62"/>
    </row>
    <row r="53904" spans="15:15" x14ac:dyDescent="0.2">
      <c r="O53904" s="62"/>
    </row>
    <row r="53905" spans="15:15" x14ac:dyDescent="0.2">
      <c r="O53905" s="62"/>
    </row>
    <row r="53906" spans="15:15" x14ac:dyDescent="0.2">
      <c r="O53906" s="62"/>
    </row>
    <row r="53907" spans="15:15" x14ac:dyDescent="0.2">
      <c r="O53907" s="62"/>
    </row>
    <row r="53908" spans="15:15" x14ac:dyDescent="0.2">
      <c r="O53908" s="62"/>
    </row>
    <row r="53909" spans="15:15" x14ac:dyDescent="0.2">
      <c r="O53909" s="62"/>
    </row>
    <row r="53910" spans="15:15" x14ac:dyDescent="0.2">
      <c r="O53910" s="62"/>
    </row>
    <row r="53911" spans="15:15" x14ac:dyDescent="0.2">
      <c r="O53911" s="62"/>
    </row>
    <row r="53912" spans="15:15" x14ac:dyDescent="0.2">
      <c r="O53912" s="62"/>
    </row>
    <row r="53913" spans="15:15" x14ac:dyDescent="0.2">
      <c r="O53913" s="62"/>
    </row>
    <row r="53914" spans="15:15" x14ac:dyDescent="0.2">
      <c r="O53914" s="62"/>
    </row>
    <row r="53915" spans="15:15" x14ac:dyDescent="0.2">
      <c r="O53915" s="62"/>
    </row>
    <row r="53916" spans="15:15" x14ac:dyDescent="0.2">
      <c r="O53916" s="62"/>
    </row>
    <row r="53917" spans="15:15" x14ac:dyDescent="0.2">
      <c r="O53917" s="62"/>
    </row>
    <row r="53918" spans="15:15" x14ac:dyDescent="0.2">
      <c r="O53918" s="62"/>
    </row>
    <row r="53919" spans="15:15" x14ac:dyDescent="0.2">
      <c r="O53919" s="62"/>
    </row>
    <row r="53920" spans="15:15" x14ac:dyDescent="0.2">
      <c r="O53920" s="62"/>
    </row>
    <row r="53921" spans="15:15" x14ac:dyDescent="0.2">
      <c r="O53921" s="62"/>
    </row>
    <row r="53922" spans="15:15" x14ac:dyDescent="0.2">
      <c r="O53922" s="62"/>
    </row>
    <row r="53923" spans="15:15" x14ac:dyDescent="0.2">
      <c r="O53923" s="62"/>
    </row>
    <row r="53924" spans="15:15" x14ac:dyDescent="0.2">
      <c r="O53924" s="62"/>
    </row>
    <row r="53925" spans="15:15" x14ac:dyDescent="0.2">
      <c r="O53925" s="62"/>
    </row>
    <row r="53926" spans="15:15" x14ac:dyDescent="0.2">
      <c r="O53926" s="62"/>
    </row>
    <row r="53927" spans="15:15" x14ac:dyDescent="0.2">
      <c r="O53927" s="62"/>
    </row>
    <row r="53928" spans="15:15" x14ac:dyDescent="0.2">
      <c r="O53928" s="62"/>
    </row>
    <row r="53929" spans="15:15" x14ac:dyDescent="0.2">
      <c r="O53929" s="62"/>
    </row>
    <row r="53930" spans="15:15" x14ac:dyDescent="0.2">
      <c r="O53930" s="62"/>
    </row>
    <row r="53931" spans="15:15" x14ac:dyDescent="0.2">
      <c r="O53931" s="62"/>
    </row>
    <row r="53932" spans="15:15" x14ac:dyDescent="0.2">
      <c r="O53932" s="62"/>
    </row>
    <row r="53933" spans="15:15" x14ac:dyDescent="0.2">
      <c r="O53933" s="62"/>
    </row>
    <row r="53934" spans="15:15" x14ac:dyDescent="0.2">
      <c r="O53934" s="62"/>
    </row>
    <row r="53935" spans="15:15" x14ac:dyDescent="0.2">
      <c r="O53935" s="62"/>
    </row>
    <row r="53936" spans="15:15" x14ac:dyDescent="0.2">
      <c r="O53936" s="62"/>
    </row>
    <row r="53937" spans="15:15" x14ac:dyDescent="0.2">
      <c r="O53937" s="62"/>
    </row>
    <row r="53938" spans="15:15" x14ac:dyDescent="0.2">
      <c r="O53938" s="62"/>
    </row>
    <row r="53939" spans="15:15" x14ac:dyDescent="0.2">
      <c r="O53939" s="62"/>
    </row>
    <row r="53940" spans="15:15" x14ac:dyDescent="0.2">
      <c r="O53940" s="62"/>
    </row>
    <row r="53941" spans="15:15" x14ac:dyDescent="0.2">
      <c r="O53941" s="62"/>
    </row>
    <row r="53942" spans="15:15" x14ac:dyDescent="0.2">
      <c r="O53942" s="62"/>
    </row>
    <row r="53943" spans="15:15" x14ac:dyDescent="0.2">
      <c r="O53943" s="62"/>
    </row>
    <row r="53944" spans="15:15" x14ac:dyDescent="0.2">
      <c r="O53944" s="62"/>
    </row>
    <row r="53945" spans="15:15" x14ac:dyDescent="0.2">
      <c r="O53945" s="62"/>
    </row>
    <row r="53946" spans="15:15" x14ac:dyDescent="0.2">
      <c r="O53946" s="62"/>
    </row>
    <row r="53947" spans="15:15" x14ac:dyDescent="0.2">
      <c r="O53947" s="62"/>
    </row>
    <row r="53948" spans="15:15" x14ac:dyDescent="0.2">
      <c r="O53948" s="62"/>
    </row>
    <row r="53949" spans="15:15" x14ac:dyDescent="0.2">
      <c r="O53949" s="62"/>
    </row>
    <row r="53950" spans="15:15" x14ac:dyDescent="0.2">
      <c r="O53950" s="62"/>
    </row>
    <row r="53951" spans="15:15" x14ac:dyDescent="0.2">
      <c r="O53951" s="62"/>
    </row>
    <row r="53952" spans="15:15" x14ac:dyDescent="0.2">
      <c r="O53952" s="62"/>
    </row>
    <row r="53953" spans="15:15" x14ac:dyDescent="0.2">
      <c r="O53953" s="62"/>
    </row>
    <row r="53954" spans="15:15" x14ac:dyDescent="0.2">
      <c r="O53954" s="62"/>
    </row>
    <row r="53955" spans="15:15" x14ac:dyDescent="0.2">
      <c r="O53955" s="62"/>
    </row>
    <row r="53956" spans="15:15" x14ac:dyDescent="0.2">
      <c r="O53956" s="62"/>
    </row>
    <row r="53957" spans="15:15" x14ac:dyDescent="0.2">
      <c r="O53957" s="62"/>
    </row>
    <row r="53958" spans="15:15" x14ac:dyDescent="0.2">
      <c r="O53958" s="62"/>
    </row>
    <row r="53959" spans="15:15" x14ac:dyDescent="0.2">
      <c r="O53959" s="62"/>
    </row>
    <row r="53960" spans="15:15" x14ac:dyDescent="0.2">
      <c r="O53960" s="62"/>
    </row>
    <row r="53961" spans="15:15" x14ac:dyDescent="0.2">
      <c r="O53961" s="62"/>
    </row>
    <row r="53962" spans="15:15" x14ac:dyDescent="0.2">
      <c r="O53962" s="62"/>
    </row>
    <row r="53963" spans="15:15" x14ac:dyDescent="0.2">
      <c r="O53963" s="62"/>
    </row>
    <row r="53964" spans="15:15" x14ac:dyDescent="0.2">
      <c r="O53964" s="62"/>
    </row>
    <row r="53965" spans="15:15" x14ac:dyDescent="0.2">
      <c r="O53965" s="62"/>
    </row>
    <row r="53966" spans="15:15" x14ac:dyDescent="0.2">
      <c r="O53966" s="62"/>
    </row>
    <row r="53967" spans="15:15" x14ac:dyDescent="0.2">
      <c r="O53967" s="62"/>
    </row>
    <row r="53968" spans="15:15" x14ac:dyDescent="0.2">
      <c r="O53968" s="62"/>
    </row>
    <row r="53969" spans="15:15" x14ac:dyDescent="0.2">
      <c r="O53969" s="62"/>
    </row>
    <row r="53970" spans="15:15" x14ac:dyDescent="0.2">
      <c r="O53970" s="62"/>
    </row>
    <row r="53971" spans="15:15" x14ac:dyDescent="0.2">
      <c r="O53971" s="62"/>
    </row>
    <row r="53972" spans="15:15" x14ac:dyDescent="0.2">
      <c r="O53972" s="62"/>
    </row>
    <row r="53973" spans="15:15" x14ac:dyDescent="0.2">
      <c r="O53973" s="62"/>
    </row>
    <row r="53974" spans="15:15" x14ac:dyDescent="0.2">
      <c r="O53974" s="62"/>
    </row>
    <row r="53975" spans="15:15" x14ac:dyDescent="0.2">
      <c r="O53975" s="62"/>
    </row>
    <row r="53976" spans="15:15" x14ac:dyDescent="0.2">
      <c r="O53976" s="62"/>
    </row>
    <row r="53977" spans="15:15" x14ac:dyDescent="0.2">
      <c r="O53977" s="62"/>
    </row>
    <row r="53978" spans="15:15" x14ac:dyDescent="0.2">
      <c r="O53978" s="62"/>
    </row>
    <row r="53979" spans="15:15" x14ac:dyDescent="0.2">
      <c r="O53979" s="62"/>
    </row>
    <row r="53980" spans="15:15" x14ac:dyDescent="0.2">
      <c r="O53980" s="62"/>
    </row>
    <row r="53981" spans="15:15" x14ac:dyDescent="0.2">
      <c r="O53981" s="62"/>
    </row>
    <row r="53982" spans="15:15" x14ac:dyDescent="0.2">
      <c r="O53982" s="62"/>
    </row>
    <row r="53983" spans="15:15" x14ac:dyDescent="0.2">
      <c r="O53983" s="62"/>
    </row>
    <row r="53984" spans="15:15" x14ac:dyDescent="0.2">
      <c r="O53984" s="62"/>
    </row>
    <row r="53985" spans="15:15" x14ac:dyDescent="0.2">
      <c r="O53985" s="62"/>
    </row>
    <row r="53986" spans="15:15" x14ac:dyDescent="0.2">
      <c r="O53986" s="62"/>
    </row>
    <row r="53987" spans="15:15" x14ac:dyDescent="0.2">
      <c r="O53987" s="62"/>
    </row>
    <row r="53988" spans="15:15" x14ac:dyDescent="0.2">
      <c r="O53988" s="62"/>
    </row>
    <row r="53989" spans="15:15" x14ac:dyDescent="0.2">
      <c r="O53989" s="62"/>
    </row>
    <row r="53990" spans="15:15" x14ac:dyDescent="0.2">
      <c r="O53990" s="62"/>
    </row>
    <row r="53991" spans="15:15" x14ac:dyDescent="0.2">
      <c r="O53991" s="62"/>
    </row>
    <row r="53992" spans="15:15" x14ac:dyDescent="0.2">
      <c r="O53992" s="62"/>
    </row>
    <row r="53993" spans="15:15" x14ac:dyDescent="0.2">
      <c r="O53993" s="62"/>
    </row>
    <row r="53994" spans="15:15" x14ac:dyDescent="0.2">
      <c r="O53994" s="62"/>
    </row>
    <row r="53995" spans="15:15" x14ac:dyDescent="0.2">
      <c r="O53995" s="62"/>
    </row>
    <row r="53996" spans="15:15" x14ac:dyDescent="0.2">
      <c r="O53996" s="62"/>
    </row>
    <row r="53997" spans="15:15" x14ac:dyDescent="0.2">
      <c r="O53997" s="62"/>
    </row>
    <row r="53998" spans="15:15" x14ac:dyDescent="0.2">
      <c r="O53998" s="62"/>
    </row>
    <row r="53999" spans="15:15" x14ac:dyDescent="0.2">
      <c r="O53999" s="62"/>
    </row>
    <row r="54000" spans="15:15" x14ac:dyDescent="0.2">
      <c r="O54000" s="62"/>
    </row>
    <row r="54001" spans="15:15" x14ac:dyDescent="0.2">
      <c r="O54001" s="62"/>
    </row>
    <row r="54002" spans="15:15" x14ac:dyDescent="0.2">
      <c r="O54002" s="62"/>
    </row>
    <row r="54003" spans="15:15" x14ac:dyDescent="0.2">
      <c r="O54003" s="62"/>
    </row>
    <row r="54004" spans="15:15" x14ac:dyDescent="0.2">
      <c r="O54004" s="62"/>
    </row>
    <row r="54005" spans="15:15" x14ac:dyDescent="0.2">
      <c r="O54005" s="62"/>
    </row>
    <row r="54006" spans="15:15" x14ac:dyDescent="0.2">
      <c r="O54006" s="62"/>
    </row>
    <row r="54007" spans="15:15" x14ac:dyDescent="0.2">
      <c r="O54007" s="62"/>
    </row>
    <row r="54008" spans="15:15" x14ac:dyDescent="0.2">
      <c r="O54008" s="62"/>
    </row>
    <row r="54009" spans="15:15" x14ac:dyDescent="0.2">
      <c r="O54009" s="62"/>
    </row>
    <row r="54010" spans="15:15" x14ac:dyDescent="0.2">
      <c r="O54010" s="62"/>
    </row>
    <row r="54011" spans="15:15" x14ac:dyDescent="0.2">
      <c r="O54011" s="62"/>
    </row>
    <row r="54012" spans="15:15" x14ac:dyDescent="0.2">
      <c r="O54012" s="62"/>
    </row>
    <row r="54013" spans="15:15" x14ac:dyDescent="0.2">
      <c r="O54013" s="62"/>
    </row>
    <row r="54014" spans="15:15" x14ac:dyDescent="0.2">
      <c r="O54014" s="62"/>
    </row>
    <row r="54015" spans="15:15" x14ac:dyDescent="0.2">
      <c r="O54015" s="62"/>
    </row>
    <row r="54016" spans="15:15" x14ac:dyDescent="0.2">
      <c r="O54016" s="62"/>
    </row>
    <row r="54017" spans="15:15" x14ac:dyDescent="0.2">
      <c r="O54017" s="62"/>
    </row>
    <row r="54018" spans="15:15" x14ac:dyDescent="0.2">
      <c r="O54018" s="62"/>
    </row>
    <row r="54019" spans="15:15" x14ac:dyDescent="0.2">
      <c r="O54019" s="62"/>
    </row>
    <row r="54020" spans="15:15" x14ac:dyDescent="0.2">
      <c r="O54020" s="62"/>
    </row>
    <row r="54021" spans="15:15" x14ac:dyDescent="0.2">
      <c r="O54021" s="62"/>
    </row>
    <row r="54022" spans="15:15" x14ac:dyDescent="0.2">
      <c r="O54022" s="62"/>
    </row>
    <row r="54023" spans="15:15" x14ac:dyDescent="0.2">
      <c r="O54023" s="62"/>
    </row>
    <row r="54024" spans="15:15" x14ac:dyDescent="0.2">
      <c r="O54024" s="62"/>
    </row>
    <row r="54025" spans="15:15" x14ac:dyDescent="0.2">
      <c r="O54025" s="62"/>
    </row>
    <row r="54026" spans="15:15" x14ac:dyDescent="0.2">
      <c r="O54026" s="62"/>
    </row>
    <row r="54027" spans="15:15" x14ac:dyDescent="0.2">
      <c r="O54027" s="62"/>
    </row>
    <row r="54028" spans="15:15" x14ac:dyDescent="0.2">
      <c r="O54028" s="62"/>
    </row>
    <row r="54029" spans="15:15" x14ac:dyDescent="0.2">
      <c r="O54029" s="62"/>
    </row>
    <row r="54030" spans="15:15" x14ac:dyDescent="0.2">
      <c r="O54030" s="62"/>
    </row>
    <row r="54031" spans="15:15" x14ac:dyDescent="0.2">
      <c r="O54031" s="62"/>
    </row>
    <row r="54032" spans="15:15" x14ac:dyDescent="0.2">
      <c r="O54032" s="62"/>
    </row>
    <row r="54033" spans="15:15" x14ac:dyDescent="0.2">
      <c r="O54033" s="62"/>
    </row>
    <row r="54034" spans="15:15" x14ac:dyDescent="0.2">
      <c r="O54034" s="62"/>
    </row>
    <row r="54035" spans="15:15" x14ac:dyDescent="0.2">
      <c r="O54035" s="62"/>
    </row>
    <row r="54036" spans="15:15" x14ac:dyDescent="0.2">
      <c r="O54036" s="62"/>
    </row>
    <row r="54037" spans="15:15" x14ac:dyDescent="0.2">
      <c r="O54037" s="62"/>
    </row>
    <row r="54038" spans="15:15" x14ac:dyDescent="0.2">
      <c r="O54038" s="62"/>
    </row>
    <row r="54039" spans="15:15" x14ac:dyDescent="0.2">
      <c r="O54039" s="62"/>
    </row>
    <row r="54040" spans="15:15" x14ac:dyDescent="0.2">
      <c r="O54040" s="62"/>
    </row>
    <row r="54041" spans="15:15" x14ac:dyDescent="0.2">
      <c r="O54041" s="62"/>
    </row>
    <row r="54042" spans="15:15" x14ac:dyDescent="0.2">
      <c r="O54042" s="62"/>
    </row>
    <row r="54043" spans="15:15" x14ac:dyDescent="0.2">
      <c r="O54043" s="62"/>
    </row>
    <row r="54044" spans="15:15" x14ac:dyDescent="0.2">
      <c r="O54044" s="62"/>
    </row>
    <row r="54045" spans="15:15" x14ac:dyDescent="0.2">
      <c r="O54045" s="62"/>
    </row>
    <row r="54046" spans="15:15" x14ac:dyDescent="0.2">
      <c r="O54046" s="62"/>
    </row>
    <row r="54047" spans="15:15" x14ac:dyDescent="0.2">
      <c r="O54047" s="62"/>
    </row>
    <row r="54048" spans="15:15" x14ac:dyDescent="0.2">
      <c r="O54048" s="62"/>
    </row>
    <row r="54049" spans="15:15" x14ac:dyDescent="0.2">
      <c r="O54049" s="62"/>
    </row>
    <row r="54050" spans="15:15" x14ac:dyDescent="0.2">
      <c r="O54050" s="62"/>
    </row>
    <row r="54051" spans="15:15" x14ac:dyDescent="0.2">
      <c r="O54051" s="62"/>
    </row>
    <row r="54052" spans="15:15" x14ac:dyDescent="0.2">
      <c r="O54052" s="62"/>
    </row>
    <row r="54053" spans="15:15" x14ac:dyDescent="0.2">
      <c r="O54053" s="62"/>
    </row>
    <row r="54054" spans="15:15" x14ac:dyDescent="0.2">
      <c r="O54054" s="62"/>
    </row>
    <row r="54055" spans="15:15" x14ac:dyDescent="0.2">
      <c r="O54055" s="62"/>
    </row>
    <row r="54056" spans="15:15" x14ac:dyDescent="0.2">
      <c r="O54056" s="62"/>
    </row>
    <row r="54057" spans="15:15" x14ac:dyDescent="0.2">
      <c r="O54057" s="62"/>
    </row>
    <row r="54058" spans="15:15" x14ac:dyDescent="0.2">
      <c r="O54058" s="62"/>
    </row>
    <row r="54059" spans="15:15" x14ac:dyDescent="0.2">
      <c r="O54059" s="62"/>
    </row>
    <row r="54060" spans="15:15" x14ac:dyDescent="0.2">
      <c r="O54060" s="62"/>
    </row>
    <row r="54061" spans="15:15" x14ac:dyDescent="0.2">
      <c r="O54061" s="62"/>
    </row>
    <row r="54062" spans="15:15" x14ac:dyDescent="0.2">
      <c r="O54062" s="62"/>
    </row>
    <row r="54063" spans="15:15" x14ac:dyDescent="0.2">
      <c r="O54063" s="62"/>
    </row>
    <row r="54064" spans="15:15" x14ac:dyDescent="0.2">
      <c r="O54064" s="62"/>
    </row>
    <row r="54065" spans="15:15" x14ac:dyDescent="0.2">
      <c r="O54065" s="62"/>
    </row>
    <row r="54066" spans="15:15" x14ac:dyDescent="0.2">
      <c r="O54066" s="62"/>
    </row>
    <row r="54067" spans="15:15" x14ac:dyDescent="0.2">
      <c r="O54067" s="62"/>
    </row>
    <row r="54068" spans="15:15" x14ac:dyDescent="0.2">
      <c r="O54068" s="62"/>
    </row>
    <row r="54069" spans="15:15" x14ac:dyDescent="0.2">
      <c r="O54069" s="62"/>
    </row>
    <row r="54070" spans="15:15" x14ac:dyDescent="0.2">
      <c r="O54070" s="62"/>
    </row>
    <row r="54071" spans="15:15" x14ac:dyDescent="0.2">
      <c r="O54071" s="62"/>
    </row>
    <row r="54072" spans="15:15" x14ac:dyDescent="0.2">
      <c r="O54072" s="62"/>
    </row>
    <row r="54073" spans="15:15" x14ac:dyDescent="0.2">
      <c r="O54073" s="62"/>
    </row>
    <row r="54074" spans="15:15" x14ac:dyDescent="0.2">
      <c r="O54074" s="62"/>
    </row>
    <row r="54075" spans="15:15" x14ac:dyDescent="0.2">
      <c r="O54075" s="62"/>
    </row>
    <row r="54076" spans="15:15" x14ac:dyDescent="0.2">
      <c r="O54076" s="62"/>
    </row>
    <row r="54077" spans="15:15" x14ac:dyDescent="0.2">
      <c r="O54077" s="62"/>
    </row>
    <row r="54078" spans="15:15" x14ac:dyDescent="0.2">
      <c r="O54078" s="62"/>
    </row>
    <row r="54079" spans="15:15" x14ac:dyDescent="0.2">
      <c r="O54079" s="62"/>
    </row>
    <row r="54080" spans="15:15" x14ac:dyDescent="0.2">
      <c r="O54080" s="62"/>
    </row>
    <row r="54081" spans="15:15" x14ac:dyDescent="0.2">
      <c r="O54081" s="62"/>
    </row>
    <row r="54082" spans="15:15" x14ac:dyDescent="0.2">
      <c r="O54082" s="62"/>
    </row>
    <row r="54083" spans="15:15" x14ac:dyDescent="0.2">
      <c r="O54083" s="62"/>
    </row>
    <row r="54084" spans="15:15" x14ac:dyDescent="0.2">
      <c r="O54084" s="62"/>
    </row>
    <row r="54085" spans="15:15" x14ac:dyDescent="0.2">
      <c r="O54085" s="62"/>
    </row>
    <row r="54086" spans="15:15" x14ac:dyDescent="0.2">
      <c r="O54086" s="62"/>
    </row>
    <row r="54087" spans="15:15" x14ac:dyDescent="0.2">
      <c r="O54087" s="62"/>
    </row>
    <row r="54088" spans="15:15" x14ac:dyDescent="0.2">
      <c r="O54088" s="62"/>
    </row>
    <row r="54089" spans="15:15" x14ac:dyDescent="0.2">
      <c r="O54089" s="62"/>
    </row>
    <row r="54090" spans="15:15" x14ac:dyDescent="0.2">
      <c r="O54090" s="62"/>
    </row>
    <row r="54091" spans="15:15" x14ac:dyDescent="0.2">
      <c r="O54091" s="62"/>
    </row>
    <row r="54092" spans="15:15" x14ac:dyDescent="0.2">
      <c r="O54092" s="62"/>
    </row>
    <row r="54093" spans="15:15" x14ac:dyDescent="0.2">
      <c r="O54093" s="62"/>
    </row>
    <row r="54094" spans="15:15" x14ac:dyDescent="0.2">
      <c r="O54094" s="62"/>
    </row>
    <row r="54095" spans="15:15" x14ac:dyDescent="0.2">
      <c r="O54095" s="62"/>
    </row>
    <row r="54096" spans="15:15" x14ac:dyDescent="0.2">
      <c r="O54096" s="62"/>
    </row>
    <row r="54097" spans="15:15" x14ac:dyDescent="0.2">
      <c r="O54097" s="62"/>
    </row>
    <row r="54098" spans="15:15" x14ac:dyDescent="0.2">
      <c r="O54098" s="62"/>
    </row>
    <row r="54099" spans="15:15" x14ac:dyDescent="0.2">
      <c r="O54099" s="62"/>
    </row>
    <row r="54100" spans="15:15" x14ac:dyDescent="0.2">
      <c r="O54100" s="62"/>
    </row>
    <row r="54101" spans="15:15" x14ac:dyDescent="0.2">
      <c r="O54101" s="62"/>
    </row>
    <row r="54102" spans="15:15" x14ac:dyDescent="0.2">
      <c r="O54102" s="62"/>
    </row>
    <row r="54103" spans="15:15" x14ac:dyDescent="0.2">
      <c r="O54103" s="62"/>
    </row>
    <row r="54104" spans="15:15" x14ac:dyDescent="0.2">
      <c r="O54104" s="62"/>
    </row>
    <row r="54105" spans="15:15" x14ac:dyDescent="0.2">
      <c r="O54105" s="62"/>
    </row>
    <row r="54106" spans="15:15" x14ac:dyDescent="0.2">
      <c r="O54106" s="62"/>
    </row>
    <row r="54107" spans="15:15" x14ac:dyDescent="0.2">
      <c r="O54107" s="62"/>
    </row>
    <row r="54108" spans="15:15" x14ac:dyDescent="0.2">
      <c r="O54108" s="62"/>
    </row>
    <row r="54109" spans="15:15" x14ac:dyDescent="0.2">
      <c r="O54109" s="62"/>
    </row>
    <row r="54110" spans="15:15" x14ac:dyDescent="0.2">
      <c r="O54110" s="62"/>
    </row>
    <row r="54111" spans="15:15" x14ac:dyDescent="0.2">
      <c r="O54111" s="62"/>
    </row>
    <row r="54112" spans="15:15" x14ac:dyDescent="0.2">
      <c r="O54112" s="62"/>
    </row>
    <row r="54113" spans="15:15" x14ac:dyDescent="0.2">
      <c r="O54113" s="62"/>
    </row>
    <row r="54114" spans="15:15" x14ac:dyDescent="0.2">
      <c r="O54114" s="62"/>
    </row>
    <row r="54115" spans="15:15" x14ac:dyDescent="0.2">
      <c r="O54115" s="62"/>
    </row>
    <row r="54116" spans="15:15" x14ac:dyDescent="0.2">
      <c r="O54116" s="62"/>
    </row>
    <row r="54117" spans="15:15" x14ac:dyDescent="0.2">
      <c r="O54117" s="62"/>
    </row>
    <row r="54118" spans="15:15" x14ac:dyDescent="0.2">
      <c r="O54118" s="62"/>
    </row>
    <row r="54119" spans="15:15" x14ac:dyDescent="0.2">
      <c r="O54119" s="62"/>
    </row>
    <row r="54120" spans="15:15" x14ac:dyDescent="0.2">
      <c r="O54120" s="62"/>
    </row>
    <row r="54121" spans="15:15" x14ac:dyDescent="0.2">
      <c r="O54121" s="62"/>
    </row>
    <row r="54122" spans="15:15" x14ac:dyDescent="0.2">
      <c r="O54122" s="62"/>
    </row>
    <row r="54123" spans="15:15" x14ac:dyDescent="0.2">
      <c r="O54123" s="62"/>
    </row>
    <row r="54124" spans="15:15" x14ac:dyDescent="0.2">
      <c r="O54124" s="62"/>
    </row>
    <row r="54125" spans="15:15" x14ac:dyDescent="0.2">
      <c r="O54125" s="62"/>
    </row>
    <row r="54126" spans="15:15" x14ac:dyDescent="0.2">
      <c r="O54126" s="62"/>
    </row>
    <row r="54127" spans="15:15" x14ac:dyDescent="0.2">
      <c r="O54127" s="62"/>
    </row>
    <row r="54128" spans="15:15" x14ac:dyDescent="0.2">
      <c r="O54128" s="62"/>
    </row>
    <row r="54129" spans="15:15" x14ac:dyDescent="0.2">
      <c r="O54129" s="62"/>
    </row>
    <row r="54130" spans="15:15" x14ac:dyDescent="0.2">
      <c r="O54130" s="62"/>
    </row>
    <row r="54131" spans="15:15" x14ac:dyDescent="0.2">
      <c r="O54131" s="62"/>
    </row>
    <row r="54132" spans="15:15" x14ac:dyDescent="0.2">
      <c r="O54132" s="62"/>
    </row>
    <row r="54133" spans="15:15" x14ac:dyDescent="0.2">
      <c r="O54133" s="62"/>
    </row>
    <row r="54134" spans="15:15" x14ac:dyDescent="0.2">
      <c r="O54134" s="62"/>
    </row>
    <row r="54135" spans="15:15" x14ac:dyDescent="0.2">
      <c r="O54135" s="62"/>
    </row>
    <row r="54136" spans="15:15" x14ac:dyDescent="0.2">
      <c r="O54136" s="62"/>
    </row>
    <row r="54137" spans="15:15" x14ac:dyDescent="0.2">
      <c r="O54137" s="62"/>
    </row>
    <row r="54138" spans="15:15" x14ac:dyDescent="0.2">
      <c r="O54138" s="62"/>
    </row>
    <row r="54139" spans="15:15" x14ac:dyDescent="0.2">
      <c r="O54139" s="62"/>
    </row>
    <row r="54140" spans="15:15" x14ac:dyDescent="0.2">
      <c r="O54140" s="62"/>
    </row>
    <row r="54141" spans="15:15" x14ac:dyDescent="0.2">
      <c r="O54141" s="62"/>
    </row>
    <row r="54142" spans="15:15" x14ac:dyDescent="0.2">
      <c r="O54142" s="62"/>
    </row>
    <row r="54143" spans="15:15" x14ac:dyDescent="0.2">
      <c r="O54143" s="62"/>
    </row>
    <row r="54144" spans="15:15" x14ac:dyDescent="0.2">
      <c r="O54144" s="62"/>
    </row>
    <row r="54145" spans="15:15" x14ac:dyDescent="0.2">
      <c r="O54145" s="62"/>
    </row>
    <row r="54146" spans="15:15" x14ac:dyDescent="0.2">
      <c r="O54146" s="62"/>
    </row>
    <row r="54147" spans="15:15" x14ac:dyDescent="0.2">
      <c r="O54147" s="62"/>
    </row>
    <row r="54148" spans="15:15" x14ac:dyDescent="0.2">
      <c r="O54148" s="62"/>
    </row>
    <row r="54149" spans="15:15" x14ac:dyDescent="0.2">
      <c r="O54149" s="62"/>
    </row>
    <row r="54150" spans="15:15" x14ac:dyDescent="0.2">
      <c r="O54150" s="62"/>
    </row>
    <row r="54151" spans="15:15" x14ac:dyDescent="0.2">
      <c r="O54151" s="62"/>
    </row>
    <row r="54152" spans="15:15" x14ac:dyDescent="0.2">
      <c r="O54152" s="62"/>
    </row>
    <row r="54153" spans="15:15" x14ac:dyDescent="0.2">
      <c r="O54153" s="62"/>
    </row>
    <row r="54154" spans="15:15" x14ac:dyDescent="0.2">
      <c r="O54154" s="62"/>
    </row>
    <row r="54155" spans="15:15" x14ac:dyDescent="0.2">
      <c r="O54155" s="62"/>
    </row>
    <row r="54156" spans="15:15" x14ac:dyDescent="0.2">
      <c r="O54156" s="62"/>
    </row>
    <row r="54157" spans="15:15" x14ac:dyDescent="0.2">
      <c r="O54157" s="62"/>
    </row>
    <row r="54158" spans="15:15" x14ac:dyDescent="0.2">
      <c r="O54158" s="62"/>
    </row>
    <row r="54159" spans="15:15" x14ac:dyDescent="0.2">
      <c r="O54159" s="62"/>
    </row>
    <row r="54160" spans="15:15" x14ac:dyDescent="0.2">
      <c r="O54160" s="62"/>
    </row>
    <row r="54161" spans="15:15" x14ac:dyDescent="0.2">
      <c r="O54161" s="62"/>
    </row>
    <row r="54162" spans="15:15" x14ac:dyDescent="0.2">
      <c r="O54162" s="62"/>
    </row>
    <row r="54163" spans="15:15" x14ac:dyDescent="0.2">
      <c r="O54163" s="62"/>
    </row>
    <row r="54164" spans="15:15" x14ac:dyDescent="0.2">
      <c r="O54164" s="62"/>
    </row>
    <row r="54165" spans="15:15" x14ac:dyDescent="0.2">
      <c r="O54165" s="62"/>
    </row>
    <row r="54166" spans="15:15" x14ac:dyDescent="0.2">
      <c r="O54166" s="62"/>
    </row>
    <row r="54167" spans="15:15" x14ac:dyDescent="0.2">
      <c r="O54167" s="62"/>
    </row>
    <row r="54168" spans="15:15" x14ac:dyDescent="0.2">
      <c r="O54168" s="62"/>
    </row>
    <row r="54169" spans="15:15" x14ac:dyDescent="0.2">
      <c r="O54169" s="62"/>
    </row>
    <row r="54170" spans="15:15" x14ac:dyDescent="0.2">
      <c r="O54170" s="62"/>
    </row>
    <row r="54171" spans="15:15" x14ac:dyDescent="0.2">
      <c r="O54171" s="62"/>
    </row>
    <row r="54172" spans="15:15" x14ac:dyDescent="0.2">
      <c r="O54172" s="62"/>
    </row>
    <row r="54173" spans="15:15" x14ac:dyDescent="0.2">
      <c r="O54173" s="62"/>
    </row>
    <row r="54174" spans="15:15" x14ac:dyDescent="0.2">
      <c r="O54174" s="62"/>
    </row>
    <row r="54175" spans="15:15" x14ac:dyDescent="0.2">
      <c r="O54175" s="62"/>
    </row>
    <row r="54176" spans="15:15" x14ac:dyDescent="0.2">
      <c r="O54176" s="62"/>
    </row>
    <row r="54177" spans="15:15" x14ac:dyDescent="0.2">
      <c r="O54177" s="62"/>
    </row>
    <row r="54178" spans="15:15" x14ac:dyDescent="0.2">
      <c r="O54178" s="62"/>
    </row>
    <row r="54179" spans="15:15" x14ac:dyDescent="0.2">
      <c r="O54179" s="62"/>
    </row>
    <row r="54180" spans="15:15" x14ac:dyDescent="0.2">
      <c r="O54180" s="62"/>
    </row>
    <row r="54181" spans="15:15" x14ac:dyDescent="0.2">
      <c r="O54181" s="62"/>
    </row>
    <row r="54182" spans="15:15" x14ac:dyDescent="0.2">
      <c r="O54182" s="62"/>
    </row>
    <row r="54183" spans="15:15" x14ac:dyDescent="0.2">
      <c r="O54183" s="62"/>
    </row>
    <row r="54184" spans="15:15" x14ac:dyDescent="0.2">
      <c r="O54184" s="62"/>
    </row>
    <row r="54185" spans="15:15" x14ac:dyDescent="0.2">
      <c r="O54185" s="62"/>
    </row>
    <row r="54186" spans="15:15" x14ac:dyDescent="0.2">
      <c r="O54186" s="62"/>
    </row>
    <row r="54187" spans="15:15" x14ac:dyDescent="0.2">
      <c r="O54187" s="62"/>
    </row>
    <row r="54188" spans="15:15" x14ac:dyDescent="0.2">
      <c r="O54188" s="62"/>
    </row>
    <row r="54189" spans="15:15" x14ac:dyDescent="0.2">
      <c r="O54189" s="62"/>
    </row>
    <row r="54190" spans="15:15" x14ac:dyDescent="0.2">
      <c r="O54190" s="62"/>
    </row>
    <row r="54191" spans="15:15" x14ac:dyDescent="0.2">
      <c r="O54191" s="62"/>
    </row>
    <row r="54192" spans="15:15" x14ac:dyDescent="0.2">
      <c r="O54192" s="62"/>
    </row>
    <row r="54193" spans="15:15" x14ac:dyDescent="0.2">
      <c r="O54193" s="62"/>
    </row>
    <row r="54194" spans="15:15" x14ac:dyDescent="0.2">
      <c r="O54194" s="62"/>
    </row>
    <row r="54195" spans="15:15" x14ac:dyDescent="0.2">
      <c r="O54195" s="62"/>
    </row>
    <row r="54196" spans="15:15" x14ac:dyDescent="0.2">
      <c r="O54196" s="62"/>
    </row>
    <row r="54197" spans="15:15" x14ac:dyDescent="0.2">
      <c r="O54197" s="62"/>
    </row>
    <row r="54198" spans="15:15" x14ac:dyDescent="0.2">
      <c r="O54198" s="62"/>
    </row>
    <row r="54199" spans="15:15" x14ac:dyDescent="0.2">
      <c r="O54199" s="62"/>
    </row>
    <row r="54200" spans="15:15" x14ac:dyDescent="0.2">
      <c r="O54200" s="62"/>
    </row>
    <row r="54201" spans="15:15" x14ac:dyDescent="0.2">
      <c r="O54201" s="62"/>
    </row>
    <row r="54202" spans="15:15" x14ac:dyDescent="0.2">
      <c r="O54202" s="62"/>
    </row>
    <row r="54203" spans="15:15" x14ac:dyDescent="0.2">
      <c r="O54203" s="62"/>
    </row>
    <row r="54204" spans="15:15" x14ac:dyDescent="0.2">
      <c r="O54204" s="62"/>
    </row>
    <row r="54205" spans="15:15" x14ac:dyDescent="0.2">
      <c r="O54205" s="62"/>
    </row>
    <row r="54206" spans="15:15" x14ac:dyDescent="0.2">
      <c r="O54206" s="62"/>
    </row>
    <row r="54207" spans="15:15" x14ac:dyDescent="0.2">
      <c r="O54207" s="62"/>
    </row>
    <row r="54208" spans="15:15" x14ac:dyDescent="0.2">
      <c r="O54208" s="62"/>
    </row>
    <row r="54209" spans="15:15" x14ac:dyDescent="0.2">
      <c r="O54209" s="62"/>
    </row>
    <row r="54210" spans="15:15" x14ac:dyDescent="0.2">
      <c r="O54210" s="62"/>
    </row>
    <row r="54211" spans="15:15" x14ac:dyDescent="0.2">
      <c r="O54211" s="62"/>
    </row>
    <row r="54212" spans="15:15" x14ac:dyDescent="0.2">
      <c r="O54212" s="62"/>
    </row>
    <row r="54213" spans="15:15" x14ac:dyDescent="0.2">
      <c r="O54213" s="62"/>
    </row>
    <row r="54214" spans="15:15" x14ac:dyDescent="0.2">
      <c r="O54214" s="62"/>
    </row>
    <row r="54215" spans="15:15" x14ac:dyDescent="0.2">
      <c r="O54215" s="62"/>
    </row>
    <row r="54216" spans="15:15" x14ac:dyDescent="0.2">
      <c r="O54216" s="62"/>
    </row>
    <row r="54217" spans="15:15" x14ac:dyDescent="0.2">
      <c r="O54217" s="62"/>
    </row>
    <row r="54218" spans="15:15" x14ac:dyDescent="0.2">
      <c r="O54218" s="62"/>
    </row>
    <row r="54219" spans="15:15" x14ac:dyDescent="0.2">
      <c r="O54219" s="62"/>
    </row>
    <row r="54220" spans="15:15" x14ac:dyDescent="0.2">
      <c r="O54220" s="62"/>
    </row>
    <row r="54221" spans="15:15" x14ac:dyDescent="0.2">
      <c r="O54221" s="62"/>
    </row>
    <row r="54222" spans="15:15" x14ac:dyDescent="0.2">
      <c r="O54222" s="62"/>
    </row>
    <row r="54223" spans="15:15" x14ac:dyDescent="0.2">
      <c r="O54223" s="62"/>
    </row>
    <row r="54224" spans="15:15" x14ac:dyDescent="0.2">
      <c r="O54224" s="62"/>
    </row>
    <row r="54225" spans="15:15" x14ac:dyDescent="0.2">
      <c r="O54225" s="62"/>
    </row>
    <row r="54226" spans="15:15" x14ac:dyDescent="0.2">
      <c r="O54226" s="62"/>
    </row>
    <row r="54227" spans="15:15" x14ac:dyDescent="0.2">
      <c r="O54227" s="62"/>
    </row>
    <row r="54228" spans="15:15" x14ac:dyDescent="0.2">
      <c r="O54228" s="62"/>
    </row>
    <row r="54229" spans="15:15" x14ac:dyDescent="0.2">
      <c r="O54229" s="62"/>
    </row>
    <row r="54230" spans="15:15" x14ac:dyDescent="0.2">
      <c r="O54230" s="62"/>
    </row>
    <row r="54231" spans="15:15" x14ac:dyDescent="0.2">
      <c r="O54231" s="62"/>
    </row>
    <row r="54232" spans="15:15" x14ac:dyDescent="0.2">
      <c r="O54232" s="62"/>
    </row>
    <row r="54233" spans="15:15" x14ac:dyDescent="0.2">
      <c r="O54233" s="62"/>
    </row>
    <row r="54234" spans="15:15" x14ac:dyDescent="0.2">
      <c r="O54234" s="62"/>
    </row>
    <row r="54235" spans="15:15" x14ac:dyDescent="0.2">
      <c r="O54235" s="62"/>
    </row>
    <row r="54236" spans="15:15" x14ac:dyDescent="0.2">
      <c r="O54236" s="62"/>
    </row>
    <row r="54237" spans="15:15" x14ac:dyDescent="0.2">
      <c r="O54237" s="62"/>
    </row>
    <row r="54238" spans="15:15" x14ac:dyDescent="0.2">
      <c r="O54238" s="62"/>
    </row>
    <row r="54239" spans="15:15" x14ac:dyDescent="0.2">
      <c r="O54239" s="62"/>
    </row>
    <row r="54240" spans="15:15" x14ac:dyDescent="0.2">
      <c r="O54240" s="62"/>
    </row>
    <row r="54241" spans="15:15" x14ac:dyDescent="0.2">
      <c r="O54241" s="62"/>
    </row>
    <row r="54242" spans="15:15" x14ac:dyDescent="0.2">
      <c r="O54242" s="62"/>
    </row>
    <row r="54243" spans="15:15" x14ac:dyDescent="0.2">
      <c r="O54243" s="62"/>
    </row>
    <row r="54244" spans="15:15" x14ac:dyDescent="0.2">
      <c r="O54244" s="62"/>
    </row>
    <row r="54245" spans="15:15" x14ac:dyDescent="0.2">
      <c r="O54245" s="62"/>
    </row>
    <row r="54246" spans="15:15" x14ac:dyDescent="0.2">
      <c r="O54246" s="62"/>
    </row>
    <row r="54247" spans="15:15" x14ac:dyDescent="0.2">
      <c r="O54247" s="62"/>
    </row>
    <row r="54248" spans="15:15" x14ac:dyDescent="0.2">
      <c r="O54248" s="62"/>
    </row>
    <row r="54249" spans="15:15" x14ac:dyDescent="0.2">
      <c r="O54249" s="62"/>
    </row>
    <row r="54250" spans="15:15" x14ac:dyDescent="0.2">
      <c r="O54250" s="62"/>
    </row>
    <row r="54251" spans="15:15" x14ac:dyDescent="0.2">
      <c r="O54251" s="62"/>
    </row>
    <row r="54252" spans="15:15" x14ac:dyDescent="0.2">
      <c r="O54252" s="62"/>
    </row>
    <row r="54253" spans="15:15" x14ac:dyDescent="0.2">
      <c r="O54253" s="62"/>
    </row>
    <row r="54254" spans="15:15" x14ac:dyDescent="0.2">
      <c r="O54254" s="62"/>
    </row>
    <row r="54255" spans="15:15" x14ac:dyDescent="0.2">
      <c r="O54255" s="62"/>
    </row>
    <row r="54256" spans="15:15" x14ac:dyDescent="0.2">
      <c r="O54256" s="62"/>
    </row>
    <row r="54257" spans="15:15" x14ac:dyDescent="0.2">
      <c r="O54257" s="62"/>
    </row>
    <row r="54258" spans="15:15" x14ac:dyDescent="0.2">
      <c r="O54258" s="62"/>
    </row>
    <row r="54259" spans="15:15" x14ac:dyDescent="0.2">
      <c r="O54259" s="62"/>
    </row>
    <row r="54260" spans="15:15" x14ac:dyDescent="0.2">
      <c r="O54260" s="62"/>
    </row>
    <row r="54261" spans="15:15" x14ac:dyDescent="0.2">
      <c r="O54261" s="62"/>
    </row>
    <row r="54262" spans="15:15" x14ac:dyDescent="0.2">
      <c r="O54262" s="62"/>
    </row>
    <row r="54263" spans="15:15" x14ac:dyDescent="0.2">
      <c r="O54263" s="62"/>
    </row>
    <row r="54264" spans="15:15" x14ac:dyDescent="0.2">
      <c r="O54264" s="62"/>
    </row>
    <row r="54265" spans="15:15" x14ac:dyDescent="0.2">
      <c r="O54265" s="62"/>
    </row>
    <row r="54266" spans="15:15" x14ac:dyDescent="0.2">
      <c r="O54266" s="62"/>
    </row>
    <row r="54267" spans="15:15" x14ac:dyDescent="0.2">
      <c r="O54267" s="62"/>
    </row>
    <row r="54268" spans="15:15" x14ac:dyDescent="0.2">
      <c r="O54268" s="62"/>
    </row>
    <row r="54269" spans="15:15" x14ac:dyDescent="0.2">
      <c r="O54269" s="62"/>
    </row>
    <row r="54270" spans="15:15" x14ac:dyDescent="0.2">
      <c r="O54270" s="62"/>
    </row>
    <row r="54271" spans="15:15" x14ac:dyDescent="0.2">
      <c r="O54271" s="62"/>
    </row>
    <row r="54272" spans="15:15" x14ac:dyDescent="0.2">
      <c r="O54272" s="62"/>
    </row>
    <row r="54273" spans="15:15" x14ac:dyDescent="0.2">
      <c r="O54273" s="62"/>
    </row>
    <row r="54274" spans="15:15" x14ac:dyDescent="0.2">
      <c r="O54274" s="62"/>
    </row>
    <row r="54275" spans="15:15" x14ac:dyDescent="0.2">
      <c r="O54275" s="62"/>
    </row>
    <row r="54276" spans="15:15" x14ac:dyDescent="0.2">
      <c r="O54276" s="62"/>
    </row>
    <row r="54277" spans="15:15" x14ac:dyDescent="0.2">
      <c r="O54277" s="62"/>
    </row>
    <row r="54278" spans="15:15" x14ac:dyDescent="0.2">
      <c r="O54278" s="62"/>
    </row>
    <row r="54279" spans="15:15" x14ac:dyDescent="0.2">
      <c r="O54279" s="62"/>
    </row>
    <row r="54280" spans="15:15" x14ac:dyDescent="0.2">
      <c r="O54280" s="62"/>
    </row>
    <row r="54281" spans="15:15" x14ac:dyDescent="0.2">
      <c r="O54281" s="62"/>
    </row>
    <row r="54282" spans="15:15" x14ac:dyDescent="0.2">
      <c r="O54282" s="62"/>
    </row>
    <row r="54283" spans="15:15" x14ac:dyDescent="0.2">
      <c r="O54283" s="62"/>
    </row>
    <row r="54284" spans="15:15" x14ac:dyDescent="0.2">
      <c r="O54284" s="62"/>
    </row>
    <row r="54285" spans="15:15" x14ac:dyDescent="0.2">
      <c r="O54285" s="62"/>
    </row>
    <row r="54286" spans="15:15" x14ac:dyDescent="0.2">
      <c r="O54286" s="62"/>
    </row>
    <row r="54287" spans="15:15" x14ac:dyDescent="0.2">
      <c r="O54287" s="62"/>
    </row>
    <row r="54288" spans="15:15" x14ac:dyDescent="0.2">
      <c r="O54288" s="62"/>
    </row>
    <row r="54289" spans="15:15" x14ac:dyDescent="0.2">
      <c r="O54289" s="62"/>
    </row>
    <row r="54290" spans="15:15" x14ac:dyDescent="0.2">
      <c r="O54290" s="62"/>
    </row>
    <row r="54291" spans="15:15" x14ac:dyDescent="0.2">
      <c r="O54291" s="62"/>
    </row>
    <row r="54292" spans="15:15" x14ac:dyDescent="0.2">
      <c r="O54292" s="62"/>
    </row>
    <row r="54293" spans="15:15" x14ac:dyDescent="0.2">
      <c r="O54293" s="62"/>
    </row>
    <row r="54294" spans="15:15" x14ac:dyDescent="0.2">
      <c r="O54294" s="62"/>
    </row>
    <row r="54295" spans="15:15" x14ac:dyDescent="0.2">
      <c r="O54295" s="62"/>
    </row>
    <row r="54296" spans="15:15" x14ac:dyDescent="0.2">
      <c r="O54296" s="62"/>
    </row>
    <row r="54297" spans="15:15" x14ac:dyDescent="0.2">
      <c r="O54297" s="62"/>
    </row>
    <row r="54298" spans="15:15" x14ac:dyDescent="0.2">
      <c r="O54298" s="62"/>
    </row>
    <row r="54299" spans="15:15" x14ac:dyDescent="0.2">
      <c r="O54299" s="62"/>
    </row>
    <row r="54300" spans="15:15" x14ac:dyDescent="0.2">
      <c r="O54300" s="62"/>
    </row>
    <row r="54301" spans="15:15" x14ac:dyDescent="0.2">
      <c r="O54301" s="62"/>
    </row>
    <row r="54302" spans="15:15" x14ac:dyDescent="0.2">
      <c r="O54302" s="62"/>
    </row>
    <row r="54303" spans="15:15" x14ac:dyDescent="0.2">
      <c r="O54303" s="62"/>
    </row>
    <row r="54304" spans="15:15" x14ac:dyDescent="0.2">
      <c r="O54304" s="62"/>
    </row>
    <row r="54305" spans="15:15" x14ac:dyDescent="0.2">
      <c r="O54305" s="62"/>
    </row>
    <row r="54306" spans="15:15" x14ac:dyDescent="0.2">
      <c r="O54306" s="62"/>
    </row>
    <row r="54307" spans="15:15" x14ac:dyDescent="0.2">
      <c r="O54307" s="62"/>
    </row>
    <row r="54308" spans="15:15" x14ac:dyDescent="0.2">
      <c r="O54308" s="62"/>
    </row>
    <row r="54309" spans="15:15" x14ac:dyDescent="0.2">
      <c r="O54309" s="62"/>
    </row>
    <row r="54310" spans="15:15" x14ac:dyDescent="0.2">
      <c r="O54310" s="62"/>
    </row>
    <row r="54311" spans="15:15" x14ac:dyDescent="0.2">
      <c r="O54311" s="62"/>
    </row>
    <row r="54312" spans="15:15" x14ac:dyDescent="0.2">
      <c r="O54312" s="62"/>
    </row>
    <row r="54313" spans="15:15" x14ac:dyDescent="0.2">
      <c r="O54313" s="62"/>
    </row>
    <row r="54314" spans="15:15" x14ac:dyDescent="0.2">
      <c r="O54314" s="62"/>
    </row>
    <row r="54315" spans="15:15" x14ac:dyDescent="0.2">
      <c r="O54315" s="62"/>
    </row>
    <row r="54316" spans="15:15" x14ac:dyDescent="0.2">
      <c r="O54316" s="62"/>
    </row>
    <row r="54317" spans="15:15" x14ac:dyDescent="0.2">
      <c r="O54317" s="62"/>
    </row>
    <row r="54318" spans="15:15" x14ac:dyDescent="0.2">
      <c r="O54318" s="62"/>
    </row>
    <row r="54319" spans="15:15" x14ac:dyDescent="0.2">
      <c r="O54319" s="62"/>
    </row>
    <row r="54320" spans="15:15" x14ac:dyDescent="0.2">
      <c r="O54320" s="62"/>
    </row>
    <row r="54321" spans="15:15" x14ac:dyDescent="0.2">
      <c r="O54321" s="62"/>
    </row>
    <row r="54322" spans="15:15" x14ac:dyDescent="0.2">
      <c r="O54322" s="62"/>
    </row>
    <row r="54323" spans="15:15" x14ac:dyDescent="0.2">
      <c r="O54323" s="62"/>
    </row>
    <row r="54324" spans="15:15" x14ac:dyDescent="0.2">
      <c r="O54324" s="62"/>
    </row>
    <row r="54325" spans="15:15" x14ac:dyDescent="0.2">
      <c r="O54325" s="62"/>
    </row>
    <row r="54326" spans="15:15" x14ac:dyDescent="0.2">
      <c r="O54326" s="62"/>
    </row>
    <row r="54327" spans="15:15" x14ac:dyDescent="0.2">
      <c r="O54327" s="62"/>
    </row>
    <row r="54328" spans="15:15" x14ac:dyDescent="0.2">
      <c r="O54328" s="62"/>
    </row>
    <row r="54329" spans="15:15" x14ac:dyDescent="0.2">
      <c r="O54329" s="62"/>
    </row>
    <row r="54330" spans="15:15" x14ac:dyDescent="0.2">
      <c r="O54330" s="62"/>
    </row>
    <row r="54331" spans="15:15" x14ac:dyDescent="0.2">
      <c r="O54331" s="62"/>
    </row>
    <row r="54332" spans="15:15" x14ac:dyDescent="0.2">
      <c r="O54332" s="62"/>
    </row>
    <row r="54333" spans="15:15" x14ac:dyDescent="0.2">
      <c r="O54333" s="62"/>
    </row>
    <row r="54334" spans="15:15" x14ac:dyDescent="0.2">
      <c r="O54334" s="62"/>
    </row>
    <row r="54335" spans="15:15" x14ac:dyDescent="0.2">
      <c r="O54335" s="62"/>
    </row>
    <row r="54336" spans="15:15" x14ac:dyDescent="0.2">
      <c r="O54336" s="62"/>
    </row>
    <row r="54337" spans="15:15" x14ac:dyDescent="0.2">
      <c r="O54337" s="62"/>
    </row>
    <row r="54338" spans="15:15" x14ac:dyDescent="0.2">
      <c r="O54338" s="62"/>
    </row>
    <row r="54339" spans="15:15" x14ac:dyDescent="0.2">
      <c r="O54339" s="62"/>
    </row>
    <row r="54340" spans="15:15" x14ac:dyDescent="0.2">
      <c r="O54340" s="62"/>
    </row>
    <row r="54341" spans="15:15" x14ac:dyDescent="0.2">
      <c r="O54341" s="62"/>
    </row>
    <row r="54342" spans="15:15" x14ac:dyDescent="0.2">
      <c r="O54342" s="62"/>
    </row>
    <row r="54343" spans="15:15" x14ac:dyDescent="0.2">
      <c r="O54343" s="62"/>
    </row>
    <row r="54344" spans="15:15" x14ac:dyDescent="0.2">
      <c r="O54344" s="62"/>
    </row>
    <row r="54345" spans="15:15" x14ac:dyDescent="0.2">
      <c r="O54345" s="62"/>
    </row>
    <row r="54346" spans="15:15" x14ac:dyDescent="0.2">
      <c r="O54346" s="62"/>
    </row>
    <row r="54347" spans="15:15" x14ac:dyDescent="0.2">
      <c r="O54347" s="62"/>
    </row>
    <row r="54348" spans="15:15" x14ac:dyDescent="0.2">
      <c r="O54348" s="62"/>
    </row>
    <row r="54349" spans="15:15" x14ac:dyDescent="0.2">
      <c r="O54349" s="62"/>
    </row>
    <row r="54350" spans="15:15" x14ac:dyDescent="0.2">
      <c r="O54350" s="62"/>
    </row>
    <row r="54351" spans="15:15" x14ac:dyDescent="0.2">
      <c r="O54351" s="62"/>
    </row>
    <row r="54352" spans="15:15" x14ac:dyDescent="0.2">
      <c r="O54352" s="62"/>
    </row>
    <row r="54353" spans="15:15" x14ac:dyDescent="0.2">
      <c r="O54353" s="62"/>
    </row>
    <row r="54354" spans="15:15" x14ac:dyDescent="0.2">
      <c r="O54354" s="62"/>
    </row>
    <row r="54355" spans="15:15" x14ac:dyDescent="0.2">
      <c r="O54355" s="62"/>
    </row>
    <row r="54356" spans="15:15" x14ac:dyDescent="0.2">
      <c r="O54356" s="62"/>
    </row>
    <row r="54357" spans="15:15" x14ac:dyDescent="0.2">
      <c r="O54357" s="62"/>
    </row>
    <row r="54358" spans="15:15" x14ac:dyDescent="0.2">
      <c r="O54358" s="62"/>
    </row>
    <row r="54359" spans="15:15" x14ac:dyDescent="0.2">
      <c r="O54359" s="62"/>
    </row>
    <row r="54360" spans="15:15" x14ac:dyDescent="0.2">
      <c r="O54360" s="62"/>
    </row>
    <row r="54361" spans="15:15" x14ac:dyDescent="0.2">
      <c r="O54361" s="62"/>
    </row>
    <row r="54362" spans="15:15" x14ac:dyDescent="0.2">
      <c r="O54362" s="62"/>
    </row>
    <row r="54363" spans="15:15" x14ac:dyDescent="0.2">
      <c r="O54363" s="62"/>
    </row>
    <row r="54364" spans="15:15" x14ac:dyDescent="0.2">
      <c r="O54364" s="62"/>
    </row>
    <row r="54365" spans="15:15" x14ac:dyDescent="0.2">
      <c r="O54365" s="62"/>
    </row>
    <row r="54366" spans="15:15" x14ac:dyDescent="0.2">
      <c r="O54366" s="62"/>
    </row>
    <row r="54367" spans="15:15" x14ac:dyDescent="0.2">
      <c r="O54367" s="62"/>
    </row>
    <row r="54368" spans="15:15" x14ac:dyDescent="0.2">
      <c r="O54368" s="62"/>
    </row>
    <row r="54369" spans="15:15" x14ac:dyDescent="0.2">
      <c r="O54369" s="62"/>
    </row>
    <row r="54370" spans="15:15" x14ac:dyDescent="0.2">
      <c r="O54370" s="62"/>
    </row>
    <row r="54371" spans="15:15" x14ac:dyDescent="0.2">
      <c r="O54371" s="62"/>
    </row>
    <row r="54372" spans="15:15" x14ac:dyDescent="0.2">
      <c r="O54372" s="62"/>
    </row>
    <row r="54373" spans="15:15" x14ac:dyDescent="0.2">
      <c r="O54373" s="62"/>
    </row>
    <row r="54374" spans="15:15" x14ac:dyDescent="0.2">
      <c r="O54374" s="62"/>
    </row>
    <row r="54375" spans="15:15" x14ac:dyDescent="0.2">
      <c r="O54375" s="62"/>
    </row>
    <row r="54376" spans="15:15" x14ac:dyDescent="0.2">
      <c r="O54376" s="62"/>
    </row>
    <row r="54377" spans="15:15" x14ac:dyDescent="0.2">
      <c r="O54377" s="62"/>
    </row>
    <row r="54378" spans="15:15" x14ac:dyDescent="0.2">
      <c r="O54378" s="62"/>
    </row>
    <row r="54379" spans="15:15" x14ac:dyDescent="0.2">
      <c r="O54379" s="62"/>
    </row>
    <row r="54380" spans="15:15" x14ac:dyDescent="0.2">
      <c r="O54380" s="62"/>
    </row>
    <row r="54381" spans="15:15" x14ac:dyDescent="0.2">
      <c r="O54381" s="62"/>
    </row>
    <row r="54382" spans="15:15" x14ac:dyDescent="0.2">
      <c r="O54382" s="62"/>
    </row>
    <row r="54383" spans="15:15" x14ac:dyDescent="0.2">
      <c r="O54383" s="62"/>
    </row>
    <row r="54384" spans="15:15" x14ac:dyDescent="0.2">
      <c r="O54384" s="62"/>
    </row>
    <row r="54385" spans="15:15" x14ac:dyDescent="0.2">
      <c r="O54385" s="62"/>
    </row>
    <row r="54386" spans="15:15" x14ac:dyDescent="0.2">
      <c r="O54386" s="62"/>
    </row>
    <row r="54387" spans="15:15" x14ac:dyDescent="0.2">
      <c r="O54387" s="62"/>
    </row>
    <row r="54388" spans="15:15" x14ac:dyDescent="0.2">
      <c r="O54388" s="62"/>
    </row>
    <row r="54389" spans="15:15" x14ac:dyDescent="0.2">
      <c r="O54389" s="62"/>
    </row>
    <row r="54390" spans="15:15" x14ac:dyDescent="0.2">
      <c r="O54390" s="62"/>
    </row>
    <row r="54391" spans="15:15" x14ac:dyDescent="0.2">
      <c r="O54391" s="62"/>
    </row>
    <row r="54392" spans="15:15" x14ac:dyDescent="0.2">
      <c r="O54392" s="62"/>
    </row>
    <row r="54393" spans="15:15" x14ac:dyDescent="0.2">
      <c r="O54393" s="62"/>
    </row>
    <row r="54394" spans="15:15" x14ac:dyDescent="0.2">
      <c r="O54394" s="62"/>
    </row>
    <row r="54395" spans="15:15" x14ac:dyDescent="0.2">
      <c r="O54395" s="62"/>
    </row>
    <row r="54396" spans="15:15" x14ac:dyDescent="0.2">
      <c r="O54396" s="62"/>
    </row>
    <row r="54397" spans="15:15" x14ac:dyDescent="0.2">
      <c r="O54397" s="62"/>
    </row>
    <row r="54398" spans="15:15" x14ac:dyDescent="0.2">
      <c r="O54398" s="62"/>
    </row>
    <row r="54399" spans="15:15" x14ac:dyDescent="0.2">
      <c r="O54399" s="62"/>
    </row>
    <row r="54400" spans="15:15" x14ac:dyDescent="0.2">
      <c r="O54400" s="62"/>
    </row>
    <row r="54401" spans="15:15" x14ac:dyDescent="0.2">
      <c r="O54401" s="62"/>
    </row>
    <row r="54402" spans="15:15" x14ac:dyDescent="0.2">
      <c r="O54402" s="62"/>
    </row>
    <row r="54403" spans="15:15" x14ac:dyDescent="0.2">
      <c r="O54403" s="62"/>
    </row>
    <row r="54404" spans="15:15" x14ac:dyDescent="0.2">
      <c r="O54404" s="62"/>
    </row>
    <row r="54405" spans="15:15" x14ac:dyDescent="0.2">
      <c r="O54405" s="62"/>
    </row>
    <row r="54406" spans="15:15" x14ac:dyDescent="0.2">
      <c r="O54406" s="62"/>
    </row>
    <row r="54407" spans="15:15" x14ac:dyDescent="0.2">
      <c r="O54407" s="62"/>
    </row>
    <row r="54408" spans="15:15" x14ac:dyDescent="0.2">
      <c r="O54408" s="62"/>
    </row>
    <row r="54409" spans="15:15" x14ac:dyDescent="0.2">
      <c r="O54409" s="62"/>
    </row>
    <row r="54410" spans="15:15" x14ac:dyDescent="0.2">
      <c r="O54410" s="62"/>
    </row>
    <row r="54411" spans="15:15" x14ac:dyDescent="0.2">
      <c r="O54411" s="62"/>
    </row>
    <row r="54412" spans="15:15" x14ac:dyDescent="0.2">
      <c r="O54412" s="62"/>
    </row>
    <row r="54413" spans="15:15" x14ac:dyDescent="0.2">
      <c r="O54413" s="62"/>
    </row>
    <row r="54414" spans="15:15" x14ac:dyDescent="0.2">
      <c r="O54414" s="62"/>
    </row>
    <row r="54415" spans="15:15" x14ac:dyDescent="0.2">
      <c r="O54415" s="62"/>
    </row>
    <row r="54416" spans="15:15" x14ac:dyDescent="0.2">
      <c r="O54416" s="62"/>
    </row>
    <row r="54417" spans="15:15" x14ac:dyDescent="0.2">
      <c r="O54417" s="62"/>
    </row>
    <row r="54418" spans="15:15" x14ac:dyDescent="0.2">
      <c r="O54418" s="62"/>
    </row>
    <row r="54419" spans="15:15" x14ac:dyDescent="0.2">
      <c r="O54419" s="62"/>
    </row>
    <row r="54420" spans="15:15" x14ac:dyDescent="0.2">
      <c r="O54420" s="62"/>
    </row>
    <row r="54421" spans="15:15" x14ac:dyDescent="0.2">
      <c r="O54421" s="62"/>
    </row>
    <row r="54422" spans="15:15" x14ac:dyDescent="0.2">
      <c r="O54422" s="62"/>
    </row>
    <row r="54423" spans="15:15" x14ac:dyDescent="0.2">
      <c r="O54423" s="62"/>
    </row>
    <row r="54424" spans="15:15" x14ac:dyDescent="0.2">
      <c r="O54424" s="62"/>
    </row>
    <row r="54425" spans="15:15" x14ac:dyDescent="0.2">
      <c r="O54425" s="62"/>
    </row>
    <row r="54426" spans="15:15" x14ac:dyDescent="0.2">
      <c r="O54426" s="62"/>
    </row>
    <row r="54427" spans="15:15" x14ac:dyDescent="0.2">
      <c r="O54427" s="62"/>
    </row>
    <row r="54428" spans="15:15" x14ac:dyDescent="0.2">
      <c r="O54428" s="62"/>
    </row>
    <row r="54429" spans="15:15" x14ac:dyDescent="0.2">
      <c r="O54429" s="62"/>
    </row>
    <row r="54430" spans="15:15" x14ac:dyDescent="0.2">
      <c r="O54430" s="62"/>
    </row>
    <row r="54431" spans="15:15" x14ac:dyDescent="0.2">
      <c r="O54431" s="62"/>
    </row>
    <row r="54432" spans="15:15" x14ac:dyDescent="0.2">
      <c r="O54432" s="62"/>
    </row>
    <row r="54433" spans="15:15" x14ac:dyDescent="0.2">
      <c r="O54433" s="62"/>
    </row>
    <row r="54434" spans="15:15" x14ac:dyDescent="0.2">
      <c r="O54434" s="62"/>
    </row>
    <row r="54435" spans="15:15" x14ac:dyDescent="0.2">
      <c r="O54435" s="62"/>
    </row>
    <row r="54436" spans="15:15" x14ac:dyDescent="0.2">
      <c r="O54436" s="62"/>
    </row>
    <row r="54437" spans="15:15" x14ac:dyDescent="0.2">
      <c r="O54437" s="62"/>
    </row>
    <row r="54438" spans="15:15" x14ac:dyDescent="0.2">
      <c r="O54438" s="62"/>
    </row>
    <row r="54439" spans="15:15" x14ac:dyDescent="0.2">
      <c r="O54439" s="62"/>
    </row>
    <row r="54440" spans="15:15" x14ac:dyDescent="0.2">
      <c r="O54440" s="62"/>
    </row>
    <row r="54441" spans="15:15" x14ac:dyDescent="0.2">
      <c r="O54441" s="62"/>
    </row>
    <row r="54442" spans="15:15" x14ac:dyDescent="0.2">
      <c r="O54442" s="62"/>
    </row>
    <row r="54443" spans="15:15" x14ac:dyDescent="0.2">
      <c r="O54443" s="62"/>
    </row>
    <row r="54444" spans="15:15" x14ac:dyDescent="0.2">
      <c r="O54444" s="62"/>
    </row>
    <row r="54445" spans="15:15" x14ac:dyDescent="0.2">
      <c r="O54445" s="62"/>
    </row>
    <row r="54446" spans="15:15" x14ac:dyDescent="0.2">
      <c r="O54446" s="62"/>
    </row>
    <row r="54447" spans="15:15" x14ac:dyDescent="0.2">
      <c r="O54447" s="62"/>
    </row>
    <row r="54448" spans="15:15" x14ac:dyDescent="0.2">
      <c r="O54448" s="62"/>
    </row>
    <row r="54449" spans="15:15" x14ac:dyDescent="0.2">
      <c r="O54449" s="62"/>
    </row>
    <row r="54450" spans="15:15" x14ac:dyDescent="0.2">
      <c r="O54450" s="62"/>
    </row>
    <row r="54451" spans="15:15" x14ac:dyDescent="0.2">
      <c r="O54451" s="62"/>
    </row>
    <row r="54452" spans="15:15" x14ac:dyDescent="0.2">
      <c r="O54452" s="62"/>
    </row>
    <row r="54453" spans="15:15" x14ac:dyDescent="0.2">
      <c r="O54453" s="62"/>
    </row>
    <row r="54454" spans="15:15" x14ac:dyDescent="0.2">
      <c r="O54454" s="62"/>
    </row>
    <row r="54455" spans="15:15" x14ac:dyDescent="0.2">
      <c r="O54455" s="62"/>
    </row>
    <row r="54456" spans="15:15" x14ac:dyDescent="0.2">
      <c r="O54456" s="62"/>
    </row>
    <row r="54457" spans="15:15" x14ac:dyDescent="0.2">
      <c r="O54457" s="62"/>
    </row>
    <row r="54458" spans="15:15" x14ac:dyDescent="0.2">
      <c r="O54458" s="62"/>
    </row>
    <row r="54459" spans="15:15" x14ac:dyDescent="0.2">
      <c r="O54459" s="62"/>
    </row>
    <row r="54460" spans="15:15" x14ac:dyDescent="0.2">
      <c r="O54460" s="62"/>
    </row>
    <row r="54461" spans="15:15" x14ac:dyDescent="0.2">
      <c r="O54461" s="62"/>
    </row>
    <row r="54462" spans="15:15" x14ac:dyDescent="0.2">
      <c r="O54462" s="62"/>
    </row>
    <row r="54463" spans="15:15" x14ac:dyDescent="0.2">
      <c r="O54463" s="62"/>
    </row>
    <row r="54464" spans="15:15" x14ac:dyDescent="0.2">
      <c r="O54464" s="62"/>
    </row>
    <row r="54465" spans="15:15" x14ac:dyDescent="0.2">
      <c r="O54465" s="62"/>
    </row>
    <row r="54466" spans="15:15" x14ac:dyDescent="0.2">
      <c r="O54466" s="62"/>
    </row>
    <row r="54467" spans="15:15" x14ac:dyDescent="0.2">
      <c r="O54467" s="62"/>
    </row>
    <row r="54468" spans="15:15" x14ac:dyDescent="0.2">
      <c r="O54468" s="62"/>
    </row>
    <row r="54469" spans="15:15" x14ac:dyDescent="0.2">
      <c r="O54469" s="62"/>
    </row>
    <row r="54470" spans="15:15" x14ac:dyDescent="0.2">
      <c r="O54470" s="62"/>
    </row>
    <row r="54471" spans="15:15" x14ac:dyDescent="0.2">
      <c r="O54471" s="62"/>
    </row>
    <row r="54472" spans="15:15" x14ac:dyDescent="0.2">
      <c r="O54472" s="62"/>
    </row>
    <row r="54473" spans="15:15" x14ac:dyDescent="0.2">
      <c r="O54473" s="62"/>
    </row>
    <row r="54474" spans="15:15" x14ac:dyDescent="0.2">
      <c r="O54474" s="62"/>
    </row>
    <row r="54475" spans="15:15" x14ac:dyDescent="0.2">
      <c r="O54475" s="62"/>
    </row>
    <row r="54476" spans="15:15" x14ac:dyDescent="0.2">
      <c r="O54476" s="62"/>
    </row>
    <row r="54477" spans="15:15" x14ac:dyDescent="0.2">
      <c r="O54477" s="62"/>
    </row>
    <row r="54478" spans="15:15" x14ac:dyDescent="0.2">
      <c r="O54478" s="62"/>
    </row>
    <row r="54479" spans="15:15" x14ac:dyDescent="0.2">
      <c r="O54479" s="62"/>
    </row>
    <row r="54480" spans="15:15" x14ac:dyDescent="0.2">
      <c r="O54480" s="62"/>
    </row>
    <row r="54481" spans="15:15" x14ac:dyDescent="0.2">
      <c r="O54481" s="62"/>
    </row>
    <row r="54482" spans="15:15" x14ac:dyDescent="0.2">
      <c r="O54482" s="62"/>
    </row>
    <row r="54483" spans="15:15" x14ac:dyDescent="0.2">
      <c r="O54483" s="62"/>
    </row>
    <row r="54484" spans="15:15" x14ac:dyDescent="0.2">
      <c r="O54484" s="62"/>
    </row>
    <row r="54485" spans="15:15" x14ac:dyDescent="0.2">
      <c r="O54485" s="62"/>
    </row>
    <row r="54486" spans="15:15" x14ac:dyDescent="0.2">
      <c r="O54486" s="62"/>
    </row>
    <row r="54487" spans="15:15" x14ac:dyDescent="0.2">
      <c r="O54487" s="62"/>
    </row>
    <row r="54488" spans="15:15" x14ac:dyDescent="0.2">
      <c r="O54488" s="62"/>
    </row>
    <row r="54489" spans="15:15" x14ac:dyDescent="0.2">
      <c r="O54489" s="62"/>
    </row>
    <row r="54490" spans="15:15" x14ac:dyDescent="0.2">
      <c r="O54490" s="62"/>
    </row>
    <row r="54491" spans="15:15" x14ac:dyDescent="0.2">
      <c r="O54491" s="62"/>
    </row>
    <row r="54492" spans="15:15" x14ac:dyDescent="0.2">
      <c r="O54492" s="62"/>
    </row>
    <row r="54493" spans="15:15" x14ac:dyDescent="0.2">
      <c r="O54493" s="62"/>
    </row>
    <row r="54494" spans="15:15" x14ac:dyDescent="0.2">
      <c r="O54494" s="62"/>
    </row>
    <row r="54495" spans="15:15" x14ac:dyDescent="0.2">
      <c r="O54495" s="62"/>
    </row>
    <row r="54496" spans="15:15" x14ac:dyDescent="0.2">
      <c r="O54496" s="62"/>
    </row>
    <row r="54497" spans="15:15" x14ac:dyDescent="0.2">
      <c r="O54497" s="62"/>
    </row>
    <row r="54498" spans="15:15" x14ac:dyDescent="0.2">
      <c r="O54498" s="62"/>
    </row>
    <row r="54499" spans="15:15" x14ac:dyDescent="0.2">
      <c r="O54499" s="62"/>
    </row>
    <row r="54500" spans="15:15" x14ac:dyDescent="0.2">
      <c r="O54500" s="62"/>
    </row>
    <row r="54501" spans="15:15" x14ac:dyDescent="0.2">
      <c r="O54501" s="62"/>
    </row>
    <row r="54502" spans="15:15" x14ac:dyDescent="0.2">
      <c r="O54502" s="62"/>
    </row>
    <row r="54503" spans="15:15" x14ac:dyDescent="0.2">
      <c r="O54503" s="62"/>
    </row>
    <row r="54504" spans="15:15" x14ac:dyDescent="0.2">
      <c r="O54504" s="62"/>
    </row>
    <row r="54505" spans="15:15" x14ac:dyDescent="0.2">
      <c r="O54505" s="62"/>
    </row>
    <row r="54506" spans="15:15" x14ac:dyDescent="0.2">
      <c r="O54506" s="62"/>
    </row>
    <row r="54507" spans="15:15" x14ac:dyDescent="0.2">
      <c r="O54507" s="62"/>
    </row>
    <row r="54508" spans="15:15" x14ac:dyDescent="0.2">
      <c r="O54508" s="62"/>
    </row>
    <row r="54509" spans="15:15" x14ac:dyDescent="0.2">
      <c r="O54509" s="62"/>
    </row>
    <row r="54510" spans="15:15" x14ac:dyDescent="0.2">
      <c r="O54510" s="62"/>
    </row>
    <row r="54511" spans="15:15" x14ac:dyDescent="0.2">
      <c r="O54511" s="62"/>
    </row>
    <row r="54512" spans="15:15" x14ac:dyDescent="0.2">
      <c r="O54512" s="62"/>
    </row>
    <row r="54513" spans="15:15" x14ac:dyDescent="0.2">
      <c r="O54513" s="62"/>
    </row>
    <row r="54514" spans="15:15" x14ac:dyDescent="0.2">
      <c r="O54514" s="62"/>
    </row>
    <row r="54515" spans="15:15" x14ac:dyDescent="0.2">
      <c r="O54515" s="62"/>
    </row>
    <row r="54516" spans="15:15" x14ac:dyDescent="0.2">
      <c r="O54516" s="62"/>
    </row>
    <row r="54517" spans="15:15" x14ac:dyDescent="0.2">
      <c r="O54517" s="62"/>
    </row>
    <row r="54518" spans="15:15" x14ac:dyDescent="0.2">
      <c r="O54518" s="62"/>
    </row>
    <row r="54519" spans="15:15" x14ac:dyDescent="0.2">
      <c r="O54519" s="62"/>
    </row>
    <row r="54520" spans="15:15" x14ac:dyDescent="0.2">
      <c r="O54520" s="62"/>
    </row>
    <row r="54521" spans="15:15" x14ac:dyDescent="0.2">
      <c r="O54521" s="62"/>
    </row>
    <row r="54522" spans="15:15" x14ac:dyDescent="0.2">
      <c r="O54522" s="62"/>
    </row>
    <row r="54523" spans="15:15" x14ac:dyDescent="0.2">
      <c r="O54523" s="62"/>
    </row>
    <row r="54524" spans="15:15" x14ac:dyDescent="0.2">
      <c r="O54524" s="62"/>
    </row>
    <row r="54525" spans="15:15" x14ac:dyDescent="0.2">
      <c r="O54525" s="62"/>
    </row>
    <row r="54526" spans="15:15" x14ac:dyDescent="0.2">
      <c r="O54526" s="62"/>
    </row>
    <row r="54527" spans="15:15" x14ac:dyDescent="0.2">
      <c r="O54527" s="62"/>
    </row>
    <row r="54528" spans="15:15" x14ac:dyDescent="0.2">
      <c r="O54528" s="62"/>
    </row>
    <row r="54529" spans="15:15" x14ac:dyDescent="0.2">
      <c r="O54529" s="62"/>
    </row>
    <row r="54530" spans="15:15" x14ac:dyDescent="0.2">
      <c r="O54530" s="62"/>
    </row>
    <row r="54531" spans="15:15" x14ac:dyDescent="0.2">
      <c r="O54531" s="62"/>
    </row>
    <row r="54532" spans="15:15" x14ac:dyDescent="0.2">
      <c r="O54532" s="62"/>
    </row>
    <row r="54533" spans="15:15" x14ac:dyDescent="0.2">
      <c r="O54533" s="62"/>
    </row>
    <row r="54534" spans="15:15" x14ac:dyDescent="0.2">
      <c r="O54534" s="62"/>
    </row>
    <row r="54535" spans="15:15" x14ac:dyDescent="0.2">
      <c r="O54535" s="62"/>
    </row>
    <row r="54536" spans="15:15" x14ac:dyDescent="0.2">
      <c r="O54536" s="62"/>
    </row>
    <row r="54537" spans="15:15" x14ac:dyDescent="0.2">
      <c r="O54537" s="62"/>
    </row>
    <row r="54538" spans="15:15" x14ac:dyDescent="0.2">
      <c r="O54538" s="62"/>
    </row>
    <row r="54539" spans="15:15" x14ac:dyDescent="0.2">
      <c r="O54539" s="62"/>
    </row>
    <row r="54540" spans="15:15" x14ac:dyDescent="0.2">
      <c r="O54540" s="62"/>
    </row>
    <row r="54541" spans="15:15" x14ac:dyDescent="0.2">
      <c r="O54541" s="62"/>
    </row>
    <row r="54542" spans="15:15" x14ac:dyDescent="0.2">
      <c r="O54542" s="62"/>
    </row>
    <row r="54543" spans="15:15" x14ac:dyDescent="0.2">
      <c r="O54543" s="62"/>
    </row>
    <row r="54544" spans="15:15" x14ac:dyDescent="0.2">
      <c r="O54544" s="62"/>
    </row>
    <row r="54545" spans="15:15" x14ac:dyDescent="0.2">
      <c r="O54545" s="62"/>
    </row>
    <row r="54546" spans="15:15" x14ac:dyDescent="0.2">
      <c r="O54546" s="62"/>
    </row>
    <row r="54547" spans="15:15" x14ac:dyDescent="0.2">
      <c r="O54547" s="62"/>
    </row>
    <row r="54548" spans="15:15" x14ac:dyDescent="0.2">
      <c r="O54548" s="62"/>
    </row>
    <row r="54549" spans="15:15" x14ac:dyDescent="0.2">
      <c r="O54549" s="62"/>
    </row>
    <row r="54550" spans="15:15" x14ac:dyDescent="0.2">
      <c r="O54550" s="62"/>
    </row>
    <row r="54551" spans="15:15" x14ac:dyDescent="0.2">
      <c r="O54551" s="62"/>
    </row>
    <row r="54552" spans="15:15" x14ac:dyDescent="0.2">
      <c r="O54552" s="62"/>
    </row>
    <row r="54553" spans="15:15" x14ac:dyDescent="0.2">
      <c r="O54553" s="62"/>
    </row>
    <row r="54554" spans="15:15" x14ac:dyDescent="0.2">
      <c r="O54554" s="62"/>
    </row>
    <row r="54555" spans="15:15" x14ac:dyDescent="0.2">
      <c r="O54555" s="62"/>
    </row>
    <row r="54556" spans="15:15" x14ac:dyDescent="0.2">
      <c r="O54556" s="62"/>
    </row>
    <row r="54557" spans="15:15" x14ac:dyDescent="0.2">
      <c r="O54557" s="62"/>
    </row>
    <row r="54558" spans="15:15" x14ac:dyDescent="0.2">
      <c r="O54558" s="62"/>
    </row>
    <row r="54559" spans="15:15" x14ac:dyDescent="0.2">
      <c r="O54559" s="62"/>
    </row>
    <row r="54560" spans="15:15" x14ac:dyDescent="0.2">
      <c r="O54560" s="62"/>
    </row>
    <row r="54561" spans="15:15" x14ac:dyDescent="0.2">
      <c r="O54561" s="62"/>
    </row>
    <row r="54562" spans="15:15" x14ac:dyDescent="0.2">
      <c r="O54562" s="62"/>
    </row>
    <row r="54563" spans="15:15" x14ac:dyDescent="0.2">
      <c r="O54563" s="62"/>
    </row>
    <row r="54564" spans="15:15" x14ac:dyDescent="0.2">
      <c r="O54564" s="62"/>
    </row>
    <row r="54565" spans="15:15" x14ac:dyDescent="0.2">
      <c r="O54565" s="62"/>
    </row>
    <row r="54566" spans="15:15" x14ac:dyDescent="0.2">
      <c r="O54566" s="62"/>
    </row>
    <row r="54567" spans="15:15" x14ac:dyDescent="0.2">
      <c r="O54567" s="62"/>
    </row>
    <row r="54568" spans="15:15" x14ac:dyDescent="0.2">
      <c r="O54568" s="62"/>
    </row>
    <row r="54569" spans="15:15" x14ac:dyDescent="0.2">
      <c r="O54569" s="62"/>
    </row>
    <row r="54570" spans="15:15" x14ac:dyDescent="0.2">
      <c r="O54570" s="62"/>
    </row>
    <row r="54571" spans="15:15" x14ac:dyDescent="0.2">
      <c r="O54571" s="62"/>
    </row>
    <row r="54572" spans="15:15" x14ac:dyDescent="0.2">
      <c r="O54572" s="62"/>
    </row>
    <row r="54573" spans="15:15" x14ac:dyDescent="0.2">
      <c r="O54573" s="62"/>
    </row>
    <row r="54574" spans="15:15" x14ac:dyDescent="0.2">
      <c r="O54574" s="62"/>
    </row>
    <row r="54575" spans="15:15" x14ac:dyDescent="0.2">
      <c r="O54575" s="62"/>
    </row>
    <row r="54576" spans="15:15" x14ac:dyDescent="0.2">
      <c r="O54576" s="62"/>
    </row>
    <row r="54577" spans="15:15" x14ac:dyDescent="0.2">
      <c r="O54577" s="62"/>
    </row>
    <row r="54578" spans="15:15" x14ac:dyDescent="0.2">
      <c r="O54578" s="62"/>
    </row>
    <row r="54579" spans="15:15" x14ac:dyDescent="0.2">
      <c r="O54579" s="62"/>
    </row>
    <row r="54580" spans="15:15" x14ac:dyDescent="0.2">
      <c r="O54580" s="62"/>
    </row>
    <row r="54581" spans="15:15" x14ac:dyDescent="0.2">
      <c r="O54581" s="62"/>
    </row>
    <row r="54582" spans="15:15" x14ac:dyDescent="0.2">
      <c r="O54582" s="62"/>
    </row>
    <row r="54583" spans="15:15" x14ac:dyDescent="0.2">
      <c r="O54583" s="62"/>
    </row>
    <row r="54584" spans="15:15" x14ac:dyDescent="0.2">
      <c r="O54584" s="62"/>
    </row>
    <row r="54585" spans="15:15" x14ac:dyDescent="0.2">
      <c r="O54585" s="62"/>
    </row>
    <row r="54586" spans="15:15" x14ac:dyDescent="0.2">
      <c r="O54586" s="62"/>
    </row>
    <row r="54587" spans="15:15" x14ac:dyDescent="0.2">
      <c r="O54587" s="62"/>
    </row>
    <row r="54588" spans="15:15" x14ac:dyDescent="0.2">
      <c r="O54588" s="62"/>
    </row>
    <row r="54589" spans="15:15" x14ac:dyDescent="0.2">
      <c r="O54589" s="62"/>
    </row>
    <row r="54590" spans="15:15" x14ac:dyDescent="0.2">
      <c r="O54590" s="62"/>
    </row>
    <row r="54591" spans="15:15" x14ac:dyDescent="0.2">
      <c r="O54591" s="62"/>
    </row>
    <row r="54592" spans="15:15" x14ac:dyDescent="0.2">
      <c r="O54592" s="62"/>
    </row>
    <row r="54593" spans="15:15" x14ac:dyDescent="0.2">
      <c r="O54593" s="62"/>
    </row>
    <row r="54594" spans="15:15" x14ac:dyDescent="0.2">
      <c r="O54594" s="62"/>
    </row>
    <row r="54595" spans="15:15" x14ac:dyDescent="0.2">
      <c r="O54595" s="62"/>
    </row>
    <row r="54596" spans="15:15" x14ac:dyDescent="0.2">
      <c r="O54596" s="62"/>
    </row>
    <row r="54597" spans="15:15" x14ac:dyDescent="0.2">
      <c r="O54597" s="62"/>
    </row>
    <row r="54598" spans="15:15" x14ac:dyDescent="0.2">
      <c r="O54598" s="62"/>
    </row>
    <row r="54599" spans="15:15" x14ac:dyDescent="0.2">
      <c r="O54599" s="62"/>
    </row>
    <row r="54600" spans="15:15" x14ac:dyDescent="0.2">
      <c r="O54600" s="62"/>
    </row>
    <row r="54601" spans="15:15" x14ac:dyDescent="0.2">
      <c r="O54601" s="62"/>
    </row>
    <row r="54602" spans="15:15" x14ac:dyDescent="0.2">
      <c r="O54602" s="62"/>
    </row>
    <row r="54603" spans="15:15" x14ac:dyDescent="0.2">
      <c r="O54603" s="62"/>
    </row>
    <row r="54604" spans="15:15" x14ac:dyDescent="0.2">
      <c r="O54604" s="62"/>
    </row>
    <row r="54605" spans="15:15" x14ac:dyDescent="0.2">
      <c r="O54605" s="62"/>
    </row>
    <row r="54606" spans="15:15" x14ac:dyDescent="0.2">
      <c r="O54606" s="62"/>
    </row>
    <row r="54607" spans="15:15" x14ac:dyDescent="0.2">
      <c r="O54607" s="62"/>
    </row>
    <row r="54608" spans="15:15" x14ac:dyDescent="0.2">
      <c r="O54608" s="62"/>
    </row>
    <row r="54609" spans="15:15" x14ac:dyDescent="0.2">
      <c r="O54609" s="62"/>
    </row>
    <row r="54610" spans="15:15" x14ac:dyDescent="0.2">
      <c r="O54610" s="62"/>
    </row>
    <row r="54611" spans="15:15" x14ac:dyDescent="0.2">
      <c r="O54611" s="62"/>
    </row>
    <row r="54612" spans="15:15" x14ac:dyDescent="0.2">
      <c r="O54612" s="62"/>
    </row>
    <row r="54613" spans="15:15" x14ac:dyDescent="0.2">
      <c r="O54613" s="62"/>
    </row>
    <row r="54614" spans="15:15" x14ac:dyDescent="0.2">
      <c r="O54614" s="62"/>
    </row>
    <row r="54615" spans="15:15" x14ac:dyDescent="0.2">
      <c r="O54615" s="62"/>
    </row>
    <row r="54616" spans="15:15" x14ac:dyDescent="0.2">
      <c r="O54616" s="62"/>
    </row>
    <row r="54617" spans="15:15" x14ac:dyDescent="0.2">
      <c r="O54617" s="62"/>
    </row>
    <row r="54618" spans="15:15" x14ac:dyDescent="0.2">
      <c r="O54618" s="62"/>
    </row>
    <row r="54619" spans="15:15" x14ac:dyDescent="0.2">
      <c r="O54619" s="62"/>
    </row>
    <row r="54620" spans="15:15" x14ac:dyDescent="0.2">
      <c r="O54620" s="62"/>
    </row>
    <row r="54621" spans="15:15" x14ac:dyDescent="0.2">
      <c r="O54621" s="62"/>
    </row>
    <row r="54622" spans="15:15" x14ac:dyDescent="0.2">
      <c r="O54622" s="62"/>
    </row>
    <row r="54623" spans="15:15" x14ac:dyDescent="0.2">
      <c r="O54623" s="62"/>
    </row>
    <row r="54624" spans="15:15" x14ac:dyDescent="0.2">
      <c r="O54624" s="62"/>
    </row>
    <row r="54625" spans="15:15" x14ac:dyDescent="0.2">
      <c r="O54625" s="62"/>
    </row>
    <row r="54626" spans="15:15" x14ac:dyDescent="0.2">
      <c r="O54626" s="62"/>
    </row>
    <row r="54627" spans="15:15" x14ac:dyDescent="0.2">
      <c r="O54627" s="62"/>
    </row>
    <row r="54628" spans="15:15" x14ac:dyDescent="0.2">
      <c r="O54628" s="62"/>
    </row>
    <row r="54629" spans="15:15" x14ac:dyDescent="0.2">
      <c r="O54629" s="62"/>
    </row>
    <row r="54630" spans="15:15" x14ac:dyDescent="0.2">
      <c r="O54630" s="62"/>
    </row>
    <row r="54631" spans="15:15" x14ac:dyDescent="0.2">
      <c r="O54631" s="62"/>
    </row>
    <row r="54632" spans="15:15" x14ac:dyDescent="0.2">
      <c r="O54632" s="62"/>
    </row>
    <row r="54633" spans="15:15" x14ac:dyDescent="0.2">
      <c r="O54633" s="62"/>
    </row>
    <row r="54634" spans="15:15" x14ac:dyDescent="0.2">
      <c r="O54634" s="62"/>
    </row>
    <row r="54635" spans="15:15" x14ac:dyDescent="0.2">
      <c r="O54635" s="62"/>
    </row>
    <row r="54636" spans="15:15" x14ac:dyDescent="0.2">
      <c r="O54636" s="62"/>
    </row>
    <row r="54637" spans="15:15" x14ac:dyDescent="0.2">
      <c r="O54637" s="62"/>
    </row>
    <row r="54638" spans="15:15" x14ac:dyDescent="0.2">
      <c r="O54638" s="62"/>
    </row>
    <row r="54639" spans="15:15" x14ac:dyDescent="0.2">
      <c r="O54639" s="62"/>
    </row>
    <row r="54640" spans="15:15" x14ac:dyDescent="0.2">
      <c r="O54640" s="62"/>
    </row>
    <row r="54641" spans="15:15" x14ac:dyDescent="0.2">
      <c r="O54641" s="62"/>
    </row>
    <row r="54642" spans="15:15" x14ac:dyDescent="0.2">
      <c r="O54642" s="62"/>
    </row>
    <row r="54643" spans="15:15" x14ac:dyDescent="0.2">
      <c r="O54643" s="62"/>
    </row>
    <row r="54644" spans="15:15" x14ac:dyDescent="0.2">
      <c r="O54644" s="62"/>
    </row>
    <row r="54645" spans="15:15" x14ac:dyDescent="0.2">
      <c r="O54645" s="62"/>
    </row>
    <row r="54646" spans="15:15" x14ac:dyDescent="0.2">
      <c r="O54646" s="62"/>
    </row>
    <row r="54647" spans="15:15" x14ac:dyDescent="0.2">
      <c r="O54647" s="62"/>
    </row>
    <row r="54648" spans="15:15" x14ac:dyDescent="0.2">
      <c r="O54648" s="62"/>
    </row>
    <row r="54649" spans="15:15" x14ac:dyDescent="0.2">
      <c r="O54649" s="62"/>
    </row>
    <row r="54650" spans="15:15" x14ac:dyDescent="0.2">
      <c r="O54650" s="62"/>
    </row>
    <row r="54651" spans="15:15" x14ac:dyDescent="0.2">
      <c r="O54651" s="62"/>
    </row>
    <row r="54652" spans="15:15" x14ac:dyDescent="0.2">
      <c r="O54652" s="62"/>
    </row>
    <row r="54653" spans="15:15" x14ac:dyDescent="0.2">
      <c r="O54653" s="62"/>
    </row>
    <row r="54654" spans="15:15" x14ac:dyDescent="0.2">
      <c r="O54654" s="62"/>
    </row>
    <row r="54655" spans="15:15" x14ac:dyDescent="0.2">
      <c r="O54655" s="62"/>
    </row>
    <row r="54656" spans="15:15" x14ac:dyDescent="0.2">
      <c r="O54656" s="62"/>
    </row>
    <row r="54657" spans="15:15" x14ac:dyDescent="0.2">
      <c r="O54657" s="62"/>
    </row>
    <row r="54658" spans="15:15" x14ac:dyDescent="0.2">
      <c r="O54658" s="62"/>
    </row>
    <row r="54659" spans="15:15" x14ac:dyDescent="0.2">
      <c r="O54659" s="62"/>
    </row>
    <row r="54660" spans="15:15" x14ac:dyDescent="0.2">
      <c r="O54660" s="62"/>
    </row>
    <row r="54661" spans="15:15" x14ac:dyDescent="0.2">
      <c r="O54661" s="62"/>
    </row>
    <row r="54662" spans="15:15" x14ac:dyDescent="0.2">
      <c r="O54662" s="62"/>
    </row>
    <row r="54663" spans="15:15" x14ac:dyDescent="0.2">
      <c r="O54663" s="62"/>
    </row>
    <row r="54664" spans="15:15" x14ac:dyDescent="0.2">
      <c r="O54664" s="62"/>
    </row>
    <row r="54665" spans="15:15" x14ac:dyDescent="0.2">
      <c r="O54665" s="62"/>
    </row>
    <row r="54666" spans="15:15" x14ac:dyDescent="0.2">
      <c r="O54666" s="62"/>
    </row>
    <row r="54667" spans="15:15" x14ac:dyDescent="0.2">
      <c r="O54667" s="62"/>
    </row>
    <row r="54668" spans="15:15" x14ac:dyDescent="0.2">
      <c r="O54668" s="62"/>
    </row>
    <row r="54669" spans="15:15" x14ac:dyDescent="0.2">
      <c r="O54669" s="62"/>
    </row>
    <row r="54670" spans="15:15" x14ac:dyDescent="0.2">
      <c r="O54670" s="62"/>
    </row>
    <row r="54671" spans="15:15" x14ac:dyDescent="0.2">
      <c r="O54671" s="62"/>
    </row>
    <row r="54672" spans="15:15" x14ac:dyDescent="0.2">
      <c r="O54672" s="62"/>
    </row>
    <row r="54673" spans="15:15" x14ac:dyDescent="0.2">
      <c r="O54673" s="62"/>
    </row>
    <row r="54674" spans="15:15" x14ac:dyDescent="0.2">
      <c r="O54674" s="62"/>
    </row>
    <row r="54675" spans="15:15" x14ac:dyDescent="0.2">
      <c r="O54675" s="62"/>
    </row>
    <row r="54676" spans="15:15" x14ac:dyDescent="0.2">
      <c r="O54676" s="62"/>
    </row>
    <row r="54677" spans="15:15" x14ac:dyDescent="0.2">
      <c r="O54677" s="62"/>
    </row>
    <row r="54678" spans="15:15" x14ac:dyDescent="0.2">
      <c r="O54678" s="62"/>
    </row>
    <row r="54679" spans="15:15" x14ac:dyDescent="0.2">
      <c r="O54679" s="62"/>
    </row>
    <row r="54680" spans="15:15" x14ac:dyDescent="0.2">
      <c r="O54680" s="62"/>
    </row>
    <row r="54681" spans="15:15" x14ac:dyDescent="0.2">
      <c r="O54681" s="62"/>
    </row>
    <row r="54682" spans="15:15" x14ac:dyDescent="0.2">
      <c r="O54682" s="62"/>
    </row>
    <row r="54683" spans="15:15" x14ac:dyDescent="0.2">
      <c r="O54683" s="62"/>
    </row>
    <row r="54684" spans="15:15" x14ac:dyDescent="0.2">
      <c r="O54684" s="62"/>
    </row>
    <row r="54685" spans="15:15" x14ac:dyDescent="0.2">
      <c r="O54685" s="62"/>
    </row>
    <row r="54686" spans="15:15" x14ac:dyDescent="0.2">
      <c r="O54686" s="62"/>
    </row>
    <row r="54687" spans="15:15" x14ac:dyDescent="0.2">
      <c r="O54687" s="62"/>
    </row>
    <row r="54688" spans="15:15" x14ac:dyDescent="0.2">
      <c r="O54688" s="62"/>
    </row>
    <row r="54689" spans="15:15" x14ac:dyDescent="0.2">
      <c r="O54689" s="62"/>
    </row>
    <row r="54690" spans="15:15" x14ac:dyDescent="0.2">
      <c r="O54690" s="62"/>
    </row>
    <row r="54691" spans="15:15" x14ac:dyDescent="0.2">
      <c r="O54691" s="62"/>
    </row>
    <row r="54692" spans="15:15" x14ac:dyDescent="0.2">
      <c r="O54692" s="62"/>
    </row>
    <row r="54693" spans="15:15" x14ac:dyDescent="0.2">
      <c r="O54693" s="62"/>
    </row>
    <row r="54694" spans="15:15" x14ac:dyDescent="0.2">
      <c r="O54694" s="62"/>
    </row>
    <row r="54695" spans="15:15" x14ac:dyDescent="0.2">
      <c r="O54695" s="62"/>
    </row>
    <row r="54696" spans="15:15" x14ac:dyDescent="0.2">
      <c r="O54696" s="62"/>
    </row>
    <row r="54697" spans="15:15" x14ac:dyDescent="0.2">
      <c r="O54697" s="62"/>
    </row>
    <row r="54698" spans="15:15" x14ac:dyDescent="0.2">
      <c r="O54698" s="62"/>
    </row>
    <row r="54699" spans="15:15" x14ac:dyDescent="0.2">
      <c r="O54699" s="62"/>
    </row>
    <row r="54700" spans="15:15" x14ac:dyDescent="0.2">
      <c r="O54700" s="62"/>
    </row>
    <row r="54701" spans="15:15" x14ac:dyDescent="0.2">
      <c r="O54701" s="62"/>
    </row>
    <row r="54702" spans="15:15" x14ac:dyDescent="0.2">
      <c r="O54702" s="62"/>
    </row>
    <row r="54703" spans="15:15" x14ac:dyDescent="0.2">
      <c r="O54703" s="62"/>
    </row>
    <row r="54704" spans="15:15" x14ac:dyDescent="0.2">
      <c r="O54704" s="62"/>
    </row>
    <row r="54705" spans="15:15" x14ac:dyDescent="0.2">
      <c r="O54705" s="62"/>
    </row>
    <row r="54706" spans="15:15" x14ac:dyDescent="0.2">
      <c r="O54706" s="62"/>
    </row>
    <row r="54707" spans="15:15" x14ac:dyDescent="0.2">
      <c r="O54707" s="62"/>
    </row>
    <row r="54708" spans="15:15" x14ac:dyDescent="0.2">
      <c r="O54708" s="62"/>
    </row>
    <row r="54709" spans="15:15" x14ac:dyDescent="0.2">
      <c r="O54709" s="62"/>
    </row>
    <row r="54710" spans="15:15" x14ac:dyDescent="0.2">
      <c r="O54710" s="62"/>
    </row>
    <row r="54711" spans="15:15" x14ac:dyDescent="0.2">
      <c r="O54711" s="62"/>
    </row>
    <row r="54712" spans="15:15" x14ac:dyDescent="0.2">
      <c r="O54712" s="62"/>
    </row>
    <row r="54713" spans="15:15" x14ac:dyDescent="0.2">
      <c r="O54713" s="62"/>
    </row>
    <row r="54714" spans="15:15" x14ac:dyDescent="0.2">
      <c r="O54714" s="62"/>
    </row>
    <row r="54715" spans="15:15" x14ac:dyDescent="0.2">
      <c r="O54715" s="62"/>
    </row>
    <row r="54716" spans="15:15" x14ac:dyDescent="0.2">
      <c r="O54716" s="62"/>
    </row>
    <row r="54717" spans="15:15" x14ac:dyDescent="0.2">
      <c r="O54717" s="62"/>
    </row>
    <row r="54718" spans="15:15" x14ac:dyDescent="0.2">
      <c r="O54718" s="62"/>
    </row>
    <row r="54719" spans="15:15" x14ac:dyDescent="0.2">
      <c r="O54719" s="62"/>
    </row>
    <row r="54720" spans="15:15" x14ac:dyDescent="0.2">
      <c r="O54720" s="62"/>
    </row>
    <row r="54721" spans="15:15" x14ac:dyDescent="0.2">
      <c r="O54721" s="62"/>
    </row>
    <row r="54722" spans="15:15" x14ac:dyDescent="0.2">
      <c r="O54722" s="62"/>
    </row>
    <row r="54723" spans="15:15" x14ac:dyDescent="0.2">
      <c r="O54723" s="62"/>
    </row>
    <row r="54724" spans="15:15" x14ac:dyDescent="0.2">
      <c r="O54724" s="62"/>
    </row>
    <row r="54725" spans="15:15" x14ac:dyDescent="0.2">
      <c r="O54725" s="62"/>
    </row>
    <row r="54726" spans="15:15" x14ac:dyDescent="0.2">
      <c r="O54726" s="62"/>
    </row>
    <row r="54727" spans="15:15" x14ac:dyDescent="0.2">
      <c r="O54727" s="62"/>
    </row>
    <row r="54728" spans="15:15" x14ac:dyDescent="0.2">
      <c r="O54728" s="62"/>
    </row>
    <row r="54729" spans="15:15" x14ac:dyDescent="0.2">
      <c r="O54729" s="62"/>
    </row>
    <row r="54730" spans="15:15" x14ac:dyDescent="0.2">
      <c r="O54730" s="62"/>
    </row>
    <row r="54731" spans="15:15" x14ac:dyDescent="0.2">
      <c r="O54731" s="62"/>
    </row>
    <row r="54732" spans="15:15" x14ac:dyDescent="0.2">
      <c r="O54732" s="62"/>
    </row>
    <row r="54733" spans="15:15" x14ac:dyDescent="0.2">
      <c r="O54733" s="62"/>
    </row>
    <row r="54734" spans="15:15" x14ac:dyDescent="0.2">
      <c r="O54734" s="62"/>
    </row>
    <row r="54735" spans="15:15" x14ac:dyDescent="0.2">
      <c r="O54735" s="62"/>
    </row>
    <row r="54736" spans="15:15" x14ac:dyDescent="0.2">
      <c r="O54736" s="62"/>
    </row>
    <row r="54737" spans="15:15" x14ac:dyDescent="0.2">
      <c r="O54737" s="62"/>
    </row>
    <row r="54738" spans="15:15" x14ac:dyDescent="0.2">
      <c r="O54738" s="62"/>
    </row>
    <row r="54739" spans="15:15" x14ac:dyDescent="0.2">
      <c r="O54739" s="62"/>
    </row>
    <row r="54740" spans="15:15" x14ac:dyDescent="0.2">
      <c r="O54740" s="62"/>
    </row>
    <row r="54741" spans="15:15" x14ac:dyDescent="0.2">
      <c r="O54741" s="62"/>
    </row>
    <row r="54742" spans="15:15" x14ac:dyDescent="0.2">
      <c r="O54742" s="62"/>
    </row>
    <row r="54743" spans="15:15" x14ac:dyDescent="0.2">
      <c r="O54743" s="62"/>
    </row>
    <row r="54744" spans="15:15" x14ac:dyDescent="0.2">
      <c r="O54744" s="62"/>
    </row>
    <row r="54745" spans="15:15" x14ac:dyDescent="0.2">
      <c r="O54745" s="62"/>
    </row>
    <row r="54746" spans="15:15" x14ac:dyDescent="0.2">
      <c r="O54746" s="62"/>
    </row>
    <row r="54747" spans="15:15" x14ac:dyDescent="0.2">
      <c r="O54747" s="62"/>
    </row>
    <row r="54748" spans="15:15" x14ac:dyDescent="0.2">
      <c r="O54748" s="62"/>
    </row>
    <row r="54749" spans="15:15" x14ac:dyDescent="0.2">
      <c r="O54749" s="62"/>
    </row>
    <row r="54750" spans="15:15" x14ac:dyDescent="0.2">
      <c r="O54750" s="62"/>
    </row>
    <row r="54751" spans="15:15" x14ac:dyDescent="0.2">
      <c r="O54751" s="62"/>
    </row>
    <row r="54752" spans="15:15" x14ac:dyDescent="0.2">
      <c r="O54752" s="62"/>
    </row>
    <row r="54753" spans="15:15" x14ac:dyDescent="0.2">
      <c r="O54753" s="62"/>
    </row>
    <row r="54754" spans="15:15" x14ac:dyDescent="0.2">
      <c r="O54754" s="62"/>
    </row>
    <row r="54755" spans="15:15" x14ac:dyDescent="0.2">
      <c r="O54755" s="62"/>
    </row>
    <row r="54756" spans="15:15" x14ac:dyDescent="0.2">
      <c r="O54756" s="62"/>
    </row>
    <row r="54757" spans="15:15" x14ac:dyDescent="0.2">
      <c r="O54757" s="62"/>
    </row>
    <row r="54758" spans="15:15" x14ac:dyDescent="0.2">
      <c r="O54758" s="62"/>
    </row>
    <row r="54759" spans="15:15" x14ac:dyDescent="0.2">
      <c r="O54759" s="62"/>
    </row>
    <row r="54760" spans="15:15" x14ac:dyDescent="0.2">
      <c r="O54760" s="62"/>
    </row>
    <row r="54761" spans="15:15" x14ac:dyDescent="0.2">
      <c r="O54761" s="62"/>
    </row>
    <row r="54762" spans="15:15" x14ac:dyDescent="0.2">
      <c r="O54762" s="62"/>
    </row>
    <row r="54763" spans="15:15" x14ac:dyDescent="0.2">
      <c r="O54763" s="62"/>
    </row>
    <row r="54764" spans="15:15" x14ac:dyDescent="0.2">
      <c r="O54764" s="62"/>
    </row>
    <row r="54765" spans="15:15" x14ac:dyDescent="0.2">
      <c r="O54765" s="62"/>
    </row>
    <row r="54766" spans="15:15" x14ac:dyDescent="0.2">
      <c r="O54766" s="62"/>
    </row>
    <row r="54767" spans="15:15" x14ac:dyDescent="0.2">
      <c r="O54767" s="62"/>
    </row>
    <row r="54768" spans="15:15" x14ac:dyDescent="0.2">
      <c r="O54768" s="62"/>
    </row>
    <row r="54769" spans="15:15" x14ac:dyDescent="0.2">
      <c r="O54769" s="62"/>
    </row>
    <row r="54770" spans="15:15" x14ac:dyDescent="0.2">
      <c r="O54770" s="62"/>
    </row>
    <row r="54771" spans="15:15" x14ac:dyDescent="0.2">
      <c r="O54771" s="62"/>
    </row>
    <row r="54772" spans="15:15" x14ac:dyDescent="0.2">
      <c r="O54772" s="62"/>
    </row>
    <row r="54773" spans="15:15" x14ac:dyDescent="0.2">
      <c r="O54773" s="62"/>
    </row>
    <row r="54774" spans="15:15" x14ac:dyDescent="0.2">
      <c r="O54774" s="62"/>
    </row>
    <row r="54775" spans="15:15" x14ac:dyDescent="0.2">
      <c r="O54775" s="62"/>
    </row>
    <row r="54776" spans="15:15" x14ac:dyDescent="0.2">
      <c r="O54776" s="62"/>
    </row>
    <row r="54777" spans="15:15" x14ac:dyDescent="0.2">
      <c r="O54777" s="62"/>
    </row>
    <row r="54778" spans="15:15" x14ac:dyDescent="0.2">
      <c r="O54778" s="62"/>
    </row>
    <row r="54779" spans="15:15" x14ac:dyDescent="0.2">
      <c r="O54779" s="62"/>
    </row>
    <row r="54780" spans="15:15" x14ac:dyDescent="0.2">
      <c r="O54780" s="62"/>
    </row>
    <row r="54781" spans="15:15" x14ac:dyDescent="0.2">
      <c r="O54781" s="62"/>
    </row>
    <row r="54782" spans="15:15" x14ac:dyDescent="0.2">
      <c r="O54782" s="62"/>
    </row>
    <row r="54783" spans="15:15" x14ac:dyDescent="0.2">
      <c r="O54783" s="62"/>
    </row>
    <row r="54784" spans="15:15" x14ac:dyDescent="0.2">
      <c r="O54784" s="62"/>
    </row>
    <row r="54785" spans="15:15" x14ac:dyDescent="0.2">
      <c r="O54785" s="62"/>
    </row>
    <row r="54786" spans="15:15" x14ac:dyDescent="0.2">
      <c r="O54786" s="62"/>
    </row>
    <row r="54787" spans="15:15" x14ac:dyDescent="0.2">
      <c r="O54787" s="62"/>
    </row>
    <row r="54788" spans="15:15" x14ac:dyDescent="0.2">
      <c r="O54788" s="62"/>
    </row>
    <row r="54789" spans="15:15" x14ac:dyDescent="0.2">
      <c r="O54789" s="62"/>
    </row>
    <row r="54790" spans="15:15" x14ac:dyDescent="0.2">
      <c r="O54790" s="62"/>
    </row>
    <row r="54791" spans="15:15" x14ac:dyDescent="0.2">
      <c r="O54791" s="62"/>
    </row>
    <row r="54792" spans="15:15" x14ac:dyDescent="0.2">
      <c r="O54792" s="62"/>
    </row>
    <row r="54793" spans="15:15" x14ac:dyDescent="0.2">
      <c r="O54793" s="62"/>
    </row>
    <row r="54794" spans="15:15" x14ac:dyDescent="0.2">
      <c r="O54794" s="62"/>
    </row>
    <row r="54795" spans="15:15" x14ac:dyDescent="0.2">
      <c r="O54795" s="62"/>
    </row>
    <row r="54796" spans="15:15" x14ac:dyDescent="0.2">
      <c r="O54796" s="62"/>
    </row>
    <row r="54797" spans="15:15" x14ac:dyDescent="0.2">
      <c r="O54797" s="62"/>
    </row>
    <row r="54798" spans="15:15" x14ac:dyDescent="0.2">
      <c r="O54798" s="62"/>
    </row>
    <row r="54799" spans="15:15" x14ac:dyDescent="0.2">
      <c r="O54799" s="62"/>
    </row>
    <row r="54800" spans="15:15" x14ac:dyDescent="0.2">
      <c r="O54800" s="62"/>
    </row>
    <row r="54801" spans="15:15" x14ac:dyDescent="0.2">
      <c r="O54801" s="62"/>
    </row>
    <row r="54802" spans="15:15" x14ac:dyDescent="0.2">
      <c r="O54802" s="62"/>
    </row>
    <row r="54803" spans="15:15" x14ac:dyDescent="0.2">
      <c r="O54803" s="62"/>
    </row>
    <row r="54804" spans="15:15" x14ac:dyDescent="0.2">
      <c r="O54804" s="62"/>
    </row>
    <row r="54805" spans="15:15" x14ac:dyDescent="0.2">
      <c r="O54805" s="62"/>
    </row>
    <row r="54806" spans="15:15" x14ac:dyDescent="0.2">
      <c r="O54806" s="62"/>
    </row>
    <row r="54807" spans="15:15" x14ac:dyDescent="0.2">
      <c r="O54807" s="62"/>
    </row>
    <row r="54808" spans="15:15" x14ac:dyDescent="0.2">
      <c r="O54808" s="62"/>
    </row>
    <row r="54809" spans="15:15" x14ac:dyDescent="0.2">
      <c r="O54809" s="62"/>
    </row>
    <row r="54810" spans="15:15" x14ac:dyDescent="0.2">
      <c r="O54810" s="62"/>
    </row>
    <row r="54811" spans="15:15" x14ac:dyDescent="0.2">
      <c r="O54811" s="62"/>
    </row>
    <row r="54812" spans="15:15" x14ac:dyDescent="0.2">
      <c r="O54812" s="62"/>
    </row>
    <row r="54813" spans="15:15" x14ac:dyDescent="0.2">
      <c r="O54813" s="62"/>
    </row>
    <row r="54814" spans="15:15" x14ac:dyDescent="0.2">
      <c r="O54814" s="62"/>
    </row>
    <row r="54815" spans="15:15" x14ac:dyDescent="0.2">
      <c r="O54815" s="62"/>
    </row>
    <row r="54816" spans="15:15" x14ac:dyDescent="0.2">
      <c r="O54816" s="62"/>
    </row>
    <row r="54817" spans="15:15" x14ac:dyDescent="0.2">
      <c r="O54817" s="62"/>
    </row>
    <row r="54818" spans="15:15" x14ac:dyDescent="0.2">
      <c r="O54818" s="62"/>
    </row>
    <row r="54819" spans="15:15" x14ac:dyDescent="0.2">
      <c r="O54819" s="62"/>
    </row>
    <row r="54820" spans="15:15" x14ac:dyDescent="0.2">
      <c r="O54820" s="62"/>
    </row>
    <row r="54821" spans="15:15" x14ac:dyDescent="0.2">
      <c r="O54821" s="62"/>
    </row>
    <row r="54822" spans="15:15" x14ac:dyDescent="0.2">
      <c r="O54822" s="62"/>
    </row>
    <row r="54823" spans="15:15" x14ac:dyDescent="0.2">
      <c r="O54823" s="62"/>
    </row>
    <row r="54824" spans="15:15" x14ac:dyDescent="0.2">
      <c r="O54824" s="62"/>
    </row>
    <row r="54825" spans="15:15" x14ac:dyDescent="0.2">
      <c r="O54825" s="62"/>
    </row>
    <row r="54826" spans="15:15" x14ac:dyDescent="0.2">
      <c r="O54826" s="62"/>
    </row>
    <row r="54827" spans="15:15" x14ac:dyDescent="0.2">
      <c r="O54827" s="62"/>
    </row>
    <row r="54828" spans="15:15" x14ac:dyDescent="0.2">
      <c r="O54828" s="62"/>
    </row>
    <row r="54829" spans="15:15" x14ac:dyDescent="0.2">
      <c r="O54829" s="62"/>
    </row>
    <row r="54830" spans="15:15" x14ac:dyDescent="0.2">
      <c r="O54830" s="62"/>
    </row>
    <row r="54831" spans="15:15" x14ac:dyDescent="0.2">
      <c r="O54831" s="62"/>
    </row>
    <row r="54832" spans="15:15" x14ac:dyDescent="0.2">
      <c r="O54832" s="62"/>
    </row>
    <row r="54833" spans="15:15" x14ac:dyDescent="0.2">
      <c r="O54833" s="62"/>
    </row>
    <row r="54834" spans="15:15" x14ac:dyDescent="0.2">
      <c r="O54834" s="62"/>
    </row>
    <row r="54835" spans="15:15" x14ac:dyDescent="0.2">
      <c r="O54835" s="62"/>
    </row>
    <row r="54836" spans="15:15" x14ac:dyDescent="0.2">
      <c r="O54836" s="62"/>
    </row>
    <row r="54837" spans="15:15" x14ac:dyDescent="0.2">
      <c r="O54837" s="62"/>
    </row>
    <row r="54838" spans="15:15" x14ac:dyDescent="0.2">
      <c r="O54838" s="62"/>
    </row>
    <row r="54839" spans="15:15" x14ac:dyDescent="0.2">
      <c r="O54839" s="62"/>
    </row>
    <row r="54840" spans="15:15" x14ac:dyDescent="0.2">
      <c r="O54840" s="62"/>
    </row>
    <row r="54841" spans="15:15" x14ac:dyDescent="0.2">
      <c r="O54841" s="62"/>
    </row>
    <row r="54842" spans="15:15" x14ac:dyDescent="0.2">
      <c r="O54842" s="62"/>
    </row>
    <row r="54843" spans="15:15" x14ac:dyDescent="0.2">
      <c r="O54843" s="62"/>
    </row>
    <row r="54844" spans="15:15" x14ac:dyDescent="0.2">
      <c r="O54844" s="62"/>
    </row>
    <row r="54845" spans="15:15" x14ac:dyDescent="0.2">
      <c r="O54845" s="62"/>
    </row>
    <row r="54846" spans="15:15" x14ac:dyDescent="0.2">
      <c r="O54846" s="62"/>
    </row>
    <row r="54847" spans="15:15" x14ac:dyDescent="0.2">
      <c r="O54847" s="62"/>
    </row>
    <row r="54848" spans="15:15" x14ac:dyDescent="0.2">
      <c r="O54848" s="62"/>
    </row>
    <row r="54849" spans="15:15" x14ac:dyDescent="0.2">
      <c r="O54849" s="62"/>
    </row>
    <row r="54850" spans="15:15" x14ac:dyDescent="0.2">
      <c r="O54850" s="62"/>
    </row>
    <row r="54851" spans="15:15" x14ac:dyDescent="0.2">
      <c r="O54851" s="62"/>
    </row>
    <row r="54852" spans="15:15" x14ac:dyDescent="0.2">
      <c r="O54852" s="62"/>
    </row>
    <row r="54853" spans="15:15" x14ac:dyDescent="0.2">
      <c r="O54853" s="62"/>
    </row>
    <row r="54854" spans="15:15" x14ac:dyDescent="0.2">
      <c r="O54854" s="62"/>
    </row>
    <row r="54855" spans="15:15" x14ac:dyDescent="0.2">
      <c r="O54855" s="62"/>
    </row>
    <row r="54856" spans="15:15" x14ac:dyDescent="0.2">
      <c r="O54856" s="62"/>
    </row>
    <row r="54857" spans="15:15" x14ac:dyDescent="0.2">
      <c r="O54857" s="62"/>
    </row>
    <row r="54858" spans="15:15" x14ac:dyDescent="0.2">
      <c r="O54858" s="62"/>
    </row>
    <row r="54859" spans="15:15" x14ac:dyDescent="0.2">
      <c r="O54859" s="62"/>
    </row>
    <row r="54860" spans="15:15" x14ac:dyDescent="0.2">
      <c r="O54860" s="62"/>
    </row>
    <row r="54861" spans="15:15" x14ac:dyDescent="0.2">
      <c r="O54861" s="62"/>
    </row>
    <row r="54862" spans="15:15" x14ac:dyDescent="0.2">
      <c r="O54862" s="62"/>
    </row>
    <row r="54863" spans="15:15" x14ac:dyDescent="0.2">
      <c r="O54863" s="62"/>
    </row>
    <row r="54864" spans="15:15" x14ac:dyDescent="0.2">
      <c r="O54864" s="62"/>
    </row>
    <row r="54865" spans="15:15" x14ac:dyDescent="0.2">
      <c r="O54865" s="62"/>
    </row>
    <row r="54866" spans="15:15" x14ac:dyDescent="0.2">
      <c r="O54866" s="62"/>
    </row>
    <row r="54867" spans="15:15" x14ac:dyDescent="0.2">
      <c r="O54867" s="62"/>
    </row>
    <row r="54868" spans="15:15" x14ac:dyDescent="0.2">
      <c r="O54868" s="62"/>
    </row>
    <row r="54869" spans="15:15" x14ac:dyDescent="0.2">
      <c r="O54869" s="62"/>
    </row>
    <row r="54870" spans="15:15" x14ac:dyDescent="0.2">
      <c r="O54870" s="62"/>
    </row>
    <row r="54871" spans="15:15" x14ac:dyDescent="0.2">
      <c r="O54871" s="62"/>
    </row>
    <row r="54872" spans="15:15" x14ac:dyDescent="0.2">
      <c r="O54872" s="62"/>
    </row>
    <row r="54873" spans="15:15" x14ac:dyDescent="0.2">
      <c r="O54873" s="62"/>
    </row>
    <row r="54874" spans="15:15" x14ac:dyDescent="0.2">
      <c r="O54874" s="62"/>
    </row>
    <row r="54875" spans="15:15" x14ac:dyDescent="0.2">
      <c r="O54875" s="62"/>
    </row>
    <row r="54876" spans="15:15" x14ac:dyDescent="0.2">
      <c r="O54876" s="62"/>
    </row>
    <row r="54877" spans="15:15" x14ac:dyDescent="0.2">
      <c r="O54877" s="62"/>
    </row>
    <row r="54878" spans="15:15" x14ac:dyDescent="0.2">
      <c r="O54878" s="62"/>
    </row>
    <row r="54879" spans="15:15" x14ac:dyDescent="0.2">
      <c r="O54879" s="62"/>
    </row>
    <row r="54880" spans="15:15" x14ac:dyDescent="0.2">
      <c r="O54880" s="62"/>
    </row>
    <row r="54881" spans="15:15" x14ac:dyDescent="0.2">
      <c r="O54881" s="62"/>
    </row>
    <row r="54882" spans="15:15" x14ac:dyDescent="0.2">
      <c r="O54882" s="62"/>
    </row>
    <row r="54883" spans="15:15" x14ac:dyDescent="0.2">
      <c r="O54883" s="62"/>
    </row>
    <row r="54884" spans="15:15" x14ac:dyDescent="0.2">
      <c r="O54884" s="62"/>
    </row>
    <row r="54885" spans="15:15" x14ac:dyDescent="0.2">
      <c r="O54885" s="62"/>
    </row>
    <row r="54886" spans="15:15" x14ac:dyDescent="0.2">
      <c r="O54886" s="62"/>
    </row>
    <row r="54887" spans="15:15" x14ac:dyDescent="0.2">
      <c r="O54887" s="62"/>
    </row>
    <row r="54888" spans="15:15" x14ac:dyDescent="0.2">
      <c r="O54888" s="62"/>
    </row>
    <row r="54889" spans="15:15" x14ac:dyDescent="0.2">
      <c r="O54889" s="62"/>
    </row>
    <row r="54890" spans="15:15" x14ac:dyDescent="0.2">
      <c r="O54890" s="62"/>
    </row>
    <row r="54891" spans="15:15" x14ac:dyDescent="0.2">
      <c r="O54891" s="62"/>
    </row>
    <row r="54892" spans="15:15" x14ac:dyDescent="0.2">
      <c r="O54892" s="62"/>
    </row>
    <row r="54893" spans="15:15" x14ac:dyDescent="0.2">
      <c r="O54893" s="62"/>
    </row>
    <row r="54894" spans="15:15" x14ac:dyDescent="0.2">
      <c r="O54894" s="62"/>
    </row>
    <row r="54895" spans="15:15" x14ac:dyDescent="0.2">
      <c r="O54895" s="62"/>
    </row>
    <row r="54896" spans="15:15" x14ac:dyDescent="0.2">
      <c r="O54896" s="62"/>
    </row>
    <row r="54897" spans="15:15" x14ac:dyDescent="0.2">
      <c r="O54897" s="62"/>
    </row>
    <row r="54898" spans="15:15" x14ac:dyDescent="0.2">
      <c r="O54898" s="62"/>
    </row>
    <row r="54899" spans="15:15" x14ac:dyDescent="0.2">
      <c r="O54899" s="62"/>
    </row>
    <row r="54900" spans="15:15" x14ac:dyDescent="0.2">
      <c r="O54900" s="62"/>
    </row>
    <row r="54901" spans="15:15" x14ac:dyDescent="0.2">
      <c r="O54901" s="62"/>
    </row>
    <row r="54902" spans="15:15" x14ac:dyDescent="0.2">
      <c r="O54902" s="62"/>
    </row>
    <row r="54903" spans="15:15" x14ac:dyDescent="0.2">
      <c r="O54903" s="62"/>
    </row>
    <row r="54904" spans="15:15" x14ac:dyDescent="0.2">
      <c r="O54904" s="62"/>
    </row>
    <row r="54905" spans="15:15" x14ac:dyDescent="0.2">
      <c r="O54905" s="62"/>
    </row>
    <row r="54906" spans="15:15" x14ac:dyDescent="0.2">
      <c r="O54906" s="62"/>
    </row>
    <row r="54907" spans="15:15" x14ac:dyDescent="0.2">
      <c r="O54907" s="62"/>
    </row>
    <row r="54908" spans="15:15" x14ac:dyDescent="0.2">
      <c r="O54908" s="62"/>
    </row>
    <row r="54909" spans="15:15" x14ac:dyDescent="0.2">
      <c r="O54909" s="62"/>
    </row>
    <row r="54910" spans="15:15" x14ac:dyDescent="0.2">
      <c r="O54910" s="62"/>
    </row>
    <row r="54911" spans="15:15" x14ac:dyDescent="0.2">
      <c r="O54911" s="62"/>
    </row>
    <row r="54912" spans="15:15" x14ac:dyDescent="0.2">
      <c r="O54912" s="62"/>
    </row>
    <row r="54913" spans="15:15" x14ac:dyDescent="0.2">
      <c r="O54913" s="62"/>
    </row>
    <row r="54914" spans="15:15" x14ac:dyDescent="0.2">
      <c r="O54914" s="62"/>
    </row>
    <row r="54915" spans="15:15" x14ac:dyDescent="0.2">
      <c r="O54915" s="62"/>
    </row>
    <row r="54916" spans="15:15" x14ac:dyDescent="0.2">
      <c r="O54916" s="62"/>
    </row>
    <row r="54917" spans="15:15" x14ac:dyDescent="0.2">
      <c r="O54917" s="62"/>
    </row>
    <row r="54918" spans="15:15" x14ac:dyDescent="0.2">
      <c r="O54918" s="62"/>
    </row>
    <row r="54919" spans="15:15" x14ac:dyDescent="0.2">
      <c r="O54919" s="62"/>
    </row>
    <row r="54920" spans="15:15" x14ac:dyDescent="0.2">
      <c r="O54920" s="62"/>
    </row>
    <row r="54921" spans="15:15" x14ac:dyDescent="0.2">
      <c r="O54921" s="62"/>
    </row>
    <row r="54922" spans="15:15" x14ac:dyDescent="0.2">
      <c r="O54922" s="62"/>
    </row>
    <row r="54923" spans="15:15" x14ac:dyDescent="0.2">
      <c r="O54923" s="62"/>
    </row>
    <row r="54924" spans="15:15" x14ac:dyDescent="0.2">
      <c r="O54924" s="62"/>
    </row>
    <row r="54925" spans="15:15" x14ac:dyDescent="0.2">
      <c r="O54925" s="62"/>
    </row>
    <row r="54926" spans="15:15" x14ac:dyDescent="0.2">
      <c r="O54926" s="62"/>
    </row>
    <row r="54927" spans="15:15" x14ac:dyDescent="0.2">
      <c r="O54927" s="62"/>
    </row>
    <row r="54928" spans="15:15" x14ac:dyDescent="0.2">
      <c r="O54928" s="62"/>
    </row>
    <row r="54929" spans="15:15" x14ac:dyDescent="0.2">
      <c r="O54929" s="62"/>
    </row>
    <row r="54930" spans="15:15" x14ac:dyDescent="0.2">
      <c r="O54930" s="62"/>
    </row>
    <row r="54931" spans="15:15" x14ac:dyDescent="0.2">
      <c r="O54931" s="62"/>
    </row>
    <row r="54932" spans="15:15" x14ac:dyDescent="0.2">
      <c r="O54932" s="62"/>
    </row>
    <row r="54933" spans="15:15" x14ac:dyDescent="0.2">
      <c r="O54933" s="62"/>
    </row>
    <row r="54934" spans="15:15" x14ac:dyDescent="0.2">
      <c r="O54934" s="62"/>
    </row>
    <row r="54935" spans="15:15" x14ac:dyDescent="0.2">
      <c r="O54935" s="62"/>
    </row>
    <row r="54936" spans="15:15" x14ac:dyDescent="0.2">
      <c r="O54936" s="62"/>
    </row>
    <row r="54937" spans="15:15" x14ac:dyDescent="0.2">
      <c r="O54937" s="62"/>
    </row>
    <row r="54938" spans="15:15" x14ac:dyDescent="0.2">
      <c r="O54938" s="62"/>
    </row>
    <row r="54939" spans="15:15" x14ac:dyDescent="0.2">
      <c r="O54939" s="62"/>
    </row>
    <row r="54940" spans="15:15" x14ac:dyDescent="0.2">
      <c r="O54940" s="62"/>
    </row>
    <row r="54941" spans="15:15" x14ac:dyDescent="0.2">
      <c r="O54941" s="62"/>
    </row>
    <row r="54942" spans="15:15" x14ac:dyDescent="0.2">
      <c r="O54942" s="62"/>
    </row>
    <row r="54943" spans="15:15" x14ac:dyDescent="0.2">
      <c r="O54943" s="62"/>
    </row>
    <row r="54944" spans="15:15" x14ac:dyDescent="0.2">
      <c r="O54944" s="62"/>
    </row>
    <row r="54945" spans="15:15" x14ac:dyDescent="0.2">
      <c r="O54945" s="62"/>
    </row>
    <row r="54946" spans="15:15" x14ac:dyDescent="0.2">
      <c r="O54946" s="62"/>
    </row>
    <row r="54947" spans="15:15" x14ac:dyDescent="0.2">
      <c r="O54947" s="62"/>
    </row>
    <row r="54948" spans="15:15" x14ac:dyDescent="0.2">
      <c r="O54948" s="62"/>
    </row>
    <row r="54949" spans="15:15" x14ac:dyDescent="0.2">
      <c r="O54949" s="62"/>
    </row>
    <row r="54950" spans="15:15" x14ac:dyDescent="0.2">
      <c r="O54950" s="62"/>
    </row>
    <row r="54951" spans="15:15" x14ac:dyDescent="0.2">
      <c r="O54951" s="62"/>
    </row>
    <row r="54952" spans="15:15" x14ac:dyDescent="0.2">
      <c r="O54952" s="62"/>
    </row>
    <row r="54953" spans="15:15" x14ac:dyDescent="0.2">
      <c r="O54953" s="62"/>
    </row>
    <row r="54954" spans="15:15" x14ac:dyDescent="0.2">
      <c r="O54954" s="62"/>
    </row>
    <row r="54955" spans="15:15" x14ac:dyDescent="0.2">
      <c r="O54955" s="62"/>
    </row>
    <row r="54956" spans="15:15" x14ac:dyDescent="0.2">
      <c r="O54956" s="62"/>
    </row>
    <row r="54957" spans="15:15" x14ac:dyDescent="0.2">
      <c r="O54957" s="62"/>
    </row>
    <row r="54958" spans="15:15" x14ac:dyDescent="0.2">
      <c r="O54958" s="62"/>
    </row>
    <row r="54959" spans="15:15" x14ac:dyDescent="0.2">
      <c r="O54959" s="62"/>
    </row>
    <row r="54960" spans="15:15" x14ac:dyDescent="0.2">
      <c r="O54960" s="62"/>
    </row>
    <row r="54961" spans="15:15" x14ac:dyDescent="0.2">
      <c r="O54961" s="62"/>
    </row>
    <row r="54962" spans="15:15" x14ac:dyDescent="0.2">
      <c r="O54962" s="62"/>
    </row>
    <row r="54963" spans="15:15" x14ac:dyDescent="0.2">
      <c r="O54963" s="62"/>
    </row>
    <row r="54964" spans="15:15" x14ac:dyDescent="0.2">
      <c r="O54964" s="62"/>
    </row>
    <row r="54965" spans="15:15" x14ac:dyDescent="0.2">
      <c r="O54965" s="62"/>
    </row>
    <row r="54966" spans="15:15" x14ac:dyDescent="0.2">
      <c r="O54966" s="62"/>
    </row>
    <row r="54967" spans="15:15" x14ac:dyDescent="0.2">
      <c r="O54967" s="62"/>
    </row>
    <row r="54968" spans="15:15" x14ac:dyDescent="0.2">
      <c r="O54968" s="62"/>
    </row>
    <row r="54969" spans="15:15" x14ac:dyDescent="0.2">
      <c r="O54969" s="62"/>
    </row>
    <row r="54970" spans="15:15" x14ac:dyDescent="0.2">
      <c r="O54970" s="62"/>
    </row>
    <row r="54971" spans="15:15" x14ac:dyDescent="0.2">
      <c r="O54971" s="62"/>
    </row>
    <row r="54972" spans="15:15" x14ac:dyDescent="0.2">
      <c r="O54972" s="62"/>
    </row>
    <row r="54973" spans="15:15" x14ac:dyDescent="0.2">
      <c r="O54973" s="62"/>
    </row>
    <row r="54974" spans="15:15" x14ac:dyDescent="0.2">
      <c r="O54974" s="62"/>
    </row>
    <row r="54975" spans="15:15" x14ac:dyDescent="0.2">
      <c r="O54975" s="62"/>
    </row>
    <row r="54976" spans="15:15" x14ac:dyDescent="0.2">
      <c r="O54976" s="62"/>
    </row>
    <row r="54977" spans="15:15" x14ac:dyDescent="0.2">
      <c r="O54977" s="62"/>
    </row>
    <row r="54978" spans="15:15" x14ac:dyDescent="0.2">
      <c r="O54978" s="62"/>
    </row>
    <row r="54979" spans="15:15" x14ac:dyDescent="0.2">
      <c r="O54979" s="62"/>
    </row>
    <row r="54980" spans="15:15" x14ac:dyDescent="0.2">
      <c r="O54980" s="62"/>
    </row>
    <row r="54981" spans="15:15" x14ac:dyDescent="0.2">
      <c r="O54981" s="62"/>
    </row>
    <row r="54982" spans="15:15" x14ac:dyDescent="0.2">
      <c r="O54982" s="62"/>
    </row>
    <row r="54983" spans="15:15" x14ac:dyDescent="0.2">
      <c r="O54983" s="62"/>
    </row>
    <row r="54984" spans="15:15" x14ac:dyDescent="0.2">
      <c r="O54984" s="62"/>
    </row>
    <row r="54985" spans="15:15" x14ac:dyDescent="0.2">
      <c r="O54985" s="62"/>
    </row>
    <row r="54986" spans="15:15" x14ac:dyDescent="0.2">
      <c r="O54986" s="62"/>
    </row>
    <row r="54987" spans="15:15" x14ac:dyDescent="0.2">
      <c r="O54987" s="62"/>
    </row>
    <row r="54988" spans="15:15" x14ac:dyDescent="0.2">
      <c r="O54988" s="62"/>
    </row>
    <row r="54989" spans="15:15" x14ac:dyDescent="0.2">
      <c r="O54989" s="62"/>
    </row>
    <row r="54990" spans="15:15" x14ac:dyDescent="0.2">
      <c r="O54990" s="62"/>
    </row>
    <row r="54991" spans="15:15" x14ac:dyDescent="0.2">
      <c r="O54991" s="62"/>
    </row>
    <row r="54992" spans="15:15" x14ac:dyDescent="0.2">
      <c r="O54992" s="62"/>
    </row>
    <row r="54993" spans="15:15" x14ac:dyDescent="0.2">
      <c r="O54993" s="62"/>
    </row>
    <row r="54994" spans="15:15" x14ac:dyDescent="0.2">
      <c r="O54994" s="62"/>
    </row>
    <row r="54995" spans="15:15" x14ac:dyDescent="0.2">
      <c r="O54995" s="62"/>
    </row>
    <row r="54996" spans="15:15" x14ac:dyDescent="0.2">
      <c r="O54996" s="62"/>
    </row>
    <row r="54997" spans="15:15" x14ac:dyDescent="0.2">
      <c r="O54997" s="62"/>
    </row>
    <row r="54998" spans="15:15" x14ac:dyDescent="0.2">
      <c r="O54998" s="62"/>
    </row>
    <row r="54999" spans="15:15" x14ac:dyDescent="0.2">
      <c r="O54999" s="62"/>
    </row>
    <row r="55000" spans="15:15" x14ac:dyDescent="0.2">
      <c r="O55000" s="62"/>
    </row>
    <row r="55001" spans="15:15" x14ac:dyDescent="0.2">
      <c r="O55001" s="62"/>
    </row>
    <row r="55002" spans="15:15" x14ac:dyDescent="0.2">
      <c r="O55002" s="62"/>
    </row>
    <row r="55003" spans="15:15" x14ac:dyDescent="0.2">
      <c r="O55003" s="62"/>
    </row>
    <row r="55004" spans="15:15" x14ac:dyDescent="0.2">
      <c r="O55004" s="62"/>
    </row>
    <row r="55005" spans="15:15" x14ac:dyDescent="0.2">
      <c r="O55005" s="62"/>
    </row>
    <row r="55006" spans="15:15" x14ac:dyDescent="0.2">
      <c r="O55006" s="62"/>
    </row>
    <row r="55007" spans="15:15" x14ac:dyDescent="0.2">
      <c r="O55007" s="62"/>
    </row>
    <row r="55008" spans="15:15" x14ac:dyDescent="0.2">
      <c r="O55008" s="62"/>
    </row>
    <row r="55009" spans="15:15" x14ac:dyDescent="0.2">
      <c r="O55009" s="62"/>
    </row>
    <row r="55010" spans="15:15" x14ac:dyDescent="0.2">
      <c r="O55010" s="62"/>
    </row>
    <row r="55011" spans="15:15" x14ac:dyDescent="0.2">
      <c r="O55011" s="62"/>
    </row>
    <row r="55012" spans="15:15" x14ac:dyDescent="0.2">
      <c r="O55012" s="62"/>
    </row>
    <row r="55013" spans="15:15" x14ac:dyDescent="0.2">
      <c r="O55013" s="62"/>
    </row>
    <row r="55014" spans="15:15" x14ac:dyDescent="0.2">
      <c r="O55014" s="62"/>
    </row>
    <row r="55015" spans="15:15" x14ac:dyDescent="0.2">
      <c r="O55015" s="62"/>
    </row>
    <row r="55016" spans="15:15" x14ac:dyDescent="0.2">
      <c r="O55016" s="62"/>
    </row>
    <row r="55017" spans="15:15" x14ac:dyDescent="0.2">
      <c r="O55017" s="62"/>
    </row>
    <row r="55018" spans="15:15" x14ac:dyDescent="0.2">
      <c r="O55018" s="62"/>
    </row>
    <row r="55019" spans="15:15" x14ac:dyDescent="0.2">
      <c r="O55019" s="62"/>
    </row>
    <row r="55020" spans="15:15" x14ac:dyDescent="0.2">
      <c r="O55020" s="62"/>
    </row>
    <row r="55021" spans="15:15" x14ac:dyDescent="0.2">
      <c r="O55021" s="62"/>
    </row>
    <row r="55022" spans="15:15" x14ac:dyDescent="0.2">
      <c r="O55022" s="62"/>
    </row>
    <row r="55023" spans="15:15" x14ac:dyDescent="0.2">
      <c r="O55023" s="62"/>
    </row>
    <row r="55024" spans="15:15" x14ac:dyDescent="0.2">
      <c r="O55024" s="62"/>
    </row>
    <row r="55025" spans="15:15" x14ac:dyDescent="0.2">
      <c r="O55025" s="62"/>
    </row>
    <row r="55026" spans="15:15" x14ac:dyDescent="0.2">
      <c r="O55026" s="62"/>
    </row>
    <row r="55027" spans="15:15" x14ac:dyDescent="0.2">
      <c r="O55027" s="62"/>
    </row>
    <row r="55028" spans="15:15" x14ac:dyDescent="0.2">
      <c r="O55028" s="62"/>
    </row>
    <row r="55029" spans="15:15" x14ac:dyDescent="0.2">
      <c r="O55029" s="62"/>
    </row>
    <row r="55030" spans="15:15" x14ac:dyDescent="0.2">
      <c r="O55030" s="62"/>
    </row>
    <row r="55031" spans="15:15" x14ac:dyDescent="0.2">
      <c r="O55031" s="62"/>
    </row>
    <row r="55032" spans="15:15" x14ac:dyDescent="0.2">
      <c r="O55032" s="62"/>
    </row>
    <row r="55033" spans="15:15" x14ac:dyDescent="0.2">
      <c r="O55033" s="62"/>
    </row>
    <row r="55034" spans="15:15" x14ac:dyDescent="0.2">
      <c r="O55034" s="62"/>
    </row>
    <row r="55035" spans="15:15" x14ac:dyDescent="0.2">
      <c r="O55035" s="62"/>
    </row>
    <row r="55036" spans="15:15" x14ac:dyDescent="0.2">
      <c r="O55036" s="62"/>
    </row>
    <row r="55037" spans="15:15" x14ac:dyDescent="0.2">
      <c r="O55037" s="62"/>
    </row>
    <row r="55038" spans="15:15" x14ac:dyDescent="0.2">
      <c r="O55038" s="62"/>
    </row>
    <row r="55039" spans="15:15" x14ac:dyDescent="0.2">
      <c r="O55039" s="62"/>
    </row>
    <row r="55040" spans="15:15" x14ac:dyDescent="0.2">
      <c r="O55040" s="62"/>
    </row>
    <row r="55041" spans="15:15" x14ac:dyDescent="0.2">
      <c r="O55041" s="62"/>
    </row>
    <row r="55042" spans="15:15" x14ac:dyDescent="0.2">
      <c r="O55042" s="62"/>
    </row>
    <row r="55043" spans="15:15" x14ac:dyDescent="0.2">
      <c r="O55043" s="62"/>
    </row>
    <row r="55044" spans="15:15" x14ac:dyDescent="0.2">
      <c r="O55044" s="62"/>
    </row>
    <row r="55045" spans="15:15" x14ac:dyDescent="0.2">
      <c r="O55045" s="62"/>
    </row>
    <row r="55046" spans="15:15" x14ac:dyDescent="0.2">
      <c r="O55046" s="62"/>
    </row>
    <row r="55047" spans="15:15" x14ac:dyDescent="0.2">
      <c r="O55047" s="62"/>
    </row>
    <row r="55048" spans="15:15" x14ac:dyDescent="0.2">
      <c r="O55048" s="62"/>
    </row>
    <row r="55049" spans="15:15" x14ac:dyDescent="0.2">
      <c r="O55049" s="62"/>
    </row>
    <row r="55050" spans="15:15" x14ac:dyDescent="0.2">
      <c r="O55050" s="62"/>
    </row>
    <row r="55051" spans="15:15" x14ac:dyDescent="0.2">
      <c r="O55051" s="62"/>
    </row>
    <row r="55052" spans="15:15" x14ac:dyDescent="0.2">
      <c r="O55052" s="62"/>
    </row>
    <row r="55053" spans="15:15" x14ac:dyDescent="0.2">
      <c r="O55053" s="62"/>
    </row>
    <row r="55054" spans="15:15" x14ac:dyDescent="0.2">
      <c r="O55054" s="62"/>
    </row>
    <row r="55055" spans="15:15" x14ac:dyDescent="0.2">
      <c r="O55055" s="62"/>
    </row>
    <row r="55056" spans="15:15" x14ac:dyDescent="0.2">
      <c r="O55056" s="62"/>
    </row>
    <row r="55057" spans="15:15" x14ac:dyDescent="0.2">
      <c r="O55057" s="62"/>
    </row>
    <row r="55058" spans="15:15" x14ac:dyDescent="0.2">
      <c r="O55058" s="62"/>
    </row>
    <row r="55059" spans="15:15" x14ac:dyDescent="0.2">
      <c r="O55059" s="62"/>
    </row>
    <row r="55060" spans="15:15" x14ac:dyDescent="0.2">
      <c r="O55060" s="62"/>
    </row>
    <row r="55061" spans="15:15" x14ac:dyDescent="0.2">
      <c r="O55061" s="62"/>
    </row>
    <row r="55062" spans="15:15" x14ac:dyDescent="0.2">
      <c r="O55062" s="62"/>
    </row>
    <row r="55063" spans="15:15" x14ac:dyDescent="0.2">
      <c r="O55063" s="62"/>
    </row>
    <row r="55064" spans="15:15" x14ac:dyDescent="0.2">
      <c r="O55064" s="62"/>
    </row>
    <row r="55065" spans="15:15" x14ac:dyDescent="0.2">
      <c r="O55065" s="62"/>
    </row>
    <row r="55066" spans="15:15" x14ac:dyDescent="0.2">
      <c r="O55066" s="62"/>
    </row>
    <row r="55067" spans="15:15" x14ac:dyDescent="0.2">
      <c r="O55067" s="62"/>
    </row>
    <row r="55068" spans="15:15" x14ac:dyDescent="0.2">
      <c r="O55068" s="62"/>
    </row>
    <row r="55069" spans="15:15" x14ac:dyDescent="0.2">
      <c r="O55069" s="62"/>
    </row>
    <row r="55070" spans="15:15" x14ac:dyDescent="0.2">
      <c r="O55070" s="62"/>
    </row>
    <row r="55071" spans="15:15" x14ac:dyDescent="0.2">
      <c r="O55071" s="62"/>
    </row>
    <row r="55072" spans="15:15" x14ac:dyDescent="0.2">
      <c r="O55072" s="62"/>
    </row>
    <row r="55073" spans="15:15" x14ac:dyDescent="0.2">
      <c r="O55073" s="62"/>
    </row>
    <row r="55074" spans="15:15" x14ac:dyDescent="0.2">
      <c r="O55074" s="62"/>
    </row>
    <row r="55075" spans="15:15" x14ac:dyDescent="0.2">
      <c r="O55075" s="62"/>
    </row>
    <row r="55076" spans="15:15" x14ac:dyDescent="0.2">
      <c r="O55076" s="62"/>
    </row>
    <row r="55077" spans="15:15" x14ac:dyDescent="0.2">
      <c r="O55077" s="62"/>
    </row>
    <row r="55078" spans="15:15" x14ac:dyDescent="0.2">
      <c r="O55078" s="62"/>
    </row>
    <row r="55079" spans="15:15" x14ac:dyDescent="0.2">
      <c r="O55079" s="62"/>
    </row>
    <row r="55080" spans="15:15" x14ac:dyDescent="0.2">
      <c r="O55080" s="62"/>
    </row>
    <row r="55081" spans="15:15" x14ac:dyDescent="0.2">
      <c r="O55081" s="62"/>
    </row>
    <row r="55082" spans="15:15" x14ac:dyDescent="0.2">
      <c r="O55082" s="62"/>
    </row>
    <row r="55083" spans="15:15" x14ac:dyDescent="0.2">
      <c r="O55083" s="62"/>
    </row>
    <row r="55084" spans="15:15" x14ac:dyDescent="0.2">
      <c r="O55084" s="62"/>
    </row>
    <row r="55085" spans="15:15" x14ac:dyDescent="0.2">
      <c r="O55085" s="62"/>
    </row>
    <row r="55086" spans="15:15" x14ac:dyDescent="0.2">
      <c r="O55086" s="62"/>
    </row>
    <row r="55087" spans="15:15" x14ac:dyDescent="0.2">
      <c r="O55087" s="62"/>
    </row>
    <row r="55088" spans="15:15" x14ac:dyDescent="0.2">
      <c r="O55088" s="62"/>
    </row>
    <row r="55089" spans="15:15" x14ac:dyDescent="0.2">
      <c r="O55089" s="62"/>
    </row>
    <row r="55090" spans="15:15" x14ac:dyDescent="0.2">
      <c r="O55090" s="62"/>
    </row>
    <row r="55091" spans="15:15" x14ac:dyDescent="0.2">
      <c r="O55091" s="62"/>
    </row>
    <row r="55092" spans="15:15" x14ac:dyDescent="0.2">
      <c r="O55092" s="62"/>
    </row>
    <row r="55093" spans="15:15" x14ac:dyDescent="0.2">
      <c r="O55093" s="62"/>
    </row>
    <row r="55094" spans="15:15" x14ac:dyDescent="0.2">
      <c r="O55094" s="62"/>
    </row>
    <row r="55095" spans="15:15" x14ac:dyDescent="0.2">
      <c r="O55095" s="62"/>
    </row>
    <row r="55096" spans="15:15" x14ac:dyDescent="0.2">
      <c r="O55096" s="62"/>
    </row>
    <row r="55097" spans="15:15" x14ac:dyDescent="0.2">
      <c r="O55097" s="62"/>
    </row>
    <row r="55098" spans="15:15" x14ac:dyDescent="0.2">
      <c r="O55098" s="62"/>
    </row>
    <row r="55099" spans="15:15" x14ac:dyDescent="0.2">
      <c r="O55099" s="62"/>
    </row>
    <row r="55100" spans="15:15" x14ac:dyDescent="0.2">
      <c r="O55100" s="62"/>
    </row>
    <row r="55101" spans="15:15" x14ac:dyDescent="0.2">
      <c r="O55101" s="62"/>
    </row>
    <row r="55102" spans="15:15" x14ac:dyDescent="0.2">
      <c r="O55102" s="62"/>
    </row>
    <row r="55103" spans="15:15" x14ac:dyDescent="0.2">
      <c r="O55103" s="62"/>
    </row>
    <row r="55104" spans="15:15" x14ac:dyDescent="0.2">
      <c r="O55104" s="62"/>
    </row>
    <row r="55105" spans="15:15" x14ac:dyDescent="0.2">
      <c r="O55105" s="62"/>
    </row>
    <row r="55106" spans="15:15" x14ac:dyDescent="0.2">
      <c r="O55106" s="62"/>
    </row>
    <row r="55107" spans="15:15" x14ac:dyDescent="0.2">
      <c r="O55107" s="62"/>
    </row>
    <row r="55108" spans="15:15" x14ac:dyDescent="0.2">
      <c r="O55108" s="62"/>
    </row>
    <row r="55109" spans="15:15" x14ac:dyDescent="0.2">
      <c r="O55109" s="62"/>
    </row>
    <row r="55110" spans="15:15" x14ac:dyDescent="0.2">
      <c r="O55110" s="62"/>
    </row>
    <row r="55111" spans="15:15" x14ac:dyDescent="0.2">
      <c r="O55111" s="62"/>
    </row>
    <row r="55112" spans="15:15" x14ac:dyDescent="0.2">
      <c r="O55112" s="62"/>
    </row>
    <row r="55113" spans="15:15" x14ac:dyDescent="0.2">
      <c r="O55113" s="62"/>
    </row>
    <row r="55114" spans="15:15" x14ac:dyDescent="0.2">
      <c r="O55114" s="62"/>
    </row>
    <row r="55115" spans="15:15" x14ac:dyDescent="0.2">
      <c r="O55115" s="62"/>
    </row>
    <row r="55116" spans="15:15" x14ac:dyDescent="0.2">
      <c r="O55116" s="62"/>
    </row>
    <row r="55117" spans="15:15" x14ac:dyDescent="0.2">
      <c r="O55117" s="62"/>
    </row>
    <row r="55118" spans="15:15" x14ac:dyDescent="0.2">
      <c r="O55118" s="62"/>
    </row>
    <row r="55119" spans="15:15" x14ac:dyDescent="0.2">
      <c r="O55119" s="62"/>
    </row>
    <row r="55120" spans="15:15" x14ac:dyDescent="0.2">
      <c r="O55120" s="62"/>
    </row>
    <row r="55121" spans="15:15" x14ac:dyDescent="0.2">
      <c r="O55121" s="62"/>
    </row>
    <row r="55122" spans="15:15" x14ac:dyDescent="0.2">
      <c r="O55122" s="62"/>
    </row>
    <row r="55123" spans="15:15" x14ac:dyDescent="0.2">
      <c r="O55123" s="62"/>
    </row>
    <row r="55124" spans="15:15" x14ac:dyDescent="0.2">
      <c r="O55124" s="62"/>
    </row>
    <row r="55125" spans="15:15" x14ac:dyDescent="0.2">
      <c r="O55125" s="62"/>
    </row>
    <row r="55126" spans="15:15" x14ac:dyDescent="0.2">
      <c r="O55126" s="62"/>
    </row>
    <row r="55127" spans="15:15" x14ac:dyDescent="0.2">
      <c r="O55127" s="62"/>
    </row>
    <row r="55128" spans="15:15" x14ac:dyDescent="0.2">
      <c r="O55128" s="62"/>
    </row>
    <row r="55129" spans="15:15" x14ac:dyDescent="0.2">
      <c r="O55129" s="62"/>
    </row>
    <row r="55130" spans="15:15" x14ac:dyDescent="0.2">
      <c r="O55130" s="62"/>
    </row>
    <row r="55131" spans="15:15" x14ac:dyDescent="0.2">
      <c r="O55131" s="62"/>
    </row>
    <row r="55132" spans="15:15" x14ac:dyDescent="0.2">
      <c r="O55132" s="62"/>
    </row>
    <row r="55133" spans="15:15" x14ac:dyDescent="0.2">
      <c r="O55133" s="62"/>
    </row>
    <row r="55134" spans="15:15" x14ac:dyDescent="0.2">
      <c r="O55134" s="62"/>
    </row>
    <row r="55135" spans="15:15" x14ac:dyDescent="0.2">
      <c r="O55135" s="62"/>
    </row>
    <row r="55136" spans="15:15" x14ac:dyDescent="0.2">
      <c r="O55136" s="62"/>
    </row>
    <row r="55137" spans="15:15" x14ac:dyDescent="0.2">
      <c r="O55137" s="62"/>
    </row>
    <row r="55138" spans="15:15" x14ac:dyDescent="0.2">
      <c r="O55138" s="62"/>
    </row>
    <row r="55139" spans="15:15" x14ac:dyDescent="0.2">
      <c r="O55139" s="62"/>
    </row>
    <row r="55140" spans="15:15" x14ac:dyDescent="0.2">
      <c r="O55140" s="62"/>
    </row>
    <row r="55141" spans="15:15" x14ac:dyDescent="0.2">
      <c r="O55141" s="62"/>
    </row>
    <row r="55142" spans="15:15" x14ac:dyDescent="0.2">
      <c r="O55142" s="62"/>
    </row>
    <row r="55143" spans="15:15" x14ac:dyDescent="0.2">
      <c r="O55143" s="62"/>
    </row>
    <row r="55144" spans="15:15" x14ac:dyDescent="0.2">
      <c r="O55144" s="62"/>
    </row>
    <row r="55145" spans="15:15" x14ac:dyDescent="0.2">
      <c r="O55145" s="62"/>
    </row>
    <row r="55146" spans="15:15" x14ac:dyDescent="0.2">
      <c r="O55146" s="62"/>
    </row>
    <row r="55147" spans="15:15" x14ac:dyDescent="0.2">
      <c r="O55147" s="62"/>
    </row>
    <row r="55148" spans="15:15" x14ac:dyDescent="0.2">
      <c r="O55148" s="62"/>
    </row>
    <row r="55149" spans="15:15" x14ac:dyDescent="0.2">
      <c r="O55149" s="62"/>
    </row>
    <row r="55150" spans="15:15" x14ac:dyDescent="0.2">
      <c r="O55150" s="62"/>
    </row>
    <row r="55151" spans="15:15" x14ac:dyDescent="0.2">
      <c r="O55151" s="62"/>
    </row>
    <row r="55152" spans="15:15" x14ac:dyDescent="0.2">
      <c r="O55152" s="62"/>
    </row>
    <row r="55153" spans="15:15" x14ac:dyDescent="0.2">
      <c r="O55153" s="62"/>
    </row>
    <row r="55154" spans="15:15" x14ac:dyDescent="0.2">
      <c r="O55154" s="62"/>
    </row>
    <row r="55155" spans="15:15" x14ac:dyDescent="0.2">
      <c r="O55155" s="62"/>
    </row>
    <row r="55156" spans="15:15" x14ac:dyDescent="0.2">
      <c r="O55156" s="62"/>
    </row>
    <row r="55157" spans="15:15" x14ac:dyDescent="0.2">
      <c r="O55157" s="62"/>
    </row>
    <row r="55158" spans="15:15" x14ac:dyDescent="0.2">
      <c r="O55158" s="62"/>
    </row>
    <row r="55159" spans="15:15" x14ac:dyDescent="0.2">
      <c r="O55159" s="62"/>
    </row>
    <row r="55160" spans="15:15" x14ac:dyDescent="0.2">
      <c r="O55160" s="62"/>
    </row>
    <row r="55161" spans="15:15" x14ac:dyDescent="0.2">
      <c r="O55161" s="62"/>
    </row>
    <row r="55162" spans="15:15" x14ac:dyDescent="0.2">
      <c r="O55162" s="62"/>
    </row>
    <row r="55163" spans="15:15" x14ac:dyDescent="0.2">
      <c r="O55163" s="62"/>
    </row>
    <row r="55164" spans="15:15" x14ac:dyDescent="0.2">
      <c r="O55164" s="62"/>
    </row>
    <row r="55165" spans="15:15" x14ac:dyDescent="0.2">
      <c r="O55165" s="62"/>
    </row>
    <row r="55166" spans="15:15" x14ac:dyDescent="0.2">
      <c r="O55166" s="62"/>
    </row>
    <row r="55167" spans="15:15" x14ac:dyDescent="0.2">
      <c r="O55167" s="62"/>
    </row>
    <row r="55168" spans="15:15" x14ac:dyDescent="0.2">
      <c r="O55168" s="62"/>
    </row>
    <row r="55169" spans="15:15" x14ac:dyDescent="0.2">
      <c r="O55169" s="62"/>
    </row>
    <row r="55170" spans="15:15" x14ac:dyDescent="0.2">
      <c r="O55170" s="62"/>
    </row>
    <row r="55171" spans="15:15" x14ac:dyDescent="0.2">
      <c r="O55171" s="62"/>
    </row>
    <row r="55172" spans="15:15" x14ac:dyDescent="0.2">
      <c r="O55172" s="62"/>
    </row>
    <row r="55173" spans="15:15" x14ac:dyDescent="0.2">
      <c r="O55173" s="62"/>
    </row>
    <row r="55174" spans="15:15" x14ac:dyDescent="0.2">
      <c r="O55174" s="62"/>
    </row>
    <row r="55175" spans="15:15" x14ac:dyDescent="0.2">
      <c r="O55175" s="62"/>
    </row>
    <row r="55176" spans="15:15" x14ac:dyDescent="0.2">
      <c r="O55176" s="62"/>
    </row>
    <row r="55177" spans="15:15" x14ac:dyDescent="0.2">
      <c r="O55177" s="62"/>
    </row>
    <row r="55178" spans="15:15" x14ac:dyDescent="0.2">
      <c r="O55178" s="62"/>
    </row>
    <row r="55179" spans="15:15" x14ac:dyDescent="0.2">
      <c r="O55179" s="62"/>
    </row>
    <row r="55180" spans="15:15" x14ac:dyDescent="0.2">
      <c r="O55180" s="62"/>
    </row>
    <row r="55181" spans="15:15" x14ac:dyDescent="0.2">
      <c r="O55181" s="62"/>
    </row>
    <row r="55182" spans="15:15" x14ac:dyDescent="0.2">
      <c r="O55182" s="62"/>
    </row>
    <row r="55183" spans="15:15" x14ac:dyDescent="0.2">
      <c r="O55183" s="62"/>
    </row>
    <row r="55184" spans="15:15" x14ac:dyDescent="0.2">
      <c r="O55184" s="62"/>
    </row>
    <row r="55185" spans="15:15" x14ac:dyDescent="0.2">
      <c r="O55185" s="62"/>
    </row>
    <row r="55186" spans="15:15" x14ac:dyDescent="0.2">
      <c r="O55186" s="62"/>
    </row>
    <row r="55187" spans="15:15" x14ac:dyDescent="0.2">
      <c r="O55187" s="62"/>
    </row>
    <row r="55188" spans="15:15" x14ac:dyDescent="0.2">
      <c r="O55188" s="62"/>
    </row>
    <row r="55189" spans="15:15" x14ac:dyDescent="0.2">
      <c r="O55189" s="62"/>
    </row>
    <row r="55190" spans="15:15" x14ac:dyDescent="0.2">
      <c r="O55190" s="62"/>
    </row>
    <row r="55191" spans="15:15" x14ac:dyDescent="0.2">
      <c r="O55191" s="62"/>
    </row>
    <row r="55192" spans="15:15" x14ac:dyDescent="0.2">
      <c r="O55192" s="62"/>
    </row>
    <row r="55193" spans="15:15" x14ac:dyDescent="0.2">
      <c r="O55193" s="62"/>
    </row>
    <row r="55194" spans="15:15" x14ac:dyDescent="0.2">
      <c r="O55194" s="62"/>
    </row>
    <row r="55195" spans="15:15" x14ac:dyDescent="0.2">
      <c r="O55195" s="62"/>
    </row>
    <row r="55196" spans="15:15" x14ac:dyDescent="0.2">
      <c r="O55196" s="62"/>
    </row>
    <row r="55197" spans="15:15" x14ac:dyDescent="0.2">
      <c r="O55197" s="62"/>
    </row>
    <row r="55198" spans="15:15" x14ac:dyDescent="0.2">
      <c r="O55198" s="62"/>
    </row>
    <row r="55199" spans="15:15" x14ac:dyDescent="0.2">
      <c r="O55199" s="62"/>
    </row>
    <row r="55200" spans="15:15" x14ac:dyDescent="0.2">
      <c r="O55200" s="62"/>
    </row>
    <row r="55201" spans="15:15" x14ac:dyDescent="0.2">
      <c r="O55201" s="62"/>
    </row>
    <row r="55202" spans="15:15" x14ac:dyDescent="0.2">
      <c r="O55202" s="62"/>
    </row>
    <row r="55203" spans="15:15" x14ac:dyDescent="0.2">
      <c r="O55203" s="62"/>
    </row>
    <row r="55204" spans="15:15" x14ac:dyDescent="0.2">
      <c r="O55204" s="62"/>
    </row>
    <row r="55205" spans="15:15" x14ac:dyDescent="0.2">
      <c r="O55205" s="62"/>
    </row>
    <row r="55206" spans="15:15" x14ac:dyDescent="0.2">
      <c r="O55206" s="62"/>
    </row>
    <row r="55207" spans="15:15" x14ac:dyDescent="0.2">
      <c r="O55207" s="62"/>
    </row>
    <row r="55208" spans="15:15" x14ac:dyDescent="0.2">
      <c r="O55208" s="62"/>
    </row>
    <row r="55209" spans="15:15" x14ac:dyDescent="0.2">
      <c r="O55209" s="62"/>
    </row>
    <row r="55210" spans="15:15" x14ac:dyDescent="0.2">
      <c r="O55210" s="62"/>
    </row>
    <row r="55211" spans="15:15" x14ac:dyDescent="0.2">
      <c r="O55211" s="62"/>
    </row>
    <row r="55212" spans="15:15" x14ac:dyDescent="0.2">
      <c r="O55212" s="62"/>
    </row>
    <row r="55213" spans="15:15" x14ac:dyDescent="0.2">
      <c r="O55213" s="62"/>
    </row>
    <row r="55214" spans="15:15" x14ac:dyDescent="0.2">
      <c r="O55214" s="62"/>
    </row>
    <row r="55215" spans="15:15" x14ac:dyDescent="0.2">
      <c r="O55215" s="62"/>
    </row>
    <row r="55216" spans="15:15" x14ac:dyDescent="0.2">
      <c r="O55216" s="62"/>
    </row>
    <row r="55217" spans="15:15" x14ac:dyDescent="0.2">
      <c r="O55217" s="62"/>
    </row>
    <row r="55218" spans="15:15" x14ac:dyDescent="0.2">
      <c r="O55218" s="62"/>
    </row>
    <row r="55219" spans="15:15" x14ac:dyDescent="0.2">
      <c r="O55219" s="62"/>
    </row>
    <row r="55220" spans="15:15" x14ac:dyDescent="0.2">
      <c r="O55220" s="62"/>
    </row>
    <row r="55221" spans="15:15" x14ac:dyDescent="0.2">
      <c r="O55221" s="62"/>
    </row>
    <row r="55222" spans="15:15" x14ac:dyDescent="0.2">
      <c r="O55222" s="62"/>
    </row>
    <row r="55223" spans="15:15" x14ac:dyDescent="0.2">
      <c r="O55223" s="62"/>
    </row>
    <row r="55224" spans="15:15" x14ac:dyDescent="0.2">
      <c r="O55224" s="62"/>
    </row>
    <row r="55225" spans="15:15" x14ac:dyDescent="0.2">
      <c r="O55225" s="62"/>
    </row>
    <row r="55226" spans="15:15" x14ac:dyDescent="0.2">
      <c r="O55226" s="62"/>
    </row>
    <row r="55227" spans="15:15" x14ac:dyDescent="0.2">
      <c r="O55227" s="62"/>
    </row>
    <row r="55228" spans="15:15" x14ac:dyDescent="0.2">
      <c r="O55228" s="62"/>
    </row>
    <row r="55229" spans="15:15" x14ac:dyDescent="0.2">
      <c r="O55229" s="62"/>
    </row>
    <row r="55230" spans="15:15" x14ac:dyDescent="0.2">
      <c r="O55230" s="62"/>
    </row>
    <row r="55231" spans="15:15" x14ac:dyDescent="0.2">
      <c r="O55231" s="62"/>
    </row>
    <row r="55232" spans="15:15" x14ac:dyDescent="0.2">
      <c r="O55232" s="62"/>
    </row>
    <row r="55233" spans="15:15" x14ac:dyDescent="0.2">
      <c r="O55233" s="62"/>
    </row>
    <row r="55234" spans="15:15" x14ac:dyDescent="0.2">
      <c r="O55234" s="62"/>
    </row>
    <row r="55235" spans="15:15" x14ac:dyDescent="0.2">
      <c r="O55235" s="62"/>
    </row>
    <row r="55236" spans="15:15" x14ac:dyDescent="0.2">
      <c r="O55236" s="62"/>
    </row>
    <row r="55237" spans="15:15" x14ac:dyDescent="0.2">
      <c r="O55237" s="62"/>
    </row>
    <row r="55238" spans="15:15" x14ac:dyDescent="0.2">
      <c r="O55238" s="62"/>
    </row>
    <row r="55239" spans="15:15" x14ac:dyDescent="0.2">
      <c r="O55239" s="62"/>
    </row>
    <row r="55240" spans="15:15" x14ac:dyDescent="0.2">
      <c r="O55240" s="62"/>
    </row>
    <row r="55241" spans="15:15" x14ac:dyDescent="0.2">
      <c r="O55241" s="62"/>
    </row>
    <row r="55242" spans="15:15" x14ac:dyDescent="0.2">
      <c r="O55242" s="62"/>
    </row>
    <row r="55243" spans="15:15" x14ac:dyDescent="0.2">
      <c r="O55243" s="62"/>
    </row>
    <row r="55244" spans="15:15" x14ac:dyDescent="0.2">
      <c r="O55244" s="62"/>
    </row>
    <row r="55245" spans="15:15" x14ac:dyDescent="0.2">
      <c r="O55245" s="62"/>
    </row>
    <row r="55246" spans="15:15" x14ac:dyDescent="0.2">
      <c r="O55246" s="62"/>
    </row>
    <row r="55247" spans="15:15" x14ac:dyDescent="0.2">
      <c r="O55247" s="62"/>
    </row>
    <row r="55248" spans="15:15" x14ac:dyDescent="0.2">
      <c r="O55248" s="62"/>
    </row>
    <row r="55249" spans="15:15" x14ac:dyDescent="0.2">
      <c r="O55249" s="62"/>
    </row>
    <row r="55250" spans="15:15" x14ac:dyDescent="0.2">
      <c r="O55250" s="62"/>
    </row>
    <row r="55251" spans="15:15" x14ac:dyDescent="0.2">
      <c r="O55251" s="62"/>
    </row>
    <row r="55252" spans="15:15" x14ac:dyDescent="0.2">
      <c r="O55252" s="62"/>
    </row>
    <row r="55253" spans="15:15" x14ac:dyDescent="0.2">
      <c r="O55253" s="62"/>
    </row>
    <row r="55254" spans="15:15" x14ac:dyDescent="0.2">
      <c r="O55254" s="62"/>
    </row>
    <row r="55255" spans="15:15" x14ac:dyDescent="0.2">
      <c r="O55255" s="62"/>
    </row>
    <row r="55256" spans="15:15" x14ac:dyDescent="0.2">
      <c r="O55256" s="62"/>
    </row>
    <row r="55257" spans="15:15" x14ac:dyDescent="0.2">
      <c r="O55257" s="62"/>
    </row>
    <row r="55258" spans="15:15" x14ac:dyDescent="0.2">
      <c r="O55258" s="62"/>
    </row>
    <row r="55259" spans="15:15" x14ac:dyDescent="0.2">
      <c r="O55259" s="62"/>
    </row>
    <row r="55260" spans="15:15" x14ac:dyDescent="0.2">
      <c r="O55260" s="62"/>
    </row>
    <row r="55261" spans="15:15" x14ac:dyDescent="0.2">
      <c r="O55261" s="62"/>
    </row>
    <row r="55262" spans="15:15" x14ac:dyDescent="0.2">
      <c r="O55262" s="62"/>
    </row>
    <row r="55263" spans="15:15" x14ac:dyDescent="0.2">
      <c r="O55263" s="62"/>
    </row>
    <row r="55264" spans="15:15" x14ac:dyDescent="0.2">
      <c r="O55264" s="62"/>
    </row>
    <row r="55265" spans="15:15" x14ac:dyDescent="0.2">
      <c r="O55265" s="62"/>
    </row>
    <row r="55266" spans="15:15" x14ac:dyDescent="0.2">
      <c r="O55266" s="62"/>
    </row>
    <row r="55267" spans="15:15" x14ac:dyDescent="0.2">
      <c r="O55267" s="62"/>
    </row>
    <row r="55268" spans="15:15" x14ac:dyDescent="0.2">
      <c r="O55268" s="62"/>
    </row>
    <row r="55269" spans="15:15" x14ac:dyDescent="0.2">
      <c r="O55269" s="62"/>
    </row>
    <row r="55270" spans="15:15" x14ac:dyDescent="0.2">
      <c r="O55270" s="62"/>
    </row>
    <row r="55271" spans="15:15" x14ac:dyDescent="0.2">
      <c r="O55271" s="62"/>
    </row>
    <row r="55272" spans="15:15" x14ac:dyDescent="0.2">
      <c r="O55272" s="62"/>
    </row>
    <row r="55273" spans="15:15" x14ac:dyDescent="0.2">
      <c r="O55273" s="62"/>
    </row>
    <row r="55274" spans="15:15" x14ac:dyDescent="0.2">
      <c r="O55274" s="62"/>
    </row>
    <row r="55275" spans="15:15" x14ac:dyDescent="0.2">
      <c r="O55275" s="62"/>
    </row>
    <row r="55276" spans="15:15" x14ac:dyDescent="0.2">
      <c r="O55276" s="62"/>
    </row>
    <row r="55277" spans="15:15" x14ac:dyDescent="0.2">
      <c r="O55277" s="62"/>
    </row>
    <row r="55278" spans="15:15" x14ac:dyDescent="0.2">
      <c r="O55278" s="62"/>
    </row>
    <row r="55279" spans="15:15" x14ac:dyDescent="0.2">
      <c r="O55279" s="62"/>
    </row>
    <row r="55280" spans="15:15" x14ac:dyDescent="0.2">
      <c r="O55280" s="62"/>
    </row>
    <row r="55281" spans="15:15" x14ac:dyDescent="0.2">
      <c r="O55281" s="62"/>
    </row>
    <row r="55282" spans="15:15" x14ac:dyDescent="0.2">
      <c r="O55282" s="62"/>
    </row>
    <row r="55283" spans="15:15" x14ac:dyDescent="0.2">
      <c r="O55283" s="62"/>
    </row>
    <row r="55284" spans="15:15" x14ac:dyDescent="0.2">
      <c r="O55284" s="62"/>
    </row>
    <row r="55285" spans="15:15" x14ac:dyDescent="0.2">
      <c r="O55285" s="62"/>
    </row>
    <row r="55286" spans="15:15" x14ac:dyDescent="0.2">
      <c r="O55286" s="62"/>
    </row>
    <row r="55287" spans="15:15" x14ac:dyDescent="0.2">
      <c r="O55287" s="62"/>
    </row>
    <row r="55288" spans="15:15" x14ac:dyDescent="0.2">
      <c r="O55288" s="62"/>
    </row>
    <row r="55289" spans="15:15" x14ac:dyDescent="0.2">
      <c r="O55289" s="62"/>
    </row>
    <row r="55290" spans="15:15" x14ac:dyDescent="0.2">
      <c r="O55290" s="62"/>
    </row>
    <row r="55291" spans="15:15" x14ac:dyDescent="0.2">
      <c r="O55291" s="62"/>
    </row>
    <row r="55292" spans="15:15" x14ac:dyDescent="0.2">
      <c r="O55292" s="62"/>
    </row>
    <row r="55293" spans="15:15" x14ac:dyDescent="0.2">
      <c r="O55293" s="62"/>
    </row>
    <row r="55294" spans="15:15" x14ac:dyDescent="0.2">
      <c r="O55294" s="62"/>
    </row>
    <row r="55295" spans="15:15" x14ac:dyDescent="0.2">
      <c r="O55295" s="62"/>
    </row>
    <row r="55296" spans="15:15" x14ac:dyDescent="0.2">
      <c r="O55296" s="62"/>
    </row>
    <row r="55297" spans="15:15" x14ac:dyDescent="0.2">
      <c r="O55297" s="62"/>
    </row>
    <row r="55298" spans="15:15" x14ac:dyDescent="0.2">
      <c r="O55298" s="62"/>
    </row>
    <row r="55299" spans="15:15" x14ac:dyDescent="0.2">
      <c r="O55299" s="62"/>
    </row>
    <row r="55300" spans="15:15" x14ac:dyDescent="0.2">
      <c r="O55300" s="62"/>
    </row>
    <row r="55301" spans="15:15" x14ac:dyDescent="0.2">
      <c r="O55301" s="62"/>
    </row>
    <row r="55302" spans="15:15" x14ac:dyDescent="0.2">
      <c r="O55302" s="62"/>
    </row>
    <row r="55303" spans="15:15" x14ac:dyDescent="0.2">
      <c r="O55303" s="62"/>
    </row>
    <row r="55304" spans="15:15" x14ac:dyDescent="0.2">
      <c r="O55304" s="62"/>
    </row>
    <row r="55305" spans="15:15" x14ac:dyDescent="0.2">
      <c r="O55305" s="62"/>
    </row>
    <row r="55306" spans="15:15" x14ac:dyDescent="0.2">
      <c r="O55306" s="62"/>
    </row>
    <row r="55307" spans="15:15" x14ac:dyDescent="0.2">
      <c r="O55307" s="62"/>
    </row>
    <row r="55308" spans="15:15" x14ac:dyDescent="0.2">
      <c r="O55308" s="62"/>
    </row>
    <row r="55309" spans="15:15" x14ac:dyDescent="0.2">
      <c r="O55309" s="62"/>
    </row>
    <row r="55310" spans="15:15" x14ac:dyDescent="0.2">
      <c r="O55310" s="62"/>
    </row>
    <row r="55311" spans="15:15" x14ac:dyDescent="0.2">
      <c r="O55311" s="62"/>
    </row>
    <row r="55312" spans="15:15" x14ac:dyDescent="0.2">
      <c r="O55312" s="62"/>
    </row>
    <row r="55313" spans="15:15" x14ac:dyDescent="0.2">
      <c r="O55313" s="62"/>
    </row>
    <row r="55314" spans="15:15" x14ac:dyDescent="0.2">
      <c r="O55314" s="62"/>
    </row>
    <row r="55315" spans="15:15" x14ac:dyDescent="0.2">
      <c r="O55315" s="62"/>
    </row>
    <row r="55316" spans="15:15" x14ac:dyDescent="0.2">
      <c r="O55316" s="62"/>
    </row>
    <row r="55317" spans="15:15" x14ac:dyDescent="0.2">
      <c r="O55317" s="62"/>
    </row>
    <row r="55318" spans="15:15" x14ac:dyDescent="0.2">
      <c r="O55318" s="62"/>
    </row>
    <row r="55319" spans="15:15" x14ac:dyDescent="0.2">
      <c r="O55319" s="62"/>
    </row>
    <row r="55320" spans="15:15" x14ac:dyDescent="0.2">
      <c r="O55320" s="62"/>
    </row>
    <row r="55321" spans="15:15" x14ac:dyDescent="0.2">
      <c r="O55321" s="62"/>
    </row>
    <row r="55322" spans="15:15" x14ac:dyDescent="0.2">
      <c r="O55322" s="62"/>
    </row>
    <row r="55323" spans="15:15" x14ac:dyDescent="0.2">
      <c r="O55323" s="62"/>
    </row>
    <row r="55324" spans="15:15" x14ac:dyDescent="0.2">
      <c r="O55324" s="62"/>
    </row>
    <row r="55325" spans="15:15" x14ac:dyDescent="0.2">
      <c r="O55325" s="62"/>
    </row>
    <row r="55326" spans="15:15" x14ac:dyDescent="0.2">
      <c r="O55326" s="62"/>
    </row>
    <row r="55327" spans="15:15" x14ac:dyDescent="0.2">
      <c r="O55327" s="62"/>
    </row>
    <row r="55328" spans="15:15" x14ac:dyDescent="0.2">
      <c r="O55328" s="62"/>
    </row>
    <row r="55329" spans="15:15" x14ac:dyDescent="0.2">
      <c r="O55329" s="62"/>
    </row>
    <row r="55330" spans="15:15" x14ac:dyDescent="0.2">
      <c r="O55330" s="62"/>
    </row>
    <row r="55331" spans="15:15" x14ac:dyDescent="0.2">
      <c r="O55331" s="62"/>
    </row>
    <row r="55332" spans="15:15" x14ac:dyDescent="0.2">
      <c r="O55332" s="62"/>
    </row>
    <row r="55333" spans="15:15" x14ac:dyDescent="0.2">
      <c r="O55333" s="62"/>
    </row>
    <row r="55334" spans="15:15" x14ac:dyDescent="0.2">
      <c r="O55334" s="62"/>
    </row>
    <row r="55335" spans="15:15" x14ac:dyDescent="0.2">
      <c r="O55335" s="62"/>
    </row>
    <row r="55336" spans="15:15" x14ac:dyDescent="0.2">
      <c r="O55336" s="62"/>
    </row>
    <row r="55337" spans="15:15" x14ac:dyDescent="0.2">
      <c r="O55337" s="62"/>
    </row>
    <row r="55338" spans="15:15" x14ac:dyDescent="0.2">
      <c r="O55338" s="62"/>
    </row>
    <row r="55339" spans="15:15" x14ac:dyDescent="0.2">
      <c r="O55339" s="62"/>
    </row>
    <row r="55340" spans="15:15" x14ac:dyDescent="0.2">
      <c r="O55340" s="62"/>
    </row>
    <row r="55341" spans="15:15" x14ac:dyDescent="0.2">
      <c r="O55341" s="62"/>
    </row>
    <row r="55342" spans="15:15" x14ac:dyDescent="0.2">
      <c r="O55342" s="62"/>
    </row>
    <row r="55343" spans="15:15" x14ac:dyDescent="0.2">
      <c r="O55343" s="62"/>
    </row>
    <row r="55344" spans="15:15" x14ac:dyDescent="0.2">
      <c r="O55344" s="62"/>
    </row>
    <row r="55345" spans="15:15" x14ac:dyDescent="0.2">
      <c r="O55345" s="62"/>
    </row>
    <row r="55346" spans="15:15" x14ac:dyDescent="0.2">
      <c r="O55346" s="62"/>
    </row>
    <row r="55347" spans="15:15" x14ac:dyDescent="0.2">
      <c r="O55347" s="62"/>
    </row>
    <row r="55348" spans="15:15" x14ac:dyDescent="0.2">
      <c r="O55348" s="62"/>
    </row>
    <row r="55349" spans="15:15" x14ac:dyDescent="0.2">
      <c r="O55349" s="62"/>
    </row>
    <row r="55350" spans="15:15" x14ac:dyDescent="0.2">
      <c r="O55350" s="62"/>
    </row>
    <row r="55351" spans="15:15" x14ac:dyDescent="0.2">
      <c r="O55351" s="62"/>
    </row>
    <row r="55352" spans="15:15" x14ac:dyDescent="0.2">
      <c r="O55352" s="62"/>
    </row>
    <row r="55353" spans="15:15" x14ac:dyDescent="0.2">
      <c r="O55353" s="62"/>
    </row>
    <row r="55354" spans="15:15" x14ac:dyDescent="0.2">
      <c r="O55354" s="62"/>
    </row>
    <row r="55355" spans="15:15" x14ac:dyDescent="0.2">
      <c r="O55355" s="62"/>
    </row>
    <row r="55356" spans="15:15" x14ac:dyDescent="0.2">
      <c r="O55356" s="62"/>
    </row>
    <row r="55357" spans="15:15" x14ac:dyDescent="0.2">
      <c r="O55357" s="62"/>
    </row>
    <row r="55358" spans="15:15" x14ac:dyDescent="0.2">
      <c r="O55358" s="62"/>
    </row>
    <row r="55359" spans="15:15" x14ac:dyDescent="0.2">
      <c r="O55359" s="62"/>
    </row>
    <row r="55360" spans="15:15" x14ac:dyDescent="0.2">
      <c r="O55360" s="62"/>
    </row>
    <row r="55361" spans="15:15" x14ac:dyDescent="0.2">
      <c r="O55361" s="62"/>
    </row>
    <row r="55362" spans="15:15" x14ac:dyDescent="0.2">
      <c r="O55362" s="62"/>
    </row>
    <row r="55363" spans="15:15" x14ac:dyDescent="0.2">
      <c r="O55363" s="62"/>
    </row>
    <row r="55364" spans="15:15" x14ac:dyDescent="0.2">
      <c r="O55364" s="62"/>
    </row>
    <row r="55365" spans="15:15" x14ac:dyDescent="0.2">
      <c r="O55365" s="62"/>
    </row>
    <row r="55366" spans="15:15" x14ac:dyDescent="0.2">
      <c r="O55366" s="62"/>
    </row>
    <row r="55367" spans="15:15" x14ac:dyDescent="0.2">
      <c r="O55367" s="62"/>
    </row>
    <row r="55368" spans="15:15" x14ac:dyDescent="0.2">
      <c r="O55368" s="62"/>
    </row>
    <row r="55369" spans="15:15" x14ac:dyDescent="0.2">
      <c r="O55369" s="62"/>
    </row>
    <row r="55370" spans="15:15" x14ac:dyDescent="0.2">
      <c r="O55370" s="62"/>
    </row>
    <row r="55371" spans="15:15" x14ac:dyDescent="0.2">
      <c r="O55371" s="62"/>
    </row>
    <row r="55372" spans="15:15" x14ac:dyDescent="0.2">
      <c r="O55372" s="62"/>
    </row>
    <row r="55373" spans="15:15" x14ac:dyDescent="0.2">
      <c r="O55373" s="62"/>
    </row>
    <row r="55374" spans="15:15" x14ac:dyDescent="0.2">
      <c r="O55374" s="62"/>
    </row>
    <row r="55375" spans="15:15" x14ac:dyDescent="0.2">
      <c r="O55375" s="62"/>
    </row>
    <row r="55376" spans="15:15" x14ac:dyDescent="0.2">
      <c r="O55376" s="62"/>
    </row>
    <row r="55377" spans="15:15" x14ac:dyDescent="0.2">
      <c r="O55377" s="62"/>
    </row>
    <row r="55378" spans="15:15" x14ac:dyDescent="0.2">
      <c r="O55378" s="62"/>
    </row>
    <row r="55379" spans="15:15" x14ac:dyDescent="0.2">
      <c r="O55379" s="62"/>
    </row>
    <row r="55380" spans="15:15" x14ac:dyDescent="0.2">
      <c r="O55380" s="62"/>
    </row>
    <row r="55381" spans="15:15" x14ac:dyDescent="0.2">
      <c r="O55381" s="62"/>
    </row>
    <row r="55382" spans="15:15" x14ac:dyDescent="0.2">
      <c r="O55382" s="62"/>
    </row>
    <row r="55383" spans="15:15" x14ac:dyDescent="0.2">
      <c r="O55383" s="62"/>
    </row>
    <row r="55384" spans="15:15" x14ac:dyDescent="0.2">
      <c r="O55384" s="62"/>
    </row>
    <row r="55385" spans="15:15" x14ac:dyDescent="0.2">
      <c r="O55385" s="62"/>
    </row>
    <row r="55386" spans="15:15" x14ac:dyDescent="0.2">
      <c r="O55386" s="62"/>
    </row>
    <row r="55387" spans="15:15" x14ac:dyDescent="0.2">
      <c r="O55387" s="62"/>
    </row>
    <row r="55388" spans="15:15" x14ac:dyDescent="0.2">
      <c r="O55388" s="62"/>
    </row>
    <row r="55389" spans="15:15" x14ac:dyDescent="0.2">
      <c r="O55389" s="62"/>
    </row>
    <row r="55390" spans="15:15" x14ac:dyDescent="0.2">
      <c r="O55390" s="62"/>
    </row>
    <row r="55391" spans="15:15" x14ac:dyDescent="0.2">
      <c r="O55391" s="62"/>
    </row>
    <row r="55392" spans="15:15" x14ac:dyDescent="0.2">
      <c r="O55392" s="62"/>
    </row>
    <row r="55393" spans="15:15" x14ac:dyDescent="0.2">
      <c r="O55393" s="62"/>
    </row>
    <row r="55394" spans="15:15" x14ac:dyDescent="0.2">
      <c r="O55394" s="62"/>
    </row>
    <row r="55395" spans="15:15" x14ac:dyDescent="0.2">
      <c r="O55395" s="62"/>
    </row>
    <row r="55396" spans="15:15" x14ac:dyDescent="0.2">
      <c r="O55396" s="62"/>
    </row>
    <row r="55397" spans="15:15" x14ac:dyDescent="0.2">
      <c r="O55397" s="62"/>
    </row>
    <row r="55398" spans="15:15" x14ac:dyDescent="0.2">
      <c r="O55398" s="62"/>
    </row>
    <row r="55399" spans="15:15" x14ac:dyDescent="0.2">
      <c r="O55399" s="62"/>
    </row>
    <row r="55400" spans="15:15" x14ac:dyDescent="0.2">
      <c r="O55400" s="62"/>
    </row>
    <row r="55401" spans="15:15" x14ac:dyDescent="0.2">
      <c r="O55401" s="62"/>
    </row>
    <row r="55402" spans="15:15" x14ac:dyDescent="0.2">
      <c r="O55402" s="62"/>
    </row>
    <row r="55403" spans="15:15" x14ac:dyDescent="0.2">
      <c r="O55403" s="62"/>
    </row>
    <row r="55404" spans="15:15" x14ac:dyDescent="0.2">
      <c r="O55404" s="62"/>
    </row>
    <row r="55405" spans="15:15" x14ac:dyDescent="0.2">
      <c r="O55405" s="62"/>
    </row>
    <row r="55406" spans="15:15" x14ac:dyDescent="0.2">
      <c r="O55406" s="62"/>
    </row>
    <row r="55407" spans="15:15" x14ac:dyDescent="0.2">
      <c r="O55407" s="62"/>
    </row>
    <row r="55408" spans="15:15" x14ac:dyDescent="0.2">
      <c r="O55408" s="62"/>
    </row>
    <row r="55409" spans="15:15" x14ac:dyDescent="0.2">
      <c r="O55409" s="62"/>
    </row>
    <row r="55410" spans="15:15" x14ac:dyDescent="0.2">
      <c r="O55410" s="62"/>
    </row>
    <row r="55411" spans="15:15" x14ac:dyDescent="0.2">
      <c r="O55411" s="62"/>
    </row>
    <row r="55412" spans="15:15" x14ac:dyDescent="0.2">
      <c r="O55412" s="62"/>
    </row>
    <row r="55413" spans="15:15" x14ac:dyDescent="0.2">
      <c r="O55413" s="62"/>
    </row>
    <row r="55414" spans="15:15" x14ac:dyDescent="0.2">
      <c r="O55414" s="62"/>
    </row>
    <row r="55415" spans="15:15" x14ac:dyDescent="0.2">
      <c r="O55415" s="62"/>
    </row>
    <row r="55416" spans="15:15" x14ac:dyDescent="0.2">
      <c r="O55416" s="62"/>
    </row>
    <row r="55417" spans="15:15" x14ac:dyDescent="0.2">
      <c r="O55417" s="62"/>
    </row>
    <row r="55418" spans="15:15" x14ac:dyDescent="0.2">
      <c r="O55418" s="62"/>
    </row>
    <row r="55419" spans="15:15" x14ac:dyDescent="0.2">
      <c r="O55419" s="62"/>
    </row>
    <row r="55420" spans="15:15" x14ac:dyDescent="0.2">
      <c r="O55420" s="62"/>
    </row>
    <row r="55421" spans="15:15" x14ac:dyDescent="0.2">
      <c r="O55421" s="62"/>
    </row>
    <row r="55422" spans="15:15" x14ac:dyDescent="0.2">
      <c r="O55422" s="62"/>
    </row>
    <row r="55423" spans="15:15" x14ac:dyDescent="0.2">
      <c r="O55423" s="62"/>
    </row>
    <row r="55424" spans="15:15" x14ac:dyDescent="0.2">
      <c r="O55424" s="62"/>
    </row>
    <row r="55425" spans="15:15" x14ac:dyDescent="0.2">
      <c r="O55425" s="62"/>
    </row>
    <row r="55426" spans="15:15" x14ac:dyDescent="0.2">
      <c r="O55426" s="62"/>
    </row>
    <row r="55427" spans="15:15" x14ac:dyDescent="0.2">
      <c r="O55427" s="62"/>
    </row>
    <row r="55428" spans="15:15" x14ac:dyDescent="0.2">
      <c r="O55428" s="62"/>
    </row>
    <row r="55429" spans="15:15" x14ac:dyDescent="0.2">
      <c r="O55429" s="62"/>
    </row>
    <row r="55430" spans="15:15" x14ac:dyDescent="0.2">
      <c r="O55430" s="62"/>
    </row>
    <row r="55431" spans="15:15" x14ac:dyDescent="0.2">
      <c r="O55431" s="62"/>
    </row>
    <row r="55432" spans="15:15" x14ac:dyDescent="0.2">
      <c r="O55432" s="62"/>
    </row>
    <row r="55433" spans="15:15" x14ac:dyDescent="0.2">
      <c r="O55433" s="62"/>
    </row>
    <row r="55434" spans="15:15" x14ac:dyDescent="0.2">
      <c r="O55434" s="62"/>
    </row>
    <row r="55435" spans="15:15" x14ac:dyDescent="0.2">
      <c r="O55435" s="62"/>
    </row>
    <row r="55436" spans="15:15" x14ac:dyDescent="0.2">
      <c r="O55436" s="62"/>
    </row>
    <row r="55437" spans="15:15" x14ac:dyDescent="0.2">
      <c r="O55437" s="62"/>
    </row>
    <row r="55438" spans="15:15" x14ac:dyDescent="0.2">
      <c r="O55438" s="62"/>
    </row>
    <row r="55439" spans="15:15" x14ac:dyDescent="0.2">
      <c r="O55439" s="62"/>
    </row>
    <row r="55440" spans="15:15" x14ac:dyDescent="0.2">
      <c r="O55440" s="62"/>
    </row>
    <row r="55441" spans="15:15" x14ac:dyDescent="0.2">
      <c r="O55441" s="62"/>
    </row>
    <row r="55442" spans="15:15" x14ac:dyDescent="0.2">
      <c r="O55442" s="62"/>
    </row>
    <row r="55443" spans="15:15" x14ac:dyDescent="0.2">
      <c r="O55443" s="62"/>
    </row>
    <row r="55444" spans="15:15" x14ac:dyDescent="0.2">
      <c r="O55444" s="62"/>
    </row>
    <row r="55445" spans="15:15" x14ac:dyDescent="0.2">
      <c r="O55445" s="62"/>
    </row>
    <row r="55446" spans="15:15" x14ac:dyDescent="0.2">
      <c r="O55446" s="62"/>
    </row>
    <row r="55447" spans="15:15" x14ac:dyDescent="0.2">
      <c r="O55447" s="62"/>
    </row>
    <row r="55448" spans="15:15" x14ac:dyDescent="0.2">
      <c r="O55448" s="62"/>
    </row>
    <row r="55449" spans="15:15" x14ac:dyDescent="0.2">
      <c r="O55449" s="62"/>
    </row>
    <row r="55450" spans="15:15" x14ac:dyDescent="0.2">
      <c r="O55450" s="62"/>
    </row>
    <row r="55451" spans="15:15" x14ac:dyDescent="0.2">
      <c r="O55451" s="62"/>
    </row>
    <row r="55452" spans="15:15" x14ac:dyDescent="0.2">
      <c r="O55452" s="62"/>
    </row>
    <row r="55453" spans="15:15" x14ac:dyDescent="0.2">
      <c r="O55453" s="62"/>
    </row>
    <row r="55454" spans="15:15" x14ac:dyDescent="0.2">
      <c r="O55454" s="62"/>
    </row>
    <row r="55455" spans="15:15" x14ac:dyDescent="0.2">
      <c r="O55455" s="62"/>
    </row>
    <row r="55456" spans="15:15" x14ac:dyDescent="0.2">
      <c r="O55456" s="62"/>
    </row>
    <row r="55457" spans="15:15" x14ac:dyDescent="0.2">
      <c r="O55457" s="62"/>
    </row>
    <row r="55458" spans="15:15" x14ac:dyDescent="0.2">
      <c r="O55458" s="62"/>
    </row>
    <row r="55459" spans="15:15" x14ac:dyDescent="0.2">
      <c r="O55459" s="62"/>
    </row>
    <row r="55460" spans="15:15" x14ac:dyDescent="0.2">
      <c r="O55460" s="62"/>
    </row>
    <row r="55461" spans="15:15" x14ac:dyDescent="0.2">
      <c r="O55461" s="62"/>
    </row>
    <row r="55462" spans="15:15" x14ac:dyDescent="0.2">
      <c r="O55462" s="62"/>
    </row>
    <row r="55463" spans="15:15" x14ac:dyDescent="0.2">
      <c r="O55463" s="62"/>
    </row>
    <row r="55464" spans="15:15" x14ac:dyDescent="0.2">
      <c r="O55464" s="62"/>
    </row>
    <row r="55465" spans="15:15" x14ac:dyDescent="0.2">
      <c r="O55465" s="62"/>
    </row>
    <row r="55466" spans="15:15" x14ac:dyDescent="0.2">
      <c r="O55466" s="62"/>
    </row>
    <row r="55467" spans="15:15" x14ac:dyDescent="0.2">
      <c r="O55467" s="62"/>
    </row>
    <row r="55468" spans="15:15" x14ac:dyDescent="0.2">
      <c r="O55468" s="62"/>
    </row>
    <row r="55469" spans="15:15" x14ac:dyDescent="0.2">
      <c r="O55469" s="62"/>
    </row>
    <row r="55470" spans="15:15" x14ac:dyDescent="0.2">
      <c r="O55470" s="62"/>
    </row>
    <row r="55471" spans="15:15" x14ac:dyDescent="0.2">
      <c r="O55471" s="62"/>
    </row>
    <row r="55472" spans="15:15" x14ac:dyDescent="0.2">
      <c r="O55472" s="62"/>
    </row>
    <row r="55473" spans="15:15" x14ac:dyDescent="0.2">
      <c r="O55473" s="62"/>
    </row>
    <row r="55474" spans="15:15" x14ac:dyDescent="0.2">
      <c r="O55474" s="62"/>
    </row>
    <row r="55475" spans="15:15" x14ac:dyDescent="0.2">
      <c r="O55475" s="62"/>
    </row>
    <row r="55476" spans="15:15" x14ac:dyDescent="0.2">
      <c r="O55476" s="62"/>
    </row>
    <row r="55477" spans="15:15" x14ac:dyDescent="0.2">
      <c r="O55477" s="62"/>
    </row>
    <row r="55478" spans="15:15" x14ac:dyDescent="0.2">
      <c r="O55478" s="62"/>
    </row>
    <row r="55479" spans="15:15" x14ac:dyDescent="0.2">
      <c r="O55479" s="62"/>
    </row>
    <row r="55480" spans="15:15" x14ac:dyDescent="0.2">
      <c r="O55480" s="62"/>
    </row>
    <row r="55481" spans="15:15" x14ac:dyDescent="0.2">
      <c r="O55481" s="62"/>
    </row>
    <row r="55482" spans="15:15" x14ac:dyDescent="0.2">
      <c r="O55482" s="62"/>
    </row>
    <row r="55483" spans="15:15" x14ac:dyDescent="0.2">
      <c r="O55483" s="62"/>
    </row>
    <row r="55484" spans="15:15" x14ac:dyDescent="0.2">
      <c r="O55484" s="62"/>
    </row>
    <row r="55485" spans="15:15" x14ac:dyDescent="0.2">
      <c r="O55485" s="62"/>
    </row>
    <row r="55486" spans="15:15" x14ac:dyDescent="0.2">
      <c r="O55486" s="62"/>
    </row>
    <row r="55487" spans="15:15" x14ac:dyDescent="0.2">
      <c r="O55487" s="62"/>
    </row>
    <row r="55488" spans="15:15" x14ac:dyDescent="0.2">
      <c r="O55488" s="62"/>
    </row>
    <row r="55489" spans="15:15" x14ac:dyDescent="0.2">
      <c r="O55489" s="62"/>
    </row>
    <row r="55490" spans="15:15" x14ac:dyDescent="0.2">
      <c r="O55490" s="62"/>
    </row>
    <row r="55491" spans="15:15" x14ac:dyDescent="0.2">
      <c r="O55491" s="62"/>
    </row>
    <row r="55492" spans="15:15" x14ac:dyDescent="0.2">
      <c r="O55492" s="62"/>
    </row>
    <row r="55493" spans="15:15" x14ac:dyDescent="0.2">
      <c r="O55493" s="62"/>
    </row>
    <row r="55494" spans="15:15" x14ac:dyDescent="0.2">
      <c r="O55494" s="62"/>
    </row>
    <row r="55495" spans="15:15" x14ac:dyDescent="0.2">
      <c r="O55495" s="62"/>
    </row>
    <row r="55496" spans="15:15" x14ac:dyDescent="0.2">
      <c r="O55496" s="62"/>
    </row>
    <row r="55497" spans="15:15" x14ac:dyDescent="0.2">
      <c r="O55497" s="62"/>
    </row>
    <row r="55498" spans="15:15" x14ac:dyDescent="0.2">
      <c r="O55498" s="62"/>
    </row>
    <row r="55499" spans="15:15" x14ac:dyDescent="0.2">
      <c r="O55499" s="62"/>
    </row>
    <row r="55500" spans="15:15" x14ac:dyDescent="0.2">
      <c r="O55500" s="62"/>
    </row>
    <row r="55501" spans="15:15" x14ac:dyDescent="0.2">
      <c r="O55501" s="62"/>
    </row>
    <row r="55502" spans="15:15" x14ac:dyDescent="0.2">
      <c r="O55502" s="62"/>
    </row>
    <row r="55503" spans="15:15" x14ac:dyDescent="0.2">
      <c r="O55503" s="62"/>
    </row>
    <row r="55504" spans="15:15" x14ac:dyDescent="0.2">
      <c r="O55504" s="62"/>
    </row>
    <row r="55505" spans="15:15" x14ac:dyDescent="0.2">
      <c r="O55505" s="62"/>
    </row>
    <row r="55506" spans="15:15" x14ac:dyDescent="0.2">
      <c r="O55506" s="62"/>
    </row>
    <row r="55507" spans="15:15" x14ac:dyDescent="0.2">
      <c r="O55507" s="62"/>
    </row>
    <row r="55508" spans="15:15" x14ac:dyDescent="0.2">
      <c r="O55508" s="62"/>
    </row>
    <row r="55509" spans="15:15" x14ac:dyDescent="0.2">
      <c r="O55509" s="62"/>
    </row>
    <row r="55510" spans="15:15" x14ac:dyDescent="0.2">
      <c r="O55510" s="62"/>
    </row>
    <row r="55511" spans="15:15" x14ac:dyDescent="0.2">
      <c r="O55511" s="62"/>
    </row>
    <row r="55512" spans="15:15" x14ac:dyDescent="0.2">
      <c r="O55512" s="62"/>
    </row>
    <row r="55513" spans="15:15" x14ac:dyDescent="0.2">
      <c r="O55513" s="62"/>
    </row>
    <row r="55514" spans="15:15" x14ac:dyDescent="0.2">
      <c r="O55514" s="62"/>
    </row>
    <row r="55515" spans="15:15" x14ac:dyDescent="0.2">
      <c r="O55515" s="62"/>
    </row>
    <row r="55516" spans="15:15" x14ac:dyDescent="0.2">
      <c r="O55516" s="62"/>
    </row>
    <row r="55517" spans="15:15" x14ac:dyDescent="0.2">
      <c r="O55517" s="62"/>
    </row>
    <row r="55518" spans="15:15" x14ac:dyDescent="0.2">
      <c r="O55518" s="62"/>
    </row>
    <row r="55519" spans="15:15" x14ac:dyDescent="0.2">
      <c r="O55519" s="62"/>
    </row>
    <row r="55520" spans="15:15" x14ac:dyDescent="0.2">
      <c r="O55520" s="62"/>
    </row>
    <row r="55521" spans="15:15" x14ac:dyDescent="0.2">
      <c r="O55521" s="62"/>
    </row>
    <row r="55522" spans="15:15" x14ac:dyDescent="0.2">
      <c r="O55522" s="62"/>
    </row>
    <row r="55523" spans="15:15" x14ac:dyDescent="0.2">
      <c r="O55523" s="62"/>
    </row>
    <row r="55524" spans="15:15" x14ac:dyDescent="0.2">
      <c r="O55524" s="62"/>
    </row>
    <row r="55525" spans="15:15" x14ac:dyDescent="0.2">
      <c r="O55525" s="62"/>
    </row>
    <row r="55526" spans="15:15" x14ac:dyDescent="0.2">
      <c r="O55526" s="62"/>
    </row>
    <row r="55527" spans="15:15" x14ac:dyDescent="0.2">
      <c r="O55527" s="62"/>
    </row>
    <row r="55528" spans="15:15" x14ac:dyDescent="0.2">
      <c r="O55528" s="62"/>
    </row>
    <row r="55529" spans="15:15" x14ac:dyDescent="0.2">
      <c r="O55529" s="62"/>
    </row>
    <row r="55530" spans="15:15" x14ac:dyDescent="0.2">
      <c r="O55530" s="62"/>
    </row>
    <row r="55531" spans="15:15" x14ac:dyDescent="0.2">
      <c r="O55531" s="62"/>
    </row>
    <row r="55532" spans="15:15" x14ac:dyDescent="0.2">
      <c r="O55532" s="62"/>
    </row>
    <row r="55533" spans="15:15" x14ac:dyDescent="0.2">
      <c r="O55533" s="62"/>
    </row>
    <row r="55534" spans="15:15" x14ac:dyDescent="0.2">
      <c r="O55534" s="62"/>
    </row>
    <row r="55535" spans="15:15" x14ac:dyDescent="0.2">
      <c r="O55535" s="62"/>
    </row>
    <row r="55536" spans="15:15" x14ac:dyDescent="0.2">
      <c r="O55536" s="62"/>
    </row>
    <row r="55537" spans="15:15" x14ac:dyDescent="0.2">
      <c r="O55537" s="62"/>
    </row>
    <row r="55538" spans="15:15" x14ac:dyDescent="0.2">
      <c r="O55538" s="62"/>
    </row>
    <row r="55539" spans="15:15" x14ac:dyDescent="0.2">
      <c r="O55539" s="62"/>
    </row>
    <row r="55540" spans="15:15" x14ac:dyDescent="0.2">
      <c r="O55540" s="62"/>
    </row>
    <row r="55541" spans="15:15" x14ac:dyDescent="0.2">
      <c r="O55541" s="62"/>
    </row>
    <row r="55542" spans="15:15" x14ac:dyDescent="0.2">
      <c r="O55542" s="62"/>
    </row>
    <row r="55543" spans="15:15" x14ac:dyDescent="0.2">
      <c r="O55543" s="62"/>
    </row>
    <row r="55544" spans="15:15" x14ac:dyDescent="0.2">
      <c r="O55544" s="62"/>
    </row>
    <row r="55545" spans="15:15" x14ac:dyDescent="0.2">
      <c r="O55545" s="62"/>
    </row>
    <row r="55546" spans="15:15" x14ac:dyDescent="0.2">
      <c r="O55546" s="62"/>
    </row>
    <row r="55547" spans="15:15" x14ac:dyDescent="0.2">
      <c r="O55547" s="62"/>
    </row>
    <row r="55548" spans="15:15" x14ac:dyDescent="0.2">
      <c r="O55548" s="62"/>
    </row>
    <row r="55549" spans="15:15" x14ac:dyDescent="0.2">
      <c r="O55549" s="62"/>
    </row>
    <row r="55550" spans="15:15" x14ac:dyDescent="0.2">
      <c r="O55550" s="62"/>
    </row>
    <row r="55551" spans="15:15" x14ac:dyDescent="0.2">
      <c r="O55551" s="62"/>
    </row>
    <row r="55552" spans="15:15" x14ac:dyDescent="0.2">
      <c r="O55552" s="62"/>
    </row>
    <row r="55553" spans="15:15" x14ac:dyDescent="0.2">
      <c r="O55553" s="62"/>
    </row>
    <row r="55554" spans="15:15" x14ac:dyDescent="0.2">
      <c r="O55554" s="62"/>
    </row>
    <row r="55555" spans="15:15" x14ac:dyDescent="0.2">
      <c r="O55555" s="62"/>
    </row>
    <row r="55556" spans="15:15" x14ac:dyDescent="0.2">
      <c r="O55556" s="62"/>
    </row>
    <row r="55557" spans="15:15" x14ac:dyDescent="0.2">
      <c r="O55557" s="62"/>
    </row>
    <row r="55558" spans="15:15" x14ac:dyDescent="0.2">
      <c r="O55558" s="62"/>
    </row>
    <row r="55559" spans="15:15" x14ac:dyDescent="0.2">
      <c r="O55559" s="62"/>
    </row>
    <row r="55560" spans="15:15" x14ac:dyDescent="0.2">
      <c r="O55560" s="62"/>
    </row>
    <row r="55561" spans="15:15" x14ac:dyDescent="0.2">
      <c r="O55561" s="62"/>
    </row>
    <row r="55562" spans="15:15" x14ac:dyDescent="0.2">
      <c r="O55562" s="62"/>
    </row>
    <row r="55563" spans="15:15" x14ac:dyDescent="0.2">
      <c r="O55563" s="62"/>
    </row>
    <row r="55564" spans="15:15" x14ac:dyDescent="0.2">
      <c r="O55564" s="62"/>
    </row>
    <row r="55565" spans="15:15" x14ac:dyDescent="0.2">
      <c r="O55565" s="62"/>
    </row>
    <row r="55566" spans="15:15" x14ac:dyDescent="0.2">
      <c r="O55566" s="62"/>
    </row>
    <row r="55567" spans="15:15" x14ac:dyDescent="0.2">
      <c r="O55567" s="62"/>
    </row>
    <row r="55568" spans="15:15" x14ac:dyDescent="0.2">
      <c r="O55568" s="62"/>
    </row>
    <row r="55569" spans="15:15" x14ac:dyDescent="0.2">
      <c r="O55569" s="62"/>
    </row>
    <row r="55570" spans="15:15" x14ac:dyDescent="0.2">
      <c r="O55570" s="62"/>
    </row>
    <row r="55571" spans="15:15" x14ac:dyDescent="0.2">
      <c r="O55571" s="62"/>
    </row>
    <row r="55572" spans="15:15" x14ac:dyDescent="0.2">
      <c r="O55572" s="62"/>
    </row>
    <row r="55573" spans="15:15" x14ac:dyDescent="0.2">
      <c r="O55573" s="62"/>
    </row>
    <row r="55574" spans="15:15" x14ac:dyDescent="0.2">
      <c r="O55574" s="62"/>
    </row>
    <row r="55575" spans="15:15" x14ac:dyDescent="0.2">
      <c r="O55575" s="62"/>
    </row>
    <row r="55576" spans="15:15" x14ac:dyDescent="0.2">
      <c r="O55576" s="62"/>
    </row>
    <row r="55577" spans="15:15" x14ac:dyDescent="0.2">
      <c r="O55577" s="62"/>
    </row>
    <row r="55578" spans="15:15" x14ac:dyDescent="0.2">
      <c r="O55578" s="62"/>
    </row>
    <row r="55579" spans="15:15" x14ac:dyDescent="0.2">
      <c r="O55579" s="62"/>
    </row>
    <row r="55580" spans="15:15" x14ac:dyDescent="0.2">
      <c r="O55580" s="62"/>
    </row>
    <row r="55581" spans="15:15" x14ac:dyDescent="0.2">
      <c r="O55581" s="62"/>
    </row>
    <row r="55582" spans="15:15" x14ac:dyDescent="0.2">
      <c r="O55582" s="62"/>
    </row>
    <row r="55583" spans="15:15" x14ac:dyDescent="0.2">
      <c r="O55583" s="62"/>
    </row>
    <row r="55584" spans="15:15" x14ac:dyDescent="0.2">
      <c r="O55584" s="62"/>
    </row>
    <row r="55585" spans="15:15" x14ac:dyDescent="0.2">
      <c r="O55585" s="62"/>
    </row>
    <row r="55586" spans="15:15" x14ac:dyDescent="0.2">
      <c r="O55586" s="62"/>
    </row>
    <row r="55587" spans="15:15" x14ac:dyDescent="0.2">
      <c r="O55587" s="62"/>
    </row>
    <row r="55588" spans="15:15" x14ac:dyDescent="0.2">
      <c r="O55588" s="62"/>
    </row>
    <row r="55589" spans="15:15" x14ac:dyDescent="0.2">
      <c r="O55589" s="62"/>
    </row>
    <row r="55590" spans="15:15" x14ac:dyDescent="0.2">
      <c r="O55590" s="62"/>
    </row>
    <row r="55591" spans="15:15" x14ac:dyDescent="0.2">
      <c r="O55591" s="62"/>
    </row>
    <row r="55592" spans="15:15" x14ac:dyDescent="0.2">
      <c r="O55592" s="62"/>
    </row>
    <row r="55593" spans="15:15" x14ac:dyDescent="0.2">
      <c r="O55593" s="62"/>
    </row>
    <row r="55594" spans="15:15" x14ac:dyDescent="0.2">
      <c r="O55594" s="62"/>
    </row>
    <row r="55595" spans="15:15" x14ac:dyDescent="0.2">
      <c r="O55595" s="62"/>
    </row>
    <row r="55596" spans="15:15" x14ac:dyDescent="0.2">
      <c r="O55596" s="62"/>
    </row>
    <row r="55597" spans="15:15" x14ac:dyDescent="0.2">
      <c r="O55597" s="62"/>
    </row>
    <row r="55598" spans="15:15" x14ac:dyDescent="0.2">
      <c r="O55598" s="62"/>
    </row>
    <row r="55599" spans="15:15" x14ac:dyDescent="0.2">
      <c r="O55599" s="62"/>
    </row>
    <row r="55600" spans="15:15" x14ac:dyDescent="0.2">
      <c r="O55600" s="62"/>
    </row>
    <row r="55601" spans="15:15" x14ac:dyDescent="0.2">
      <c r="O55601" s="62"/>
    </row>
    <row r="55602" spans="15:15" x14ac:dyDescent="0.2">
      <c r="O55602" s="62"/>
    </row>
    <row r="55603" spans="15:15" x14ac:dyDescent="0.2">
      <c r="O55603" s="62"/>
    </row>
    <row r="55604" spans="15:15" x14ac:dyDescent="0.2">
      <c r="O55604" s="62"/>
    </row>
    <row r="55605" spans="15:15" x14ac:dyDescent="0.2">
      <c r="O55605" s="62"/>
    </row>
    <row r="55606" spans="15:15" x14ac:dyDescent="0.2">
      <c r="O55606" s="62"/>
    </row>
    <row r="55607" spans="15:15" x14ac:dyDescent="0.2">
      <c r="O55607" s="62"/>
    </row>
    <row r="55608" spans="15:15" x14ac:dyDescent="0.2">
      <c r="O55608" s="62"/>
    </row>
    <row r="55609" spans="15:15" x14ac:dyDescent="0.2">
      <c r="O55609" s="62"/>
    </row>
    <row r="55610" spans="15:15" x14ac:dyDescent="0.2">
      <c r="O55610" s="62"/>
    </row>
    <row r="55611" spans="15:15" x14ac:dyDescent="0.2">
      <c r="O55611" s="62"/>
    </row>
    <row r="55612" spans="15:15" x14ac:dyDescent="0.2">
      <c r="O55612" s="62"/>
    </row>
    <row r="55613" spans="15:15" x14ac:dyDescent="0.2">
      <c r="O55613" s="62"/>
    </row>
    <row r="55614" spans="15:15" x14ac:dyDescent="0.2">
      <c r="O55614" s="62"/>
    </row>
    <row r="55615" spans="15:15" x14ac:dyDescent="0.2">
      <c r="O55615" s="62"/>
    </row>
    <row r="55616" spans="15:15" x14ac:dyDescent="0.2">
      <c r="O55616" s="62"/>
    </row>
    <row r="55617" spans="15:15" x14ac:dyDescent="0.2">
      <c r="O55617" s="62"/>
    </row>
    <row r="55618" spans="15:15" x14ac:dyDescent="0.2">
      <c r="O55618" s="62"/>
    </row>
    <row r="55619" spans="15:15" x14ac:dyDescent="0.2">
      <c r="O55619" s="62"/>
    </row>
    <row r="55620" spans="15:15" x14ac:dyDescent="0.2">
      <c r="O55620" s="62"/>
    </row>
    <row r="55621" spans="15:15" x14ac:dyDescent="0.2">
      <c r="O55621" s="62"/>
    </row>
    <row r="55622" spans="15:15" x14ac:dyDescent="0.2">
      <c r="O55622" s="62"/>
    </row>
    <row r="55623" spans="15:15" x14ac:dyDescent="0.2">
      <c r="O55623" s="62"/>
    </row>
    <row r="55624" spans="15:15" x14ac:dyDescent="0.2">
      <c r="O55624" s="62"/>
    </row>
    <row r="55625" spans="15:15" x14ac:dyDescent="0.2">
      <c r="O55625" s="62"/>
    </row>
    <row r="55626" spans="15:15" x14ac:dyDescent="0.2">
      <c r="O55626" s="62"/>
    </row>
    <row r="55627" spans="15:15" x14ac:dyDescent="0.2">
      <c r="O55627" s="62"/>
    </row>
    <row r="55628" spans="15:15" x14ac:dyDescent="0.2">
      <c r="O55628" s="62"/>
    </row>
    <row r="55629" spans="15:15" x14ac:dyDescent="0.2">
      <c r="O55629" s="62"/>
    </row>
    <row r="55630" spans="15:15" x14ac:dyDescent="0.2">
      <c r="O55630" s="62"/>
    </row>
    <row r="55631" spans="15:15" x14ac:dyDescent="0.2">
      <c r="O55631" s="62"/>
    </row>
    <row r="55632" spans="15:15" x14ac:dyDescent="0.2">
      <c r="O55632" s="62"/>
    </row>
    <row r="55633" spans="15:15" x14ac:dyDescent="0.2">
      <c r="O55633" s="62"/>
    </row>
    <row r="55634" spans="15:15" x14ac:dyDescent="0.2">
      <c r="O55634" s="62"/>
    </row>
    <row r="55635" spans="15:15" x14ac:dyDescent="0.2">
      <c r="O55635" s="62"/>
    </row>
    <row r="55636" spans="15:15" x14ac:dyDescent="0.2">
      <c r="O55636" s="62"/>
    </row>
    <row r="55637" spans="15:15" x14ac:dyDescent="0.2">
      <c r="O55637" s="62"/>
    </row>
    <row r="55638" spans="15:15" x14ac:dyDescent="0.2">
      <c r="O55638" s="62"/>
    </row>
    <row r="55639" spans="15:15" x14ac:dyDescent="0.2">
      <c r="O55639" s="62"/>
    </row>
    <row r="55640" spans="15:15" x14ac:dyDescent="0.2">
      <c r="O55640" s="62"/>
    </row>
    <row r="55641" spans="15:15" x14ac:dyDescent="0.2">
      <c r="O55641" s="62"/>
    </row>
    <row r="55642" spans="15:15" x14ac:dyDescent="0.2">
      <c r="O55642" s="62"/>
    </row>
    <row r="55643" spans="15:15" x14ac:dyDescent="0.2">
      <c r="O55643" s="62"/>
    </row>
    <row r="55644" spans="15:15" x14ac:dyDescent="0.2">
      <c r="O55644" s="62"/>
    </row>
    <row r="55645" spans="15:15" x14ac:dyDescent="0.2">
      <c r="O55645" s="62"/>
    </row>
    <row r="55646" spans="15:15" x14ac:dyDescent="0.2">
      <c r="O55646" s="62"/>
    </row>
    <row r="55647" spans="15:15" x14ac:dyDescent="0.2">
      <c r="O55647" s="62"/>
    </row>
    <row r="55648" spans="15:15" x14ac:dyDescent="0.2">
      <c r="O55648" s="62"/>
    </row>
    <row r="55649" spans="15:15" x14ac:dyDescent="0.2">
      <c r="O55649" s="62"/>
    </row>
    <row r="55650" spans="15:15" x14ac:dyDescent="0.2">
      <c r="O55650" s="62"/>
    </row>
    <row r="55651" spans="15:15" x14ac:dyDescent="0.2">
      <c r="O55651" s="62"/>
    </row>
    <row r="55652" spans="15:15" x14ac:dyDescent="0.2">
      <c r="O55652" s="62"/>
    </row>
    <row r="55653" spans="15:15" x14ac:dyDescent="0.2">
      <c r="O55653" s="62"/>
    </row>
    <row r="55654" spans="15:15" x14ac:dyDescent="0.2">
      <c r="O55654" s="62"/>
    </row>
    <row r="55655" spans="15:15" x14ac:dyDescent="0.2">
      <c r="O55655" s="62"/>
    </row>
    <row r="55656" spans="15:15" x14ac:dyDescent="0.2">
      <c r="O55656" s="62"/>
    </row>
    <row r="55657" spans="15:15" x14ac:dyDescent="0.2">
      <c r="O55657" s="62"/>
    </row>
    <row r="55658" spans="15:15" x14ac:dyDescent="0.2">
      <c r="O55658" s="62"/>
    </row>
    <row r="55659" spans="15:15" x14ac:dyDescent="0.2">
      <c r="O55659" s="62"/>
    </row>
    <row r="55660" spans="15:15" x14ac:dyDescent="0.2">
      <c r="O55660" s="62"/>
    </row>
    <row r="55661" spans="15:15" x14ac:dyDescent="0.2">
      <c r="O55661" s="62"/>
    </row>
    <row r="55662" spans="15:15" x14ac:dyDescent="0.2">
      <c r="O55662" s="62"/>
    </row>
    <row r="55663" spans="15:15" x14ac:dyDescent="0.2">
      <c r="O55663" s="62"/>
    </row>
    <row r="55664" spans="15:15" x14ac:dyDescent="0.2">
      <c r="O55664" s="62"/>
    </row>
    <row r="55665" spans="15:15" x14ac:dyDescent="0.2">
      <c r="O55665" s="62"/>
    </row>
    <row r="55666" spans="15:15" x14ac:dyDescent="0.2">
      <c r="O55666" s="62"/>
    </row>
    <row r="55667" spans="15:15" x14ac:dyDescent="0.2">
      <c r="O55667" s="62"/>
    </row>
    <row r="55668" spans="15:15" x14ac:dyDescent="0.2">
      <c r="O55668" s="62"/>
    </row>
    <row r="55669" spans="15:15" x14ac:dyDescent="0.2">
      <c r="O55669" s="62"/>
    </row>
    <row r="55670" spans="15:15" x14ac:dyDescent="0.2">
      <c r="O55670" s="62"/>
    </row>
    <row r="55671" spans="15:15" x14ac:dyDescent="0.2">
      <c r="O55671" s="62"/>
    </row>
    <row r="55672" spans="15:15" x14ac:dyDescent="0.2">
      <c r="O55672" s="62"/>
    </row>
    <row r="55673" spans="15:15" x14ac:dyDescent="0.2">
      <c r="O55673" s="62"/>
    </row>
    <row r="55674" spans="15:15" x14ac:dyDescent="0.2">
      <c r="O55674" s="62"/>
    </row>
    <row r="55675" spans="15:15" x14ac:dyDescent="0.2">
      <c r="O55675" s="62"/>
    </row>
    <row r="55676" spans="15:15" x14ac:dyDescent="0.2">
      <c r="O55676" s="62"/>
    </row>
    <row r="55677" spans="15:15" x14ac:dyDescent="0.2">
      <c r="O55677" s="62"/>
    </row>
    <row r="55678" spans="15:15" x14ac:dyDescent="0.2">
      <c r="O55678" s="62"/>
    </row>
    <row r="55679" spans="15:15" x14ac:dyDescent="0.2">
      <c r="O55679" s="62"/>
    </row>
    <row r="55680" spans="15:15" x14ac:dyDescent="0.2">
      <c r="O55680" s="62"/>
    </row>
    <row r="55681" spans="15:15" x14ac:dyDescent="0.2">
      <c r="O55681" s="62"/>
    </row>
    <row r="55682" spans="15:15" x14ac:dyDescent="0.2">
      <c r="O55682" s="62"/>
    </row>
    <row r="55683" spans="15:15" x14ac:dyDescent="0.2">
      <c r="O55683" s="62"/>
    </row>
    <row r="55684" spans="15:15" x14ac:dyDescent="0.2">
      <c r="O55684" s="62"/>
    </row>
    <row r="55685" spans="15:15" x14ac:dyDescent="0.2">
      <c r="O55685" s="62"/>
    </row>
    <row r="55686" spans="15:15" x14ac:dyDescent="0.2">
      <c r="O55686" s="62"/>
    </row>
    <row r="55687" spans="15:15" x14ac:dyDescent="0.2">
      <c r="O55687" s="62"/>
    </row>
    <row r="55688" spans="15:15" x14ac:dyDescent="0.2">
      <c r="O55688" s="62"/>
    </row>
    <row r="55689" spans="15:15" x14ac:dyDescent="0.2">
      <c r="O55689" s="62"/>
    </row>
    <row r="55690" spans="15:15" x14ac:dyDescent="0.2">
      <c r="O55690" s="62"/>
    </row>
    <row r="55691" spans="15:15" x14ac:dyDescent="0.2">
      <c r="O55691" s="62"/>
    </row>
    <row r="55692" spans="15:15" x14ac:dyDescent="0.2">
      <c r="O55692" s="62"/>
    </row>
    <row r="55693" spans="15:15" x14ac:dyDescent="0.2">
      <c r="O55693" s="62"/>
    </row>
    <row r="55694" spans="15:15" x14ac:dyDescent="0.2">
      <c r="O55694" s="62"/>
    </row>
    <row r="55695" spans="15:15" x14ac:dyDescent="0.2">
      <c r="O55695" s="62"/>
    </row>
    <row r="55696" spans="15:15" x14ac:dyDescent="0.2">
      <c r="O55696" s="62"/>
    </row>
    <row r="55697" spans="15:15" x14ac:dyDescent="0.2">
      <c r="O55697" s="62"/>
    </row>
    <row r="55698" spans="15:15" x14ac:dyDescent="0.2">
      <c r="O55698" s="62"/>
    </row>
    <row r="55699" spans="15:15" x14ac:dyDescent="0.2">
      <c r="O55699" s="62"/>
    </row>
    <row r="55700" spans="15:15" x14ac:dyDescent="0.2">
      <c r="O55700" s="62"/>
    </row>
    <row r="55701" spans="15:15" x14ac:dyDescent="0.2">
      <c r="O55701" s="62"/>
    </row>
    <row r="55702" spans="15:15" x14ac:dyDescent="0.2">
      <c r="O55702" s="62"/>
    </row>
    <row r="55703" spans="15:15" x14ac:dyDescent="0.2">
      <c r="O55703" s="62"/>
    </row>
    <row r="55704" spans="15:15" x14ac:dyDescent="0.2">
      <c r="O55704" s="62"/>
    </row>
    <row r="55705" spans="15:15" x14ac:dyDescent="0.2">
      <c r="O55705" s="62"/>
    </row>
    <row r="55706" spans="15:15" x14ac:dyDescent="0.2">
      <c r="O55706" s="62"/>
    </row>
    <row r="55707" spans="15:15" x14ac:dyDescent="0.2">
      <c r="O55707" s="62"/>
    </row>
    <row r="55708" spans="15:15" x14ac:dyDescent="0.2">
      <c r="O55708" s="62"/>
    </row>
    <row r="55709" spans="15:15" x14ac:dyDescent="0.2">
      <c r="O55709" s="62"/>
    </row>
    <row r="55710" spans="15:15" x14ac:dyDescent="0.2">
      <c r="O55710" s="62"/>
    </row>
    <row r="55711" spans="15:15" x14ac:dyDescent="0.2">
      <c r="O55711" s="62"/>
    </row>
    <row r="55712" spans="15:15" x14ac:dyDescent="0.2">
      <c r="O55712" s="62"/>
    </row>
    <row r="55713" spans="15:15" x14ac:dyDescent="0.2">
      <c r="O55713" s="62"/>
    </row>
    <row r="55714" spans="15:15" x14ac:dyDescent="0.2">
      <c r="O55714" s="62"/>
    </row>
    <row r="55715" spans="15:15" x14ac:dyDescent="0.2">
      <c r="O55715" s="62"/>
    </row>
    <row r="55716" spans="15:15" x14ac:dyDescent="0.2">
      <c r="O55716" s="62"/>
    </row>
    <row r="55717" spans="15:15" x14ac:dyDescent="0.2">
      <c r="O55717" s="62"/>
    </row>
    <row r="55718" spans="15:15" x14ac:dyDescent="0.2">
      <c r="O55718" s="62"/>
    </row>
    <row r="55719" spans="15:15" x14ac:dyDescent="0.2">
      <c r="O55719" s="62"/>
    </row>
    <row r="55720" spans="15:15" x14ac:dyDescent="0.2">
      <c r="O55720" s="62"/>
    </row>
    <row r="55721" spans="15:15" x14ac:dyDescent="0.2">
      <c r="O55721" s="62"/>
    </row>
    <row r="55722" spans="15:15" x14ac:dyDescent="0.2">
      <c r="O55722" s="62"/>
    </row>
    <row r="55723" spans="15:15" x14ac:dyDescent="0.2">
      <c r="O55723" s="62"/>
    </row>
    <row r="55724" spans="15:15" x14ac:dyDescent="0.2">
      <c r="O55724" s="62"/>
    </row>
    <row r="55725" spans="15:15" x14ac:dyDescent="0.2">
      <c r="O55725" s="62"/>
    </row>
    <row r="55726" spans="15:15" x14ac:dyDescent="0.2">
      <c r="O55726" s="62"/>
    </row>
    <row r="55727" spans="15:15" x14ac:dyDescent="0.2">
      <c r="O55727" s="62"/>
    </row>
    <row r="55728" spans="15:15" x14ac:dyDescent="0.2">
      <c r="O55728" s="62"/>
    </row>
    <row r="55729" spans="15:15" x14ac:dyDescent="0.2">
      <c r="O55729" s="62"/>
    </row>
    <row r="55730" spans="15:15" x14ac:dyDescent="0.2">
      <c r="O55730" s="62"/>
    </row>
    <row r="55731" spans="15:15" x14ac:dyDescent="0.2">
      <c r="O55731" s="62"/>
    </row>
    <row r="55732" spans="15:15" x14ac:dyDescent="0.2">
      <c r="O55732" s="62"/>
    </row>
    <row r="55733" spans="15:15" x14ac:dyDescent="0.2">
      <c r="O55733" s="62"/>
    </row>
    <row r="55734" spans="15:15" x14ac:dyDescent="0.2">
      <c r="O55734" s="62"/>
    </row>
    <row r="55735" spans="15:15" x14ac:dyDescent="0.2">
      <c r="O55735" s="62"/>
    </row>
    <row r="55736" spans="15:15" x14ac:dyDescent="0.2">
      <c r="O55736" s="62"/>
    </row>
    <row r="55737" spans="15:15" x14ac:dyDescent="0.2">
      <c r="O55737" s="62"/>
    </row>
    <row r="55738" spans="15:15" x14ac:dyDescent="0.2">
      <c r="O55738" s="62"/>
    </row>
    <row r="55739" spans="15:15" x14ac:dyDescent="0.2">
      <c r="O55739" s="62"/>
    </row>
    <row r="55740" spans="15:15" x14ac:dyDescent="0.2">
      <c r="O55740" s="62"/>
    </row>
    <row r="55741" spans="15:15" x14ac:dyDescent="0.2">
      <c r="O55741" s="62"/>
    </row>
    <row r="55742" spans="15:15" x14ac:dyDescent="0.2">
      <c r="O55742" s="62"/>
    </row>
    <row r="55743" spans="15:15" x14ac:dyDescent="0.2">
      <c r="O55743" s="62"/>
    </row>
    <row r="55744" spans="15:15" x14ac:dyDescent="0.2">
      <c r="O55744" s="62"/>
    </row>
    <row r="55745" spans="15:15" x14ac:dyDescent="0.2">
      <c r="O55745" s="62"/>
    </row>
    <row r="55746" spans="15:15" x14ac:dyDescent="0.2">
      <c r="O55746" s="62"/>
    </row>
    <row r="55747" spans="15:15" x14ac:dyDescent="0.2">
      <c r="O55747" s="62"/>
    </row>
    <row r="55748" spans="15:15" x14ac:dyDescent="0.2">
      <c r="O55748" s="62"/>
    </row>
    <row r="55749" spans="15:15" x14ac:dyDescent="0.2">
      <c r="O55749" s="62"/>
    </row>
    <row r="55750" spans="15:15" x14ac:dyDescent="0.2">
      <c r="O55750" s="62"/>
    </row>
    <row r="55751" spans="15:15" x14ac:dyDescent="0.2">
      <c r="O55751" s="62"/>
    </row>
    <row r="55752" spans="15:15" x14ac:dyDescent="0.2">
      <c r="O55752" s="62"/>
    </row>
    <row r="55753" spans="15:15" x14ac:dyDescent="0.2">
      <c r="O55753" s="62"/>
    </row>
    <row r="55754" spans="15:15" x14ac:dyDescent="0.2">
      <c r="O55754" s="62"/>
    </row>
    <row r="55755" spans="15:15" x14ac:dyDescent="0.2">
      <c r="O55755" s="62"/>
    </row>
    <row r="55756" spans="15:15" x14ac:dyDescent="0.2">
      <c r="O55756" s="62"/>
    </row>
    <row r="55757" spans="15:15" x14ac:dyDescent="0.2">
      <c r="O55757" s="62"/>
    </row>
    <row r="55758" spans="15:15" x14ac:dyDescent="0.2">
      <c r="O55758" s="62"/>
    </row>
    <row r="55759" spans="15:15" x14ac:dyDescent="0.2">
      <c r="O55759" s="62"/>
    </row>
    <row r="55760" spans="15:15" x14ac:dyDescent="0.2">
      <c r="O55760" s="62"/>
    </row>
    <row r="55761" spans="15:15" x14ac:dyDescent="0.2">
      <c r="O55761" s="62"/>
    </row>
    <row r="55762" spans="15:15" x14ac:dyDescent="0.2">
      <c r="O55762" s="62"/>
    </row>
    <row r="55763" spans="15:15" x14ac:dyDescent="0.2">
      <c r="O55763" s="62"/>
    </row>
    <row r="55764" spans="15:15" x14ac:dyDescent="0.2">
      <c r="O55764" s="62"/>
    </row>
    <row r="55765" spans="15:15" x14ac:dyDescent="0.2">
      <c r="O55765" s="62"/>
    </row>
    <row r="55766" spans="15:15" x14ac:dyDescent="0.2">
      <c r="O55766" s="62"/>
    </row>
    <row r="55767" spans="15:15" x14ac:dyDescent="0.2">
      <c r="O55767" s="62"/>
    </row>
    <row r="55768" spans="15:15" x14ac:dyDescent="0.2">
      <c r="O55768" s="62"/>
    </row>
    <row r="55769" spans="15:15" x14ac:dyDescent="0.2">
      <c r="O55769" s="62"/>
    </row>
    <row r="55770" spans="15:15" x14ac:dyDescent="0.2">
      <c r="O55770" s="62"/>
    </row>
    <row r="55771" spans="15:15" x14ac:dyDescent="0.2">
      <c r="O55771" s="62"/>
    </row>
    <row r="55772" spans="15:15" x14ac:dyDescent="0.2">
      <c r="O55772" s="62"/>
    </row>
    <row r="55773" spans="15:15" x14ac:dyDescent="0.2">
      <c r="O55773" s="62"/>
    </row>
    <row r="55774" spans="15:15" x14ac:dyDescent="0.2">
      <c r="O55774" s="62"/>
    </row>
    <row r="55775" spans="15:15" x14ac:dyDescent="0.2">
      <c r="O55775" s="62"/>
    </row>
    <row r="55776" spans="15:15" x14ac:dyDescent="0.2">
      <c r="O55776" s="62"/>
    </row>
    <row r="55777" spans="15:15" x14ac:dyDescent="0.2">
      <c r="O55777" s="62"/>
    </row>
    <row r="55778" spans="15:15" x14ac:dyDescent="0.2">
      <c r="O55778" s="62"/>
    </row>
    <row r="55779" spans="15:15" x14ac:dyDescent="0.2">
      <c r="O55779" s="62"/>
    </row>
    <row r="55780" spans="15:15" x14ac:dyDescent="0.2">
      <c r="O55780" s="62"/>
    </row>
    <row r="55781" spans="15:15" x14ac:dyDescent="0.2">
      <c r="O55781" s="62"/>
    </row>
    <row r="55782" spans="15:15" x14ac:dyDescent="0.2">
      <c r="O55782" s="62"/>
    </row>
    <row r="55783" spans="15:15" x14ac:dyDescent="0.2">
      <c r="O55783" s="62"/>
    </row>
    <row r="55784" spans="15:15" x14ac:dyDescent="0.2">
      <c r="O55784" s="62"/>
    </row>
    <row r="55785" spans="15:15" x14ac:dyDescent="0.2">
      <c r="O55785" s="62"/>
    </row>
    <row r="55786" spans="15:15" x14ac:dyDescent="0.2">
      <c r="O55786" s="62"/>
    </row>
    <row r="55787" spans="15:15" x14ac:dyDescent="0.2">
      <c r="O55787" s="62"/>
    </row>
    <row r="55788" spans="15:15" x14ac:dyDescent="0.2">
      <c r="O55788" s="62"/>
    </row>
    <row r="55789" spans="15:15" x14ac:dyDescent="0.2">
      <c r="O55789" s="62"/>
    </row>
    <row r="55790" spans="15:15" x14ac:dyDescent="0.2">
      <c r="O55790" s="62"/>
    </row>
    <row r="55791" spans="15:15" x14ac:dyDescent="0.2">
      <c r="O55791" s="62"/>
    </row>
    <row r="55792" spans="15:15" x14ac:dyDescent="0.2">
      <c r="O55792" s="62"/>
    </row>
    <row r="55793" spans="15:15" x14ac:dyDescent="0.2">
      <c r="O55793" s="62"/>
    </row>
    <row r="55794" spans="15:15" x14ac:dyDescent="0.2">
      <c r="O55794" s="62"/>
    </row>
    <row r="55795" spans="15:15" x14ac:dyDescent="0.2">
      <c r="O55795" s="62"/>
    </row>
    <row r="55796" spans="15:15" x14ac:dyDescent="0.2">
      <c r="O55796" s="62"/>
    </row>
    <row r="55797" spans="15:15" x14ac:dyDescent="0.2">
      <c r="O55797" s="62"/>
    </row>
    <row r="55798" spans="15:15" x14ac:dyDescent="0.2">
      <c r="O55798" s="62"/>
    </row>
    <row r="55799" spans="15:15" x14ac:dyDescent="0.2">
      <c r="O55799" s="62"/>
    </row>
    <row r="55800" spans="15:15" x14ac:dyDescent="0.2">
      <c r="O55800" s="62"/>
    </row>
    <row r="55801" spans="15:15" x14ac:dyDescent="0.2">
      <c r="O55801" s="62"/>
    </row>
    <row r="55802" spans="15:15" x14ac:dyDescent="0.2">
      <c r="O55802" s="62"/>
    </row>
    <row r="55803" spans="15:15" x14ac:dyDescent="0.2">
      <c r="O55803" s="62"/>
    </row>
    <row r="55804" spans="15:15" x14ac:dyDescent="0.2">
      <c r="O55804" s="62"/>
    </row>
    <row r="55805" spans="15:15" x14ac:dyDescent="0.2">
      <c r="O55805" s="62"/>
    </row>
    <row r="55806" spans="15:15" x14ac:dyDescent="0.2">
      <c r="O55806" s="62"/>
    </row>
    <row r="55807" spans="15:15" x14ac:dyDescent="0.2">
      <c r="O55807" s="62"/>
    </row>
    <row r="55808" spans="15:15" x14ac:dyDescent="0.2">
      <c r="O55808" s="62"/>
    </row>
    <row r="55809" spans="15:15" x14ac:dyDescent="0.2">
      <c r="O55809" s="62"/>
    </row>
    <row r="55810" spans="15:15" x14ac:dyDescent="0.2">
      <c r="O55810" s="62"/>
    </row>
    <row r="55811" spans="15:15" x14ac:dyDescent="0.2">
      <c r="O55811" s="62"/>
    </row>
    <row r="55812" spans="15:15" x14ac:dyDescent="0.2">
      <c r="O55812" s="62"/>
    </row>
    <row r="55813" spans="15:15" x14ac:dyDescent="0.2">
      <c r="O55813" s="62"/>
    </row>
    <row r="55814" spans="15:15" x14ac:dyDescent="0.2">
      <c r="O55814" s="62"/>
    </row>
    <row r="55815" spans="15:15" x14ac:dyDescent="0.2">
      <c r="O55815" s="62"/>
    </row>
    <row r="55816" spans="15:15" x14ac:dyDescent="0.2">
      <c r="O55816" s="62"/>
    </row>
    <row r="55817" spans="15:15" x14ac:dyDescent="0.2">
      <c r="O55817" s="62"/>
    </row>
    <row r="55818" spans="15:15" x14ac:dyDescent="0.2">
      <c r="O55818" s="62"/>
    </row>
    <row r="55819" spans="15:15" x14ac:dyDescent="0.2">
      <c r="O55819" s="62"/>
    </row>
    <row r="55820" spans="15:15" x14ac:dyDescent="0.2">
      <c r="O55820" s="62"/>
    </row>
    <row r="55821" spans="15:15" x14ac:dyDescent="0.2">
      <c r="O55821" s="62"/>
    </row>
    <row r="55822" spans="15:15" x14ac:dyDescent="0.2">
      <c r="O55822" s="62"/>
    </row>
    <row r="55823" spans="15:15" x14ac:dyDescent="0.2">
      <c r="O55823" s="62"/>
    </row>
    <row r="55824" spans="15:15" x14ac:dyDescent="0.2">
      <c r="O55824" s="62"/>
    </row>
    <row r="55825" spans="15:15" x14ac:dyDescent="0.2">
      <c r="O55825" s="62"/>
    </row>
    <row r="55826" spans="15:15" x14ac:dyDescent="0.2">
      <c r="O55826" s="62"/>
    </row>
    <row r="55827" spans="15:15" x14ac:dyDescent="0.2">
      <c r="O55827" s="62"/>
    </row>
    <row r="55828" spans="15:15" x14ac:dyDescent="0.2">
      <c r="O55828" s="62"/>
    </row>
    <row r="55829" spans="15:15" x14ac:dyDescent="0.2">
      <c r="O55829" s="62"/>
    </row>
    <row r="55830" spans="15:15" x14ac:dyDescent="0.2">
      <c r="O55830" s="62"/>
    </row>
    <row r="55831" spans="15:15" x14ac:dyDescent="0.2">
      <c r="O55831" s="62"/>
    </row>
    <row r="55832" spans="15:15" x14ac:dyDescent="0.2">
      <c r="O55832" s="62"/>
    </row>
    <row r="55833" spans="15:15" x14ac:dyDescent="0.2">
      <c r="O55833" s="62"/>
    </row>
    <row r="55834" spans="15:15" x14ac:dyDescent="0.2">
      <c r="O55834" s="62"/>
    </row>
    <row r="55835" spans="15:15" x14ac:dyDescent="0.2">
      <c r="O55835" s="62"/>
    </row>
    <row r="55836" spans="15:15" x14ac:dyDescent="0.2">
      <c r="O55836" s="62"/>
    </row>
    <row r="55837" spans="15:15" x14ac:dyDescent="0.2">
      <c r="O55837" s="62"/>
    </row>
    <row r="55838" spans="15:15" x14ac:dyDescent="0.2">
      <c r="O55838" s="62"/>
    </row>
    <row r="55839" spans="15:15" x14ac:dyDescent="0.2">
      <c r="O55839" s="62"/>
    </row>
    <row r="55840" spans="15:15" x14ac:dyDescent="0.2">
      <c r="O55840" s="62"/>
    </row>
    <row r="55841" spans="15:15" x14ac:dyDescent="0.2">
      <c r="O55841" s="62"/>
    </row>
    <row r="55842" spans="15:15" x14ac:dyDescent="0.2">
      <c r="O55842" s="62"/>
    </row>
    <row r="55843" spans="15:15" x14ac:dyDescent="0.2">
      <c r="O55843" s="62"/>
    </row>
    <row r="55844" spans="15:15" x14ac:dyDescent="0.2">
      <c r="O55844" s="62"/>
    </row>
    <row r="55845" spans="15:15" x14ac:dyDescent="0.2">
      <c r="O55845" s="62"/>
    </row>
    <row r="55846" spans="15:15" x14ac:dyDescent="0.2">
      <c r="O55846" s="62"/>
    </row>
    <row r="55847" spans="15:15" x14ac:dyDescent="0.2">
      <c r="O55847" s="62"/>
    </row>
    <row r="55848" spans="15:15" x14ac:dyDescent="0.2">
      <c r="O55848" s="62"/>
    </row>
    <row r="55849" spans="15:15" x14ac:dyDescent="0.2">
      <c r="O55849" s="62"/>
    </row>
    <row r="55850" spans="15:15" x14ac:dyDescent="0.2">
      <c r="O55850" s="62"/>
    </row>
    <row r="55851" spans="15:15" x14ac:dyDescent="0.2">
      <c r="O55851" s="62"/>
    </row>
    <row r="55852" spans="15:15" x14ac:dyDescent="0.2">
      <c r="O55852" s="62"/>
    </row>
    <row r="55853" spans="15:15" x14ac:dyDescent="0.2">
      <c r="O55853" s="62"/>
    </row>
    <row r="55854" spans="15:15" x14ac:dyDescent="0.2">
      <c r="O55854" s="62"/>
    </row>
    <row r="55855" spans="15:15" x14ac:dyDescent="0.2">
      <c r="O55855" s="62"/>
    </row>
    <row r="55856" spans="15:15" x14ac:dyDescent="0.2">
      <c r="O55856" s="62"/>
    </row>
    <row r="55857" spans="15:15" x14ac:dyDescent="0.2">
      <c r="O55857" s="62"/>
    </row>
    <row r="55858" spans="15:15" x14ac:dyDescent="0.2">
      <c r="O55858" s="62"/>
    </row>
    <row r="55859" spans="15:15" x14ac:dyDescent="0.2">
      <c r="O55859" s="62"/>
    </row>
    <row r="55860" spans="15:15" x14ac:dyDescent="0.2">
      <c r="O55860" s="62"/>
    </row>
    <row r="55861" spans="15:15" x14ac:dyDescent="0.2">
      <c r="O55861" s="62"/>
    </row>
    <row r="55862" spans="15:15" x14ac:dyDescent="0.2">
      <c r="O55862" s="62"/>
    </row>
    <row r="55863" spans="15:15" x14ac:dyDescent="0.2">
      <c r="O55863" s="62"/>
    </row>
    <row r="55864" spans="15:15" x14ac:dyDescent="0.2">
      <c r="O55864" s="62"/>
    </row>
    <row r="55865" spans="15:15" x14ac:dyDescent="0.2">
      <c r="O55865" s="62"/>
    </row>
    <row r="55866" spans="15:15" x14ac:dyDescent="0.2">
      <c r="O55866" s="62"/>
    </row>
    <row r="55867" spans="15:15" x14ac:dyDescent="0.2">
      <c r="O55867" s="62"/>
    </row>
    <row r="55868" spans="15:15" x14ac:dyDescent="0.2">
      <c r="O55868" s="62"/>
    </row>
    <row r="55869" spans="15:15" x14ac:dyDescent="0.2">
      <c r="O55869" s="62"/>
    </row>
    <row r="55870" spans="15:15" x14ac:dyDescent="0.2">
      <c r="O55870" s="62"/>
    </row>
    <row r="55871" spans="15:15" x14ac:dyDescent="0.2">
      <c r="O55871" s="62"/>
    </row>
    <row r="55872" spans="15:15" x14ac:dyDescent="0.2">
      <c r="O55872" s="62"/>
    </row>
    <row r="55873" spans="15:15" x14ac:dyDescent="0.2">
      <c r="O55873" s="62"/>
    </row>
    <row r="55874" spans="15:15" x14ac:dyDescent="0.2">
      <c r="O55874" s="62"/>
    </row>
    <row r="55875" spans="15:15" x14ac:dyDescent="0.2">
      <c r="O55875" s="62"/>
    </row>
    <row r="55876" spans="15:15" x14ac:dyDescent="0.2">
      <c r="O55876" s="62"/>
    </row>
    <row r="55877" spans="15:15" x14ac:dyDescent="0.2">
      <c r="O55877" s="62"/>
    </row>
    <row r="55878" spans="15:15" x14ac:dyDescent="0.2">
      <c r="O55878" s="62"/>
    </row>
    <row r="55879" spans="15:15" x14ac:dyDescent="0.2">
      <c r="O55879" s="62"/>
    </row>
    <row r="55880" spans="15:15" x14ac:dyDescent="0.2">
      <c r="O55880" s="62"/>
    </row>
    <row r="55881" spans="15:15" x14ac:dyDescent="0.2">
      <c r="O55881" s="62"/>
    </row>
    <row r="55882" spans="15:15" x14ac:dyDescent="0.2">
      <c r="O55882" s="62"/>
    </row>
    <row r="55883" spans="15:15" x14ac:dyDescent="0.2">
      <c r="O55883" s="62"/>
    </row>
    <row r="55884" spans="15:15" x14ac:dyDescent="0.2">
      <c r="O55884" s="62"/>
    </row>
    <row r="55885" spans="15:15" x14ac:dyDescent="0.2">
      <c r="O55885" s="62"/>
    </row>
    <row r="55886" spans="15:15" x14ac:dyDescent="0.2">
      <c r="O55886" s="62"/>
    </row>
    <row r="55887" spans="15:15" x14ac:dyDescent="0.2">
      <c r="O55887" s="62"/>
    </row>
    <row r="55888" spans="15:15" x14ac:dyDescent="0.2">
      <c r="O55888" s="62"/>
    </row>
    <row r="55889" spans="15:15" x14ac:dyDescent="0.2">
      <c r="O55889" s="62"/>
    </row>
    <row r="55890" spans="15:15" x14ac:dyDescent="0.2">
      <c r="O55890" s="62"/>
    </row>
    <row r="55891" spans="15:15" x14ac:dyDescent="0.2">
      <c r="O55891" s="62"/>
    </row>
    <row r="55892" spans="15:15" x14ac:dyDescent="0.2">
      <c r="O55892" s="62"/>
    </row>
    <row r="55893" spans="15:15" x14ac:dyDescent="0.2">
      <c r="O55893" s="62"/>
    </row>
    <row r="55894" spans="15:15" x14ac:dyDescent="0.2">
      <c r="O55894" s="62"/>
    </row>
    <row r="55895" spans="15:15" x14ac:dyDescent="0.2">
      <c r="O55895" s="62"/>
    </row>
    <row r="55896" spans="15:15" x14ac:dyDescent="0.2">
      <c r="O55896" s="62"/>
    </row>
    <row r="55897" spans="15:15" x14ac:dyDescent="0.2">
      <c r="O55897" s="62"/>
    </row>
    <row r="55898" spans="15:15" x14ac:dyDescent="0.2">
      <c r="O55898" s="62"/>
    </row>
    <row r="55899" spans="15:15" x14ac:dyDescent="0.2">
      <c r="O55899" s="62"/>
    </row>
    <row r="55900" spans="15:15" x14ac:dyDescent="0.2">
      <c r="O55900" s="62"/>
    </row>
    <row r="55901" spans="15:15" x14ac:dyDescent="0.2">
      <c r="O55901" s="62"/>
    </row>
    <row r="55902" spans="15:15" x14ac:dyDescent="0.2">
      <c r="O55902" s="62"/>
    </row>
    <row r="55903" spans="15:15" x14ac:dyDescent="0.2">
      <c r="O55903" s="62"/>
    </row>
    <row r="55904" spans="15:15" x14ac:dyDescent="0.2">
      <c r="O55904" s="62"/>
    </row>
    <row r="55905" spans="15:15" x14ac:dyDescent="0.2">
      <c r="O55905" s="62"/>
    </row>
    <row r="55906" spans="15:15" x14ac:dyDescent="0.2">
      <c r="O55906" s="62"/>
    </row>
    <row r="55907" spans="15:15" x14ac:dyDescent="0.2">
      <c r="O55907" s="62"/>
    </row>
    <row r="55908" spans="15:15" x14ac:dyDescent="0.2">
      <c r="O55908" s="62"/>
    </row>
    <row r="55909" spans="15:15" x14ac:dyDescent="0.2">
      <c r="O55909" s="62"/>
    </row>
    <row r="55910" spans="15:15" x14ac:dyDescent="0.2">
      <c r="O55910" s="62"/>
    </row>
    <row r="55911" spans="15:15" x14ac:dyDescent="0.2">
      <c r="O55911" s="62"/>
    </row>
    <row r="55912" spans="15:15" x14ac:dyDescent="0.2">
      <c r="O55912" s="62"/>
    </row>
    <row r="55913" spans="15:15" x14ac:dyDescent="0.2">
      <c r="O55913" s="62"/>
    </row>
    <row r="55914" spans="15:15" x14ac:dyDescent="0.2">
      <c r="O55914" s="62"/>
    </row>
    <row r="55915" spans="15:15" x14ac:dyDescent="0.2">
      <c r="O55915" s="62"/>
    </row>
    <row r="55916" spans="15:15" x14ac:dyDescent="0.2">
      <c r="O55916" s="62"/>
    </row>
    <row r="55917" spans="15:15" x14ac:dyDescent="0.2">
      <c r="O55917" s="62"/>
    </row>
    <row r="55918" spans="15:15" x14ac:dyDescent="0.2">
      <c r="O55918" s="62"/>
    </row>
    <row r="55919" spans="15:15" x14ac:dyDescent="0.2">
      <c r="O55919" s="62"/>
    </row>
    <row r="55920" spans="15:15" x14ac:dyDescent="0.2">
      <c r="O55920" s="62"/>
    </row>
    <row r="55921" spans="15:15" x14ac:dyDescent="0.2">
      <c r="O55921" s="62"/>
    </row>
    <row r="55922" spans="15:15" x14ac:dyDescent="0.2">
      <c r="O55922" s="62"/>
    </row>
    <row r="55923" spans="15:15" x14ac:dyDescent="0.2">
      <c r="O55923" s="62"/>
    </row>
    <row r="55924" spans="15:15" x14ac:dyDescent="0.2">
      <c r="O55924" s="62"/>
    </row>
    <row r="55925" spans="15:15" x14ac:dyDescent="0.2">
      <c r="O55925" s="62"/>
    </row>
    <row r="55926" spans="15:15" x14ac:dyDescent="0.2">
      <c r="O55926" s="62"/>
    </row>
    <row r="55927" spans="15:15" x14ac:dyDescent="0.2">
      <c r="O55927" s="62"/>
    </row>
    <row r="55928" spans="15:15" x14ac:dyDescent="0.2">
      <c r="O55928" s="62"/>
    </row>
    <row r="55929" spans="15:15" x14ac:dyDescent="0.2">
      <c r="O55929" s="62"/>
    </row>
    <row r="55930" spans="15:15" x14ac:dyDescent="0.2">
      <c r="O55930" s="62"/>
    </row>
    <row r="55931" spans="15:15" x14ac:dyDescent="0.2">
      <c r="O55931" s="62"/>
    </row>
    <row r="55932" spans="15:15" x14ac:dyDescent="0.2">
      <c r="O55932" s="62"/>
    </row>
    <row r="55933" spans="15:15" x14ac:dyDescent="0.2">
      <c r="O55933" s="62"/>
    </row>
    <row r="55934" spans="15:15" x14ac:dyDescent="0.2">
      <c r="O55934" s="62"/>
    </row>
    <row r="55935" spans="15:15" x14ac:dyDescent="0.2">
      <c r="O55935" s="62"/>
    </row>
    <row r="55936" spans="15:15" x14ac:dyDescent="0.2">
      <c r="O55936" s="62"/>
    </row>
    <row r="55937" spans="15:15" x14ac:dyDescent="0.2">
      <c r="O55937" s="62"/>
    </row>
    <row r="55938" spans="15:15" x14ac:dyDescent="0.2">
      <c r="O55938" s="62"/>
    </row>
    <row r="55939" spans="15:15" x14ac:dyDescent="0.2">
      <c r="O55939" s="62"/>
    </row>
    <row r="55940" spans="15:15" x14ac:dyDescent="0.2">
      <c r="O55940" s="62"/>
    </row>
    <row r="55941" spans="15:15" x14ac:dyDescent="0.2">
      <c r="O55941" s="62"/>
    </row>
    <row r="55942" spans="15:15" x14ac:dyDescent="0.2">
      <c r="O55942" s="62"/>
    </row>
    <row r="55943" spans="15:15" x14ac:dyDescent="0.2">
      <c r="O55943" s="62"/>
    </row>
    <row r="55944" spans="15:15" x14ac:dyDescent="0.2">
      <c r="O55944" s="62"/>
    </row>
    <row r="55945" spans="15:15" x14ac:dyDescent="0.2">
      <c r="O55945" s="62"/>
    </row>
    <row r="55946" spans="15:15" x14ac:dyDescent="0.2">
      <c r="O55946" s="62"/>
    </row>
    <row r="55947" spans="15:15" x14ac:dyDescent="0.2">
      <c r="O55947" s="62"/>
    </row>
    <row r="55948" spans="15:15" x14ac:dyDescent="0.2">
      <c r="O55948" s="62"/>
    </row>
    <row r="55949" spans="15:15" x14ac:dyDescent="0.2">
      <c r="O55949" s="62"/>
    </row>
    <row r="55950" spans="15:15" x14ac:dyDescent="0.2">
      <c r="O55950" s="62"/>
    </row>
    <row r="55951" spans="15:15" x14ac:dyDescent="0.2">
      <c r="O55951" s="62"/>
    </row>
    <row r="55952" spans="15:15" x14ac:dyDescent="0.2">
      <c r="O55952" s="62"/>
    </row>
    <row r="55953" spans="15:15" x14ac:dyDescent="0.2">
      <c r="O55953" s="62"/>
    </row>
    <row r="55954" spans="15:15" x14ac:dyDescent="0.2">
      <c r="O55954" s="62"/>
    </row>
    <row r="55955" spans="15:15" x14ac:dyDescent="0.2">
      <c r="O55955" s="62"/>
    </row>
    <row r="55956" spans="15:15" x14ac:dyDescent="0.2">
      <c r="O55956" s="62"/>
    </row>
    <row r="55957" spans="15:15" x14ac:dyDescent="0.2">
      <c r="O55957" s="62"/>
    </row>
    <row r="55958" spans="15:15" x14ac:dyDescent="0.2">
      <c r="O55958" s="62"/>
    </row>
    <row r="55959" spans="15:15" x14ac:dyDescent="0.2">
      <c r="O55959" s="62"/>
    </row>
    <row r="55960" spans="15:15" x14ac:dyDescent="0.2">
      <c r="O55960" s="62"/>
    </row>
    <row r="55961" spans="15:15" x14ac:dyDescent="0.2">
      <c r="O55961" s="62"/>
    </row>
    <row r="55962" spans="15:15" x14ac:dyDescent="0.2">
      <c r="O55962" s="62"/>
    </row>
    <row r="55963" spans="15:15" x14ac:dyDescent="0.2">
      <c r="O55963" s="62"/>
    </row>
    <row r="55964" spans="15:15" x14ac:dyDescent="0.2">
      <c r="O55964" s="62"/>
    </row>
    <row r="55965" spans="15:15" x14ac:dyDescent="0.2">
      <c r="O55965" s="62"/>
    </row>
    <row r="55966" spans="15:15" x14ac:dyDescent="0.2">
      <c r="O55966" s="62"/>
    </row>
    <row r="55967" spans="15:15" x14ac:dyDescent="0.2">
      <c r="O55967" s="62"/>
    </row>
    <row r="55968" spans="15:15" x14ac:dyDescent="0.2">
      <c r="O55968" s="62"/>
    </row>
    <row r="55969" spans="15:15" x14ac:dyDescent="0.2">
      <c r="O55969" s="62"/>
    </row>
    <row r="55970" spans="15:15" x14ac:dyDescent="0.2">
      <c r="O55970" s="62"/>
    </row>
    <row r="55971" spans="15:15" x14ac:dyDescent="0.2">
      <c r="O55971" s="62"/>
    </row>
    <row r="55972" spans="15:15" x14ac:dyDescent="0.2">
      <c r="O55972" s="62"/>
    </row>
    <row r="55973" spans="15:15" x14ac:dyDescent="0.2">
      <c r="O55973" s="62"/>
    </row>
    <row r="55974" spans="15:15" x14ac:dyDescent="0.2">
      <c r="O55974" s="62"/>
    </row>
    <row r="55975" spans="15:15" x14ac:dyDescent="0.2">
      <c r="O55975" s="62"/>
    </row>
    <row r="55976" spans="15:15" x14ac:dyDescent="0.2">
      <c r="O55976" s="62"/>
    </row>
    <row r="55977" spans="15:15" x14ac:dyDescent="0.2">
      <c r="O55977" s="62"/>
    </row>
    <row r="55978" spans="15:15" x14ac:dyDescent="0.2">
      <c r="O55978" s="62"/>
    </row>
    <row r="55979" spans="15:15" x14ac:dyDescent="0.2">
      <c r="O55979" s="62"/>
    </row>
    <row r="55980" spans="15:15" x14ac:dyDescent="0.2">
      <c r="O55980" s="62"/>
    </row>
    <row r="55981" spans="15:15" x14ac:dyDescent="0.2">
      <c r="O55981" s="62"/>
    </row>
    <row r="55982" spans="15:15" x14ac:dyDescent="0.2">
      <c r="O55982" s="62"/>
    </row>
    <row r="55983" spans="15:15" x14ac:dyDescent="0.2">
      <c r="O55983" s="62"/>
    </row>
    <row r="55984" spans="15:15" x14ac:dyDescent="0.2">
      <c r="O55984" s="62"/>
    </row>
    <row r="55985" spans="15:15" x14ac:dyDescent="0.2">
      <c r="O55985" s="62"/>
    </row>
    <row r="55986" spans="15:15" x14ac:dyDescent="0.2">
      <c r="O55986" s="62"/>
    </row>
    <row r="55987" spans="15:15" x14ac:dyDescent="0.2">
      <c r="O55987" s="62"/>
    </row>
    <row r="55988" spans="15:15" x14ac:dyDescent="0.2">
      <c r="O55988" s="62"/>
    </row>
    <row r="55989" spans="15:15" x14ac:dyDescent="0.2">
      <c r="O55989" s="62"/>
    </row>
    <row r="55990" spans="15:15" x14ac:dyDescent="0.2">
      <c r="O55990" s="62"/>
    </row>
    <row r="55991" spans="15:15" x14ac:dyDescent="0.2">
      <c r="O55991" s="62"/>
    </row>
    <row r="55992" spans="15:15" x14ac:dyDescent="0.2">
      <c r="O55992" s="62"/>
    </row>
    <row r="55993" spans="15:15" x14ac:dyDescent="0.2">
      <c r="O55993" s="62"/>
    </row>
    <row r="55994" spans="15:15" x14ac:dyDescent="0.2">
      <c r="O55994" s="62"/>
    </row>
    <row r="55995" spans="15:15" x14ac:dyDescent="0.2">
      <c r="O55995" s="62"/>
    </row>
    <row r="55996" spans="15:15" x14ac:dyDescent="0.2">
      <c r="O55996" s="62"/>
    </row>
    <row r="55997" spans="15:15" x14ac:dyDescent="0.2">
      <c r="O55997" s="62"/>
    </row>
    <row r="55998" spans="15:15" x14ac:dyDescent="0.2">
      <c r="O55998" s="62"/>
    </row>
    <row r="55999" spans="15:15" x14ac:dyDescent="0.2">
      <c r="O55999" s="62"/>
    </row>
    <row r="56000" spans="15:15" x14ac:dyDescent="0.2">
      <c r="O56000" s="62"/>
    </row>
    <row r="56001" spans="15:15" x14ac:dyDescent="0.2">
      <c r="O56001" s="62"/>
    </row>
    <row r="56002" spans="15:15" x14ac:dyDescent="0.2">
      <c r="O56002" s="62"/>
    </row>
    <row r="56003" spans="15:15" x14ac:dyDescent="0.2">
      <c r="O56003" s="62"/>
    </row>
    <row r="56004" spans="15:15" x14ac:dyDescent="0.2">
      <c r="O56004" s="62"/>
    </row>
    <row r="56005" spans="15:15" x14ac:dyDescent="0.2">
      <c r="O56005" s="62"/>
    </row>
    <row r="56006" spans="15:15" x14ac:dyDescent="0.2">
      <c r="O56006" s="62"/>
    </row>
    <row r="56007" spans="15:15" x14ac:dyDescent="0.2">
      <c r="O56007" s="62"/>
    </row>
    <row r="56008" spans="15:15" x14ac:dyDescent="0.2">
      <c r="O56008" s="62"/>
    </row>
    <row r="56009" spans="15:15" x14ac:dyDescent="0.2">
      <c r="O56009" s="62"/>
    </row>
    <row r="56010" spans="15:15" x14ac:dyDescent="0.2">
      <c r="O56010" s="62"/>
    </row>
    <row r="56011" spans="15:15" x14ac:dyDescent="0.2">
      <c r="O56011" s="62"/>
    </row>
    <row r="56012" spans="15:15" x14ac:dyDescent="0.2">
      <c r="O56012" s="62"/>
    </row>
    <row r="56013" spans="15:15" x14ac:dyDescent="0.2">
      <c r="O56013" s="62"/>
    </row>
    <row r="56014" spans="15:15" x14ac:dyDescent="0.2">
      <c r="O56014" s="62"/>
    </row>
    <row r="56015" spans="15:15" x14ac:dyDescent="0.2">
      <c r="O56015" s="62"/>
    </row>
    <row r="56016" spans="15:15" x14ac:dyDescent="0.2">
      <c r="O56016" s="62"/>
    </row>
    <row r="56017" spans="15:15" x14ac:dyDescent="0.2">
      <c r="O56017" s="62"/>
    </row>
    <row r="56018" spans="15:15" x14ac:dyDescent="0.2">
      <c r="O56018" s="62"/>
    </row>
    <row r="56019" spans="15:15" x14ac:dyDescent="0.2">
      <c r="O56019" s="62"/>
    </row>
    <row r="56020" spans="15:15" x14ac:dyDescent="0.2">
      <c r="O56020" s="62"/>
    </row>
    <row r="56021" spans="15:15" x14ac:dyDescent="0.2">
      <c r="O56021" s="62"/>
    </row>
    <row r="56022" spans="15:15" x14ac:dyDescent="0.2">
      <c r="O56022" s="62"/>
    </row>
    <row r="56023" spans="15:15" x14ac:dyDescent="0.2">
      <c r="O56023" s="62"/>
    </row>
    <row r="56024" spans="15:15" x14ac:dyDescent="0.2">
      <c r="O56024" s="62"/>
    </row>
    <row r="56025" spans="15:15" x14ac:dyDescent="0.2">
      <c r="O56025" s="62"/>
    </row>
    <row r="56026" spans="15:15" x14ac:dyDescent="0.2">
      <c r="O56026" s="62"/>
    </row>
    <row r="56027" spans="15:15" x14ac:dyDescent="0.2">
      <c r="O56027" s="62"/>
    </row>
    <row r="56028" spans="15:15" x14ac:dyDescent="0.2">
      <c r="O56028" s="62"/>
    </row>
    <row r="56029" spans="15:15" x14ac:dyDescent="0.2">
      <c r="O56029" s="62"/>
    </row>
    <row r="56030" spans="15:15" x14ac:dyDescent="0.2">
      <c r="O56030" s="62"/>
    </row>
    <row r="56031" spans="15:15" x14ac:dyDescent="0.2">
      <c r="O56031" s="62"/>
    </row>
    <row r="56032" spans="15:15" x14ac:dyDescent="0.2">
      <c r="O56032" s="62"/>
    </row>
    <row r="56033" spans="15:15" x14ac:dyDescent="0.2">
      <c r="O56033" s="62"/>
    </row>
    <row r="56034" spans="15:15" x14ac:dyDescent="0.2">
      <c r="O56034" s="62"/>
    </row>
    <row r="56035" spans="15:15" x14ac:dyDescent="0.2">
      <c r="O56035" s="62"/>
    </row>
    <row r="56036" spans="15:15" x14ac:dyDescent="0.2">
      <c r="O56036" s="62"/>
    </row>
    <row r="56037" spans="15:15" x14ac:dyDescent="0.2">
      <c r="O56037" s="62"/>
    </row>
    <row r="56038" spans="15:15" x14ac:dyDescent="0.2">
      <c r="O56038" s="62"/>
    </row>
    <row r="56039" spans="15:15" x14ac:dyDescent="0.2">
      <c r="O56039" s="62"/>
    </row>
    <row r="56040" spans="15:15" x14ac:dyDescent="0.2">
      <c r="O56040" s="62"/>
    </row>
    <row r="56041" spans="15:15" x14ac:dyDescent="0.2">
      <c r="O56041" s="62"/>
    </row>
    <row r="56042" spans="15:15" x14ac:dyDescent="0.2">
      <c r="O56042" s="62"/>
    </row>
    <row r="56043" spans="15:15" x14ac:dyDescent="0.2">
      <c r="O56043" s="62"/>
    </row>
    <row r="56044" spans="15:15" x14ac:dyDescent="0.2">
      <c r="O56044" s="62"/>
    </row>
    <row r="56045" spans="15:15" x14ac:dyDescent="0.2">
      <c r="O56045" s="62"/>
    </row>
    <row r="56046" spans="15:15" x14ac:dyDescent="0.2">
      <c r="O56046" s="62"/>
    </row>
    <row r="56047" spans="15:15" x14ac:dyDescent="0.2">
      <c r="O56047" s="62"/>
    </row>
    <row r="56048" spans="15:15" x14ac:dyDescent="0.2">
      <c r="O56048" s="62"/>
    </row>
    <row r="56049" spans="15:15" x14ac:dyDescent="0.2">
      <c r="O56049" s="62"/>
    </row>
    <row r="56050" spans="15:15" x14ac:dyDescent="0.2">
      <c r="O56050" s="62"/>
    </row>
    <row r="56051" spans="15:15" x14ac:dyDescent="0.2">
      <c r="O56051" s="62"/>
    </row>
    <row r="56052" spans="15:15" x14ac:dyDescent="0.2">
      <c r="O56052" s="62"/>
    </row>
    <row r="56053" spans="15:15" x14ac:dyDescent="0.2">
      <c r="O56053" s="62"/>
    </row>
    <row r="56054" spans="15:15" x14ac:dyDescent="0.2">
      <c r="O56054" s="62"/>
    </row>
    <row r="56055" spans="15:15" x14ac:dyDescent="0.2">
      <c r="O56055" s="62"/>
    </row>
    <row r="56056" spans="15:15" x14ac:dyDescent="0.2">
      <c r="O56056" s="62"/>
    </row>
    <row r="56057" spans="15:15" x14ac:dyDescent="0.2">
      <c r="O56057" s="62"/>
    </row>
    <row r="56058" spans="15:15" x14ac:dyDescent="0.2">
      <c r="O56058" s="62"/>
    </row>
    <row r="56059" spans="15:15" x14ac:dyDescent="0.2">
      <c r="O56059" s="62"/>
    </row>
    <row r="56060" spans="15:15" x14ac:dyDescent="0.2">
      <c r="O56060" s="62"/>
    </row>
    <row r="56061" spans="15:15" x14ac:dyDescent="0.2">
      <c r="O56061" s="62"/>
    </row>
    <row r="56062" spans="15:15" x14ac:dyDescent="0.2">
      <c r="O56062" s="62"/>
    </row>
    <row r="56063" spans="15:15" x14ac:dyDescent="0.2">
      <c r="O56063" s="62"/>
    </row>
    <row r="56064" spans="15:15" x14ac:dyDescent="0.2">
      <c r="O56064" s="62"/>
    </row>
    <row r="56065" spans="15:15" x14ac:dyDescent="0.2">
      <c r="O56065" s="62"/>
    </row>
    <row r="56066" spans="15:15" x14ac:dyDescent="0.2">
      <c r="O56066" s="62"/>
    </row>
    <row r="56067" spans="15:15" x14ac:dyDescent="0.2">
      <c r="O56067" s="62"/>
    </row>
    <row r="56068" spans="15:15" x14ac:dyDescent="0.2">
      <c r="O56068" s="62"/>
    </row>
    <row r="56069" spans="15:15" x14ac:dyDescent="0.2">
      <c r="O56069" s="62"/>
    </row>
    <row r="56070" spans="15:15" x14ac:dyDescent="0.2">
      <c r="O56070" s="62"/>
    </row>
    <row r="56071" spans="15:15" x14ac:dyDescent="0.2">
      <c r="O56071" s="62"/>
    </row>
    <row r="56072" spans="15:15" x14ac:dyDescent="0.2">
      <c r="O56072" s="62"/>
    </row>
    <row r="56073" spans="15:15" x14ac:dyDescent="0.2">
      <c r="O56073" s="62"/>
    </row>
    <row r="56074" spans="15:15" x14ac:dyDescent="0.2">
      <c r="O56074" s="62"/>
    </row>
    <row r="56075" spans="15:15" x14ac:dyDescent="0.2">
      <c r="O56075" s="62"/>
    </row>
    <row r="56076" spans="15:15" x14ac:dyDescent="0.2">
      <c r="O56076" s="62"/>
    </row>
    <row r="56077" spans="15:15" x14ac:dyDescent="0.2">
      <c r="O56077" s="62"/>
    </row>
    <row r="56078" spans="15:15" x14ac:dyDescent="0.2">
      <c r="O56078" s="62"/>
    </row>
    <row r="56079" spans="15:15" x14ac:dyDescent="0.2">
      <c r="O56079" s="62"/>
    </row>
    <row r="56080" spans="15:15" x14ac:dyDescent="0.2">
      <c r="O56080" s="62"/>
    </row>
    <row r="56081" spans="15:15" x14ac:dyDescent="0.2">
      <c r="O56081" s="62"/>
    </row>
    <row r="56082" spans="15:15" x14ac:dyDescent="0.2">
      <c r="O56082" s="62"/>
    </row>
    <row r="56083" spans="15:15" x14ac:dyDescent="0.2">
      <c r="O56083" s="62"/>
    </row>
    <row r="56084" spans="15:15" x14ac:dyDescent="0.2">
      <c r="O56084" s="62"/>
    </row>
    <row r="56085" spans="15:15" x14ac:dyDescent="0.2">
      <c r="O56085" s="62"/>
    </row>
    <row r="56086" spans="15:15" x14ac:dyDescent="0.2">
      <c r="O56086" s="62"/>
    </row>
    <row r="56087" spans="15:15" x14ac:dyDescent="0.2">
      <c r="O56087" s="62"/>
    </row>
    <row r="56088" spans="15:15" x14ac:dyDescent="0.2">
      <c r="O56088" s="62"/>
    </row>
    <row r="56089" spans="15:15" x14ac:dyDescent="0.2">
      <c r="O56089" s="62"/>
    </row>
    <row r="56090" spans="15:15" x14ac:dyDescent="0.2">
      <c r="O56090" s="62"/>
    </row>
    <row r="56091" spans="15:15" x14ac:dyDescent="0.2">
      <c r="O56091" s="62"/>
    </row>
    <row r="56092" spans="15:15" x14ac:dyDescent="0.2">
      <c r="O56092" s="62"/>
    </row>
    <row r="56093" spans="15:15" x14ac:dyDescent="0.2">
      <c r="O56093" s="62"/>
    </row>
    <row r="56094" spans="15:15" x14ac:dyDescent="0.2">
      <c r="O56094" s="62"/>
    </row>
    <row r="56095" spans="15:15" x14ac:dyDescent="0.2">
      <c r="O56095" s="62"/>
    </row>
    <row r="56096" spans="15:15" x14ac:dyDescent="0.2">
      <c r="O56096" s="62"/>
    </row>
    <row r="56097" spans="15:15" x14ac:dyDescent="0.2">
      <c r="O56097" s="62"/>
    </row>
    <row r="56098" spans="15:15" x14ac:dyDescent="0.2">
      <c r="O56098" s="62"/>
    </row>
    <row r="56099" spans="15:15" x14ac:dyDescent="0.2">
      <c r="O56099" s="62"/>
    </row>
    <row r="56100" spans="15:15" x14ac:dyDescent="0.2">
      <c r="O56100" s="62"/>
    </row>
    <row r="56101" spans="15:15" x14ac:dyDescent="0.2">
      <c r="O56101" s="62"/>
    </row>
    <row r="56102" spans="15:15" x14ac:dyDescent="0.2">
      <c r="O56102" s="62"/>
    </row>
    <row r="56103" spans="15:15" x14ac:dyDescent="0.2">
      <c r="O56103" s="62"/>
    </row>
    <row r="56104" spans="15:15" x14ac:dyDescent="0.2">
      <c r="O56104" s="62"/>
    </row>
    <row r="56105" spans="15:15" x14ac:dyDescent="0.2">
      <c r="O56105" s="62"/>
    </row>
    <row r="56106" spans="15:15" x14ac:dyDescent="0.2">
      <c r="O56106" s="62"/>
    </row>
    <row r="56107" spans="15:15" x14ac:dyDescent="0.2">
      <c r="O56107" s="62"/>
    </row>
    <row r="56108" spans="15:15" x14ac:dyDescent="0.2">
      <c r="O56108" s="62"/>
    </row>
    <row r="56109" spans="15:15" x14ac:dyDescent="0.2">
      <c r="O56109" s="62"/>
    </row>
    <row r="56110" spans="15:15" x14ac:dyDescent="0.2">
      <c r="O56110" s="62"/>
    </row>
    <row r="56111" spans="15:15" x14ac:dyDescent="0.2">
      <c r="O56111" s="62"/>
    </row>
    <row r="56112" spans="15:15" x14ac:dyDescent="0.2">
      <c r="O56112" s="62"/>
    </row>
    <row r="56113" spans="15:15" x14ac:dyDescent="0.2">
      <c r="O56113" s="62"/>
    </row>
    <row r="56114" spans="15:15" x14ac:dyDescent="0.2">
      <c r="O56114" s="62"/>
    </row>
    <row r="56115" spans="15:15" x14ac:dyDescent="0.2">
      <c r="O56115" s="62"/>
    </row>
    <row r="56116" spans="15:15" x14ac:dyDescent="0.2">
      <c r="O56116" s="62"/>
    </row>
    <row r="56117" spans="15:15" x14ac:dyDescent="0.2">
      <c r="O56117" s="62"/>
    </row>
    <row r="56118" spans="15:15" x14ac:dyDescent="0.2">
      <c r="O56118" s="62"/>
    </row>
    <row r="56119" spans="15:15" x14ac:dyDescent="0.2">
      <c r="O56119" s="62"/>
    </row>
    <row r="56120" spans="15:15" x14ac:dyDescent="0.2">
      <c r="O56120" s="62"/>
    </row>
    <row r="56121" spans="15:15" x14ac:dyDescent="0.2">
      <c r="O56121" s="62"/>
    </row>
    <row r="56122" spans="15:15" x14ac:dyDescent="0.2">
      <c r="O56122" s="62"/>
    </row>
    <row r="56123" spans="15:15" x14ac:dyDescent="0.2">
      <c r="O56123" s="62"/>
    </row>
    <row r="56124" spans="15:15" x14ac:dyDescent="0.2">
      <c r="O56124" s="62"/>
    </row>
    <row r="56125" spans="15:15" x14ac:dyDescent="0.2">
      <c r="O56125" s="62"/>
    </row>
    <row r="56126" spans="15:15" x14ac:dyDescent="0.2">
      <c r="O56126" s="62"/>
    </row>
    <row r="56127" spans="15:15" x14ac:dyDescent="0.2">
      <c r="O56127" s="62"/>
    </row>
    <row r="56128" spans="15:15" x14ac:dyDescent="0.2">
      <c r="O56128" s="62"/>
    </row>
    <row r="56129" spans="15:15" x14ac:dyDescent="0.2">
      <c r="O56129" s="62"/>
    </row>
    <row r="56130" spans="15:15" x14ac:dyDescent="0.2">
      <c r="O56130" s="62"/>
    </row>
    <row r="56131" spans="15:15" x14ac:dyDescent="0.2">
      <c r="O56131" s="62"/>
    </row>
    <row r="56132" spans="15:15" x14ac:dyDescent="0.2">
      <c r="O56132" s="62"/>
    </row>
    <row r="56133" spans="15:15" x14ac:dyDescent="0.2">
      <c r="O56133" s="62"/>
    </row>
    <row r="56134" spans="15:15" x14ac:dyDescent="0.2">
      <c r="O56134" s="62"/>
    </row>
    <row r="56135" spans="15:15" x14ac:dyDescent="0.2">
      <c r="O56135" s="62"/>
    </row>
    <row r="56136" spans="15:15" x14ac:dyDescent="0.2">
      <c r="O56136" s="62"/>
    </row>
    <row r="56137" spans="15:15" x14ac:dyDescent="0.2">
      <c r="O56137" s="62"/>
    </row>
    <row r="56138" spans="15:15" x14ac:dyDescent="0.2">
      <c r="O56138" s="62"/>
    </row>
    <row r="56139" spans="15:15" x14ac:dyDescent="0.2">
      <c r="O56139" s="62"/>
    </row>
    <row r="56140" spans="15:15" x14ac:dyDescent="0.2">
      <c r="O56140" s="62"/>
    </row>
    <row r="56141" spans="15:15" x14ac:dyDescent="0.2">
      <c r="O56141" s="62"/>
    </row>
    <row r="56142" spans="15:15" x14ac:dyDescent="0.2">
      <c r="O56142" s="62"/>
    </row>
    <row r="56143" spans="15:15" x14ac:dyDescent="0.2">
      <c r="O56143" s="62"/>
    </row>
    <row r="56144" spans="15:15" x14ac:dyDescent="0.2">
      <c r="O56144" s="62"/>
    </row>
    <row r="56145" spans="15:15" x14ac:dyDescent="0.2">
      <c r="O56145" s="62"/>
    </row>
    <row r="56146" spans="15:15" x14ac:dyDescent="0.2">
      <c r="O56146" s="62"/>
    </row>
    <row r="56147" spans="15:15" x14ac:dyDescent="0.2">
      <c r="O56147" s="62"/>
    </row>
    <row r="56148" spans="15:15" x14ac:dyDescent="0.2">
      <c r="O56148" s="62"/>
    </row>
    <row r="56149" spans="15:15" x14ac:dyDescent="0.2">
      <c r="O56149" s="62"/>
    </row>
    <row r="56150" spans="15:15" x14ac:dyDescent="0.2">
      <c r="O56150" s="62"/>
    </row>
    <row r="56151" spans="15:15" x14ac:dyDescent="0.2">
      <c r="O56151" s="62"/>
    </row>
    <row r="56152" spans="15:15" x14ac:dyDescent="0.2">
      <c r="O56152" s="62"/>
    </row>
    <row r="56153" spans="15:15" x14ac:dyDescent="0.2">
      <c r="O56153" s="62"/>
    </row>
    <row r="56154" spans="15:15" x14ac:dyDescent="0.2">
      <c r="O56154" s="62"/>
    </row>
    <row r="56155" spans="15:15" x14ac:dyDescent="0.2">
      <c r="O56155" s="62"/>
    </row>
    <row r="56156" spans="15:15" x14ac:dyDescent="0.2">
      <c r="O56156" s="62"/>
    </row>
    <row r="56157" spans="15:15" x14ac:dyDescent="0.2">
      <c r="O56157" s="62"/>
    </row>
    <row r="56158" spans="15:15" x14ac:dyDescent="0.2">
      <c r="O56158" s="62"/>
    </row>
    <row r="56159" spans="15:15" x14ac:dyDescent="0.2">
      <c r="O56159" s="62"/>
    </row>
    <row r="56160" spans="15:15" x14ac:dyDescent="0.2">
      <c r="O56160" s="62"/>
    </row>
    <row r="56161" spans="15:15" x14ac:dyDescent="0.2">
      <c r="O56161" s="62"/>
    </row>
    <row r="56162" spans="15:15" x14ac:dyDescent="0.2">
      <c r="O56162" s="62"/>
    </row>
    <row r="56163" spans="15:15" x14ac:dyDescent="0.2">
      <c r="O56163" s="62"/>
    </row>
    <row r="56164" spans="15:15" x14ac:dyDescent="0.2">
      <c r="O56164" s="62"/>
    </row>
    <row r="56165" spans="15:15" x14ac:dyDescent="0.2">
      <c r="O56165" s="62"/>
    </row>
    <row r="56166" spans="15:15" x14ac:dyDescent="0.2">
      <c r="O56166" s="62"/>
    </row>
    <row r="56167" spans="15:15" x14ac:dyDescent="0.2">
      <c r="O56167" s="62"/>
    </row>
    <row r="56168" spans="15:15" x14ac:dyDescent="0.2">
      <c r="O56168" s="62"/>
    </row>
    <row r="56169" spans="15:15" x14ac:dyDescent="0.2">
      <c r="O56169" s="62"/>
    </row>
    <row r="56170" spans="15:15" x14ac:dyDescent="0.2">
      <c r="O56170" s="62"/>
    </row>
    <row r="56171" spans="15:15" x14ac:dyDescent="0.2">
      <c r="O56171" s="62"/>
    </row>
    <row r="56172" spans="15:15" x14ac:dyDescent="0.2">
      <c r="O56172" s="62"/>
    </row>
    <row r="56173" spans="15:15" x14ac:dyDescent="0.2">
      <c r="O56173" s="62"/>
    </row>
    <row r="56174" spans="15:15" x14ac:dyDescent="0.2">
      <c r="O56174" s="62"/>
    </row>
    <row r="56175" spans="15:15" x14ac:dyDescent="0.2">
      <c r="O56175" s="62"/>
    </row>
    <row r="56176" spans="15:15" x14ac:dyDescent="0.2">
      <c r="O56176" s="62"/>
    </row>
    <row r="56177" spans="15:15" x14ac:dyDescent="0.2">
      <c r="O56177" s="62"/>
    </row>
    <row r="56178" spans="15:15" x14ac:dyDescent="0.2">
      <c r="O56178" s="62"/>
    </row>
    <row r="56179" spans="15:15" x14ac:dyDescent="0.2">
      <c r="O56179" s="62"/>
    </row>
    <row r="56180" spans="15:15" x14ac:dyDescent="0.2">
      <c r="O56180" s="62"/>
    </row>
    <row r="56181" spans="15:15" x14ac:dyDescent="0.2">
      <c r="O56181" s="62"/>
    </row>
    <row r="56182" spans="15:15" x14ac:dyDescent="0.2">
      <c r="O56182" s="62"/>
    </row>
    <row r="56183" spans="15:15" x14ac:dyDescent="0.2">
      <c r="O56183" s="62"/>
    </row>
    <row r="56184" spans="15:15" x14ac:dyDescent="0.2">
      <c r="O56184" s="62"/>
    </row>
    <row r="56185" spans="15:15" x14ac:dyDescent="0.2">
      <c r="O56185" s="62"/>
    </row>
    <row r="56186" spans="15:15" x14ac:dyDescent="0.2">
      <c r="O56186" s="62"/>
    </row>
    <row r="56187" spans="15:15" x14ac:dyDescent="0.2">
      <c r="O56187" s="62"/>
    </row>
    <row r="56188" spans="15:15" x14ac:dyDescent="0.2">
      <c r="O56188" s="62"/>
    </row>
    <row r="56189" spans="15:15" x14ac:dyDescent="0.2">
      <c r="O56189" s="62"/>
    </row>
    <row r="56190" spans="15:15" x14ac:dyDescent="0.2">
      <c r="O56190" s="62"/>
    </row>
    <row r="56191" spans="15:15" x14ac:dyDescent="0.2">
      <c r="O56191" s="62"/>
    </row>
    <row r="56192" spans="15:15" x14ac:dyDescent="0.2">
      <c r="O56192" s="62"/>
    </row>
    <row r="56193" spans="15:15" x14ac:dyDescent="0.2">
      <c r="O56193" s="62"/>
    </row>
    <row r="56194" spans="15:15" x14ac:dyDescent="0.2">
      <c r="O56194" s="62"/>
    </row>
    <row r="56195" spans="15:15" x14ac:dyDescent="0.2">
      <c r="O56195" s="62"/>
    </row>
    <row r="56196" spans="15:15" x14ac:dyDescent="0.2">
      <c r="O56196" s="62"/>
    </row>
    <row r="56197" spans="15:15" x14ac:dyDescent="0.2">
      <c r="O56197" s="62"/>
    </row>
    <row r="56198" spans="15:15" x14ac:dyDescent="0.2">
      <c r="O56198" s="62"/>
    </row>
    <row r="56199" spans="15:15" x14ac:dyDescent="0.2">
      <c r="O56199" s="62"/>
    </row>
    <row r="56200" spans="15:15" x14ac:dyDescent="0.2">
      <c r="O56200" s="62"/>
    </row>
    <row r="56201" spans="15:15" x14ac:dyDescent="0.2">
      <c r="O56201" s="62"/>
    </row>
    <row r="56202" spans="15:15" x14ac:dyDescent="0.2">
      <c r="O56202" s="62"/>
    </row>
    <row r="56203" spans="15:15" x14ac:dyDescent="0.2">
      <c r="O56203" s="62"/>
    </row>
    <row r="56204" spans="15:15" x14ac:dyDescent="0.2">
      <c r="O56204" s="62"/>
    </row>
    <row r="56205" spans="15:15" x14ac:dyDescent="0.2">
      <c r="O56205" s="62"/>
    </row>
    <row r="56206" spans="15:15" x14ac:dyDescent="0.2">
      <c r="O56206" s="62"/>
    </row>
    <row r="56207" spans="15:15" x14ac:dyDescent="0.2">
      <c r="O56207" s="62"/>
    </row>
    <row r="56208" spans="15:15" x14ac:dyDescent="0.2">
      <c r="O56208" s="62"/>
    </row>
    <row r="56209" spans="15:15" x14ac:dyDescent="0.2">
      <c r="O56209" s="62"/>
    </row>
    <row r="56210" spans="15:15" x14ac:dyDescent="0.2">
      <c r="O56210" s="62"/>
    </row>
    <row r="56211" spans="15:15" x14ac:dyDescent="0.2">
      <c r="O56211" s="62"/>
    </row>
    <row r="56212" spans="15:15" x14ac:dyDescent="0.2">
      <c r="O56212" s="62"/>
    </row>
    <row r="56213" spans="15:15" x14ac:dyDescent="0.2">
      <c r="O56213" s="62"/>
    </row>
    <row r="56214" spans="15:15" x14ac:dyDescent="0.2">
      <c r="O56214" s="62"/>
    </row>
    <row r="56215" spans="15:15" x14ac:dyDescent="0.2">
      <c r="O56215" s="62"/>
    </row>
    <row r="56216" spans="15:15" x14ac:dyDescent="0.2">
      <c r="O56216" s="62"/>
    </row>
    <row r="56217" spans="15:15" x14ac:dyDescent="0.2">
      <c r="O56217" s="62"/>
    </row>
    <row r="56218" spans="15:15" x14ac:dyDescent="0.2">
      <c r="O56218" s="62"/>
    </row>
    <row r="56219" spans="15:15" x14ac:dyDescent="0.2">
      <c r="O56219" s="62"/>
    </row>
    <row r="56220" spans="15:15" x14ac:dyDescent="0.2">
      <c r="O56220" s="62"/>
    </row>
    <row r="56221" spans="15:15" x14ac:dyDescent="0.2">
      <c r="O56221" s="62"/>
    </row>
    <row r="56222" spans="15:15" x14ac:dyDescent="0.2">
      <c r="O56222" s="62"/>
    </row>
    <row r="56223" spans="15:15" x14ac:dyDescent="0.2">
      <c r="O56223" s="62"/>
    </row>
    <row r="56224" spans="15:15" x14ac:dyDescent="0.2">
      <c r="O56224" s="62"/>
    </row>
    <row r="56225" spans="15:15" x14ac:dyDescent="0.2">
      <c r="O56225" s="62"/>
    </row>
    <row r="56226" spans="15:15" x14ac:dyDescent="0.2">
      <c r="O56226" s="62"/>
    </row>
    <row r="56227" spans="15:15" x14ac:dyDescent="0.2">
      <c r="O56227" s="62"/>
    </row>
    <row r="56228" spans="15:15" x14ac:dyDescent="0.2">
      <c r="O56228" s="62"/>
    </row>
    <row r="56229" spans="15:15" x14ac:dyDescent="0.2">
      <c r="O56229" s="62"/>
    </row>
    <row r="56230" spans="15:15" x14ac:dyDescent="0.2">
      <c r="O56230" s="62"/>
    </row>
    <row r="56231" spans="15:15" x14ac:dyDescent="0.2">
      <c r="O56231" s="62"/>
    </row>
    <row r="56232" spans="15:15" x14ac:dyDescent="0.2">
      <c r="O56232" s="62"/>
    </row>
    <row r="56233" spans="15:15" x14ac:dyDescent="0.2">
      <c r="O56233" s="62"/>
    </row>
    <row r="56234" spans="15:15" x14ac:dyDescent="0.2">
      <c r="O56234" s="62"/>
    </row>
    <row r="56235" spans="15:15" x14ac:dyDescent="0.2">
      <c r="O56235" s="62"/>
    </row>
    <row r="56236" spans="15:15" x14ac:dyDescent="0.2">
      <c r="O56236" s="62"/>
    </row>
    <row r="56237" spans="15:15" x14ac:dyDescent="0.2">
      <c r="O56237" s="62"/>
    </row>
    <row r="56238" spans="15:15" x14ac:dyDescent="0.2">
      <c r="O56238" s="62"/>
    </row>
    <row r="56239" spans="15:15" x14ac:dyDescent="0.2">
      <c r="O56239" s="62"/>
    </row>
    <row r="56240" spans="15:15" x14ac:dyDescent="0.2">
      <c r="O56240" s="62"/>
    </row>
    <row r="56241" spans="15:15" x14ac:dyDescent="0.2">
      <c r="O56241" s="62"/>
    </row>
    <row r="56242" spans="15:15" x14ac:dyDescent="0.2">
      <c r="O56242" s="62"/>
    </row>
    <row r="56243" spans="15:15" x14ac:dyDescent="0.2">
      <c r="O56243" s="62"/>
    </row>
    <row r="56244" spans="15:15" x14ac:dyDescent="0.2">
      <c r="O56244" s="62"/>
    </row>
    <row r="56245" spans="15:15" x14ac:dyDescent="0.2">
      <c r="O56245" s="62"/>
    </row>
    <row r="56246" spans="15:15" x14ac:dyDescent="0.2">
      <c r="O56246" s="62"/>
    </row>
    <row r="56247" spans="15:15" x14ac:dyDescent="0.2">
      <c r="O56247" s="62"/>
    </row>
    <row r="56248" spans="15:15" x14ac:dyDescent="0.2">
      <c r="O56248" s="62"/>
    </row>
    <row r="56249" spans="15:15" x14ac:dyDescent="0.2">
      <c r="O56249" s="62"/>
    </row>
    <row r="56250" spans="15:15" x14ac:dyDescent="0.2">
      <c r="O56250" s="62"/>
    </row>
    <row r="56251" spans="15:15" x14ac:dyDescent="0.2">
      <c r="O56251" s="62"/>
    </row>
    <row r="56252" spans="15:15" x14ac:dyDescent="0.2">
      <c r="O56252" s="62"/>
    </row>
    <row r="56253" spans="15:15" x14ac:dyDescent="0.2">
      <c r="O56253" s="62"/>
    </row>
    <row r="56254" spans="15:15" x14ac:dyDescent="0.2">
      <c r="O56254" s="62"/>
    </row>
    <row r="56255" spans="15:15" x14ac:dyDescent="0.2">
      <c r="O56255" s="62"/>
    </row>
    <row r="56256" spans="15:15" x14ac:dyDescent="0.2">
      <c r="O56256" s="62"/>
    </row>
    <row r="56257" spans="15:15" x14ac:dyDescent="0.2">
      <c r="O56257" s="62"/>
    </row>
    <row r="56258" spans="15:15" x14ac:dyDescent="0.2">
      <c r="O56258" s="62"/>
    </row>
    <row r="56259" spans="15:15" x14ac:dyDescent="0.2">
      <c r="O56259" s="62"/>
    </row>
    <row r="56260" spans="15:15" x14ac:dyDescent="0.2">
      <c r="O56260" s="62"/>
    </row>
    <row r="56261" spans="15:15" x14ac:dyDescent="0.2">
      <c r="O56261" s="62"/>
    </row>
    <row r="56262" spans="15:15" x14ac:dyDescent="0.2">
      <c r="O56262" s="62"/>
    </row>
    <row r="56263" spans="15:15" x14ac:dyDescent="0.2">
      <c r="O56263" s="62"/>
    </row>
    <row r="56264" spans="15:15" x14ac:dyDescent="0.2">
      <c r="O56264" s="62"/>
    </row>
    <row r="56265" spans="15:15" x14ac:dyDescent="0.2">
      <c r="O56265" s="62"/>
    </row>
    <row r="56266" spans="15:15" x14ac:dyDescent="0.2">
      <c r="O56266" s="62"/>
    </row>
    <row r="56267" spans="15:15" x14ac:dyDescent="0.2">
      <c r="O56267" s="62"/>
    </row>
    <row r="56268" spans="15:15" x14ac:dyDescent="0.2">
      <c r="O56268" s="62"/>
    </row>
    <row r="56269" spans="15:15" x14ac:dyDescent="0.2">
      <c r="O56269" s="62"/>
    </row>
    <row r="56270" spans="15:15" x14ac:dyDescent="0.2">
      <c r="O56270" s="62"/>
    </row>
    <row r="56271" spans="15:15" x14ac:dyDescent="0.2">
      <c r="O56271" s="62"/>
    </row>
    <row r="56272" spans="15:15" x14ac:dyDescent="0.2">
      <c r="O56272" s="62"/>
    </row>
    <row r="56273" spans="15:15" x14ac:dyDescent="0.2">
      <c r="O56273" s="62"/>
    </row>
    <row r="56274" spans="15:15" x14ac:dyDescent="0.2">
      <c r="O56274" s="62"/>
    </row>
    <row r="56275" spans="15:15" x14ac:dyDescent="0.2">
      <c r="O56275" s="62"/>
    </row>
    <row r="56276" spans="15:15" x14ac:dyDescent="0.2">
      <c r="O56276" s="62"/>
    </row>
    <row r="56277" spans="15:15" x14ac:dyDescent="0.2">
      <c r="O56277" s="62"/>
    </row>
    <row r="56278" spans="15:15" x14ac:dyDescent="0.2">
      <c r="O56278" s="62"/>
    </row>
    <row r="56279" spans="15:15" x14ac:dyDescent="0.2">
      <c r="O56279" s="62"/>
    </row>
    <row r="56280" spans="15:15" x14ac:dyDescent="0.2">
      <c r="O56280" s="62"/>
    </row>
    <row r="56281" spans="15:15" x14ac:dyDescent="0.2">
      <c r="O56281" s="62"/>
    </row>
    <row r="56282" spans="15:15" x14ac:dyDescent="0.2">
      <c r="O56282" s="62"/>
    </row>
    <row r="56283" spans="15:15" x14ac:dyDescent="0.2">
      <c r="O56283" s="62"/>
    </row>
    <row r="56284" spans="15:15" x14ac:dyDescent="0.2">
      <c r="O56284" s="62"/>
    </row>
    <row r="56285" spans="15:15" x14ac:dyDescent="0.2">
      <c r="O56285" s="62"/>
    </row>
    <row r="56286" spans="15:15" x14ac:dyDescent="0.2">
      <c r="O56286" s="62"/>
    </row>
    <row r="56287" spans="15:15" x14ac:dyDescent="0.2">
      <c r="O56287" s="62"/>
    </row>
    <row r="56288" spans="15:15" x14ac:dyDescent="0.2">
      <c r="O56288" s="62"/>
    </row>
    <row r="56289" spans="15:15" x14ac:dyDescent="0.2">
      <c r="O56289" s="62"/>
    </row>
    <row r="56290" spans="15:15" x14ac:dyDescent="0.2">
      <c r="O56290" s="62"/>
    </row>
    <row r="56291" spans="15:15" x14ac:dyDescent="0.2">
      <c r="O56291" s="62"/>
    </row>
    <row r="56292" spans="15:15" x14ac:dyDescent="0.2">
      <c r="O56292" s="62"/>
    </row>
    <row r="56293" spans="15:15" x14ac:dyDescent="0.2">
      <c r="O56293" s="62"/>
    </row>
    <row r="56294" spans="15:15" x14ac:dyDescent="0.2">
      <c r="O56294" s="62"/>
    </row>
    <row r="56295" spans="15:15" x14ac:dyDescent="0.2">
      <c r="O56295" s="62"/>
    </row>
    <row r="56296" spans="15:15" x14ac:dyDescent="0.2">
      <c r="O56296" s="62"/>
    </row>
    <row r="56297" spans="15:15" x14ac:dyDescent="0.2">
      <c r="O56297" s="62"/>
    </row>
    <row r="56298" spans="15:15" x14ac:dyDescent="0.2">
      <c r="O56298" s="62"/>
    </row>
    <row r="56299" spans="15:15" x14ac:dyDescent="0.2">
      <c r="O56299" s="62"/>
    </row>
    <row r="56300" spans="15:15" x14ac:dyDescent="0.2">
      <c r="O56300" s="62"/>
    </row>
    <row r="56301" spans="15:15" x14ac:dyDescent="0.2">
      <c r="O56301" s="62"/>
    </row>
    <row r="56302" spans="15:15" x14ac:dyDescent="0.2">
      <c r="O56302" s="62"/>
    </row>
    <row r="56303" spans="15:15" x14ac:dyDescent="0.2">
      <c r="O56303" s="62"/>
    </row>
    <row r="56304" spans="15:15" x14ac:dyDescent="0.2">
      <c r="O56304" s="62"/>
    </row>
    <row r="56305" spans="15:15" x14ac:dyDescent="0.2">
      <c r="O56305" s="62"/>
    </row>
    <row r="56306" spans="15:15" x14ac:dyDescent="0.2">
      <c r="O56306" s="62"/>
    </row>
    <row r="56307" spans="15:15" x14ac:dyDescent="0.2">
      <c r="O56307" s="62"/>
    </row>
    <row r="56308" spans="15:15" x14ac:dyDescent="0.2">
      <c r="O56308" s="62"/>
    </row>
    <row r="56309" spans="15:15" x14ac:dyDescent="0.2">
      <c r="O56309" s="62"/>
    </row>
    <row r="56310" spans="15:15" x14ac:dyDescent="0.2">
      <c r="O56310" s="62"/>
    </row>
    <row r="56311" spans="15:15" x14ac:dyDescent="0.2">
      <c r="O56311" s="62"/>
    </row>
    <row r="56312" spans="15:15" x14ac:dyDescent="0.2">
      <c r="O56312" s="62"/>
    </row>
    <row r="56313" spans="15:15" x14ac:dyDescent="0.2">
      <c r="O56313" s="62"/>
    </row>
    <row r="56314" spans="15:15" x14ac:dyDescent="0.2">
      <c r="O56314" s="62"/>
    </row>
    <row r="56315" spans="15:15" x14ac:dyDescent="0.2">
      <c r="O56315" s="62"/>
    </row>
    <row r="56316" spans="15:15" x14ac:dyDescent="0.2">
      <c r="O56316" s="62"/>
    </row>
    <row r="56317" spans="15:15" x14ac:dyDescent="0.2">
      <c r="O56317" s="62"/>
    </row>
    <row r="56318" spans="15:15" x14ac:dyDescent="0.2">
      <c r="O56318" s="62"/>
    </row>
    <row r="56319" spans="15:15" x14ac:dyDescent="0.2">
      <c r="O56319" s="62"/>
    </row>
    <row r="56320" spans="15:15" x14ac:dyDescent="0.2">
      <c r="O56320" s="62"/>
    </row>
    <row r="56321" spans="15:15" x14ac:dyDescent="0.2">
      <c r="O56321" s="62"/>
    </row>
    <row r="56322" spans="15:15" x14ac:dyDescent="0.2">
      <c r="O56322" s="62"/>
    </row>
    <row r="56323" spans="15:15" x14ac:dyDescent="0.2">
      <c r="O56323" s="62"/>
    </row>
    <row r="56324" spans="15:15" x14ac:dyDescent="0.2">
      <c r="O56324" s="62"/>
    </row>
    <row r="56325" spans="15:15" x14ac:dyDescent="0.2">
      <c r="O56325" s="62"/>
    </row>
    <row r="56326" spans="15:15" x14ac:dyDescent="0.2">
      <c r="O56326" s="62"/>
    </row>
    <row r="56327" spans="15:15" x14ac:dyDescent="0.2">
      <c r="O56327" s="62"/>
    </row>
    <row r="56328" spans="15:15" x14ac:dyDescent="0.2">
      <c r="O56328" s="62"/>
    </row>
    <row r="56329" spans="15:15" x14ac:dyDescent="0.2">
      <c r="O56329" s="62"/>
    </row>
    <row r="56330" spans="15:15" x14ac:dyDescent="0.2">
      <c r="O56330" s="62"/>
    </row>
    <row r="56331" spans="15:15" x14ac:dyDescent="0.2">
      <c r="O56331" s="62"/>
    </row>
    <row r="56332" spans="15:15" x14ac:dyDescent="0.2">
      <c r="O56332" s="62"/>
    </row>
    <row r="56333" spans="15:15" x14ac:dyDescent="0.2">
      <c r="O56333" s="62"/>
    </row>
    <row r="56334" spans="15:15" x14ac:dyDescent="0.2">
      <c r="O56334" s="62"/>
    </row>
    <row r="56335" spans="15:15" x14ac:dyDescent="0.2">
      <c r="O56335" s="62"/>
    </row>
    <row r="56336" spans="15:15" x14ac:dyDescent="0.2">
      <c r="O56336" s="62"/>
    </row>
    <row r="56337" spans="15:15" x14ac:dyDescent="0.2">
      <c r="O56337" s="62"/>
    </row>
    <row r="56338" spans="15:15" x14ac:dyDescent="0.2">
      <c r="O56338" s="62"/>
    </row>
    <row r="56339" spans="15:15" x14ac:dyDescent="0.2">
      <c r="O56339" s="62"/>
    </row>
    <row r="56340" spans="15:15" x14ac:dyDescent="0.2">
      <c r="O56340" s="62"/>
    </row>
    <row r="56341" spans="15:15" x14ac:dyDescent="0.2">
      <c r="O56341" s="62"/>
    </row>
    <row r="56342" spans="15:15" x14ac:dyDescent="0.2">
      <c r="O56342" s="62"/>
    </row>
    <row r="56343" spans="15:15" x14ac:dyDescent="0.2">
      <c r="O56343" s="62"/>
    </row>
    <row r="56344" spans="15:15" x14ac:dyDescent="0.2">
      <c r="O56344" s="62"/>
    </row>
    <row r="56345" spans="15:15" x14ac:dyDescent="0.2">
      <c r="O56345" s="62"/>
    </row>
    <row r="56346" spans="15:15" x14ac:dyDescent="0.2">
      <c r="O56346" s="62"/>
    </row>
    <row r="56347" spans="15:15" x14ac:dyDescent="0.2">
      <c r="O56347" s="62"/>
    </row>
    <row r="56348" spans="15:15" x14ac:dyDescent="0.2">
      <c r="O56348" s="62"/>
    </row>
    <row r="56349" spans="15:15" x14ac:dyDescent="0.2">
      <c r="O56349" s="62"/>
    </row>
    <row r="56350" spans="15:15" x14ac:dyDescent="0.2">
      <c r="O56350" s="62"/>
    </row>
    <row r="56351" spans="15:15" x14ac:dyDescent="0.2">
      <c r="O56351" s="62"/>
    </row>
    <row r="56352" spans="15:15" x14ac:dyDescent="0.2">
      <c r="O56352" s="62"/>
    </row>
    <row r="56353" spans="15:15" x14ac:dyDescent="0.2">
      <c r="O56353" s="62"/>
    </row>
    <row r="56354" spans="15:15" x14ac:dyDescent="0.2">
      <c r="O56354" s="62"/>
    </row>
    <row r="56355" spans="15:15" x14ac:dyDescent="0.2">
      <c r="O56355" s="62"/>
    </row>
    <row r="56356" spans="15:15" x14ac:dyDescent="0.2">
      <c r="O56356" s="62"/>
    </row>
    <row r="56357" spans="15:15" x14ac:dyDescent="0.2">
      <c r="O56357" s="62"/>
    </row>
    <row r="56358" spans="15:15" x14ac:dyDescent="0.2">
      <c r="O56358" s="62"/>
    </row>
    <row r="56359" spans="15:15" x14ac:dyDescent="0.2">
      <c r="O56359" s="62"/>
    </row>
    <row r="56360" spans="15:15" x14ac:dyDescent="0.2">
      <c r="O56360" s="62"/>
    </row>
    <row r="56361" spans="15:15" x14ac:dyDescent="0.2">
      <c r="O56361" s="62"/>
    </row>
    <row r="56362" spans="15:15" x14ac:dyDescent="0.2">
      <c r="O56362" s="62"/>
    </row>
    <row r="56363" spans="15:15" x14ac:dyDescent="0.2">
      <c r="O56363" s="62"/>
    </row>
    <row r="56364" spans="15:15" x14ac:dyDescent="0.2">
      <c r="O56364" s="62"/>
    </row>
    <row r="56365" spans="15:15" x14ac:dyDescent="0.2">
      <c r="O56365" s="62"/>
    </row>
    <row r="56366" spans="15:15" x14ac:dyDescent="0.2">
      <c r="O56366" s="62"/>
    </row>
    <row r="56367" spans="15:15" x14ac:dyDescent="0.2">
      <c r="O56367" s="62"/>
    </row>
    <row r="56368" spans="15:15" x14ac:dyDescent="0.2">
      <c r="O56368" s="62"/>
    </row>
    <row r="56369" spans="15:15" x14ac:dyDescent="0.2">
      <c r="O56369" s="62"/>
    </row>
    <row r="56370" spans="15:15" x14ac:dyDescent="0.2">
      <c r="O56370" s="62"/>
    </row>
    <row r="56371" spans="15:15" x14ac:dyDescent="0.2">
      <c r="O56371" s="62"/>
    </row>
    <row r="56372" spans="15:15" x14ac:dyDescent="0.2">
      <c r="O56372" s="62"/>
    </row>
    <row r="56373" spans="15:15" x14ac:dyDescent="0.2">
      <c r="O56373" s="62"/>
    </row>
    <row r="56374" spans="15:15" x14ac:dyDescent="0.2">
      <c r="O56374" s="62"/>
    </row>
    <row r="56375" spans="15:15" x14ac:dyDescent="0.2">
      <c r="O56375" s="62"/>
    </row>
    <row r="56376" spans="15:15" x14ac:dyDescent="0.2">
      <c r="O56376" s="62"/>
    </row>
    <row r="56377" spans="15:15" x14ac:dyDescent="0.2">
      <c r="O56377" s="62"/>
    </row>
    <row r="56378" spans="15:15" x14ac:dyDescent="0.2">
      <c r="O56378" s="62"/>
    </row>
    <row r="56379" spans="15:15" x14ac:dyDescent="0.2">
      <c r="O56379" s="62"/>
    </row>
    <row r="56380" spans="15:15" x14ac:dyDescent="0.2">
      <c r="O56380" s="62"/>
    </row>
    <row r="56381" spans="15:15" x14ac:dyDescent="0.2">
      <c r="O56381" s="62"/>
    </row>
    <row r="56382" spans="15:15" x14ac:dyDescent="0.2">
      <c r="O56382" s="62"/>
    </row>
    <row r="56383" spans="15:15" x14ac:dyDescent="0.2">
      <c r="O56383" s="62"/>
    </row>
    <row r="56384" spans="15:15" x14ac:dyDescent="0.2">
      <c r="O56384" s="62"/>
    </row>
    <row r="56385" spans="15:15" x14ac:dyDescent="0.2">
      <c r="O56385" s="62"/>
    </row>
    <row r="56386" spans="15:15" x14ac:dyDescent="0.2">
      <c r="O56386" s="62"/>
    </row>
    <row r="56387" spans="15:15" x14ac:dyDescent="0.2">
      <c r="O56387" s="62"/>
    </row>
    <row r="56388" spans="15:15" x14ac:dyDescent="0.2">
      <c r="O56388" s="62"/>
    </row>
    <row r="56389" spans="15:15" x14ac:dyDescent="0.2">
      <c r="O56389" s="62"/>
    </row>
    <row r="56390" spans="15:15" x14ac:dyDescent="0.2">
      <c r="O56390" s="62"/>
    </row>
    <row r="56391" spans="15:15" x14ac:dyDescent="0.2">
      <c r="O56391" s="62"/>
    </row>
    <row r="56392" spans="15:15" x14ac:dyDescent="0.2">
      <c r="O56392" s="62"/>
    </row>
    <row r="56393" spans="15:15" x14ac:dyDescent="0.2">
      <c r="O56393" s="62"/>
    </row>
    <row r="56394" spans="15:15" x14ac:dyDescent="0.2">
      <c r="O56394" s="62"/>
    </row>
    <row r="56395" spans="15:15" x14ac:dyDescent="0.2">
      <c r="O56395" s="62"/>
    </row>
    <row r="56396" spans="15:15" x14ac:dyDescent="0.2">
      <c r="O56396" s="62"/>
    </row>
    <row r="56397" spans="15:15" x14ac:dyDescent="0.2">
      <c r="O56397" s="62"/>
    </row>
    <row r="56398" spans="15:15" x14ac:dyDescent="0.2">
      <c r="O56398" s="62"/>
    </row>
    <row r="56399" spans="15:15" x14ac:dyDescent="0.2">
      <c r="O56399" s="62"/>
    </row>
    <row r="56400" spans="15:15" x14ac:dyDescent="0.2">
      <c r="O56400" s="62"/>
    </row>
    <row r="56401" spans="15:15" x14ac:dyDescent="0.2">
      <c r="O56401" s="62"/>
    </row>
    <row r="56402" spans="15:15" x14ac:dyDescent="0.2">
      <c r="O56402" s="62"/>
    </row>
    <row r="56403" spans="15:15" x14ac:dyDescent="0.2">
      <c r="O56403" s="62"/>
    </row>
    <row r="56404" spans="15:15" x14ac:dyDescent="0.2">
      <c r="O56404" s="62"/>
    </row>
    <row r="56405" spans="15:15" x14ac:dyDescent="0.2">
      <c r="O56405" s="62"/>
    </row>
    <row r="56406" spans="15:15" x14ac:dyDescent="0.2">
      <c r="O56406" s="62"/>
    </row>
    <row r="56407" spans="15:15" x14ac:dyDescent="0.2">
      <c r="O56407" s="62"/>
    </row>
    <row r="56408" spans="15:15" x14ac:dyDescent="0.2">
      <c r="O56408" s="62"/>
    </row>
    <row r="56409" spans="15:15" x14ac:dyDescent="0.2">
      <c r="O56409" s="62"/>
    </row>
    <row r="56410" spans="15:15" x14ac:dyDescent="0.2">
      <c r="O56410" s="62"/>
    </row>
    <row r="56411" spans="15:15" x14ac:dyDescent="0.2">
      <c r="O56411" s="62"/>
    </row>
    <row r="56412" spans="15:15" x14ac:dyDescent="0.2">
      <c r="O56412" s="62"/>
    </row>
    <row r="56413" spans="15:15" x14ac:dyDescent="0.2">
      <c r="O56413" s="62"/>
    </row>
    <row r="56414" spans="15:15" x14ac:dyDescent="0.2">
      <c r="O56414" s="62"/>
    </row>
    <row r="56415" spans="15:15" x14ac:dyDescent="0.2">
      <c r="O56415" s="62"/>
    </row>
    <row r="56416" spans="15:15" x14ac:dyDescent="0.2">
      <c r="O56416" s="62"/>
    </row>
    <row r="56417" spans="15:15" x14ac:dyDescent="0.2">
      <c r="O56417" s="62"/>
    </row>
    <row r="56418" spans="15:15" x14ac:dyDescent="0.2">
      <c r="O56418" s="62"/>
    </row>
    <row r="56419" spans="15:15" x14ac:dyDescent="0.2">
      <c r="O56419" s="62"/>
    </row>
    <row r="56420" spans="15:15" x14ac:dyDescent="0.2">
      <c r="O56420" s="62"/>
    </row>
    <row r="56421" spans="15:15" x14ac:dyDescent="0.2">
      <c r="O56421" s="62"/>
    </row>
    <row r="56422" spans="15:15" x14ac:dyDescent="0.2">
      <c r="O56422" s="62"/>
    </row>
    <row r="56423" spans="15:15" x14ac:dyDescent="0.2">
      <c r="O56423" s="62"/>
    </row>
    <row r="56424" spans="15:15" x14ac:dyDescent="0.2">
      <c r="O56424" s="62"/>
    </row>
    <row r="56425" spans="15:15" x14ac:dyDescent="0.2">
      <c r="O56425" s="62"/>
    </row>
    <row r="56426" spans="15:15" x14ac:dyDescent="0.2">
      <c r="O56426" s="62"/>
    </row>
    <row r="56427" spans="15:15" x14ac:dyDescent="0.2">
      <c r="O56427" s="62"/>
    </row>
    <row r="56428" spans="15:15" x14ac:dyDescent="0.2">
      <c r="O56428" s="62"/>
    </row>
    <row r="56429" spans="15:15" x14ac:dyDescent="0.2">
      <c r="O56429" s="62"/>
    </row>
    <row r="56430" spans="15:15" x14ac:dyDescent="0.2">
      <c r="O56430" s="62"/>
    </row>
    <row r="56431" spans="15:15" x14ac:dyDescent="0.2">
      <c r="O56431" s="62"/>
    </row>
    <row r="56432" spans="15:15" x14ac:dyDescent="0.2">
      <c r="O56432" s="62"/>
    </row>
    <row r="56433" spans="15:15" x14ac:dyDescent="0.2">
      <c r="O56433" s="62"/>
    </row>
    <row r="56434" spans="15:15" x14ac:dyDescent="0.2">
      <c r="O56434" s="62"/>
    </row>
    <row r="56435" spans="15:15" x14ac:dyDescent="0.2">
      <c r="O56435" s="62"/>
    </row>
    <row r="56436" spans="15:15" x14ac:dyDescent="0.2">
      <c r="O56436" s="62"/>
    </row>
    <row r="56437" spans="15:15" x14ac:dyDescent="0.2">
      <c r="O56437" s="62"/>
    </row>
    <row r="56438" spans="15:15" x14ac:dyDescent="0.2">
      <c r="O56438" s="62"/>
    </row>
    <row r="56439" spans="15:15" x14ac:dyDescent="0.2">
      <c r="O56439" s="62"/>
    </row>
    <row r="56440" spans="15:15" x14ac:dyDescent="0.2">
      <c r="O56440" s="62"/>
    </row>
    <row r="56441" spans="15:15" x14ac:dyDescent="0.2">
      <c r="O56441" s="62"/>
    </row>
    <row r="56442" spans="15:15" x14ac:dyDescent="0.2">
      <c r="O56442" s="62"/>
    </row>
    <row r="56443" spans="15:15" x14ac:dyDescent="0.2">
      <c r="O56443" s="62"/>
    </row>
    <row r="56444" spans="15:15" x14ac:dyDescent="0.2">
      <c r="O56444" s="62"/>
    </row>
    <row r="56445" spans="15:15" x14ac:dyDescent="0.2">
      <c r="O56445" s="62"/>
    </row>
    <row r="56446" spans="15:15" x14ac:dyDescent="0.2">
      <c r="O56446" s="62"/>
    </row>
    <row r="56447" spans="15:15" x14ac:dyDescent="0.2">
      <c r="O56447" s="62"/>
    </row>
    <row r="56448" spans="15:15" x14ac:dyDescent="0.2">
      <c r="O56448" s="62"/>
    </row>
    <row r="56449" spans="15:15" x14ac:dyDescent="0.2">
      <c r="O56449" s="62"/>
    </row>
    <row r="56450" spans="15:15" x14ac:dyDescent="0.2">
      <c r="O56450" s="62"/>
    </row>
    <row r="56451" spans="15:15" x14ac:dyDescent="0.2">
      <c r="O56451" s="62"/>
    </row>
    <row r="56452" spans="15:15" x14ac:dyDescent="0.2">
      <c r="O56452" s="62"/>
    </row>
    <row r="56453" spans="15:15" x14ac:dyDescent="0.2">
      <c r="O56453" s="62"/>
    </row>
    <row r="56454" spans="15:15" x14ac:dyDescent="0.2">
      <c r="O56454" s="62"/>
    </row>
    <row r="56455" spans="15:15" x14ac:dyDescent="0.2">
      <c r="O56455" s="62"/>
    </row>
    <row r="56456" spans="15:15" x14ac:dyDescent="0.2">
      <c r="O56456" s="62"/>
    </row>
    <row r="56457" spans="15:15" x14ac:dyDescent="0.2">
      <c r="O56457" s="62"/>
    </row>
    <row r="56458" spans="15:15" x14ac:dyDescent="0.2">
      <c r="O56458" s="62"/>
    </row>
    <row r="56459" spans="15:15" x14ac:dyDescent="0.2">
      <c r="O56459" s="62"/>
    </row>
    <row r="56460" spans="15:15" x14ac:dyDescent="0.2">
      <c r="O56460" s="62"/>
    </row>
    <row r="56461" spans="15:15" x14ac:dyDescent="0.2">
      <c r="O56461" s="62"/>
    </row>
    <row r="56462" spans="15:15" x14ac:dyDescent="0.2">
      <c r="O56462" s="62"/>
    </row>
    <row r="56463" spans="15:15" x14ac:dyDescent="0.2">
      <c r="O56463" s="62"/>
    </row>
    <row r="56464" spans="15:15" x14ac:dyDescent="0.2">
      <c r="O56464" s="62"/>
    </row>
    <row r="56465" spans="15:15" x14ac:dyDescent="0.2">
      <c r="O56465" s="62"/>
    </row>
    <row r="56466" spans="15:15" x14ac:dyDescent="0.2">
      <c r="O56466" s="62"/>
    </row>
    <row r="56467" spans="15:15" x14ac:dyDescent="0.2">
      <c r="O56467" s="62"/>
    </row>
    <row r="56468" spans="15:15" x14ac:dyDescent="0.2">
      <c r="O56468" s="62"/>
    </row>
    <row r="56469" spans="15:15" x14ac:dyDescent="0.2">
      <c r="O56469" s="62"/>
    </row>
    <row r="56470" spans="15:15" x14ac:dyDescent="0.2">
      <c r="O56470" s="62"/>
    </row>
    <row r="56471" spans="15:15" x14ac:dyDescent="0.2">
      <c r="O56471" s="62"/>
    </row>
    <row r="56472" spans="15:15" x14ac:dyDescent="0.2">
      <c r="O56472" s="62"/>
    </row>
    <row r="56473" spans="15:15" x14ac:dyDescent="0.2">
      <c r="O56473" s="62"/>
    </row>
    <row r="56474" spans="15:15" x14ac:dyDescent="0.2">
      <c r="O56474" s="62"/>
    </row>
    <row r="56475" spans="15:15" x14ac:dyDescent="0.2">
      <c r="O56475" s="62"/>
    </row>
    <row r="56476" spans="15:15" x14ac:dyDescent="0.2">
      <c r="O56476" s="62"/>
    </row>
    <row r="56477" spans="15:15" x14ac:dyDescent="0.2">
      <c r="O56477" s="62"/>
    </row>
    <row r="56478" spans="15:15" x14ac:dyDescent="0.2">
      <c r="O56478" s="62"/>
    </row>
    <row r="56479" spans="15:15" x14ac:dyDescent="0.2">
      <c r="O56479" s="62"/>
    </row>
    <row r="56480" spans="15:15" x14ac:dyDescent="0.2">
      <c r="O56480" s="62"/>
    </row>
    <row r="56481" spans="15:15" x14ac:dyDescent="0.2">
      <c r="O56481" s="62"/>
    </row>
    <row r="56482" spans="15:15" x14ac:dyDescent="0.2">
      <c r="O56482" s="62"/>
    </row>
    <row r="56483" spans="15:15" x14ac:dyDescent="0.2">
      <c r="O56483" s="62"/>
    </row>
    <row r="56484" spans="15:15" x14ac:dyDescent="0.2">
      <c r="O56484" s="62"/>
    </row>
    <row r="56485" spans="15:15" x14ac:dyDescent="0.2">
      <c r="O56485" s="62"/>
    </row>
    <row r="56486" spans="15:15" x14ac:dyDescent="0.2">
      <c r="O56486" s="62"/>
    </row>
    <row r="56487" spans="15:15" x14ac:dyDescent="0.2">
      <c r="O56487" s="62"/>
    </row>
    <row r="56488" spans="15:15" x14ac:dyDescent="0.2">
      <c r="O56488" s="62"/>
    </row>
    <row r="56489" spans="15:15" x14ac:dyDescent="0.2">
      <c r="O56489" s="62"/>
    </row>
    <row r="56490" spans="15:15" x14ac:dyDescent="0.2">
      <c r="O56490" s="62"/>
    </row>
    <row r="56491" spans="15:15" x14ac:dyDescent="0.2">
      <c r="O56491" s="62"/>
    </row>
    <row r="56492" spans="15:15" x14ac:dyDescent="0.2">
      <c r="O56492" s="62"/>
    </row>
    <row r="56493" spans="15:15" x14ac:dyDescent="0.2">
      <c r="O56493" s="62"/>
    </row>
    <row r="56494" spans="15:15" x14ac:dyDescent="0.2">
      <c r="O56494" s="62"/>
    </row>
    <row r="56495" spans="15:15" x14ac:dyDescent="0.2">
      <c r="O56495" s="62"/>
    </row>
    <row r="56496" spans="15:15" x14ac:dyDescent="0.2">
      <c r="O56496" s="62"/>
    </row>
    <row r="56497" spans="15:15" x14ac:dyDescent="0.2">
      <c r="O56497" s="62"/>
    </row>
    <row r="56498" spans="15:15" x14ac:dyDescent="0.2">
      <c r="O56498" s="62"/>
    </row>
    <row r="56499" spans="15:15" x14ac:dyDescent="0.2">
      <c r="O56499" s="62"/>
    </row>
    <row r="56500" spans="15:15" x14ac:dyDescent="0.2">
      <c r="O56500" s="62"/>
    </row>
    <row r="56501" spans="15:15" x14ac:dyDescent="0.2">
      <c r="O56501" s="62"/>
    </row>
    <row r="56502" spans="15:15" x14ac:dyDescent="0.2">
      <c r="O56502" s="62"/>
    </row>
    <row r="56503" spans="15:15" x14ac:dyDescent="0.2">
      <c r="O56503" s="62"/>
    </row>
    <row r="56504" spans="15:15" x14ac:dyDescent="0.2">
      <c r="O56504" s="62"/>
    </row>
    <row r="56505" spans="15:15" x14ac:dyDescent="0.2">
      <c r="O56505" s="62"/>
    </row>
    <row r="56506" spans="15:15" x14ac:dyDescent="0.2">
      <c r="O56506" s="62"/>
    </row>
    <row r="56507" spans="15:15" x14ac:dyDescent="0.2">
      <c r="O56507" s="62"/>
    </row>
    <row r="56508" spans="15:15" x14ac:dyDescent="0.2">
      <c r="O56508" s="62"/>
    </row>
    <row r="56509" spans="15:15" x14ac:dyDescent="0.2">
      <c r="O56509" s="62"/>
    </row>
    <row r="56510" spans="15:15" x14ac:dyDescent="0.2">
      <c r="O56510" s="62"/>
    </row>
    <row r="56511" spans="15:15" x14ac:dyDescent="0.2">
      <c r="O56511" s="62"/>
    </row>
    <row r="56512" spans="15:15" x14ac:dyDescent="0.2">
      <c r="O56512" s="62"/>
    </row>
    <row r="56513" spans="15:15" x14ac:dyDescent="0.2">
      <c r="O56513" s="62"/>
    </row>
    <row r="56514" spans="15:15" x14ac:dyDescent="0.2">
      <c r="O56514" s="62"/>
    </row>
    <row r="56515" spans="15:15" x14ac:dyDescent="0.2">
      <c r="O56515" s="62"/>
    </row>
    <row r="56516" spans="15:15" x14ac:dyDescent="0.2">
      <c r="O56516" s="62"/>
    </row>
    <row r="56517" spans="15:15" x14ac:dyDescent="0.2">
      <c r="O56517" s="62"/>
    </row>
    <row r="56518" spans="15:15" x14ac:dyDescent="0.2">
      <c r="O56518" s="62"/>
    </row>
    <row r="56519" spans="15:15" x14ac:dyDescent="0.2">
      <c r="O56519" s="62"/>
    </row>
    <row r="56520" spans="15:15" x14ac:dyDescent="0.2">
      <c r="O56520" s="62"/>
    </row>
    <row r="56521" spans="15:15" x14ac:dyDescent="0.2">
      <c r="O56521" s="62"/>
    </row>
    <row r="56522" spans="15:15" x14ac:dyDescent="0.2">
      <c r="O56522" s="62"/>
    </row>
    <row r="56523" spans="15:15" x14ac:dyDescent="0.2">
      <c r="O56523" s="62"/>
    </row>
    <row r="56524" spans="15:15" x14ac:dyDescent="0.2">
      <c r="O56524" s="62"/>
    </row>
    <row r="56525" spans="15:15" x14ac:dyDescent="0.2">
      <c r="O56525" s="62"/>
    </row>
    <row r="56526" spans="15:15" x14ac:dyDescent="0.2">
      <c r="O56526" s="62"/>
    </row>
    <row r="56527" spans="15:15" x14ac:dyDescent="0.2">
      <c r="O56527" s="62"/>
    </row>
    <row r="56528" spans="15:15" x14ac:dyDescent="0.2">
      <c r="O56528" s="62"/>
    </row>
    <row r="56529" spans="15:15" x14ac:dyDescent="0.2">
      <c r="O56529" s="62"/>
    </row>
    <row r="56530" spans="15:15" x14ac:dyDescent="0.2">
      <c r="O56530" s="62"/>
    </row>
    <row r="56531" spans="15:15" x14ac:dyDescent="0.2">
      <c r="O56531" s="62"/>
    </row>
    <row r="56532" spans="15:15" x14ac:dyDescent="0.2">
      <c r="O56532" s="62"/>
    </row>
    <row r="56533" spans="15:15" x14ac:dyDescent="0.2">
      <c r="O56533" s="62"/>
    </row>
    <row r="56534" spans="15:15" x14ac:dyDescent="0.2">
      <c r="O56534" s="62"/>
    </row>
    <row r="56535" spans="15:15" x14ac:dyDescent="0.2">
      <c r="O56535" s="62"/>
    </row>
    <row r="56536" spans="15:15" x14ac:dyDescent="0.2">
      <c r="O56536" s="62"/>
    </row>
    <row r="56537" spans="15:15" x14ac:dyDescent="0.2">
      <c r="O56537" s="62"/>
    </row>
    <row r="56538" spans="15:15" x14ac:dyDescent="0.2">
      <c r="O56538" s="62"/>
    </row>
    <row r="56539" spans="15:15" x14ac:dyDescent="0.2">
      <c r="O56539" s="62"/>
    </row>
    <row r="56540" spans="15:15" x14ac:dyDescent="0.2">
      <c r="O56540" s="62"/>
    </row>
    <row r="56541" spans="15:15" x14ac:dyDescent="0.2">
      <c r="O56541" s="62"/>
    </row>
    <row r="56542" spans="15:15" x14ac:dyDescent="0.2">
      <c r="O56542" s="62"/>
    </row>
    <row r="56543" spans="15:15" x14ac:dyDescent="0.2">
      <c r="O56543" s="62"/>
    </row>
    <row r="56544" spans="15:15" x14ac:dyDescent="0.2">
      <c r="O56544" s="62"/>
    </row>
    <row r="56545" spans="15:15" x14ac:dyDescent="0.2">
      <c r="O56545" s="62"/>
    </row>
    <row r="56546" spans="15:15" x14ac:dyDescent="0.2">
      <c r="O56546" s="62"/>
    </row>
    <row r="56547" spans="15:15" x14ac:dyDescent="0.2">
      <c r="O56547" s="62"/>
    </row>
    <row r="56548" spans="15:15" x14ac:dyDescent="0.2">
      <c r="O56548" s="62"/>
    </row>
    <row r="56549" spans="15:15" x14ac:dyDescent="0.2">
      <c r="O56549" s="62"/>
    </row>
    <row r="56550" spans="15:15" x14ac:dyDescent="0.2">
      <c r="O56550" s="62"/>
    </row>
    <row r="56551" spans="15:15" x14ac:dyDescent="0.2">
      <c r="O56551" s="62"/>
    </row>
    <row r="56552" spans="15:15" x14ac:dyDescent="0.2">
      <c r="O56552" s="62"/>
    </row>
    <row r="56553" spans="15:15" x14ac:dyDescent="0.2">
      <c r="O56553" s="62"/>
    </row>
    <row r="56554" spans="15:15" x14ac:dyDescent="0.2">
      <c r="O56554" s="62"/>
    </row>
    <row r="56555" spans="15:15" x14ac:dyDescent="0.2">
      <c r="O56555" s="62"/>
    </row>
    <row r="56556" spans="15:15" x14ac:dyDescent="0.2">
      <c r="O56556" s="62"/>
    </row>
    <row r="56557" spans="15:15" x14ac:dyDescent="0.2">
      <c r="O56557" s="62"/>
    </row>
    <row r="56558" spans="15:15" x14ac:dyDescent="0.2">
      <c r="O56558" s="62"/>
    </row>
    <row r="56559" spans="15:15" x14ac:dyDescent="0.2">
      <c r="O56559" s="62"/>
    </row>
    <row r="56560" spans="15:15" x14ac:dyDescent="0.2">
      <c r="O56560" s="62"/>
    </row>
    <row r="56561" spans="15:15" x14ac:dyDescent="0.2">
      <c r="O56561" s="62"/>
    </row>
    <row r="56562" spans="15:15" x14ac:dyDescent="0.2">
      <c r="O56562" s="62"/>
    </row>
    <row r="56563" spans="15:15" x14ac:dyDescent="0.2">
      <c r="O56563" s="62"/>
    </row>
    <row r="56564" spans="15:15" x14ac:dyDescent="0.2">
      <c r="O56564" s="62"/>
    </row>
    <row r="56565" spans="15:15" x14ac:dyDescent="0.2">
      <c r="O56565" s="62"/>
    </row>
    <row r="56566" spans="15:15" x14ac:dyDescent="0.2">
      <c r="O56566" s="62"/>
    </row>
    <row r="56567" spans="15:15" x14ac:dyDescent="0.2">
      <c r="O56567" s="62"/>
    </row>
    <row r="56568" spans="15:15" x14ac:dyDescent="0.2">
      <c r="O56568" s="62"/>
    </row>
    <row r="56569" spans="15:15" x14ac:dyDescent="0.2">
      <c r="O56569" s="62"/>
    </row>
    <row r="56570" spans="15:15" x14ac:dyDescent="0.2">
      <c r="O56570" s="62"/>
    </row>
    <row r="56571" spans="15:15" x14ac:dyDescent="0.2">
      <c r="O56571" s="62"/>
    </row>
    <row r="56572" spans="15:15" x14ac:dyDescent="0.2">
      <c r="O56572" s="62"/>
    </row>
    <row r="56573" spans="15:15" x14ac:dyDescent="0.2">
      <c r="O56573" s="62"/>
    </row>
    <row r="56574" spans="15:15" x14ac:dyDescent="0.2">
      <c r="O56574" s="62"/>
    </row>
    <row r="56575" spans="15:15" x14ac:dyDescent="0.2">
      <c r="O56575" s="62"/>
    </row>
    <row r="56576" spans="15:15" x14ac:dyDescent="0.2">
      <c r="O56576" s="62"/>
    </row>
    <row r="56577" spans="15:15" x14ac:dyDescent="0.2">
      <c r="O56577" s="62"/>
    </row>
    <row r="56578" spans="15:15" x14ac:dyDescent="0.2">
      <c r="O56578" s="62"/>
    </row>
    <row r="56579" spans="15:15" x14ac:dyDescent="0.2">
      <c r="O56579" s="62"/>
    </row>
    <row r="56580" spans="15:15" x14ac:dyDescent="0.2">
      <c r="O56580" s="62"/>
    </row>
    <row r="56581" spans="15:15" x14ac:dyDescent="0.2">
      <c r="O56581" s="62"/>
    </row>
    <row r="56582" spans="15:15" x14ac:dyDescent="0.2">
      <c r="O56582" s="62"/>
    </row>
    <row r="56583" spans="15:15" x14ac:dyDescent="0.2">
      <c r="O56583" s="62"/>
    </row>
    <row r="56584" spans="15:15" x14ac:dyDescent="0.2">
      <c r="O56584" s="62"/>
    </row>
    <row r="56585" spans="15:15" x14ac:dyDescent="0.2">
      <c r="O56585" s="62"/>
    </row>
    <row r="56586" spans="15:15" x14ac:dyDescent="0.2">
      <c r="O56586" s="62"/>
    </row>
    <row r="56587" spans="15:15" x14ac:dyDescent="0.2">
      <c r="O56587" s="62"/>
    </row>
    <row r="56588" spans="15:15" x14ac:dyDescent="0.2">
      <c r="O56588" s="62"/>
    </row>
    <row r="56589" spans="15:15" x14ac:dyDescent="0.2">
      <c r="O56589" s="62"/>
    </row>
    <row r="56590" spans="15:15" x14ac:dyDescent="0.2">
      <c r="O56590" s="62"/>
    </row>
    <row r="56591" spans="15:15" x14ac:dyDescent="0.2">
      <c r="O56591" s="62"/>
    </row>
    <row r="56592" spans="15:15" x14ac:dyDescent="0.2">
      <c r="O56592" s="62"/>
    </row>
    <row r="56593" spans="15:15" x14ac:dyDescent="0.2">
      <c r="O56593" s="62"/>
    </row>
    <row r="56594" spans="15:15" x14ac:dyDescent="0.2">
      <c r="O56594" s="62"/>
    </row>
    <row r="56595" spans="15:15" x14ac:dyDescent="0.2">
      <c r="O56595" s="62"/>
    </row>
    <row r="56596" spans="15:15" x14ac:dyDescent="0.2">
      <c r="O56596" s="62"/>
    </row>
    <row r="56597" spans="15:15" x14ac:dyDescent="0.2">
      <c r="O56597" s="62"/>
    </row>
    <row r="56598" spans="15:15" x14ac:dyDescent="0.2">
      <c r="O56598" s="62"/>
    </row>
    <row r="56599" spans="15:15" x14ac:dyDescent="0.2">
      <c r="O56599" s="62"/>
    </row>
    <row r="56600" spans="15:15" x14ac:dyDescent="0.2">
      <c r="O56600" s="62"/>
    </row>
    <row r="56601" spans="15:15" x14ac:dyDescent="0.2">
      <c r="O56601" s="62"/>
    </row>
    <row r="56602" spans="15:15" x14ac:dyDescent="0.2">
      <c r="O56602" s="62"/>
    </row>
    <row r="56603" spans="15:15" x14ac:dyDescent="0.2">
      <c r="O56603" s="62"/>
    </row>
    <row r="56604" spans="15:15" x14ac:dyDescent="0.2">
      <c r="O56604" s="62"/>
    </row>
    <row r="56605" spans="15:15" x14ac:dyDescent="0.2">
      <c r="O56605" s="62"/>
    </row>
    <row r="56606" spans="15:15" x14ac:dyDescent="0.2">
      <c r="O56606" s="62"/>
    </row>
    <row r="56607" spans="15:15" x14ac:dyDescent="0.2">
      <c r="O56607" s="62"/>
    </row>
    <row r="56608" spans="15:15" x14ac:dyDescent="0.2">
      <c r="O56608" s="62"/>
    </row>
    <row r="56609" spans="15:15" x14ac:dyDescent="0.2">
      <c r="O56609" s="62"/>
    </row>
    <row r="56610" spans="15:15" x14ac:dyDescent="0.2">
      <c r="O56610" s="62"/>
    </row>
    <row r="56611" spans="15:15" x14ac:dyDescent="0.2">
      <c r="O56611" s="62"/>
    </row>
    <row r="56612" spans="15:15" x14ac:dyDescent="0.2">
      <c r="O56612" s="62"/>
    </row>
    <row r="56613" spans="15:15" x14ac:dyDescent="0.2">
      <c r="O56613" s="62"/>
    </row>
    <row r="56614" spans="15:15" x14ac:dyDescent="0.2">
      <c r="O56614" s="62"/>
    </row>
    <row r="56615" spans="15:15" x14ac:dyDescent="0.2">
      <c r="O56615" s="62"/>
    </row>
    <row r="56616" spans="15:15" x14ac:dyDescent="0.2">
      <c r="O56616" s="62"/>
    </row>
    <row r="56617" spans="15:15" x14ac:dyDescent="0.2">
      <c r="O56617" s="62"/>
    </row>
    <row r="56618" spans="15:15" x14ac:dyDescent="0.2">
      <c r="O56618" s="62"/>
    </row>
    <row r="56619" spans="15:15" x14ac:dyDescent="0.2">
      <c r="O56619" s="62"/>
    </row>
    <row r="56620" spans="15:15" x14ac:dyDescent="0.2">
      <c r="O56620" s="62"/>
    </row>
    <row r="56621" spans="15:15" x14ac:dyDescent="0.2">
      <c r="O56621" s="62"/>
    </row>
    <row r="56622" spans="15:15" x14ac:dyDescent="0.2">
      <c r="O56622" s="62"/>
    </row>
    <row r="56623" spans="15:15" x14ac:dyDescent="0.2">
      <c r="O56623" s="62"/>
    </row>
    <row r="56624" spans="15:15" x14ac:dyDescent="0.2">
      <c r="O56624" s="62"/>
    </row>
    <row r="56625" spans="15:15" x14ac:dyDescent="0.2">
      <c r="O56625" s="62"/>
    </row>
    <row r="56626" spans="15:15" x14ac:dyDescent="0.2">
      <c r="O56626" s="62"/>
    </row>
    <row r="56627" spans="15:15" x14ac:dyDescent="0.2">
      <c r="O56627" s="62"/>
    </row>
    <row r="56628" spans="15:15" x14ac:dyDescent="0.2">
      <c r="O56628" s="62"/>
    </row>
    <row r="56629" spans="15:15" x14ac:dyDescent="0.2">
      <c r="O56629" s="62"/>
    </row>
    <row r="56630" spans="15:15" x14ac:dyDescent="0.2">
      <c r="O56630" s="62"/>
    </row>
    <row r="56631" spans="15:15" x14ac:dyDescent="0.2">
      <c r="O56631" s="62"/>
    </row>
    <row r="56632" spans="15:15" x14ac:dyDescent="0.2">
      <c r="O56632" s="62"/>
    </row>
    <row r="56633" spans="15:15" x14ac:dyDescent="0.2">
      <c r="O56633" s="62"/>
    </row>
    <row r="56634" spans="15:15" x14ac:dyDescent="0.2">
      <c r="O56634" s="62"/>
    </row>
    <row r="56635" spans="15:15" x14ac:dyDescent="0.2">
      <c r="O56635" s="62"/>
    </row>
    <row r="56636" spans="15:15" x14ac:dyDescent="0.2">
      <c r="O56636" s="62"/>
    </row>
    <row r="56637" spans="15:15" x14ac:dyDescent="0.2">
      <c r="O56637" s="62"/>
    </row>
    <row r="56638" spans="15:15" x14ac:dyDescent="0.2">
      <c r="O56638" s="62"/>
    </row>
    <row r="56639" spans="15:15" x14ac:dyDescent="0.2">
      <c r="O56639" s="62"/>
    </row>
    <row r="56640" spans="15:15" x14ac:dyDescent="0.2">
      <c r="O56640" s="62"/>
    </row>
    <row r="56641" spans="15:15" x14ac:dyDescent="0.2">
      <c r="O56641" s="62"/>
    </row>
    <row r="56642" spans="15:15" x14ac:dyDescent="0.2">
      <c r="O56642" s="62"/>
    </row>
    <row r="56643" spans="15:15" x14ac:dyDescent="0.2">
      <c r="O56643" s="62"/>
    </row>
    <row r="56644" spans="15:15" x14ac:dyDescent="0.2">
      <c r="O56644" s="62"/>
    </row>
    <row r="56645" spans="15:15" x14ac:dyDescent="0.2">
      <c r="O56645" s="62"/>
    </row>
    <row r="56646" spans="15:15" x14ac:dyDescent="0.2">
      <c r="O56646" s="62"/>
    </row>
    <row r="56647" spans="15:15" x14ac:dyDescent="0.2">
      <c r="O56647" s="62"/>
    </row>
    <row r="56648" spans="15:15" x14ac:dyDescent="0.2">
      <c r="O56648" s="62"/>
    </row>
    <row r="56649" spans="15:15" x14ac:dyDescent="0.2">
      <c r="O56649" s="62"/>
    </row>
    <row r="56650" spans="15:15" x14ac:dyDescent="0.2">
      <c r="O56650" s="62"/>
    </row>
    <row r="56651" spans="15:15" x14ac:dyDescent="0.2">
      <c r="O56651" s="62"/>
    </row>
    <row r="56652" spans="15:15" x14ac:dyDescent="0.2">
      <c r="O56652" s="62"/>
    </row>
    <row r="56653" spans="15:15" x14ac:dyDescent="0.2">
      <c r="O56653" s="62"/>
    </row>
    <row r="56654" spans="15:15" x14ac:dyDescent="0.2">
      <c r="O56654" s="62"/>
    </row>
    <row r="56655" spans="15:15" x14ac:dyDescent="0.2">
      <c r="O56655" s="62"/>
    </row>
    <row r="56656" spans="15:15" x14ac:dyDescent="0.2">
      <c r="O56656" s="62"/>
    </row>
    <row r="56657" spans="15:15" x14ac:dyDescent="0.2">
      <c r="O56657" s="62"/>
    </row>
    <row r="56658" spans="15:15" x14ac:dyDescent="0.2">
      <c r="O56658" s="62"/>
    </row>
    <row r="56659" spans="15:15" x14ac:dyDescent="0.2">
      <c r="O56659" s="62"/>
    </row>
    <row r="56660" spans="15:15" x14ac:dyDescent="0.2">
      <c r="O56660" s="62"/>
    </row>
    <row r="56661" spans="15:15" x14ac:dyDescent="0.2">
      <c r="O56661" s="62"/>
    </row>
    <row r="56662" spans="15:15" x14ac:dyDescent="0.2">
      <c r="O56662" s="62"/>
    </row>
    <row r="56663" spans="15:15" x14ac:dyDescent="0.2">
      <c r="O56663" s="62"/>
    </row>
    <row r="56664" spans="15:15" x14ac:dyDescent="0.2">
      <c r="O56664" s="62"/>
    </row>
    <row r="56665" spans="15:15" x14ac:dyDescent="0.2">
      <c r="O56665" s="62"/>
    </row>
    <row r="56666" spans="15:15" x14ac:dyDescent="0.2">
      <c r="O56666" s="62"/>
    </row>
    <row r="56667" spans="15:15" x14ac:dyDescent="0.2">
      <c r="O56667" s="62"/>
    </row>
    <row r="56668" spans="15:15" x14ac:dyDescent="0.2">
      <c r="O56668" s="62"/>
    </row>
    <row r="56669" spans="15:15" x14ac:dyDescent="0.2">
      <c r="O56669" s="62"/>
    </row>
    <row r="56670" spans="15:15" x14ac:dyDescent="0.2">
      <c r="O56670" s="62"/>
    </row>
    <row r="56671" spans="15:15" x14ac:dyDescent="0.2">
      <c r="O56671" s="62"/>
    </row>
    <row r="56672" spans="15:15" x14ac:dyDescent="0.2">
      <c r="O56672" s="62"/>
    </row>
    <row r="56673" spans="15:15" x14ac:dyDescent="0.2">
      <c r="O56673" s="62"/>
    </row>
    <row r="56674" spans="15:15" x14ac:dyDescent="0.2">
      <c r="O56674" s="62"/>
    </row>
    <row r="56675" spans="15:15" x14ac:dyDescent="0.2">
      <c r="O56675" s="62"/>
    </row>
    <row r="56676" spans="15:15" x14ac:dyDescent="0.2">
      <c r="O56676" s="62"/>
    </row>
    <row r="56677" spans="15:15" x14ac:dyDescent="0.2">
      <c r="O56677" s="62"/>
    </row>
    <row r="56678" spans="15:15" x14ac:dyDescent="0.2">
      <c r="O56678" s="62"/>
    </row>
    <row r="56679" spans="15:15" x14ac:dyDescent="0.2">
      <c r="O56679" s="62"/>
    </row>
    <row r="56680" spans="15:15" x14ac:dyDescent="0.2">
      <c r="O56680" s="62"/>
    </row>
    <row r="56681" spans="15:15" x14ac:dyDescent="0.2">
      <c r="O56681" s="62"/>
    </row>
    <row r="56682" spans="15:15" x14ac:dyDescent="0.2">
      <c r="O56682" s="62"/>
    </row>
    <row r="56683" spans="15:15" x14ac:dyDescent="0.2">
      <c r="O56683" s="62"/>
    </row>
    <row r="56684" spans="15:15" x14ac:dyDescent="0.2">
      <c r="O56684" s="62"/>
    </row>
    <row r="56685" spans="15:15" x14ac:dyDescent="0.2">
      <c r="O56685" s="62"/>
    </row>
    <row r="56686" spans="15:15" x14ac:dyDescent="0.2">
      <c r="O56686" s="62"/>
    </row>
    <row r="56687" spans="15:15" x14ac:dyDescent="0.2">
      <c r="O56687" s="62"/>
    </row>
    <row r="56688" spans="15:15" x14ac:dyDescent="0.2">
      <c r="O56688" s="62"/>
    </row>
    <row r="56689" spans="15:15" x14ac:dyDescent="0.2">
      <c r="O56689" s="62"/>
    </row>
    <row r="56690" spans="15:15" x14ac:dyDescent="0.2">
      <c r="O56690" s="62"/>
    </row>
    <row r="56691" spans="15:15" x14ac:dyDescent="0.2">
      <c r="O56691" s="62"/>
    </row>
    <row r="56692" spans="15:15" x14ac:dyDescent="0.2">
      <c r="O56692" s="62"/>
    </row>
    <row r="56693" spans="15:15" x14ac:dyDescent="0.2">
      <c r="O56693" s="62"/>
    </row>
    <row r="56694" spans="15:15" x14ac:dyDescent="0.2">
      <c r="O56694" s="62"/>
    </row>
    <row r="56695" spans="15:15" x14ac:dyDescent="0.2">
      <c r="O56695" s="62"/>
    </row>
    <row r="56696" spans="15:15" x14ac:dyDescent="0.2">
      <c r="O56696" s="62"/>
    </row>
    <row r="56697" spans="15:15" x14ac:dyDescent="0.2">
      <c r="O56697" s="62"/>
    </row>
    <row r="56698" spans="15:15" x14ac:dyDescent="0.2">
      <c r="O56698" s="62"/>
    </row>
    <row r="56699" spans="15:15" x14ac:dyDescent="0.2">
      <c r="O56699" s="62"/>
    </row>
    <row r="56700" spans="15:15" x14ac:dyDescent="0.2">
      <c r="O56700" s="62"/>
    </row>
    <row r="56701" spans="15:15" x14ac:dyDescent="0.2">
      <c r="O56701" s="62"/>
    </row>
    <row r="56702" spans="15:15" x14ac:dyDescent="0.2">
      <c r="O56702" s="62"/>
    </row>
    <row r="56703" spans="15:15" x14ac:dyDescent="0.2">
      <c r="O56703" s="62"/>
    </row>
    <row r="56704" spans="15:15" x14ac:dyDescent="0.2">
      <c r="O56704" s="62"/>
    </row>
    <row r="56705" spans="15:15" x14ac:dyDescent="0.2">
      <c r="O56705" s="62"/>
    </row>
    <row r="56706" spans="15:15" x14ac:dyDescent="0.2">
      <c r="O56706" s="62"/>
    </row>
    <row r="56707" spans="15:15" x14ac:dyDescent="0.2">
      <c r="O56707" s="62"/>
    </row>
    <row r="56708" spans="15:15" x14ac:dyDescent="0.2">
      <c r="O56708" s="62"/>
    </row>
    <row r="56709" spans="15:15" x14ac:dyDescent="0.2">
      <c r="O56709" s="62"/>
    </row>
    <row r="56710" spans="15:15" x14ac:dyDescent="0.2">
      <c r="O56710" s="62"/>
    </row>
    <row r="56711" spans="15:15" x14ac:dyDescent="0.2">
      <c r="O56711" s="62"/>
    </row>
    <row r="56712" spans="15:15" x14ac:dyDescent="0.2">
      <c r="O56712" s="62"/>
    </row>
    <row r="56713" spans="15:15" x14ac:dyDescent="0.2">
      <c r="O56713" s="62"/>
    </row>
    <row r="56714" spans="15:15" x14ac:dyDescent="0.2">
      <c r="O56714" s="62"/>
    </row>
    <row r="56715" spans="15:15" x14ac:dyDescent="0.2">
      <c r="O56715" s="62"/>
    </row>
    <row r="56716" spans="15:15" x14ac:dyDescent="0.2">
      <c r="O56716" s="62"/>
    </row>
    <row r="56717" spans="15:15" x14ac:dyDescent="0.2">
      <c r="O56717" s="62"/>
    </row>
    <row r="56718" spans="15:15" x14ac:dyDescent="0.2">
      <c r="O56718" s="62"/>
    </row>
    <row r="56719" spans="15:15" x14ac:dyDescent="0.2">
      <c r="O56719" s="62"/>
    </row>
    <row r="56720" spans="15:15" x14ac:dyDescent="0.2">
      <c r="O56720" s="62"/>
    </row>
    <row r="56721" spans="15:15" x14ac:dyDescent="0.2">
      <c r="O56721" s="62"/>
    </row>
    <row r="56722" spans="15:15" x14ac:dyDescent="0.2">
      <c r="O56722" s="62"/>
    </row>
    <row r="56723" spans="15:15" x14ac:dyDescent="0.2">
      <c r="O56723" s="62"/>
    </row>
    <row r="56724" spans="15:15" x14ac:dyDescent="0.2">
      <c r="O56724" s="62"/>
    </row>
    <row r="56725" spans="15:15" x14ac:dyDescent="0.2">
      <c r="O56725" s="62"/>
    </row>
    <row r="56726" spans="15:15" x14ac:dyDescent="0.2">
      <c r="O56726" s="62"/>
    </row>
    <row r="56727" spans="15:15" x14ac:dyDescent="0.2">
      <c r="O56727" s="62"/>
    </row>
    <row r="56728" spans="15:15" x14ac:dyDescent="0.2">
      <c r="O56728" s="62"/>
    </row>
    <row r="56729" spans="15:15" x14ac:dyDescent="0.2">
      <c r="O56729" s="62"/>
    </row>
    <row r="56730" spans="15:15" x14ac:dyDescent="0.2">
      <c r="O56730" s="62"/>
    </row>
    <row r="56731" spans="15:15" x14ac:dyDescent="0.2">
      <c r="O56731" s="62"/>
    </row>
    <row r="56732" spans="15:15" x14ac:dyDescent="0.2">
      <c r="O56732" s="62"/>
    </row>
    <row r="56733" spans="15:15" x14ac:dyDescent="0.2">
      <c r="O56733" s="62"/>
    </row>
    <row r="56734" spans="15:15" x14ac:dyDescent="0.2">
      <c r="O56734" s="62"/>
    </row>
    <row r="56735" spans="15:15" x14ac:dyDescent="0.2">
      <c r="O56735" s="62"/>
    </row>
    <row r="56736" spans="15:15" x14ac:dyDescent="0.2">
      <c r="O56736" s="62"/>
    </row>
    <row r="56737" spans="15:15" x14ac:dyDescent="0.2">
      <c r="O56737" s="62"/>
    </row>
    <row r="56738" spans="15:15" x14ac:dyDescent="0.2">
      <c r="O56738" s="62"/>
    </row>
    <row r="56739" spans="15:15" x14ac:dyDescent="0.2">
      <c r="O56739" s="62"/>
    </row>
    <row r="56740" spans="15:15" x14ac:dyDescent="0.2">
      <c r="O56740" s="62"/>
    </row>
    <row r="56741" spans="15:15" x14ac:dyDescent="0.2">
      <c r="O56741" s="62"/>
    </row>
    <row r="56742" spans="15:15" x14ac:dyDescent="0.2">
      <c r="O56742" s="62"/>
    </row>
    <row r="56743" spans="15:15" x14ac:dyDescent="0.2">
      <c r="O56743" s="62"/>
    </row>
    <row r="56744" spans="15:15" x14ac:dyDescent="0.2">
      <c r="O56744" s="62"/>
    </row>
    <row r="56745" spans="15:15" x14ac:dyDescent="0.2">
      <c r="O56745" s="62"/>
    </row>
    <row r="56746" spans="15:15" x14ac:dyDescent="0.2">
      <c r="O56746" s="62"/>
    </row>
    <row r="56747" spans="15:15" x14ac:dyDescent="0.2">
      <c r="O56747" s="62"/>
    </row>
    <row r="56748" spans="15:15" x14ac:dyDescent="0.2">
      <c r="O56748" s="62"/>
    </row>
    <row r="56749" spans="15:15" x14ac:dyDescent="0.2">
      <c r="O56749" s="62"/>
    </row>
    <row r="56750" spans="15:15" x14ac:dyDescent="0.2">
      <c r="O56750" s="62"/>
    </row>
    <row r="56751" spans="15:15" x14ac:dyDescent="0.2">
      <c r="O56751" s="62"/>
    </row>
    <row r="56752" spans="15:15" x14ac:dyDescent="0.2">
      <c r="O56752" s="62"/>
    </row>
    <row r="56753" spans="15:15" x14ac:dyDescent="0.2">
      <c r="O56753" s="62"/>
    </row>
    <row r="56754" spans="15:15" x14ac:dyDescent="0.2">
      <c r="O56754" s="62"/>
    </row>
    <row r="56755" spans="15:15" x14ac:dyDescent="0.2">
      <c r="O56755" s="62"/>
    </row>
    <row r="56756" spans="15:15" x14ac:dyDescent="0.2">
      <c r="O56756" s="62"/>
    </row>
    <row r="56757" spans="15:15" x14ac:dyDescent="0.2">
      <c r="O56757" s="62"/>
    </row>
    <row r="56758" spans="15:15" x14ac:dyDescent="0.2">
      <c r="O56758" s="62"/>
    </row>
    <row r="56759" spans="15:15" x14ac:dyDescent="0.2">
      <c r="O56759" s="62"/>
    </row>
    <row r="56760" spans="15:15" x14ac:dyDescent="0.2">
      <c r="O56760" s="62"/>
    </row>
    <row r="56761" spans="15:15" x14ac:dyDescent="0.2">
      <c r="O56761" s="62"/>
    </row>
    <row r="56762" spans="15:15" x14ac:dyDescent="0.2">
      <c r="O56762" s="62"/>
    </row>
    <row r="56763" spans="15:15" x14ac:dyDescent="0.2">
      <c r="O56763" s="62"/>
    </row>
    <row r="56764" spans="15:15" x14ac:dyDescent="0.2">
      <c r="O56764" s="62"/>
    </row>
    <row r="56765" spans="15:15" x14ac:dyDescent="0.2">
      <c r="O56765" s="62"/>
    </row>
    <row r="56766" spans="15:15" x14ac:dyDescent="0.2">
      <c r="O56766" s="62"/>
    </row>
    <row r="56767" spans="15:15" x14ac:dyDescent="0.2">
      <c r="O56767" s="62"/>
    </row>
    <row r="56768" spans="15:15" x14ac:dyDescent="0.2">
      <c r="O56768" s="62"/>
    </row>
    <row r="56769" spans="15:15" x14ac:dyDescent="0.2">
      <c r="O56769" s="62"/>
    </row>
    <row r="56770" spans="15:15" x14ac:dyDescent="0.2">
      <c r="O56770" s="62"/>
    </row>
    <row r="56771" spans="15:15" x14ac:dyDescent="0.2">
      <c r="O56771" s="62"/>
    </row>
    <row r="56772" spans="15:15" x14ac:dyDescent="0.2">
      <c r="O56772" s="62"/>
    </row>
    <row r="56773" spans="15:15" x14ac:dyDescent="0.2">
      <c r="O56773" s="62"/>
    </row>
    <row r="56774" spans="15:15" x14ac:dyDescent="0.2">
      <c r="O56774" s="62"/>
    </row>
    <row r="56775" spans="15:15" x14ac:dyDescent="0.2">
      <c r="O56775" s="62"/>
    </row>
    <row r="56776" spans="15:15" x14ac:dyDescent="0.2">
      <c r="O56776" s="62"/>
    </row>
    <row r="56777" spans="15:15" x14ac:dyDescent="0.2">
      <c r="O56777" s="62"/>
    </row>
    <row r="56778" spans="15:15" x14ac:dyDescent="0.2">
      <c r="O56778" s="62"/>
    </row>
    <row r="56779" spans="15:15" x14ac:dyDescent="0.2">
      <c r="O56779" s="62"/>
    </row>
    <row r="56780" spans="15:15" x14ac:dyDescent="0.2">
      <c r="O56780" s="62"/>
    </row>
    <row r="56781" spans="15:15" x14ac:dyDescent="0.2">
      <c r="O56781" s="62"/>
    </row>
    <row r="56782" spans="15:15" x14ac:dyDescent="0.2">
      <c r="O56782" s="62"/>
    </row>
    <row r="56783" spans="15:15" x14ac:dyDescent="0.2">
      <c r="O56783" s="62"/>
    </row>
    <row r="56784" spans="15:15" x14ac:dyDescent="0.2">
      <c r="O56784" s="62"/>
    </row>
    <row r="56785" spans="15:15" x14ac:dyDescent="0.2">
      <c r="O56785" s="62"/>
    </row>
    <row r="56786" spans="15:15" x14ac:dyDescent="0.2">
      <c r="O56786" s="62"/>
    </row>
    <row r="56787" spans="15:15" x14ac:dyDescent="0.2">
      <c r="O56787" s="62"/>
    </row>
    <row r="56788" spans="15:15" x14ac:dyDescent="0.2">
      <c r="O56788" s="62"/>
    </row>
    <row r="56789" spans="15:15" x14ac:dyDescent="0.2">
      <c r="O56789" s="62"/>
    </row>
    <row r="56790" spans="15:15" x14ac:dyDescent="0.2">
      <c r="O56790" s="62"/>
    </row>
    <row r="56791" spans="15:15" x14ac:dyDescent="0.2">
      <c r="O56791" s="62"/>
    </row>
    <row r="56792" spans="15:15" x14ac:dyDescent="0.2">
      <c r="O56792" s="62"/>
    </row>
    <row r="56793" spans="15:15" x14ac:dyDescent="0.2">
      <c r="O56793" s="62"/>
    </row>
    <row r="56794" spans="15:15" x14ac:dyDescent="0.2">
      <c r="O56794" s="62"/>
    </row>
    <row r="56795" spans="15:15" x14ac:dyDescent="0.2">
      <c r="O56795" s="62"/>
    </row>
    <row r="56796" spans="15:15" x14ac:dyDescent="0.2">
      <c r="O56796" s="62"/>
    </row>
    <row r="56797" spans="15:15" x14ac:dyDescent="0.2">
      <c r="O56797" s="62"/>
    </row>
    <row r="56798" spans="15:15" x14ac:dyDescent="0.2">
      <c r="O56798" s="62"/>
    </row>
    <row r="56799" spans="15:15" x14ac:dyDescent="0.2">
      <c r="O56799" s="62"/>
    </row>
    <row r="56800" spans="15:15" x14ac:dyDescent="0.2">
      <c r="O56800" s="62"/>
    </row>
    <row r="56801" spans="15:15" x14ac:dyDescent="0.2">
      <c r="O56801" s="62"/>
    </row>
    <row r="56802" spans="15:15" x14ac:dyDescent="0.2">
      <c r="O56802" s="62"/>
    </row>
    <row r="56803" spans="15:15" x14ac:dyDescent="0.2">
      <c r="O56803" s="62"/>
    </row>
    <row r="56804" spans="15:15" x14ac:dyDescent="0.2">
      <c r="O56804" s="62"/>
    </row>
    <row r="56805" spans="15:15" x14ac:dyDescent="0.2">
      <c r="O56805" s="62"/>
    </row>
    <row r="56806" spans="15:15" x14ac:dyDescent="0.2">
      <c r="O56806" s="62"/>
    </row>
    <row r="56807" spans="15:15" x14ac:dyDescent="0.2">
      <c r="O56807" s="62"/>
    </row>
    <row r="56808" spans="15:15" x14ac:dyDescent="0.2">
      <c r="O56808" s="62"/>
    </row>
    <row r="56809" spans="15:15" x14ac:dyDescent="0.2">
      <c r="O56809" s="62"/>
    </row>
    <row r="56810" spans="15:15" x14ac:dyDescent="0.2">
      <c r="O56810" s="62"/>
    </row>
    <row r="56811" spans="15:15" x14ac:dyDescent="0.2">
      <c r="O56811" s="62"/>
    </row>
    <row r="56812" spans="15:15" x14ac:dyDescent="0.2">
      <c r="O56812" s="62"/>
    </row>
    <row r="56813" spans="15:15" x14ac:dyDescent="0.2">
      <c r="O56813" s="62"/>
    </row>
    <row r="56814" spans="15:15" x14ac:dyDescent="0.2">
      <c r="O56814" s="62"/>
    </row>
    <row r="56815" spans="15:15" x14ac:dyDescent="0.2">
      <c r="O56815" s="62"/>
    </row>
    <row r="56816" spans="15:15" x14ac:dyDescent="0.2">
      <c r="O56816" s="62"/>
    </row>
    <row r="56817" spans="15:15" x14ac:dyDescent="0.2">
      <c r="O56817" s="62"/>
    </row>
    <row r="56818" spans="15:15" x14ac:dyDescent="0.2">
      <c r="O56818" s="62"/>
    </row>
    <row r="56819" spans="15:15" x14ac:dyDescent="0.2">
      <c r="O56819" s="62"/>
    </row>
    <row r="56820" spans="15:15" x14ac:dyDescent="0.2">
      <c r="O56820" s="62"/>
    </row>
    <row r="56821" spans="15:15" x14ac:dyDescent="0.2">
      <c r="O56821" s="62"/>
    </row>
    <row r="56822" spans="15:15" x14ac:dyDescent="0.2">
      <c r="O56822" s="62"/>
    </row>
    <row r="56823" spans="15:15" x14ac:dyDescent="0.2">
      <c r="O56823" s="62"/>
    </row>
    <row r="56824" spans="15:15" x14ac:dyDescent="0.2">
      <c r="O56824" s="62"/>
    </row>
    <row r="56825" spans="15:15" x14ac:dyDescent="0.2">
      <c r="O56825" s="62"/>
    </row>
    <row r="56826" spans="15:15" x14ac:dyDescent="0.2">
      <c r="O56826" s="62"/>
    </row>
    <row r="56827" spans="15:15" x14ac:dyDescent="0.2">
      <c r="O56827" s="62"/>
    </row>
    <row r="56828" spans="15:15" x14ac:dyDescent="0.2">
      <c r="O56828" s="62"/>
    </row>
    <row r="56829" spans="15:15" x14ac:dyDescent="0.2">
      <c r="O56829" s="62"/>
    </row>
    <row r="56830" spans="15:15" x14ac:dyDescent="0.2">
      <c r="O56830" s="62"/>
    </row>
    <row r="56831" spans="15:15" x14ac:dyDescent="0.2">
      <c r="O56831" s="62"/>
    </row>
    <row r="56832" spans="15:15" x14ac:dyDescent="0.2">
      <c r="O56832" s="62"/>
    </row>
    <row r="56833" spans="15:15" x14ac:dyDescent="0.2">
      <c r="O56833" s="62"/>
    </row>
    <row r="56834" spans="15:15" x14ac:dyDescent="0.2">
      <c r="O56834" s="62"/>
    </row>
    <row r="56835" spans="15:15" x14ac:dyDescent="0.2">
      <c r="O56835" s="62"/>
    </row>
    <row r="56836" spans="15:15" x14ac:dyDescent="0.2">
      <c r="O56836" s="62"/>
    </row>
    <row r="56837" spans="15:15" x14ac:dyDescent="0.2">
      <c r="O56837" s="62"/>
    </row>
    <row r="56838" spans="15:15" x14ac:dyDescent="0.2">
      <c r="O56838" s="62"/>
    </row>
    <row r="56839" spans="15:15" x14ac:dyDescent="0.2">
      <c r="O56839" s="62"/>
    </row>
    <row r="56840" spans="15:15" x14ac:dyDescent="0.2">
      <c r="O56840" s="62"/>
    </row>
    <row r="56841" spans="15:15" x14ac:dyDescent="0.2">
      <c r="O56841" s="62"/>
    </row>
    <row r="56842" spans="15:15" x14ac:dyDescent="0.2">
      <c r="O56842" s="62"/>
    </row>
    <row r="56843" spans="15:15" x14ac:dyDescent="0.2">
      <c r="O56843" s="62"/>
    </row>
    <row r="56844" spans="15:15" x14ac:dyDescent="0.2">
      <c r="O56844" s="62"/>
    </row>
    <row r="56845" spans="15:15" x14ac:dyDescent="0.2">
      <c r="O56845" s="62"/>
    </row>
    <row r="56846" spans="15:15" x14ac:dyDescent="0.2">
      <c r="O56846" s="62"/>
    </row>
    <row r="56847" spans="15:15" x14ac:dyDescent="0.2">
      <c r="O56847" s="62"/>
    </row>
    <row r="56848" spans="15:15" x14ac:dyDescent="0.2">
      <c r="O56848" s="62"/>
    </row>
    <row r="56849" spans="15:15" x14ac:dyDescent="0.2">
      <c r="O56849" s="62"/>
    </row>
    <row r="56850" spans="15:15" x14ac:dyDescent="0.2">
      <c r="O56850" s="62"/>
    </row>
    <row r="56851" spans="15:15" x14ac:dyDescent="0.2">
      <c r="O56851" s="62"/>
    </row>
    <row r="56852" spans="15:15" x14ac:dyDescent="0.2">
      <c r="O56852" s="62"/>
    </row>
    <row r="56853" spans="15:15" x14ac:dyDescent="0.2">
      <c r="O56853" s="62"/>
    </row>
    <row r="56854" spans="15:15" x14ac:dyDescent="0.2">
      <c r="O56854" s="62"/>
    </row>
    <row r="56855" spans="15:15" x14ac:dyDescent="0.2">
      <c r="O56855" s="62"/>
    </row>
    <row r="56856" spans="15:15" x14ac:dyDescent="0.2">
      <c r="O56856" s="62"/>
    </row>
    <row r="56857" spans="15:15" x14ac:dyDescent="0.2">
      <c r="O56857" s="62"/>
    </row>
    <row r="56858" spans="15:15" x14ac:dyDescent="0.2">
      <c r="O56858" s="62"/>
    </row>
    <row r="56859" spans="15:15" x14ac:dyDescent="0.2">
      <c r="O56859" s="62"/>
    </row>
    <row r="56860" spans="15:15" x14ac:dyDescent="0.2">
      <c r="O56860" s="62"/>
    </row>
    <row r="56861" spans="15:15" x14ac:dyDescent="0.2">
      <c r="O56861" s="62"/>
    </row>
    <row r="56862" spans="15:15" x14ac:dyDescent="0.2">
      <c r="O56862" s="62"/>
    </row>
    <row r="56863" spans="15:15" x14ac:dyDescent="0.2">
      <c r="O56863" s="62"/>
    </row>
    <row r="56864" spans="15:15" x14ac:dyDescent="0.2">
      <c r="O56864" s="62"/>
    </row>
    <row r="56865" spans="15:15" x14ac:dyDescent="0.2">
      <c r="O56865" s="62"/>
    </row>
    <row r="56866" spans="15:15" x14ac:dyDescent="0.2">
      <c r="O56866" s="62"/>
    </row>
    <row r="56867" spans="15:15" x14ac:dyDescent="0.2">
      <c r="O56867" s="62"/>
    </row>
    <row r="56868" spans="15:15" x14ac:dyDescent="0.2">
      <c r="O56868" s="62"/>
    </row>
    <row r="56869" spans="15:15" x14ac:dyDescent="0.2">
      <c r="O56869" s="62"/>
    </row>
    <row r="56870" spans="15:15" x14ac:dyDescent="0.2">
      <c r="O56870" s="62"/>
    </row>
    <row r="56871" spans="15:15" x14ac:dyDescent="0.2">
      <c r="O56871" s="62"/>
    </row>
    <row r="56872" spans="15:15" x14ac:dyDescent="0.2">
      <c r="O56872" s="62"/>
    </row>
    <row r="56873" spans="15:15" x14ac:dyDescent="0.2">
      <c r="O56873" s="62"/>
    </row>
    <row r="56874" spans="15:15" x14ac:dyDescent="0.2">
      <c r="O56874" s="62"/>
    </row>
    <row r="56875" spans="15:15" x14ac:dyDescent="0.2">
      <c r="O56875" s="62"/>
    </row>
    <row r="56876" spans="15:15" x14ac:dyDescent="0.2">
      <c r="O56876" s="62"/>
    </row>
    <row r="56877" spans="15:15" x14ac:dyDescent="0.2">
      <c r="O56877" s="62"/>
    </row>
    <row r="56878" spans="15:15" x14ac:dyDescent="0.2">
      <c r="O56878" s="62"/>
    </row>
    <row r="56879" spans="15:15" x14ac:dyDescent="0.2">
      <c r="O56879" s="62"/>
    </row>
    <row r="56880" spans="15:15" x14ac:dyDescent="0.2">
      <c r="O56880" s="62"/>
    </row>
    <row r="56881" spans="15:15" x14ac:dyDescent="0.2">
      <c r="O56881" s="62"/>
    </row>
    <row r="56882" spans="15:15" x14ac:dyDescent="0.2">
      <c r="O56882" s="62"/>
    </row>
    <row r="56883" spans="15:15" x14ac:dyDescent="0.2">
      <c r="O56883" s="62"/>
    </row>
    <row r="56884" spans="15:15" x14ac:dyDescent="0.2">
      <c r="O56884" s="62"/>
    </row>
    <row r="56885" spans="15:15" x14ac:dyDescent="0.2">
      <c r="O56885" s="62"/>
    </row>
    <row r="56886" spans="15:15" x14ac:dyDescent="0.2">
      <c r="O56886" s="62"/>
    </row>
    <row r="56887" spans="15:15" x14ac:dyDescent="0.2">
      <c r="O56887" s="62"/>
    </row>
    <row r="56888" spans="15:15" x14ac:dyDescent="0.2">
      <c r="O56888" s="62"/>
    </row>
    <row r="56889" spans="15:15" x14ac:dyDescent="0.2">
      <c r="O56889" s="62"/>
    </row>
    <row r="56890" spans="15:15" x14ac:dyDescent="0.2">
      <c r="O56890" s="62"/>
    </row>
    <row r="56891" spans="15:15" x14ac:dyDescent="0.2">
      <c r="O56891" s="62"/>
    </row>
    <row r="56892" spans="15:15" x14ac:dyDescent="0.2">
      <c r="O56892" s="62"/>
    </row>
    <row r="56893" spans="15:15" x14ac:dyDescent="0.2">
      <c r="O56893" s="62"/>
    </row>
    <row r="56894" spans="15:15" x14ac:dyDescent="0.2">
      <c r="O56894" s="62"/>
    </row>
    <row r="56895" spans="15:15" x14ac:dyDescent="0.2">
      <c r="O56895" s="62"/>
    </row>
    <row r="56896" spans="15:15" x14ac:dyDescent="0.2">
      <c r="O56896" s="62"/>
    </row>
    <row r="56897" spans="15:15" x14ac:dyDescent="0.2">
      <c r="O56897" s="62"/>
    </row>
    <row r="56898" spans="15:15" x14ac:dyDescent="0.2">
      <c r="O56898" s="62"/>
    </row>
    <row r="56899" spans="15:15" x14ac:dyDescent="0.2">
      <c r="O56899" s="62"/>
    </row>
    <row r="56900" spans="15:15" x14ac:dyDescent="0.2">
      <c r="O56900" s="62"/>
    </row>
    <row r="56901" spans="15:15" x14ac:dyDescent="0.2">
      <c r="O56901" s="62"/>
    </row>
    <row r="56902" spans="15:15" x14ac:dyDescent="0.2">
      <c r="O56902" s="62"/>
    </row>
    <row r="56903" spans="15:15" x14ac:dyDescent="0.2">
      <c r="O56903" s="62"/>
    </row>
    <row r="56904" spans="15:15" x14ac:dyDescent="0.2">
      <c r="O56904" s="62"/>
    </row>
    <row r="56905" spans="15:15" x14ac:dyDescent="0.2">
      <c r="O56905" s="62"/>
    </row>
    <row r="56906" spans="15:15" x14ac:dyDescent="0.2">
      <c r="O56906" s="62"/>
    </row>
    <row r="56907" spans="15:15" x14ac:dyDescent="0.2">
      <c r="O56907" s="62"/>
    </row>
    <row r="56908" spans="15:15" x14ac:dyDescent="0.2">
      <c r="O56908" s="62"/>
    </row>
    <row r="56909" spans="15:15" x14ac:dyDescent="0.2">
      <c r="O56909" s="62"/>
    </row>
    <row r="56910" spans="15:15" x14ac:dyDescent="0.2">
      <c r="O56910" s="62"/>
    </row>
    <row r="56911" spans="15:15" x14ac:dyDescent="0.2">
      <c r="O56911" s="62"/>
    </row>
    <row r="56912" spans="15:15" x14ac:dyDescent="0.2">
      <c r="O56912" s="62"/>
    </row>
    <row r="56913" spans="15:15" x14ac:dyDescent="0.2">
      <c r="O56913" s="62"/>
    </row>
    <row r="56914" spans="15:15" x14ac:dyDescent="0.2">
      <c r="O56914" s="62"/>
    </row>
    <row r="56915" spans="15:15" x14ac:dyDescent="0.2">
      <c r="O56915" s="62"/>
    </row>
    <row r="56916" spans="15:15" x14ac:dyDescent="0.2">
      <c r="O56916" s="62"/>
    </row>
    <row r="56917" spans="15:15" x14ac:dyDescent="0.2">
      <c r="O56917" s="62"/>
    </row>
    <row r="56918" spans="15:15" x14ac:dyDescent="0.2">
      <c r="O56918" s="62"/>
    </row>
    <row r="56919" spans="15:15" x14ac:dyDescent="0.2">
      <c r="O56919" s="62"/>
    </row>
    <row r="56920" spans="15:15" x14ac:dyDescent="0.2">
      <c r="O56920" s="62"/>
    </row>
    <row r="56921" spans="15:15" x14ac:dyDescent="0.2">
      <c r="O56921" s="62"/>
    </row>
    <row r="56922" spans="15:15" x14ac:dyDescent="0.2">
      <c r="O56922" s="62"/>
    </row>
    <row r="56923" spans="15:15" x14ac:dyDescent="0.2">
      <c r="O56923" s="62"/>
    </row>
    <row r="56924" spans="15:15" x14ac:dyDescent="0.2">
      <c r="O56924" s="62"/>
    </row>
    <row r="56925" spans="15:15" x14ac:dyDescent="0.2">
      <c r="O56925" s="62"/>
    </row>
    <row r="56926" spans="15:15" x14ac:dyDescent="0.2">
      <c r="O56926" s="62"/>
    </row>
    <row r="56927" spans="15:15" x14ac:dyDescent="0.2">
      <c r="O56927" s="62"/>
    </row>
    <row r="56928" spans="15:15" x14ac:dyDescent="0.2">
      <c r="O56928" s="62"/>
    </row>
    <row r="56929" spans="15:15" x14ac:dyDescent="0.2">
      <c r="O56929" s="62"/>
    </row>
    <row r="56930" spans="15:15" x14ac:dyDescent="0.2">
      <c r="O56930" s="62"/>
    </row>
    <row r="56931" spans="15:15" x14ac:dyDescent="0.2">
      <c r="O56931" s="62"/>
    </row>
    <row r="56932" spans="15:15" x14ac:dyDescent="0.2">
      <c r="O56932" s="62"/>
    </row>
    <row r="56933" spans="15:15" x14ac:dyDescent="0.2">
      <c r="O56933" s="62"/>
    </row>
    <row r="56934" spans="15:15" x14ac:dyDescent="0.2">
      <c r="O56934" s="62"/>
    </row>
    <row r="56935" spans="15:15" x14ac:dyDescent="0.2">
      <c r="O56935" s="62"/>
    </row>
    <row r="56936" spans="15:15" x14ac:dyDescent="0.2">
      <c r="O56936" s="62"/>
    </row>
    <row r="56937" spans="15:15" x14ac:dyDescent="0.2">
      <c r="O56937" s="62"/>
    </row>
    <row r="56938" spans="15:15" x14ac:dyDescent="0.2">
      <c r="O56938" s="62"/>
    </row>
    <row r="56939" spans="15:15" x14ac:dyDescent="0.2">
      <c r="O56939" s="62"/>
    </row>
    <row r="56940" spans="15:15" x14ac:dyDescent="0.2">
      <c r="O56940" s="62"/>
    </row>
    <row r="56941" spans="15:15" x14ac:dyDescent="0.2">
      <c r="O56941" s="62"/>
    </row>
    <row r="56942" spans="15:15" x14ac:dyDescent="0.2">
      <c r="O56942" s="62"/>
    </row>
    <row r="56943" spans="15:15" x14ac:dyDescent="0.2">
      <c r="O56943" s="62"/>
    </row>
    <row r="56944" spans="15:15" x14ac:dyDescent="0.2">
      <c r="O56944" s="62"/>
    </row>
    <row r="56945" spans="15:15" x14ac:dyDescent="0.2">
      <c r="O56945" s="62"/>
    </row>
    <row r="56946" spans="15:15" x14ac:dyDescent="0.2">
      <c r="O56946" s="62"/>
    </row>
    <row r="56947" spans="15:15" x14ac:dyDescent="0.2">
      <c r="O56947" s="62"/>
    </row>
    <row r="56948" spans="15:15" x14ac:dyDescent="0.2">
      <c r="O56948" s="62"/>
    </row>
    <row r="56949" spans="15:15" x14ac:dyDescent="0.2">
      <c r="O56949" s="62"/>
    </row>
    <row r="56950" spans="15:15" x14ac:dyDescent="0.2">
      <c r="O56950" s="62"/>
    </row>
    <row r="56951" spans="15:15" x14ac:dyDescent="0.2">
      <c r="O56951" s="62"/>
    </row>
    <row r="56952" spans="15:15" x14ac:dyDescent="0.2">
      <c r="O56952" s="62"/>
    </row>
    <row r="56953" spans="15:15" x14ac:dyDescent="0.2">
      <c r="O56953" s="62"/>
    </row>
    <row r="56954" spans="15:15" x14ac:dyDescent="0.2">
      <c r="O56954" s="62"/>
    </row>
    <row r="56955" spans="15:15" x14ac:dyDescent="0.2">
      <c r="O56955" s="62"/>
    </row>
    <row r="56956" spans="15:15" x14ac:dyDescent="0.2">
      <c r="O56956" s="62"/>
    </row>
    <row r="56957" spans="15:15" x14ac:dyDescent="0.2">
      <c r="O56957" s="62"/>
    </row>
    <row r="56958" spans="15:15" x14ac:dyDescent="0.2">
      <c r="O56958" s="62"/>
    </row>
    <row r="56959" spans="15:15" x14ac:dyDescent="0.2">
      <c r="O56959" s="62"/>
    </row>
    <row r="56960" spans="15:15" x14ac:dyDescent="0.2">
      <c r="O56960" s="62"/>
    </row>
    <row r="56961" spans="15:15" x14ac:dyDescent="0.2">
      <c r="O56961" s="62"/>
    </row>
    <row r="56962" spans="15:15" x14ac:dyDescent="0.2">
      <c r="O56962" s="62"/>
    </row>
    <row r="56963" spans="15:15" x14ac:dyDescent="0.2">
      <c r="O56963" s="62"/>
    </row>
    <row r="56964" spans="15:15" x14ac:dyDescent="0.2">
      <c r="O56964" s="62"/>
    </row>
    <row r="56965" spans="15:15" x14ac:dyDescent="0.2">
      <c r="O56965" s="62"/>
    </row>
    <row r="56966" spans="15:15" x14ac:dyDescent="0.2">
      <c r="O56966" s="62"/>
    </row>
    <row r="56967" spans="15:15" x14ac:dyDescent="0.2">
      <c r="O56967" s="62"/>
    </row>
    <row r="56968" spans="15:15" x14ac:dyDescent="0.2">
      <c r="O56968" s="62"/>
    </row>
    <row r="56969" spans="15:15" x14ac:dyDescent="0.2">
      <c r="O56969" s="62"/>
    </row>
    <row r="56970" spans="15:15" x14ac:dyDescent="0.2">
      <c r="O56970" s="62"/>
    </row>
    <row r="56971" spans="15:15" x14ac:dyDescent="0.2">
      <c r="O56971" s="62"/>
    </row>
    <row r="56972" spans="15:15" x14ac:dyDescent="0.2">
      <c r="O56972" s="62"/>
    </row>
    <row r="56973" spans="15:15" x14ac:dyDescent="0.2">
      <c r="O56973" s="62"/>
    </row>
    <row r="56974" spans="15:15" x14ac:dyDescent="0.2">
      <c r="O56974" s="62"/>
    </row>
    <row r="56975" spans="15:15" x14ac:dyDescent="0.2">
      <c r="O56975" s="62"/>
    </row>
    <row r="56976" spans="15:15" x14ac:dyDescent="0.2">
      <c r="O56976" s="62"/>
    </row>
    <row r="56977" spans="15:15" x14ac:dyDescent="0.2">
      <c r="O56977" s="62"/>
    </row>
    <row r="56978" spans="15:15" x14ac:dyDescent="0.2">
      <c r="O56978" s="62"/>
    </row>
    <row r="56979" spans="15:15" x14ac:dyDescent="0.2">
      <c r="O56979" s="62"/>
    </row>
    <row r="56980" spans="15:15" x14ac:dyDescent="0.2">
      <c r="O56980" s="62"/>
    </row>
    <row r="56981" spans="15:15" x14ac:dyDescent="0.2">
      <c r="O56981" s="62"/>
    </row>
    <row r="56982" spans="15:15" x14ac:dyDescent="0.2">
      <c r="O56982" s="62"/>
    </row>
    <row r="56983" spans="15:15" x14ac:dyDescent="0.2">
      <c r="O56983" s="62"/>
    </row>
    <row r="56984" spans="15:15" x14ac:dyDescent="0.2">
      <c r="O56984" s="62"/>
    </row>
    <row r="56985" spans="15:15" x14ac:dyDescent="0.2">
      <c r="O56985" s="62"/>
    </row>
    <row r="56986" spans="15:15" x14ac:dyDescent="0.2">
      <c r="O56986" s="62"/>
    </row>
    <row r="56987" spans="15:15" x14ac:dyDescent="0.2">
      <c r="O56987" s="62"/>
    </row>
    <row r="56988" spans="15:15" x14ac:dyDescent="0.2">
      <c r="O56988" s="62"/>
    </row>
    <row r="56989" spans="15:15" x14ac:dyDescent="0.2">
      <c r="O56989" s="62"/>
    </row>
    <row r="56990" spans="15:15" x14ac:dyDescent="0.2">
      <c r="O56990" s="62"/>
    </row>
    <row r="56991" spans="15:15" x14ac:dyDescent="0.2">
      <c r="O56991" s="62"/>
    </row>
    <row r="56992" spans="15:15" x14ac:dyDescent="0.2">
      <c r="O56992" s="62"/>
    </row>
    <row r="56993" spans="15:15" x14ac:dyDescent="0.2">
      <c r="O56993" s="62"/>
    </row>
    <row r="56994" spans="15:15" x14ac:dyDescent="0.2">
      <c r="O56994" s="62"/>
    </row>
    <row r="56995" spans="15:15" x14ac:dyDescent="0.2">
      <c r="O56995" s="62"/>
    </row>
    <row r="56996" spans="15:15" x14ac:dyDescent="0.2">
      <c r="O56996" s="62"/>
    </row>
    <row r="56997" spans="15:15" x14ac:dyDescent="0.2">
      <c r="O56997" s="62"/>
    </row>
    <row r="56998" spans="15:15" x14ac:dyDescent="0.2">
      <c r="O56998" s="62"/>
    </row>
    <row r="56999" spans="15:15" x14ac:dyDescent="0.2">
      <c r="O56999" s="62"/>
    </row>
    <row r="57000" spans="15:15" x14ac:dyDescent="0.2">
      <c r="O57000" s="62"/>
    </row>
    <row r="57001" spans="15:15" x14ac:dyDescent="0.2">
      <c r="O57001" s="62"/>
    </row>
    <row r="57002" spans="15:15" x14ac:dyDescent="0.2">
      <c r="O57002" s="62"/>
    </row>
    <row r="57003" spans="15:15" x14ac:dyDescent="0.2">
      <c r="O57003" s="62"/>
    </row>
    <row r="57004" spans="15:15" x14ac:dyDescent="0.2">
      <c r="O57004" s="62"/>
    </row>
    <row r="57005" spans="15:15" x14ac:dyDescent="0.2">
      <c r="O57005" s="62"/>
    </row>
    <row r="57006" spans="15:15" x14ac:dyDescent="0.2">
      <c r="O57006" s="62"/>
    </row>
    <row r="57007" spans="15:15" x14ac:dyDescent="0.2">
      <c r="O57007" s="62"/>
    </row>
    <row r="57008" spans="15:15" x14ac:dyDescent="0.2">
      <c r="O57008" s="62"/>
    </row>
    <row r="57009" spans="15:15" x14ac:dyDescent="0.2">
      <c r="O57009" s="62"/>
    </row>
    <row r="57010" spans="15:15" x14ac:dyDescent="0.2">
      <c r="O57010" s="62"/>
    </row>
    <row r="57011" spans="15:15" x14ac:dyDescent="0.2">
      <c r="O57011" s="62"/>
    </row>
    <row r="57012" spans="15:15" x14ac:dyDescent="0.2">
      <c r="O57012" s="62"/>
    </row>
    <row r="57013" spans="15:15" x14ac:dyDescent="0.2">
      <c r="O57013" s="62"/>
    </row>
    <row r="57014" spans="15:15" x14ac:dyDescent="0.2">
      <c r="O57014" s="62"/>
    </row>
    <row r="57015" spans="15:15" x14ac:dyDescent="0.2">
      <c r="O57015" s="62"/>
    </row>
    <row r="57016" spans="15:15" x14ac:dyDescent="0.2">
      <c r="O57016" s="62"/>
    </row>
    <row r="57017" spans="15:15" x14ac:dyDescent="0.2">
      <c r="O57017" s="62"/>
    </row>
    <row r="57018" spans="15:15" x14ac:dyDescent="0.2">
      <c r="O57018" s="62"/>
    </row>
    <row r="57019" spans="15:15" x14ac:dyDescent="0.2">
      <c r="O57019" s="62"/>
    </row>
    <row r="57020" spans="15:15" x14ac:dyDescent="0.2">
      <c r="O57020" s="62"/>
    </row>
    <row r="57021" spans="15:15" x14ac:dyDescent="0.2">
      <c r="O57021" s="62"/>
    </row>
    <row r="57022" spans="15:15" x14ac:dyDescent="0.2">
      <c r="O57022" s="62"/>
    </row>
    <row r="57023" spans="15:15" x14ac:dyDescent="0.2">
      <c r="O57023" s="62"/>
    </row>
    <row r="57024" spans="15:15" x14ac:dyDescent="0.2">
      <c r="O57024" s="62"/>
    </row>
    <row r="57025" spans="15:15" x14ac:dyDescent="0.2">
      <c r="O57025" s="62"/>
    </row>
    <row r="57026" spans="15:15" x14ac:dyDescent="0.2">
      <c r="O57026" s="62"/>
    </row>
    <row r="57027" spans="15:15" x14ac:dyDescent="0.2">
      <c r="O57027" s="62"/>
    </row>
    <row r="57028" spans="15:15" x14ac:dyDescent="0.2">
      <c r="O57028" s="62"/>
    </row>
    <row r="57029" spans="15:15" x14ac:dyDescent="0.2">
      <c r="O57029" s="62"/>
    </row>
    <row r="57030" spans="15:15" x14ac:dyDescent="0.2">
      <c r="O57030" s="62"/>
    </row>
    <row r="57031" spans="15:15" x14ac:dyDescent="0.2">
      <c r="O57031" s="62"/>
    </row>
    <row r="57032" spans="15:15" x14ac:dyDescent="0.2">
      <c r="O57032" s="62"/>
    </row>
    <row r="57033" spans="15:15" x14ac:dyDescent="0.2">
      <c r="O57033" s="62"/>
    </row>
    <row r="57034" spans="15:15" x14ac:dyDescent="0.2">
      <c r="O57034" s="62"/>
    </row>
    <row r="57035" spans="15:15" x14ac:dyDescent="0.2">
      <c r="O57035" s="62"/>
    </row>
    <row r="57036" spans="15:15" x14ac:dyDescent="0.2">
      <c r="O57036" s="62"/>
    </row>
    <row r="57037" spans="15:15" x14ac:dyDescent="0.2">
      <c r="O57037" s="62"/>
    </row>
    <row r="57038" spans="15:15" x14ac:dyDescent="0.2">
      <c r="O57038" s="62"/>
    </row>
    <row r="57039" spans="15:15" x14ac:dyDescent="0.2">
      <c r="O57039" s="62"/>
    </row>
    <row r="57040" spans="15:15" x14ac:dyDescent="0.2">
      <c r="O57040" s="62"/>
    </row>
    <row r="57041" spans="15:15" x14ac:dyDescent="0.2">
      <c r="O57041" s="62"/>
    </row>
    <row r="57042" spans="15:15" x14ac:dyDescent="0.2">
      <c r="O57042" s="62"/>
    </row>
    <row r="57043" spans="15:15" x14ac:dyDescent="0.2">
      <c r="O57043" s="62"/>
    </row>
    <row r="57044" spans="15:15" x14ac:dyDescent="0.2">
      <c r="O57044" s="62"/>
    </row>
    <row r="57045" spans="15:15" x14ac:dyDescent="0.2">
      <c r="O57045" s="62"/>
    </row>
    <row r="57046" spans="15:15" x14ac:dyDescent="0.2">
      <c r="O57046" s="62"/>
    </row>
    <row r="57047" spans="15:15" x14ac:dyDescent="0.2">
      <c r="O57047" s="62"/>
    </row>
    <row r="57048" spans="15:15" x14ac:dyDescent="0.2">
      <c r="O57048" s="62"/>
    </row>
    <row r="57049" spans="15:15" x14ac:dyDescent="0.2">
      <c r="O57049" s="62"/>
    </row>
    <row r="57050" spans="15:15" x14ac:dyDescent="0.2">
      <c r="O57050" s="62"/>
    </row>
    <row r="57051" spans="15:15" x14ac:dyDescent="0.2">
      <c r="O57051" s="62"/>
    </row>
    <row r="57052" spans="15:15" x14ac:dyDescent="0.2">
      <c r="O57052" s="62"/>
    </row>
    <row r="57053" spans="15:15" x14ac:dyDescent="0.2">
      <c r="O57053" s="62"/>
    </row>
    <row r="57054" spans="15:15" x14ac:dyDescent="0.2">
      <c r="O57054" s="62"/>
    </row>
    <row r="57055" spans="15:15" x14ac:dyDescent="0.2">
      <c r="O57055" s="62"/>
    </row>
    <row r="57056" spans="15:15" x14ac:dyDescent="0.2">
      <c r="O57056" s="62"/>
    </row>
    <row r="57057" spans="15:15" x14ac:dyDescent="0.2">
      <c r="O57057" s="62"/>
    </row>
    <row r="57058" spans="15:15" x14ac:dyDescent="0.2">
      <c r="O57058" s="62"/>
    </row>
    <row r="57059" spans="15:15" x14ac:dyDescent="0.2">
      <c r="O57059" s="62"/>
    </row>
    <row r="57060" spans="15:15" x14ac:dyDescent="0.2">
      <c r="O57060" s="62"/>
    </row>
    <row r="57061" spans="15:15" x14ac:dyDescent="0.2">
      <c r="O57061" s="62"/>
    </row>
    <row r="57062" spans="15:15" x14ac:dyDescent="0.2">
      <c r="O57062" s="62"/>
    </row>
    <row r="57063" spans="15:15" x14ac:dyDescent="0.2">
      <c r="O57063" s="62"/>
    </row>
    <row r="57064" spans="15:15" x14ac:dyDescent="0.2">
      <c r="O57064" s="62"/>
    </row>
    <row r="57065" spans="15:15" x14ac:dyDescent="0.2">
      <c r="O57065" s="62"/>
    </row>
    <row r="57066" spans="15:15" x14ac:dyDescent="0.2">
      <c r="O57066" s="62"/>
    </row>
    <row r="57067" spans="15:15" x14ac:dyDescent="0.2">
      <c r="O57067" s="62"/>
    </row>
    <row r="57068" spans="15:15" x14ac:dyDescent="0.2">
      <c r="O57068" s="62"/>
    </row>
    <row r="57069" spans="15:15" x14ac:dyDescent="0.2">
      <c r="O57069" s="62"/>
    </row>
    <row r="57070" spans="15:15" x14ac:dyDescent="0.2">
      <c r="O57070" s="62"/>
    </row>
    <row r="57071" spans="15:15" x14ac:dyDescent="0.2">
      <c r="O57071" s="62"/>
    </row>
    <row r="57072" spans="15:15" x14ac:dyDescent="0.2">
      <c r="O57072" s="62"/>
    </row>
    <row r="57073" spans="15:15" x14ac:dyDescent="0.2">
      <c r="O57073" s="62"/>
    </row>
    <row r="57074" spans="15:15" x14ac:dyDescent="0.2">
      <c r="O57074" s="62"/>
    </row>
    <row r="57075" spans="15:15" x14ac:dyDescent="0.2">
      <c r="O57075" s="62"/>
    </row>
    <row r="57076" spans="15:15" x14ac:dyDescent="0.2">
      <c r="O57076" s="62"/>
    </row>
    <row r="57077" spans="15:15" x14ac:dyDescent="0.2">
      <c r="O57077" s="62"/>
    </row>
    <row r="57078" spans="15:15" x14ac:dyDescent="0.2">
      <c r="O57078" s="62"/>
    </row>
    <row r="57079" spans="15:15" x14ac:dyDescent="0.2">
      <c r="O57079" s="62"/>
    </row>
    <row r="57080" spans="15:15" x14ac:dyDescent="0.2">
      <c r="O57080" s="62"/>
    </row>
    <row r="57081" spans="15:15" x14ac:dyDescent="0.2">
      <c r="O57081" s="62"/>
    </row>
    <row r="57082" spans="15:15" x14ac:dyDescent="0.2">
      <c r="O57082" s="62"/>
    </row>
    <row r="57083" spans="15:15" x14ac:dyDescent="0.2">
      <c r="O57083" s="62"/>
    </row>
    <row r="57084" spans="15:15" x14ac:dyDescent="0.2">
      <c r="O57084" s="62"/>
    </row>
    <row r="57085" spans="15:15" x14ac:dyDescent="0.2">
      <c r="O57085" s="62"/>
    </row>
    <row r="57086" spans="15:15" x14ac:dyDescent="0.2">
      <c r="O57086" s="62"/>
    </row>
    <row r="57087" spans="15:15" x14ac:dyDescent="0.2">
      <c r="O57087" s="62"/>
    </row>
    <row r="57088" spans="15:15" x14ac:dyDescent="0.2">
      <c r="O57088" s="62"/>
    </row>
    <row r="57089" spans="15:15" x14ac:dyDescent="0.2">
      <c r="O57089" s="62"/>
    </row>
    <row r="57090" spans="15:15" x14ac:dyDescent="0.2">
      <c r="O57090" s="62"/>
    </row>
    <row r="57091" spans="15:15" x14ac:dyDescent="0.2">
      <c r="O57091" s="62"/>
    </row>
    <row r="57092" spans="15:15" x14ac:dyDescent="0.2">
      <c r="O57092" s="62"/>
    </row>
    <row r="57093" spans="15:15" x14ac:dyDescent="0.2">
      <c r="O57093" s="62"/>
    </row>
    <row r="57094" spans="15:15" x14ac:dyDescent="0.2">
      <c r="O57094" s="62"/>
    </row>
    <row r="57095" spans="15:15" x14ac:dyDescent="0.2">
      <c r="O57095" s="62"/>
    </row>
    <row r="57096" spans="15:15" x14ac:dyDescent="0.2">
      <c r="O57096" s="62"/>
    </row>
    <row r="57097" spans="15:15" x14ac:dyDescent="0.2">
      <c r="O57097" s="62"/>
    </row>
    <row r="57098" spans="15:15" x14ac:dyDescent="0.2">
      <c r="O57098" s="62"/>
    </row>
    <row r="57099" spans="15:15" x14ac:dyDescent="0.2">
      <c r="O57099" s="62"/>
    </row>
    <row r="57100" spans="15:15" x14ac:dyDescent="0.2">
      <c r="O57100" s="62"/>
    </row>
    <row r="57101" spans="15:15" x14ac:dyDescent="0.2">
      <c r="O57101" s="62"/>
    </row>
    <row r="57102" spans="15:15" x14ac:dyDescent="0.2">
      <c r="O57102" s="62"/>
    </row>
    <row r="57103" spans="15:15" x14ac:dyDescent="0.2">
      <c r="O57103" s="62"/>
    </row>
    <row r="57104" spans="15:15" x14ac:dyDescent="0.2">
      <c r="O57104" s="62"/>
    </row>
    <row r="57105" spans="15:15" x14ac:dyDescent="0.2">
      <c r="O57105" s="62"/>
    </row>
    <row r="57106" spans="15:15" x14ac:dyDescent="0.2">
      <c r="O57106" s="62"/>
    </row>
    <row r="57107" spans="15:15" x14ac:dyDescent="0.2">
      <c r="O57107" s="62"/>
    </row>
    <row r="57108" spans="15:15" x14ac:dyDescent="0.2">
      <c r="O57108" s="62"/>
    </row>
    <row r="57109" spans="15:15" x14ac:dyDescent="0.2">
      <c r="O57109" s="62"/>
    </row>
    <row r="57110" spans="15:15" x14ac:dyDescent="0.2">
      <c r="O57110" s="62"/>
    </row>
    <row r="57111" spans="15:15" x14ac:dyDescent="0.2">
      <c r="O57111" s="62"/>
    </row>
    <row r="57112" spans="15:15" x14ac:dyDescent="0.2">
      <c r="O57112" s="62"/>
    </row>
    <row r="57113" spans="15:15" x14ac:dyDescent="0.2">
      <c r="O57113" s="62"/>
    </row>
    <row r="57114" spans="15:15" x14ac:dyDescent="0.2">
      <c r="O57114" s="62"/>
    </row>
    <row r="57115" spans="15:15" x14ac:dyDescent="0.2">
      <c r="O57115" s="62"/>
    </row>
    <row r="57116" spans="15:15" x14ac:dyDescent="0.2">
      <c r="O57116" s="62"/>
    </row>
    <row r="57117" spans="15:15" x14ac:dyDescent="0.2">
      <c r="O57117" s="62"/>
    </row>
    <row r="57118" spans="15:15" x14ac:dyDescent="0.2">
      <c r="O57118" s="62"/>
    </row>
    <row r="57119" spans="15:15" x14ac:dyDescent="0.2">
      <c r="O57119" s="62"/>
    </row>
    <row r="57120" spans="15:15" x14ac:dyDescent="0.2">
      <c r="O57120" s="62"/>
    </row>
    <row r="57121" spans="15:15" x14ac:dyDescent="0.2">
      <c r="O57121" s="62"/>
    </row>
    <row r="57122" spans="15:15" x14ac:dyDescent="0.2">
      <c r="O57122" s="62"/>
    </row>
    <row r="57123" spans="15:15" x14ac:dyDescent="0.2">
      <c r="O57123" s="62"/>
    </row>
    <row r="57124" spans="15:15" x14ac:dyDescent="0.2">
      <c r="O57124" s="62"/>
    </row>
    <row r="57125" spans="15:15" x14ac:dyDescent="0.2">
      <c r="O57125" s="62"/>
    </row>
    <row r="57126" spans="15:15" x14ac:dyDescent="0.2">
      <c r="O57126" s="62"/>
    </row>
    <row r="57127" spans="15:15" x14ac:dyDescent="0.2">
      <c r="O57127" s="62"/>
    </row>
    <row r="57128" spans="15:15" x14ac:dyDescent="0.2">
      <c r="O57128" s="62"/>
    </row>
    <row r="57129" spans="15:15" x14ac:dyDescent="0.2">
      <c r="O57129" s="62"/>
    </row>
    <row r="57130" spans="15:15" x14ac:dyDescent="0.2">
      <c r="O57130" s="62"/>
    </row>
    <row r="57131" spans="15:15" x14ac:dyDescent="0.2">
      <c r="O57131" s="62"/>
    </row>
    <row r="57132" spans="15:15" x14ac:dyDescent="0.2">
      <c r="O57132" s="62"/>
    </row>
    <row r="57133" spans="15:15" x14ac:dyDescent="0.2">
      <c r="O57133" s="62"/>
    </row>
    <row r="57134" spans="15:15" x14ac:dyDescent="0.2">
      <c r="O57134" s="62"/>
    </row>
    <row r="57135" spans="15:15" x14ac:dyDescent="0.2">
      <c r="O57135" s="62"/>
    </row>
    <row r="57136" spans="15:15" x14ac:dyDescent="0.2">
      <c r="O57136" s="62"/>
    </row>
    <row r="57137" spans="15:15" x14ac:dyDescent="0.2">
      <c r="O57137" s="62"/>
    </row>
    <row r="57138" spans="15:15" x14ac:dyDescent="0.2">
      <c r="O57138" s="62"/>
    </row>
    <row r="57139" spans="15:15" x14ac:dyDescent="0.2">
      <c r="O57139" s="62"/>
    </row>
    <row r="57140" spans="15:15" x14ac:dyDescent="0.2">
      <c r="O57140" s="62"/>
    </row>
    <row r="57141" spans="15:15" x14ac:dyDescent="0.2">
      <c r="O57141" s="62"/>
    </row>
    <row r="57142" spans="15:15" x14ac:dyDescent="0.2">
      <c r="O57142" s="62"/>
    </row>
    <row r="57143" spans="15:15" x14ac:dyDescent="0.2">
      <c r="O57143" s="62"/>
    </row>
    <row r="57144" spans="15:15" x14ac:dyDescent="0.2">
      <c r="O57144" s="62"/>
    </row>
    <row r="57145" spans="15:15" x14ac:dyDescent="0.2">
      <c r="O57145" s="62"/>
    </row>
    <row r="57146" spans="15:15" x14ac:dyDescent="0.2">
      <c r="O57146" s="62"/>
    </row>
    <row r="57147" spans="15:15" x14ac:dyDescent="0.2">
      <c r="O57147" s="62"/>
    </row>
    <row r="57148" spans="15:15" x14ac:dyDescent="0.2">
      <c r="O57148" s="62"/>
    </row>
    <row r="57149" spans="15:15" x14ac:dyDescent="0.2">
      <c r="O57149" s="62"/>
    </row>
    <row r="57150" spans="15:15" x14ac:dyDescent="0.2">
      <c r="O57150" s="62"/>
    </row>
    <row r="57151" spans="15:15" x14ac:dyDescent="0.2">
      <c r="O57151" s="62"/>
    </row>
    <row r="57152" spans="15:15" x14ac:dyDescent="0.2">
      <c r="O57152" s="62"/>
    </row>
    <row r="57153" spans="15:15" x14ac:dyDescent="0.2">
      <c r="O57153" s="62"/>
    </row>
    <row r="57154" spans="15:15" x14ac:dyDescent="0.2">
      <c r="O57154" s="62"/>
    </row>
    <row r="57155" spans="15:15" x14ac:dyDescent="0.2">
      <c r="O57155" s="62"/>
    </row>
    <row r="57156" spans="15:15" x14ac:dyDescent="0.2">
      <c r="O57156" s="62"/>
    </row>
    <row r="57157" spans="15:15" x14ac:dyDescent="0.2">
      <c r="O57157" s="62"/>
    </row>
    <row r="57158" spans="15:15" x14ac:dyDescent="0.2">
      <c r="O57158" s="62"/>
    </row>
    <row r="57159" spans="15:15" x14ac:dyDescent="0.2">
      <c r="O57159" s="62"/>
    </row>
    <row r="57160" spans="15:15" x14ac:dyDescent="0.2">
      <c r="O57160" s="62"/>
    </row>
    <row r="57161" spans="15:15" x14ac:dyDescent="0.2">
      <c r="O57161" s="62"/>
    </row>
    <row r="57162" spans="15:15" x14ac:dyDescent="0.2">
      <c r="O57162" s="62"/>
    </row>
    <row r="57163" spans="15:15" x14ac:dyDescent="0.2">
      <c r="O57163" s="62"/>
    </row>
    <row r="57164" spans="15:15" x14ac:dyDescent="0.2">
      <c r="O57164" s="62"/>
    </row>
    <row r="57165" spans="15:15" x14ac:dyDescent="0.2">
      <c r="O57165" s="62"/>
    </row>
    <row r="57166" spans="15:15" x14ac:dyDescent="0.2">
      <c r="O57166" s="62"/>
    </row>
    <row r="57167" spans="15:15" x14ac:dyDescent="0.2">
      <c r="O57167" s="62"/>
    </row>
    <row r="57168" spans="15:15" x14ac:dyDescent="0.2">
      <c r="O57168" s="62"/>
    </row>
    <row r="57169" spans="15:15" x14ac:dyDescent="0.2">
      <c r="O57169" s="62"/>
    </row>
    <row r="57170" spans="15:15" x14ac:dyDescent="0.2">
      <c r="O57170" s="62"/>
    </row>
    <row r="57171" spans="15:15" x14ac:dyDescent="0.2">
      <c r="O57171" s="62"/>
    </row>
    <row r="57172" spans="15:15" x14ac:dyDescent="0.2">
      <c r="O57172" s="62"/>
    </row>
    <row r="57173" spans="15:15" x14ac:dyDescent="0.2">
      <c r="O57173" s="62"/>
    </row>
    <row r="57174" spans="15:15" x14ac:dyDescent="0.2">
      <c r="O57174" s="62"/>
    </row>
    <row r="57175" spans="15:15" x14ac:dyDescent="0.2">
      <c r="O57175" s="62"/>
    </row>
    <row r="57176" spans="15:15" x14ac:dyDescent="0.2">
      <c r="O57176" s="62"/>
    </row>
    <row r="57177" spans="15:15" x14ac:dyDescent="0.2">
      <c r="O57177" s="62"/>
    </row>
    <row r="57178" spans="15:15" x14ac:dyDescent="0.2">
      <c r="O57178" s="62"/>
    </row>
    <row r="57179" spans="15:15" x14ac:dyDescent="0.2">
      <c r="O57179" s="62"/>
    </row>
    <row r="57180" spans="15:15" x14ac:dyDescent="0.2">
      <c r="O57180" s="62"/>
    </row>
    <row r="57181" spans="15:15" x14ac:dyDescent="0.2">
      <c r="O57181" s="62"/>
    </row>
    <row r="57182" spans="15:15" x14ac:dyDescent="0.2">
      <c r="O57182" s="62"/>
    </row>
    <row r="57183" spans="15:15" x14ac:dyDescent="0.2">
      <c r="O57183" s="62"/>
    </row>
    <row r="57184" spans="15:15" x14ac:dyDescent="0.2">
      <c r="O57184" s="62"/>
    </row>
    <row r="57185" spans="15:15" x14ac:dyDescent="0.2">
      <c r="O57185" s="62"/>
    </row>
    <row r="57186" spans="15:15" x14ac:dyDescent="0.2">
      <c r="O57186" s="62"/>
    </row>
    <row r="57187" spans="15:15" x14ac:dyDescent="0.2">
      <c r="O57187" s="62"/>
    </row>
    <row r="57188" spans="15:15" x14ac:dyDescent="0.2">
      <c r="O57188" s="62"/>
    </row>
    <row r="57189" spans="15:15" x14ac:dyDescent="0.2">
      <c r="O57189" s="62"/>
    </row>
    <row r="57190" spans="15:15" x14ac:dyDescent="0.2">
      <c r="O57190" s="62"/>
    </row>
    <row r="57191" spans="15:15" x14ac:dyDescent="0.2">
      <c r="O57191" s="62"/>
    </row>
    <row r="57192" spans="15:15" x14ac:dyDescent="0.2">
      <c r="O57192" s="62"/>
    </row>
    <row r="57193" spans="15:15" x14ac:dyDescent="0.2">
      <c r="O57193" s="62"/>
    </row>
    <row r="57194" spans="15:15" x14ac:dyDescent="0.2">
      <c r="O57194" s="62"/>
    </row>
    <row r="57195" spans="15:15" x14ac:dyDescent="0.2">
      <c r="O57195" s="62"/>
    </row>
    <row r="57196" spans="15:15" x14ac:dyDescent="0.2">
      <c r="O57196" s="62"/>
    </row>
    <row r="57197" spans="15:15" x14ac:dyDescent="0.2">
      <c r="O57197" s="62"/>
    </row>
    <row r="57198" spans="15:15" x14ac:dyDescent="0.2">
      <c r="O57198" s="62"/>
    </row>
    <row r="57199" spans="15:15" x14ac:dyDescent="0.2">
      <c r="O57199" s="62"/>
    </row>
    <row r="57200" spans="15:15" x14ac:dyDescent="0.2">
      <c r="O57200" s="62"/>
    </row>
    <row r="57201" spans="15:15" x14ac:dyDescent="0.2">
      <c r="O57201" s="62"/>
    </row>
    <row r="57202" spans="15:15" x14ac:dyDescent="0.2">
      <c r="O57202" s="62"/>
    </row>
    <row r="57203" spans="15:15" x14ac:dyDescent="0.2">
      <c r="O57203" s="62"/>
    </row>
    <row r="57204" spans="15:15" x14ac:dyDescent="0.2">
      <c r="O57204" s="62"/>
    </row>
    <row r="57205" spans="15:15" x14ac:dyDescent="0.2">
      <c r="O57205" s="62"/>
    </row>
    <row r="57206" spans="15:15" x14ac:dyDescent="0.2">
      <c r="O57206" s="62"/>
    </row>
    <row r="57207" spans="15:15" x14ac:dyDescent="0.2">
      <c r="O57207" s="62"/>
    </row>
    <row r="57208" spans="15:15" x14ac:dyDescent="0.2">
      <c r="O57208" s="62"/>
    </row>
    <row r="57209" spans="15:15" x14ac:dyDescent="0.2">
      <c r="O57209" s="62"/>
    </row>
    <row r="57210" spans="15:15" x14ac:dyDescent="0.2">
      <c r="O57210" s="62"/>
    </row>
    <row r="57211" spans="15:15" x14ac:dyDescent="0.2">
      <c r="O57211" s="62"/>
    </row>
    <row r="57212" spans="15:15" x14ac:dyDescent="0.2">
      <c r="O57212" s="62"/>
    </row>
    <row r="57213" spans="15:15" x14ac:dyDescent="0.2">
      <c r="O57213" s="62"/>
    </row>
    <row r="57214" spans="15:15" x14ac:dyDescent="0.2">
      <c r="O57214" s="62"/>
    </row>
    <row r="57215" spans="15:15" x14ac:dyDescent="0.2">
      <c r="O57215" s="62"/>
    </row>
    <row r="57216" spans="15:15" x14ac:dyDescent="0.2">
      <c r="O57216" s="62"/>
    </row>
    <row r="57217" spans="15:15" x14ac:dyDescent="0.2">
      <c r="O57217" s="62"/>
    </row>
    <row r="57218" spans="15:15" x14ac:dyDescent="0.2">
      <c r="O57218" s="62"/>
    </row>
    <row r="57219" spans="15:15" x14ac:dyDescent="0.2">
      <c r="O57219" s="62"/>
    </row>
    <row r="57220" spans="15:15" x14ac:dyDescent="0.2">
      <c r="O57220" s="62"/>
    </row>
    <row r="57221" spans="15:15" x14ac:dyDescent="0.2">
      <c r="O57221" s="62"/>
    </row>
    <row r="57222" spans="15:15" x14ac:dyDescent="0.2">
      <c r="O57222" s="62"/>
    </row>
    <row r="57223" spans="15:15" x14ac:dyDescent="0.2">
      <c r="O57223" s="62"/>
    </row>
    <row r="57224" spans="15:15" x14ac:dyDescent="0.2">
      <c r="O57224" s="62"/>
    </row>
    <row r="57225" spans="15:15" x14ac:dyDescent="0.2">
      <c r="O57225" s="62"/>
    </row>
    <row r="57226" spans="15:15" x14ac:dyDescent="0.2">
      <c r="O57226" s="62"/>
    </row>
    <row r="57227" spans="15:15" x14ac:dyDescent="0.2">
      <c r="O57227" s="62"/>
    </row>
    <row r="57228" spans="15:15" x14ac:dyDescent="0.2">
      <c r="O57228" s="62"/>
    </row>
    <row r="57229" spans="15:15" x14ac:dyDescent="0.2">
      <c r="O57229" s="62"/>
    </row>
    <row r="57230" spans="15:15" x14ac:dyDescent="0.2">
      <c r="O57230" s="62"/>
    </row>
    <row r="57231" spans="15:15" x14ac:dyDescent="0.2">
      <c r="O57231" s="62"/>
    </row>
    <row r="57232" spans="15:15" x14ac:dyDescent="0.2">
      <c r="O57232" s="62"/>
    </row>
    <row r="57233" spans="15:15" x14ac:dyDescent="0.2">
      <c r="O57233" s="62"/>
    </row>
    <row r="57234" spans="15:15" x14ac:dyDescent="0.2">
      <c r="O57234" s="62"/>
    </row>
    <row r="57235" spans="15:15" x14ac:dyDescent="0.2">
      <c r="O57235" s="62"/>
    </row>
    <row r="57236" spans="15:15" x14ac:dyDescent="0.2">
      <c r="O57236" s="62"/>
    </row>
    <row r="57237" spans="15:15" x14ac:dyDescent="0.2">
      <c r="O57237" s="62"/>
    </row>
    <row r="57238" spans="15:15" x14ac:dyDescent="0.2">
      <c r="O57238" s="62"/>
    </row>
    <row r="57239" spans="15:15" x14ac:dyDescent="0.2">
      <c r="O57239" s="62"/>
    </row>
    <row r="57240" spans="15:15" x14ac:dyDescent="0.2">
      <c r="O57240" s="62"/>
    </row>
    <row r="57241" spans="15:15" x14ac:dyDescent="0.2">
      <c r="O57241" s="62"/>
    </row>
    <row r="57242" spans="15:15" x14ac:dyDescent="0.2">
      <c r="O57242" s="62"/>
    </row>
    <row r="57243" spans="15:15" x14ac:dyDescent="0.2">
      <c r="O57243" s="62"/>
    </row>
    <row r="57244" spans="15:15" x14ac:dyDescent="0.2">
      <c r="O57244" s="62"/>
    </row>
    <row r="57245" spans="15:15" x14ac:dyDescent="0.2">
      <c r="O57245" s="62"/>
    </row>
    <row r="57246" spans="15:15" x14ac:dyDescent="0.2">
      <c r="O57246" s="62"/>
    </row>
    <row r="57247" spans="15:15" x14ac:dyDescent="0.2">
      <c r="O57247" s="62"/>
    </row>
    <row r="57248" spans="15:15" x14ac:dyDescent="0.2">
      <c r="O57248" s="62"/>
    </row>
    <row r="57249" spans="15:15" x14ac:dyDescent="0.2">
      <c r="O57249" s="62"/>
    </row>
    <row r="57250" spans="15:15" x14ac:dyDescent="0.2">
      <c r="O57250" s="62"/>
    </row>
    <row r="57251" spans="15:15" x14ac:dyDescent="0.2">
      <c r="O57251" s="62"/>
    </row>
    <row r="57252" spans="15:15" x14ac:dyDescent="0.2">
      <c r="O57252" s="62"/>
    </row>
    <row r="57253" spans="15:15" x14ac:dyDescent="0.2">
      <c r="O57253" s="62"/>
    </row>
    <row r="57254" spans="15:15" x14ac:dyDescent="0.2">
      <c r="O57254" s="62"/>
    </row>
    <row r="57255" spans="15:15" x14ac:dyDescent="0.2">
      <c r="O57255" s="62"/>
    </row>
    <row r="57256" spans="15:15" x14ac:dyDescent="0.2">
      <c r="O57256" s="62"/>
    </row>
    <row r="57257" spans="15:15" x14ac:dyDescent="0.2">
      <c r="O57257" s="62"/>
    </row>
    <row r="57258" spans="15:15" x14ac:dyDescent="0.2">
      <c r="O57258" s="62"/>
    </row>
    <row r="57259" spans="15:15" x14ac:dyDescent="0.2">
      <c r="O57259" s="62"/>
    </row>
    <row r="57260" spans="15:15" x14ac:dyDescent="0.2">
      <c r="O57260" s="62"/>
    </row>
    <row r="57261" spans="15:15" x14ac:dyDescent="0.2">
      <c r="O57261" s="62"/>
    </row>
    <row r="57262" spans="15:15" x14ac:dyDescent="0.2">
      <c r="O57262" s="62"/>
    </row>
    <row r="57263" spans="15:15" x14ac:dyDescent="0.2">
      <c r="O57263" s="62"/>
    </row>
    <row r="57264" spans="15:15" x14ac:dyDescent="0.2">
      <c r="O57264" s="62"/>
    </row>
    <row r="57265" spans="15:15" x14ac:dyDescent="0.2">
      <c r="O57265" s="62"/>
    </row>
    <row r="57266" spans="15:15" x14ac:dyDescent="0.2">
      <c r="O57266" s="62"/>
    </row>
    <row r="57267" spans="15:15" x14ac:dyDescent="0.2">
      <c r="O57267" s="62"/>
    </row>
    <row r="57268" spans="15:15" x14ac:dyDescent="0.2">
      <c r="O57268" s="62"/>
    </row>
    <row r="57269" spans="15:15" x14ac:dyDescent="0.2">
      <c r="O57269" s="62"/>
    </row>
    <row r="57270" spans="15:15" x14ac:dyDescent="0.2">
      <c r="O57270" s="62"/>
    </row>
    <row r="57271" spans="15:15" x14ac:dyDescent="0.2">
      <c r="O57271" s="62"/>
    </row>
    <row r="57272" spans="15:15" x14ac:dyDescent="0.2">
      <c r="O57272" s="62"/>
    </row>
    <row r="57273" spans="15:15" x14ac:dyDescent="0.2">
      <c r="O57273" s="62"/>
    </row>
    <row r="57274" spans="15:15" x14ac:dyDescent="0.2">
      <c r="O57274" s="62"/>
    </row>
    <row r="57275" spans="15:15" x14ac:dyDescent="0.2">
      <c r="O57275" s="62"/>
    </row>
    <row r="57276" spans="15:15" x14ac:dyDescent="0.2">
      <c r="O57276" s="62"/>
    </row>
    <row r="57277" spans="15:15" x14ac:dyDescent="0.2">
      <c r="O57277" s="62"/>
    </row>
    <row r="57278" spans="15:15" x14ac:dyDescent="0.2">
      <c r="O57278" s="62"/>
    </row>
    <row r="57279" spans="15:15" x14ac:dyDescent="0.2">
      <c r="O57279" s="62"/>
    </row>
    <row r="57280" spans="15:15" x14ac:dyDescent="0.2">
      <c r="O57280" s="62"/>
    </row>
    <row r="57281" spans="15:15" x14ac:dyDescent="0.2">
      <c r="O57281" s="62"/>
    </row>
    <row r="57282" spans="15:15" x14ac:dyDescent="0.2">
      <c r="O57282" s="62"/>
    </row>
    <row r="57283" spans="15:15" x14ac:dyDescent="0.2">
      <c r="O57283" s="62"/>
    </row>
    <row r="57284" spans="15:15" x14ac:dyDescent="0.2">
      <c r="O57284" s="62"/>
    </row>
    <row r="57285" spans="15:15" x14ac:dyDescent="0.2">
      <c r="O57285" s="62"/>
    </row>
    <row r="57286" spans="15:15" x14ac:dyDescent="0.2">
      <c r="O57286" s="62"/>
    </row>
    <row r="57287" spans="15:15" x14ac:dyDescent="0.2">
      <c r="O57287" s="62"/>
    </row>
    <row r="57288" spans="15:15" x14ac:dyDescent="0.2">
      <c r="O57288" s="62"/>
    </row>
    <row r="57289" spans="15:15" x14ac:dyDescent="0.2">
      <c r="O57289" s="62"/>
    </row>
    <row r="57290" spans="15:15" x14ac:dyDescent="0.2">
      <c r="O57290" s="62"/>
    </row>
    <row r="57291" spans="15:15" x14ac:dyDescent="0.2">
      <c r="O57291" s="62"/>
    </row>
    <row r="57292" spans="15:15" x14ac:dyDescent="0.2">
      <c r="O57292" s="62"/>
    </row>
    <row r="57293" spans="15:15" x14ac:dyDescent="0.2">
      <c r="O57293" s="62"/>
    </row>
    <row r="57294" spans="15:15" x14ac:dyDescent="0.2">
      <c r="O57294" s="62"/>
    </row>
    <row r="57295" spans="15:15" x14ac:dyDescent="0.2">
      <c r="O57295" s="62"/>
    </row>
    <row r="57296" spans="15:15" x14ac:dyDescent="0.2">
      <c r="O57296" s="62"/>
    </row>
    <row r="57297" spans="15:15" x14ac:dyDescent="0.2">
      <c r="O57297" s="62"/>
    </row>
    <row r="57298" spans="15:15" x14ac:dyDescent="0.2">
      <c r="O57298" s="62"/>
    </row>
    <row r="57299" spans="15:15" x14ac:dyDescent="0.2">
      <c r="O57299" s="62"/>
    </row>
    <row r="57300" spans="15:15" x14ac:dyDescent="0.2">
      <c r="O57300" s="62"/>
    </row>
    <row r="57301" spans="15:15" x14ac:dyDescent="0.2">
      <c r="O57301" s="62"/>
    </row>
    <row r="57302" spans="15:15" x14ac:dyDescent="0.2">
      <c r="O57302" s="62"/>
    </row>
    <row r="57303" spans="15:15" x14ac:dyDescent="0.2">
      <c r="O57303" s="62"/>
    </row>
    <row r="57304" spans="15:15" x14ac:dyDescent="0.2">
      <c r="O57304" s="62"/>
    </row>
    <row r="57305" spans="15:15" x14ac:dyDescent="0.2">
      <c r="O57305" s="62"/>
    </row>
    <row r="57306" spans="15:15" x14ac:dyDescent="0.2">
      <c r="O57306" s="62"/>
    </row>
    <row r="57307" spans="15:15" x14ac:dyDescent="0.2">
      <c r="O57307" s="62"/>
    </row>
    <row r="57308" spans="15:15" x14ac:dyDescent="0.2">
      <c r="O57308" s="62"/>
    </row>
    <row r="57309" spans="15:15" x14ac:dyDescent="0.2">
      <c r="O57309" s="62"/>
    </row>
    <row r="57310" spans="15:15" x14ac:dyDescent="0.2">
      <c r="O57310" s="62"/>
    </row>
    <row r="57311" spans="15:15" x14ac:dyDescent="0.2">
      <c r="O57311" s="62"/>
    </row>
    <row r="57312" spans="15:15" x14ac:dyDescent="0.2">
      <c r="O57312" s="62"/>
    </row>
    <row r="57313" spans="15:15" x14ac:dyDescent="0.2">
      <c r="O57313" s="62"/>
    </row>
    <row r="57314" spans="15:15" x14ac:dyDescent="0.2">
      <c r="O57314" s="62"/>
    </row>
    <row r="57315" spans="15:15" x14ac:dyDescent="0.2">
      <c r="O57315" s="62"/>
    </row>
    <row r="57316" spans="15:15" x14ac:dyDescent="0.2">
      <c r="O57316" s="62"/>
    </row>
    <row r="57317" spans="15:15" x14ac:dyDescent="0.2">
      <c r="O57317" s="62"/>
    </row>
    <row r="57318" spans="15:15" x14ac:dyDescent="0.2">
      <c r="O57318" s="62"/>
    </row>
    <row r="57319" spans="15:15" x14ac:dyDescent="0.2">
      <c r="O57319" s="62"/>
    </row>
    <row r="57320" spans="15:15" x14ac:dyDescent="0.2">
      <c r="O57320" s="62"/>
    </row>
    <row r="57321" spans="15:15" x14ac:dyDescent="0.2">
      <c r="O57321" s="62"/>
    </row>
    <row r="57322" spans="15:15" x14ac:dyDescent="0.2">
      <c r="O57322" s="62"/>
    </row>
    <row r="57323" spans="15:15" x14ac:dyDescent="0.2">
      <c r="O57323" s="62"/>
    </row>
    <row r="57324" spans="15:15" x14ac:dyDescent="0.2">
      <c r="O57324" s="62"/>
    </row>
    <row r="57325" spans="15:15" x14ac:dyDescent="0.2">
      <c r="O57325" s="62"/>
    </row>
    <row r="57326" spans="15:15" x14ac:dyDescent="0.2">
      <c r="O57326" s="62"/>
    </row>
    <row r="57327" spans="15:15" x14ac:dyDescent="0.2">
      <c r="O57327" s="62"/>
    </row>
    <row r="57328" spans="15:15" x14ac:dyDescent="0.2">
      <c r="O57328" s="62"/>
    </row>
    <row r="57329" spans="15:15" x14ac:dyDescent="0.2">
      <c r="O57329" s="62"/>
    </row>
    <row r="57330" spans="15:15" x14ac:dyDescent="0.2">
      <c r="O57330" s="62"/>
    </row>
    <row r="57331" spans="15:15" x14ac:dyDescent="0.2">
      <c r="O57331" s="62"/>
    </row>
    <row r="57332" spans="15:15" x14ac:dyDescent="0.2">
      <c r="O57332" s="62"/>
    </row>
    <row r="57333" spans="15:15" x14ac:dyDescent="0.2">
      <c r="O57333" s="62"/>
    </row>
    <row r="57334" spans="15:15" x14ac:dyDescent="0.2">
      <c r="O57334" s="62"/>
    </row>
    <row r="57335" spans="15:15" x14ac:dyDescent="0.2">
      <c r="O57335" s="62"/>
    </row>
    <row r="57336" spans="15:15" x14ac:dyDescent="0.2">
      <c r="O57336" s="62"/>
    </row>
    <row r="57337" spans="15:15" x14ac:dyDescent="0.2">
      <c r="O57337" s="62"/>
    </row>
    <row r="57338" spans="15:15" x14ac:dyDescent="0.2">
      <c r="O57338" s="62"/>
    </row>
    <row r="57339" spans="15:15" x14ac:dyDescent="0.2">
      <c r="O57339" s="62"/>
    </row>
    <row r="57340" spans="15:15" x14ac:dyDescent="0.2">
      <c r="O57340" s="62"/>
    </row>
    <row r="57341" spans="15:15" x14ac:dyDescent="0.2">
      <c r="O57341" s="62"/>
    </row>
    <row r="57342" spans="15:15" x14ac:dyDescent="0.2">
      <c r="O57342" s="62"/>
    </row>
    <row r="57343" spans="15:15" x14ac:dyDescent="0.2">
      <c r="O57343" s="62"/>
    </row>
    <row r="57344" spans="15:15" x14ac:dyDescent="0.2">
      <c r="O57344" s="62"/>
    </row>
    <row r="57345" spans="15:15" x14ac:dyDescent="0.2">
      <c r="O57345" s="62"/>
    </row>
    <row r="57346" spans="15:15" x14ac:dyDescent="0.2">
      <c r="O57346" s="62"/>
    </row>
    <row r="57347" spans="15:15" x14ac:dyDescent="0.2">
      <c r="O57347" s="62"/>
    </row>
    <row r="57348" spans="15:15" x14ac:dyDescent="0.2">
      <c r="O57348" s="62"/>
    </row>
    <row r="57349" spans="15:15" x14ac:dyDescent="0.2">
      <c r="O57349" s="62"/>
    </row>
    <row r="57350" spans="15:15" x14ac:dyDescent="0.2">
      <c r="O57350" s="62"/>
    </row>
    <row r="57351" spans="15:15" x14ac:dyDescent="0.2">
      <c r="O57351" s="62"/>
    </row>
    <row r="57352" spans="15:15" x14ac:dyDescent="0.2">
      <c r="O57352" s="62"/>
    </row>
    <row r="57353" spans="15:15" x14ac:dyDescent="0.2">
      <c r="O57353" s="62"/>
    </row>
    <row r="57354" spans="15:15" x14ac:dyDescent="0.2">
      <c r="O57354" s="62"/>
    </row>
    <row r="57355" spans="15:15" x14ac:dyDescent="0.2">
      <c r="O57355" s="62"/>
    </row>
    <row r="57356" spans="15:15" x14ac:dyDescent="0.2">
      <c r="O57356" s="62"/>
    </row>
    <row r="57357" spans="15:15" x14ac:dyDescent="0.2">
      <c r="O57357" s="62"/>
    </row>
    <row r="57358" spans="15:15" x14ac:dyDescent="0.2">
      <c r="O57358" s="62"/>
    </row>
    <row r="57359" spans="15:15" x14ac:dyDescent="0.2">
      <c r="O57359" s="62"/>
    </row>
    <row r="57360" spans="15:15" x14ac:dyDescent="0.2">
      <c r="O57360" s="62"/>
    </row>
    <row r="57361" spans="15:15" x14ac:dyDescent="0.2">
      <c r="O57361" s="62"/>
    </row>
    <row r="57362" spans="15:15" x14ac:dyDescent="0.2">
      <c r="O57362" s="62"/>
    </row>
    <row r="57363" spans="15:15" x14ac:dyDescent="0.2">
      <c r="O57363" s="62"/>
    </row>
    <row r="57364" spans="15:15" x14ac:dyDescent="0.2">
      <c r="O57364" s="62"/>
    </row>
    <row r="57365" spans="15:15" x14ac:dyDescent="0.2">
      <c r="O57365" s="62"/>
    </row>
    <row r="57366" spans="15:15" x14ac:dyDescent="0.2">
      <c r="O57366" s="62"/>
    </row>
    <row r="57367" spans="15:15" x14ac:dyDescent="0.2">
      <c r="O57367" s="62"/>
    </row>
    <row r="57368" spans="15:15" x14ac:dyDescent="0.2">
      <c r="O57368" s="62"/>
    </row>
    <row r="57369" spans="15:15" x14ac:dyDescent="0.2">
      <c r="O57369" s="62"/>
    </row>
    <row r="57370" spans="15:15" x14ac:dyDescent="0.2">
      <c r="O57370" s="62"/>
    </row>
    <row r="57371" spans="15:15" x14ac:dyDescent="0.2">
      <c r="O57371" s="62"/>
    </row>
    <row r="57372" spans="15:15" x14ac:dyDescent="0.2">
      <c r="O57372" s="62"/>
    </row>
    <row r="57373" spans="15:15" x14ac:dyDescent="0.2">
      <c r="O57373" s="62"/>
    </row>
    <row r="57374" spans="15:15" x14ac:dyDescent="0.2">
      <c r="O57374" s="62"/>
    </row>
    <row r="57375" spans="15:15" x14ac:dyDescent="0.2">
      <c r="O57375" s="62"/>
    </row>
    <row r="57376" spans="15:15" x14ac:dyDescent="0.2">
      <c r="O57376" s="62"/>
    </row>
    <row r="57377" spans="15:15" x14ac:dyDescent="0.2">
      <c r="O57377" s="62"/>
    </row>
    <row r="57378" spans="15:15" x14ac:dyDescent="0.2">
      <c r="O57378" s="62"/>
    </row>
    <row r="57379" spans="15:15" x14ac:dyDescent="0.2">
      <c r="O57379" s="62"/>
    </row>
    <row r="57380" spans="15:15" x14ac:dyDescent="0.2">
      <c r="O57380" s="62"/>
    </row>
    <row r="57381" spans="15:15" x14ac:dyDescent="0.2">
      <c r="O57381" s="62"/>
    </row>
    <row r="57382" spans="15:15" x14ac:dyDescent="0.2">
      <c r="O57382" s="62"/>
    </row>
    <row r="57383" spans="15:15" x14ac:dyDescent="0.2">
      <c r="O57383" s="62"/>
    </row>
    <row r="57384" spans="15:15" x14ac:dyDescent="0.2">
      <c r="O57384" s="62"/>
    </row>
    <row r="57385" spans="15:15" x14ac:dyDescent="0.2">
      <c r="O57385" s="62"/>
    </row>
    <row r="57386" spans="15:15" x14ac:dyDescent="0.2">
      <c r="O57386" s="62"/>
    </row>
    <row r="57387" spans="15:15" x14ac:dyDescent="0.2">
      <c r="O57387" s="62"/>
    </row>
    <row r="57388" spans="15:15" x14ac:dyDescent="0.2">
      <c r="O57388" s="62"/>
    </row>
    <row r="57389" spans="15:15" x14ac:dyDescent="0.2">
      <c r="O57389" s="62"/>
    </row>
    <row r="57390" spans="15:15" x14ac:dyDescent="0.2">
      <c r="O57390" s="62"/>
    </row>
    <row r="57391" spans="15:15" x14ac:dyDescent="0.2">
      <c r="O57391" s="62"/>
    </row>
    <row r="57392" spans="15:15" x14ac:dyDescent="0.2">
      <c r="O57392" s="62"/>
    </row>
    <row r="57393" spans="15:15" x14ac:dyDescent="0.2">
      <c r="O57393" s="62"/>
    </row>
    <row r="57394" spans="15:15" x14ac:dyDescent="0.2">
      <c r="O57394" s="62"/>
    </row>
    <row r="57395" spans="15:15" x14ac:dyDescent="0.2">
      <c r="O57395" s="62"/>
    </row>
    <row r="57396" spans="15:15" x14ac:dyDescent="0.2">
      <c r="O57396" s="62"/>
    </row>
    <row r="57397" spans="15:15" x14ac:dyDescent="0.2">
      <c r="O57397" s="62"/>
    </row>
    <row r="57398" spans="15:15" x14ac:dyDescent="0.2">
      <c r="O57398" s="62"/>
    </row>
    <row r="57399" spans="15:15" x14ac:dyDescent="0.2">
      <c r="O57399" s="62"/>
    </row>
    <row r="57400" spans="15:15" x14ac:dyDescent="0.2">
      <c r="O57400" s="62"/>
    </row>
    <row r="57401" spans="15:15" x14ac:dyDescent="0.2">
      <c r="O57401" s="62"/>
    </row>
    <row r="57402" spans="15:15" x14ac:dyDescent="0.2">
      <c r="O57402" s="62"/>
    </row>
    <row r="57403" spans="15:15" x14ac:dyDescent="0.2">
      <c r="O57403" s="62"/>
    </row>
    <row r="57404" spans="15:15" x14ac:dyDescent="0.2">
      <c r="O57404" s="62"/>
    </row>
    <row r="57405" spans="15:15" x14ac:dyDescent="0.2">
      <c r="O57405" s="62"/>
    </row>
    <row r="57406" spans="15:15" x14ac:dyDescent="0.2">
      <c r="O57406" s="62"/>
    </row>
    <row r="57407" spans="15:15" x14ac:dyDescent="0.2">
      <c r="O57407" s="62"/>
    </row>
    <row r="57408" spans="15:15" x14ac:dyDescent="0.2">
      <c r="O57408" s="62"/>
    </row>
    <row r="57409" spans="15:15" x14ac:dyDescent="0.2">
      <c r="O57409" s="62"/>
    </row>
    <row r="57410" spans="15:15" x14ac:dyDescent="0.2">
      <c r="O57410" s="62"/>
    </row>
    <row r="57411" spans="15:15" x14ac:dyDescent="0.2">
      <c r="O57411" s="62"/>
    </row>
    <row r="57412" spans="15:15" x14ac:dyDescent="0.2">
      <c r="O57412" s="62"/>
    </row>
    <row r="57413" spans="15:15" x14ac:dyDescent="0.2">
      <c r="O57413" s="62"/>
    </row>
    <row r="57414" spans="15:15" x14ac:dyDescent="0.2">
      <c r="O57414" s="62"/>
    </row>
    <row r="57415" spans="15:15" x14ac:dyDescent="0.2">
      <c r="O57415" s="62"/>
    </row>
    <row r="57416" spans="15:15" x14ac:dyDescent="0.2">
      <c r="O57416" s="62"/>
    </row>
    <row r="57417" spans="15:15" x14ac:dyDescent="0.2">
      <c r="O57417" s="62"/>
    </row>
    <row r="57418" spans="15:15" x14ac:dyDescent="0.2">
      <c r="O57418" s="62"/>
    </row>
    <row r="57419" spans="15:15" x14ac:dyDescent="0.2">
      <c r="O57419" s="62"/>
    </row>
    <row r="57420" spans="15:15" x14ac:dyDescent="0.2">
      <c r="O57420" s="62"/>
    </row>
    <row r="57421" spans="15:15" x14ac:dyDescent="0.2">
      <c r="O57421" s="62"/>
    </row>
    <row r="57422" spans="15:15" x14ac:dyDescent="0.2">
      <c r="O57422" s="62"/>
    </row>
    <row r="57423" spans="15:15" x14ac:dyDescent="0.2">
      <c r="O57423" s="62"/>
    </row>
    <row r="57424" spans="15:15" x14ac:dyDescent="0.2">
      <c r="O57424" s="62"/>
    </row>
    <row r="57425" spans="15:15" x14ac:dyDescent="0.2">
      <c r="O57425" s="62"/>
    </row>
    <row r="57426" spans="15:15" x14ac:dyDescent="0.2">
      <c r="O57426" s="62"/>
    </row>
    <row r="57427" spans="15:15" x14ac:dyDescent="0.2">
      <c r="O57427" s="62"/>
    </row>
    <row r="57428" spans="15:15" x14ac:dyDescent="0.2">
      <c r="O57428" s="62"/>
    </row>
    <row r="57429" spans="15:15" x14ac:dyDescent="0.2">
      <c r="O57429" s="62"/>
    </row>
    <row r="57430" spans="15:15" x14ac:dyDescent="0.2">
      <c r="O57430" s="62"/>
    </row>
    <row r="57431" spans="15:15" x14ac:dyDescent="0.2">
      <c r="O57431" s="62"/>
    </row>
    <row r="57432" spans="15:15" x14ac:dyDescent="0.2">
      <c r="O57432" s="62"/>
    </row>
    <row r="57433" spans="15:15" x14ac:dyDescent="0.2">
      <c r="O57433" s="62"/>
    </row>
    <row r="57434" spans="15:15" x14ac:dyDescent="0.2">
      <c r="O57434" s="62"/>
    </row>
    <row r="57435" spans="15:15" x14ac:dyDescent="0.2">
      <c r="O57435" s="62"/>
    </row>
    <row r="57436" spans="15:15" x14ac:dyDescent="0.2">
      <c r="O57436" s="62"/>
    </row>
    <row r="57437" spans="15:15" x14ac:dyDescent="0.2">
      <c r="O57437" s="62"/>
    </row>
    <row r="57438" spans="15:15" x14ac:dyDescent="0.2">
      <c r="O57438" s="62"/>
    </row>
    <row r="57439" spans="15:15" x14ac:dyDescent="0.2">
      <c r="O57439" s="62"/>
    </row>
    <row r="57440" spans="15:15" x14ac:dyDescent="0.2">
      <c r="O57440" s="62"/>
    </row>
    <row r="57441" spans="15:15" x14ac:dyDescent="0.2">
      <c r="O57441" s="62"/>
    </row>
    <row r="57442" spans="15:15" x14ac:dyDescent="0.2">
      <c r="O57442" s="62"/>
    </row>
    <row r="57443" spans="15:15" x14ac:dyDescent="0.2">
      <c r="O57443" s="62"/>
    </row>
    <row r="57444" spans="15:15" x14ac:dyDescent="0.2">
      <c r="O57444" s="62"/>
    </row>
    <row r="57445" spans="15:15" x14ac:dyDescent="0.2">
      <c r="O57445" s="62"/>
    </row>
    <row r="57446" spans="15:15" x14ac:dyDescent="0.2">
      <c r="O57446" s="62"/>
    </row>
    <row r="57447" spans="15:15" x14ac:dyDescent="0.2">
      <c r="O57447" s="62"/>
    </row>
    <row r="57448" spans="15:15" x14ac:dyDescent="0.2">
      <c r="O57448" s="62"/>
    </row>
    <row r="57449" spans="15:15" x14ac:dyDescent="0.2">
      <c r="O57449" s="62"/>
    </row>
    <row r="57450" spans="15:15" x14ac:dyDescent="0.2">
      <c r="O57450" s="62"/>
    </row>
    <row r="57451" spans="15:15" x14ac:dyDescent="0.2">
      <c r="O57451" s="62"/>
    </row>
    <row r="57452" spans="15:15" x14ac:dyDescent="0.2">
      <c r="O57452" s="62"/>
    </row>
    <row r="57453" spans="15:15" x14ac:dyDescent="0.2">
      <c r="O57453" s="62"/>
    </row>
    <row r="57454" spans="15:15" x14ac:dyDescent="0.2">
      <c r="O57454" s="62"/>
    </row>
    <row r="57455" spans="15:15" x14ac:dyDescent="0.2">
      <c r="O57455" s="62"/>
    </row>
    <row r="57456" spans="15:15" x14ac:dyDescent="0.2">
      <c r="O57456" s="62"/>
    </row>
    <row r="57457" spans="15:15" x14ac:dyDescent="0.2">
      <c r="O57457" s="62"/>
    </row>
    <row r="57458" spans="15:15" x14ac:dyDescent="0.2">
      <c r="O57458" s="62"/>
    </row>
    <row r="57459" spans="15:15" x14ac:dyDescent="0.2">
      <c r="O57459" s="62"/>
    </row>
    <row r="57460" spans="15:15" x14ac:dyDescent="0.2">
      <c r="O57460" s="62"/>
    </row>
    <row r="57461" spans="15:15" x14ac:dyDescent="0.2">
      <c r="O57461" s="62"/>
    </row>
    <row r="57462" spans="15:15" x14ac:dyDescent="0.2">
      <c r="O57462" s="62"/>
    </row>
    <row r="57463" spans="15:15" x14ac:dyDescent="0.2">
      <c r="O57463" s="62"/>
    </row>
    <row r="57464" spans="15:15" x14ac:dyDescent="0.2">
      <c r="O57464" s="62"/>
    </row>
    <row r="57465" spans="15:15" x14ac:dyDescent="0.2">
      <c r="O57465" s="62"/>
    </row>
    <row r="57466" spans="15:15" x14ac:dyDescent="0.2">
      <c r="O57466" s="62"/>
    </row>
    <row r="57467" spans="15:15" x14ac:dyDescent="0.2">
      <c r="O57467" s="62"/>
    </row>
    <row r="57468" spans="15:15" x14ac:dyDescent="0.2">
      <c r="O57468" s="62"/>
    </row>
    <row r="57469" spans="15:15" x14ac:dyDescent="0.2">
      <c r="O57469" s="62"/>
    </row>
    <row r="57470" spans="15:15" x14ac:dyDescent="0.2">
      <c r="O57470" s="62"/>
    </row>
    <row r="57471" spans="15:15" x14ac:dyDescent="0.2">
      <c r="O57471" s="62"/>
    </row>
    <row r="57472" spans="15:15" x14ac:dyDescent="0.2">
      <c r="O57472" s="62"/>
    </row>
    <row r="57473" spans="15:15" x14ac:dyDescent="0.2">
      <c r="O57473" s="62"/>
    </row>
    <row r="57474" spans="15:15" x14ac:dyDescent="0.2">
      <c r="O57474" s="62"/>
    </row>
    <row r="57475" spans="15:15" x14ac:dyDescent="0.2">
      <c r="O57475" s="62"/>
    </row>
    <row r="57476" spans="15:15" x14ac:dyDescent="0.2">
      <c r="O57476" s="62"/>
    </row>
    <row r="57477" spans="15:15" x14ac:dyDescent="0.2">
      <c r="O57477" s="62"/>
    </row>
    <row r="57478" spans="15:15" x14ac:dyDescent="0.2">
      <c r="O57478" s="62"/>
    </row>
    <row r="57479" spans="15:15" x14ac:dyDescent="0.2">
      <c r="O57479" s="62"/>
    </row>
    <row r="57480" spans="15:15" x14ac:dyDescent="0.2">
      <c r="O57480" s="62"/>
    </row>
    <row r="57481" spans="15:15" x14ac:dyDescent="0.2">
      <c r="O57481" s="62"/>
    </row>
    <row r="57482" spans="15:15" x14ac:dyDescent="0.2">
      <c r="O57482" s="62"/>
    </row>
    <row r="57483" spans="15:15" x14ac:dyDescent="0.2">
      <c r="O57483" s="62"/>
    </row>
    <row r="57484" spans="15:15" x14ac:dyDescent="0.2">
      <c r="O57484" s="62"/>
    </row>
    <row r="57485" spans="15:15" x14ac:dyDescent="0.2">
      <c r="O57485" s="62"/>
    </row>
    <row r="57486" spans="15:15" x14ac:dyDescent="0.2">
      <c r="O57486" s="62"/>
    </row>
    <row r="57487" spans="15:15" x14ac:dyDescent="0.2">
      <c r="O57487" s="62"/>
    </row>
    <row r="57488" spans="15:15" x14ac:dyDescent="0.2">
      <c r="O57488" s="62"/>
    </row>
    <row r="57489" spans="15:15" x14ac:dyDescent="0.2">
      <c r="O57489" s="62"/>
    </row>
    <row r="57490" spans="15:15" x14ac:dyDescent="0.2">
      <c r="O57490" s="62"/>
    </row>
    <row r="57491" spans="15:15" x14ac:dyDescent="0.2">
      <c r="O57491" s="62"/>
    </row>
    <row r="57492" spans="15:15" x14ac:dyDescent="0.2">
      <c r="O57492" s="62"/>
    </row>
    <row r="57493" spans="15:15" x14ac:dyDescent="0.2">
      <c r="O57493" s="62"/>
    </row>
    <row r="57494" spans="15:15" x14ac:dyDescent="0.2">
      <c r="O57494" s="62"/>
    </row>
    <row r="57495" spans="15:15" x14ac:dyDescent="0.2">
      <c r="O57495" s="62"/>
    </row>
    <row r="57496" spans="15:15" x14ac:dyDescent="0.2">
      <c r="O57496" s="62"/>
    </row>
    <row r="57497" spans="15:15" x14ac:dyDescent="0.2">
      <c r="O57497" s="62"/>
    </row>
    <row r="57498" spans="15:15" x14ac:dyDescent="0.2">
      <c r="O57498" s="62"/>
    </row>
    <row r="57499" spans="15:15" x14ac:dyDescent="0.2">
      <c r="O57499" s="62"/>
    </row>
    <row r="57500" spans="15:15" x14ac:dyDescent="0.2">
      <c r="O57500" s="62"/>
    </row>
    <row r="57501" spans="15:15" x14ac:dyDescent="0.2">
      <c r="O57501" s="62"/>
    </row>
    <row r="57502" spans="15:15" x14ac:dyDescent="0.2">
      <c r="O57502" s="62"/>
    </row>
    <row r="57503" spans="15:15" x14ac:dyDescent="0.2">
      <c r="O57503" s="62"/>
    </row>
    <row r="57504" spans="15:15" x14ac:dyDescent="0.2">
      <c r="O57504" s="62"/>
    </row>
    <row r="57505" spans="15:15" x14ac:dyDescent="0.2">
      <c r="O57505" s="62"/>
    </row>
    <row r="57506" spans="15:15" x14ac:dyDescent="0.2">
      <c r="O57506" s="62"/>
    </row>
    <row r="57507" spans="15:15" x14ac:dyDescent="0.2">
      <c r="O57507" s="62"/>
    </row>
    <row r="57508" spans="15:15" x14ac:dyDescent="0.2">
      <c r="O57508" s="62"/>
    </row>
    <row r="57509" spans="15:15" x14ac:dyDescent="0.2">
      <c r="O57509" s="62"/>
    </row>
    <row r="57510" spans="15:15" x14ac:dyDescent="0.2">
      <c r="O57510" s="62"/>
    </row>
    <row r="57511" spans="15:15" x14ac:dyDescent="0.2">
      <c r="O57511" s="62"/>
    </row>
    <row r="57512" spans="15:15" x14ac:dyDescent="0.2">
      <c r="O57512" s="62"/>
    </row>
    <row r="57513" spans="15:15" x14ac:dyDescent="0.2">
      <c r="O57513" s="62"/>
    </row>
    <row r="57514" spans="15:15" x14ac:dyDescent="0.2">
      <c r="O57514" s="62"/>
    </row>
    <row r="57515" spans="15:15" x14ac:dyDescent="0.2">
      <c r="O57515" s="62"/>
    </row>
    <row r="57516" spans="15:15" x14ac:dyDescent="0.2">
      <c r="O57516" s="62"/>
    </row>
    <row r="57517" spans="15:15" x14ac:dyDescent="0.2">
      <c r="O57517" s="62"/>
    </row>
    <row r="57518" spans="15:15" x14ac:dyDescent="0.2">
      <c r="O57518" s="62"/>
    </row>
    <row r="57519" spans="15:15" x14ac:dyDescent="0.2">
      <c r="O57519" s="62"/>
    </row>
    <row r="57520" spans="15:15" x14ac:dyDescent="0.2">
      <c r="O57520" s="62"/>
    </row>
    <row r="57521" spans="15:15" x14ac:dyDescent="0.2">
      <c r="O57521" s="62"/>
    </row>
    <row r="57522" spans="15:15" x14ac:dyDescent="0.2">
      <c r="O57522" s="62"/>
    </row>
    <row r="57523" spans="15:15" x14ac:dyDescent="0.2">
      <c r="O57523" s="62"/>
    </row>
    <row r="57524" spans="15:15" x14ac:dyDescent="0.2">
      <c r="O57524" s="62"/>
    </row>
    <row r="57525" spans="15:15" x14ac:dyDescent="0.2">
      <c r="O57525" s="62"/>
    </row>
    <row r="57526" spans="15:15" x14ac:dyDescent="0.2">
      <c r="O57526" s="62"/>
    </row>
    <row r="57527" spans="15:15" x14ac:dyDescent="0.2">
      <c r="O57527" s="62"/>
    </row>
    <row r="57528" spans="15:15" x14ac:dyDescent="0.2">
      <c r="O57528" s="62"/>
    </row>
    <row r="57529" spans="15:15" x14ac:dyDescent="0.2">
      <c r="O57529" s="62"/>
    </row>
    <row r="57530" spans="15:15" x14ac:dyDescent="0.2">
      <c r="O57530" s="62"/>
    </row>
    <row r="57531" spans="15:15" x14ac:dyDescent="0.2">
      <c r="O57531" s="62"/>
    </row>
    <row r="57532" spans="15:15" x14ac:dyDescent="0.2">
      <c r="O57532" s="62"/>
    </row>
    <row r="57533" spans="15:15" x14ac:dyDescent="0.2">
      <c r="O57533" s="62"/>
    </row>
    <row r="57534" spans="15:15" x14ac:dyDescent="0.2">
      <c r="O57534" s="62"/>
    </row>
    <row r="57535" spans="15:15" x14ac:dyDescent="0.2">
      <c r="O57535" s="62"/>
    </row>
    <row r="57536" spans="15:15" x14ac:dyDescent="0.2">
      <c r="O57536" s="62"/>
    </row>
    <row r="57537" spans="15:15" x14ac:dyDescent="0.2">
      <c r="O57537" s="62"/>
    </row>
    <row r="57538" spans="15:15" x14ac:dyDescent="0.2">
      <c r="O57538" s="62"/>
    </row>
    <row r="57539" spans="15:15" x14ac:dyDescent="0.2">
      <c r="O57539" s="62"/>
    </row>
    <row r="57540" spans="15:15" x14ac:dyDescent="0.2">
      <c r="O57540" s="62"/>
    </row>
    <row r="57541" spans="15:15" x14ac:dyDescent="0.2">
      <c r="O57541" s="62"/>
    </row>
    <row r="57542" spans="15:15" x14ac:dyDescent="0.2">
      <c r="O57542" s="62"/>
    </row>
    <row r="57543" spans="15:15" x14ac:dyDescent="0.2">
      <c r="O57543" s="62"/>
    </row>
    <row r="57544" spans="15:15" x14ac:dyDescent="0.2">
      <c r="O57544" s="62"/>
    </row>
    <row r="57545" spans="15:15" x14ac:dyDescent="0.2">
      <c r="O57545" s="62"/>
    </row>
    <row r="57546" spans="15:15" x14ac:dyDescent="0.2">
      <c r="O57546" s="62"/>
    </row>
    <row r="57547" spans="15:15" x14ac:dyDescent="0.2">
      <c r="O57547" s="62"/>
    </row>
    <row r="57548" spans="15:15" x14ac:dyDescent="0.2">
      <c r="O57548" s="62"/>
    </row>
    <row r="57549" spans="15:15" x14ac:dyDescent="0.2">
      <c r="O57549" s="62"/>
    </row>
    <row r="57550" spans="15:15" x14ac:dyDescent="0.2">
      <c r="O57550" s="62"/>
    </row>
    <row r="57551" spans="15:15" x14ac:dyDescent="0.2">
      <c r="O57551" s="62"/>
    </row>
    <row r="57552" spans="15:15" x14ac:dyDescent="0.2">
      <c r="O57552" s="62"/>
    </row>
    <row r="57553" spans="15:15" x14ac:dyDescent="0.2">
      <c r="O57553" s="62"/>
    </row>
    <row r="57554" spans="15:15" x14ac:dyDescent="0.2">
      <c r="O57554" s="62"/>
    </row>
    <row r="57555" spans="15:15" x14ac:dyDescent="0.2">
      <c r="O57555" s="62"/>
    </row>
    <row r="57556" spans="15:15" x14ac:dyDescent="0.2">
      <c r="O57556" s="62"/>
    </row>
    <row r="57557" spans="15:15" x14ac:dyDescent="0.2">
      <c r="O57557" s="62"/>
    </row>
    <row r="57558" spans="15:15" x14ac:dyDescent="0.2">
      <c r="O57558" s="62"/>
    </row>
    <row r="57559" spans="15:15" x14ac:dyDescent="0.2">
      <c r="O57559" s="62"/>
    </row>
    <row r="57560" spans="15:15" x14ac:dyDescent="0.2">
      <c r="O57560" s="62"/>
    </row>
    <row r="57561" spans="15:15" x14ac:dyDescent="0.2">
      <c r="O57561" s="62"/>
    </row>
    <row r="57562" spans="15:15" x14ac:dyDescent="0.2">
      <c r="O57562" s="62"/>
    </row>
    <row r="57563" spans="15:15" x14ac:dyDescent="0.2">
      <c r="O57563" s="62"/>
    </row>
    <row r="57564" spans="15:15" x14ac:dyDescent="0.2">
      <c r="O57564" s="62"/>
    </row>
    <row r="57565" spans="15:15" x14ac:dyDescent="0.2">
      <c r="O57565" s="62"/>
    </row>
    <row r="57566" spans="15:15" x14ac:dyDescent="0.2">
      <c r="O57566" s="62"/>
    </row>
    <row r="57567" spans="15:15" x14ac:dyDescent="0.2">
      <c r="O57567" s="62"/>
    </row>
    <row r="57568" spans="15:15" x14ac:dyDescent="0.2">
      <c r="O57568" s="62"/>
    </row>
    <row r="57569" spans="15:15" x14ac:dyDescent="0.2">
      <c r="O57569" s="62"/>
    </row>
    <row r="57570" spans="15:15" x14ac:dyDescent="0.2">
      <c r="O57570" s="62"/>
    </row>
    <row r="57571" spans="15:15" x14ac:dyDescent="0.2">
      <c r="O57571" s="62"/>
    </row>
    <row r="57572" spans="15:15" x14ac:dyDescent="0.2">
      <c r="O57572" s="62"/>
    </row>
    <row r="57573" spans="15:15" x14ac:dyDescent="0.2">
      <c r="O57573" s="62"/>
    </row>
    <row r="57574" spans="15:15" x14ac:dyDescent="0.2">
      <c r="O57574" s="62"/>
    </row>
    <row r="57575" spans="15:15" x14ac:dyDescent="0.2">
      <c r="O57575" s="62"/>
    </row>
    <row r="57576" spans="15:15" x14ac:dyDescent="0.2">
      <c r="O57576" s="62"/>
    </row>
    <row r="57577" spans="15:15" x14ac:dyDescent="0.2">
      <c r="O57577" s="62"/>
    </row>
    <row r="57578" spans="15:15" x14ac:dyDescent="0.2">
      <c r="O57578" s="62"/>
    </row>
    <row r="57579" spans="15:15" x14ac:dyDescent="0.2">
      <c r="O57579" s="62"/>
    </row>
    <row r="57580" spans="15:15" x14ac:dyDescent="0.2">
      <c r="O57580" s="62"/>
    </row>
    <row r="57581" spans="15:15" x14ac:dyDescent="0.2">
      <c r="O57581" s="62"/>
    </row>
    <row r="57582" spans="15:15" x14ac:dyDescent="0.2">
      <c r="O57582" s="62"/>
    </row>
    <row r="57583" spans="15:15" x14ac:dyDescent="0.2">
      <c r="O57583" s="62"/>
    </row>
    <row r="57584" spans="15:15" x14ac:dyDescent="0.2">
      <c r="O57584" s="62"/>
    </row>
    <row r="57585" spans="15:15" x14ac:dyDescent="0.2">
      <c r="O57585" s="62"/>
    </row>
    <row r="57586" spans="15:15" x14ac:dyDescent="0.2">
      <c r="O57586" s="62"/>
    </row>
    <row r="57587" spans="15:15" x14ac:dyDescent="0.2">
      <c r="O57587" s="62"/>
    </row>
    <row r="57588" spans="15:15" x14ac:dyDescent="0.2">
      <c r="O57588" s="62"/>
    </row>
    <row r="57589" spans="15:15" x14ac:dyDescent="0.2">
      <c r="O57589" s="62"/>
    </row>
    <row r="57590" spans="15:15" x14ac:dyDescent="0.2">
      <c r="O57590" s="62"/>
    </row>
    <row r="57591" spans="15:15" x14ac:dyDescent="0.2">
      <c r="O57591" s="62"/>
    </row>
    <row r="57592" spans="15:15" x14ac:dyDescent="0.2">
      <c r="O57592" s="62"/>
    </row>
    <row r="57593" spans="15:15" x14ac:dyDescent="0.2">
      <c r="O57593" s="62"/>
    </row>
    <row r="57594" spans="15:15" x14ac:dyDescent="0.2">
      <c r="O57594" s="62"/>
    </row>
    <row r="57595" spans="15:15" x14ac:dyDescent="0.2">
      <c r="O57595" s="62"/>
    </row>
    <row r="57596" spans="15:15" x14ac:dyDescent="0.2">
      <c r="O57596" s="62"/>
    </row>
    <row r="57597" spans="15:15" x14ac:dyDescent="0.2">
      <c r="O57597" s="62"/>
    </row>
    <row r="57598" spans="15:15" x14ac:dyDescent="0.2">
      <c r="O57598" s="62"/>
    </row>
    <row r="57599" spans="15:15" x14ac:dyDescent="0.2">
      <c r="O57599" s="62"/>
    </row>
    <row r="57600" spans="15:15" x14ac:dyDescent="0.2">
      <c r="O57600" s="62"/>
    </row>
    <row r="57601" spans="15:15" x14ac:dyDescent="0.2">
      <c r="O57601" s="62"/>
    </row>
    <row r="57602" spans="15:15" x14ac:dyDescent="0.2">
      <c r="O57602" s="62"/>
    </row>
    <row r="57603" spans="15:15" x14ac:dyDescent="0.2">
      <c r="O57603" s="62"/>
    </row>
    <row r="57604" spans="15:15" x14ac:dyDescent="0.2">
      <c r="O57604" s="62"/>
    </row>
    <row r="57605" spans="15:15" x14ac:dyDescent="0.2">
      <c r="O57605" s="62"/>
    </row>
    <row r="57606" spans="15:15" x14ac:dyDescent="0.2">
      <c r="O57606" s="62"/>
    </row>
    <row r="57607" spans="15:15" x14ac:dyDescent="0.2">
      <c r="O57607" s="62"/>
    </row>
    <row r="57608" spans="15:15" x14ac:dyDescent="0.2">
      <c r="O57608" s="62"/>
    </row>
    <row r="57609" spans="15:15" x14ac:dyDescent="0.2">
      <c r="O57609" s="62"/>
    </row>
    <row r="57610" spans="15:15" x14ac:dyDescent="0.2">
      <c r="O57610" s="62"/>
    </row>
    <row r="57611" spans="15:15" x14ac:dyDescent="0.2">
      <c r="O57611" s="62"/>
    </row>
    <row r="57612" spans="15:15" x14ac:dyDescent="0.2">
      <c r="O57612" s="62"/>
    </row>
    <row r="57613" spans="15:15" x14ac:dyDescent="0.2">
      <c r="O57613" s="62"/>
    </row>
    <row r="57614" spans="15:15" x14ac:dyDescent="0.2">
      <c r="O57614" s="62"/>
    </row>
    <row r="57615" spans="15:15" x14ac:dyDescent="0.2">
      <c r="O57615" s="62"/>
    </row>
    <row r="57616" spans="15:15" x14ac:dyDescent="0.2">
      <c r="O57616" s="62"/>
    </row>
    <row r="57617" spans="15:15" x14ac:dyDescent="0.2">
      <c r="O57617" s="62"/>
    </row>
    <row r="57618" spans="15:15" x14ac:dyDescent="0.2">
      <c r="O57618" s="62"/>
    </row>
    <row r="57619" spans="15:15" x14ac:dyDescent="0.2">
      <c r="O57619" s="62"/>
    </row>
    <row r="57620" spans="15:15" x14ac:dyDescent="0.2">
      <c r="O57620" s="62"/>
    </row>
    <row r="57621" spans="15:15" x14ac:dyDescent="0.2">
      <c r="O57621" s="62"/>
    </row>
    <row r="57622" spans="15:15" x14ac:dyDescent="0.2">
      <c r="O57622" s="62"/>
    </row>
    <row r="57623" spans="15:15" x14ac:dyDescent="0.2">
      <c r="O57623" s="62"/>
    </row>
    <row r="57624" spans="15:15" x14ac:dyDescent="0.2">
      <c r="O57624" s="62"/>
    </row>
    <row r="57625" spans="15:15" x14ac:dyDescent="0.2">
      <c r="O57625" s="62"/>
    </row>
    <row r="57626" spans="15:15" x14ac:dyDescent="0.2">
      <c r="O57626" s="62"/>
    </row>
    <row r="57627" spans="15:15" x14ac:dyDescent="0.2">
      <c r="O57627" s="62"/>
    </row>
    <row r="57628" spans="15:15" x14ac:dyDescent="0.2">
      <c r="O57628" s="62"/>
    </row>
    <row r="57629" spans="15:15" x14ac:dyDescent="0.2">
      <c r="O57629" s="62"/>
    </row>
    <row r="57630" spans="15:15" x14ac:dyDescent="0.2">
      <c r="O57630" s="62"/>
    </row>
    <row r="57631" spans="15:15" x14ac:dyDescent="0.2">
      <c r="O57631" s="62"/>
    </row>
    <row r="57632" spans="15:15" x14ac:dyDescent="0.2">
      <c r="O57632" s="62"/>
    </row>
    <row r="57633" spans="15:15" x14ac:dyDescent="0.2">
      <c r="O57633" s="62"/>
    </row>
    <row r="57634" spans="15:15" x14ac:dyDescent="0.2">
      <c r="O57634" s="62"/>
    </row>
    <row r="57635" spans="15:15" x14ac:dyDescent="0.2">
      <c r="O57635" s="62"/>
    </row>
    <row r="57636" spans="15:15" x14ac:dyDescent="0.2">
      <c r="O57636" s="62"/>
    </row>
    <row r="57637" spans="15:15" x14ac:dyDescent="0.2">
      <c r="O57637" s="62"/>
    </row>
    <row r="57638" spans="15:15" x14ac:dyDescent="0.2">
      <c r="O57638" s="62"/>
    </row>
    <row r="57639" spans="15:15" x14ac:dyDescent="0.2">
      <c r="O57639" s="62"/>
    </row>
    <row r="57640" spans="15:15" x14ac:dyDescent="0.2">
      <c r="O57640" s="62"/>
    </row>
    <row r="57641" spans="15:15" x14ac:dyDescent="0.2">
      <c r="O57641" s="62"/>
    </row>
    <row r="57642" spans="15:15" x14ac:dyDescent="0.2">
      <c r="O57642" s="62"/>
    </row>
    <row r="57643" spans="15:15" x14ac:dyDescent="0.2">
      <c r="O57643" s="62"/>
    </row>
    <row r="57644" spans="15:15" x14ac:dyDescent="0.2">
      <c r="O57644" s="62"/>
    </row>
    <row r="57645" spans="15:15" x14ac:dyDescent="0.2">
      <c r="O57645" s="62"/>
    </row>
    <row r="57646" spans="15:15" x14ac:dyDescent="0.2">
      <c r="O57646" s="62"/>
    </row>
    <row r="57647" spans="15:15" x14ac:dyDescent="0.2">
      <c r="O57647" s="62"/>
    </row>
    <row r="57648" spans="15:15" x14ac:dyDescent="0.2">
      <c r="O57648" s="62"/>
    </row>
    <row r="57649" spans="15:15" x14ac:dyDescent="0.2">
      <c r="O57649" s="62"/>
    </row>
    <row r="57650" spans="15:15" x14ac:dyDescent="0.2">
      <c r="O57650" s="62"/>
    </row>
    <row r="57651" spans="15:15" x14ac:dyDescent="0.2">
      <c r="O57651" s="62"/>
    </row>
    <row r="57652" spans="15:15" x14ac:dyDescent="0.2">
      <c r="O57652" s="62"/>
    </row>
    <row r="57653" spans="15:15" x14ac:dyDescent="0.2">
      <c r="O57653" s="62"/>
    </row>
    <row r="57654" spans="15:15" x14ac:dyDescent="0.2">
      <c r="O57654" s="62"/>
    </row>
    <row r="57655" spans="15:15" x14ac:dyDescent="0.2">
      <c r="O57655" s="62"/>
    </row>
    <row r="57656" spans="15:15" x14ac:dyDescent="0.2">
      <c r="O57656" s="62"/>
    </row>
    <row r="57657" spans="15:15" x14ac:dyDescent="0.2">
      <c r="O57657" s="62"/>
    </row>
    <row r="57658" spans="15:15" x14ac:dyDescent="0.2">
      <c r="O57658" s="62"/>
    </row>
    <row r="57659" spans="15:15" x14ac:dyDescent="0.2">
      <c r="O57659" s="62"/>
    </row>
    <row r="57660" spans="15:15" x14ac:dyDescent="0.2">
      <c r="O57660" s="62"/>
    </row>
    <row r="57661" spans="15:15" x14ac:dyDescent="0.2">
      <c r="O57661" s="62"/>
    </row>
    <row r="57662" spans="15:15" x14ac:dyDescent="0.2">
      <c r="O57662" s="62"/>
    </row>
    <row r="57663" spans="15:15" x14ac:dyDescent="0.2">
      <c r="O57663" s="62"/>
    </row>
    <row r="57664" spans="15:15" x14ac:dyDescent="0.2">
      <c r="O57664" s="62"/>
    </row>
    <row r="57665" spans="15:15" x14ac:dyDescent="0.2">
      <c r="O57665" s="62"/>
    </row>
    <row r="57666" spans="15:15" x14ac:dyDescent="0.2">
      <c r="O57666" s="62"/>
    </row>
    <row r="57667" spans="15:15" x14ac:dyDescent="0.2">
      <c r="O57667" s="62"/>
    </row>
    <row r="57668" spans="15:15" x14ac:dyDescent="0.2">
      <c r="O57668" s="62"/>
    </row>
    <row r="57669" spans="15:15" x14ac:dyDescent="0.2">
      <c r="O57669" s="62"/>
    </row>
    <row r="57670" spans="15:15" x14ac:dyDescent="0.2">
      <c r="O57670" s="62"/>
    </row>
    <row r="57671" spans="15:15" x14ac:dyDescent="0.2">
      <c r="O57671" s="62"/>
    </row>
    <row r="57672" spans="15:15" x14ac:dyDescent="0.2">
      <c r="O57672" s="62"/>
    </row>
    <row r="57673" spans="15:15" x14ac:dyDescent="0.2">
      <c r="O57673" s="62"/>
    </row>
    <row r="57674" spans="15:15" x14ac:dyDescent="0.2">
      <c r="O57674" s="62"/>
    </row>
    <row r="57675" spans="15:15" x14ac:dyDescent="0.2">
      <c r="O57675" s="62"/>
    </row>
    <row r="57676" spans="15:15" x14ac:dyDescent="0.2">
      <c r="O57676" s="62"/>
    </row>
    <row r="57677" spans="15:15" x14ac:dyDescent="0.2">
      <c r="O57677" s="62"/>
    </row>
    <row r="57678" spans="15:15" x14ac:dyDescent="0.2">
      <c r="O57678" s="62"/>
    </row>
    <row r="57679" spans="15:15" x14ac:dyDescent="0.2">
      <c r="O57679" s="62"/>
    </row>
    <row r="57680" spans="15:15" x14ac:dyDescent="0.2">
      <c r="O57680" s="62"/>
    </row>
    <row r="57681" spans="15:15" x14ac:dyDescent="0.2">
      <c r="O57681" s="62"/>
    </row>
    <row r="57682" spans="15:15" x14ac:dyDescent="0.2">
      <c r="O57682" s="62"/>
    </row>
    <row r="57683" spans="15:15" x14ac:dyDescent="0.2">
      <c r="O57683" s="62"/>
    </row>
    <row r="57684" spans="15:15" x14ac:dyDescent="0.2">
      <c r="O57684" s="62"/>
    </row>
    <row r="57685" spans="15:15" x14ac:dyDescent="0.2">
      <c r="O57685" s="62"/>
    </row>
    <row r="57686" spans="15:15" x14ac:dyDescent="0.2">
      <c r="O57686" s="62"/>
    </row>
    <row r="57687" spans="15:15" x14ac:dyDescent="0.2">
      <c r="O57687" s="62"/>
    </row>
    <row r="57688" spans="15:15" x14ac:dyDescent="0.2">
      <c r="O57688" s="62"/>
    </row>
    <row r="57689" spans="15:15" x14ac:dyDescent="0.2">
      <c r="O57689" s="62"/>
    </row>
    <row r="57690" spans="15:15" x14ac:dyDescent="0.2">
      <c r="O57690" s="62"/>
    </row>
    <row r="57691" spans="15:15" x14ac:dyDescent="0.2">
      <c r="O57691" s="62"/>
    </row>
    <row r="57692" spans="15:15" x14ac:dyDescent="0.2">
      <c r="O57692" s="62"/>
    </row>
    <row r="57693" spans="15:15" x14ac:dyDescent="0.2">
      <c r="O57693" s="62"/>
    </row>
    <row r="57694" spans="15:15" x14ac:dyDescent="0.2">
      <c r="O57694" s="62"/>
    </row>
    <row r="57695" spans="15:15" x14ac:dyDescent="0.2">
      <c r="O57695" s="62"/>
    </row>
    <row r="57696" spans="15:15" x14ac:dyDescent="0.2">
      <c r="O57696" s="62"/>
    </row>
    <row r="57697" spans="15:15" x14ac:dyDescent="0.2">
      <c r="O57697" s="62"/>
    </row>
    <row r="57698" spans="15:15" x14ac:dyDescent="0.2">
      <c r="O57698" s="62"/>
    </row>
    <row r="57699" spans="15:15" x14ac:dyDescent="0.2">
      <c r="O57699" s="62"/>
    </row>
    <row r="57700" spans="15:15" x14ac:dyDescent="0.2">
      <c r="O57700" s="62"/>
    </row>
    <row r="57701" spans="15:15" x14ac:dyDescent="0.2">
      <c r="O57701" s="62"/>
    </row>
    <row r="57702" spans="15:15" x14ac:dyDescent="0.2">
      <c r="O57702" s="62"/>
    </row>
    <row r="57703" spans="15:15" x14ac:dyDescent="0.2">
      <c r="O57703" s="62"/>
    </row>
    <row r="57704" spans="15:15" x14ac:dyDescent="0.2">
      <c r="O57704" s="62"/>
    </row>
    <row r="57705" spans="15:15" x14ac:dyDescent="0.2">
      <c r="O57705" s="62"/>
    </row>
    <row r="57706" spans="15:15" x14ac:dyDescent="0.2">
      <c r="O57706" s="62"/>
    </row>
    <row r="57707" spans="15:15" x14ac:dyDescent="0.2">
      <c r="O57707" s="62"/>
    </row>
    <row r="57708" spans="15:15" x14ac:dyDescent="0.2">
      <c r="O57708" s="62"/>
    </row>
    <row r="57709" spans="15:15" x14ac:dyDescent="0.2">
      <c r="O57709" s="62"/>
    </row>
    <row r="57710" spans="15:15" x14ac:dyDescent="0.2">
      <c r="O57710" s="62"/>
    </row>
    <row r="57711" spans="15:15" x14ac:dyDescent="0.2">
      <c r="O57711" s="62"/>
    </row>
    <row r="57712" spans="15:15" x14ac:dyDescent="0.2">
      <c r="O57712" s="62"/>
    </row>
    <row r="57713" spans="15:15" x14ac:dyDescent="0.2">
      <c r="O57713" s="62"/>
    </row>
    <row r="57714" spans="15:15" x14ac:dyDescent="0.2">
      <c r="O57714" s="62"/>
    </row>
    <row r="57715" spans="15:15" x14ac:dyDescent="0.2">
      <c r="O57715" s="62"/>
    </row>
    <row r="57716" spans="15:15" x14ac:dyDescent="0.2">
      <c r="O57716" s="62"/>
    </row>
    <row r="57717" spans="15:15" x14ac:dyDescent="0.2">
      <c r="O57717" s="62"/>
    </row>
    <row r="57718" spans="15:15" x14ac:dyDescent="0.2">
      <c r="O57718" s="62"/>
    </row>
    <row r="57719" spans="15:15" x14ac:dyDescent="0.2">
      <c r="O57719" s="62"/>
    </row>
    <row r="57720" spans="15:15" x14ac:dyDescent="0.2">
      <c r="O57720" s="62"/>
    </row>
    <row r="57721" spans="15:15" x14ac:dyDescent="0.2">
      <c r="O57721" s="62"/>
    </row>
    <row r="57722" spans="15:15" x14ac:dyDescent="0.2">
      <c r="O57722" s="62"/>
    </row>
    <row r="57723" spans="15:15" x14ac:dyDescent="0.2">
      <c r="O57723" s="62"/>
    </row>
    <row r="57724" spans="15:15" x14ac:dyDescent="0.2">
      <c r="O57724" s="62"/>
    </row>
    <row r="57725" spans="15:15" x14ac:dyDescent="0.2">
      <c r="O57725" s="62"/>
    </row>
    <row r="57726" spans="15:15" x14ac:dyDescent="0.2">
      <c r="O57726" s="62"/>
    </row>
    <row r="57727" spans="15:15" x14ac:dyDescent="0.2">
      <c r="O57727" s="62"/>
    </row>
    <row r="57728" spans="15:15" x14ac:dyDescent="0.2">
      <c r="O57728" s="62"/>
    </row>
    <row r="57729" spans="15:15" x14ac:dyDescent="0.2">
      <c r="O57729" s="62"/>
    </row>
    <row r="57730" spans="15:15" x14ac:dyDescent="0.2">
      <c r="O57730" s="62"/>
    </row>
    <row r="57731" spans="15:15" x14ac:dyDescent="0.2">
      <c r="O57731" s="62"/>
    </row>
    <row r="57732" spans="15:15" x14ac:dyDescent="0.2">
      <c r="O57732" s="62"/>
    </row>
    <row r="57733" spans="15:15" x14ac:dyDescent="0.2">
      <c r="O57733" s="62"/>
    </row>
    <row r="57734" spans="15:15" x14ac:dyDescent="0.2">
      <c r="O57734" s="62"/>
    </row>
    <row r="57735" spans="15:15" x14ac:dyDescent="0.2">
      <c r="O57735" s="62"/>
    </row>
    <row r="57736" spans="15:15" x14ac:dyDescent="0.2">
      <c r="O57736" s="62"/>
    </row>
    <row r="57737" spans="15:15" x14ac:dyDescent="0.2">
      <c r="O57737" s="62"/>
    </row>
    <row r="57738" spans="15:15" x14ac:dyDescent="0.2">
      <c r="O57738" s="62"/>
    </row>
    <row r="57739" spans="15:15" x14ac:dyDescent="0.2">
      <c r="O57739" s="62"/>
    </row>
    <row r="57740" spans="15:15" x14ac:dyDescent="0.2">
      <c r="O57740" s="62"/>
    </row>
    <row r="57741" spans="15:15" x14ac:dyDescent="0.2">
      <c r="O57741" s="62"/>
    </row>
    <row r="57742" spans="15:15" x14ac:dyDescent="0.2">
      <c r="O57742" s="62"/>
    </row>
    <row r="57743" spans="15:15" x14ac:dyDescent="0.2">
      <c r="O57743" s="62"/>
    </row>
    <row r="57744" spans="15:15" x14ac:dyDescent="0.2">
      <c r="O57744" s="62"/>
    </row>
    <row r="57745" spans="15:15" x14ac:dyDescent="0.2">
      <c r="O57745" s="62"/>
    </row>
    <row r="57746" spans="15:15" x14ac:dyDescent="0.2">
      <c r="O57746" s="62"/>
    </row>
    <row r="57747" spans="15:15" x14ac:dyDescent="0.2">
      <c r="O57747" s="62"/>
    </row>
    <row r="57748" spans="15:15" x14ac:dyDescent="0.2">
      <c r="O57748" s="62"/>
    </row>
    <row r="57749" spans="15:15" x14ac:dyDescent="0.2">
      <c r="O57749" s="62"/>
    </row>
    <row r="57750" spans="15:15" x14ac:dyDescent="0.2">
      <c r="O57750" s="62"/>
    </row>
    <row r="57751" spans="15:15" x14ac:dyDescent="0.2">
      <c r="O57751" s="62"/>
    </row>
    <row r="57752" spans="15:15" x14ac:dyDescent="0.2">
      <c r="O57752" s="62"/>
    </row>
    <row r="57753" spans="15:15" x14ac:dyDescent="0.2">
      <c r="O57753" s="62"/>
    </row>
    <row r="57754" spans="15:15" x14ac:dyDescent="0.2">
      <c r="O57754" s="62"/>
    </row>
    <row r="57755" spans="15:15" x14ac:dyDescent="0.2">
      <c r="O57755" s="62"/>
    </row>
    <row r="57756" spans="15:15" x14ac:dyDescent="0.2">
      <c r="O57756" s="62"/>
    </row>
    <row r="57757" spans="15:15" x14ac:dyDescent="0.2">
      <c r="O57757" s="62"/>
    </row>
    <row r="57758" spans="15:15" x14ac:dyDescent="0.2">
      <c r="O57758" s="62"/>
    </row>
    <row r="57759" spans="15:15" x14ac:dyDescent="0.2">
      <c r="O57759" s="62"/>
    </row>
    <row r="57760" spans="15:15" x14ac:dyDescent="0.2">
      <c r="O57760" s="62"/>
    </row>
    <row r="57761" spans="15:15" x14ac:dyDescent="0.2">
      <c r="O57761" s="62"/>
    </row>
    <row r="57762" spans="15:15" x14ac:dyDescent="0.2">
      <c r="O57762" s="62"/>
    </row>
    <row r="57763" spans="15:15" x14ac:dyDescent="0.2">
      <c r="O57763" s="62"/>
    </row>
    <row r="57764" spans="15:15" x14ac:dyDescent="0.2">
      <c r="O57764" s="62"/>
    </row>
    <row r="57765" spans="15:15" x14ac:dyDescent="0.2">
      <c r="O57765" s="62"/>
    </row>
    <row r="57766" spans="15:15" x14ac:dyDescent="0.2">
      <c r="O57766" s="62"/>
    </row>
    <row r="57767" spans="15:15" x14ac:dyDescent="0.2">
      <c r="O57767" s="62"/>
    </row>
    <row r="57768" spans="15:15" x14ac:dyDescent="0.2">
      <c r="O57768" s="62"/>
    </row>
    <row r="57769" spans="15:15" x14ac:dyDescent="0.2">
      <c r="O57769" s="62"/>
    </row>
    <row r="57770" spans="15:15" x14ac:dyDescent="0.2">
      <c r="O57770" s="62"/>
    </row>
    <row r="57771" spans="15:15" x14ac:dyDescent="0.2">
      <c r="O57771" s="62"/>
    </row>
    <row r="57772" spans="15:15" x14ac:dyDescent="0.2">
      <c r="O57772" s="62"/>
    </row>
    <row r="57773" spans="15:15" x14ac:dyDescent="0.2">
      <c r="O57773" s="62"/>
    </row>
    <row r="57774" spans="15:15" x14ac:dyDescent="0.2">
      <c r="O57774" s="62"/>
    </row>
    <row r="57775" spans="15:15" x14ac:dyDescent="0.2">
      <c r="O57775" s="62"/>
    </row>
    <row r="57776" spans="15:15" x14ac:dyDescent="0.2">
      <c r="O57776" s="62"/>
    </row>
    <row r="57777" spans="15:15" x14ac:dyDescent="0.2">
      <c r="O57777" s="62"/>
    </row>
    <row r="57778" spans="15:15" x14ac:dyDescent="0.2">
      <c r="O57778" s="62"/>
    </row>
    <row r="57779" spans="15:15" x14ac:dyDescent="0.2">
      <c r="O57779" s="62"/>
    </row>
    <row r="57780" spans="15:15" x14ac:dyDescent="0.2">
      <c r="O57780" s="62"/>
    </row>
    <row r="57781" spans="15:15" x14ac:dyDescent="0.2">
      <c r="O57781" s="62"/>
    </row>
    <row r="57782" spans="15:15" x14ac:dyDescent="0.2">
      <c r="O57782" s="62"/>
    </row>
    <row r="57783" spans="15:15" x14ac:dyDescent="0.2">
      <c r="O57783" s="62"/>
    </row>
    <row r="57784" spans="15:15" x14ac:dyDescent="0.2">
      <c r="O57784" s="62"/>
    </row>
    <row r="57785" spans="15:15" x14ac:dyDescent="0.2">
      <c r="O57785" s="62"/>
    </row>
    <row r="57786" spans="15:15" x14ac:dyDescent="0.2">
      <c r="O57786" s="62"/>
    </row>
    <row r="57787" spans="15:15" x14ac:dyDescent="0.2">
      <c r="O57787" s="62"/>
    </row>
    <row r="57788" spans="15:15" x14ac:dyDescent="0.2">
      <c r="O57788" s="62"/>
    </row>
    <row r="57789" spans="15:15" x14ac:dyDescent="0.2">
      <c r="O57789" s="62"/>
    </row>
    <row r="57790" spans="15:15" x14ac:dyDescent="0.2">
      <c r="O57790" s="62"/>
    </row>
    <row r="57791" spans="15:15" x14ac:dyDescent="0.2">
      <c r="O57791" s="62"/>
    </row>
    <row r="57792" spans="15:15" x14ac:dyDescent="0.2">
      <c r="O57792" s="62"/>
    </row>
    <row r="57793" spans="15:15" x14ac:dyDescent="0.2">
      <c r="O57793" s="62"/>
    </row>
    <row r="57794" spans="15:15" x14ac:dyDescent="0.2">
      <c r="O57794" s="62"/>
    </row>
    <row r="57795" spans="15:15" x14ac:dyDescent="0.2">
      <c r="O57795" s="62"/>
    </row>
    <row r="57796" spans="15:15" x14ac:dyDescent="0.2">
      <c r="O57796" s="62"/>
    </row>
    <row r="57797" spans="15:15" x14ac:dyDescent="0.2">
      <c r="O57797" s="62"/>
    </row>
    <row r="57798" spans="15:15" x14ac:dyDescent="0.2">
      <c r="O57798" s="62"/>
    </row>
    <row r="57799" spans="15:15" x14ac:dyDescent="0.2">
      <c r="O57799" s="62"/>
    </row>
    <row r="57800" spans="15:15" x14ac:dyDescent="0.2">
      <c r="O57800" s="62"/>
    </row>
    <row r="57801" spans="15:15" x14ac:dyDescent="0.2">
      <c r="O57801" s="62"/>
    </row>
    <row r="57802" spans="15:15" x14ac:dyDescent="0.2">
      <c r="O57802" s="62"/>
    </row>
    <row r="57803" spans="15:15" x14ac:dyDescent="0.2">
      <c r="O57803" s="62"/>
    </row>
    <row r="57804" spans="15:15" x14ac:dyDescent="0.2">
      <c r="O57804" s="62"/>
    </row>
    <row r="57805" spans="15:15" x14ac:dyDescent="0.2">
      <c r="O57805" s="62"/>
    </row>
    <row r="57806" spans="15:15" x14ac:dyDescent="0.2">
      <c r="O57806" s="62"/>
    </row>
    <row r="57807" spans="15:15" x14ac:dyDescent="0.2">
      <c r="O57807" s="62"/>
    </row>
    <row r="57808" spans="15:15" x14ac:dyDescent="0.2">
      <c r="O57808" s="62"/>
    </row>
    <row r="57809" spans="15:15" x14ac:dyDescent="0.2">
      <c r="O57809" s="62"/>
    </row>
    <row r="57810" spans="15:15" x14ac:dyDescent="0.2">
      <c r="O57810" s="62"/>
    </row>
    <row r="57811" spans="15:15" x14ac:dyDescent="0.2">
      <c r="O57811" s="62"/>
    </row>
    <row r="57812" spans="15:15" x14ac:dyDescent="0.2">
      <c r="O57812" s="62"/>
    </row>
    <row r="57813" spans="15:15" x14ac:dyDescent="0.2">
      <c r="O57813" s="62"/>
    </row>
    <row r="57814" spans="15:15" x14ac:dyDescent="0.2">
      <c r="O57814" s="62"/>
    </row>
    <row r="57815" spans="15:15" x14ac:dyDescent="0.2">
      <c r="O57815" s="62"/>
    </row>
    <row r="57816" spans="15:15" x14ac:dyDescent="0.2">
      <c r="O57816" s="62"/>
    </row>
    <row r="57817" spans="15:15" x14ac:dyDescent="0.2">
      <c r="O57817" s="62"/>
    </row>
    <row r="57818" spans="15:15" x14ac:dyDescent="0.2">
      <c r="O57818" s="62"/>
    </row>
    <row r="57819" spans="15:15" x14ac:dyDescent="0.2">
      <c r="O57819" s="62"/>
    </row>
    <row r="57820" spans="15:15" x14ac:dyDescent="0.2">
      <c r="O57820" s="62"/>
    </row>
    <row r="57821" spans="15:15" x14ac:dyDescent="0.2">
      <c r="O57821" s="62"/>
    </row>
    <row r="57822" spans="15:15" x14ac:dyDescent="0.2">
      <c r="O57822" s="62"/>
    </row>
    <row r="57823" spans="15:15" x14ac:dyDescent="0.2">
      <c r="O57823" s="62"/>
    </row>
    <row r="57824" spans="15:15" x14ac:dyDescent="0.2">
      <c r="O57824" s="62"/>
    </row>
    <row r="57825" spans="15:15" x14ac:dyDescent="0.2">
      <c r="O57825" s="62"/>
    </row>
    <row r="57826" spans="15:15" x14ac:dyDescent="0.2">
      <c r="O57826" s="62"/>
    </row>
    <row r="57827" spans="15:15" x14ac:dyDescent="0.2">
      <c r="O57827" s="62"/>
    </row>
    <row r="57828" spans="15:15" x14ac:dyDescent="0.2">
      <c r="O57828" s="62"/>
    </row>
    <row r="57829" spans="15:15" x14ac:dyDescent="0.2">
      <c r="O57829" s="62"/>
    </row>
    <row r="57830" spans="15:15" x14ac:dyDescent="0.2">
      <c r="O57830" s="62"/>
    </row>
    <row r="57831" spans="15:15" x14ac:dyDescent="0.2">
      <c r="O57831" s="62"/>
    </row>
    <row r="57832" spans="15:15" x14ac:dyDescent="0.2">
      <c r="O57832" s="62"/>
    </row>
    <row r="57833" spans="15:15" x14ac:dyDescent="0.2">
      <c r="O57833" s="62"/>
    </row>
    <row r="57834" spans="15:15" x14ac:dyDescent="0.2">
      <c r="O57834" s="62"/>
    </row>
    <row r="57835" spans="15:15" x14ac:dyDescent="0.2">
      <c r="O57835" s="62"/>
    </row>
    <row r="57836" spans="15:15" x14ac:dyDescent="0.2">
      <c r="O57836" s="62"/>
    </row>
    <row r="57837" spans="15:15" x14ac:dyDescent="0.2">
      <c r="O57837" s="62"/>
    </row>
    <row r="57838" spans="15:15" x14ac:dyDescent="0.2">
      <c r="O57838" s="62"/>
    </row>
    <row r="57839" spans="15:15" x14ac:dyDescent="0.2">
      <c r="O57839" s="62"/>
    </row>
    <row r="57840" spans="15:15" x14ac:dyDescent="0.2">
      <c r="O57840" s="62"/>
    </row>
    <row r="57841" spans="15:15" x14ac:dyDescent="0.2">
      <c r="O57841" s="62"/>
    </row>
    <row r="57842" spans="15:15" x14ac:dyDescent="0.2">
      <c r="O57842" s="62"/>
    </row>
    <row r="57843" spans="15:15" x14ac:dyDescent="0.2">
      <c r="O57843" s="62"/>
    </row>
    <row r="57844" spans="15:15" x14ac:dyDescent="0.2">
      <c r="O57844" s="62"/>
    </row>
    <row r="57845" spans="15:15" x14ac:dyDescent="0.2">
      <c r="O57845" s="62"/>
    </row>
    <row r="57846" spans="15:15" x14ac:dyDescent="0.2">
      <c r="O57846" s="62"/>
    </row>
    <row r="57847" spans="15:15" x14ac:dyDescent="0.2">
      <c r="O57847" s="62"/>
    </row>
    <row r="57848" spans="15:15" x14ac:dyDescent="0.2">
      <c r="O57848" s="62"/>
    </row>
    <row r="57849" spans="15:15" x14ac:dyDescent="0.2">
      <c r="O57849" s="62"/>
    </row>
    <row r="57850" spans="15:15" x14ac:dyDescent="0.2">
      <c r="O57850" s="62"/>
    </row>
    <row r="57851" spans="15:15" x14ac:dyDescent="0.2">
      <c r="O57851" s="62"/>
    </row>
    <row r="57852" spans="15:15" x14ac:dyDescent="0.2">
      <c r="O57852" s="62"/>
    </row>
    <row r="57853" spans="15:15" x14ac:dyDescent="0.2">
      <c r="O57853" s="62"/>
    </row>
    <row r="57854" spans="15:15" x14ac:dyDescent="0.2">
      <c r="O57854" s="62"/>
    </row>
    <row r="57855" spans="15:15" x14ac:dyDescent="0.2">
      <c r="O57855" s="62"/>
    </row>
    <row r="57856" spans="15:15" x14ac:dyDescent="0.2">
      <c r="O57856" s="62"/>
    </row>
    <row r="57857" spans="15:15" x14ac:dyDescent="0.2">
      <c r="O57857" s="62"/>
    </row>
    <row r="57858" spans="15:15" x14ac:dyDescent="0.2">
      <c r="O57858" s="62"/>
    </row>
    <row r="57859" spans="15:15" x14ac:dyDescent="0.2">
      <c r="O57859" s="62"/>
    </row>
    <row r="57860" spans="15:15" x14ac:dyDescent="0.2">
      <c r="O57860" s="62"/>
    </row>
    <row r="57861" spans="15:15" x14ac:dyDescent="0.2">
      <c r="O57861" s="62"/>
    </row>
    <row r="57862" spans="15:15" x14ac:dyDescent="0.2">
      <c r="O57862" s="62"/>
    </row>
    <row r="57863" spans="15:15" x14ac:dyDescent="0.2">
      <c r="O57863" s="62"/>
    </row>
    <row r="57864" spans="15:15" x14ac:dyDescent="0.2">
      <c r="O57864" s="62"/>
    </row>
    <row r="57865" spans="15:15" x14ac:dyDescent="0.2">
      <c r="O57865" s="62"/>
    </row>
    <row r="57866" spans="15:15" x14ac:dyDescent="0.2">
      <c r="O57866" s="62"/>
    </row>
    <row r="57867" spans="15:15" x14ac:dyDescent="0.2">
      <c r="O57867" s="62"/>
    </row>
    <row r="57868" spans="15:15" x14ac:dyDescent="0.2">
      <c r="O57868" s="62"/>
    </row>
    <row r="57869" spans="15:15" x14ac:dyDescent="0.2">
      <c r="O57869" s="62"/>
    </row>
    <row r="57870" spans="15:15" x14ac:dyDescent="0.2">
      <c r="O57870" s="62"/>
    </row>
    <row r="57871" spans="15:15" x14ac:dyDescent="0.2">
      <c r="O57871" s="62"/>
    </row>
    <row r="57872" spans="15:15" x14ac:dyDescent="0.2">
      <c r="O57872" s="62"/>
    </row>
    <row r="57873" spans="15:15" x14ac:dyDescent="0.2">
      <c r="O57873" s="62"/>
    </row>
    <row r="57874" spans="15:15" x14ac:dyDescent="0.2">
      <c r="O57874" s="62"/>
    </row>
    <row r="57875" spans="15:15" x14ac:dyDescent="0.2">
      <c r="O57875" s="62"/>
    </row>
    <row r="57876" spans="15:15" x14ac:dyDescent="0.2">
      <c r="O57876" s="62"/>
    </row>
    <row r="57877" spans="15:15" x14ac:dyDescent="0.2">
      <c r="O57877" s="62"/>
    </row>
    <row r="57878" spans="15:15" x14ac:dyDescent="0.2">
      <c r="O57878" s="62"/>
    </row>
    <row r="57879" spans="15:15" x14ac:dyDescent="0.2">
      <c r="O57879" s="62"/>
    </row>
    <row r="57880" spans="15:15" x14ac:dyDescent="0.2">
      <c r="O57880" s="62"/>
    </row>
    <row r="57881" spans="15:15" x14ac:dyDescent="0.2">
      <c r="O57881" s="62"/>
    </row>
    <row r="57882" spans="15:15" x14ac:dyDescent="0.2">
      <c r="O57882" s="62"/>
    </row>
    <row r="57883" spans="15:15" x14ac:dyDescent="0.2">
      <c r="O57883" s="62"/>
    </row>
    <row r="57884" spans="15:15" x14ac:dyDescent="0.2">
      <c r="O57884" s="62"/>
    </row>
    <row r="57885" spans="15:15" x14ac:dyDescent="0.2">
      <c r="O57885" s="62"/>
    </row>
    <row r="57886" spans="15:15" x14ac:dyDescent="0.2">
      <c r="O57886" s="62"/>
    </row>
    <row r="57887" spans="15:15" x14ac:dyDescent="0.2">
      <c r="O57887" s="62"/>
    </row>
    <row r="57888" spans="15:15" x14ac:dyDescent="0.2">
      <c r="O57888" s="62"/>
    </row>
    <row r="57889" spans="15:15" x14ac:dyDescent="0.2">
      <c r="O57889" s="62"/>
    </row>
    <row r="57890" spans="15:15" x14ac:dyDescent="0.2">
      <c r="O57890" s="62"/>
    </row>
    <row r="57891" spans="15:15" x14ac:dyDescent="0.2">
      <c r="O57891" s="62"/>
    </row>
    <row r="57892" spans="15:15" x14ac:dyDescent="0.2">
      <c r="O57892" s="62"/>
    </row>
    <row r="57893" spans="15:15" x14ac:dyDescent="0.2">
      <c r="O57893" s="62"/>
    </row>
    <row r="57894" spans="15:15" x14ac:dyDescent="0.2">
      <c r="O57894" s="62"/>
    </row>
    <row r="57895" spans="15:15" x14ac:dyDescent="0.2">
      <c r="O57895" s="62"/>
    </row>
    <row r="57896" spans="15:15" x14ac:dyDescent="0.2">
      <c r="O57896" s="62"/>
    </row>
    <row r="57897" spans="15:15" x14ac:dyDescent="0.2">
      <c r="O57897" s="62"/>
    </row>
    <row r="57898" spans="15:15" x14ac:dyDescent="0.2">
      <c r="O57898" s="62"/>
    </row>
    <row r="57899" spans="15:15" x14ac:dyDescent="0.2">
      <c r="O57899" s="62"/>
    </row>
    <row r="57900" spans="15:15" x14ac:dyDescent="0.2">
      <c r="O57900" s="62"/>
    </row>
    <row r="57901" spans="15:15" x14ac:dyDescent="0.2">
      <c r="O57901" s="62"/>
    </row>
    <row r="57902" spans="15:15" x14ac:dyDescent="0.2">
      <c r="O57902" s="62"/>
    </row>
    <row r="57903" spans="15:15" x14ac:dyDescent="0.2">
      <c r="O57903" s="62"/>
    </row>
    <row r="57904" spans="15:15" x14ac:dyDescent="0.2">
      <c r="O57904" s="62"/>
    </row>
    <row r="57905" spans="15:15" x14ac:dyDescent="0.2">
      <c r="O57905" s="62"/>
    </row>
    <row r="57906" spans="15:15" x14ac:dyDescent="0.2">
      <c r="O57906" s="62"/>
    </row>
    <row r="57907" spans="15:15" x14ac:dyDescent="0.2">
      <c r="O57907" s="62"/>
    </row>
    <row r="57908" spans="15:15" x14ac:dyDescent="0.2">
      <c r="O57908" s="62"/>
    </row>
    <row r="57909" spans="15:15" x14ac:dyDescent="0.2">
      <c r="O57909" s="62"/>
    </row>
    <row r="57910" spans="15:15" x14ac:dyDescent="0.2">
      <c r="O57910" s="62"/>
    </row>
    <row r="57911" spans="15:15" x14ac:dyDescent="0.2">
      <c r="O57911" s="62"/>
    </row>
    <row r="57912" spans="15:15" x14ac:dyDescent="0.2">
      <c r="O57912" s="62"/>
    </row>
    <row r="57913" spans="15:15" x14ac:dyDescent="0.2">
      <c r="O57913" s="62"/>
    </row>
    <row r="57914" spans="15:15" x14ac:dyDescent="0.2">
      <c r="O57914" s="62"/>
    </row>
    <row r="57915" spans="15:15" x14ac:dyDescent="0.2">
      <c r="O57915" s="62"/>
    </row>
    <row r="57916" spans="15:15" x14ac:dyDescent="0.2">
      <c r="O57916" s="62"/>
    </row>
    <row r="57917" spans="15:15" x14ac:dyDescent="0.2">
      <c r="O57917" s="62"/>
    </row>
    <row r="57918" spans="15:15" x14ac:dyDescent="0.2">
      <c r="O57918" s="62"/>
    </row>
    <row r="57919" spans="15:15" x14ac:dyDescent="0.2">
      <c r="O57919" s="62"/>
    </row>
    <row r="57920" spans="15:15" x14ac:dyDescent="0.2">
      <c r="O57920" s="62"/>
    </row>
    <row r="57921" spans="15:15" x14ac:dyDescent="0.2">
      <c r="O57921" s="62"/>
    </row>
    <row r="57922" spans="15:15" x14ac:dyDescent="0.2">
      <c r="O57922" s="62"/>
    </row>
    <row r="57923" spans="15:15" x14ac:dyDescent="0.2">
      <c r="O57923" s="62"/>
    </row>
    <row r="57924" spans="15:15" x14ac:dyDescent="0.2">
      <c r="O57924" s="62"/>
    </row>
    <row r="57925" spans="15:15" x14ac:dyDescent="0.2">
      <c r="O57925" s="62"/>
    </row>
    <row r="57926" spans="15:15" x14ac:dyDescent="0.2">
      <c r="O57926" s="62"/>
    </row>
    <row r="57927" spans="15:15" x14ac:dyDescent="0.2">
      <c r="O57927" s="62"/>
    </row>
    <row r="57928" spans="15:15" x14ac:dyDescent="0.2">
      <c r="O57928" s="62"/>
    </row>
    <row r="57929" spans="15:15" x14ac:dyDescent="0.2">
      <c r="O57929" s="62"/>
    </row>
    <row r="57930" spans="15:15" x14ac:dyDescent="0.2">
      <c r="O57930" s="62"/>
    </row>
    <row r="57931" spans="15:15" x14ac:dyDescent="0.2">
      <c r="O57931" s="62"/>
    </row>
    <row r="57932" spans="15:15" x14ac:dyDescent="0.2">
      <c r="O57932" s="62"/>
    </row>
    <row r="57933" spans="15:15" x14ac:dyDescent="0.2">
      <c r="O57933" s="62"/>
    </row>
    <row r="57934" spans="15:15" x14ac:dyDescent="0.2">
      <c r="O57934" s="62"/>
    </row>
    <row r="57935" spans="15:15" x14ac:dyDescent="0.2">
      <c r="O57935" s="62"/>
    </row>
    <row r="57936" spans="15:15" x14ac:dyDescent="0.2">
      <c r="O57936" s="62"/>
    </row>
    <row r="57937" spans="15:15" x14ac:dyDescent="0.2">
      <c r="O57937" s="62"/>
    </row>
    <row r="57938" spans="15:15" x14ac:dyDescent="0.2">
      <c r="O57938" s="62"/>
    </row>
    <row r="57939" spans="15:15" x14ac:dyDescent="0.2">
      <c r="O57939" s="62"/>
    </row>
    <row r="57940" spans="15:15" x14ac:dyDescent="0.2">
      <c r="O57940" s="62"/>
    </row>
    <row r="57941" spans="15:15" x14ac:dyDescent="0.2">
      <c r="O57941" s="62"/>
    </row>
    <row r="57942" spans="15:15" x14ac:dyDescent="0.2">
      <c r="O57942" s="62"/>
    </row>
    <row r="57943" spans="15:15" x14ac:dyDescent="0.2">
      <c r="O57943" s="62"/>
    </row>
    <row r="57944" spans="15:15" x14ac:dyDescent="0.2">
      <c r="O57944" s="62"/>
    </row>
    <row r="57945" spans="15:15" x14ac:dyDescent="0.2">
      <c r="O57945" s="62"/>
    </row>
    <row r="57946" spans="15:15" x14ac:dyDescent="0.2">
      <c r="O57946" s="62"/>
    </row>
    <row r="57947" spans="15:15" x14ac:dyDescent="0.2">
      <c r="O57947" s="62"/>
    </row>
    <row r="57948" spans="15:15" x14ac:dyDescent="0.2">
      <c r="O57948" s="62"/>
    </row>
    <row r="57949" spans="15:15" x14ac:dyDescent="0.2">
      <c r="O57949" s="62"/>
    </row>
    <row r="57950" spans="15:15" x14ac:dyDescent="0.2">
      <c r="O57950" s="62"/>
    </row>
    <row r="57951" spans="15:15" x14ac:dyDescent="0.2">
      <c r="O57951" s="62"/>
    </row>
    <row r="57952" spans="15:15" x14ac:dyDescent="0.2">
      <c r="O57952" s="62"/>
    </row>
    <row r="57953" spans="15:15" x14ac:dyDescent="0.2">
      <c r="O57953" s="62"/>
    </row>
    <row r="57954" spans="15:15" x14ac:dyDescent="0.2">
      <c r="O57954" s="62"/>
    </row>
    <row r="57955" spans="15:15" x14ac:dyDescent="0.2">
      <c r="O57955" s="62"/>
    </row>
    <row r="57956" spans="15:15" x14ac:dyDescent="0.2">
      <c r="O57956" s="62"/>
    </row>
    <row r="57957" spans="15:15" x14ac:dyDescent="0.2">
      <c r="O57957" s="62"/>
    </row>
    <row r="57958" spans="15:15" x14ac:dyDescent="0.2">
      <c r="O57958" s="62"/>
    </row>
    <row r="57959" spans="15:15" x14ac:dyDescent="0.2">
      <c r="O57959" s="62"/>
    </row>
    <row r="57960" spans="15:15" x14ac:dyDescent="0.2">
      <c r="O57960" s="62"/>
    </row>
    <row r="57961" spans="15:15" x14ac:dyDescent="0.2">
      <c r="O57961" s="62"/>
    </row>
    <row r="57962" spans="15:15" x14ac:dyDescent="0.2">
      <c r="O57962" s="62"/>
    </row>
    <row r="57963" spans="15:15" x14ac:dyDescent="0.2">
      <c r="O57963" s="62"/>
    </row>
    <row r="57964" spans="15:15" x14ac:dyDescent="0.2">
      <c r="O57964" s="62"/>
    </row>
    <row r="57965" spans="15:15" x14ac:dyDescent="0.2">
      <c r="O57965" s="62"/>
    </row>
    <row r="57966" spans="15:15" x14ac:dyDescent="0.2">
      <c r="O57966" s="62"/>
    </row>
    <row r="57967" spans="15:15" x14ac:dyDescent="0.2">
      <c r="O57967" s="62"/>
    </row>
    <row r="57968" spans="15:15" x14ac:dyDescent="0.2">
      <c r="O57968" s="62"/>
    </row>
    <row r="57969" spans="15:15" x14ac:dyDescent="0.2">
      <c r="O57969" s="62"/>
    </row>
    <row r="57970" spans="15:15" x14ac:dyDescent="0.2">
      <c r="O57970" s="62"/>
    </row>
    <row r="57971" spans="15:15" x14ac:dyDescent="0.2">
      <c r="O57971" s="62"/>
    </row>
    <row r="57972" spans="15:15" x14ac:dyDescent="0.2">
      <c r="O57972" s="62"/>
    </row>
    <row r="57973" spans="15:15" x14ac:dyDescent="0.2">
      <c r="O57973" s="62"/>
    </row>
    <row r="57974" spans="15:15" x14ac:dyDescent="0.2">
      <c r="O57974" s="62"/>
    </row>
    <row r="57975" spans="15:15" x14ac:dyDescent="0.2">
      <c r="O57975" s="62"/>
    </row>
    <row r="57976" spans="15:15" x14ac:dyDescent="0.2">
      <c r="O57976" s="62"/>
    </row>
    <row r="57977" spans="15:15" x14ac:dyDescent="0.2">
      <c r="O57977" s="62"/>
    </row>
    <row r="57978" spans="15:15" x14ac:dyDescent="0.2">
      <c r="O57978" s="62"/>
    </row>
    <row r="57979" spans="15:15" x14ac:dyDescent="0.2">
      <c r="O57979" s="62"/>
    </row>
    <row r="57980" spans="15:15" x14ac:dyDescent="0.2">
      <c r="O57980" s="62"/>
    </row>
    <row r="57981" spans="15:15" x14ac:dyDescent="0.2">
      <c r="O57981" s="62"/>
    </row>
    <row r="57982" spans="15:15" x14ac:dyDescent="0.2">
      <c r="O57982" s="62"/>
    </row>
    <row r="57983" spans="15:15" x14ac:dyDescent="0.2">
      <c r="O57983" s="62"/>
    </row>
    <row r="57984" spans="15:15" x14ac:dyDescent="0.2">
      <c r="O57984" s="62"/>
    </row>
    <row r="57985" spans="15:15" x14ac:dyDescent="0.2">
      <c r="O57985" s="62"/>
    </row>
    <row r="57986" spans="15:15" x14ac:dyDescent="0.2">
      <c r="O57986" s="62"/>
    </row>
    <row r="57987" spans="15:15" x14ac:dyDescent="0.2">
      <c r="O57987" s="62"/>
    </row>
    <row r="57988" spans="15:15" x14ac:dyDescent="0.2">
      <c r="O57988" s="62"/>
    </row>
    <row r="57989" spans="15:15" x14ac:dyDescent="0.2">
      <c r="O57989" s="62"/>
    </row>
    <row r="57990" spans="15:15" x14ac:dyDescent="0.2">
      <c r="O57990" s="62"/>
    </row>
    <row r="57991" spans="15:15" x14ac:dyDescent="0.2">
      <c r="O57991" s="62"/>
    </row>
    <row r="57992" spans="15:15" x14ac:dyDescent="0.2">
      <c r="O57992" s="62"/>
    </row>
    <row r="57993" spans="15:15" x14ac:dyDescent="0.2">
      <c r="O57993" s="62"/>
    </row>
    <row r="57994" spans="15:15" x14ac:dyDescent="0.2">
      <c r="O57994" s="62"/>
    </row>
    <row r="57995" spans="15:15" x14ac:dyDescent="0.2">
      <c r="O57995" s="62"/>
    </row>
    <row r="57996" spans="15:15" x14ac:dyDescent="0.2">
      <c r="O57996" s="62"/>
    </row>
    <row r="57997" spans="15:15" x14ac:dyDescent="0.2">
      <c r="O57997" s="62"/>
    </row>
    <row r="57998" spans="15:15" x14ac:dyDescent="0.2">
      <c r="O57998" s="62"/>
    </row>
    <row r="57999" spans="15:15" x14ac:dyDescent="0.2">
      <c r="O57999" s="62"/>
    </row>
    <row r="58000" spans="15:15" x14ac:dyDescent="0.2">
      <c r="O58000" s="62"/>
    </row>
    <row r="58001" spans="15:15" x14ac:dyDescent="0.2">
      <c r="O58001" s="62"/>
    </row>
    <row r="58002" spans="15:15" x14ac:dyDescent="0.2">
      <c r="O58002" s="62"/>
    </row>
    <row r="58003" spans="15:15" x14ac:dyDescent="0.2">
      <c r="O58003" s="62"/>
    </row>
    <row r="58004" spans="15:15" x14ac:dyDescent="0.2">
      <c r="O58004" s="62"/>
    </row>
    <row r="58005" spans="15:15" x14ac:dyDescent="0.2">
      <c r="O58005" s="62"/>
    </row>
    <row r="58006" spans="15:15" x14ac:dyDescent="0.2">
      <c r="O58006" s="62"/>
    </row>
    <row r="58007" spans="15:15" x14ac:dyDescent="0.2">
      <c r="O58007" s="62"/>
    </row>
    <row r="58008" spans="15:15" x14ac:dyDescent="0.2">
      <c r="O58008" s="62"/>
    </row>
    <row r="58009" spans="15:15" x14ac:dyDescent="0.2">
      <c r="O58009" s="62"/>
    </row>
    <row r="58010" spans="15:15" x14ac:dyDescent="0.2">
      <c r="O58010" s="62"/>
    </row>
    <row r="58011" spans="15:15" x14ac:dyDescent="0.2">
      <c r="O58011" s="62"/>
    </row>
    <row r="58012" spans="15:15" x14ac:dyDescent="0.2">
      <c r="O58012" s="62"/>
    </row>
    <row r="58013" spans="15:15" x14ac:dyDescent="0.2">
      <c r="O58013" s="62"/>
    </row>
    <row r="58014" spans="15:15" x14ac:dyDescent="0.2">
      <c r="O58014" s="62"/>
    </row>
    <row r="58015" spans="15:15" x14ac:dyDescent="0.2">
      <c r="O58015" s="62"/>
    </row>
    <row r="58016" spans="15:15" x14ac:dyDescent="0.2">
      <c r="O58016" s="62"/>
    </row>
    <row r="58017" spans="15:15" x14ac:dyDescent="0.2">
      <c r="O58017" s="62"/>
    </row>
    <row r="58018" spans="15:15" x14ac:dyDescent="0.2">
      <c r="O58018" s="62"/>
    </row>
    <row r="58019" spans="15:15" x14ac:dyDescent="0.2">
      <c r="O58019" s="62"/>
    </row>
    <row r="58020" spans="15:15" x14ac:dyDescent="0.2">
      <c r="O58020" s="62"/>
    </row>
    <row r="58021" spans="15:15" x14ac:dyDescent="0.2">
      <c r="O58021" s="62"/>
    </row>
    <row r="58022" spans="15:15" x14ac:dyDescent="0.2">
      <c r="O58022" s="62"/>
    </row>
    <row r="58023" spans="15:15" x14ac:dyDescent="0.2">
      <c r="O58023" s="62"/>
    </row>
    <row r="58024" spans="15:15" x14ac:dyDescent="0.2">
      <c r="O58024" s="62"/>
    </row>
    <row r="58025" spans="15:15" x14ac:dyDescent="0.2">
      <c r="O58025" s="62"/>
    </row>
    <row r="58026" spans="15:15" x14ac:dyDescent="0.2">
      <c r="O58026" s="62"/>
    </row>
    <row r="58027" spans="15:15" x14ac:dyDescent="0.2">
      <c r="O58027" s="62"/>
    </row>
    <row r="58028" spans="15:15" x14ac:dyDescent="0.2">
      <c r="O58028" s="62"/>
    </row>
    <row r="58029" spans="15:15" x14ac:dyDescent="0.2">
      <c r="O58029" s="62"/>
    </row>
    <row r="58030" spans="15:15" x14ac:dyDescent="0.2">
      <c r="O58030" s="62"/>
    </row>
    <row r="58031" spans="15:15" x14ac:dyDescent="0.2">
      <c r="O58031" s="62"/>
    </row>
    <row r="58032" spans="15:15" x14ac:dyDescent="0.2">
      <c r="O58032" s="62"/>
    </row>
    <row r="58033" spans="15:15" x14ac:dyDescent="0.2">
      <c r="O58033" s="62"/>
    </row>
    <row r="58034" spans="15:15" x14ac:dyDescent="0.2">
      <c r="O58034" s="62"/>
    </row>
    <row r="58035" spans="15:15" x14ac:dyDescent="0.2">
      <c r="O58035" s="62"/>
    </row>
    <row r="58036" spans="15:15" x14ac:dyDescent="0.2">
      <c r="O58036" s="62"/>
    </row>
    <row r="58037" spans="15:15" x14ac:dyDescent="0.2">
      <c r="O58037" s="62"/>
    </row>
    <row r="58038" spans="15:15" x14ac:dyDescent="0.2">
      <c r="O58038" s="62"/>
    </row>
    <row r="58039" spans="15:15" x14ac:dyDescent="0.2">
      <c r="O58039" s="62"/>
    </row>
    <row r="58040" spans="15:15" x14ac:dyDescent="0.2">
      <c r="O58040" s="62"/>
    </row>
    <row r="58041" spans="15:15" x14ac:dyDescent="0.2">
      <c r="O58041" s="62"/>
    </row>
    <row r="58042" spans="15:15" x14ac:dyDescent="0.2">
      <c r="O58042" s="62"/>
    </row>
    <row r="58043" spans="15:15" x14ac:dyDescent="0.2">
      <c r="O58043" s="62"/>
    </row>
    <row r="58044" spans="15:15" x14ac:dyDescent="0.2">
      <c r="O58044" s="62"/>
    </row>
    <row r="58045" spans="15:15" x14ac:dyDescent="0.2">
      <c r="O58045" s="62"/>
    </row>
    <row r="58046" spans="15:15" x14ac:dyDescent="0.2">
      <c r="O58046" s="62"/>
    </row>
    <row r="58047" spans="15:15" x14ac:dyDescent="0.2">
      <c r="O58047" s="62"/>
    </row>
    <row r="58048" spans="15:15" x14ac:dyDescent="0.2">
      <c r="O58048" s="62"/>
    </row>
    <row r="58049" spans="15:15" x14ac:dyDescent="0.2">
      <c r="O58049" s="62"/>
    </row>
    <row r="58050" spans="15:15" x14ac:dyDescent="0.2">
      <c r="O58050" s="62"/>
    </row>
    <row r="58051" spans="15:15" x14ac:dyDescent="0.2">
      <c r="O58051" s="62"/>
    </row>
    <row r="58052" spans="15:15" x14ac:dyDescent="0.2">
      <c r="O58052" s="62"/>
    </row>
    <row r="58053" spans="15:15" x14ac:dyDescent="0.2">
      <c r="O58053" s="62"/>
    </row>
    <row r="58054" spans="15:15" x14ac:dyDescent="0.2">
      <c r="O58054" s="62"/>
    </row>
    <row r="58055" spans="15:15" x14ac:dyDescent="0.2">
      <c r="O58055" s="62"/>
    </row>
    <row r="58056" spans="15:15" x14ac:dyDescent="0.2">
      <c r="O58056" s="62"/>
    </row>
    <row r="58057" spans="15:15" x14ac:dyDescent="0.2">
      <c r="O58057" s="62"/>
    </row>
    <row r="58058" spans="15:15" x14ac:dyDescent="0.2">
      <c r="O58058" s="62"/>
    </row>
    <row r="58059" spans="15:15" x14ac:dyDescent="0.2">
      <c r="O58059" s="62"/>
    </row>
    <row r="58060" spans="15:15" x14ac:dyDescent="0.2">
      <c r="O58060" s="62"/>
    </row>
    <row r="58061" spans="15:15" x14ac:dyDescent="0.2">
      <c r="O58061" s="62"/>
    </row>
    <row r="58062" spans="15:15" x14ac:dyDescent="0.2">
      <c r="O58062" s="62"/>
    </row>
    <row r="58063" spans="15:15" x14ac:dyDescent="0.2">
      <c r="O58063" s="62"/>
    </row>
    <row r="58064" spans="15:15" x14ac:dyDescent="0.2">
      <c r="O58064" s="62"/>
    </row>
    <row r="58065" spans="15:15" x14ac:dyDescent="0.2">
      <c r="O58065" s="62"/>
    </row>
    <row r="58066" spans="15:15" x14ac:dyDescent="0.2">
      <c r="O58066" s="62"/>
    </row>
    <row r="58067" spans="15:15" x14ac:dyDescent="0.2">
      <c r="O58067" s="62"/>
    </row>
    <row r="58068" spans="15:15" x14ac:dyDescent="0.2">
      <c r="O58068" s="62"/>
    </row>
    <row r="58069" spans="15:15" x14ac:dyDescent="0.2">
      <c r="O58069" s="62"/>
    </row>
    <row r="58070" spans="15:15" x14ac:dyDescent="0.2">
      <c r="O58070" s="62"/>
    </row>
    <row r="58071" spans="15:15" x14ac:dyDescent="0.2">
      <c r="O58071" s="62"/>
    </row>
    <row r="58072" spans="15:15" x14ac:dyDescent="0.2">
      <c r="O58072" s="62"/>
    </row>
    <row r="58073" spans="15:15" x14ac:dyDescent="0.2">
      <c r="O58073" s="62"/>
    </row>
    <row r="58074" spans="15:15" x14ac:dyDescent="0.2">
      <c r="O58074" s="62"/>
    </row>
    <row r="58075" spans="15:15" x14ac:dyDescent="0.2">
      <c r="O58075" s="62"/>
    </row>
    <row r="58076" spans="15:15" x14ac:dyDescent="0.2">
      <c r="O58076" s="62"/>
    </row>
    <row r="58077" spans="15:15" x14ac:dyDescent="0.2">
      <c r="O58077" s="62"/>
    </row>
    <row r="58078" spans="15:15" x14ac:dyDescent="0.2">
      <c r="O58078" s="62"/>
    </row>
    <row r="58079" spans="15:15" x14ac:dyDescent="0.2">
      <c r="O58079" s="62"/>
    </row>
    <row r="58080" spans="15:15" x14ac:dyDescent="0.2">
      <c r="O58080" s="62"/>
    </row>
    <row r="58081" spans="15:15" x14ac:dyDescent="0.2">
      <c r="O58081" s="62"/>
    </row>
    <row r="58082" spans="15:15" x14ac:dyDescent="0.2">
      <c r="O58082" s="62"/>
    </row>
    <row r="58083" spans="15:15" x14ac:dyDescent="0.2">
      <c r="O58083" s="62"/>
    </row>
    <row r="58084" spans="15:15" x14ac:dyDescent="0.2">
      <c r="O58084" s="62"/>
    </row>
    <row r="58085" spans="15:15" x14ac:dyDescent="0.2">
      <c r="O58085" s="62"/>
    </row>
    <row r="58086" spans="15:15" x14ac:dyDescent="0.2">
      <c r="O58086" s="62"/>
    </row>
    <row r="58087" spans="15:15" x14ac:dyDescent="0.2">
      <c r="O58087" s="62"/>
    </row>
    <row r="58088" spans="15:15" x14ac:dyDescent="0.2">
      <c r="O58088" s="62"/>
    </row>
    <row r="58089" spans="15:15" x14ac:dyDescent="0.2">
      <c r="O58089" s="62"/>
    </row>
    <row r="58090" spans="15:15" x14ac:dyDescent="0.2">
      <c r="O58090" s="62"/>
    </row>
    <row r="58091" spans="15:15" x14ac:dyDescent="0.2">
      <c r="O58091" s="62"/>
    </row>
    <row r="58092" spans="15:15" x14ac:dyDescent="0.2">
      <c r="O58092" s="62"/>
    </row>
    <row r="58093" spans="15:15" x14ac:dyDescent="0.2">
      <c r="O58093" s="62"/>
    </row>
    <row r="58094" spans="15:15" x14ac:dyDescent="0.2">
      <c r="O58094" s="62"/>
    </row>
    <row r="58095" spans="15:15" x14ac:dyDescent="0.2">
      <c r="O58095" s="62"/>
    </row>
    <row r="58096" spans="15:15" x14ac:dyDescent="0.2">
      <c r="O58096" s="62"/>
    </row>
    <row r="58097" spans="15:15" x14ac:dyDescent="0.2">
      <c r="O58097" s="62"/>
    </row>
    <row r="58098" spans="15:15" x14ac:dyDescent="0.2">
      <c r="O58098" s="62"/>
    </row>
    <row r="58099" spans="15:15" x14ac:dyDescent="0.2">
      <c r="O58099" s="62"/>
    </row>
    <row r="58100" spans="15:15" x14ac:dyDescent="0.2">
      <c r="O58100" s="62"/>
    </row>
    <row r="58101" spans="15:15" x14ac:dyDescent="0.2">
      <c r="O58101" s="62"/>
    </row>
    <row r="58102" spans="15:15" x14ac:dyDescent="0.2">
      <c r="O58102" s="62"/>
    </row>
    <row r="58103" spans="15:15" x14ac:dyDescent="0.2">
      <c r="O58103" s="62"/>
    </row>
    <row r="58104" spans="15:15" x14ac:dyDescent="0.2">
      <c r="O58104" s="62"/>
    </row>
    <row r="58105" spans="15:15" x14ac:dyDescent="0.2">
      <c r="O58105" s="62"/>
    </row>
    <row r="58106" spans="15:15" x14ac:dyDescent="0.2">
      <c r="O58106" s="62"/>
    </row>
    <row r="58107" spans="15:15" x14ac:dyDescent="0.2">
      <c r="O58107" s="62"/>
    </row>
    <row r="58108" spans="15:15" x14ac:dyDescent="0.2">
      <c r="O58108" s="62"/>
    </row>
    <row r="58109" spans="15:15" x14ac:dyDescent="0.2">
      <c r="O58109" s="62"/>
    </row>
    <row r="58110" spans="15:15" x14ac:dyDescent="0.2">
      <c r="O58110" s="62"/>
    </row>
    <row r="58111" spans="15:15" x14ac:dyDescent="0.2">
      <c r="O58111" s="62"/>
    </row>
    <row r="58112" spans="15:15" x14ac:dyDescent="0.2">
      <c r="O58112" s="62"/>
    </row>
    <row r="58113" spans="15:15" x14ac:dyDescent="0.2">
      <c r="O58113" s="62"/>
    </row>
    <row r="58114" spans="15:15" x14ac:dyDescent="0.2">
      <c r="O58114" s="62"/>
    </row>
    <row r="58115" spans="15:15" x14ac:dyDescent="0.2">
      <c r="O58115" s="62"/>
    </row>
    <row r="58116" spans="15:15" x14ac:dyDescent="0.2">
      <c r="O58116" s="62"/>
    </row>
    <row r="58117" spans="15:15" x14ac:dyDescent="0.2">
      <c r="O58117" s="62"/>
    </row>
    <row r="58118" spans="15:15" x14ac:dyDescent="0.2">
      <c r="O58118" s="62"/>
    </row>
    <row r="58119" spans="15:15" x14ac:dyDescent="0.2">
      <c r="O58119" s="62"/>
    </row>
    <row r="58120" spans="15:15" x14ac:dyDescent="0.2">
      <c r="O58120" s="62"/>
    </row>
    <row r="58121" spans="15:15" x14ac:dyDescent="0.2">
      <c r="O58121" s="62"/>
    </row>
    <row r="58122" spans="15:15" x14ac:dyDescent="0.2">
      <c r="O58122" s="62"/>
    </row>
    <row r="58123" spans="15:15" x14ac:dyDescent="0.2">
      <c r="O58123" s="62"/>
    </row>
    <row r="58124" spans="15:15" x14ac:dyDescent="0.2">
      <c r="O58124" s="62"/>
    </row>
    <row r="58125" spans="15:15" x14ac:dyDescent="0.2">
      <c r="O58125" s="62"/>
    </row>
    <row r="58126" spans="15:15" x14ac:dyDescent="0.2">
      <c r="O58126" s="62"/>
    </row>
    <row r="58127" spans="15:15" x14ac:dyDescent="0.2">
      <c r="O58127" s="62"/>
    </row>
    <row r="58128" spans="15:15" x14ac:dyDescent="0.2">
      <c r="O58128" s="62"/>
    </row>
    <row r="58129" spans="15:15" x14ac:dyDescent="0.2">
      <c r="O58129" s="62"/>
    </row>
    <row r="58130" spans="15:15" x14ac:dyDescent="0.2">
      <c r="O58130" s="62"/>
    </row>
    <row r="58131" spans="15:15" x14ac:dyDescent="0.2">
      <c r="O58131" s="62"/>
    </row>
    <row r="58132" spans="15:15" x14ac:dyDescent="0.2">
      <c r="O58132" s="62"/>
    </row>
    <row r="58133" spans="15:15" x14ac:dyDescent="0.2">
      <c r="O58133" s="62"/>
    </row>
    <row r="58134" spans="15:15" x14ac:dyDescent="0.2">
      <c r="O58134" s="62"/>
    </row>
    <row r="58135" spans="15:15" x14ac:dyDescent="0.2">
      <c r="O58135" s="62"/>
    </row>
    <row r="58136" spans="15:15" x14ac:dyDescent="0.2">
      <c r="O58136" s="62"/>
    </row>
    <row r="58137" spans="15:15" x14ac:dyDescent="0.2">
      <c r="O58137" s="62"/>
    </row>
    <row r="58138" spans="15:15" x14ac:dyDescent="0.2">
      <c r="O58138" s="62"/>
    </row>
    <row r="58139" spans="15:15" x14ac:dyDescent="0.2">
      <c r="O58139" s="62"/>
    </row>
    <row r="58140" spans="15:15" x14ac:dyDescent="0.2">
      <c r="O58140" s="62"/>
    </row>
    <row r="58141" spans="15:15" x14ac:dyDescent="0.2">
      <c r="O58141" s="62"/>
    </row>
    <row r="58142" spans="15:15" x14ac:dyDescent="0.2">
      <c r="O58142" s="62"/>
    </row>
    <row r="58143" spans="15:15" x14ac:dyDescent="0.2">
      <c r="O58143" s="62"/>
    </row>
    <row r="58144" spans="15:15" x14ac:dyDescent="0.2">
      <c r="O58144" s="62"/>
    </row>
    <row r="58145" spans="15:15" x14ac:dyDescent="0.2">
      <c r="O58145" s="62"/>
    </row>
    <row r="58146" spans="15:15" x14ac:dyDescent="0.2">
      <c r="O58146" s="62"/>
    </row>
    <row r="58147" spans="15:15" x14ac:dyDescent="0.2">
      <c r="O58147" s="62"/>
    </row>
    <row r="58148" spans="15:15" x14ac:dyDescent="0.2">
      <c r="O58148" s="62"/>
    </row>
    <row r="58149" spans="15:15" x14ac:dyDescent="0.2">
      <c r="O58149" s="62"/>
    </row>
    <row r="58150" spans="15:15" x14ac:dyDescent="0.2">
      <c r="O58150" s="62"/>
    </row>
    <row r="58151" spans="15:15" x14ac:dyDescent="0.2">
      <c r="O58151" s="62"/>
    </row>
    <row r="58152" spans="15:15" x14ac:dyDescent="0.2">
      <c r="O58152" s="62"/>
    </row>
    <row r="58153" spans="15:15" x14ac:dyDescent="0.2">
      <c r="O58153" s="62"/>
    </row>
    <row r="58154" spans="15:15" x14ac:dyDescent="0.2">
      <c r="O58154" s="62"/>
    </row>
    <row r="58155" spans="15:15" x14ac:dyDescent="0.2">
      <c r="O58155" s="62"/>
    </row>
    <row r="58156" spans="15:15" x14ac:dyDescent="0.2">
      <c r="O58156" s="62"/>
    </row>
    <row r="58157" spans="15:15" x14ac:dyDescent="0.2">
      <c r="O58157" s="62"/>
    </row>
    <row r="58158" spans="15:15" x14ac:dyDescent="0.2">
      <c r="O58158" s="62"/>
    </row>
    <row r="58159" spans="15:15" x14ac:dyDescent="0.2">
      <c r="O58159" s="62"/>
    </row>
    <row r="58160" spans="15:15" x14ac:dyDescent="0.2">
      <c r="O58160" s="62"/>
    </row>
    <row r="58161" spans="15:15" x14ac:dyDescent="0.2">
      <c r="O58161" s="62"/>
    </row>
    <row r="58162" spans="15:15" x14ac:dyDescent="0.2">
      <c r="O58162" s="62"/>
    </row>
    <row r="58163" spans="15:15" x14ac:dyDescent="0.2">
      <c r="O58163" s="62"/>
    </row>
    <row r="58164" spans="15:15" x14ac:dyDescent="0.2">
      <c r="O58164" s="62"/>
    </row>
    <row r="58165" spans="15:15" x14ac:dyDescent="0.2">
      <c r="O58165" s="62"/>
    </row>
    <row r="58166" spans="15:15" x14ac:dyDescent="0.2">
      <c r="O58166" s="62"/>
    </row>
    <row r="58167" spans="15:15" x14ac:dyDescent="0.2">
      <c r="O58167" s="62"/>
    </row>
    <row r="58168" spans="15:15" x14ac:dyDescent="0.2">
      <c r="O58168" s="62"/>
    </row>
    <row r="58169" spans="15:15" x14ac:dyDescent="0.2">
      <c r="O58169" s="62"/>
    </row>
    <row r="58170" spans="15:15" x14ac:dyDescent="0.2">
      <c r="O58170" s="62"/>
    </row>
    <row r="58171" spans="15:15" x14ac:dyDescent="0.2">
      <c r="O58171" s="62"/>
    </row>
    <row r="58172" spans="15:15" x14ac:dyDescent="0.2">
      <c r="O58172" s="62"/>
    </row>
    <row r="58173" spans="15:15" x14ac:dyDescent="0.2">
      <c r="O58173" s="62"/>
    </row>
    <row r="58174" spans="15:15" x14ac:dyDescent="0.2">
      <c r="O58174" s="62"/>
    </row>
    <row r="58175" spans="15:15" x14ac:dyDescent="0.2">
      <c r="O58175" s="62"/>
    </row>
    <row r="58176" spans="15:15" x14ac:dyDescent="0.2">
      <c r="O58176" s="62"/>
    </row>
    <row r="58177" spans="15:15" x14ac:dyDescent="0.2">
      <c r="O58177" s="62"/>
    </row>
    <row r="58178" spans="15:15" x14ac:dyDescent="0.2">
      <c r="O58178" s="62"/>
    </row>
    <row r="58179" spans="15:15" x14ac:dyDescent="0.2">
      <c r="O58179" s="62"/>
    </row>
    <row r="58180" spans="15:15" x14ac:dyDescent="0.2">
      <c r="O58180" s="62"/>
    </row>
    <row r="58181" spans="15:15" x14ac:dyDescent="0.2">
      <c r="O58181" s="62"/>
    </row>
    <row r="58182" spans="15:15" x14ac:dyDescent="0.2">
      <c r="O58182" s="62"/>
    </row>
    <row r="58183" spans="15:15" x14ac:dyDescent="0.2">
      <c r="O58183" s="62"/>
    </row>
    <row r="58184" spans="15:15" x14ac:dyDescent="0.2">
      <c r="O58184" s="62"/>
    </row>
    <row r="58185" spans="15:15" x14ac:dyDescent="0.2">
      <c r="O58185" s="62"/>
    </row>
    <row r="58186" spans="15:15" x14ac:dyDescent="0.2">
      <c r="O58186" s="62"/>
    </row>
    <row r="58187" spans="15:15" x14ac:dyDescent="0.2">
      <c r="O58187" s="62"/>
    </row>
    <row r="58188" spans="15:15" x14ac:dyDescent="0.2">
      <c r="O58188" s="62"/>
    </row>
    <row r="58189" spans="15:15" x14ac:dyDescent="0.2">
      <c r="O58189" s="62"/>
    </row>
    <row r="58190" spans="15:15" x14ac:dyDescent="0.2">
      <c r="O58190" s="62"/>
    </row>
    <row r="58191" spans="15:15" x14ac:dyDescent="0.2">
      <c r="O58191" s="62"/>
    </row>
    <row r="58192" spans="15:15" x14ac:dyDescent="0.2">
      <c r="O58192" s="62"/>
    </row>
    <row r="58193" spans="15:15" x14ac:dyDescent="0.2">
      <c r="O58193" s="62"/>
    </row>
    <row r="58194" spans="15:15" x14ac:dyDescent="0.2">
      <c r="O58194" s="62"/>
    </row>
    <row r="58195" spans="15:15" x14ac:dyDescent="0.2">
      <c r="O58195" s="62"/>
    </row>
    <row r="58196" spans="15:15" x14ac:dyDescent="0.2">
      <c r="O58196" s="62"/>
    </row>
    <row r="58197" spans="15:15" x14ac:dyDescent="0.2">
      <c r="O58197" s="62"/>
    </row>
    <row r="58198" spans="15:15" x14ac:dyDescent="0.2">
      <c r="O58198" s="62"/>
    </row>
    <row r="58199" spans="15:15" x14ac:dyDescent="0.2">
      <c r="O58199" s="62"/>
    </row>
    <row r="58200" spans="15:15" x14ac:dyDescent="0.2">
      <c r="O58200" s="62"/>
    </row>
    <row r="58201" spans="15:15" x14ac:dyDescent="0.2">
      <c r="O58201" s="62"/>
    </row>
    <row r="58202" spans="15:15" x14ac:dyDescent="0.2">
      <c r="O58202" s="62"/>
    </row>
    <row r="58203" spans="15:15" x14ac:dyDescent="0.2">
      <c r="O58203" s="62"/>
    </row>
    <row r="58204" spans="15:15" x14ac:dyDescent="0.2">
      <c r="O58204" s="62"/>
    </row>
    <row r="58205" spans="15:15" x14ac:dyDescent="0.2">
      <c r="O58205" s="62"/>
    </row>
    <row r="58206" spans="15:15" x14ac:dyDescent="0.2">
      <c r="O58206" s="62"/>
    </row>
    <row r="58207" spans="15:15" x14ac:dyDescent="0.2">
      <c r="O58207" s="62"/>
    </row>
    <row r="58208" spans="15:15" x14ac:dyDescent="0.2">
      <c r="O58208" s="62"/>
    </row>
    <row r="58209" spans="15:15" x14ac:dyDescent="0.2">
      <c r="O58209" s="62"/>
    </row>
    <row r="58210" spans="15:15" x14ac:dyDescent="0.2">
      <c r="O58210" s="62"/>
    </row>
    <row r="58211" spans="15:15" x14ac:dyDescent="0.2">
      <c r="O58211" s="62"/>
    </row>
    <row r="58212" spans="15:15" x14ac:dyDescent="0.2">
      <c r="O58212" s="62"/>
    </row>
    <row r="58213" spans="15:15" x14ac:dyDescent="0.2">
      <c r="O58213" s="62"/>
    </row>
    <row r="58214" spans="15:15" x14ac:dyDescent="0.2">
      <c r="O58214" s="62"/>
    </row>
    <row r="58215" spans="15:15" x14ac:dyDescent="0.2">
      <c r="O58215" s="62"/>
    </row>
    <row r="58216" spans="15:15" x14ac:dyDescent="0.2">
      <c r="O58216" s="62"/>
    </row>
    <row r="58217" spans="15:15" x14ac:dyDescent="0.2">
      <c r="O58217" s="62"/>
    </row>
    <row r="58218" spans="15:15" x14ac:dyDescent="0.2">
      <c r="O58218" s="62"/>
    </row>
    <row r="58219" spans="15:15" x14ac:dyDescent="0.2">
      <c r="O58219" s="62"/>
    </row>
    <row r="58220" spans="15:15" x14ac:dyDescent="0.2">
      <c r="O58220" s="62"/>
    </row>
    <row r="58221" spans="15:15" x14ac:dyDescent="0.2">
      <c r="O58221" s="62"/>
    </row>
    <row r="58222" spans="15:15" x14ac:dyDescent="0.2">
      <c r="O58222" s="62"/>
    </row>
    <row r="58223" spans="15:15" x14ac:dyDescent="0.2">
      <c r="O58223" s="62"/>
    </row>
    <row r="58224" spans="15:15" x14ac:dyDescent="0.2">
      <c r="O58224" s="62"/>
    </row>
    <row r="58225" spans="15:15" x14ac:dyDescent="0.2">
      <c r="O58225" s="62"/>
    </row>
    <row r="58226" spans="15:15" x14ac:dyDescent="0.2">
      <c r="O58226" s="62"/>
    </row>
    <row r="58227" spans="15:15" x14ac:dyDescent="0.2">
      <c r="O58227" s="62"/>
    </row>
    <row r="58228" spans="15:15" x14ac:dyDescent="0.2">
      <c r="O58228" s="62"/>
    </row>
    <row r="58229" spans="15:15" x14ac:dyDescent="0.2">
      <c r="O58229" s="62"/>
    </row>
    <row r="58230" spans="15:15" x14ac:dyDescent="0.2">
      <c r="O58230" s="62"/>
    </row>
    <row r="58231" spans="15:15" x14ac:dyDescent="0.2">
      <c r="O58231" s="62"/>
    </row>
    <row r="58232" spans="15:15" x14ac:dyDescent="0.2">
      <c r="O58232" s="62"/>
    </row>
    <row r="58233" spans="15:15" x14ac:dyDescent="0.2">
      <c r="O58233" s="62"/>
    </row>
    <row r="58234" spans="15:15" x14ac:dyDescent="0.2">
      <c r="O58234" s="62"/>
    </row>
    <row r="58235" spans="15:15" x14ac:dyDescent="0.2">
      <c r="O58235" s="62"/>
    </row>
    <row r="58236" spans="15:15" x14ac:dyDescent="0.2">
      <c r="O58236" s="62"/>
    </row>
    <row r="58237" spans="15:15" x14ac:dyDescent="0.2">
      <c r="O58237" s="62"/>
    </row>
    <row r="58238" spans="15:15" x14ac:dyDescent="0.2">
      <c r="O58238" s="62"/>
    </row>
    <row r="58239" spans="15:15" x14ac:dyDescent="0.2">
      <c r="O58239" s="62"/>
    </row>
    <row r="58240" spans="15:15" x14ac:dyDescent="0.2">
      <c r="O58240" s="62"/>
    </row>
    <row r="58241" spans="15:15" x14ac:dyDescent="0.2">
      <c r="O58241" s="62"/>
    </row>
    <row r="58242" spans="15:15" x14ac:dyDescent="0.2">
      <c r="O58242" s="62"/>
    </row>
    <row r="58243" spans="15:15" x14ac:dyDescent="0.2">
      <c r="O58243" s="62"/>
    </row>
    <row r="58244" spans="15:15" x14ac:dyDescent="0.2">
      <c r="O58244" s="62"/>
    </row>
    <row r="58245" spans="15:15" x14ac:dyDescent="0.2">
      <c r="O58245" s="62"/>
    </row>
    <row r="58246" spans="15:15" x14ac:dyDescent="0.2">
      <c r="O58246" s="62"/>
    </row>
    <row r="58247" spans="15:15" x14ac:dyDescent="0.2">
      <c r="O58247" s="62"/>
    </row>
    <row r="58248" spans="15:15" x14ac:dyDescent="0.2">
      <c r="O58248" s="62"/>
    </row>
    <row r="58249" spans="15:15" x14ac:dyDescent="0.2">
      <c r="O58249" s="62"/>
    </row>
    <row r="58250" spans="15:15" x14ac:dyDescent="0.2">
      <c r="O58250" s="62"/>
    </row>
    <row r="58251" spans="15:15" x14ac:dyDescent="0.2">
      <c r="O58251" s="62"/>
    </row>
    <row r="58252" spans="15:15" x14ac:dyDescent="0.2">
      <c r="O58252" s="62"/>
    </row>
    <row r="58253" spans="15:15" x14ac:dyDescent="0.2">
      <c r="O58253" s="62"/>
    </row>
    <row r="58254" spans="15:15" x14ac:dyDescent="0.2">
      <c r="O58254" s="62"/>
    </row>
    <row r="58255" spans="15:15" x14ac:dyDescent="0.2">
      <c r="O58255" s="62"/>
    </row>
    <row r="58256" spans="15:15" x14ac:dyDescent="0.2">
      <c r="O58256" s="62"/>
    </row>
    <row r="58257" spans="15:15" x14ac:dyDescent="0.2">
      <c r="O58257" s="62"/>
    </row>
    <row r="58258" spans="15:15" x14ac:dyDescent="0.2">
      <c r="O58258" s="62"/>
    </row>
    <row r="58259" spans="15:15" x14ac:dyDescent="0.2">
      <c r="O58259" s="62"/>
    </row>
    <row r="58260" spans="15:15" x14ac:dyDescent="0.2">
      <c r="O58260" s="62"/>
    </row>
    <row r="58261" spans="15:15" x14ac:dyDescent="0.2">
      <c r="O58261" s="62"/>
    </row>
    <row r="58262" spans="15:15" x14ac:dyDescent="0.2">
      <c r="O58262" s="62"/>
    </row>
    <row r="58263" spans="15:15" x14ac:dyDescent="0.2">
      <c r="O58263" s="62"/>
    </row>
    <row r="58264" spans="15:15" x14ac:dyDescent="0.2">
      <c r="O58264" s="62"/>
    </row>
    <row r="58265" spans="15:15" x14ac:dyDescent="0.2">
      <c r="O58265" s="62"/>
    </row>
    <row r="58266" spans="15:15" x14ac:dyDescent="0.2">
      <c r="O58266" s="62"/>
    </row>
    <row r="58267" spans="15:15" x14ac:dyDescent="0.2">
      <c r="O58267" s="62"/>
    </row>
    <row r="58268" spans="15:15" x14ac:dyDescent="0.2">
      <c r="O58268" s="62"/>
    </row>
    <row r="58269" spans="15:15" x14ac:dyDescent="0.2">
      <c r="O58269" s="62"/>
    </row>
    <row r="58270" spans="15:15" x14ac:dyDescent="0.2">
      <c r="O58270" s="62"/>
    </row>
    <row r="58271" spans="15:15" x14ac:dyDescent="0.2">
      <c r="O58271" s="62"/>
    </row>
    <row r="58272" spans="15:15" x14ac:dyDescent="0.2">
      <c r="O58272" s="62"/>
    </row>
    <row r="58273" spans="15:15" x14ac:dyDescent="0.2">
      <c r="O58273" s="62"/>
    </row>
    <row r="58274" spans="15:15" x14ac:dyDescent="0.2">
      <c r="O58274" s="62"/>
    </row>
    <row r="58275" spans="15:15" x14ac:dyDescent="0.2">
      <c r="O58275" s="62"/>
    </row>
    <row r="58276" spans="15:15" x14ac:dyDescent="0.2">
      <c r="O58276" s="62"/>
    </row>
    <row r="58277" spans="15:15" x14ac:dyDescent="0.2">
      <c r="O58277" s="62"/>
    </row>
    <row r="58278" spans="15:15" x14ac:dyDescent="0.2">
      <c r="O58278" s="62"/>
    </row>
    <row r="58279" spans="15:15" x14ac:dyDescent="0.2">
      <c r="O58279" s="62"/>
    </row>
    <row r="58280" spans="15:15" x14ac:dyDescent="0.2">
      <c r="O58280" s="62"/>
    </row>
    <row r="58281" spans="15:15" x14ac:dyDescent="0.2">
      <c r="O58281" s="62"/>
    </row>
    <row r="58282" spans="15:15" x14ac:dyDescent="0.2">
      <c r="O58282" s="62"/>
    </row>
    <row r="58283" spans="15:15" x14ac:dyDescent="0.2">
      <c r="O58283" s="62"/>
    </row>
    <row r="58284" spans="15:15" x14ac:dyDescent="0.2">
      <c r="O58284" s="62"/>
    </row>
    <row r="58285" spans="15:15" x14ac:dyDescent="0.2">
      <c r="O58285" s="62"/>
    </row>
    <row r="58286" spans="15:15" x14ac:dyDescent="0.2">
      <c r="O58286" s="62"/>
    </row>
    <row r="58287" spans="15:15" x14ac:dyDescent="0.2">
      <c r="O58287" s="62"/>
    </row>
    <row r="58288" spans="15:15" x14ac:dyDescent="0.2">
      <c r="O58288" s="62"/>
    </row>
    <row r="58289" spans="15:15" x14ac:dyDescent="0.2">
      <c r="O58289" s="62"/>
    </row>
    <row r="58290" spans="15:15" x14ac:dyDescent="0.2">
      <c r="O58290" s="62"/>
    </row>
    <row r="58291" spans="15:15" x14ac:dyDescent="0.2">
      <c r="O58291" s="62"/>
    </row>
    <row r="58292" spans="15:15" x14ac:dyDescent="0.2">
      <c r="O58292" s="62"/>
    </row>
    <row r="58293" spans="15:15" x14ac:dyDescent="0.2">
      <c r="O58293" s="62"/>
    </row>
    <row r="58294" spans="15:15" x14ac:dyDescent="0.2">
      <c r="O58294" s="62"/>
    </row>
    <row r="58295" spans="15:15" x14ac:dyDescent="0.2">
      <c r="O58295" s="62"/>
    </row>
    <row r="58296" spans="15:15" x14ac:dyDescent="0.2">
      <c r="O58296" s="62"/>
    </row>
    <row r="58297" spans="15:15" x14ac:dyDescent="0.2">
      <c r="O58297" s="62"/>
    </row>
    <row r="58298" spans="15:15" x14ac:dyDescent="0.2">
      <c r="O58298" s="62"/>
    </row>
    <row r="58299" spans="15:15" x14ac:dyDescent="0.2">
      <c r="O58299" s="62"/>
    </row>
    <row r="58300" spans="15:15" x14ac:dyDescent="0.2">
      <c r="O58300" s="62"/>
    </row>
    <row r="58301" spans="15:15" x14ac:dyDescent="0.2">
      <c r="O58301" s="62"/>
    </row>
    <row r="58302" spans="15:15" x14ac:dyDescent="0.2">
      <c r="O58302" s="62"/>
    </row>
    <row r="58303" spans="15:15" x14ac:dyDescent="0.2">
      <c r="O58303" s="62"/>
    </row>
    <row r="58304" spans="15:15" x14ac:dyDescent="0.2">
      <c r="O58304" s="62"/>
    </row>
    <row r="58305" spans="15:15" x14ac:dyDescent="0.2">
      <c r="O58305" s="62"/>
    </row>
    <row r="58306" spans="15:15" x14ac:dyDescent="0.2">
      <c r="O58306" s="62"/>
    </row>
    <row r="58307" spans="15:15" x14ac:dyDescent="0.2">
      <c r="O58307" s="62"/>
    </row>
    <row r="58308" spans="15:15" x14ac:dyDescent="0.2">
      <c r="O58308" s="62"/>
    </row>
    <row r="58309" spans="15:15" x14ac:dyDescent="0.2">
      <c r="O58309" s="62"/>
    </row>
    <row r="58310" spans="15:15" x14ac:dyDescent="0.2">
      <c r="O58310" s="62"/>
    </row>
    <row r="58311" spans="15:15" x14ac:dyDescent="0.2">
      <c r="O58311" s="62"/>
    </row>
    <row r="58312" spans="15:15" x14ac:dyDescent="0.2">
      <c r="O58312" s="62"/>
    </row>
    <row r="58313" spans="15:15" x14ac:dyDescent="0.2">
      <c r="O58313" s="62"/>
    </row>
    <row r="58314" spans="15:15" x14ac:dyDescent="0.2">
      <c r="O58314" s="62"/>
    </row>
    <row r="58315" spans="15:15" x14ac:dyDescent="0.2">
      <c r="O58315" s="62"/>
    </row>
    <row r="58316" spans="15:15" x14ac:dyDescent="0.2">
      <c r="O58316" s="62"/>
    </row>
    <row r="58317" spans="15:15" x14ac:dyDescent="0.2">
      <c r="O58317" s="62"/>
    </row>
    <row r="58318" spans="15:15" x14ac:dyDescent="0.2">
      <c r="O58318" s="62"/>
    </row>
    <row r="58319" spans="15:15" x14ac:dyDescent="0.2">
      <c r="O58319" s="62"/>
    </row>
    <row r="58320" spans="15:15" x14ac:dyDescent="0.2">
      <c r="O58320" s="62"/>
    </row>
    <row r="58321" spans="15:15" x14ac:dyDescent="0.2">
      <c r="O58321" s="62"/>
    </row>
    <row r="58322" spans="15:15" x14ac:dyDescent="0.2">
      <c r="O58322" s="62"/>
    </row>
    <row r="58323" spans="15:15" x14ac:dyDescent="0.2">
      <c r="O58323" s="62"/>
    </row>
    <row r="58324" spans="15:15" x14ac:dyDescent="0.2">
      <c r="O58324" s="62"/>
    </row>
    <row r="58325" spans="15:15" x14ac:dyDescent="0.2">
      <c r="O58325" s="62"/>
    </row>
    <row r="58326" spans="15:15" x14ac:dyDescent="0.2">
      <c r="O58326" s="62"/>
    </row>
    <row r="58327" spans="15:15" x14ac:dyDescent="0.2">
      <c r="O58327" s="62"/>
    </row>
    <row r="58328" spans="15:15" x14ac:dyDescent="0.2">
      <c r="O58328" s="62"/>
    </row>
    <row r="58329" spans="15:15" x14ac:dyDescent="0.2">
      <c r="O58329" s="62"/>
    </row>
    <row r="58330" spans="15:15" x14ac:dyDescent="0.2">
      <c r="O58330" s="62"/>
    </row>
    <row r="58331" spans="15:15" x14ac:dyDescent="0.2">
      <c r="O58331" s="62"/>
    </row>
    <row r="58332" spans="15:15" x14ac:dyDescent="0.2">
      <c r="O58332" s="62"/>
    </row>
    <row r="58333" spans="15:15" x14ac:dyDescent="0.2">
      <c r="O58333" s="62"/>
    </row>
    <row r="58334" spans="15:15" x14ac:dyDescent="0.2">
      <c r="O58334" s="62"/>
    </row>
    <row r="58335" spans="15:15" x14ac:dyDescent="0.2">
      <c r="O58335" s="62"/>
    </row>
    <row r="58336" spans="15:15" x14ac:dyDescent="0.2">
      <c r="O58336" s="62"/>
    </row>
    <row r="58337" spans="15:15" x14ac:dyDescent="0.2">
      <c r="O58337" s="62"/>
    </row>
    <row r="58338" spans="15:15" x14ac:dyDescent="0.2">
      <c r="O58338" s="62"/>
    </row>
    <row r="58339" spans="15:15" x14ac:dyDescent="0.2">
      <c r="O58339" s="62"/>
    </row>
    <row r="58340" spans="15:15" x14ac:dyDescent="0.2">
      <c r="O58340" s="62"/>
    </row>
    <row r="58341" spans="15:15" x14ac:dyDescent="0.2">
      <c r="O58341" s="62"/>
    </row>
    <row r="58342" spans="15:15" x14ac:dyDescent="0.2">
      <c r="O58342" s="62"/>
    </row>
    <row r="58343" spans="15:15" x14ac:dyDescent="0.2">
      <c r="O58343" s="62"/>
    </row>
    <row r="58344" spans="15:15" x14ac:dyDescent="0.2">
      <c r="O58344" s="62"/>
    </row>
    <row r="58345" spans="15:15" x14ac:dyDescent="0.2">
      <c r="O58345" s="62"/>
    </row>
    <row r="58346" spans="15:15" x14ac:dyDescent="0.2">
      <c r="O58346" s="62"/>
    </row>
    <row r="58347" spans="15:15" x14ac:dyDescent="0.2">
      <c r="O58347" s="62"/>
    </row>
    <row r="58348" spans="15:15" x14ac:dyDescent="0.2">
      <c r="O58348" s="62"/>
    </row>
    <row r="58349" spans="15:15" x14ac:dyDescent="0.2">
      <c r="O58349" s="62"/>
    </row>
    <row r="58350" spans="15:15" x14ac:dyDescent="0.2">
      <c r="O58350" s="62"/>
    </row>
    <row r="58351" spans="15:15" x14ac:dyDescent="0.2">
      <c r="O58351" s="62"/>
    </row>
    <row r="58352" spans="15:15" x14ac:dyDescent="0.2">
      <c r="O58352" s="62"/>
    </row>
    <row r="58353" spans="15:15" x14ac:dyDescent="0.2">
      <c r="O58353" s="62"/>
    </row>
    <row r="58354" spans="15:15" x14ac:dyDescent="0.2">
      <c r="O58354" s="62"/>
    </row>
    <row r="58355" spans="15:15" x14ac:dyDescent="0.2">
      <c r="O58355" s="62"/>
    </row>
    <row r="58356" spans="15:15" x14ac:dyDescent="0.2">
      <c r="O58356" s="62"/>
    </row>
    <row r="58357" spans="15:15" x14ac:dyDescent="0.2">
      <c r="O58357" s="62"/>
    </row>
    <row r="58358" spans="15:15" x14ac:dyDescent="0.2">
      <c r="O58358" s="62"/>
    </row>
    <row r="58359" spans="15:15" x14ac:dyDescent="0.2">
      <c r="O58359" s="62"/>
    </row>
    <row r="58360" spans="15:15" x14ac:dyDescent="0.2">
      <c r="O58360" s="62"/>
    </row>
    <row r="58361" spans="15:15" x14ac:dyDescent="0.2">
      <c r="O58361" s="62"/>
    </row>
    <row r="58362" spans="15:15" x14ac:dyDescent="0.2">
      <c r="O58362" s="62"/>
    </row>
    <row r="58363" spans="15:15" x14ac:dyDescent="0.2">
      <c r="O58363" s="62"/>
    </row>
    <row r="58364" spans="15:15" x14ac:dyDescent="0.2">
      <c r="O58364" s="62"/>
    </row>
    <row r="58365" spans="15:15" x14ac:dyDescent="0.2">
      <c r="O58365" s="62"/>
    </row>
    <row r="58366" spans="15:15" x14ac:dyDescent="0.2">
      <c r="O58366" s="62"/>
    </row>
    <row r="58367" spans="15:15" x14ac:dyDescent="0.2">
      <c r="O58367" s="62"/>
    </row>
    <row r="58368" spans="15:15" x14ac:dyDescent="0.2">
      <c r="O58368" s="62"/>
    </row>
    <row r="58369" spans="15:15" x14ac:dyDescent="0.2">
      <c r="O58369" s="62"/>
    </row>
    <row r="58370" spans="15:15" x14ac:dyDescent="0.2">
      <c r="O58370" s="62"/>
    </row>
    <row r="58371" spans="15:15" x14ac:dyDescent="0.2">
      <c r="O58371" s="62"/>
    </row>
    <row r="58372" spans="15:15" x14ac:dyDescent="0.2">
      <c r="O58372" s="62"/>
    </row>
    <row r="58373" spans="15:15" x14ac:dyDescent="0.2">
      <c r="O58373" s="62"/>
    </row>
    <row r="58374" spans="15:15" x14ac:dyDescent="0.2">
      <c r="O58374" s="62"/>
    </row>
    <row r="58375" spans="15:15" x14ac:dyDescent="0.2">
      <c r="O58375" s="62"/>
    </row>
    <row r="58376" spans="15:15" x14ac:dyDescent="0.2">
      <c r="O58376" s="62"/>
    </row>
    <row r="58377" spans="15:15" x14ac:dyDescent="0.2">
      <c r="O58377" s="62"/>
    </row>
    <row r="58378" spans="15:15" x14ac:dyDescent="0.2">
      <c r="O58378" s="62"/>
    </row>
    <row r="58379" spans="15:15" x14ac:dyDescent="0.2">
      <c r="O58379" s="62"/>
    </row>
    <row r="58380" spans="15:15" x14ac:dyDescent="0.2">
      <c r="O58380" s="62"/>
    </row>
    <row r="58381" spans="15:15" x14ac:dyDescent="0.2">
      <c r="O58381" s="62"/>
    </row>
    <row r="58382" spans="15:15" x14ac:dyDescent="0.2">
      <c r="O58382" s="62"/>
    </row>
    <row r="58383" spans="15:15" x14ac:dyDescent="0.2">
      <c r="O58383" s="62"/>
    </row>
    <row r="58384" spans="15:15" x14ac:dyDescent="0.2">
      <c r="O58384" s="62"/>
    </row>
    <row r="58385" spans="15:15" x14ac:dyDescent="0.2">
      <c r="O58385" s="62"/>
    </row>
    <row r="58386" spans="15:15" x14ac:dyDescent="0.2">
      <c r="O58386" s="62"/>
    </row>
    <row r="58387" spans="15:15" x14ac:dyDescent="0.2">
      <c r="O58387" s="62"/>
    </row>
    <row r="58388" spans="15:15" x14ac:dyDescent="0.2">
      <c r="O58388" s="62"/>
    </row>
    <row r="58389" spans="15:15" x14ac:dyDescent="0.2">
      <c r="O58389" s="62"/>
    </row>
    <row r="58390" spans="15:15" x14ac:dyDescent="0.2">
      <c r="O58390" s="62"/>
    </row>
    <row r="58391" spans="15:15" x14ac:dyDescent="0.2">
      <c r="O58391" s="62"/>
    </row>
    <row r="58392" spans="15:15" x14ac:dyDescent="0.2">
      <c r="O58392" s="62"/>
    </row>
    <row r="58393" spans="15:15" x14ac:dyDescent="0.2">
      <c r="O58393" s="62"/>
    </row>
    <row r="58394" spans="15:15" x14ac:dyDescent="0.2">
      <c r="O58394" s="62"/>
    </row>
    <row r="58395" spans="15:15" x14ac:dyDescent="0.2">
      <c r="O58395" s="62"/>
    </row>
    <row r="58396" spans="15:15" x14ac:dyDescent="0.2">
      <c r="O58396" s="62"/>
    </row>
    <row r="58397" spans="15:15" x14ac:dyDescent="0.2">
      <c r="O58397" s="62"/>
    </row>
    <row r="58398" spans="15:15" x14ac:dyDescent="0.2">
      <c r="O58398" s="62"/>
    </row>
    <row r="58399" spans="15:15" x14ac:dyDescent="0.2">
      <c r="O58399" s="62"/>
    </row>
    <row r="58400" spans="15:15" x14ac:dyDescent="0.2">
      <c r="O58400" s="62"/>
    </row>
    <row r="58401" spans="15:15" x14ac:dyDescent="0.2">
      <c r="O58401" s="62"/>
    </row>
    <row r="58402" spans="15:15" x14ac:dyDescent="0.2">
      <c r="O58402" s="62"/>
    </row>
    <row r="58403" spans="15:15" x14ac:dyDescent="0.2">
      <c r="O58403" s="62"/>
    </row>
    <row r="58404" spans="15:15" x14ac:dyDescent="0.2">
      <c r="O58404" s="62"/>
    </row>
    <row r="58405" spans="15:15" x14ac:dyDescent="0.2">
      <c r="O58405" s="62"/>
    </row>
    <row r="58406" spans="15:15" x14ac:dyDescent="0.2">
      <c r="O58406" s="62"/>
    </row>
    <row r="58407" spans="15:15" x14ac:dyDescent="0.2">
      <c r="O58407" s="62"/>
    </row>
    <row r="58408" spans="15:15" x14ac:dyDescent="0.2">
      <c r="O58408" s="62"/>
    </row>
    <row r="58409" spans="15:15" x14ac:dyDescent="0.2">
      <c r="O58409" s="62"/>
    </row>
    <row r="58410" spans="15:15" x14ac:dyDescent="0.2">
      <c r="O58410" s="62"/>
    </row>
    <row r="58411" spans="15:15" x14ac:dyDescent="0.2">
      <c r="O58411" s="62"/>
    </row>
    <row r="58412" spans="15:15" x14ac:dyDescent="0.2">
      <c r="O58412" s="62"/>
    </row>
    <row r="58413" spans="15:15" x14ac:dyDescent="0.2">
      <c r="O58413" s="62"/>
    </row>
    <row r="58414" spans="15:15" x14ac:dyDescent="0.2">
      <c r="O58414" s="62"/>
    </row>
    <row r="58415" spans="15:15" x14ac:dyDescent="0.2">
      <c r="O58415" s="62"/>
    </row>
    <row r="58416" spans="15:15" x14ac:dyDescent="0.2">
      <c r="O58416" s="62"/>
    </row>
    <row r="58417" spans="15:15" x14ac:dyDescent="0.2">
      <c r="O58417" s="62"/>
    </row>
    <row r="58418" spans="15:15" x14ac:dyDescent="0.2">
      <c r="O58418" s="62"/>
    </row>
    <row r="58419" spans="15:15" x14ac:dyDescent="0.2">
      <c r="O58419" s="62"/>
    </row>
    <row r="58420" spans="15:15" x14ac:dyDescent="0.2">
      <c r="O58420" s="62"/>
    </row>
    <row r="58421" spans="15:15" x14ac:dyDescent="0.2">
      <c r="O58421" s="62"/>
    </row>
    <row r="58422" spans="15:15" x14ac:dyDescent="0.2">
      <c r="O58422" s="62"/>
    </row>
    <row r="58423" spans="15:15" x14ac:dyDescent="0.2">
      <c r="O58423" s="62"/>
    </row>
    <row r="58424" spans="15:15" x14ac:dyDescent="0.2">
      <c r="O58424" s="62"/>
    </row>
    <row r="58425" spans="15:15" x14ac:dyDescent="0.2">
      <c r="O58425" s="62"/>
    </row>
    <row r="58426" spans="15:15" x14ac:dyDescent="0.2">
      <c r="O58426" s="62"/>
    </row>
    <row r="58427" spans="15:15" x14ac:dyDescent="0.2">
      <c r="O58427" s="62"/>
    </row>
    <row r="58428" spans="15:15" x14ac:dyDescent="0.2">
      <c r="O58428" s="62"/>
    </row>
    <row r="58429" spans="15:15" x14ac:dyDescent="0.2">
      <c r="O58429" s="62"/>
    </row>
    <row r="58430" spans="15:15" x14ac:dyDescent="0.2">
      <c r="O58430" s="62"/>
    </row>
    <row r="58431" spans="15:15" x14ac:dyDescent="0.2">
      <c r="O58431" s="62"/>
    </row>
    <row r="58432" spans="15:15" x14ac:dyDescent="0.2">
      <c r="O58432" s="62"/>
    </row>
    <row r="58433" spans="15:15" x14ac:dyDescent="0.2">
      <c r="O58433" s="62"/>
    </row>
    <row r="58434" spans="15:15" x14ac:dyDescent="0.2">
      <c r="O58434" s="62"/>
    </row>
    <row r="58435" spans="15:15" x14ac:dyDescent="0.2">
      <c r="O58435" s="62"/>
    </row>
    <row r="58436" spans="15:15" x14ac:dyDescent="0.2">
      <c r="O58436" s="62"/>
    </row>
    <row r="58437" spans="15:15" x14ac:dyDescent="0.2">
      <c r="O58437" s="62"/>
    </row>
    <row r="58438" spans="15:15" x14ac:dyDescent="0.2">
      <c r="O58438" s="62"/>
    </row>
    <row r="58439" spans="15:15" x14ac:dyDescent="0.2">
      <c r="O58439" s="62"/>
    </row>
    <row r="58440" spans="15:15" x14ac:dyDescent="0.2">
      <c r="O58440" s="62"/>
    </row>
    <row r="58441" spans="15:15" x14ac:dyDescent="0.2">
      <c r="O58441" s="62"/>
    </row>
    <row r="58442" spans="15:15" x14ac:dyDescent="0.2">
      <c r="O58442" s="62"/>
    </row>
    <row r="58443" spans="15:15" x14ac:dyDescent="0.2">
      <c r="O58443" s="62"/>
    </row>
    <row r="58444" spans="15:15" x14ac:dyDescent="0.2">
      <c r="O58444" s="62"/>
    </row>
    <row r="58445" spans="15:15" x14ac:dyDescent="0.2">
      <c r="O58445" s="62"/>
    </row>
    <row r="58446" spans="15:15" x14ac:dyDescent="0.2">
      <c r="O58446" s="62"/>
    </row>
    <row r="58447" spans="15:15" x14ac:dyDescent="0.2">
      <c r="O58447" s="62"/>
    </row>
    <row r="58448" spans="15:15" x14ac:dyDescent="0.2">
      <c r="O58448" s="62"/>
    </row>
    <row r="58449" spans="15:15" x14ac:dyDescent="0.2">
      <c r="O58449" s="62"/>
    </row>
    <row r="58450" spans="15:15" x14ac:dyDescent="0.2">
      <c r="O58450" s="62"/>
    </row>
    <row r="58451" spans="15:15" x14ac:dyDescent="0.2">
      <c r="O58451" s="62"/>
    </row>
    <row r="58452" spans="15:15" x14ac:dyDescent="0.2">
      <c r="O58452" s="62"/>
    </row>
    <row r="58453" spans="15:15" x14ac:dyDescent="0.2">
      <c r="O58453" s="62"/>
    </row>
    <row r="58454" spans="15:15" x14ac:dyDescent="0.2">
      <c r="O58454" s="62"/>
    </row>
    <row r="58455" spans="15:15" x14ac:dyDescent="0.2">
      <c r="O58455" s="62"/>
    </row>
    <row r="58456" spans="15:15" x14ac:dyDescent="0.2">
      <c r="O58456" s="62"/>
    </row>
    <row r="58457" spans="15:15" x14ac:dyDescent="0.2">
      <c r="O58457" s="62"/>
    </row>
    <row r="58458" spans="15:15" x14ac:dyDescent="0.2">
      <c r="O58458" s="62"/>
    </row>
    <row r="58459" spans="15:15" x14ac:dyDescent="0.2">
      <c r="O58459" s="62"/>
    </row>
    <row r="58460" spans="15:15" x14ac:dyDescent="0.2">
      <c r="O58460" s="62"/>
    </row>
    <row r="58461" spans="15:15" x14ac:dyDescent="0.2">
      <c r="O58461" s="62"/>
    </row>
    <row r="58462" spans="15:15" x14ac:dyDescent="0.2">
      <c r="O58462" s="62"/>
    </row>
    <row r="58463" spans="15:15" x14ac:dyDescent="0.2">
      <c r="O58463" s="62"/>
    </row>
    <row r="58464" spans="15:15" x14ac:dyDescent="0.2">
      <c r="O58464" s="62"/>
    </row>
    <row r="58465" spans="15:15" x14ac:dyDescent="0.2">
      <c r="O58465" s="62"/>
    </row>
    <row r="58466" spans="15:15" x14ac:dyDescent="0.2">
      <c r="O58466" s="62"/>
    </row>
    <row r="58467" spans="15:15" x14ac:dyDescent="0.2">
      <c r="O58467" s="62"/>
    </row>
    <row r="58468" spans="15:15" x14ac:dyDescent="0.2">
      <c r="O58468" s="62"/>
    </row>
    <row r="58469" spans="15:15" x14ac:dyDescent="0.2">
      <c r="O58469" s="62"/>
    </row>
    <row r="58470" spans="15:15" x14ac:dyDescent="0.2">
      <c r="O58470" s="62"/>
    </row>
    <row r="58471" spans="15:15" x14ac:dyDescent="0.2">
      <c r="O58471" s="62"/>
    </row>
    <row r="58472" spans="15:15" x14ac:dyDescent="0.2">
      <c r="O58472" s="62"/>
    </row>
    <row r="58473" spans="15:15" x14ac:dyDescent="0.2">
      <c r="O58473" s="62"/>
    </row>
    <row r="58474" spans="15:15" x14ac:dyDescent="0.2">
      <c r="O58474" s="62"/>
    </row>
    <row r="58475" spans="15:15" x14ac:dyDescent="0.2">
      <c r="O58475" s="62"/>
    </row>
    <row r="58476" spans="15:15" x14ac:dyDescent="0.2">
      <c r="O58476" s="62"/>
    </row>
    <row r="58477" spans="15:15" x14ac:dyDescent="0.2">
      <c r="O58477" s="62"/>
    </row>
    <row r="58478" spans="15:15" x14ac:dyDescent="0.2">
      <c r="O58478" s="62"/>
    </row>
    <row r="58479" spans="15:15" x14ac:dyDescent="0.2">
      <c r="O58479" s="62"/>
    </row>
    <row r="58480" spans="15:15" x14ac:dyDescent="0.2">
      <c r="O58480" s="62"/>
    </row>
    <row r="58481" spans="15:15" x14ac:dyDescent="0.2">
      <c r="O58481" s="62"/>
    </row>
    <row r="58482" spans="15:15" x14ac:dyDescent="0.2">
      <c r="O58482" s="62"/>
    </row>
    <row r="58483" spans="15:15" x14ac:dyDescent="0.2">
      <c r="O58483" s="62"/>
    </row>
    <row r="58484" spans="15:15" x14ac:dyDescent="0.2">
      <c r="O58484" s="62"/>
    </row>
    <row r="58485" spans="15:15" x14ac:dyDescent="0.2">
      <c r="O58485" s="62"/>
    </row>
    <row r="58486" spans="15:15" x14ac:dyDescent="0.2">
      <c r="O58486" s="62"/>
    </row>
    <row r="58487" spans="15:15" x14ac:dyDescent="0.2">
      <c r="O58487" s="62"/>
    </row>
    <row r="58488" spans="15:15" x14ac:dyDescent="0.2">
      <c r="O58488" s="62"/>
    </row>
    <row r="58489" spans="15:15" x14ac:dyDescent="0.2">
      <c r="O58489" s="62"/>
    </row>
    <row r="58490" spans="15:15" x14ac:dyDescent="0.2">
      <c r="O58490" s="62"/>
    </row>
    <row r="58491" spans="15:15" x14ac:dyDescent="0.2">
      <c r="O58491" s="62"/>
    </row>
    <row r="58492" spans="15:15" x14ac:dyDescent="0.2">
      <c r="O58492" s="62"/>
    </row>
    <row r="58493" spans="15:15" x14ac:dyDescent="0.2">
      <c r="O58493" s="62"/>
    </row>
    <row r="58494" spans="15:15" x14ac:dyDescent="0.2">
      <c r="O58494" s="62"/>
    </row>
    <row r="58495" spans="15:15" x14ac:dyDescent="0.2">
      <c r="O58495" s="62"/>
    </row>
    <row r="58496" spans="15:15" x14ac:dyDescent="0.2">
      <c r="O58496" s="62"/>
    </row>
    <row r="58497" spans="15:15" x14ac:dyDescent="0.2">
      <c r="O58497" s="62"/>
    </row>
    <row r="58498" spans="15:15" x14ac:dyDescent="0.2">
      <c r="O58498" s="62"/>
    </row>
    <row r="58499" spans="15:15" x14ac:dyDescent="0.2">
      <c r="O58499" s="62"/>
    </row>
    <row r="58500" spans="15:15" x14ac:dyDescent="0.2">
      <c r="O58500" s="62"/>
    </row>
    <row r="58501" spans="15:15" x14ac:dyDescent="0.2">
      <c r="O58501" s="62"/>
    </row>
    <row r="58502" spans="15:15" x14ac:dyDescent="0.2">
      <c r="O58502" s="62"/>
    </row>
    <row r="58503" spans="15:15" x14ac:dyDescent="0.2">
      <c r="O58503" s="62"/>
    </row>
    <row r="58504" spans="15:15" x14ac:dyDescent="0.2">
      <c r="O58504" s="62"/>
    </row>
    <row r="58505" spans="15:15" x14ac:dyDescent="0.2">
      <c r="O58505" s="62"/>
    </row>
    <row r="58506" spans="15:15" x14ac:dyDescent="0.2">
      <c r="O58506" s="62"/>
    </row>
    <row r="58507" spans="15:15" x14ac:dyDescent="0.2">
      <c r="O58507" s="62"/>
    </row>
    <row r="58508" spans="15:15" x14ac:dyDescent="0.2">
      <c r="O58508" s="62"/>
    </row>
    <row r="58509" spans="15:15" x14ac:dyDescent="0.2">
      <c r="O58509" s="62"/>
    </row>
    <row r="58510" spans="15:15" x14ac:dyDescent="0.2">
      <c r="O58510" s="62"/>
    </row>
    <row r="58511" spans="15:15" x14ac:dyDescent="0.2">
      <c r="O58511" s="62"/>
    </row>
    <row r="58512" spans="15:15" x14ac:dyDescent="0.2">
      <c r="O58512" s="62"/>
    </row>
    <row r="58513" spans="15:15" x14ac:dyDescent="0.2">
      <c r="O58513" s="62"/>
    </row>
    <row r="58514" spans="15:15" x14ac:dyDescent="0.2">
      <c r="O58514" s="62"/>
    </row>
    <row r="58515" spans="15:15" x14ac:dyDescent="0.2">
      <c r="O58515" s="62"/>
    </row>
    <row r="58516" spans="15:15" x14ac:dyDescent="0.2">
      <c r="O58516" s="62"/>
    </row>
    <row r="58517" spans="15:15" x14ac:dyDescent="0.2">
      <c r="O58517" s="62"/>
    </row>
    <row r="58518" spans="15:15" x14ac:dyDescent="0.2">
      <c r="O58518" s="62"/>
    </row>
    <row r="58519" spans="15:15" x14ac:dyDescent="0.2">
      <c r="O58519" s="62"/>
    </row>
    <row r="58520" spans="15:15" x14ac:dyDescent="0.2">
      <c r="O58520" s="62"/>
    </row>
    <row r="58521" spans="15:15" x14ac:dyDescent="0.2">
      <c r="O58521" s="62"/>
    </row>
    <row r="58522" spans="15:15" x14ac:dyDescent="0.2">
      <c r="O58522" s="62"/>
    </row>
    <row r="58523" spans="15:15" x14ac:dyDescent="0.2">
      <c r="O58523" s="62"/>
    </row>
    <row r="58524" spans="15:15" x14ac:dyDescent="0.2">
      <c r="O58524" s="62"/>
    </row>
    <row r="58525" spans="15:15" x14ac:dyDescent="0.2">
      <c r="O58525" s="62"/>
    </row>
    <row r="58526" spans="15:15" x14ac:dyDescent="0.2">
      <c r="O58526" s="62"/>
    </row>
    <row r="58527" spans="15:15" x14ac:dyDescent="0.2">
      <c r="O58527" s="62"/>
    </row>
    <row r="58528" spans="15:15" x14ac:dyDescent="0.2">
      <c r="O58528" s="62"/>
    </row>
    <row r="58529" spans="15:15" x14ac:dyDescent="0.2">
      <c r="O58529" s="62"/>
    </row>
    <row r="58530" spans="15:15" x14ac:dyDescent="0.2">
      <c r="O58530" s="62"/>
    </row>
    <row r="58531" spans="15:15" x14ac:dyDescent="0.2">
      <c r="O58531" s="62"/>
    </row>
    <row r="58532" spans="15:15" x14ac:dyDescent="0.2">
      <c r="O58532" s="62"/>
    </row>
    <row r="58533" spans="15:15" x14ac:dyDescent="0.2">
      <c r="O58533" s="62"/>
    </row>
    <row r="58534" spans="15:15" x14ac:dyDescent="0.2">
      <c r="O58534" s="62"/>
    </row>
    <row r="58535" spans="15:15" x14ac:dyDescent="0.2">
      <c r="O58535" s="62"/>
    </row>
    <row r="58536" spans="15:15" x14ac:dyDescent="0.2">
      <c r="O58536" s="62"/>
    </row>
    <row r="58537" spans="15:15" x14ac:dyDescent="0.2">
      <c r="O58537" s="62"/>
    </row>
    <row r="58538" spans="15:15" x14ac:dyDescent="0.2">
      <c r="O58538" s="62"/>
    </row>
    <row r="58539" spans="15:15" x14ac:dyDescent="0.2">
      <c r="O58539" s="62"/>
    </row>
    <row r="58540" spans="15:15" x14ac:dyDescent="0.2">
      <c r="O58540" s="62"/>
    </row>
    <row r="58541" spans="15:15" x14ac:dyDescent="0.2">
      <c r="O58541" s="62"/>
    </row>
    <row r="58542" spans="15:15" x14ac:dyDescent="0.2">
      <c r="O58542" s="62"/>
    </row>
    <row r="58543" spans="15:15" x14ac:dyDescent="0.2">
      <c r="O58543" s="62"/>
    </row>
    <row r="58544" spans="15:15" x14ac:dyDescent="0.2">
      <c r="O58544" s="62"/>
    </row>
    <row r="58545" spans="15:15" x14ac:dyDescent="0.2">
      <c r="O58545" s="62"/>
    </row>
    <row r="58546" spans="15:15" x14ac:dyDescent="0.2">
      <c r="O58546" s="62"/>
    </row>
    <row r="58547" spans="15:15" x14ac:dyDescent="0.2">
      <c r="O58547" s="62"/>
    </row>
    <row r="58548" spans="15:15" x14ac:dyDescent="0.2">
      <c r="O58548" s="62"/>
    </row>
    <row r="58549" spans="15:15" x14ac:dyDescent="0.2">
      <c r="O58549" s="62"/>
    </row>
    <row r="58550" spans="15:15" x14ac:dyDescent="0.2">
      <c r="O58550" s="62"/>
    </row>
    <row r="58551" spans="15:15" x14ac:dyDescent="0.2">
      <c r="O58551" s="62"/>
    </row>
    <row r="58552" spans="15:15" x14ac:dyDescent="0.2">
      <c r="O58552" s="62"/>
    </row>
    <row r="58553" spans="15:15" x14ac:dyDescent="0.2">
      <c r="O58553" s="62"/>
    </row>
    <row r="58554" spans="15:15" x14ac:dyDescent="0.2">
      <c r="O58554" s="62"/>
    </row>
    <row r="58555" spans="15:15" x14ac:dyDescent="0.2">
      <c r="O58555" s="62"/>
    </row>
    <row r="58556" spans="15:15" x14ac:dyDescent="0.2">
      <c r="O58556" s="62"/>
    </row>
    <row r="58557" spans="15:15" x14ac:dyDescent="0.2">
      <c r="O58557" s="62"/>
    </row>
    <row r="58558" spans="15:15" x14ac:dyDescent="0.2">
      <c r="O58558" s="62"/>
    </row>
    <row r="58559" spans="15:15" x14ac:dyDescent="0.2">
      <c r="O58559" s="62"/>
    </row>
    <row r="58560" spans="15:15" x14ac:dyDescent="0.2">
      <c r="O58560" s="62"/>
    </row>
    <row r="58561" spans="15:15" x14ac:dyDescent="0.2">
      <c r="O58561" s="62"/>
    </row>
    <row r="58562" spans="15:15" x14ac:dyDescent="0.2">
      <c r="O58562" s="62"/>
    </row>
    <row r="58563" spans="15:15" x14ac:dyDescent="0.2">
      <c r="O58563" s="62"/>
    </row>
    <row r="58564" spans="15:15" x14ac:dyDescent="0.2">
      <c r="O58564" s="62"/>
    </row>
    <row r="58565" spans="15:15" x14ac:dyDescent="0.2">
      <c r="O58565" s="62"/>
    </row>
    <row r="58566" spans="15:15" x14ac:dyDescent="0.2">
      <c r="O58566" s="62"/>
    </row>
    <row r="58567" spans="15:15" x14ac:dyDescent="0.2">
      <c r="O58567" s="62"/>
    </row>
    <row r="58568" spans="15:15" x14ac:dyDescent="0.2">
      <c r="O58568" s="62"/>
    </row>
    <row r="58569" spans="15:15" x14ac:dyDescent="0.2">
      <c r="O58569" s="62"/>
    </row>
    <row r="58570" spans="15:15" x14ac:dyDescent="0.2">
      <c r="O58570" s="62"/>
    </row>
    <row r="58571" spans="15:15" x14ac:dyDescent="0.2">
      <c r="O58571" s="62"/>
    </row>
    <row r="58572" spans="15:15" x14ac:dyDescent="0.2">
      <c r="O58572" s="62"/>
    </row>
    <row r="58573" spans="15:15" x14ac:dyDescent="0.2">
      <c r="O58573" s="62"/>
    </row>
    <row r="58574" spans="15:15" x14ac:dyDescent="0.2">
      <c r="O58574" s="62"/>
    </row>
    <row r="58575" spans="15:15" x14ac:dyDescent="0.2">
      <c r="O58575" s="62"/>
    </row>
    <row r="58576" spans="15:15" x14ac:dyDescent="0.2">
      <c r="O58576" s="62"/>
    </row>
    <row r="58577" spans="15:15" x14ac:dyDescent="0.2">
      <c r="O58577" s="62"/>
    </row>
    <row r="58578" spans="15:15" x14ac:dyDescent="0.2">
      <c r="O58578" s="62"/>
    </row>
    <row r="58579" spans="15:15" x14ac:dyDescent="0.2">
      <c r="O58579" s="62"/>
    </row>
    <row r="58580" spans="15:15" x14ac:dyDescent="0.2">
      <c r="O58580" s="62"/>
    </row>
    <row r="58581" spans="15:15" x14ac:dyDescent="0.2">
      <c r="O58581" s="62"/>
    </row>
    <row r="58582" spans="15:15" x14ac:dyDescent="0.2">
      <c r="O58582" s="62"/>
    </row>
    <row r="58583" spans="15:15" x14ac:dyDescent="0.2">
      <c r="O58583" s="62"/>
    </row>
    <row r="58584" spans="15:15" x14ac:dyDescent="0.2">
      <c r="O58584" s="62"/>
    </row>
    <row r="58585" spans="15:15" x14ac:dyDescent="0.2">
      <c r="O58585" s="62"/>
    </row>
    <row r="58586" spans="15:15" x14ac:dyDescent="0.2">
      <c r="O58586" s="62"/>
    </row>
    <row r="58587" spans="15:15" x14ac:dyDescent="0.2">
      <c r="O58587" s="62"/>
    </row>
    <row r="58588" spans="15:15" x14ac:dyDescent="0.2">
      <c r="O58588" s="62"/>
    </row>
    <row r="58589" spans="15:15" x14ac:dyDescent="0.2">
      <c r="O58589" s="62"/>
    </row>
    <row r="58590" spans="15:15" x14ac:dyDescent="0.2">
      <c r="O58590" s="62"/>
    </row>
    <row r="58591" spans="15:15" x14ac:dyDescent="0.2">
      <c r="O58591" s="62"/>
    </row>
    <row r="58592" spans="15:15" x14ac:dyDescent="0.2">
      <c r="O58592" s="62"/>
    </row>
    <row r="58593" spans="15:15" x14ac:dyDescent="0.2">
      <c r="O58593" s="62"/>
    </row>
    <row r="58594" spans="15:15" x14ac:dyDescent="0.2">
      <c r="O58594" s="62"/>
    </row>
    <row r="58595" spans="15:15" x14ac:dyDescent="0.2">
      <c r="O58595" s="62"/>
    </row>
    <row r="58596" spans="15:15" x14ac:dyDescent="0.2">
      <c r="O58596" s="62"/>
    </row>
    <row r="58597" spans="15:15" x14ac:dyDescent="0.2">
      <c r="O58597" s="62"/>
    </row>
    <row r="58598" spans="15:15" x14ac:dyDescent="0.2">
      <c r="O58598" s="62"/>
    </row>
    <row r="58599" spans="15:15" x14ac:dyDescent="0.2">
      <c r="O58599" s="62"/>
    </row>
    <row r="58600" spans="15:15" x14ac:dyDescent="0.2">
      <c r="O58600" s="62"/>
    </row>
    <row r="58601" spans="15:15" x14ac:dyDescent="0.2">
      <c r="O58601" s="62"/>
    </row>
    <row r="58602" spans="15:15" x14ac:dyDescent="0.2">
      <c r="O58602" s="62"/>
    </row>
    <row r="58603" spans="15:15" x14ac:dyDescent="0.2">
      <c r="O58603" s="62"/>
    </row>
    <row r="58604" spans="15:15" x14ac:dyDescent="0.2">
      <c r="O58604" s="62"/>
    </row>
    <row r="58605" spans="15:15" x14ac:dyDescent="0.2">
      <c r="O58605" s="62"/>
    </row>
    <row r="58606" spans="15:15" x14ac:dyDescent="0.2">
      <c r="O58606" s="62"/>
    </row>
    <row r="58607" spans="15:15" x14ac:dyDescent="0.2">
      <c r="O58607" s="62"/>
    </row>
    <row r="58608" spans="15:15" x14ac:dyDescent="0.2">
      <c r="O58608" s="62"/>
    </row>
    <row r="58609" spans="15:15" x14ac:dyDescent="0.2">
      <c r="O58609" s="62"/>
    </row>
    <row r="58610" spans="15:15" x14ac:dyDescent="0.2">
      <c r="O58610" s="62"/>
    </row>
    <row r="58611" spans="15:15" x14ac:dyDescent="0.2">
      <c r="O58611" s="62"/>
    </row>
    <row r="58612" spans="15:15" x14ac:dyDescent="0.2">
      <c r="O58612" s="62"/>
    </row>
    <row r="58613" spans="15:15" x14ac:dyDescent="0.2">
      <c r="O58613" s="62"/>
    </row>
    <row r="58614" spans="15:15" x14ac:dyDescent="0.2">
      <c r="O58614" s="62"/>
    </row>
    <row r="58615" spans="15:15" x14ac:dyDescent="0.2">
      <c r="O58615" s="62"/>
    </row>
    <row r="58616" spans="15:15" x14ac:dyDescent="0.2">
      <c r="O58616" s="62"/>
    </row>
    <row r="58617" spans="15:15" x14ac:dyDescent="0.2">
      <c r="O58617" s="62"/>
    </row>
    <row r="58618" spans="15:15" x14ac:dyDescent="0.2">
      <c r="O58618" s="62"/>
    </row>
    <row r="58619" spans="15:15" x14ac:dyDescent="0.2">
      <c r="O58619" s="62"/>
    </row>
    <row r="58620" spans="15:15" x14ac:dyDescent="0.2">
      <c r="O58620" s="62"/>
    </row>
    <row r="58621" spans="15:15" x14ac:dyDescent="0.2">
      <c r="O58621" s="62"/>
    </row>
    <row r="58622" spans="15:15" x14ac:dyDescent="0.2">
      <c r="O58622" s="62"/>
    </row>
    <row r="58623" spans="15:15" x14ac:dyDescent="0.2">
      <c r="O58623" s="62"/>
    </row>
    <row r="58624" spans="15:15" x14ac:dyDescent="0.2">
      <c r="O58624" s="62"/>
    </row>
    <row r="58625" spans="15:15" x14ac:dyDescent="0.2">
      <c r="O58625" s="62"/>
    </row>
    <row r="58626" spans="15:15" x14ac:dyDescent="0.2">
      <c r="O58626" s="62"/>
    </row>
    <row r="58627" spans="15:15" x14ac:dyDescent="0.2">
      <c r="O58627" s="62"/>
    </row>
    <row r="58628" spans="15:15" x14ac:dyDescent="0.2">
      <c r="O58628" s="62"/>
    </row>
    <row r="58629" spans="15:15" x14ac:dyDescent="0.2">
      <c r="O58629" s="62"/>
    </row>
    <row r="58630" spans="15:15" x14ac:dyDescent="0.2">
      <c r="O58630" s="62"/>
    </row>
    <row r="58631" spans="15:15" x14ac:dyDescent="0.2">
      <c r="O58631" s="62"/>
    </row>
    <row r="58632" spans="15:15" x14ac:dyDescent="0.2">
      <c r="O58632" s="62"/>
    </row>
    <row r="58633" spans="15:15" x14ac:dyDescent="0.2">
      <c r="O58633" s="62"/>
    </row>
    <row r="58634" spans="15:15" x14ac:dyDescent="0.2">
      <c r="O58634" s="62"/>
    </row>
    <row r="58635" spans="15:15" x14ac:dyDescent="0.2">
      <c r="O58635" s="62"/>
    </row>
    <row r="58636" spans="15:15" x14ac:dyDescent="0.2">
      <c r="O58636" s="62"/>
    </row>
    <row r="58637" spans="15:15" x14ac:dyDescent="0.2">
      <c r="O58637" s="62"/>
    </row>
    <row r="58638" spans="15:15" x14ac:dyDescent="0.2">
      <c r="O58638" s="62"/>
    </row>
    <row r="58639" spans="15:15" x14ac:dyDescent="0.2">
      <c r="O58639" s="62"/>
    </row>
    <row r="58640" spans="15:15" x14ac:dyDescent="0.2">
      <c r="O58640" s="62"/>
    </row>
    <row r="58641" spans="15:15" x14ac:dyDescent="0.2">
      <c r="O58641" s="62"/>
    </row>
    <row r="58642" spans="15:15" x14ac:dyDescent="0.2">
      <c r="O58642" s="62"/>
    </row>
    <row r="58643" spans="15:15" x14ac:dyDescent="0.2">
      <c r="O58643" s="62"/>
    </row>
    <row r="58644" spans="15:15" x14ac:dyDescent="0.2">
      <c r="O58644" s="62"/>
    </row>
    <row r="58645" spans="15:15" x14ac:dyDescent="0.2">
      <c r="O58645" s="62"/>
    </row>
    <row r="58646" spans="15:15" x14ac:dyDescent="0.2">
      <c r="O58646" s="62"/>
    </row>
    <row r="58647" spans="15:15" x14ac:dyDescent="0.2">
      <c r="O58647" s="62"/>
    </row>
    <row r="58648" spans="15:15" x14ac:dyDescent="0.2">
      <c r="O58648" s="62"/>
    </row>
    <row r="58649" spans="15:15" x14ac:dyDescent="0.2">
      <c r="O58649" s="62"/>
    </row>
    <row r="58650" spans="15:15" x14ac:dyDescent="0.2">
      <c r="O58650" s="62"/>
    </row>
    <row r="58651" spans="15:15" x14ac:dyDescent="0.2">
      <c r="O58651" s="62"/>
    </row>
    <row r="58652" spans="15:15" x14ac:dyDescent="0.2">
      <c r="O58652" s="62"/>
    </row>
    <row r="58653" spans="15:15" x14ac:dyDescent="0.2">
      <c r="O58653" s="62"/>
    </row>
    <row r="58654" spans="15:15" x14ac:dyDescent="0.2">
      <c r="O58654" s="62"/>
    </row>
    <row r="58655" spans="15:15" x14ac:dyDescent="0.2">
      <c r="O58655" s="62"/>
    </row>
    <row r="58656" spans="15:15" x14ac:dyDescent="0.2">
      <c r="O58656" s="62"/>
    </row>
    <row r="58657" spans="15:15" x14ac:dyDescent="0.2">
      <c r="O58657" s="62"/>
    </row>
    <row r="58658" spans="15:15" x14ac:dyDescent="0.2">
      <c r="O58658" s="62"/>
    </row>
    <row r="58659" spans="15:15" x14ac:dyDescent="0.2">
      <c r="O58659" s="62"/>
    </row>
    <row r="58660" spans="15:15" x14ac:dyDescent="0.2">
      <c r="O58660" s="62"/>
    </row>
    <row r="58661" spans="15:15" x14ac:dyDescent="0.2">
      <c r="O58661" s="62"/>
    </row>
    <row r="58662" spans="15:15" x14ac:dyDescent="0.2">
      <c r="O58662" s="62"/>
    </row>
    <row r="58663" spans="15:15" x14ac:dyDescent="0.2">
      <c r="O58663" s="62"/>
    </row>
    <row r="58664" spans="15:15" x14ac:dyDescent="0.2">
      <c r="O58664" s="62"/>
    </row>
    <row r="58665" spans="15:15" x14ac:dyDescent="0.2">
      <c r="O58665" s="62"/>
    </row>
    <row r="58666" spans="15:15" x14ac:dyDescent="0.2">
      <c r="O58666" s="62"/>
    </row>
    <row r="58667" spans="15:15" x14ac:dyDescent="0.2">
      <c r="O58667" s="62"/>
    </row>
    <row r="58668" spans="15:15" x14ac:dyDescent="0.2">
      <c r="O58668" s="62"/>
    </row>
    <row r="58669" spans="15:15" x14ac:dyDescent="0.2">
      <c r="O58669" s="62"/>
    </row>
    <row r="58670" spans="15:15" x14ac:dyDescent="0.2">
      <c r="O58670" s="62"/>
    </row>
    <row r="58671" spans="15:15" x14ac:dyDescent="0.2">
      <c r="O58671" s="62"/>
    </row>
    <row r="58672" spans="15:15" x14ac:dyDescent="0.2">
      <c r="O58672" s="62"/>
    </row>
    <row r="58673" spans="15:15" x14ac:dyDescent="0.2">
      <c r="O58673" s="62"/>
    </row>
    <row r="58674" spans="15:15" x14ac:dyDescent="0.2">
      <c r="O58674" s="62"/>
    </row>
    <row r="58675" spans="15:15" x14ac:dyDescent="0.2">
      <c r="O58675" s="62"/>
    </row>
    <row r="58676" spans="15:15" x14ac:dyDescent="0.2">
      <c r="O58676" s="62"/>
    </row>
    <row r="58677" spans="15:15" x14ac:dyDescent="0.2">
      <c r="O58677" s="62"/>
    </row>
    <row r="58678" spans="15:15" x14ac:dyDescent="0.2">
      <c r="O58678" s="62"/>
    </row>
    <row r="58679" spans="15:15" x14ac:dyDescent="0.2">
      <c r="O58679" s="62"/>
    </row>
    <row r="58680" spans="15:15" x14ac:dyDescent="0.2">
      <c r="O58680" s="62"/>
    </row>
    <row r="58681" spans="15:15" x14ac:dyDescent="0.2">
      <c r="O58681" s="62"/>
    </row>
    <row r="58682" spans="15:15" x14ac:dyDescent="0.2">
      <c r="O58682" s="62"/>
    </row>
    <row r="58683" spans="15:15" x14ac:dyDescent="0.2">
      <c r="O58683" s="62"/>
    </row>
    <row r="58684" spans="15:15" x14ac:dyDescent="0.2">
      <c r="O58684" s="62"/>
    </row>
    <row r="58685" spans="15:15" x14ac:dyDescent="0.2">
      <c r="O58685" s="62"/>
    </row>
    <row r="58686" spans="15:15" x14ac:dyDescent="0.2">
      <c r="O58686" s="62"/>
    </row>
    <row r="58687" spans="15:15" x14ac:dyDescent="0.2">
      <c r="O58687" s="62"/>
    </row>
    <row r="58688" spans="15:15" x14ac:dyDescent="0.2">
      <c r="O58688" s="62"/>
    </row>
    <row r="58689" spans="15:15" x14ac:dyDescent="0.2">
      <c r="O58689" s="62"/>
    </row>
    <row r="58690" spans="15:15" x14ac:dyDescent="0.2">
      <c r="O58690" s="62"/>
    </row>
    <row r="58691" spans="15:15" x14ac:dyDescent="0.2">
      <c r="O58691" s="62"/>
    </row>
    <row r="58692" spans="15:15" x14ac:dyDescent="0.2">
      <c r="O58692" s="62"/>
    </row>
    <row r="58693" spans="15:15" x14ac:dyDescent="0.2">
      <c r="O58693" s="62"/>
    </row>
    <row r="58694" spans="15:15" x14ac:dyDescent="0.2">
      <c r="O58694" s="62"/>
    </row>
    <row r="58695" spans="15:15" x14ac:dyDescent="0.2">
      <c r="O58695" s="62"/>
    </row>
    <row r="58696" spans="15:15" x14ac:dyDescent="0.2">
      <c r="O58696" s="62"/>
    </row>
    <row r="58697" spans="15:15" x14ac:dyDescent="0.2">
      <c r="O58697" s="62"/>
    </row>
    <row r="58698" spans="15:15" x14ac:dyDescent="0.2">
      <c r="O58698" s="62"/>
    </row>
    <row r="58699" spans="15:15" x14ac:dyDescent="0.2">
      <c r="O58699" s="62"/>
    </row>
    <row r="58700" spans="15:15" x14ac:dyDescent="0.2">
      <c r="O58700" s="62"/>
    </row>
    <row r="58701" spans="15:15" x14ac:dyDescent="0.2">
      <c r="O58701" s="62"/>
    </row>
    <row r="58702" spans="15:15" x14ac:dyDescent="0.2">
      <c r="O58702" s="62"/>
    </row>
    <row r="58703" spans="15:15" x14ac:dyDescent="0.2">
      <c r="O58703" s="62"/>
    </row>
    <row r="58704" spans="15:15" x14ac:dyDescent="0.2">
      <c r="O58704" s="62"/>
    </row>
    <row r="58705" spans="15:15" x14ac:dyDescent="0.2">
      <c r="O58705" s="62"/>
    </row>
    <row r="58706" spans="15:15" x14ac:dyDescent="0.2">
      <c r="O58706" s="62"/>
    </row>
    <row r="58707" spans="15:15" x14ac:dyDescent="0.2">
      <c r="O58707" s="62"/>
    </row>
    <row r="58708" spans="15:15" x14ac:dyDescent="0.2">
      <c r="O58708" s="62"/>
    </row>
    <row r="58709" spans="15:15" x14ac:dyDescent="0.2">
      <c r="O58709" s="62"/>
    </row>
    <row r="58710" spans="15:15" x14ac:dyDescent="0.2">
      <c r="O58710" s="62"/>
    </row>
    <row r="58711" spans="15:15" x14ac:dyDescent="0.2">
      <c r="O58711" s="62"/>
    </row>
    <row r="58712" spans="15:15" x14ac:dyDescent="0.2">
      <c r="O58712" s="62"/>
    </row>
    <row r="58713" spans="15:15" x14ac:dyDescent="0.2">
      <c r="O58713" s="62"/>
    </row>
    <row r="58714" spans="15:15" x14ac:dyDescent="0.2">
      <c r="O58714" s="62"/>
    </row>
    <row r="58715" spans="15:15" x14ac:dyDescent="0.2">
      <c r="O58715" s="62"/>
    </row>
    <row r="58716" spans="15:15" x14ac:dyDescent="0.2">
      <c r="O58716" s="62"/>
    </row>
    <row r="58717" spans="15:15" x14ac:dyDescent="0.2">
      <c r="O58717" s="62"/>
    </row>
    <row r="58718" spans="15:15" x14ac:dyDescent="0.2">
      <c r="O58718" s="62"/>
    </row>
    <row r="58719" spans="15:15" x14ac:dyDescent="0.2">
      <c r="O58719" s="62"/>
    </row>
    <row r="58720" spans="15:15" x14ac:dyDescent="0.2">
      <c r="O58720" s="62"/>
    </row>
    <row r="58721" spans="15:15" x14ac:dyDescent="0.2">
      <c r="O58721" s="62"/>
    </row>
    <row r="58722" spans="15:15" x14ac:dyDescent="0.2">
      <c r="O58722" s="62"/>
    </row>
    <row r="58723" spans="15:15" x14ac:dyDescent="0.2">
      <c r="O58723" s="62"/>
    </row>
    <row r="58724" spans="15:15" x14ac:dyDescent="0.2">
      <c r="O58724" s="62"/>
    </row>
    <row r="58725" spans="15:15" x14ac:dyDescent="0.2">
      <c r="O58725" s="62"/>
    </row>
    <row r="58726" spans="15:15" x14ac:dyDescent="0.2">
      <c r="O58726" s="62"/>
    </row>
    <row r="58727" spans="15:15" x14ac:dyDescent="0.2">
      <c r="O58727" s="62"/>
    </row>
    <row r="58728" spans="15:15" x14ac:dyDescent="0.2">
      <c r="O58728" s="62"/>
    </row>
    <row r="58729" spans="15:15" x14ac:dyDescent="0.2">
      <c r="O58729" s="62"/>
    </row>
    <row r="58730" spans="15:15" x14ac:dyDescent="0.2">
      <c r="O58730" s="62"/>
    </row>
    <row r="58731" spans="15:15" x14ac:dyDescent="0.2">
      <c r="O58731" s="62"/>
    </row>
    <row r="58732" spans="15:15" x14ac:dyDescent="0.2">
      <c r="O58732" s="62"/>
    </row>
    <row r="58733" spans="15:15" x14ac:dyDescent="0.2">
      <c r="O58733" s="62"/>
    </row>
    <row r="58734" spans="15:15" x14ac:dyDescent="0.2">
      <c r="O58734" s="62"/>
    </row>
    <row r="58735" spans="15:15" x14ac:dyDescent="0.2">
      <c r="O58735" s="62"/>
    </row>
    <row r="58736" spans="15:15" x14ac:dyDescent="0.2">
      <c r="O58736" s="62"/>
    </row>
    <row r="58737" spans="15:15" x14ac:dyDescent="0.2">
      <c r="O58737" s="62"/>
    </row>
    <row r="58738" spans="15:15" x14ac:dyDescent="0.2">
      <c r="O58738" s="62"/>
    </row>
    <row r="58739" spans="15:15" x14ac:dyDescent="0.2">
      <c r="O58739" s="62"/>
    </row>
    <row r="58740" spans="15:15" x14ac:dyDescent="0.2">
      <c r="O58740" s="62"/>
    </row>
    <row r="58741" spans="15:15" x14ac:dyDescent="0.2">
      <c r="O58741" s="62"/>
    </row>
    <row r="58742" spans="15:15" x14ac:dyDescent="0.2">
      <c r="O58742" s="62"/>
    </row>
    <row r="58743" spans="15:15" x14ac:dyDescent="0.2">
      <c r="O58743" s="62"/>
    </row>
    <row r="58744" spans="15:15" x14ac:dyDescent="0.2">
      <c r="O58744" s="62"/>
    </row>
    <row r="58745" spans="15:15" x14ac:dyDescent="0.2">
      <c r="O58745" s="62"/>
    </row>
    <row r="58746" spans="15:15" x14ac:dyDescent="0.2">
      <c r="O58746" s="62"/>
    </row>
    <row r="58747" spans="15:15" x14ac:dyDescent="0.2">
      <c r="O58747" s="62"/>
    </row>
    <row r="58748" spans="15:15" x14ac:dyDescent="0.2">
      <c r="O58748" s="62"/>
    </row>
    <row r="58749" spans="15:15" x14ac:dyDescent="0.2">
      <c r="O58749" s="62"/>
    </row>
    <row r="58750" spans="15:15" x14ac:dyDescent="0.2">
      <c r="O58750" s="62"/>
    </row>
    <row r="58751" spans="15:15" x14ac:dyDescent="0.2">
      <c r="O58751" s="62"/>
    </row>
    <row r="58752" spans="15:15" x14ac:dyDescent="0.2">
      <c r="O58752" s="62"/>
    </row>
    <row r="58753" spans="15:15" x14ac:dyDescent="0.2">
      <c r="O58753" s="62"/>
    </row>
    <row r="58754" spans="15:15" x14ac:dyDescent="0.2">
      <c r="O58754" s="62"/>
    </row>
    <row r="58755" spans="15:15" x14ac:dyDescent="0.2">
      <c r="O58755" s="62"/>
    </row>
    <row r="58756" spans="15:15" x14ac:dyDescent="0.2">
      <c r="O58756" s="62"/>
    </row>
    <row r="58757" spans="15:15" x14ac:dyDescent="0.2">
      <c r="O58757" s="62"/>
    </row>
    <row r="58758" spans="15:15" x14ac:dyDescent="0.2">
      <c r="O58758" s="62"/>
    </row>
    <row r="58759" spans="15:15" x14ac:dyDescent="0.2">
      <c r="O58759" s="62"/>
    </row>
    <row r="58760" spans="15:15" x14ac:dyDescent="0.2">
      <c r="O58760" s="62"/>
    </row>
    <row r="58761" spans="15:15" x14ac:dyDescent="0.2">
      <c r="O58761" s="62"/>
    </row>
    <row r="58762" spans="15:15" x14ac:dyDescent="0.2">
      <c r="O58762" s="62"/>
    </row>
    <row r="58763" spans="15:15" x14ac:dyDescent="0.2">
      <c r="O58763" s="62"/>
    </row>
    <row r="58764" spans="15:15" x14ac:dyDescent="0.2">
      <c r="O58764" s="62"/>
    </row>
    <row r="58765" spans="15:15" x14ac:dyDescent="0.2">
      <c r="O58765" s="62"/>
    </row>
    <row r="58766" spans="15:15" x14ac:dyDescent="0.2">
      <c r="O58766" s="62"/>
    </row>
    <row r="58767" spans="15:15" x14ac:dyDescent="0.2">
      <c r="O58767" s="62"/>
    </row>
    <row r="58768" spans="15:15" x14ac:dyDescent="0.2">
      <c r="O58768" s="62"/>
    </row>
    <row r="58769" spans="15:15" x14ac:dyDescent="0.2">
      <c r="O58769" s="62"/>
    </row>
    <row r="58770" spans="15:15" x14ac:dyDescent="0.2">
      <c r="O58770" s="62"/>
    </row>
    <row r="58771" spans="15:15" x14ac:dyDescent="0.2">
      <c r="O58771" s="62"/>
    </row>
    <row r="58772" spans="15:15" x14ac:dyDescent="0.2">
      <c r="O58772" s="62"/>
    </row>
    <row r="58773" spans="15:15" x14ac:dyDescent="0.2">
      <c r="O58773" s="62"/>
    </row>
    <row r="58774" spans="15:15" x14ac:dyDescent="0.2">
      <c r="O58774" s="62"/>
    </row>
    <row r="58775" spans="15:15" x14ac:dyDescent="0.2">
      <c r="O58775" s="62"/>
    </row>
    <row r="58776" spans="15:15" x14ac:dyDescent="0.2">
      <c r="O58776" s="62"/>
    </row>
    <row r="58777" spans="15:15" x14ac:dyDescent="0.2">
      <c r="O58777" s="62"/>
    </row>
    <row r="58778" spans="15:15" x14ac:dyDescent="0.2">
      <c r="O58778" s="62"/>
    </row>
    <row r="58779" spans="15:15" x14ac:dyDescent="0.2">
      <c r="O58779" s="62"/>
    </row>
    <row r="58780" spans="15:15" x14ac:dyDescent="0.2">
      <c r="O58780" s="62"/>
    </row>
    <row r="58781" spans="15:15" x14ac:dyDescent="0.2">
      <c r="O58781" s="62"/>
    </row>
    <row r="58782" spans="15:15" x14ac:dyDescent="0.2">
      <c r="O58782" s="62"/>
    </row>
    <row r="58783" spans="15:15" x14ac:dyDescent="0.2">
      <c r="O58783" s="62"/>
    </row>
    <row r="58784" spans="15:15" x14ac:dyDescent="0.2">
      <c r="O58784" s="62"/>
    </row>
    <row r="58785" spans="15:15" x14ac:dyDescent="0.2">
      <c r="O58785" s="62"/>
    </row>
    <row r="58786" spans="15:15" x14ac:dyDescent="0.2">
      <c r="O58786" s="62"/>
    </row>
    <row r="58787" spans="15:15" x14ac:dyDescent="0.2">
      <c r="O58787" s="62"/>
    </row>
    <row r="58788" spans="15:15" x14ac:dyDescent="0.2">
      <c r="O58788" s="62"/>
    </row>
    <row r="58789" spans="15:15" x14ac:dyDescent="0.2">
      <c r="O58789" s="62"/>
    </row>
    <row r="58790" spans="15:15" x14ac:dyDescent="0.2">
      <c r="O58790" s="62"/>
    </row>
    <row r="58791" spans="15:15" x14ac:dyDescent="0.2">
      <c r="O58791" s="62"/>
    </row>
    <row r="58792" spans="15:15" x14ac:dyDescent="0.2">
      <c r="O58792" s="62"/>
    </row>
    <row r="58793" spans="15:15" x14ac:dyDescent="0.2">
      <c r="O58793" s="62"/>
    </row>
    <row r="58794" spans="15:15" x14ac:dyDescent="0.2">
      <c r="O58794" s="62"/>
    </row>
    <row r="58795" spans="15:15" x14ac:dyDescent="0.2">
      <c r="O58795" s="62"/>
    </row>
    <row r="58796" spans="15:15" x14ac:dyDescent="0.2">
      <c r="O58796" s="62"/>
    </row>
    <row r="58797" spans="15:15" x14ac:dyDescent="0.2">
      <c r="O58797" s="62"/>
    </row>
    <row r="58798" spans="15:15" x14ac:dyDescent="0.2">
      <c r="O58798" s="62"/>
    </row>
    <row r="58799" spans="15:15" x14ac:dyDescent="0.2">
      <c r="O58799" s="62"/>
    </row>
    <row r="58800" spans="15:15" x14ac:dyDescent="0.2">
      <c r="O58800" s="62"/>
    </row>
    <row r="58801" spans="15:15" x14ac:dyDescent="0.2">
      <c r="O58801" s="62"/>
    </row>
    <row r="58802" spans="15:15" x14ac:dyDescent="0.2">
      <c r="O58802" s="62"/>
    </row>
    <row r="58803" spans="15:15" x14ac:dyDescent="0.2">
      <c r="O58803" s="62"/>
    </row>
    <row r="58804" spans="15:15" x14ac:dyDescent="0.2">
      <c r="O58804" s="62"/>
    </row>
    <row r="58805" spans="15:15" x14ac:dyDescent="0.2">
      <c r="O58805" s="62"/>
    </row>
    <row r="58806" spans="15:15" x14ac:dyDescent="0.2">
      <c r="O58806" s="62"/>
    </row>
    <row r="58807" spans="15:15" x14ac:dyDescent="0.2">
      <c r="O58807" s="62"/>
    </row>
    <row r="58808" spans="15:15" x14ac:dyDescent="0.2">
      <c r="O58808" s="62"/>
    </row>
    <row r="58809" spans="15:15" x14ac:dyDescent="0.2">
      <c r="O58809" s="62"/>
    </row>
    <row r="58810" spans="15:15" x14ac:dyDescent="0.2">
      <c r="O58810" s="62"/>
    </row>
    <row r="58811" spans="15:15" x14ac:dyDescent="0.2">
      <c r="O58811" s="62"/>
    </row>
    <row r="58812" spans="15:15" x14ac:dyDescent="0.2">
      <c r="O58812" s="62"/>
    </row>
    <row r="58813" spans="15:15" x14ac:dyDescent="0.2">
      <c r="O58813" s="62"/>
    </row>
    <row r="58814" spans="15:15" x14ac:dyDescent="0.2">
      <c r="O58814" s="62"/>
    </row>
    <row r="58815" spans="15:15" x14ac:dyDescent="0.2">
      <c r="O58815" s="62"/>
    </row>
    <row r="58816" spans="15:15" x14ac:dyDescent="0.2">
      <c r="O58816" s="62"/>
    </row>
    <row r="58817" spans="15:15" x14ac:dyDescent="0.2">
      <c r="O58817" s="62"/>
    </row>
    <row r="58818" spans="15:15" x14ac:dyDescent="0.2">
      <c r="O58818" s="62"/>
    </row>
    <row r="58819" spans="15:15" x14ac:dyDescent="0.2">
      <c r="O58819" s="62"/>
    </row>
    <row r="58820" spans="15:15" x14ac:dyDescent="0.2">
      <c r="O58820" s="62"/>
    </row>
    <row r="58821" spans="15:15" x14ac:dyDescent="0.2">
      <c r="O58821" s="62"/>
    </row>
    <row r="58822" spans="15:15" x14ac:dyDescent="0.2">
      <c r="O58822" s="62"/>
    </row>
    <row r="58823" spans="15:15" x14ac:dyDescent="0.2">
      <c r="O58823" s="62"/>
    </row>
    <row r="58824" spans="15:15" x14ac:dyDescent="0.2">
      <c r="O58824" s="62"/>
    </row>
    <row r="58825" spans="15:15" x14ac:dyDescent="0.2">
      <c r="O58825" s="62"/>
    </row>
    <row r="58826" spans="15:15" x14ac:dyDescent="0.2">
      <c r="O58826" s="62"/>
    </row>
    <row r="58827" spans="15:15" x14ac:dyDescent="0.2">
      <c r="O58827" s="62"/>
    </row>
    <row r="58828" spans="15:15" x14ac:dyDescent="0.2">
      <c r="O58828" s="62"/>
    </row>
    <row r="58829" spans="15:15" x14ac:dyDescent="0.2">
      <c r="O58829" s="62"/>
    </row>
    <row r="58830" spans="15:15" x14ac:dyDescent="0.2">
      <c r="O58830" s="62"/>
    </row>
    <row r="58831" spans="15:15" x14ac:dyDescent="0.2">
      <c r="O58831" s="62"/>
    </row>
    <row r="58832" spans="15:15" x14ac:dyDescent="0.2">
      <c r="O58832" s="62"/>
    </row>
    <row r="58833" spans="15:15" x14ac:dyDescent="0.2">
      <c r="O58833" s="62"/>
    </row>
    <row r="58834" spans="15:15" x14ac:dyDescent="0.2">
      <c r="O58834" s="62"/>
    </row>
    <row r="58835" spans="15:15" x14ac:dyDescent="0.2">
      <c r="O58835" s="62"/>
    </row>
    <row r="58836" spans="15:15" x14ac:dyDescent="0.2">
      <c r="O58836" s="62"/>
    </row>
    <row r="58837" spans="15:15" x14ac:dyDescent="0.2">
      <c r="O58837" s="62"/>
    </row>
    <row r="58838" spans="15:15" x14ac:dyDescent="0.2">
      <c r="O58838" s="62"/>
    </row>
    <row r="58839" spans="15:15" x14ac:dyDescent="0.2">
      <c r="O58839" s="62"/>
    </row>
    <row r="58840" spans="15:15" x14ac:dyDescent="0.2">
      <c r="O58840" s="62"/>
    </row>
    <row r="58841" spans="15:15" x14ac:dyDescent="0.2">
      <c r="O58841" s="62"/>
    </row>
    <row r="58842" spans="15:15" x14ac:dyDescent="0.2">
      <c r="O58842" s="62"/>
    </row>
    <row r="58843" spans="15:15" x14ac:dyDescent="0.2">
      <c r="O58843" s="62"/>
    </row>
    <row r="58844" spans="15:15" x14ac:dyDescent="0.2">
      <c r="O58844" s="62"/>
    </row>
    <row r="58845" spans="15:15" x14ac:dyDescent="0.2">
      <c r="O58845" s="62"/>
    </row>
    <row r="58846" spans="15:15" x14ac:dyDescent="0.2">
      <c r="O58846" s="62"/>
    </row>
    <row r="58847" spans="15:15" x14ac:dyDescent="0.2">
      <c r="O58847" s="62"/>
    </row>
    <row r="58848" spans="15:15" x14ac:dyDescent="0.2">
      <c r="O58848" s="62"/>
    </row>
    <row r="58849" spans="15:15" x14ac:dyDescent="0.2">
      <c r="O58849" s="62"/>
    </row>
    <row r="58850" spans="15:15" x14ac:dyDescent="0.2">
      <c r="O58850" s="62"/>
    </row>
    <row r="58851" spans="15:15" x14ac:dyDescent="0.2">
      <c r="O58851" s="62"/>
    </row>
    <row r="58852" spans="15:15" x14ac:dyDescent="0.2">
      <c r="O58852" s="62"/>
    </row>
    <row r="58853" spans="15:15" x14ac:dyDescent="0.2">
      <c r="O58853" s="62"/>
    </row>
    <row r="58854" spans="15:15" x14ac:dyDescent="0.2">
      <c r="O58854" s="62"/>
    </row>
    <row r="58855" spans="15:15" x14ac:dyDescent="0.2">
      <c r="O58855" s="62"/>
    </row>
    <row r="58856" spans="15:15" x14ac:dyDescent="0.2">
      <c r="O58856" s="62"/>
    </row>
    <row r="58857" spans="15:15" x14ac:dyDescent="0.2">
      <c r="O58857" s="62"/>
    </row>
    <row r="58858" spans="15:15" x14ac:dyDescent="0.2">
      <c r="O58858" s="62"/>
    </row>
    <row r="58859" spans="15:15" x14ac:dyDescent="0.2">
      <c r="O58859" s="62"/>
    </row>
    <row r="58860" spans="15:15" x14ac:dyDescent="0.2">
      <c r="O58860" s="62"/>
    </row>
    <row r="58861" spans="15:15" x14ac:dyDescent="0.2">
      <c r="O58861" s="62"/>
    </row>
    <row r="58862" spans="15:15" x14ac:dyDescent="0.2">
      <c r="O58862" s="62"/>
    </row>
    <row r="58863" spans="15:15" x14ac:dyDescent="0.2">
      <c r="O58863" s="62"/>
    </row>
    <row r="58864" spans="15:15" x14ac:dyDescent="0.2">
      <c r="O58864" s="62"/>
    </row>
    <row r="58865" spans="15:15" x14ac:dyDescent="0.2">
      <c r="O58865" s="62"/>
    </row>
    <row r="58866" spans="15:15" x14ac:dyDescent="0.2">
      <c r="O58866" s="62"/>
    </row>
    <row r="58867" spans="15:15" x14ac:dyDescent="0.2">
      <c r="O58867" s="62"/>
    </row>
    <row r="58868" spans="15:15" x14ac:dyDescent="0.2">
      <c r="O58868" s="62"/>
    </row>
    <row r="58869" spans="15:15" x14ac:dyDescent="0.2">
      <c r="O58869" s="62"/>
    </row>
    <row r="58870" spans="15:15" x14ac:dyDescent="0.2">
      <c r="O58870" s="62"/>
    </row>
    <row r="58871" spans="15:15" x14ac:dyDescent="0.2">
      <c r="O58871" s="62"/>
    </row>
    <row r="58872" spans="15:15" x14ac:dyDescent="0.2">
      <c r="O58872" s="62"/>
    </row>
    <row r="58873" spans="15:15" x14ac:dyDescent="0.2">
      <c r="O58873" s="62"/>
    </row>
    <row r="58874" spans="15:15" x14ac:dyDescent="0.2">
      <c r="O58874" s="62"/>
    </row>
    <row r="58875" spans="15:15" x14ac:dyDescent="0.2">
      <c r="O58875" s="62"/>
    </row>
    <row r="58876" spans="15:15" x14ac:dyDescent="0.2">
      <c r="O58876" s="62"/>
    </row>
    <row r="58877" spans="15:15" x14ac:dyDescent="0.2">
      <c r="O58877" s="62"/>
    </row>
    <row r="58878" spans="15:15" x14ac:dyDescent="0.2">
      <c r="O58878" s="62"/>
    </row>
    <row r="58879" spans="15:15" x14ac:dyDescent="0.2">
      <c r="O58879" s="62"/>
    </row>
    <row r="58880" spans="15:15" x14ac:dyDescent="0.2">
      <c r="O58880" s="62"/>
    </row>
    <row r="58881" spans="15:15" x14ac:dyDescent="0.2">
      <c r="O58881" s="62"/>
    </row>
    <row r="58882" spans="15:15" x14ac:dyDescent="0.2">
      <c r="O58882" s="62"/>
    </row>
    <row r="58883" spans="15:15" x14ac:dyDescent="0.2">
      <c r="O58883" s="62"/>
    </row>
    <row r="58884" spans="15:15" x14ac:dyDescent="0.2">
      <c r="O58884" s="62"/>
    </row>
    <row r="58885" spans="15:15" x14ac:dyDescent="0.2">
      <c r="O58885" s="62"/>
    </row>
    <row r="58886" spans="15:15" x14ac:dyDescent="0.2">
      <c r="O58886" s="62"/>
    </row>
    <row r="58887" spans="15:15" x14ac:dyDescent="0.2">
      <c r="O58887" s="62"/>
    </row>
    <row r="58888" spans="15:15" x14ac:dyDescent="0.2">
      <c r="O58888" s="62"/>
    </row>
    <row r="58889" spans="15:15" x14ac:dyDescent="0.2">
      <c r="O58889" s="62"/>
    </row>
    <row r="58890" spans="15:15" x14ac:dyDescent="0.2">
      <c r="O58890" s="62"/>
    </row>
    <row r="58891" spans="15:15" x14ac:dyDescent="0.2">
      <c r="O58891" s="62"/>
    </row>
    <row r="58892" spans="15:15" x14ac:dyDescent="0.2">
      <c r="O58892" s="62"/>
    </row>
    <row r="58893" spans="15:15" x14ac:dyDescent="0.2">
      <c r="O58893" s="62"/>
    </row>
    <row r="58894" spans="15:15" x14ac:dyDescent="0.2">
      <c r="O58894" s="62"/>
    </row>
    <row r="58895" spans="15:15" x14ac:dyDescent="0.2">
      <c r="O58895" s="62"/>
    </row>
    <row r="58896" spans="15:15" x14ac:dyDescent="0.2">
      <c r="O58896" s="62"/>
    </row>
    <row r="58897" spans="15:15" x14ac:dyDescent="0.2">
      <c r="O58897" s="62"/>
    </row>
    <row r="58898" spans="15:15" x14ac:dyDescent="0.2">
      <c r="O58898" s="62"/>
    </row>
    <row r="58899" spans="15:15" x14ac:dyDescent="0.2">
      <c r="O58899" s="62"/>
    </row>
    <row r="58900" spans="15:15" x14ac:dyDescent="0.2">
      <c r="O58900" s="62"/>
    </row>
    <row r="58901" spans="15:15" x14ac:dyDescent="0.2">
      <c r="O58901" s="62"/>
    </row>
    <row r="58902" spans="15:15" x14ac:dyDescent="0.2">
      <c r="O58902" s="62"/>
    </row>
    <row r="58903" spans="15:15" x14ac:dyDescent="0.2">
      <c r="O58903" s="62"/>
    </row>
    <row r="58904" spans="15:15" x14ac:dyDescent="0.2">
      <c r="O58904" s="62"/>
    </row>
    <row r="58905" spans="15:15" x14ac:dyDescent="0.2">
      <c r="O58905" s="62"/>
    </row>
    <row r="58906" spans="15:15" x14ac:dyDescent="0.2">
      <c r="O58906" s="62"/>
    </row>
    <row r="58907" spans="15:15" x14ac:dyDescent="0.2">
      <c r="O58907" s="62"/>
    </row>
    <row r="58908" spans="15:15" x14ac:dyDescent="0.2">
      <c r="O58908" s="62"/>
    </row>
    <row r="58909" spans="15:15" x14ac:dyDescent="0.2">
      <c r="O58909" s="62"/>
    </row>
    <row r="58910" spans="15:15" x14ac:dyDescent="0.2">
      <c r="O58910" s="62"/>
    </row>
    <row r="58911" spans="15:15" x14ac:dyDescent="0.2">
      <c r="O58911" s="62"/>
    </row>
    <row r="58912" spans="15:15" x14ac:dyDescent="0.2">
      <c r="O58912" s="62"/>
    </row>
    <row r="58913" spans="15:15" x14ac:dyDescent="0.2">
      <c r="O58913" s="62"/>
    </row>
    <row r="58914" spans="15:15" x14ac:dyDescent="0.2">
      <c r="O58914" s="62"/>
    </row>
    <row r="58915" spans="15:15" x14ac:dyDescent="0.2">
      <c r="O58915" s="62"/>
    </row>
    <row r="58916" spans="15:15" x14ac:dyDescent="0.2">
      <c r="O58916" s="62"/>
    </row>
    <row r="58917" spans="15:15" x14ac:dyDescent="0.2">
      <c r="O58917" s="62"/>
    </row>
    <row r="58918" spans="15:15" x14ac:dyDescent="0.2">
      <c r="O58918" s="62"/>
    </row>
    <row r="58919" spans="15:15" x14ac:dyDescent="0.2">
      <c r="O58919" s="62"/>
    </row>
    <row r="58920" spans="15:15" x14ac:dyDescent="0.2">
      <c r="O58920" s="62"/>
    </row>
    <row r="58921" spans="15:15" x14ac:dyDescent="0.2">
      <c r="O58921" s="62"/>
    </row>
    <row r="58922" spans="15:15" x14ac:dyDescent="0.2">
      <c r="O58922" s="62"/>
    </row>
    <row r="58923" spans="15:15" x14ac:dyDescent="0.2">
      <c r="O58923" s="62"/>
    </row>
    <row r="58924" spans="15:15" x14ac:dyDescent="0.2">
      <c r="O58924" s="62"/>
    </row>
    <row r="58925" spans="15:15" x14ac:dyDescent="0.2">
      <c r="O58925" s="62"/>
    </row>
    <row r="58926" spans="15:15" x14ac:dyDescent="0.2">
      <c r="O58926" s="62"/>
    </row>
    <row r="58927" spans="15:15" x14ac:dyDescent="0.2">
      <c r="O58927" s="62"/>
    </row>
    <row r="58928" spans="15:15" x14ac:dyDescent="0.2">
      <c r="O58928" s="62"/>
    </row>
    <row r="58929" spans="15:15" x14ac:dyDescent="0.2">
      <c r="O58929" s="62"/>
    </row>
    <row r="58930" spans="15:15" x14ac:dyDescent="0.2">
      <c r="O58930" s="62"/>
    </row>
    <row r="58931" spans="15:15" x14ac:dyDescent="0.2">
      <c r="O58931" s="62"/>
    </row>
    <row r="58932" spans="15:15" x14ac:dyDescent="0.2">
      <c r="O58932" s="62"/>
    </row>
    <row r="58933" spans="15:15" x14ac:dyDescent="0.2">
      <c r="O58933" s="62"/>
    </row>
    <row r="58934" spans="15:15" x14ac:dyDescent="0.2">
      <c r="O58934" s="62"/>
    </row>
    <row r="58935" spans="15:15" x14ac:dyDescent="0.2">
      <c r="O58935" s="62"/>
    </row>
    <row r="58936" spans="15:15" x14ac:dyDescent="0.2">
      <c r="O58936" s="62"/>
    </row>
    <row r="58937" spans="15:15" x14ac:dyDescent="0.2">
      <c r="O58937" s="62"/>
    </row>
    <row r="58938" spans="15:15" x14ac:dyDescent="0.2">
      <c r="O58938" s="62"/>
    </row>
    <row r="58939" spans="15:15" x14ac:dyDescent="0.2">
      <c r="O58939" s="62"/>
    </row>
    <row r="58940" spans="15:15" x14ac:dyDescent="0.2">
      <c r="O58940" s="62"/>
    </row>
    <row r="58941" spans="15:15" x14ac:dyDescent="0.2">
      <c r="O58941" s="62"/>
    </row>
    <row r="58942" spans="15:15" x14ac:dyDescent="0.2">
      <c r="O58942" s="62"/>
    </row>
    <row r="58943" spans="15:15" x14ac:dyDescent="0.2">
      <c r="O58943" s="62"/>
    </row>
    <row r="58944" spans="15:15" x14ac:dyDescent="0.2">
      <c r="O58944" s="62"/>
    </row>
    <row r="58945" spans="15:15" x14ac:dyDescent="0.2">
      <c r="O58945" s="62"/>
    </row>
    <row r="58946" spans="15:15" x14ac:dyDescent="0.2">
      <c r="O58946" s="62"/>
    </row>
    <row r="58947" spans="15:15" x14ac:dyDescent="0.2">
      <c r="O58947" s="62"/>
    </row>
    <row r="58948" spans="15:15" x14ac:dyDescent="0.2">
      <c r="O58948" s="62"/>
    </row>
    <row r="58949" spans="15:15" x14ac:dyDescent="0.2">
      <c r="O58949" s="62"/>
    </row>
    <row r="58950" spans="15:15" x14ac:dyDescent="0.2">
      <c r="O58950" s="62"/>
    </row>
    <row r="58951" spans="15:15" x14ac:dyDescent="0.2">
      <c r="O58951" s="62"/>
    </row>
    <row r="58952" spans="15:15" x14ac:dyDescent="0.2">
      <c r="O58952" s="62"/>
    </row>
    <row r="58953" spans="15:15" x14ac:dyDescent="0.2">
      <c r="O58953" s="62"/>
    </row>
    <row r="58954" spans="15:15" x14ac:dyDescent="0.2">
      <c r="O58954" s="62"/>
    </row>
    <row r="58955" spans="15:15" x14ac:dyDescent="0.2">
      <c r="O58955" s="62"/>
    </row>
    <row r="58956" spans="15:15" x14ac:dyDescent="0.2">
      <c r="O58956" s="62"/>
    </row>
    <row r="58957" spans="15:15" x14ac:dyDescent="0.2">
      <c r="O58957" s="62"/>
    </row>
    <row r="58958" spans="15:15" x14ac:dyDescent="0.2">
      <c r="O58958" s="62"/>
    </row>
    <row r="58959" spans="15:15" x14ac:dyDescent="0.2">
      <c r="O58959" s="62"/>
    </row>
    <row r="58960" spans="15:15" x14ac:dyDescent="0.2">
      <c r="O58960" s="62"/>
    </row>
    <row r="58961" spans="15:15" x14ac:dyDescent="0.2">
      <c r="O58961" s="62"/>
    </row>
    <row r="58962" spans="15:15" x14ac:dyDescent="0.2">
      <c r="O58962" s="62"/>
    </row>
    <row r="58963" spans="15:15" x14ac:dyDescent="0.2">
      <c r="O58963" s="62"/>
    </row>
    <row r="58964" spans="15:15" x14ac:dyDescent="0.2">
      <c r="O58964" s="62"/>
    </row>
    <row r="58965" spans="15:15" x14ac:dyDescent="0.2">
      <c r="O58965" s="62"/>
    </row>
    <row r="58966" spans="15:15" x14ac:dyDescent="0.2">
      <c r="O58966" s="62"/>
    </row>
    <row r="58967" spans="15:15" x14ac:dyDescent="0.2">
      <c r="O58967" s="62"/>
    </row>
    <row r="58968" spans="15:15" x14ac:dyDescent="0.2">
      <c r="O58968" s="62"/>
    </row>
    <row r="58969" spans="15:15" x14ac:dyDescent="0.2">
      <c r="O58969" s="62"/>
    </row>
    <row r="58970" spans="15:15" x14ac:dyDescent="0.2">
      <c r="O58970" s="62"/>
    </row>
    <row r="58971" spans="15:15" x14ac:dyDescent="0.2">
      <c r="O58971" s="62"/>
    </row>
    <row r="58972" spans="15:15" x14ac:dyDescent="0.2">
      <c r="O58972" s="62"/>
    </row>
    <row r="58973" spans="15:15" x14ac:dyDescent="0.2">
      <c r="O58973" s="62"/>
    </row>
    <row r="58974" spans="15:15" x14ac:dyDescent="0.2">
      <c r="O58974" s="62"/>
    </row>
    <row r="58975" spans="15:15" x14ac:dyDescent="0.2">
      <c r="O58975" s="62"/>
    </row>
    <row r="58976" spans="15:15" x14ac:dyDescent="0.2">
      <c r="O58976" s="62"/>
    </row>
    <row r="58977" spans="15:15" x14ac:dyDescent="0.2">
      <c r="O58977" s="62"/>
    </row>
    <row r="58978" spans="15:15" x14ac:dyDescent="0.2">
      <c r="O58978" s="62"/>
    </row>
    <row r="58979" spans="15:15" x14ac:dyDescent="0.2">
      <c r="O58979" s="62"/>
    </row>
    <row r="58980" spans="15:15" x14ac:dyDescent="0.2">
      <c r="O58980" s="62"/>
    </row>
    <row r="58981" spans="15:15" x14ac:dyDescent="0.2">
      <c r="O58981" s="62"/>
    </row>
    <row r="58982" spans="15:15" x14ac:dyDescent="0.2">
      <c r="O58982" s="62"/>
    </row>
    <row r="58983" spans="15:15" x14ac:dyDescent="0.2">
      <c r="O58983" s="62"/>
    </row>
    <row r="58984" spans="15:15" x14ac:dyDescent="0.2">
      <c r="O58984" s="62"/>
    </row>
    <row r="58985" spans="15:15" x14ac:dyDescent="0.2">
      <c r="O58985" s="62"/>
    </row>
    <row r="58986" spans="15:15" x14ac:dyDescent="0.2">
      <c r="O58986" s="62"/>
    </row>
    <row r="58987" spans="15:15" x14ac:dyDescent="0.2">
      <c r="O58987" s="62"/>
    </row>
    <row r="58988" spans="15:15" x14ac:dyDescent="0.2">
      <c r="O58988" s="62"/>
    </row>
    <row r="58989" spans="15:15" x14ac:dyDescent="0.2">
      <c r="O58989" s="62"/>
    </row>
    <row r="58990" spans="15:15" x14ac:dyDescent="0.2">
      <c r="O58990" s="62"/>
    </row>
    <row r="58991" spans="15:15" x14ac:dyDescent="0.2">
      <c r="O58991" s="62"/>
    </row>
    <row r="58992" spans="15:15" x14ac:dyDescent="0.2">
      <c r="O58992" s="62"/>
    </row>
    <row r="58993" spans="15:15" x14ac:dyDescent="0.2">
      <c r="O58993" s="62"/>
    </row>
    <row r="58994" spans="15:15" x14ac:dyDescent="0.2">
      <c r="O58994" s="62"/>
    </row>
    <row r="58995" spans="15:15" x14ac:dyDescent="0.2">
      <c r="O58995" s="62"/>
    </row>
    <row r="58996" spans="15:15" x14ac:dyDescent="0.2">
      <c r="O58996" s="62"/>
    </row>
    <row r="58997" spans="15:15" x14ac:dyDescent="0.2">
      <c r="O58997" s="62"/>
    </row>
    <row r="58998" spans="15:15" x14ac:dyDescent="0.2">
      <c r="O58998" s="62"/>
    </row>
    <row r="58999" spans="15:15" x14ac:dyDescent="0.2">
      <c r="O58999" s="62"/>
    </row>
    <row r="59000" spans="15:15" x14ac:dyDescent="0.2">
      <c r="O59000" s="62"/>
    </row>
    <row r="59001" spans="15:15" x14ac:dyDescent="0.2">
      <c r="O59001" s="62"/>
    </row>
    <row r="59002" spans="15:15" x14ac:dyDescent="0.2">
      <c r="O59002" s="62"/>
    </row>
    <row r="59003" spans="15:15" x14ac:dyDescent="0.2">
      <c r="O59003" s="62"/>
    </row>
    <row r="59004" spans="15:15" x14ac:dyDescent="0.2">
      <c r="O59004" s="62"/>
    </row>
    <row r="59005" spans="15:15" x14ac:dyDescent="0.2">
      <c r="O59005" s="62"/>
    </row>
    <row r="59006" spans="15:15" x14ac:dyDescent="0.2">
      <c r="O59006" s="62"/>
    </row>
    <row r="59007" spans="15:15" x14ac:dyDescent="0.2">
      <c r="O59007" s="62"/>
    </row>
    <row r="59008" spans="15:15" x14ac:dyDescent="0.2">
      <c r="O59008" s="62"/>
    </row>
    <row r="59009" spans="15:15" x14ac:dyDescent="0.2">
      <c r="O59009" s="62"/>
    </row>
    <row r="59010" spans="15:15" x14ac:dyDescent="0.2">
      <c r="O59010" s="62"/>
    </row>
    <row r="59011" spans="15:15" x14ac:dyDescent="0.2">
      <c r="O59011" s="62"/>
    </row>
    <row r="59012" spans="15:15" x14ac:dyDescent="0.2">
      <c r="O59012" s="62"/>
    </row>
    <row r="59013" spans="15:15" x14ac:dyDescent="0.2">
      <c r="O59013" s="62"/>
    </row>
    <row r="59014" spans="15:15" x14ac:dyDescent="0.2">
      <c r="O59014" s="62"/>
    </row>
    <row r="59015" spans="15:15" x14ac:dyDescent="0.2">
      <c r="O59015" s="62"/>
    </row>
    <row r="59016" spans="15:15" x14ac:dyDescent="0.2">
      <c r="O59016" s="62"/>
    </row>
    <row r="59017" spans="15:15" x14ac:dyDescent="0.2">
      <c r="O59017" s="62"/>
    </row>
    <row r="59018" spans="15:15" x14ac:dyDescent="0.2">
      <c r="O59018" s="62"/>
    </row>
    <row r="59019" spans="15:15" x14ac:dyDescent="0.2">
      <c r="O59019" s="62"/>
    </row>
    <row r="59020" spans="15:15" x14ac:dyDescent="0.2">
      <c r="O59020" s="62"/>
    </row>
    <row r="59021" spans="15:15" x14ac:dyDescent="0.2">
      <c r="O59021" s="62"/>
    </row>
    <row r="59022" spans="15:15" x14ac:dyDescent="0.2">
      <c r="O59022" s="62"/>
    </row>
    <row r="59023" spans="15:15" x14ac:dyDescent="0.2">
      <c r="O59023" s="62"/>
    </row>
    <row r="59024" spans="15:15" x14ac:dyDescent="0.2">
      <c r="O59024" s="62"/>
    </row>
    <row r="59025" spans="15:15" x14ac:dyDescent="0.2">
      <c r="O59025" s="62"/>
    </row>
    <row r="59026" spans="15:15" x14ac:dyDescent="0.2">
      <c r="O59026" s="62"/>
    </row>
    <row r="59027" spans="15:15" x14ac:dyDescent="0.2">
      <c r="O59027" s="62"/>
    </row>
    <row r="59028" spans="15:15" x14ac:dyDescent="0.2">
      <c r="O59028" s="62"/>
    </row>
    <row r="59029" spans="15:15" x14ac:dyDescent="0.2">
      <c r="O59029" s="62"/>
    </row>
    <row r="59030" spans="15:15" x14ac:dyDescent="0.2">
      <c r="O59030" s="62"/>
    </row>
    <row r="59031" spans="15:15" x14ac:dyDescent="0.2">
      <c r="O59031" s="62"/>
    </row>
    <row r="59032" spans="15:15" x14ac:dyDescent="0.2">
      <c r="O59032" s="62"/>
    </row>
    <row r="59033" spans="15:15" x14ac:dyDescent="0.2">
      <c r="O59033" s="62"/>
    </row>
    <row r="59034" spans="15:15" x14ac:dyDescent="0.2">
      <c r="O59034" s="62"/>
    </row>
    <row r="59035" spans="15:15" x14ac:dyDescent="0.2">
      <c r="O59035" s="62"/>
    </row>
    <row r="59036" spans="15:15" x14ac:dyDescent="0.2">
      <c r="O59036" s="62"/>
    </row>
    <row r="59037" spans="15:15" x14ac:dyDescent="0.2">
      <c r="O59037" s="62"/>
    </row>
    <row r="59038" spans="15:15" x14ac:dyDescent="0.2">
      <c r="O59038" s="62"/>
    </row>
    <row r="59039" spans="15:15" x14ac:dyDescent="0.2">
      <c r="O59039" s="62"/>
    </row>
    <row r="59040" spans="15:15" x14ac:dyDescent="0.2">
      <c r="O59040" s="62"/>
    </row>
    <row r="59041" spans="15:15" x14ac:dyDescent="0.2">
      <c r="O59041" s="62"/>
    </row>
    <row r="59042" spans="15:15" x14ac:dyDescent="0.2">
      <c r="O59042" s="62"/>
    </row>
    <row r="59043" spans="15:15" x14ac:dyDescent="0.2">
      <c r="O59043" s="62"/>
    </row>
    <row r="59044" spans="15:15" x14ac:dyDescent="0.2">
      <c r="O59044" s="62"/>
    </row>
    <row r="59045" spans="15:15" x14ac:dyDescent="0.2">
      <c r="O59045" s="62"/>
    </row>
    <row r="59046" spans="15:15" x14ac:dyDescent="0.2">
      <c r="O59046" s="62"/>
    </row>
    <row r="59047" spans="15:15" x14ac:dyDescent="0.2">
      <c r="O59047" s="62"/>
    </row>
    <row r="59048" spans="15:15" x14ac:dyDescent="0.2">
      <c r="O59048" s="62"/>
    </row>
    <row r="59049" spans="15:15" x14ac:dyDescent="0.2">
      <c r="O59049" s="62"/>
    </row>
    <row r="59050" spans="15:15" x14ac:dyDescent="0.2">
      <c r="O59050" s="62"/>
    </row>
    <row r="59051" spans="15:15" x14ac:dyDescent="0.2">
      <c r="O59051" s="62"/>
    </row>
    <row r="59052" spans="15:15" x14ac:dyDescent="0.2">
      <c r="O59052" s="62"/>
    </row>
    <row r="59053" spans="15:15" x14ac:dyDescent="0.2">
      <c r="O59053" s="62"/>
    </row>
    <row r="59054" spans="15:15" x14ac:dyDescent="0.2">
      <c r="O59054" s="62"/>
    </row>
    <row r="59055" spans="15:15" x14ac:dyDescent="0.2">
      <c r="O59055" s="62"/>
    </row>
    <row r="59056" spans="15:15" x14ac:dyDescent="0.2">
      <c r="O59056" s="62"/>
    </row>
    <row r="59057" spans="15:15" x14ac:dyDescent="0.2">
      <c r="O59057" s="62"/>
    </row>
    <row r="59058" spans="15:15" x14ac:dyDescent="0.2">
      <c r="O59058" s="62"/>
    </row>
    <row r="59059" spans="15:15" x14ac:dyDescent="0.2">
      <c r="O59059" s="62"/>
    </row>
    <row r="59060" spans="15:15" x14ac:dyDescent="0.2">
      <c r="O59060" s="62"/>
    </row>
    <row r="59061" spans="15:15" x14ac:dyDescent="0.2">
      <c r="O59061" s="62"/>
    </row>
    <row r="59062" spans="15:15" x14ac:dyDescent="0.2">
      <c r="O59062" s="62"/>
    </row>
    <row r="59063" spans="15:15" x14ac:dyDescent="0.2">
      <c r="O59063" s="62"/>
    </row>
    <row r="59064" spans="15:15" x14ac:dyDescent="0.2">
      <c r="O59064" s="62"/>
    </row>
    <row r="59065" spans="15:15" x14ac:dyDescent="0.2">
      <c r="O59065" s="62"/>
    </row>
    <row r="59066" spans="15:15" x14ac:dyDescent="0.2">
      <c r="O59066" s="62"/>
    </row>
    <row r="59067" spans="15:15" x14ac:dyDescent="0.2">
      <c r="O59067" s="62"/>
    </row>
    <row r="59068" spans="15:15" x14ac:dyDescent="0.2">
      <c r="O59068" s="62"/>
    </row>
    <row r="59069" spans="15:15" x14ac:dyDescent="0.2">
      <c r="O59069" s="62"/>
    </row>
    <row r="59070" spans="15:15" x14ac:dyDescent="0.2">
      <c r="O59070" s="62"/>
    </row>
    <row r="59071" spans="15:15" x14ac:dyDescent="0.2">
      <c r="O59071" s="62"/>
    </row>
    <row r="59072" spans="15:15" x14ac:dyDescent="0.2">
      <c r="O59072" s="62"/>
    </row>
    <row r="59073" spans="15:15" x14ac:dyDescent="0.2">
      <c r="O59073" s="62"/>
    </row>
    <row r="59074" spans="15:15" x14ac:dyDescent="0.2">
      <c r="O59074" s="62"/>
    </row>
    <row r="59075" spans="15:15" x14ac:dyDescent="0.2">
      <c r="O59075" s="62"/>
    </row>
    <row r="59076" spans="15:15" x14ac:dyDescent="0.2">
      <c r="O59076" s="62"/>
    </row>
    <row r="59077" spans="15:15" x14ac:dyDescent="0.2">
      <c r="O59077" s="62"/>
    </row>
    <row r="59078" spans="15:15" x14ac:dyDescent="0.2">
      <c r="O59078" s="62"/>
    </row>
    <row r="59079" spans="15:15" x14ac:dyDescent="0.2">
      <c r="O59079" s="62"/>
    </row>
    <row r="59080" spans="15:15" x14ac:dyDescent="0.2">
      <c r="O59080" s="62"/>
    </row>
    <row r="59081" spans="15:15" x14ac:dyDescent="0.2">
      <c r="O59081" s="62"/>
    </row>
    <row r="59082" spans="15:15" x14ac:dyDescent="0.2">
      <c r="O59082" s="62"/>
    </row>
    <row r="59083" spans="15:15" x14ac:dyDescent="0.2">
      <c r="O59083" s="62"/>
    </row>
    <row r="59084" spans="15:15" x14ac:dyDescent="0.2">
      <c r="O59084" s="62"/>
    </row>
    <row r="59085" spans="15:15" x14ac:dyDescent="0.2">
      <c r="O59085" s="62"/>
    </row>
    <row r="59086" spans="15:15" x14ac:dyDescent="0.2">
      <c r="O59086" s="62"/>
    </row>
    <row r="59087" spans="15:15" x14ac:dyDescent="0.2">
      <c r="O59087" s="62"/>
    </row>
    <row r="59088" spans="15:15" x14ac:dyDescent="0.2">
      <c r="O59088" s="62"/>
    </row>
    <row r="59089" spans="15:15" x14ac:dyDescent="0.2">
      <c r="O59089" s="62"/>
    </row>
    <row r="59090" spans="15:15" x14ac:dyDescent="0.2">
      <c r="O59090" s="62"/>
    </row>
    <row r="59091" spans="15:15" x14ac:dyDescent="0.2">
      <c r="O59091" s="62"/>
    </row>
    <row r="59092" spans="15:15" x14ac:dyDescent="0.2">
      <c r="O59092" s="62"/>
    </row>
    <row r="59093" spans="15:15" x14ac:dyDescent="0.2">
      <c r="O59093" s="62"/>
    </row>
    <row r="59094" spans="15:15" x14ac:dyDescent="0.2">
      <c r="O59094" s="62"/>
    </row>
    <row r="59095" spans="15:15" x14ac:dyDescent="0.2">
      <c r="O59095" s="62"/>
    </row>
    <row r="59096" spans="15:15" x14ac:dyDescent="0.2">
      <c r="O59096" s="62"/>
    </row>
    <row r="59097" spans="15:15" x14ac:dyDescent="0.2">
      <c r="O59097" s="62"/>
    </row>
    <row r="59098" spans="15:15" x14ac:dyDescent="0.2">
      <c r="O59098" s="62"/>
    </row>
    <row r="59099" spans="15:15" x14ac:dyDescent="0.2">
      <c r="O59099" s="62"/>
    </row>
    <row r="59100" spans="15:15" x14ac:dyDescent="0.2">
      <c r="O59100" s="62"/>
    </row>
    <row r="59101" spans="15:15" x14ac:dyDescent="0.2">
      <c r="O59101" s="62"/>
    </row>
    <row r="59102" spans="15:15" x14ac:dyDescent="0.2">
      <c r="O59102" s="62"/>
    </row>
    <row r="59103" spans="15:15" x14ac:dyDescent="0.2">
      <c r="O59103" s="62"/>
    </row>
    <row r="59104" spans="15:15" x14ac:dyDescent="0.2">
      <c r="O59104" s="62"/>
    </row>
    <row r="59105" spans="15:15" x14ac:dyDescent="0.2">
      <c r="O59105" s="62"/>
    </row>
    <row r="59106" spans="15:15" x14ac:dyDescent="0.2">
      <c r="O59106" s="62"/>
    </row>
    <row r="59107" spans="15:15" x14ac:dyDescent="0.2">
      <c r="O59107" s="62"/>
    </row>
    <row r="59108" spans="15:15" x14ac:dyDescent="0.2">
      <c r="O59108" s="62"/>
    </row>
    <row r="59109" spans="15:15" x14ac:dyDescent="0.2">
      <c r="O59109" s="62"/>
    </row>
    <row r="59110" spans="15:15" x14ac:dyDescent="0.2">
      <c r="O59110" s="62"/>
    </row>
    <row r="59111" spans="15:15" x14ac:dyDescent="0.2">
      <c r="O59111" s="62"/>
    </row>
    <row r="59112" spans="15:15" x14ac:dyDescent="0.2">
      <c r="O59112" s="62"/>
    </row>
    <row r="59113" spans="15:15" x14ac:dyDescent="0.2">
      <c r="O59113" s="62"/>
    </row>
    <row r="59114" spans="15:15" x14ac:dyDescent="0.2">
      <c r="O59114" s="62"/>
    </row>
    <row r="59115" spans="15:15" x14ac:dyDescent="0.2">
      <c r="O59115" s="62"/>
    </row>
    <row r="59116" spans="15:15" x14ac:dyDescent="0.2">
      <c r="O59116" s="62"/>
    </row>
    <row r="59117" spans="15:15" x14ac:dyDescent="0.2">
      <c r="O59117" s="62"/>
    </row>
    <row r="59118" spans="15:15" x14ac:dyDescent="0.2">
      <c r="O59118" s="62"/>
    </row>
    <row r="59119" spans="15:15" x14ac:dyDescent="0.2">
      <c r="O59119" s="62"/>
    </row>
    <row r="59120" spans="15:15" x14ac:dyDescent="0.2">
      <c r="O59120" s="62"/>
    </row>
    <row r="59121" spans="15:15" x14ac:dyDescent="0.2">
      <c r="O59121" s="62"/>
    </row>
    <row r="59122" spans="15:15" x14ac:dyDescent="0.2">
      <c r="O59122" s="62"/>
    </row>
    <row r="59123" spans="15:15" x14ac:dyDescent="0.2">
      <c r="O59123" s="62"/>
    </row>
    <row r="59124" spans="15:15" x14ac:dyDescent="0.2">
      <c r="O59124" s="62"/>
    </row>
    <row r="59125" spans="15:15" x14ac:dyDescent="0.2">
      <c r="O59125" s="62"/>
    </row>
    <row r="59126" spans="15:15" x14ac:dyDescent="0.2">
      <c r="O59126" s="62"/>
    </row>
    <row r="59127" spans="15:15" x14ac:dyDescent="0.2">
      <c r="O59127" s="62"/>
    </row>
    <row r="59128" spans="15:15" x14ac:dyDescent="0.2">
      <c r="O59128" s="62"/>
    </row>
    <row r="59129" spans="15:15" x14ac:dyDescent="0.2">
      <c r="O59129" s="62"/>
    </row>
    <row r="59130" spans="15:15" x14ac:dyDescent="0.2">
      <c r="O59130" s="62"/>
    </row>
    <row r="59131" spans="15:15" x14ac:dyDescent="0.2">
      <c r="O59131" s="62"/>
    </row>
    <row r="59132" spans="15:15" x14ac:dyDescent="0.2">
      <c r="O59132" s="62"/>
    </row>
    <row r="59133" spans="15:15" x14ac:dyDescent="0.2">
      <c r="O59133" s="62"/>
    </row>
    <row r="59134" spans="15:15" x14ac:dyDescent="0.2">
      <c r="O59134" s="62"/>
    </row>
    <row r="59135" spans="15:15" x14ac:dyDescent="0.2">
      <c r="O59135" s="62"/>
    </row>
    <row r="59136" spans="15:15" x14ac:dyDescent="0.2">
      <c r="O59136" s="62"/>
    </row>
    <row r="59137" spans="15:15" x14ac:dyDescent="0.2">
      <c r="O59137" s="62"/>
    </row>
    <row r="59138" spans="15:15" x14ac:dyDescent="0.2">
      <c r="O59138" s="62"/>
    </row>
    <row r="59139" spans="15:15" x14ac:dyDescent="0.2">
      <c r="O59139" s="62"/>
    </row>
    <row r="59140" spans="15:15" x14ac:dyDescent="0.2">
      <c r="O59140" s="62"/>
    </row>
    <row r="59141" spans="15:15" x14ac:dyDescent="0.2">
      <c r="O59141" s="62"/>
    </row>
    <row r="59142" spans="15:15" x14ac:dyDescent="0.2">
      <c r="O59142" s="62"/>
    </row>
    <row r="59143" spans="15:15" x14ac:dyDescent="0.2">
      <c r="O59143" s="62"/>
    </row>
    <row r="59144" spans="15:15" x14ac:dyDescent="0.2">
      <c r="O59144" s="62"/>
    </row>
    <row r="59145" spans="15:15" x14ac:dyDescent="0.2">
      <c r="O59145" s="62"/>
    </row>
    <row r="59146" spans="15:15" x14ac:dyDescent="0.2">
      <c r="O59146" s="62"/>
    </row>
    <row r="59147" spans="15:15" x14ac:dyDescent="0.2">
      <c r="O59147" s="62"/>
    </row>
    <row r="59148" spans="15:15" x14ac:dyDescent="0.2">
      <c r="O59148" s="62"/>
    </row>
    <row r="59149" spans="15:15" x14ac:dyDescent="0.2">
      <c r="O59149" s="62"/>
    </row>
    <row r="59150" spans="15:15" x14ac:dyDescent="0.2">
      <c r="O59150" s="62"/>
    </row>
    <row r="59151" spans="15:15" x14ac:dyDescent="0.2">
      <c r="O59151" s="62"/>
    </row>
    <row r="59152" spans="15:15" x14ac:dyDescent="0.2">
      <c r="O59152" s="62"/>
    </row>
    <row r="59153" spans="15:15" x14ac:dyDescent="0.2">
      <c r="O59153" s="62"/>
    </row>
    <row r="59154" spans="15:15" x14ac:dyDescent="0.2">
      <c r="O59154" s="62"/>
    </row>
    <row r="59155" spans="15:15" x14ac:dyDescent="0.2">
      <c r="O59155" s="62"/>
    </row>
    <row r="59156" spans="15:15" x14ac:dyDescent="0.2">
      <c r="O59156" s="62"/>
    </row>
    <row r="59157" spans="15:15" x14ac:dyDescent="0.2">
      <c r="O59157" s="62"/>
    </row>
    <row r="59158" spans="15:15" x14ac:dyDescent="0.2">
      <c r="O59158" s="62"/>
    </row>
    <row r="59159" spans="15:15" x14ac:dyDescent="0.2">
      <c r="O59159" s="62"/>
    </row>
    <row r="59160" spans="15:15" x14ac:dyDescent="0.2">
      <c r="O59160" s="62"/>
    </row>
    <row r="59161" spans="15:15" x14ac:dyDescent="0.2">
      <c r="O59161" s="62"/>
    </row>
    <row r="59162" spans="15:15" x14ac:dyDescent="0.2">
      <c r="O59162" s="62"/>
    </row>
    <row r="59163" spans="15:15" x14ac:dyDescent="0.2">
      <c r="O59163" s="62"/>
    </row>
    <row r="59164" spans="15:15" x14ac:dyDescent="0.2">
      <c r="O59164" s="62"/>
    </row>
    <row r="59165" spans="15:15" x14ac:dyDescent="0.2">
      <c r="O59165" s="62"/>
    </row>
    <row r="59166" spans="15:15" x14ac:dyDescent="0.2">
      <c r="O59166" s="62"/>
    </row>
    <row r="59167" spans="15:15" x14ac:dyDescent="0.2">
      <c r="O59167" s="62"/>
    </row>
    <row r="59168" spans="15:15" x14ac:dyDescent="0.2">
      <c r="O59168" s="62"/>
    </row>
    <row r="59169" spans="15:15" x14ac:dyDescent="0.2">
      <c r="O59169" s="62"/>
    </row>
    <row r="59170" spans="15:15" x14ac:dyDescent="0.2">
      <c r="O59170" s="62"/>
    </row>
    <row r="59171" spans="15:15" x14ac:dyDescent="0.2">
      <c r="O59171" s="62"/>
    </row>
    <row r="59172" spans="15:15" x14ac:dyDescent="0.2">
      <c r="O59172" s="62"/>
    </row>
    <row r="59173" spans="15:15" x14ac:dyDescent="0.2">
      <c r="O59173" s="62"/>
    </row>
    <row r="59174" spans="15:15" x14ac:dyDescent="0.2">
      <c r="O59174" s="62"/>
    </row>
    <row r="59175" spans="15:15" x14ac:dyDescent="0.2">
      <c r="O59175" s="62"/>
    </row>
    <row r="59176" spans="15:15" x14ac:dyDescent="0.2">
      <c r="O59176" s="62"/>
    </row>
    <row r="59177" spans="15:15" x14ac:dyDescent="0.2">
      <c r="O59177" s="62"/>
    </row>
    <row r="59178" spans="15:15" x14ac:dyDescent="0.2">
      <c r="O59178" s="62"/>
    </row>
    <row r="59179" spans="15:15" x14ac:dyDescent="0.2">
      <c r="O59179" s="62"/>
    </row>
    <row r="59180" spans="15:15" x14ac:dyDescent="0.2">
      <c r="O59180" s="62"/>
    </row>
    <row r="59181" spans="15:15" x14ac:dyDescent="0.2">
      <c r="O59181" s="62"/>
    </row>
    <row r="59182" spans="15:15" x14ac:dyDescent="0.2">
      <c r="O59182" s="62"/>
    </row>
    <row r="59183" spans="15:15" x14ac:dyDescent="0.2">
      <c r="O59183" s="62"/>
    </row>
    <row r="59184" spans="15:15" x14ac:dyDescent="0.2">
      <c r="O59184" s="62"/>
    </row>
    <row r="59185" spans="15:15" x14ac:dyDescent="0.2">
      <c r="O59185" s="62"/>
    </row>
    <row r="59186" spans="15:15" x14ac:dyDescent="0.2">
      <c r="O59186" s="62"/>
    </row>
    <row r="59187" spans="15:15" x14ac:dyDescent="0.2">
      <c r="O59187" s="62"/>
    </row>
    <row r="59188" spans="15:15" x14ac:dyDescent="0.2">
      <c r="O59188" s="62"/>
    </row>
    <row r="59189" spans="15:15" x14ac:dyDescent="0.2">
      <c r="O59189" s="62"/>
    </row>
    <row r="59190" spans="15:15" x14ac:dyDescent="0.2">
      <c r="O59190" s="62"/>
    </row>
    <row r="59191" spans="15:15" x14ac:dyDescent="0.2">
      <c r="O59191" s="62"/>
    </row>
    <row r="59192" spans="15:15" x14ac:dyDescent="0.2">
      <c r="O59192" s="62"/>
    </row>
    <row r="59193" spans="15:15" x14ac:dyDescent="0.2">
      <c r="O59193" s="62"/>
    </row>
    <row r="59194" spans="15:15" x14ac:dyDescent="0.2">
      <c r="O59194" s="62"/>
    </row>
    <row r="59195" spans="15:15" x14ac:dyDescent="0.2">
      <c r="O59195" s="62"/>
    </row>
    <row r="59196" spans="15:15" x14ac:dyDescent="0.2">
      <c r="O59196" s="62"/>
    </row>
    <row r="59197" spans="15:15" x14ac:dyDescent="0.2">
      <c r="O59197" s="62"/>
    </row>
    <row r="59198" spans="15:15" x14ac:dyDescent="0.2">
      <c r="O59198" s="62"/>
    </row>
    <row r="59199" spans="15:15" x14ac:dyDescent="0.2">
      <c r="O59199" s="62"/>
    </row>
    <row r="59200" spans="15:15" x14ac:dyDescent="0.2">
      <c r="O59200" s="62"/>
    </row>
    <row r="59201" spans="15:15" x14ac:dyDescent="0.2">
      <c r="O59201" s="62"/>
    </row>
    <row r="59202" spans="15:15" x14ac:dyDescent="0.2">
      <c r="O59202" s="62"/>
    </row>
    <row r="59203" spans="15:15" x14ac:dyDescent="0.2">
      <c r="O59203" s="62"/>
    </row>
    <row r="59204" spans="15:15" x14ac:dyDescent="0.2">
      <c r="O59204" s="62"/>
    </row>
    <row r="59205" spans="15:15" x14ac:dyDescent="0.2">
      <c r="O59205" s="62"/>
    </row>
    <row r="59206" spans="15:15" x14ac:dyDescent="0.2">
      <c r="O59206" s="62"/>
    </row>
    <row r="59207" spans="15:15" x14ac:dyDescent="0.2">
      <c r="O59207" s="62"/>
    </row>
    <row r="59208" spans="15:15" x14ac:dyDescent="0.2">
      <c r="O59208" s="62"/>
    </row>
    <row r="59209" spans="15:15" x14ac:dyDescent="0.2">
      <c r="O59209" s="62"/>
    </row>
    <row r="59210" spans="15:15" x14ac:dyDescent="0.2">
      <c r="O59210" s="62"/>
    </row>
    <row r="59211" spans="15:15" x14ac:dyDescent="0.2">
      <c r="O59211" s="62"/>
    </row>
    <row r="59212" spans="15:15" x14ac:dyDescent="0.2">
      <c r="O59212" s="62"/>
    </row>
    <row r="59213" spans="15:15" x14ac:dyDescent="0.2">
      <c r="O59213" s="62"/>
    </row>
    <row r="59214" spans="15:15" x14ac:dyDescent="0.2">
      <c r="O59214" s="62"/>
    </row>
    <row r="59215" spans="15:15" x14ac:dyDescent="0.2">
      <c r="O59215" s="62"/>
    </row>
    <row r="59216" spans="15:15" x14ac:dyDescent="0.2">
      <c r="O59216" s="62"/>
    </row>
    <row r="59217" spans="15:15" x14ac:dyDescent="0.2">
      <c r="O59217" s="62"/>
    </row>
    <row r="59218" spans="15:15" x14ac:dyDescent="0.2">
      <c r="O59218" s="62"/>
    </row>
    <row r="59219" spans="15:15" x14ac:dyDescent="0.2">
      <c r="O59219" s="62"/>
    </row>
    <row r="59220" spans="15:15" x14ac:dyDescent="0.2">
      <c r="O59220" s="62"/>
    </row>
    <row r="59221" spans="15:15" x14ac:dyDescent="0.2">
      <c r="O59221" s="62"/>
    </row>
    <row r="59222" spans="15:15" x14ac:dyDescent="0.2">
      <c r="O59222" s="62"/>
    </row>
    <row r="59223" spans="15:15" x14ac:dyDescent="0.2">
      <c r="O59223" s="62"/>
    </row>
    <row r="59224" spans="15:15" x14ac:dyDescent="0.2">
      <c r="O59224" s="62"/>
    </row>
    <row r="59225" spans="15:15" x14ac:dyDescent="0.2">
      <c r="O59225" s="62"/>
    </row>
    <row r="59226" spans="15:15" x14ac:dyDescent="0.2">
      <c r="O59226" s="62"/>
    </row>
    <row r="59227" spans="15:15" x14ac:dyDescent="0.2">
      <c r="O59227" s="62"/>
    </row>
    <row r="59228" spans="15:15" x14ac:dyDescent="0.2">
      <c r="O59228" s="62"/>
    </row>
    <row r="59229" spans="15:15" x14ac:dyDescent="0.2">
      <c r="O59229" s="62"/>
    </row>
    <row r="59230" spans="15:15" x14ac:dyDescent="0.2">
      <c r="O59230" s="62"/>
    </row>
    <row r="59231" spans="15:15" x14ac:dyDescent="0.2">
      <c r="O59231" s="62"/>
    </row>
    <row r="59232" spans="15:15" x14ac:dyDescent="0.2">
      <c r="O59232" s="62"/>
    </row>
    <row r="59233" spans="15:15" x14ac:dyDescent="0.2">
      <c r="O59233" s="62"/>
    </row>
    <row r="59234" spans="15:15" x14ac:dyDescent="0.2">
      <c r="O59234" s="62"/>
    </row>
    <row r="59235" spans="15:15" x14ac:dyDescent="0.2">
      <c r="O59235" s="62"/>
    </row>
    <row r="59236" spans="15:15" x14ac:dyDescent="0.2">
      <c r="O59236" s="62"/>
    </row>
    <row r="59237" spans="15:15" x14ac:dyDescent="0.2">
      <c r="O59237" s="62"/>
    </row>
    <row r="59238" spans="15:15" x14ac:dyDescent="0.2">
      <c r="O59238" s="62"/>
    </row>
    <row r="59239" spans="15:15" x14ac:dyDescent="0.2">
      <c r="O59239" s="62"/>
    </row>
    <row r="59240" spans="15:15" x14ac:dyDescent="0.2">
      <c r="O59240" s="62"/>
    </row>
    <row r="59241" spans="15:15" x14ac:dyDescent="0.2">
      <c r="O59241" s="62"/>
    </row>
    <row r="59242" spans="15:15" x14ac:dyDescent="0.2">
      <c r="O59242" s="62"/>
    </row>
    <row r="59243" spans="15:15" x14ac:dyDescent="0.2">
      <c r="O59243" s="62"/>
    </row>
    <row r="59244" spans="15:15" x14ac:dyDescent="0.2">
      <c r="O59244" s="62"/>
    </row>
    <row r="59245" spans="15:15" x14ac:dyDescent="0.2">
      <c r="O59245" s="62"/>
    </row>
    <row r="59246" spans="15:15" x14ac:dyDescent="0.2">
      <c r="O59246" s="62"/>
    </row>
    <row r="59247" spans="15:15" x14ac:dyDescent="0.2">
      <c r="O59247" s="62"/>
    </row>
    <row r="59248" spans="15:15" x14ac:dyDescent="0.2">
      <c r="O59248" s="62"/>
    </row>
    <row r="59249" spans="15:15" x14ac:dyDescent="0.2">
      <c r="O59249" s="62"/>
    </row>
    <row r="59250" spans="15:15" x14ac:dyDescent="0.2">
      <c r="O59250" s="62"/>
    </row>
    <row r="59251" spans="15:15" x14ac:dyDescent="0.2">
      <c r="O59251" s="62"/>
    </row>
    <row r="59252" spans="15:15" x14ac:dyDescent="0.2">
      <c r="O59252" s="62"/>
    </row>
    <row r="59253" spans="15:15" x14ac:dyDescent="0.2">
      <c r="O59253" s="62"/>
    </row>
    <row r="59254" spans="15:15" x14ac:dyDescent="0.2">
      <c r="O59254" s="62"/>
    </row>
    <row r="59255" spans="15:15" x14ac:dyDescent="0.2">
      <c r="O59255" s="62"/>
    </row>
    <row r="59256" spans="15:15" x14ac:dyDescent="0.2">
      <c r="O59256" s="62"/>
    </row>
    <row r="59257" spans="15:15" x14ac:dyDescent="0.2">
      <c r="O59257" s="62"/>
    </row>
    <row r="59258" spans="15:15" x14ac:dyDescent="0.2">
      <c r="O59258" s="62"/>
    </row>
    <row r="59259" spans="15:15" x14ac:dyDescent="0.2">
      <c r="O59259" s="62"/>
    </row>
    <row r="59260" spans="15:15" x14ac:dyDescent="0.2">
      <c r="O59260" s="62"/>
    </row>
    <row r="59261" spans="15:15" x14ac:dyDescent="0.2">
      <c r="O59261" s="62"/>
    </row>
    <row r="59262" spans="15:15" x14ac:dyDescent="0.2">
      <c r="O59262" s="62"/>
    </row>
    <row r="59263" spans="15:15" x14ac:dyDescent="0.2">
      <c r="O59263" s="62"/>
    </row>
    <row r="59264" spans="15:15" x14ac:dyDescent="0.2">
      <c r="O59264" s="62"/>
    </row>
    <row r="59265" spans="15:15" x14ac:dyDescent="0.2">
      <c r="O59265" s="62"/>
    </row>
    <row r="59266" spans="15:15" x14ac:dyDescent="0.2">
      <c r="O59266" s="62"/>
    </row>
    <row r="59267" spans="15:15" x14ac:dyDescent="0.2">
      <c r="O59267" s="62"/>
    </row>
    <row r="59268" spans="15:15" x14ac:dyDescent="0.2">
      <c r="O59268" s="62"/>
    </row>
    <row r="59269" spans="15:15" x14ac:dyDescent="0.2">
      <c r="O59269" s="62"/>
    </row>
    <row r="59270" spans="15:15" x14ac:dyDescent="0.2">
      <c r="O59270" s="62"/>
    </row>
    <row r="59271" spans="15:15" x14ac:dyDescent="0.2">
      <c r="O59271" s="62"/>
    </row>
    <row r="59272" spans="15:15" x14ac:dyDescent="0.2">
      <c r="O59272" s="62"/>
    </row>
    <row r="59273" spans="15:15" x14ac:dyDescent="0.2">
      <c r="O59273" s="62"/>
    </row>
    <row r="59274" spans="15:15" x14ac:dyDescent="0.2">
      <c r="O59274" s="62"/>
    </row>
    <row r="59275" spans="15:15" x14ac:dyDescent="0.2">
      <c r="O59275" s="62"/>
    </row>
    <row r="59276" spans="15:15" x14ac:dyDescent="0.2">
      <c r="O59276" s="62"/>
    </row>
    <row r="59277" spans="15:15" x14ac:dyDescent="0.2">
      <c r="O59277" s="62"/>
    </row>
    <row r="59278" spans="15:15" x14ac:dyDescent="0.2">
      <c r="O59278" s="62"/>
    </row>
    <row r="59279" spans="15:15" x14ac:dyDescent="0.2">
      <c r="O59279" s="62"/>
    </row>
    <row r="59280" spans="15:15" x14ac:dyDescent="0.2">
      <c r="O59280" s="62"/>
    </row>
    <row r="59281" spans="15:15" x14ac:dyDescent="0.2">
      <c r="O59281" s="62"/>
    </row>
    <row r="59282" spans="15:15" x14ac:dyDescent="0.2">
      <c r="O59282" s="62"/>
    </row>
    <row r="59283" spans="15:15" x14ac:dyDescent="0.2">
      <c r="O59283" s="62"/>
    </row>
    <row r="59284" spans="15:15" x14ac:dyDescent="0.2">
      <c r="O59284" s="62"/>
    </row>
    <row r="59285" spans="15:15" x14ac:dyDescent="0.2">
      <c r="O59285" s="62"/>
    </row>
    <row r="59286" spans="15:15" x14ac:dyDescent="0.2">
      <c r="O59286" s="62"/>
    </row>
    <row r="59287" spans="15:15" x14ac:dyDescent="0.2">
      <c r="O59287" s="62"/>
    </row>
    <row r="59288" spans="15:15" x14ac:dyDescent="0.2">
      <c r="O59288" s="62"/>
    </row>
    <row r="59289" spans="15:15" x14ac:dyDescent="0.2">
      <c r="O59289" s="62"/>
    </row>
    <row r="59290" spans="15:15" x14ac:dyDescent="0.2">
      <c r="O59290" s="62"/>
    </row>
    <row r="59291" spans="15:15" x14ac:dyDescent="0.2">
      <c r="O59291" s="62"/>
    </row>
    <row r="59292" spans="15:15" x14ac:dyDescent="0.2">
      <c r="O59292" s="62"/>
    </row>
    <row r="59293" spans="15:15" x14ac:dyDescent="0.2">
      <c r="O59293" s="62"/>
    </row>
    <row r="59294" spans="15:15" x14ac:dyDescent="0.2">
      <c r="O59294" s="62"/>
    </row>
    <row r="59295" spans="15:15" x14ac:dyDescent="0.2">
      <c r="O59295" s="62"/>
    </row>
    <row r="59296" spans="15:15" x14ac:dyDescent="0.2">
      <c r="O59296" s="62"/>
    </row>
    <row r="59297" spans="15:15" x14ac:dyDescent="0.2">
      <c r="O59297" s="62"/>
    </row>
    <row r="59298" spans="15:15" x14ac:dyDescent="0.2">
      <c r="O59298" s="62"/>
    </row>
    <row r="59299" spans="15:15" x14ac:dyDescent="0.2">
      <c r="O59299" s="62"/>
    </row>
    <row r="59300" spans="15:15" x14ac:dyDescent="0.2">
      <c r="O59300" s="62"/>
    </row>
    <row r="59301" spans="15:15" x14ac:dyDescent="0.2">
      <c r="O59301" s="62"/>
    </row>
    <row r="59302" spans="15:15" x14ac:dyDescent="0.2">
      <c r="O59302" s="62"/>
    </row>
    <row r="59303" spans="15:15" x14ac:dyDescent="0.2">
      <c r="O59303" s="62"/>
    </row>
    <row r="59304" spans="15:15" x14ac:dyDescent="0.2">
      <c r="O59304" s="62"/>
    </row>
    <row r="59305" spans="15:15" x14ac:dyDescent="0.2">
      <c r="O59305" s="62"/>
    </row>
    <row r="59306" spans="15:15" x14ac:dyDescent="0.2">
      <c r="O59306" s="62"/>
    </row>
    <row r="59307" spans="15:15" x14ac:dyDescent="0.2">
      <c r="O59307" s="62"/>
    </row>
    <row r="59308" spans="15:15" x14ac:dyDescent="0.2">
      <c r="O59308" s="62"/>
    </row>
    <row r="59309" spans="15:15" x14ac:dyDescent="0.2">
      <c r="O59309" s="62"/>
    </row>
    <row r="59310" spans="15:15" x14ac:dyDescent="0.2">
      <c r="O59310" s="62"/>
    </row>
    <row r="59311" spans="15:15" x14ac:dyDescent="0.2">
      <c r="O59311" s="62"/>
    </row>
    <row r="59312" spans="15:15" x14ac:dyDescent="0.2">
      <c r="O59312" s="62"/>
    </row>
    <row r="59313" spans="15:15" x14ac:dyDescent="0.2">
      <c r="O59313" s="62"/>
    </row>
    <row r="59314" spans="15:15" x14ac:dyDescent="0.2">
      <c r="O59314" s="62"/>
    </row>
    <row r="59315" spans="15:15" x14ac:dyDescent="0.2">
      <c r="O59315" s="62"/>
    </row>
    <row r="59316" spans="15:15" x14ac:dyDescent="0.2">
      <c r="O59316" s="62"/>
    </row>
    <row r="59317" spans="15:15" x14ac:dyDescent="0.2">
      <c r="O59317" s="62"/>
    </row>
    <row r="59318" spans="15:15" x14ac:dyDescent="0.2">
      <c r="O59318" s="62"/>
    </row>
    <row r="59319" spans="15:15" x14ac:dyDescent="0.2">
      <c r="O59319" s="62"/>
    </row>
    <row r="59320" spans="15:15" x14ac:dyDescent="0.2">
      <c r="O59320" s="62"/>
    </row>
    <row r="59321" spans="15:15" x14ac:dyDescent="0.2">
      <c r="O59321" s="62"/>
    </row>
    <row r="59322" spans="15:15" x14ac:dyDescent="0.2">
      <c r="O59322" s="62"/>
    </row>
    <row r="59323" spans="15:15" x14ac:dyDescent="0.2">
      <c r="O59323" s="62"/>
    </row>
    <row r="59324" spans="15:15" x14ac:dyDescent="0.2">
      <c r="O59324" s="62"/>
    </row>
    <row r="59325" spans="15:15" x14ac:dyDescent="0.2">
      <c r="O59325" s="62"/>
    </row>
    <row r="59326" spans="15:15" x14ac:dyDescent="0.2">
      <c r="O59326" s="62"/>
    </row>
    <row r="59327" spans="15:15" x14ac:dyDescent="0.2">
      <c r="O59327" s="62"/>
    </row>
    <row r="59328" spans="15:15" x14ac:dyDescent="0.2">
      <c r="O59328" s="62"/>
    </row>
    <row r="59329" spans="15:15" x14ac:dyDescent="0.2">
      <c r="O59329" s="62"/>
    </row>
    <row r="59330" spans="15:15" x14ac:dyDescent="0.2">
      <c r="O59330" s="62"/>
    </row>
    <row r="59331" spans="15:15" x14ac:dyDescent="0.2">
      <c r="O59331" s="62"/>
    </row>
    <row r="59332" spans="15:15" x14ac:dyDescent="0.2">
      <c r="O59332" s="62"/>
    </row>
    <row r="59333" spans="15:15" x14ac:dyDescent="0.2">
      <c r="O59333" s="62"/>
    </row>
    <row r="59334" spans="15:15" x14ac:dyDescent="0.2">
      <c r="O59334" s="62"/>
    </row>
    <row r="59335" spans="15:15" x14ac:dyDescent="0.2">
      <c r="O59335" s="62"/>
    </row>
    <row r="59336" spans="15:15" x14ac:dyDescent="0.2">
      <c r="O59336" s="62"/>
    </row>
    <row r="59337" spans="15:15" x14ac:dyDescent="0.2">
      <c r="O59337" s="62"/>
    </row>
    <row r="59338" spans="15:15" x14ac:dyDescent="0.2">
      <c r="O59338" s="62"/>
    </row>
    <row r="59339" spans="15:15" x14ac:dyDescent="0.2">
      <c r="O59339" s="62"/>
    </row>
    <row r="59340" spans="15:15" x14ac:dyDescent="0.2">
      <c r="O59340" s="62"/>
    </row>
    <row r="59341" spans="15:15" x14ac:dyDescent="0.2">
      <c r="O59341" s="62"/>
    </row>
    <row r="59342" spans="15:15" x14ac:dyDescent="0.2">
      <c r="O59342" s="62"/>
    </row>
    <row r="59343" spans="15:15" x14ac:dyDescent="0.2">
      <c r="O59343" s="62"/>
    </row>
    <row r="59344" spans="15:15" x14ac:dyDescent="0.2">
      <c r="O59344" s="62"/>
    </row>
    <row r="59345" spans="15:15" x14ac:dyDescent="0.2">
      <c r="O59345" s="62"/>
    </row>
    <row r="59346" spans="15:15" x14ac:dyDescent="0.2">
      <c r="O59346" s="62"/>
    </row>
    <row r="59347" spans="15:15" x14ac:dyDescent="0.2">
      <c r="O59347" s="62"/>
    </row>
    <row r="59348" spans="15:15" x14ac:dyDescent="0.2">
      <c r="O59348" s="62"/>
    </row>
    <row r="59349" spans="15:15" x14ac:dyDescent="0.2">
      <c r="O59349" s="62"/>
    </row>
    <row r="59350" spans="15:15" x14ac:dyDescent="0.2">
      <c r="O59350" s="62"/>
    </row>
    <row r="59351" spans="15:15" x14ac:dyDescent="0.2">
      <c r="O59351" s="62"/>
    </row>
    <row r="59352" spans="15:15" x14ac:dyDescent="0.2">
      <c r="O59352" s="62"/>
    </row>
    <row r="59353" spans="15:15" x14ac:dyDescent="0.2">
      <c r="O59353" s="62"/>
    </row>
    <row r="59354" spans="15:15" x14ac:dyDescent="0.2">
      <c r="O59354" s="62"/>
    </row>
    <row r="59355" spans="15:15" x14ac:dyDescent="0.2">
      <c r="O59355" s="62"/>
    </row>
    <row r="59356" spans="15:15" x14ac:dyDescent="0.2">
      <c r="O59356" s="62"/>
    </row>
    <row r="59357" spans="15:15" x14ac:dyDescent="0.2">
      <c r="O59357" s="62"/>
    </row>
    <row r="59358" spans="15:15" x14ac:dyDescent="0.2">
      <c r="O59358" s="62"/>
    </row>
    <row r="59359" spans="15:15" x14ac:dyDescent="0.2">
      <c r="O59359" s="62"/>
    </row>
    <row r="59360" spans="15:15" x14ac:dyDescent="0.2">
      <c r="O59360" s="62"/>
    </row>
    <row r="59361" spans="15:15" x14ac:dyDescent="0.2">
      <c r="O59361" s="62"/>
    </row>
    <row r="59362" spans="15:15" x14ac:dyDescent="0.2">
      <c r="O59362" s="62"/>
    </row>
    <row r="59363" spans="15:15" x14ac:dyDescent="0.2">
      <c r="O59363" s="62"/>
    </row>
    <row r="59364" spans="15:15" x14ac:dyDescent="0.2">
      <c r="O59364" s="62"/>
    </row>
    <row r="59365" spans="15:15" x14ac:dyDescent="0.2">
      <c r="O59365" s="62"/>
    </row>
    <row r="59366" spans="15:15" x14ac:dyDescent="0.2">
      <c r="O59366" s="62"/>
    </row>
    <row r="59367" spans="15:15" x14ac:dyDescent="0.2">
      <c r="O59367" s="62"/>
    </row>
    <row r="59368" spans="15:15" x14ac:dyDescent="0.2">
      <c r="O59368" s="62"/>
    </row>
    <row r="59369" spans="15:15" x14ac:dyDescent="0.2">
      <c r="O59369" s="62"/>
    </row>
    <row r="59370" spans="15:15" x14ac:dyDescent="0.2">
      <c r="O59370" s="62"/>
    </row>
    <row r="59371" spans="15:15" x14ac:dyDescent="0.2">
      <c r="O59371" s="62"/>
    </row>
    <row r="59372" spans="15:15" x14ac:dyDescent="0.2">
      <c r="O59372" s="62"/>
    </row>
    <row r="59373" spans="15:15" x14ac:dyDescent="0.2">
      <c r="O59373" s="62"/>
    </row>
    <row r="59374" spans="15:15" x14ac:dyDescent="0.2">
      <c r="O59374" s="62"/>
    </row>
    <row r="59375" spans="15:15" x14ac:dyDescent="0.2">
      <c r="O59375" s="62"/>
    </row>
    <row r="59376" spans="15:15" x14ac:dyDescent="0.2">
      <c r="O59376" s="62"/>
    </row>
    <row r="59377" spans="15:15" x14ac:dyDescent="0.2">
      <c r="O59377" s="62"/>
    </row>
    <row r="59378" spans="15:15" x14ac:dyDescent="0.2">
      <c r="O59378" s="62"/>
    </row>
    <row r="59379" spans="15:15" x14ac:dyDescent="0.2">
      <c r="O59379" s="62"/>
    </row>
    <row r="59380" spans="15:15" x14ac:dyDescent="0.2">
      <c r="O59380" s="62"/>
    </row>
    <row r="59381" spans="15:15" x14ac:dyDescent="0.2">
      <c r="O59381" s="62"/>
    </row>
    <row r="59382" spans="15:15" x14ac:dyDescent="0.2">
      <c r="O59382" s="62"/>
    </row>
    <row r="59383" spans="15:15" x14ac:dyDescent="0.2">
      <c r="O59383" s="62"/>
    </row>
    <row r="59384" spans="15:15" x14ac:dyDescent="0.2">
      <c r="O59384" s="62"/>
    </row>
    <row r="59385" spans="15:15" x14ac:dyDescent="0.2">
      <c r="O59385" s="62"/>
    </row>
    <row r="59386" spans="15:15" x14ac:dyDescent="0.2">
      <c r="O59386" s="62"/>
    </row>
    <row r="59387" spans="15:15" x14ac:dyDescent="0.2">
      <c r="O59387" s="62"/>
    </row>
    <row r="59388" spans="15:15" x14ac:dyDescent="0.2">
      <c r="O59388" s="62"/>
    </row>
    <row r="59389" spans="15:15" x14ac:dyDescent="0.2">
      <c r="O59389" s="62"/>
    </row>
    <row r="59390" spans="15:15" x14ac:dyDescent="0.2">
      <c r="O59390" s="62"/>
    </row>
    <row r="59391" spans="15:15" x14ac:dyDescent="0.2">
      <c r="O59391" s="62"/>
    </row>
    <row r="59392" spans="15:15" x14ac:dyDescent="0.2">
      <c r="O59392" s="62"/>
    </row>
    <row r="59393" spans="15:15" x14ac:dyDescent="0.2">
      <c r="O59393" s="62"/>
    </row>
    <row r="59394" spans="15:15" x14ac:dyDescent="0.2">
      <c r="O59394" s="62"/>
    </row>
    <row r="59395" spans="15:15" x14ac:dyDescent="0.2">
      <c r="O59395" s="62"/>
    </row>
    <row r="59396" spans="15:15" x14ac:dyDescent="0.2">
      <c r="O59396" s="62"/>
    </row>
    <row r="59397" spans="15:15" x14ac:dyDescent="0.2">
      <c r="O59397" s="62"/>
    </row>
    <row r="59398" spans="15:15" x14ac:dyDescent="0.2">
      <c r="O59398" s="62"/>
    </row>
    <row r="59399" spans="15:15" x14ac:dyDescent="0.2">
      <c r="O59399" s="62"/>
    </row>
    <row r="59400" spans="15:15" x14ac:dyDescent="0.2">
      <c r="O59400" s="62"/>
    </row>
    <row r="59401" spans="15:15" x14ac:dyDescent="0.2">
      <c r="O59401" s="62"/>
    </row>
    <row r="59402" spans="15:15" x14ac:dyDescent="0.2">
      <c r="O59402" s="62"/>
    </row>
    <row r="59403" spans="15:15" x14ac:dyDescent="0.2">
      <c r="O59403" s="62"/>
    </row>
    <row r="59404" spans="15:15" x14ac:dyDescent="0.2">
      <c r="O59404" s="62"/>
    </row>
    <row r="59405" spans="15:15" x14ac:dyDescent="0.2">
      <c r="O59405" s="62"/>
    </row>
    <row r="59406" spans="15:15" x14ac:dyDescent="0.2">
      <c r="O59406" s="62"/>
    </row>
    <row r="59407" spans="15:15" x14ac:dyDescent="0.2">
      <c r="O59407" s="62"/>
    </row>
    <row r="59408" spans="15:15" x14ac:dyDescent="0.2">
      <c r="O59408" s="62"/>
    </row>
    <row r="59409" spans="15:15" x14ac:dyDescent="0.2">
      <c r="O59409" s="62"/>
    </row>
    <row r="59410" spans="15:15" x14ac:dyDescent="0.2">
      <c r="O59410" s="62"/>
    </row>
    <row r="59411" spans="15:15" x14ac:dyDescent="0.2">
      <c r="O59411" s="62"/>
    </row>
    <row r="59412" spans="15:15" x14ac:dyDescent="0.2">
      <c r="O59412" s="62"/>
    </row>
    <row r="59413" spans="15:15" x14ac:dyDescent="0.2">
      <c r="O59413" s="62"/>
    </row>
    <row r="59414" spans="15:15" x14ac:dyDescent="0.2">
      <c r="O59414" s="62"/>
    </row>
    <row r="59415" spans="15:15" x14ac:dyDescent="0.2">
      <c r="O59415" s="62"/>
    </row>
    <row r="59416" spans="15:15" x14ac:dyDescent="0.2">
      <c r="O59416" s="62"/>
    </row>
    <row r="59417" spans="15:15" x14ac:dyDescent="0.2">
      <c r="O59417" s="62"/>
    </row>
    <row r="59418" spans="15:15" x14ac:dyDescent="0.2">
      <c r="O59418" s="62"/>
    </row>
    <row r="59419" spans="15:15" x14ac:dyDescent="0.2">
      <c r="O59419" s="62"/>
    </row>
    <row r="59420" spans="15:15" x14ac:dyDescent="0.2">
      <c r="O59420" s="62"/>
    </row>
    <row r="59421" spans="15:15" x14ac:dyDescent="0.2">
      <c r="O59421" s="62"/>
    </row>
    <row r="59422" spans="15:15" x14ac:dyDescent="0.2">
      <c r="O59422" s="62"/>
    </row>
    <row r="59423" spans="15:15" x14ac:dyDescent="0.2">
      <c r="O59423" s="62"/>
    </row>
    <row r="59424" spans="15:15" x14ac:dyDescent="0.2">
      <c r="O59424" s="62"/>
    </row>
    <row r="59425" spans="15:15" x14ac:dyDescent="0.2">
      <c r="O59425" s="62"/>
    </row>
    <row r="59426" spans="15:15" x14ac:dyDescent="0.2">
      <c r="O59426" s="62"/>
    </row>
    <row r="59427" spans="15:15" x14ac:dyDescent="0.2">
      <c r="O59427" s="62"/>
    </row>
    <row r="59428" spans="15:15" x14ac:dyDescent="0.2">
      <c r="O59428" s="62"/>
    </row>
    <row r="59429" spans="15:15" x14ac:dyDescent="0.2">
      <c r="O59429" s="62"/>
    </row>
    <row r="59430" spans="15:15" x14ac:dyDescent="0.2">
      <c r="O59430" s="62"/>
    </row>
    <row r="59431" spans="15:15" x14ac:dyDescent="0.2">
      <c r="O59431" s="62"/>
    </row>
    <row r="59432" spans="15:15" x14ac:dyDescent="0.2">
      <c r="O59432" s="62"/>
    </row>
    <row r="59433" spans="15:15" x14ac:dyDescent="0.2">
      <c r="O59433" s="62"/>
    </row>
    <row r="59434" spans="15:15" x14ac:dyDescent="0.2">
      <c r="O59434" s="62"/>
    </row>
    <row r="59435" spans="15:15" x14ac:dyDescent="0.2">
      <c r="O59435" s="62"/>
    </row>
    <row r="59436" spans="15:15" x14ac:dyDescent="0.2">
      <c r="O59436" s="62"/>
    </row>
    <row r="59437" spans="15:15" x14ac:dyDescent="0.2">
      <c r="O59437" s="62"/>
    </row>
    <row r="59438" spans="15:15" x14ac:dyDescent="0.2">
      <c r="O59438" s="62"/>
    </row>
    <row r="59439" spans="15:15" x14ac:dyDescent="0.2">
      <c r="O59439" s="62"/>
    </row>
    <row r="59440" spans="15:15" x14ac:dyDescent="0.2">
      <c r="O59440" s="62"/>
    </row>
    <row r="59441" spans="15:15" x14ac:dyDescent="0.2">
      <c r="O59441" s="62"/>
    </row>
    <row r="59442" spans="15:15" x14ac:dyDescent="0.2">
      <c r="O59442" s="62"/>
    </row>
    <row r="59443" spans="15:15" x14ac:dyDescent="0.2">
      <c r="O59443" s="62"/>
    </row>
    <row r="59444" spans="15:15" x14ac:dyDescent="0.2">
      <c r="O59444" s="62"/>
    </row>
    <row r="59445" spans="15:15" x14ac:dyDescent="0.2">
      <c r="O59445" s="62"/>
    </row>
    <row r="59446" spans="15:15" x14ac:dyDescent="0.2">
      <c r="O59446" s="62"/>
    </row>
    <row r="59447" spans="15:15" x14ac:dyDescent="0.2">
      <c r="O59447" s="62"/>
    </row>
    <row r="59448" spans="15:15" x14ac:dyDescent="0.2">
      <c r="O59448" s="62"/>
    </row>
    <row r="59449" spans="15:15" x14ac:dyDescent="0.2">
      <c r="O59449" s="62"/>
    </row>
    <row r="59450" spans="15:15" x14ac:dyDescent="0.2">
      <c r="O59450" s="62"/>
    </row>
    <row r="59451" spans="15:15" x14ac:dyDescent="0.2">
      <c r="O59451" s="62"/>
    </row>
    <row r="59452" spans="15:15" x14ac:dyDescent="0.2">
      <c r="O59452" s="62"/>
    </row>
    <row r="59453" spans="15:15" x14ac:dyDescent="0.2">
      <c r="O59453" s="62"/>
    </row>
    <row r="59454" spans="15:15" x14ac:dyDescent="0.2">
      <c r="O59454" s="62"/>
    </row>
    <row r="59455" spans="15:15" x14ac:dyDescent="0.2">
      <c r="O59455" s="62"/>
    </row>
    <row r="59456" spans="15:15" x14ac:dyDescent="0.2">
      <c r="O59456" s="62"/>
    </row>
    <row r="59457" spans="15:15" x14ac:dyDescent="0.2">
      <c r="O59457" s="62"/>
    </row>
    <row r="59458" spans="15:15" x14ac:dyDescent="0.2">
      <c r="O59458" s="62"/>
    </row>
    <row r="59459" spans="15:15" x14ac:dyDescent="0.2">
      <c r="O59459" s="62"/>
    </row>
    <row r="59460" spans="15:15" x14ac:dyDescent="0.2">
      <c r="O59460" s="62"/>
    </row>
    <row r="59461" spans="15:15" x14ac:dyDescent="0.2">
      <c r="O59461" s="62"/>
    </row>
    <row r="59462" spans="15:15" x14ac:dyDescent="0.2">
      <c r="O59462" s="62"/>
    </row>
    <row r="59463" spans="15:15" x14ac:dyDescent="0.2">
      <c r="O59463" s="62"/>
    </row>
    <row r="59464" spans="15:15" x14ac:dyDescent="0.2">
      <c r="O59464" s="62"/>
    </row>
    <row r="59465" spans="15:15" x14ac:dyDescent="0.2">
      <c r="O59465" s="62"/>
    </row>
    <row r="59466" spans="15:15" x14ac:dyDescent="0.2">
      <c r="O59466" s="62"/>
    </row>
    <row r="59467" spans="15:15" x14ac:dyDescent="0.2">
      <c r="O59467" s="62"/>
    </row>
    <row r="59468" spans="15:15" x14ac:dyDescent="0.2">
      <c r="O59468" s="62"/>
    </row>
    <row r="59469" spans="15:15" x14ac:dyDescent="0.2">
      <c r="O59469" s="62"/>
    </row>
    <row r="59470" spans="15:15" x14ac:dyDescent="0.2">
      <c r="O59470" s="62"/>
    </row>
    <row r="59471" spans="15:15" x14ac:dyDescent="0.2">
      <c r="O59471" s="62"/>
    </row>
    <row r="59472" spans="15:15" x14ac:dyDescent="0.2">
      <c r="O59472" s="62"/>
    </row>
    <row r="59473" spans="15:15" x14ac:dyDescent="0.2">
      <c r="O59473" s="62"/>
    </row>
    <row r="59474" spans="15:15" x14ac:dyDescent="0.2">
      <c r="O59474" s="62"/>
    </row>
    <row r="59475" spans="15:15" x14ac:dyDescent="0.2">
      <c r="O59475" s="62"/>
    </row>
    <row r="59476" spans="15:15" x14ac:dyDescent="0.2">
      <c r="O59476" s="62"/>
    </row>
    <row r="59477" spans="15:15" x14ac:dyDescent="0.2">
      <c r="O59477" s="62"/>
    </row>
    <row r="59478" spans="15:15" x14ac:dyDescent="0.2">
      <c r="O59478" s="62"/>
    </row>
    <row r="59479" spans="15:15" x14ac:dyDescent="0.2">
      <c r="O59479" s="62"/>
    </row>
    <row r="59480" spans="15:15" x14ac:dyDescent="0.2">
      <c r="O59480" s="62"/>
    </row>
    <row r="59481" spans="15:15" x14ac:dyDescent="0.2">
      <c r="O59481" s="62"/>
    </row>
    <row r="59482" spans="15:15" x14ac:dyDescent="0.2">
      <c r="O59482" s="62"/>
    </row>
    <row r="59483" spans="15:15" x14ac:dyDescent="0.2">
      <c r="O59483" s="62"/>
    </row>
    <row r="59484" spans="15:15" x14ac:dyDescent="0.2">
      <c r="O59484" s="62"/>
    </row>
    <row r="59485" spans="15:15" x14ac:dyDescent="0.2">
      <c r="O59485" s="62"/>
    </row>
    <row r="59486" spans="15:15" x14ac:dyDescent="0.2">
      <c r="O59486" s="62"/>
    </row>
    <row r="59487" spans="15:15" x14ac:dyDescent="0.2">
      <c r="O59487" s="62"/>
    </row>
    <row r="59488" spans="15:15" x14ac:dyDescent="0.2">
      <c r="O59488" s="62"/>
    </row>
    <row r="59489" spans="15:15" x14ac:dyDescent="0.2">
      <c r="O59489" s="62"/>
    </row>
    <row r="59490" spans="15:15" x14ac:dyDescent="0.2">
      <c r="O59490" s="62"/>
    </row>
    <row r="59491" spans="15:15" x14ac:dyDescent="0.2">
      <c r="O59491" s="62"/>
    </row>
    <row r="59492" spans="15:15" x14ac:dyDescent="0.2">
      <c r="O59492" s="62"/>
    </row>
    <row r="59493" spans="15:15" x14ac:dyDescent="0.2">
      <c r="O59493" s="62"/>
    </row>
    <row r="59494" spans="15:15" x14ac:dyDescent="0.2">
      <c r="O59494" s="62"/>
    </row>
    <row r="59495" spans="15:15" x14ac:dyDescent="0.2">
      <c r="O59495" s="62"/>
    </row>
    <row r="59496" spans="15:15" x14ac:dyDescent="0.2">
      <c r="O59496" s="62"/>
    </row>
    <row r="59497" spans="15:15" x14ac:dyDescent="0.2">
      <c r="O59497" s="62"/>
    </row>
    <row r="59498" spans="15:15" x14ac:dyDescent="0.2">
      <c r="O59498" s="62"/>
    </row>
    <row r="59499" spans="15:15" x14ac:dyDescent="0.2">
      <c r="O59499" s="62"/>
    </row>
    <row r="59500" spans="15:15" x14ac:dyDescent="0.2">
      <c r="O59500" s="62"/>
    </row>
    <row r="59501" spans="15:15" x14ac:dyDescent="0.2">
      <c r="O59501" s="62"/>
    </row>
    <row r="59502" spans="15:15" x14ac:dyDescent="0.2">
      <c r="O59502" s="62"/>
    </row>
    <row r="59503" spans="15:15" x14ac:dyDescent="0.2">
      <c r="O59503" s="62"/>
    </row>
    <row r="59504" spans="15:15" x14ac:dyDescent="0.2">
      <c r="O59504" s="62"/>
    </row>
    <row r="59505" spans="15:15" x14ac:dyDescent="0.2">
      <c r="O59505" s="62"/>
    </row>
    <row r="59506" spans="15:15" x14ac:dyDescent="0.2">
      <c r="O59506" s="62"/>
    </row>
    <row r="59507" spans="15:15" x14ac:dyDescent="0.2">
      <c r="O59507" s="62"/>
    </row>
    <row r="59508" spans="15:15" x14ac:dyDescent="0.2">
      <c r="O59508" s="62"/>
    </row>
    <row r="59509" spans="15:15" x14ac:dyDescent="0.2">
      <c r="O59509" s="62"/>
    </row>
    <row r="59510" spans="15:15" x14ac:dyDescent="0.2">
      <c r="O59510" s="62"/>
    </row>
    <row r="59511" spans="15:15" x14ac:dyDescent="0.2">
      <c r="O59511" s="62"/>
    </row>
    <row r="59512" spans="15:15" x14ac:dyDescent="0.2">
      <c r="O59512" s="62"/>
    </row>
    <row r="59513" spans="15:15" x14ac:dyDescent="0.2">
      <c r="O59513" s="62"/>
    </row>
    <row r="59514" spans="15:15" x14ac:dyDescent="0.2">
      <c r="O59514" s="62"/>
    </row>
    <row r="59515" spans="15:15" x14ac:dyDescent="0.2">
      <c r="O59515" s="62"/>
    </row>
    <row r="59516" spans="15:15" x14ac:dyDescent="0.2">
      <c r="O59516" s="62"/>
    </row>
    <row r="59517" spans="15:15" x14ac:dyDescent="0.2">
      <c r="O59517" s="62"/>
    </row>
    <row r="59518" spans="15:15" x14ac:dyDescent="0.2">
      <c r="O59518" s="62"/>
    </row>
    <row r="59519" spans="15:15" x14ac:dyDescent="0.2">
      <c r="O59519" s="62"/>
    </row>
    <row r="59520" spans="15:15" x14ac:dyDescent="0.2">
      <c r="O59520" s="62"/>
    </row>
    <row r="59521" spans="15:15" x14ac:dyDescent="0.2">
      <c r="O59521" s="62"/>
    </row>
    <row r="59522" spans="15:15" x14ac:dyDescent="0.2">
      <c r="O59522" s="62"/>
    </row>
    <row r="59523" spans="15:15" x14ac:dyDescent="0.2">
      <c r="O59523" s="62"/>
    </row>
    <row r="59524" spans="15:15" x14ac:dyDescent="0.2">
      <c r="O59524" s="62"/>
    </row>
    <row r="59525" spans="15:15" x14ac:dyDescent="0.2">
      <c r="O59525" s="62"/>
    </row>
    <row r="59526" spans="15:15" x14ac:dyDescent="0.2">
      <c r="O59526" s="62"/>
    </row>
    <row r="59527" spans="15:15" x14ac:dyDescent="0.2">
      <c r="O59527" s="62"/>
    </row>
    <row r="59528" spans="15:15" x14ac:dyDescent="0.2">
      <c r="O59528" s="62"/>
    </row>
    <row r="59529" spans="15:15" x14ac:dyDescent="0.2">
      <c r="O59529" s="62"/>
    </row>
    <row r="59530" spans="15:15" x14ac:dyDescent="0.2">
      <c r="O59530" s="62"/>
    </row>
    <row r="59531" spans="15:15" x14ac:dyDescent="0.2">
      <c r="O59531" s="62"/>
    </row>
    <row r="59532" spans="15:15" x14ac:dyDescent="0.2">
      <c r="O59532" s="62"/>
    </row>
    <row r="59533" spans="15:15" x14ac:dyDescent="0.2">
      <c r="O59533" s="62"/>
    </row>
    <row r="59534" spans="15:15" x14ac:dyDescent="0.2">
      <c r="O59534" s="62"/>
    </row>
    <row r="59535" spans="15:15" x14ac:dyDescent="0.2">
      <c r="O59535" s="62"/>
    </row>
    <row r="59536" spans="15:15" x14ac:dyDescent="0.2">
      <c r="O59536" s="62"/>
    </row>
    <row r="59537" spans="15:15" x14ac:dyDescent="0.2">
      <c r="O59537" s="62"/>
    </row>
    <row r="59538" spans="15:15" x14ac:dyDescent="0.2">
      <c r="O59538" s="62"/>
    </row>
    <row r="59539" spans="15:15" x14ac:dyDescent="0.2">
      <c r="O59539" s="62"/>
    </row>
    <row r="59540" spans="15:15" x14ac:dyDescent="0.2">
      <c r="O59540" s="62"/>
    </row>
    <row r="59541" spans="15:15" x14ac:dyDescent="0.2">
      <c r="O59541" s="62"/>
    </row>
    <row r="59542" spans="15:15" x14ac:dyDescent="0.2">
      <c r="O59542" s="62"/>
    </row>
    <row r="59543" spans="15:15" x14ac:dyDescent="0.2">
      <c r="O59543" s="62"/>
    </row>
    <row r="59544" spans="15:15" x14ac:dyDescent="0.2">
      <c r="O59544" s="62"/>
    </row>
    <row r="59545" spans="15:15" x14ac:dyDescent="0.2">
      <c r="O59545" s="62"/>
    </row>
    <row r="59546" spans="15:15" x14ac:dyDescent="0.2">
      <c r="O59546" s="62"/>
    </row>
    <row r="59547" spans="15:15" x14ac:dyDescent="0.2">
      <c r="O59547" s="62"/>
    </row>
    <row r="59548" spans="15:15" x14ac:dyDescent="0.2">
      <c r="O59548" s="62"/>
    </row>
    <row r="59549" spans="15:15" x14ac:dyDescent="0.2">
      <c r="O59549" s="62"/>
    </row>
    <row r="59550" spans="15:15" x14ac:dyDescent="0.2">
      <c r="O59550" s="62"/>
    </row>
    <row r="59551" spans="15:15" x14ac:dyDescent="0.2">
      <c r="O59551" s="62"/>
    </row>
    <row r="59552" spans="15:15" x14ac:dyDescent="0.2">
      <c r="O59552" s="62"/>
    </row>
    <row r="59553" spans="15:15" x14ac:dyDescent="0.2">
      <c r="O59553" s="62"/>
    </row>
    <row r="59554" spans="15:15" x14ac:dyDescent="0.2">
      <c r="O59554" s="62"/>
    </row>
    <row r="59555" spans="15:15" x14ac:dyDescent="0.2">
      <c r="O59555" s="62"/>
    </row>
    <row r="59556" spans="15:15" x14ac:dyDescent="0.2">
      <c r="O59556" s="62"/>
    </row>
    <row r="59557" spans="15:15" x14ac:dyDescent="0.2">
      <c r="O59557" s="62"/>
    </row>
    <row r="59558" spans="15:15" x14ac:dyDescent="0.2">
      <c r="O59558" s="62"/>
    </row>
    <row r="59559" spans="15:15" x14ac:dyDescent="0.2">
      <c r="O59559" s="62"/>
    </row>
    <row r="59560" spans="15:15" x14ac:dyDescent="0.2">
      <c r="O59560" s="62"/>
    </row>
    <row r="59561" spans="15:15" x14ac:dyDescent="0.2">
      <c r="O59561" s="62"/>
    </row>
    <row r="59562" spans="15:15" x14ac:dyDescent="0.2">
      <c r="O59562" s="62"/>
    </row>
    <row r="59563" spans="15:15" x14ac:dyDescent="0.2">
      <c r="O59563" s="62"/>
    </row>
    <row r="59564" spans="15:15" x14ac:dyDescent="0.2">
      <c r="O59564" s="62"/>
    </row>
    <row r="59565" spans="15:15" x14ac:dyDescent="0.2">
      <c r="O59565" s="62"/>
    </row>
    <row r="59566" spans="15:15" x14ac:dyDescent="0.2">
      <c r="O59566" s="62"/>
    </row>
    <row r="59567" spans="15:15" x14ac:dyDescent="0.2">
      <c r="O59567" s="62"/>
    </row>
    <row r="59568" spans="15:15" x14ac:dyDescent="0.2">
      <c r="O59568" s="62"/>
    </row>
    <row r="59569" spans="15:15" x14ac:dyDescent="0.2">
      <c r="O59569" s="62"/>
    </row>
    <row r="59570" spans="15:15" x14ac:dyDescent="0.2">
      <c r="O59570" s="62"/>
    </row>
    <row r="59571" spans="15:15" x14ac:dyDescent="0.2">
      <c r="O59571" s="62"/>
    </row>
    <row r="59572" spans="15:15" x14ac:dyDescent="0.2">
      <c r="O59572" s="62"/>
    </row>
    <row r="59573" spans="15:15" x14ac:dyDescent="0.2">
      <c r="O59573" s="62"/>
    </row>
    <row r="59574" spans="15:15" x14ac:dyDescent="0.2">
      <c r="O59574" s="62"/>
    </row>
    <row r="59575" spans="15:15" x14ac:dyDescent="0.2">
      <c r="O59575" s="62"/>
    </row>
    <row r="59576" spans="15:15" x14ac:dyDescent="0.2">
      <c r="O59576" s="62"/>
    </row>
    <row r="59577" spans="15:15" x14ac:dyDescent="0.2">
      <c r="O59577" s="62"/>
    </row>
    <row r="59578" spans="15:15" x14ac:dyDescent="0.2">
      <c r="O59578" s="62"/>
    </row>
    <row r="59579" spans="15:15" x14ac:dyDescent="0.2">
      <c r="O59579" s="62"/>
    </row>
    <row r="59580" spans="15:15" x14ac:dyDescent="0.2">
      <c r="O59580" s="62"/>
    </row>
    <row r="59581" spans="15:15" x14ac:dyDescent="0.2">
      <c r="O59581" s="62"/>
    </row>
    <row r="59582" spans="15:15" x14ac:dyDescent="0.2">
      <c r="O59582" s="62"/>
    </row>
    <row r="59583" spans="15:15" x14ac:dyDescent="0.2">
      <c r="O59583" s="62"/>
    </row>
    <row r="59584" spans="15:15" x14ac:dyDescent="0.2">
      <c r="O59584" s="62"/>
    </row>
    <row r="59585" spans="15:15" x14ac:dyDescent="0.2">
      <c r="O59585" s="62"/>
    </row>
    <row r="59586" spans="15:15" x14ac:dyDescent="0.2">
      <c r="O59586" s="62"/>
    </row>
    <row r="59587" spans="15:15" x14ac:dyDescent="0.2">
      <c r="O59587" s="62"/>
    </row>
    <row r="59588" spans="15:15" x14ac:dyDescent="0.2">
      <c r="O59588" s="62"/>
    </row>
    <row r="59589" spans="15:15" x14ac:dyDescent="0.2">
      <c r="O59589" s="62"/>
    </row>
    <row r="59590" spans="15:15" x14ac:dyDescent="0.2">
      <c r="O59590" s="62"/>
    </row>
    <row r="59591" spans="15:15" x14ac:dyDescent="0.2">
      <c r="O59591" s="62"/>
    </row>
    <row r="59592" spans="15:15" x14ac:dyDescent="0.2">
      <c r="O59592" s="62"/>
    </row>
    <row r="59593" spans="15:15" x14ac:dyDescent="0.2">
      <c r="O59593" s="62"/>
    </row>
    <row r="59594" spans="15:15" x14ac:dyDescent="0.2">
      <c r="O59594" s="62"/>
    </row>
    <row r="59595" spans="15:15" x14ac:dyDescent="0.2">
      <c r="O59595" s="62"/>
    </row>
    <row r="59596" spans="15:15" x14ac:dyDescent="0.2">
      <c r="O59596" s="62"/>
    </row>
    <row r="59597" spans="15:15" x14ac:dyDescent="0.2">
      <c r="O59597" s="62"/>
    </row>
    <row r="59598" spans="15:15" x14ac:dyDescent="0.2">
      <c r="O59598" s="62"/>
    </row>
    <row r="59599" spans="15:15" x14ac:dyDescent="0.2">
      <c r="O59599" s="62"/>
    </row>
    <row r="59600" spans="15:15" x14ac:dyDescent="0.2">
      <c r="O59600" s="62"/>
    </row>
    <row r="59601" spans="15:15" x14ac:dyDescent="0.2">
      <c r="O59601" s="62"/>
    </row>
    <row r="59602" spans="15:15" x14ac:dyDescent="0.2">
      <c r="O59602" s="62"/>
    </row>
    <row r="59603" spans="15:15" x14ac:dyDescent="0.2">
      <c r="O59603" s="62"/>
    </row>
    <row r="59604" spans="15:15" x14ac:dyDescent="0.2">
      <c r="O59604" s="62"/>
    </row>
    <row r="59605" spans="15:15" x14ac:dyDescent="0.2">
      <c r="O59605" s="62"/>
    </row>
    <row r="59606" spans="15:15" x14ac:dyDescent="0.2">
      <c r="O59606" s="62"/>
    </row>
    <row r="59607" spans="15:15" x14ac:dyDescent="0.2">
      <c r="O59607" s="62"/>
    </row>
    <row r="59608" spans="15:15" x14ac:dyDescent="0.2">
      <c r="O59608" s="62"/>
    </row>
    <row r="59609" spans="15:15" x14ac:dyDescent="0.2">
      <c r="O59609" s="62"/>
    </row>
    <row r="59610" spans="15:15" x14ac:dyDescent="0.2">
      <c r="O59610" s="62"/>
    </row>
    <row r="59611" spans="15:15" x14ac:dyDescent="0.2">
      <c r="O59611" s="62"/>
    </row>
    <row r="59612" spans="15:15" x14ac:dyDescent="0.2">
      <c r="O59612" s="62"/>
    </row>
    <row r="59613" spans="15:15" x14ac:dyDescent="0.2">
      <c r="O59613" s="62"/>
    </row>
    <row r="59614" spans="15:15" x14ac:dyDescent="0.2">
      <c r="O59614" s="62"/>
    </row>
    <row r="59615" spans="15:15" x14ac:dyDescent="0.2">
      <c r="O59615" s="62"/>
    </row>
    <row r="59616" spans="15:15" x14ac:dyDescent="0.2">
      <c r="O59616" s="62"/>
    </row>
    <row r="59617" spans="15:15" x14ac:dyDescent="0.2">
      <c r="O59617" s="62"/>
    </row>
    <row r="59618" spans="15:15" x14ac:dyDescent="0.2">
      <c r="O59618" s="62"/>
    </row>
    <row r="59619" spans="15:15" x14ac:dyDescent="0.2">
      <c r="O59619" s="62"/>
    </row>
    <row r="59620" spans="15:15" x14ac:dyDescent="0.2">
      <c r="O59620" s="62"/>
    </row>
    <row r="59621" spans="15:15" x14ac:dyDescent="0.2">
      <c r="O59621" s="62"/>
    </row>
    <row r="59622" spans="15:15" x14ac:dyDescent="0.2">
      <c r="O59622" s="62"/>
    </row>
    <row r="59623" spans="15:15" x14ac:dyDescent="0.2">
      <c r="O59623" s="62"/>
    </row>
    <row r="59624" spans="15:15" x14ac:dyDescent="0.2">
      <c r="O59624" s="62"/>
    </row>
    <row r="59625" spans="15:15" x14ac:dyDescent="0.2">
      <c r="O59625" s="62"/>
    </row>
    <row r="59626" spans="15:15" x14ac:dyDescent="0.2">
      <c r="O59626" s="62"/>
    </row>
    <row r="59627" spans="15:15" x14ac:dyDescent="0.2">
      <c r="O59627" s="62"/>
    </row>
    <row r="59628" spans="15:15" x14ac:dyDescent="0.2">
      <c r="O59628" s="62"/>
    </row>
    <row r="59629" spans="15:15" x14ac:dyDescent="0.2">
      <c r="O59629" s="62"/>
    </row>
    <row r="59630" spans="15:15" x14ac:dyDescent="0.2">
      <c r="O59630" s="62"/>
    </row>
    <row r="59631" spans="15:15" x14ac:dyDescent="0.2">
      <c r="O59631" s="62"/>
    </row>
    <row r="59632" spans="15:15" x14ac:dyDescent="0.2">
      <c r="O59632" s="62"/>
    </row>
    <row r="59633" spans="15:15" x14ac:dyDescent="0.2">
      <c r="O59633" s="62"/>
    </row>
    <row r="59634" spans="15:15" x14ac:dyDescent="0.2">
      <c r="O59634" s="62"/>
    </row>
    <row r="59635" spans="15:15" x14ac:dyDescent="0.2">
      <c r="O59635" s="62"/>
    </row>
    <row r="59636" spans="15:15" x14ac:dyDescent="0.2">
      <c r="O59636" s="62"/>
    </row>
    <row r="59637" spans="15:15" x14ac:dyDescent="0.2">
      <c r="O59637" s="62"/>
    </row>
    <row r="59638" spans="15:15" x14ac:dyDescent="0.2">
      <c r="O59638" s="62"/>
    </row>
    <row r="59639" spans="15:15" x14ac:dyDescent="0.2">
      <c r="O59639" s="62"/>
    </row>
    <row r="59640" spans="15:15" x14ac:dyDescent="0.2">
      <c r="O59640" s="62"/>
    </row>
    <row r="59641" spans="15:15" x14ac:dyDescent="0.2">
      <c r="O59641" s="62"/>
    </row>
    <row r="59642" spans="15:15" x14ac:dyDescent="0.2">
      <c r="O59642" s="62"/>
    </row>
    <row r="59643" spans="15:15" x14ac:dyDescent="0.2">
      <c r="O59643" s="62"/>
    </row>
    <row r="59644" spans="15:15" x14ac:dyDescent="0.2">
      <c r="O59644" s="62"/>
    </row>
    <row r="59645" spans="15:15" x14ac:dyDescent="0.2">
      <c r="O59645" s="62"/>
    </row>
    <row r="59646" spans="15:15" x14ac:dyDescent="0.2">
      <c r="O59646" s="62"/>
    </row>
    <row r="59647" spans="15:15" x14ac:dyDescent="0.2">
      <c r="O59647" s="62"/>
    </row>
    <row r="59648" spans="15:15" x14ac:dyDescent="0.2">
      <c r="O59648" s="62"/>
    </row>
    <row r="59649" spans="15:15" x14ac:dyDescent="0.2">
      <c r="O59649" s="62"/>
    </row>
    <row r="59650" spans="15:15" x14ac:dyDescent="0.2">
      <c r="O59650" s="62"/>
    </row>
    <row r="59651" spans="15:15" x14ac:dyDescent="0.2">
      <c r="O59651" s="62"/>
    </row>
    <row r="59652" spans="15:15" x14ac:dyDescent="0.2">
      <c r="O59652" s="62"/>
    </row>
    <row r="59653" spans="15:15" x14ac:dyDescent="0.2">
      <c r="O59653" s="62"/>
    </row>
    <row r="59654" spans="15:15" x14ac:dyDescent="0.2">
      <c r="O59654" s="62"/>
    </row>
    <row r="59655" spans="15:15" x14ac:dyDescent="0.2">
      <c r="O59655" s="62"/>
    </row>
    <row r="59656" spans="15:15" x14ac:dyDescent="0.2">
      <c r="O59656" s="62"/>
    </row>
    <row r="59657" spans="15:15" x14ac:dyDescent="0.2">
      <c r="O59657" s="62"/>
    </row>
    <row r="59658" spans="15:15" x14ac:dyDescent="0.2">
      <c r="O59658" s="62"/>
    </row>
    <row r="59659" spans="15:15" x14ac:dyDescent="0.2">
      <c r="O59659" s="62"/>
    </row>
    <row r="59660" spans="15:15" x14ac:dyDescent="0.2">
      <c r="O59660" s="62"/>
    </row>
    <row r="59661" spans="15:15" x14ac:dyDescent="0.2">
      <c r="O59661" s="62"/>
    </row>
    <row r="59662" spans="15:15" x14ac:dyDescent="0.2">
      <c r="O59662" s="62"/>
    </row>
    <row r="59663" spans="15:15" x14ac:dyDescent="0.2">
      <c r="O59663" s="62"/>
    </row>
    <row r="59664" spans="15:15" x14ac:dyDescent="0.2">
      <c r="O59664" s="62"/>
    </row>
    <row r="59665" spans="15:15" x14ac:dyDescent="0.2">
      <c r="O59665" s="62"/>
    </row>
    <row r="59666" spans="15:15" x14ac:dyDescent="0.2">
      <c r="O59666" s="62"/>
    </row>
    <row r="59667" spans="15:15" x14ac:dyDescent="0.2">
      <c r="O59667" s="62"/>
    </row>
    <row r="59668" spans="15:15" x14ac:dyDescent="0.2">
      <c r="O59668" s="62"/>
    </row>
    <row r="59669" spans="15:15" x14ac:dyDescent="0.2">
      <c r="O59669" s="62"/>
    </row>
    <row r="59670" spans="15:15" x14ac:dyDescent="0.2">
      <c r="O59670" s="62"/>
    </row>
    <row r="59671" spans="15:15" x14ac:dyDescent="0.2">
      <c r="O59671" s="62"/>
    </row>
    <row r="59672" spans="15:15" x14ac:dyDescent="0.2">
      <c r="O59672" s="62"/>
    </row>
    <row r="59673" spans="15:15" x14ac:dyDescent="0.2">
      <c r="O59673" s="62"/>
    </row>
    <row r="59674" spans="15:15" x14ac:dyDescent="0.2">
      <c r="O59674" s="62"/>
    </row>
    <row r="59675" spans="15:15" x14ac:dyDescent="0.2">
      <c r="O59675" s="62"/>
    </row>
    <row r="59676" spans="15:15" x14ac:dyDescent="0.2">
      <c r="O59676" s="62"/>
    </row>
    <row r="59677" spans="15:15" x14ac:dyDescent="0.2">
      <c r="O59677" s="62"/>
    </row>
    <row r="59678" spans="15:15" x14ac:dyDescent="0.2">
      <c r="O59678" s="62"/>
    </row>
    <row r="59679" spans="15:15" x14ac:dyDescent="0.2">
      <c r="O59679" s="62"/>
    </row>
    <row r="59680" spans="15:15" x14ac:dyDescent="0.2">
      <c r="O59680" s="62"/>
    </row>
    <row r="59681" spans="15:15" x14ac:dyDescent="0.2">
      <c r="O59681" s="62"/>
    </row>
    <row r="59682" spans="15:15" x14ac:dyDescent="0.2">
      <c r="O59682" s="62"/>
    </row>
    <row r="59683" spans="15:15" x14ac:dyDescent="0.2">
      <c r="O59683" s="62"/>
    </row>
    <row r="59684" spans="15:15" x14ac:dyDescent="0.2">
      <c r="O59684" s="62"/>
    </row>
    <row r="59685" spans="15:15" x14ac:dyDescent="0.2">
      <c r="O59685" s="62"/>
    </row>
    <row r="59686" spans="15:15" x14ac:dyDescent="0.2">
      <c r="O59686" s="62"/>
    </row>
    <row r="59687" spans="15:15" x14ac:dyDescent="0.2">
      <c r="O59687" s="62"/>
    </row>
    <row r="59688" spans="15:15" x14ac:dyDescent="0.2">
      <c r="O59688" s="62"/>
    </row>
    <row r="59689" spans="15:15" x14ac:dyDescent="0.2">
      <c r="O59689" s="62"/>
    </row>
    <row r="59690" spans="15:15" x14ac:dyDescent="0.2">
      <c r="O59690" s="62"/>
    </row>
    <row r="59691" spans="15:15" x14ac:dyDescent="0.2">
      <c r="O59691" s="62"/>
    </row>
    <row r="59692" spans="15:15" x14ac:dyDescent="0.2">
      <c r="O59692" s="62"/>
    </row>
    <row r="59693" spans="15:15" x14ac:dyDescent="0.2">
      <c r="O59693" s="62"/>
    </row>
    <row r="59694" spans="15:15" x14ac:dyDescent="0.2">
      <c r="O59694" s="62"/>
    </row>
    <row r="59695" spans="15:15" x14ac:dyDescent="0.2">
      <c r="O59695" s="62"/>
    </row>
    <row r="59696" spans="15:15" x14ac:dyDescent="0.2">
      <c r="O59696" s="62"/>
    </row>
    <row r="59697" spans="15:15" x14ac:dyDescent="0.2">
      <c r="O59697" s="62"/>
    </row>
    <row r="59698" spans="15:15" x14ac:dyDescent="0.2">
      <c r="O59698" s="62"/>
    </row>
    <row r="59699" spans="15:15" x14ac:dyDescent="0.2">
      <c r="O59699" s="62"/>
    </row>
    <row r="59700" spans="15:15" x14ac:dyDescent="0.2">
      <c r="O59700" s="62"/>
    </row>
    <row r="59701" spans="15:15" x14ac:dyDescent="0.2">
      <c r="O59701" s="62"/>
    </row>
    <row r="59702" spans="15:15" x14ac:dyDescent="0.2">
      <c r="O59702" s="62"/>
    </row>
    <row r="59703" spans="15:15" x14ac:dyDescent="0.2">
      <c r="O59703" s="62"/>
    </row>
    <row r="59704" spans="15:15" x14ac:dyDescent="0.2">
      <c r="O59704" s="62"/>
    </row>
    <row r="59705" spans="15:15" x14ac:dyDescent="0.2">
      <c r="O59705" s="62"/>
    </row>
    <row r="59706" spans="15:15" x14ac:dyDescent="0.2">
      <c r="O59706" s="62"/>
    </row>
    <row r="59707" spans="15:15" x14ac:dyDescent="0.2">
      <c r="O59707" s="62"/>
    </row>
    <row r="59708" spans="15:15" x14ac:dyDescent="0.2">
      <c r="O59708" s="62"/>
    </row>
    <row r="59709" spans="15:15" x14ac:dyDescent="0.2">
      <c r="O59709" s="62"/>
    </row>
    <row r="59710" spans="15:15" x14ac:dyDescent="0.2">
      <c r="O59710" s="62"/>
    </row>
    <row r="59711" spans="15:15" x14ac:dyDescent="0.2">
      <c r="O59711" s="62"/>
    </row>
    <row r="59712" spans="15:15" x14ac:dyDescent="0.2">
      <c r="O59712" s="62"/>
    </row>
    <row r="59713" spans="15:15" x14ac:dyDescent="0.2">
      <c r="O59713" s="62"/>
    </row>
    <row r="59714" spans="15:15" x14ac:dyDescent="0.2">
      <c r="O59714" s="62"/>
    </row>
    <row r="59715" spans="15:15" x14ac:dyDescent="0.2">
      <c r="O59715" s="62"/>
    </row>
    <row r="59716" spans="15:15" x14ac:dyDescent="0.2">
      <c r="O59716" s="62"/>
    </row>
    <row r="59717" spans="15:15" x14ac:dyDescent="0.2">
      <c r="O59717" s="62"/>
    </row>
    <row r="59718" spans="15:15" x14ac:dyDescent="0.2">
      <c r="O59718" s="62"/>
    </row>
    <row r="59719" spans="15:15" x14ac:dyDescent="0.2">
      <c r="O59719" s="62"/>
    </row>
    <row r="59720" spans="15:15" x14ac:dyDescent="0.2">
      <c r="O59720" s="62"/>
    </row>
    <row r="59721" spans="15:15" x14ac:dyDescent="0.2">
      <c r="O59721" s="62"/>
    </row>
    <row r="59722" spans="15:15" x14ac:dyDescent="0.2">
      <c r="O59722" s="62"/>
    </row>
    <row r="59723" spans="15:15" x14ac:dyDescent="0.2">
      <c r="O59723" s="62"/>
    </row>
    <row r="59724" spans="15:15" x14ac:dyDescent="0.2">
      <c r="O59724" s="62"/>
    </row>
    <row r="59725" spans="15:15" x14ac:dyDescent="0.2">
      <c r="O59725" s="62"/>
    </row>
    <row r="59726" spans="15:15" x14ac:dyDescent="0.2">
      <c r="O59726" s="62"/>
    </row>
    <row r="59727" spans="15:15" x14ac:dyDescent="0.2">
      <c r="O59727" s="62"/>
    </row>
    <row r="59728" spans="15:15" x14ac:dyDescent="0.2">
      <c r="O59728" s="62"/>
    </row>
    <row r="59729" spans="15:15" x14ac:dyDescent="0.2">
      <c r="O59729" s="62"/>
    </row>
    <row r="59730" spans="15:15" x14ac:dyDescent="0.2">
      <c r="O59730" s="62"/>
    </row>
    <row r="59731" spans="15:15" x14ac:dyDescent="0.2">
      <c r="O59731" s="62"/>
    </row>
    <row r="59732" spans="15:15" x14ac:dyDescent="0.2">
      <c r="O59732" s="62"/>
    </row>
    <row r="59733" spans="15:15" x14ac:dyDescent="0.2">
      <c r="O59733" s="62"/>
    </row>
    <row r="59734" spans="15:15" x14ac:dyDescent="0.2">
      <c r="O59734" s="62"/>
    </row>
    <row r="59735" spans="15:15" x14ac:dyDescent="0.2">
      <c r="O59735" s="62"/>
    </row>
    <row r="59736" spans="15:15" x14ac:dyDescent="0.2">
      <c r="O59736" s="62"/>
    </row>
    <row r="59737" spans="15:15" x14ac:dyDescent="0.2">
      <c r="O59737" s="62"/>
    </row>
    <row r="59738" spans="15:15" x14ac:dyDescent="0.2">
      <c r="O59738" s="62"/>
    </row>
    <row r="59739" spans="15:15" x14ac:dyDescent="0.2">
      <c r="O59739" s="62"/>
    </row>
    <row r="59740" spans="15:15" x14ac:dyDescent="0.2">
      <c r="O59740" s="62"/>
    </row>
    <row r="59741" spans="15:15" x14ac:dyDescent="0.2">
      <c r="O59741" s="62"/>
    </row>
    <row r="59742" spans="15:15" x14ac:dyDescent="0.2">
      <c r="O59742" s="62"/>
    </row>
    <row r="59743" spans="15:15" x14ac:dyDescent="0.2">
      <c r="O59743" s="62"/>
    </row>
    <row r="59744" spans="15:15" x14ac:dyDescent="0.2">
      <c r="O59744" s="62"/>
    </row>
    <row r="59745" spans="15:15" x14ac:dyDescent="0.2">
      <c r="O59745" s="62"/>
    </row>
    <row r="59746" spans="15:15" x14ac:dyDescent="0.2">
      <c r="O59746" s="62"/>
    </row>
    <row r="59747" spans="15:15" x14ac:dyDescent="0.2">
      <c r="O59747" s="62"/>
    </row>
    <row r="59748" spans="15:15" x14ac:dyDescent="0.2">
      <c r="O59748" s="62"/>
    </row>
    <row r="59749" spans="15:15" x14ac:dyDescent="0.2">
      <c r="O59749" s="62"/>
    </row>
    <row r="59750" spans="15:15" x14ac:dyDescent="0.2">
      <c r="O59750" s="62"/>
    </row>
    <row r="59751" spans="15:15" x14ac:dyDescent="0.2">
      <c r="O59751" s="62"/>
    </row>
    <row r="59752" spans="15:15" x14ac:dyDescent="0.2">
      <c r="O59752" s="62"/>
    </row>
    <row r="59753" spans="15:15" x14ac:dyDescent="0.2">
      <c r="O59753" s="62"/>
    </row>
    <row r="59754" spans="15:15" x14ac:dyDescent="0.2">
      <c r="O59754" s="62"/>
    </row>
    <row r="59755" spans="15:15" x14ac:dyDescent="0.2">
      <c r="O59755" s="62"/>
    </row>
    <row r="59756" spans="15:15" x14ac:dyDescent="0.2">
      <c r="O59756" s="62"/>
    </row>
    <row r="59757" spans="15:15" x14ac:dyDescent="0.2">
      <c r="O59757" s="62"/>
    </row>
    <row r="59758" spans="15:15" x14ac:dyDescent="0.2">
      <c r="O59758" s="62"/>
    </row>
    <row r="59759" spans="15:15" x14ac:dyDescent="0.2">
      <c r="O59759" s="62"/>
    </row>
    <row r="59760" spans="15:15" x14ac:dyDescent="0.2">
      <c r="O59760" s="62"/>
    </row>
    <row r="59761" spans="15:15" x14ac:dyDescent="0.2">
      <c r="O59761" s="62"/>
    </row>
    <row r="59762" spans="15:15" x14ac:dyDescent="0.2">
      <c r="O59762" s="62"/>
    </row>
    <row r="59763" spans="15:15" x14ac:dyDescent="0.2">
      <c r="O59763" s="62"/>
    </row>
    <row r="59764" spans="15:15" x14ac:dyDescent="0.2">
      <c r="O59764" s="62"/>
    </row>
    <row r="59765" spans="15:15" x14ac:dyDescent="0.2">
      <c r="O59765" s="62"/>
    </row>
    <row r="59766" spans="15:15" x14ac:dyDescent="0.2">
      <c r="O59766" s="62"/>
    </row>
    <row r="59767" spans="15:15" x14ac:dyDescent="0.2">
      <c r="O59767" s="62"/>
    </row>
    <row r="59768" spans="15:15" x14ac:dyDescent="0.2">
      <c r="O59768" s="62"/>
    </row>
    <row r="59769" spans="15:15" x14ac:dyDescent="0.2">
      <c r="O59769" s="62"/>
    </row>
    <row r="59770" spans="15:15" x14ac:dyDescent="0.2">
      <c r="O59770" s="62"/>
    </row>
    <row r="59771" spans="15:15" x14ac:dyDescent="0.2">
      <c r="O59771" s="62"/>
    </row>
    <row r="59772" spans="15:15" x14ac:dyDescent="0.2">
      <c r="O59772" s="62"/>
    </row>
    <row r="59773" spans="15:15" x14ac:dyDescent="0.2">
      <c r="O59773" s="62"/>
    </row>
    <row r="59774" spans="15:15" x14ac:dyDescent="0.2">
      <c r="O59774" s="62"/>
    </row>
    <row r="59775" spans="15:15" x14ac:dyDescent="0.2">
      <c r="O59775" s="62"/>
    </row>
    <row r="59776" spans="15:15" x14ac:dyDescent="0.2">
      <c r="O59776" s="62"/>
    </row>
    <row r="59777" spans="15:15" x14ac:dyDescent="0.2">
      <c r="O59777" s="62"/>
    </row>
    <row r="59778" spans="15:15" x14ac:dyDescent="0.2">
      <c r="O59778" s="62"/>
    </row>
    <row r="59779" spans="15:15" x14ac:dyDescent="0.2">
      <c r="O59779" s="62"/>
    </row>
    <row r="59780" spans="15:15" x14ac:dyDescent="0.2">
      <c r="O59780" s="62"/>
    </row>
    <row r="59781" spans="15:15" x14ac:dyDescent="0.2">
      <c r="O59781" s="62"/>
    </row>
    <row r="59782" spans="15:15" x14ac:dyDescent="0.2">
      <c r="O59782" s="62"/>
    </row>
    <row r="59783" spans="15:15" x14ac:dyDescent="0.2">
      <c r="O59783" s="62"/>
    </row>
    <row r="59784" spans="15:15" x14ac:dyDescent="0.2">
      <c r="O59784" s="62"/>
    </row>
    <row r="59785" spans="15:15" x14ac:dyDescent="0.2">
      <c r="O59785" s="62"/>
    </row>
    <row r="59786" spans="15:15" x14ac:dyDescent="0.2">
      <c r="O59786" s="62"/>
    </row>
    <row r="59787" spans="15:15" x14ac:dyDescent="0.2">
      <c r="O59787" s="62"/>
    </row>
    <row r="59788" spans="15:15" x14ac:dyDescent="0.2">
      <c r="O59788" s="62"/>
    </row>
    <row r="59789" spans="15:15" x14ac:dyDescent="0.2">
      <c r="O59789" s="62"/>
    </row>
    <row r="59790" spans="15:15" x14ac:dyDescent="0.2">
      <c r="O59790" s="62"/>
    </row>
    <row r="59791" spans="15:15" x14ac:dyDescent="0.2">
      <c r="O59791" s="62"/>
    </row>
    <row r="59792" spans="15:15" x14ac:dyDescent="0.2">
      <c r="O59792" s="62"/>
    </row>
    <row r="59793" spans="15:15" x14ac:dyDescent="0.2">
      <c r="O59793" s="62"/>
    </row>
    <row r="59794" spans="15:15" x14ac:dyDescent="0.2">
      <c r="O59794" s="62"/>
    </row>
    <row r="59795" spans="15:15" x14ac:dyDescent="0.2">
      <c r="O59795" s="62"/>
    </row>
    <row r="59796" spans="15:15" x14ac:dyDescent="0.2">
      <c r="O59796" s="62"/>
    </row>
    <row r="59797" spans="15:15" x14ac:dyDescent="0.2">
      <c r="O59797" s="62"/>
    </row>
    <row r="59798" spans="15:15" x14ac:dyDescent="0.2">
      <c r="O59798" s="62"/>
    </row>
    <row r="59799" spans="15:15" x14ac:dyDescent="0.2">
      <c r="O59799" s="62"/>
    </row>
    <row r="59800" spans="15:15" x14ac:dyDescent="0.2">
      <c r="O59800" s="62"/>
    </row>
    <row r="59801" spans="15:15" x14ac:dyDescent="0.2">
      <c r="O59801" s="62"/>
    </row>
    <row r="59802" spans="15:15" x14ac:dyDescent="0.2">
      <c r="O59802" s="62"/>
    </row>
    <row r="59803" spans="15:15" x14ac:dyDescent="0.2">
      <c r="O59803" s="62"/>
    </row>
    <row r="59804" spans="15:15" x14ac:dyDescent="0.2">
      <c r="O59804" s="62"/>
    </row>
    <row r="59805" spans="15:15" x14ac:dyDescent="0.2">
      <c r="O59805" s="62"/>
    </row>
    <row r="59806" spans="15:15" x14ac:dyDescent="0.2">
      <c r="O59806" s="62"/>
    </row>
    <row r="59807" spans="15:15" x14ac:dyDescent="0.2">
      <c r="O59807" s="62"/>
    </row>
    <row r="59808" spans="15:15" x14ac:dyDescent="0.2">
      <c r="O59808" s="62"/>
    </row>
    <row r="59809" spans="15:15" x14ac:dyDescent="0.2">
      <c r="O59809" s="62"/>
    </row>
    <row r="59810" spans="15:15" x14ac:dyDescent="0.2">
      <c r="O59810" s="62"/>
    </row>
    <row r="59811" spans="15:15" x14ac:dyDescent="0.2">
      <c r="O59811" s="62"/>
    </row>
    <row r="59812" spans="15:15" x14ac:dyDescent="0.2">
      <c r="O59812" s="62"/>
    </row>
    <row r="59813" spans="15:15" x14ac:dyDescent="0.2">
      <c r="O59813" s="62"/>
    </row>
    <row r="59814" spans="15:15" x14ac:dyDescent="0.2">
      <c r="O59814" s="62"/>
    </row>
    <row r="59815" spans="15:15" x14ac:dyDescent="0.2">
      <c r="O59815" s="62"/>
    </row>
    <row r="59816" spans="15:15" x14ac:dyDescent="0.2">
      <c r="O59816" s="62"/>
    </row>
    <row r="59817" spans="15:15" x14ac:dyDescent="0.2">
      <c r="O59817" s="62"/>
    </row>
    <row r="59818" spans="15:15" x14ac:dyDescent="0.2">
      <c r="O59818" s="62"/>
    </row>
    <row r="59819" spans="15:15" x14ac:dyDescent="0.2">
      <c r="O59819" s="62"/>
    </row>
    <row r="59820" spans="15:15" x14ac:dyDescent="0.2">
      <c r="O59820" s="62"/>
    </row>
    <row r="59821" spans="15:15" x14ac:dyDescent="0.2">
      <c r="O59821" s="62"/>
    </row>
    <row r="59822" spans="15:15" x14ac:dyDescent="0.2">
      <c r="O59822" s="62"/>
    </row>
    <row r="59823" spans="15:15" x14ac:dyDescent="0.2">
      <c r="O59823" s="62"/>
    </row>
    <row r="59824" spans="15:15" x14ac:dyDescent="0.2">
      <c r="O59824" s="62"/>
    </row>
    <row r="59825" spans="15:15" x14ac:dyDescent="0.2">
      <c r="O59825" s="62"/>
    </row>
    <row r="59826" spans="15:15" x14ac:dyDescent="0.2">
      <c r="O59826" s="62"/>
    </row>
    <row r="59827" spans="15:15" x14ac:dyDescent="0.2">
      <c r="O59827" s="62"/>
    </row>
    <row r="59828" spans="15:15" x14ac:dyDescent="0.2">
      <c r="O59828" s="62"/>
    </row>
    <row r="59829" spans="15:15" x14ac:dyDescent="0.2">
      <c r="O59829" s="62"/>
    </row>
    <row r="59830" spans="15:15" x14ac:dyDescent="0.2">
      <c r="O59830" s="62"/>
    </row>
    <row r="59831" spans="15:15" x14ac:dyDescent="0.2">
      <c r="O59831" s="62"/>
    </row>
    <row r="59832" spans="15:15" x14ac:dyDescent="0.2">
      <c r="O59832" s="62"/>
    </row>
    <row r="59833" spans="15:15" x14ac:dyDescent="0.2">
      <c r="O59833" s="62"/>
    </row>
    <row r="59834" spans="15:15" x14ac:dyDescent="0.2">
      <c r="O59834" s="62"/>
    </row>
    <row r="59835" spans="15:15" x14ac:dyDescent="0.2">
      <c r="O59835" s="62"/>
    </row>
    <row r="59836" spans="15:15" x14ac:dyDescent="0.2">
      <c r="O59836" s="62"/>
    </row>
    <row r="59837" spans="15:15" x14ac:dyDescent="0.2">
      <c r="O59837" s="62"/>
    </row>
    <row r="59838" spans="15:15" x14ac:dyDescent="0.2">
      <c r="O59838" s="62"/>
    </row>
    <row r="59839" spans="15:15" x14ac:dyDescent="0.2">
      <c r="O59839" s="62"/>
    </row>
    <row r="59840" spans="15:15" x14ac:dyDescent="0.2">
      <c r="O59840" s="62"/>
    </row>
    <row r="59841" spans="15:15" x14ac:dyDescent="0.2">
      <c r="O59841" s="62"/>
    </row>
    <row r="59842" spans="15:15" x14ac:dyDescent="0.2">
      <c r="O59842" s="62"/>
    </row>
    <row r="59843" spans="15:15" x14ac:dyDescent="0.2">
      <c r="O59843" s="62"/>
    </row>
    <row r="59844" spans="15:15" x14ac:dyDescent="0.2">
      <c r="O59844" s="62"/>
    </row>
    <row r="59845" spans="15:15" x14ac:dyDescent="0.2">
      <c r="O59845" s="62"/>
    </row>
    <row r="59846" spans="15:15" x14ac:dyDescent="0.2">
      <c r="O59846" s="62"/>
    </row>
    <row r="59847" spans="15:15" x14ac:dyDescent="0.2">
      <c r="O59847" s="62"/>
    </row>
    <row r="59848" spans="15:15" x14ac:dyDescent="0.2">
      <c r="O59848" s="62"/>
    </row>
    <row r="59849" spans="15:15" x14ac:dyDescent="0.2">
      <c r="O59849" s="62"/>
    </row>
    <row r="59850" spans="15:15" x14ac:dyDescent="0.2">
      <c r="O59850" s="62"/>
    </row>
    <row r="59851" spans="15:15" x14ac:dyDescent="0.2">
      <c r="O59851" s="62"/>
    </row>
    <row r="59852" spans="15:15" x14ac:dyDescent="0.2">
      <c r="O59852" s="62"/>
    </row>
    <row r="59853" spans="15:15" x14ac:dyDescent="0.2">
      <c r="O59853" s="62"/>
    </row>
    <row r="59854" spans="15:15" x14ac:dyDescent="0.2">
      <c r="O59854" s="62"/>
    </row>
    <row r="59855" spans="15:15" x14ac:dyDescent="0.2">
      <c r="O59855" s="62"/>
    </row>
    <row r="59856" spans="15:15" x14ac:dyDescent="0.2">
      <c r="O59856" s="62"/>
    </row>
    <row r="59857" spans="15:15" x14ac:dyDescent="0.2">
      <c r="O59857" s="62"/>
    </row>
    <row r="59858" spans="15:15" x14ac:dyDescent="0.2">
      <c r="O59858" s="62"/>
    </row>
    <row r="59859" spans="15:15" x14ac:dyDescent="0.2">
      <c r="O59859" s="62"/>
    </row>
    <row r="59860" spans="15:15" x14ac:dyDescent="0.2">
      <c r="O59860" s="62"/>
    </row>
    <row r="59861" spans="15:15" x14ac:dyDescent="0.2">
      <c r="O59861" s="62"/>
    </row>
    <row r="59862" spans="15:15" x14ac:dyDescent="0.2">
      <c r="O59862" s="62"/>
    </row>
    <row r="59863" spans="15:15" x14ac:dyDescent="0.2">
      <c r="O59863" s="62"/>
    </row>
    <row r="59864" spans="15:15" x14ac:dyDescent="0.2">
      <c r="O59864" s="62"/>
    </row>
    <row r="59865" spans="15:15" x14ac:dyDescent="0.2">
      <c r="O59865" s="62"/>
    </row>
    <row r="59866" spans="15:15" x14ac:dyDescent="0.2">
      <c r="O59866" s="62"/>
    </row>
    <row r="59867" spans="15:15" x14ac:dyDescent="0.2">
      <c r="O59867" s="62"/>
    </row>
    <row r="59868" spans="15:15" x14ac:dyDescent="0.2">
      <c r="O59868" s="62"/>
    </row>
    <row r="59869" spans="15:15" x14ac:dyDescent="0.2">
      <c r="O59869" s="62"/>
    </row>
    <row r="59870" spans="15:15" x14ac:dyDescent="0.2">
      <c r="O59870" s="62"/>
    </row>
    <row r="59871" spans="15:15" x14ac:dyDescent="0.2">
      <c r="O59871" s="62"/>
    </row>
    <row r="59872" spans="15:15" x14ac:dyDescent="0.2">
      <c r="O59872" s="62"/>
    </row>
    <row r="59873" spans="15:15" x14ac:dyDescent="0.2">
      <c r="O59873" s="62"/>
    </row>
    <row r="59874" spans="15:15" x14ac:dyDescent="0.2">
      <c r="O59874" s="62"/>
    </row>
    <row r="59875" spans="15:15" x14ac:dyDescent="0.2">
      <c r="O59875" s="62"/>
    </row>
    <row r="59876" spans="15:15" x14ac:dyDescent="0.2">
      <c r="O59876" s="62"/>
    </row>
    <row r="59877" spans="15:15" x14ac:dyDescent="0.2">
      <c r="O59877" s="62"/>
    </row>
    <row r="59878" spans="15:15" x14ac:dyDescent="0.2">
      <c r="O59878" s="62"/>
    </row>
    <row r="59879" spans="15:15" x14ac:dyDescent="0.2">
      <c r="O59879" s="62"/>
    </row>
    <row r="59880" spans="15:15" x14ac:dyDescent="0.2">
      <c r="O59880" s="62"/>
    </row>
    <row r="59881" spans="15:15" x14ac:dyDescent="0.2">
      <c r="O59881" s="62"/>
    </row>
    <row r="59882" spans="15:15" x14ac:dyDescent="0.2">
      <c r="O59882" s="62"/>
    </row>
    <row r="59883" spans="15:15" x14ac:dyDescent="0.2">
      <c r="O59883" s="62"/>
    </row>
    <row r="59884" spans="15:15" x14ac:dyDescent="0.2">
      <c r="O59884" s="62"/>
    </row>
    <row r="59885" spans="15:15" x14ac:dyDescent="0.2">
      <c r="O59885" s="62"/>
    </row>
    <row r="59886" spans="15:15" x14ac:dyDescent="0.2">
      <c r="O59886" s="62"/>
    </row>
    <row r="59887" spans="15:15" x14ac:dyDescent="0.2">
      <c r="O59887" s="62"/>
    </row>
    <row r="59888" spans="15:15" x14ac:dyDescent="0.2">
      <c r="O59888" s="62"/>
    </row>
    <row r="59889" spans="15:15" x14ac:dyDescent="0.2">
      <c r="O59889" s="62"/>
    </row>
    <row r="59890" spans="15:15" x14ac:dyDescent="0.2">
      <c r="O59890" s="62"/>
    </row>
    <row r="59891" spans="15:15" x14ac:dyDescent="0.2">
      <c r="O59891" s="62"/>
    </row>
    <row r="59892" spans="15:15" x14ac:dyDescent="0.2">
      <c r="O59892" s="62"/>
    </row>
    <row r="59893" spans="15:15" x14ac:dyDescent="0.2">
      <c r="O59893" s="62"/>
    </row>
    <row r="59894" spans="15:15" x14ac:dyDescent="0.2">
      <c r="O59894" s="62"/>
    </row>
    <row r="59895" spans="15:15" x14ac:dyDescent="0.2">
      <c r="O59895" s="62"/>
    </row>
    <row r="59896" spans="15:15" x14ac:dyDescent="0.2">
      <c r="O59896" s="62"/>
    </row>
    <row r="59897" spans="15:15" x14ac:dyDescent="0.2">
      <c r="O59897" s="62"/>
    </row>
    <row r="59898" spans="15:15" x14ac:dyDescent="0.2">
      <c r="O59898" s="62"/>
    </row>
    <row r="59899" spans="15:15" x14ac:dyDescent="0.2">
      <c r="O59899" s="62"/>
    </row>
    <row r="59900" spans="15:15" x14ac:dyDescent="0.2">
      <c r="O59900" s="62"/>
    </row>
    <row r="59901" spans="15:15" x14ac:dyDescent="0.2">
      <c r="O59901" s="62"/>
    </row>
    <row r="59902" spans="15:15" x14ac:dyDescent="0.2">
      <c r="O59902" s="62"/>
    </row>
    <row r="59903" spans="15:15" x14ac:dyDescent="0.2">
      <c r="O59903" s="62"/>
    </row>
    <row r="59904" spans="15:15" x14ac:dyDescent="0.2">
      <c r="O59904" s="62"/>
    </row>
    <row r="59905" spans="15:15" x14ac:dyDescent="0.2">
      <c r="O59905" s="62"/>
    </row>
    <row r="59906" spans="15:15" x14ac:dyDescent="0.2">
      <c r="O59906" s="62"/>
    </row>
    <row r="59907" spans="15:15" x14ac:dyDescent="0.2">
      <c r="O59907" s="62"/>
    </row>
    <row r="59908" spans="15:15" x14ac:dyDescent="0.2">
      <c r="O59908" s="62"/>
    </row>
    <row r="59909" spans="15:15" x14ac:dyDescent="0.2">
      <c r="O59909" s="62"/>
    </row>
    <row r="59910" spans="15:15" x14ac:dyDescent="0.2">
      <c r="O59910" s="62"/>
    </row>
    <row r="59911" spans="15:15" x14ac:dyDescent="0.2">
      <c r="O59911" s="62"/>
    </row>
    <row r="59912" spans="15:15" x14ac:dyDescent="0.2">
      <c r="O59912" s="62"/>
    </row>
    <row r="59913" spans="15:15" x14ac:dyDescent="0.2">
      <c r="O59913" s="62"/>
    </row>
    <row r="59914" spans="15:15" x14ac:dyDescent="0.2">
      <c r="O59914" s="62"/>
    </row>
    <row r="59915" spans="15:15" x14ac:dyDescent="0.2">
      <c r="O59915" s="62"/>
    </row>
    <row r="59916" spans="15:15" x14ac:dyDescent="0.2">
      <c r="O59916" s="62"/>
    </row>
    <row r="59917" spans="15:15" x14ac:dyDescent="0.2">
      <c r="O59917" s="62"/>
    </row>
    <row r="59918" spans="15:15" x14ac:dyDescent="0.2">
      <c r="O59918" s="62"/>
    </row>
    <row r="59919" spans="15:15" x14ac:dyDescent="0.2">
      <c r="O59919" s="62"/>
    </row>
    <row r="59920" spans="15:15" x14ac:dyDescent="0.2">
      <c r="O59920" s="62"/>
    </row>
    <row r="59921" spans="15:15" x14ac:dyDescent="0.2">
      <c r="O59921" s="62"/>
    </row>
    <row r="59922" spans="15:15" x14ac:dyDescent="0.2">
      <c r="O59922" s="62"/>
    </row>
    <row r="59923" spans="15:15" x14ac:dyDescent="0.2">
      <c r="O59923" s="62"/>
    </row>
    <row r="59924" spans="15:15" x14ac:dyDescent="0.2">
      <c r="O59924" s="62"/>
    </row>
    <row r="59925" spans="15:15" x14ac:dyDescent="0.2">
      <c r="O59925" s="62"/>
    </row>
    <row r="59926" spans="15:15" x14ac:dyDescent="0.2">
      <c r="O59926" s="62"/>
    </row>
    <row r="59927" spans="15:15" x14ac:dyDescent="0.2">
      <c r="O59927" s="62"/>
    </row>
    <row r="59928" spans="15:15" x14ac:dyDescent="0.2">
      <c r="O59928" s="62"/>
    </row>
    <row r="59929" spans="15:15" x14ac:dyDescent="0.2">
      <c r="O59929" s="62"/>
    </row>
    <row r="59930" spans="15:15" x14ac:dyDescent="0.2">
      <c r="O59930" s="62"/>
    </row>
    <row r="59931" spans="15:15" x14ac:dyDescent="0.2">
      <c r="O59931" s="62"/>
    </row>
    <row r="59932" spans="15:15" x14ac:dyDescent="0.2">
      <c r="O59932" s="62"/>
    </row>
    <row r="59933" spans="15:15" x14ac:dyDescent="0.2">
      <c r="O59933" s="62"/>
    </row>
    <row r="59934" spans="15:15" x14ac:dyDescent="0.2">
      <c r="O59934" s="62"/>
    </row>
    <row r="59935" spans="15:15" x14ac:dyDescent="0.2">
      <c r="O59935" s="62"/>
    </row>
    <row r="59936" spans="15:15" x14ac:dyDescent="0.2">
      <c r="O59936" s="62"/>
    </row>
    <row r="59937" spans="15:15" x14ac:dyDescent="0.2">
      <c r="O59937" s="62"/>
    </row>
    <row r="59938" spans="15:15" x14ac:dyDescent="0.2">
      <c r="O59938" s="62"/>
    </row>
    <row r="59939" spans="15:15" x14ac:dyDescent="0.2">
      <c r="O59939" s="62"/>
    </row>
    <row r="59940" spans="15:15" x14ac:dyDescent="0.2">
      <c r="O59940" s="62"/>
    </row>
    <row r="59941" spans="15:15" x14ac:dyDescent="0.2">
      <c r="O59941" s="62"/>
    </row>
    <row r="59942" spans="15:15" x14ac:dyDescent="0.2">
      <c r="O59942" s="62"/>
    </row>
    <row r="59943" spans="15:15" x14ac:dyDescent="0.2">
      <c r="O59943" s="62"/>
    </row>
    <row r="59944" spans="15:15" x14ac:dyDescent="0.2">
      <c r="O59944" s="62"/>
    </row>
    <row r="59945" spans="15:15" x14ac:dyDescent="0.2">
      <c r="O59945" s="62"/>
    </row>
    <row r="59946" spans="15:15" x14ac:dyDescent="0.2">
      <c r="O59946" s="62"/>
    </row>
    <row r="59947" spans="15:15" x14ac:dyDescent="0.2">
      <c r="O59947" s="62"/>
    </row>
    <row r="59948" spans="15:15" x14ac:dyDescent="0.2">
      <c r="O59948" s="62"/>
    </row>
    <row r="59949" spans="15:15" x14ac:dyDescent="0.2">
      <c r="O59949" s="62"/>
    </row>
    <row r="59950" spans="15:15" x14ac:dyDescent="0.2">
      <c r="O59950" s="62"/>
    </row>
    <row r="59951" spans="15:15" x14ac:dyDescent="0.2">
      <c r="O59951" s="62"/>
    </row>
    <row r="59952" spans="15:15" x14ac:dyDescent="0.2">
      <c r="O59952" s="62"/>
    </row>
    <row r="59953" spans="15:15" x14ac:dyDescent="0.2">
      <c r="O59953" s="62"/>
    </row>
    <row r="59954" spans="15:15" x14ac:dyDescent="0.2">
      <c r="O59954" s="62"/>
    </row>
    <row r="59955" spans="15:15" x14ac:dyDescent="0.2">
      <c r="O59955" s="62"/>
    </row>
    <row r="59956" spans="15:15" x14ac:dyDescent="0.2">
      <c r="O59956" s="62"/>
    </row>
    <row r="59957" spans="15:15" x14ac:dyDescent="0.2">
      <c r="O59957" s="62"/>
    </row>
    <row r="59958" spans="15:15" x14ac:dyDescent="0.2">
      <c r="O59958" s="62"/>
    </row>
    <row r="59959" spans="15:15" x14ac:dyDescent="0.2">
      <c r="O59959" s="62"/>
    </row>
    <row r="59960" spans="15:15" x14ac:dyDescent="0.2">
      <c r="O59960" s="62"/>
    </row>
    <row r="59961" spans="15:15" x14ac:dyDescent="0.2">
      <c r="O59961" s="62"/>
    </row>
    <row r="59962" spans="15:15" x14ac:dyDescent="0.2">
      <c r="O59962" s="62"/>
    </row>
    <row r="59963" spans="15:15" x14ac:dyDescent="0.2">
      <c r="O59963" s="62"/>
    </row>
    <row r="59964" spans="15:15" x14ac:dyDescent="0.2">
      <c r="O59964" s="62"/>
    </row>
    <row r="59965" spans="15:15" x14ac:dyDescent="0.2">
      <c r="O59965" s="62"/>
    </row>
    <row r="59966" spans="15:15" x14ac:dyDescent="0.2">
      <c r="O59966" s="62"/>
    </row>
    <row r="59967" spans="15:15" x14ac:dyDescent="0.2">
      <c r="O59967" s="62"/>
    </row>
    <row r="59968" spans="15:15" x14ac:dyDescent="0.2">
      <c r="O59968" s="62"/>
    </row>
    <row r="59969" spans="15:15" x14ac:dyDescent="0.2">
      <c r="O59969" s="62"/>
    </row>
    <row r="59970" spans="15:15" x14ac:dyDescent="0.2">
      <c r="O59970" s="62"/>
    </row>
    <row r="59971" spans="15:15" x14ac:dyDescent="0.2">
      <c r="O59971" s="62"/>
    </row>
    <row r="59972" spans="15:15" x14ac:dyDescent="0.2">
      <c r="O59972" s="62"/>
    </row>
    <row r="59973" spans="15:15" x14ac:dyDescent="0.2">
      <c r="O59973" s="62"/>
    </row>
    <row r="59974" spans="15:15" x14ac:dyDescent="0.2">
      <c r="O59974" s="62"/>
    </row>
    <row r="59975" spans="15:15" x14ac:dyDescent="0.2">
      <c r="O59975" s="62"/>
    </row>
    <row r="59976" spans="15:15" x14ac:dyDescent="0.2">
      <c r="O59976" s="62"/>
    </row>
    <row r="59977" spans="15:15" x14ac:dyDescent="0.2">
      <c r="O59977" s="62"/>
    </row>
    <row r="59978" spans="15:15" x14ac:dyDescent="0.2">
      <c r="O59978" s="62"/>
    </row>
    <row r="59979" spans="15:15" x14ac:dyDescent="0.2">
      <c r="O59979" s="62"/>
    </row>
    <row r="59980" spans="15:15" x14ac:dyDescent="0.2">
      <c r="O59980" s="62"/>
    </row>
    <row r="59981" spans="15:15" x14ac:dyDescent="0.2">
      <c r="O59981" s="62"/>
    </row>
    <row r="59982" spans="15:15" x14ac:dyDescent="0.2">
      <c r="O59982" s="62"/>
    </row>
    <row r="59983" spans="15:15" x14ac:dyDescent="0.2">
      <c r="O59983" s="62"/>
    </row>
    <row r="59984" spans="15:15" x14ac:dyDescent="0.2">
      <c r="O59984" s="62"/>
    </row>
    <row r="59985" spans="15:15" x14ac:dyDescent="0.2">
      <c r="O59985" s="62"/>
    </row>
    <row r="59986" spans="15:15" x14ac:dyDescent="0.2">
      <c r="O59986" s="62"/>
    </row>
    <row r="59987" spans="15:15" x14ac:dyDescent="0.2">
      <c r="O59987" s="62"/>
    </row>
    <row r="59988" spans="15:15" x14ac:dyDescent="0.2">
      <c r="O59988" s="62"/>
    </row>
    <row r="59989" spans="15:15" x14ac:dyDescent="0.2">
      <c r="O59989" s="62"/>
    </row>
    <row r="59990" spans="15:15" x14ac:dyDescent="0.2">
      <c r="O59990" s="62"/>
    </row>
    <row r="59991" spans="15:15" x14ac:dyDescent="0.2">
      <c r="O59991" s="62"/>
    </row>
    <row r="59992" spans="15:15" x14ac:dyDescent="0.2">
      <c r="O59992" s="62"/>
    </row>
    <row r="59993" spans="15:15" x14ac:dyDescent="0.2">
      <c r="O59993" s="62"/>
    </row>
    <row r="59994" spans="15:15" x14ac:dyDescent="0.2">
      <c r="O59994" s="62"/>
    </row>
    <row r="59995" spans="15:15" x14ac:dyDescent="0.2">
      <c r="O59995" s="62"/>
    </row>
    <row r="59996" spans="15:15" x14ac:dyDescent="0.2">
      <c r="O59996" s="62"/>
    </row>
    <row r="59997" spans="15:15" x14ac:dyDescent="0.2">
      <c r="O59997" s="62"/>
    </row>
    <row r="59998" spans="15:15" x14ac:dyDescent="0.2">
      <c r="O59998" s="62"/>
    </row>
    <row r="59999" spans="15:15" x14ac:dyDescent="0.2">
      <c r="O59999" s="62"/>
    </row>
    <row r="60000" spans="15:15" x14ac:dyDescent="0.2">
      <c r="O60000" s="62"/>
    </row>
    <row r="60001" spans="15:15" x14ac:dyDescent="0.2">
      <c r="O60001" s="62"/>
    </row>
    <row r="60002" spans="15:15" x14ac:dyDescent="0.2">
      <c r="O60002" s="62"/>
    </row>
    <row r="60003" spans="15:15" x14ac:dyDescent="0.2">
      <c r="O60003" s="62"/>
    </row>
    <row r="60004" spans="15:15" x14ac:dyDescent="0.2">
      <c r="O60004" s="62"/>
    </row>
    <row r="60005" spans="15:15" x14ac:dyDescent="0.2">
      <c r="O60005" s="62"/>
    </row>
    <row r="60006" spans="15:15" x14ac:dyDescent="0.2">
      <c r="O60006" s="62"/>
    </row>
    <row r="60007" spans="15:15" x14ac:dyDescent="0.2">
      <c r="O60007" s="62"/>
    </row>
    <row r="60008" spans="15:15" x14ac:dyDescent="0.2">
      <c r="O60008" s="62"/>
    </row>
    <row r="60009" spans="15:15" x14ac:dyDescent="0.2">
      <c r="O60009" s="62"/>
    </row>
    <row r="60010" spans="15:15" x14ac:dyDescent="0.2">
      <c r="O60010" s="62"/>
    </row>
    <row r="60011" spans="15:15" x14ac:dyDescent="0.2">
      <c r="O60011" s="62"/>
    </row>
    <row r="60012" spans="15:15" x14ac:dyDescent="0.2">
      <c r="O60012" s="62"/>
    </row>
    <row r="60013" spans="15:15" x14ac:dyDescent="0.2">
      <c r="O60013" s="62"/>
    </row>
    <row r="60014" spans="15:15" x14ac:dyDescent="0.2">
      <c r="O60014" s="62"/>
    </row>
    <row r="60015" spans="15:15" x14ac:dyDescent="0.2">
      <c r="O60015" s="62"/>
    </row>
    <row r="60016" spans="15:15" x14ac:dyDescent="0.2">
      <c r="O60016" s="62"/>
    </row>
    <row r="60017" spans="15:15" x14ac:dyDescent="0.2">
      <c r="O60017" s="62"/>
    </row>
    <row r="60018" spans="15:15" x14ac:dyDescent="0.2">
      <c r="O60018" s="62"/>
    </row>
    <row r="60019" spans="15:15" x14ac:dyDescent="0.2">
      <c r="O60019" s="62"/>
    </row>
    <row r="60020" spans="15:15" x14ac:dyDescent="0.2">
      <c r="O60020" s="62"/>
    </row>
    <row r="60021" spans="15:15" x14ac:dyDescent="0.2">
      <c r="O60021" s="62"/>
    </row>
    <row r="60022" spans="15:15" x14ac:dyDescent="0.2">
      <c r="O60022" s="62"/>
    </row>
    <row r="60023" spans="15:15" x14ac:dyDescent="0.2">
      <c r="O60023" s="62"/>
    </row>
    <row r="60024" spans="15:15" x14ac:dyDescent="0.2">
      <c r="O60024" s="62"/>
    </row>
    <row r="60025" spans="15:15" x14ac:dyDescent="0.2">
      <c r="O60025" s="62"/>
    </row>
    <row r="60026" spans="15:15" x14ac:dyDescent="0.2">
      <c r="O60026" s="62"/>
    </row>
    <row r="60027" spans="15:15" x14ac:dyDescent="0.2">
      <c r="O60027" s="62"/>
    </row>
    <row r="60028" spans="15:15" x14ac:dyDescent="0.2">
      <c r="O60028" s="62"/>
    </row>
    <row r="60029" spans="15:15" x14ac:dyDescent="0.2">
      <c r="O60029" s="62"/>
    </row>
    <row r="60030" spans="15:15" x14ac:dyDescent="0.2">
      <c r="O60030" s="62"/>
    </row>
    <row r="60031" spans="15:15" x14ac:dyDescent="0.2">
      <c r="O60031" s="62"/>
    </row>
    <row r="60032" spans="15:15" x14ac:dyDescent="0.2">
      <c r="O60032" s="62"/>
    </row>
    <row r="60033" spans="15:15" x14ac:dyDescent="0.2">
      <c r="O60033" s="62"/>
    </row>
    <row r="60034" spans="15:15" x14ac:dyDescent="0.2">
      <c r="O60034" s="62"/>
    </row>
    <row r="60035" spans="15:15" x14ac:dyDescent="0.2">
      <c r="O60035" s="62"/>
    </row>
    <row r="60036" spans="15:15" x14ac:dyDescent="0.2">
      <c r="O60036" s="62"/>
    </row>
    <row r="60037" spans="15:15" x14ac:dyDescent="0.2">
      <c r="O60037" s="62"/>
    </row>
    <row r="60038" spans="15:15" x14ac:dyDescent="0.2">
      <c r="O60038" s="62"/>
    </row>
    <row r="60039" spans="15:15" x14ac:dyDescent="0.2">
      <c r="O60039" s="62"/>
    </row>
    <row r="60040" spans="15:15" x14ac:dyDescent="0.2">
      <c r="O60040" s="62"/>
    </row>
    <row r="60041" spans="15:15" x14ac:dyDescent="0.2">
      <c r="O60041" s="62"/>
    </row>
    <row r="60042" spans="15:15" x14ac:dyDescent="0.2">
      <c r="O60042" s="62"/>
    </row>
    <row r="60043" spans="15:15" x14ac:dyDescent="0.2">
      <c r="O60043" s="62"/>
    </row>
    <row r="60044" spans="15:15" x14ac:dyDescent="0.2">
      <c r="O60044" s="62"/>
    </row>
    <row r="60045" spans="15:15" x14ac:dyDescent="0.2">
      <c r="O60045" s="62"/>
    </row>
    <row r="60046" spans="15:15" x14ac:dyDescent="0.2">
      <c r="O60046" s="62"/>
    </row>
    <row r="60047" spans="15:15" x14ac:dyDescent="0.2">
      <c r="O60047" s="62"/>
    </row>
    <row r="60048" spans="15:15" x14ac:dyDescent="0.2">
      <c r="O60048" s="62"/>
    </row>
    <row r="60049" spans="15:15" x14ac:dyDescent="0.2">
      <c r="O60049" s="62"/>
    </row>
    <row r="60050" spans="15:15" x14ac:dyDescent="0.2">
      <c r="O60050" s="62"/>
    </row>
    <row r="60051" spans="15:15" x14ac:dyDescent="0.2">
      <c r="O60051" s="62"/>
    </row>
    <row r="60052" spans="15:15" x14ac:dyDescent="0.2">
      <c r="O60052" s="62"/>
    </row>
    <row r="60053" spans="15:15" x14ac:dyDescent="0.2">
      <c r="O60053" s="62"/>
    </row>
    <row r="60054" spans="15:15" x14ac:dyDescent="0.2">
      <c r="O60054" s="62"/>
    </row>
    <row r="60055" spans="15:15" x14ac:dyDescent="0.2">
      <c r="O60055" s="62"/>
    </row>
    <row r="60056" spans="15:15" x14ac:dyDescent="0.2">
      <c r="O60056" s="62"/>
    </row>
    <row r="60057" spans="15:15" x14ac:dyDescent="0.2">
      <c r="O60057" s="62"/>
    </row>
    <row r="60058" spans="15:15" x14ac:dyDescent="0.2">
      <c r="O60058" s="62"/>
    </row>
    <row r="60059" spans="15:15" x14ac:dyDescent="0.2">
      <c r="O60059" s="62"/>
    </row>
    <row r="60060" spans="15:15" x14ac:dyDescent="0.2">
      <c r="O60060" s="62"/>
    </row>
    <row r="60061" spans="15:15" x14ac:dyDescent="0.2">
      <c r="O60061" s="62"/>
    </row>
    <row r="60062" spans="15:15" x14ac:dyDescent="0.2">
      <c r="O60062" s="62"/>
    </row>
    <row r="60063" spans="15:15" x14ac:dyDescent="0.2">
      <c r="O60063" s="62"/>
    </row>
    <row r="60064" spans="15:15" x14ac:dyDescent="0.2">
      <c r="O60064" s="62"/>
    </row>
    <row r="60065" spans="15:15" x14ac:dyDescent="0.2">
      <c r="O60065" s="62"/>
    </row>
    <row r="60066" spans="15:15" x14ac:dyDescent="0.2">
      <c r="O60066" s="62"/>
    </row>
    <row r="60067" spans="15:15" x14ac:dyDescent="0.2">
      <c r="O60067" s="62"/>
    </row>
    <row r="60068" spans="15:15" x14ac:dyDescent="0.2">
      <c r="O60068" s="62"/>
    </row>
    <row r="60069" spans="15:15" x14ac:dyDescent="0.2">
      <c r="O60069" s="62"/>
    </row>
    <row r="60070" spans="15:15" x14ac:dyDescent="0.2">
      <c r="O60070" s="62"/>
    </row>
    <row r="60071" spans="15:15" x14ac:dyDescent="0.2">
      <c r="O60071" s="62"/>
    </row>
    <row r="60072" spans="15:15" x14ac:dyDescent="0.2">
      <c r="O60072" s="62"/>
    </row>
    <row r="60073" spans="15:15" x14ac:dyDescent="0.2">
      <c r="O60073" s="62"/>
    </row>
    <row r="60074" spans="15:15" x14ac:dyDescent="0.2">
      <c r="O60074" s="62"/>
    </row>
    <row r="60075" spans="15:15" x14ac:dyDescent="0.2">
      <c r="O60075" s="62"/>
    </row>
    <row r="60076" spans="15:15" x14ac:dyDescent="0.2">
      <c r="O60076" s="62"/>
    </row>
    <row r="60077" spans="15:15" x14ac:dyDescent="0.2">
      <c r="O60077" s="62"/>
    </row>
    <row r="60078" spans="15:15" x14ac:dyDescent="0.2">
      <c r="O60078" s="62"/>
    </row>
    <row r="60079" spans="15:15" x14ac:dyDescent="0.2">
      <c r="O60079" s="62"/>
    </row>
    <row r="60080" spans="15:15" x14ac:dyDescent="0.2">
      <c r="O60080" s="62"/>
    </row>
    <row r="60081" spans="15:15" x14ac:dyDescent="0.2">
      <c r="O60081" s="62"/>
    </row>
    <row r="60082" spans="15:15" x14ac:dyDescent="0.2">
      <c r="O60082" s="62"/>
    </row>
    <row r="60083" spans="15:15" x14ac:dyDescent="0.2">
      <c r="O60083" s="62"/>
    </row>
    <row r="60084" spans="15:15" x14ac:dyDescent="0.2">
      <c r="O60084" s="62"/>
    </row>
    <row r="60085" spans="15:15" x14ac:dyDescent="0.2">
      <c r="O60085" s="62"/>
    </row>
    <row r="60086" spans="15:15" x14ac:dyDescent="0.2">
      <c r="O60086" s="62"/>
    </row>
    <row r="60087" spans="15:15" x14ac:dyDescent="0.2">
      <c r="O60087" s="62"/>
    </row>
    <row r="60088" spans="15:15" x14ac:dyDescent="0.2">
      <c r="O60088" s="62"/>
    </row>
    <row r="60089" spans="15:15" x14ac:dyDescent="0.2">
      <c r="O60089" s="62"/>
    </row>
    <row r="60090" spans="15:15" x14ac:dyDescent="0.2">
      <c r="O60090" s="62"/>
    </row>
    <row r="60091" spans="15:15" x14ac:dyDescent="0.2">
      <c r="O60091" s="62"/>
    </row>
    <row r="60092" spans="15:15" x14ac:dyDescent="0.2">
      <c r="O60092" s="62"/>
    </row>
    <row r="60093" spans="15:15" x14ac:dyDescent="0.2">
      <c r="O60093" s="62"/>
    </row>
    <row r="60094" spans="15:15" x14ac:dyDescent="0.2">
      <c r="O60094" s="62"/>
    </row>
    <row r="60095" spans="15:15" x14ac:dyDescent="0.2">
      <c r="O60095" s="62"/>
    </row>
    <row r="60096" spans="15:15" x14ac:dyDescent="0.2">
      <c r="O60096" s="62"/>
    </row>
    <row r="60097" spans="15:15" x14ac:dyDescent="0.2">
      <c r="O60097" s="62"/>
    </row>
    <row r="60098" spans="15:15" x14ac:dyDescent="0.2">
      <c r="O60098" s="62"/>
    </row>
    <row r="60099" spans="15:15" x14ac:dyDescent="0.2">
      <c r="O60099" s="62"/>
    </row>
    <row r="60100" spans="15:15" x14ac:dyDescent="0.2">
      <c r="O60100" s="62"/>
    </row>
    <row r="60101" spans="15:15" x14ac:dyDescent="0.2">
      <c r="O60101" s="62"/>
    </row>
    <row r="60102" spans="15:15" x14ac:dyDescent="0.2">
      <c r="O60102" s="62"/>
    </row>
    <row r="60103" spans="15:15" x14ac:dyDescent="0.2">
      <c r="O60103" s="62"/>
    </row>
    <row r="60104" spans="15:15" x14ac:dyDescent="0.2">
      <c r="O60104" s="62"/>
    </row>
    <row r="60105" spans="15:15" x14ac:dyDescent="0.2">
      <c r="O60105" s="62"/>
    </row>
    <row r="60106" spans="15:15" x14ac:dyDescent="0.2">
      <c r="O60106" s="62"/>
    </row>
    <row r="60107" spans="15:15" x14ac:dyDescent="0.2">
      <c r="O60107" s="62"/>
    </row>
    <row r="60108" spans="15:15" x14ac:dyDescent="0.2">
      <c r="O60108" s="62"/>
    </row>
    <row r="60109" spans="15:15" x14ac:dyDescent="0.2">
      <c r="O60109" s="62"/>
    </row>
    <row r="60110" spans="15:15" x14ac:dyDescent="0.2">
      <c r="O60110" s="62"/>
    </row>
    <row r="60111" spans="15:15" x14ac:dyDescent="0.2">
      <c r="O60111" s="62"/>
    </row>
    <row r="60112" spans="15:15" x14ac:dyDescent="0.2">
      <c r="O60112" s="62"/>
    </row>
    <row r="60113" spans="15:15" x14ac:dyDescent="0.2">
      <c r="O60113" s="62"/>
    </row>
    <row r="60114" spans="15:15" x14ac:dyDescent="0.2">
      <c r="O60114" s="62"/>
    </row>
    <row r="60115" spans="15:15" x14ac:dyDescent="0.2">
      <c r="O60115" s="62"/>
    </row>
    <row r="60116" spans="15:15" x14ac:dyDescent="0.2">
      <c r="O60116" s="62"/>
    </row>
    <row r="60117" spans="15:15" x14ac:dyDescent="0.2">
      <c r="O60117" s="62"/>
    </row>
    <row r="60118" spans="15:15" x14ac:dyDescent="0.2">
      <c r="O60118" s="62"/>
    </row>
    <row r="60119" spans="15:15" x14ac:dyDescent="0.2">
      <c r="O60119" s="62"/>
    </row>
    <row r="60120" spans="15:15" x14ac:dyDescent="0.2">
      <c r="O60120" s="62"/>
    </row>
    <row r="60121" spans="15:15" x14ac:dyDescent="0.2">
      <c r="O60121" s="62"/>
    </row>
    <row r="60122" spans="15:15" x14ac:dyDescent="0.2">
      <c r="O60122" s="62"/>
    </row>
    <row r="60123" spans="15:15" x14ac:dyDescent="0.2">
      <c r="O60123" s="62"/>
    </row>
    <row r="60124" spans="15:15" x14ac:dyDescent="0.2">
      <c r="O60124" s="62"/>
    </row>
    <row r="60125" spans="15:15" x14ac:dyDescent="0.2">
      <c r="O60125" s="62"/>
    </row>
    <row r="60126" spans="15:15" x14ac:dyDescent="0.2">
      <c r="O60126" s="62"/>
    </row>
    <row r="60127" spans="15:15" x14ac:dyDescent="0.2">
      <c r="O60127" s="62"/>
    </row>
    <row r="60128" spans="15:15" x14ac:dyDescent="0.2">
      <c r="O60128" s="62"/>
    </row>
    <row r="60129" spans="15:15" x14ac:dyDescent="0.2">
      <c r="O60129" s="62"/>
    </row>
    <row r="60130" spans="15:15" x14ac:dyDescent="0.2">
      <c r="O60130" s="62"/>
    </row>
    <row r="60131" spans="15:15" x14ac:dyDescent="0.2">
      <c r="O60131" s="62"/>
    </row>
    <row r="60132" spans="15:15" x14ac:dyDescent="0.2">
      <c r="O60132" s="62"/>
    </row>
    <row r="60133" spans="15:15" x14ac:dyDescent="0.2">
      <c r="O60133" s="62"/>
    </row>
    <row r="60134" spans="15:15" x14ac:dyDescent="0.2">
      <c r="O60134" s="62"/>
    </row>
    <row r="60135" spans="15:15" x14ac:dyDescent="0.2">
      <c r="O60135" s="62"/>
    </row>
    <row r="60136" spans="15:15" x14ac:dyDescent="0.2">
      <c r="O60136" s="62"/>
    </row>
    <row r="60137" spans="15:15" x14ac:dyDescent="0.2">
      <c r="O60137" s="62"/>
    </row>
    <row r="60138" spans="15:15" x14ac:dyDescent="0.2">
      <c r="O60138" s="62"/>
    </row>
    <row r="60139" spans="15:15" x14ac:dyDescent="0.2">
      <c r="O60139" s="62"/>
    </row>
    <row r="60140" spans="15:15" x14ac:dyDescent="0.2">
      <c r="O60140" s="62"/>
    </row>
    <row r="60141" spans="15:15" x14ac:dyDescent="0.2">
      <c r="O60141" s="62"/>
    </row>
    <row r="60142" spans="15:15" x14ac:dyDescent="0.2">
      <c r="O60142" s="62"/>
    </row>
    <row r="60143" spans="15:15" x14ac:dyDescent="0.2">
      <c r="O60143" s="62"/>
    </row>
    <row r="60144" spans="15:15" x14ac:dyDescent="0.2">
      <c r="O60144" s="62"/>
    </row>
    <row r="60145" spans="15:15" x14ac:dyDescent="0.2">
      <c r="O60145" s="62"/>
    </row>
    <row r="60146" spans="15:15" x14ac:dyDescent="0.2">
      <c r="O60146" s="62"/>
    </row>
    <row r="60147" spans="15:15" x14ac:dyDescent="0.2">
      <c r="O60147" s="62"/>
    </row>
    <row r="60148" spans="15:15" x14ac:dyDescent="0.2">
      <c r="O60148" s="62"/>
    </row>
    <row r="60149" spans="15:15" x14ac:dyDescent="0.2">
      <c r="O60149" s="62"/>
    </row>
    <row r="60150" spans="15:15" x14ac:dyDescent="0.2">
      <c r="O60150" s="62"/>
    </row>
    <row r="60151" spans="15:15" x14ac:dyDescent="0.2">
      <c r="O60151" s="62"/>
    </row>
    <row r="60152" spans="15:15" x14ac:dyDescent="0.2">
      <c r="O60152" s="62"/>
    </row>
    <row r="60153" spans="15:15" x14ac:dyDescent="0.2">
      <c r="O60153" s="62"/>
    </row>
    <row r="60154" spans="15:15" x14ac:dyDescent="0.2">
      <c r="O60154" s="62"/>
    </row>
    <row r="60155" spans="15:15" x14ac:dyDescent="0.2">
      <c r="O60155" s="62"/>
    </row>
    <row r="60156" spans="15:15" x14ac:dyDescent="0.2">
      <c r="O60156" s="62"/>
    </row>
    <row r="60157" spans="15:15" x14ac:dyDescent="0.2">
      <c r="O60157" s="62"/>
    </row>
    <row r="60158" spans="15:15" x14ac:dyDescent="0.2">
      <c r="O60158" s="62"/>
    </row>
    <row r="60159" spans="15:15" x14ac:dyDescent="0.2">
      <c r="O60159" s="62"/>
    </row>
    <row r="60160" spans="15:15" x14ac:dyDescent="0.2">
      <c r="O60160" s="62"/>
    </row>
    <row r="60161" spans="15:15" x14ac:dyDescent="0.2">
      <c r="O60161" s="62"/>
    </row>
    <row r="60162" spans="15:15" x14ac:dyDescent="0.2">
      <c r="O60162" s="62"/>
    </row>
    <row r="60163" spans="15:15" x14ac:dyDescent="0.2">
      <c r="O60163" s="62"/>
    </row>
    <row r="60164" spans="15:15" x14ac:dyDescent="0.2">
      <c r="O60164" s="62"/>
    </row>
    <row r="60165" spans="15:15" x14ac:dyDescent="0.2">
      <c r="O60165" s="62"/>
    </row>
    <row r="60166" spans="15:15" x14ac:dyDescent="0.2">
      <c r="O60166" s="62"/>
    </row>
    <row r="60167" spans="15:15" x14ac:dyDescent="0.2">
      <c r="O60167" s="62"/>
    </row>
    <row r="60168" spans="15:15" x14ac:dyDescent="0.2">
      <c r="O60168" s="62"/>
    </row>
    <row r="60169" spans="15:15" x14ac:dyDescent="0.2">
      <c r="O60169" s="62"/>
    </row>
    <row r="60170" spans="15:15" x14ac:dyDescent="0.2">
      <c r="O60170" s="62"/>
    </row>
    <row r="60171" spans="15:15" x14ac:dyDescent="0.2">
      <c r="O60171" s="62"/>
    </row>
    <row r="60172" spans="15:15" x14ac:dyDescent="0.2">
      <c r="O60172" s="62"/>
    </row>
    <row r="60173" spans="15:15" x14ac:dyDescent="0.2">
      <c r="O60173" s="62"/>
    </row>
    <row r="60174" spans="15:15" x14ac:dyDescent="0.2">
      <c r="O60174" s="62"/>
    </row>
    <row r="60175" spans="15:15" x14ac:dyDescent="0.2">
      <c r="O60175" s="62"/>
    </row>
    <row r="60176" spans="15:15" x14ac:dyDescent="0.2">
      <c r="O60176" s="62"/>
    </row>
    <row r="60177" spans="15:15" x14ac:dyDescent="0.2">
      <c r="O60177" s="62"/>
    </row>
    <row r="60178" spans="15:15" x14ac:dyDescent="0.2">
      <c r="O60178" s="62"/>
    </row>
    <row r="60179" spans="15:15" x14ac:dyDescent="0.2">
      <c r="O60179" s="62"/>
    </row>
    <row r="60180" spans="15:15" x14ac:dyDescent="0.2">
      <c r="O60180" s="62"/>
    </row>
    <row r="60181" spans="15:15" x14ac:dyDescent="0.2">
      <c r="O60181" s="62"/>
    </row>
    <row r="60182" spans="15:15" x14ac:dyDescent="0.2">
      <c r="O60182" s="62"/>
    </row>
    <row r="60183" spans="15:15" x14ac:dyDescent="0.2">
      <c r="O60183" s="62"/>
    </row>
    <row r="60184" spans="15:15" x14ac:dyDescent="0.2">
      <c r="O60184" s="62"/>
    </row>
    <row r="60185" spans="15:15" x14ac:dyDescent="0.2">
      <c r="O60185" s="62"/>
    </row>
    <row r="60186" spans="15:15" x14ac:dyDescent="0.2">
      <c r="O60186" s="62"/>
    </row>
    <row r="60187" spans="15:15" x14ac:dyDescent="0.2">
      <c r="O60187" s="62"/>
    </row>
    <row r="60188" spans="15:15" x14ac:dyDescent="0.2">
      <c r="O60188" s="62"/>
    </row>
    <row r="60189" spans="15:15" x14ac:dyDescent="0.2">
      <c r="O60189" s="62"/>
    </row>
    <row r="60190" spans="15:15" x14ac:dyDescent="0.2">
      <c r="O60190" s="62"/>
    </row>
    <row r="60191" spans="15:15" x14ac:dyDescent="0.2">
      <c r="O60191" s="62"/>
    </row>
    <row r="60192" spans="15:15" x14ac:dyDescent="0.2">
      <c r="O60192" s="62"/>
    </row>
    <row r="60193" spans="15:15" x14ac:dyDescent="0.2">
      <c r="O60193" s="62"/>
    </row>
    <row r="60194" spans="15:15" x14ac:dyDescent="0.2">
      <c r="O60194" s="62"/>
    </row>
    <row r="60195" spans="15:15" x14ac:dyDescent="0.2">
      <c r="O60195" s="62"/>
    </row>
    <row r="60196" spans="15:15" x14ac:dyDescent="0.2">
      <c r="O60196" s="62"/>
    </row>
    <row r="60197" spans="15:15" x14ac:dyDescent="0.2">
      <c r="O60197" s="62"/>
    </row>
    <row r="60198" spans="15:15" x14ac:dyDescent="0.2">
      <c r="O60198" s="62"/>
    </row>
    <row r="60199" spans="15:15" x14ac:dyDescent="0.2">
      <c r="O60199" s="62"/>
    </row>
    <row r="60200" spans="15:15" x14ac:dyDescent="0.2">
      <c r="O60200" s="62"/>
    </row>
    <row r="60201" spans="15:15" x14ac:dyDescent="0.2">
      <c r="O60201" s="62"/>
    </row>
    <row r="60202" spans="15:15" x14ac:dyDescent="0.2">
      <c r="O60202" s="62"/>
    </row>
    <row r="60203" spans="15:15" x14ac:dyDescent="0.2">
      <c r="O60203" s="62"/>
    </row>
    <row r="60204" spans="15:15" x14ac:dyDescent="0.2">
      <c r="O60204" s="62"/>
    </row>
    <row r="60205" spans="15:15" x14ac:dyDescent="0.2">
      <c r="O60205" s="62"/>
    </row>
    <row r="60206" spans="15:15" x14ac:dyDescent="0.2">
      <c r="O60206" s="62"/>
    </row>
    <row r="60207" spans="15:15" x14ac:dyDescent="0.2">
      <c r="O60207" s="62"/>
    </row>
    <row r="60208" spans="15:15" x14ac:dyDescent="0.2">
      <c r="O60208" s="62"/>
    </row>
    <row r="60209" spans="15:15" x14ac:dyDescent="0.2">
      <c r="O60209" s="62"/>
    </row>
    <row r="60210" spans="15:15" x14ac:dyDescent="0.2">
      <c r="O60210" s="62"/>
    </row>
    <row r="60211" spans="15:15" x14ac:dyDescent="0.2">
      <c r="O60211" s="62"/>
    </row>
    <row r="60212" spans="15:15" x14ac:dyDescent="0.2">
      <c r="O60212" s="62"/>
    </row>
    <row r="60213" spans="15:15" x14ac:dyDescent="0.2">
      <c r="O60213" s="62"/>
    </row>
    <row r="60214" spans="15:15" x14ac:dyDescent="0.2">
      <c r="O60214" s="62"/>
    </row>
    <row r="60215" spans="15:15" x14ac:dyDescent="0.2">
      <c r="O60215" s="62"/>
    </row>
    <row r="60216" spans="15:15" x14ac:dyDescent="0.2">
      <c r="O60216" s="62"/>
    </row>
    <row r="60217" spans="15:15" x14ac:dyDescent="0.2">
      <c r="O60217" s="62"/>
    </row>
    <row r="60218" spans="15:15" x14ac:dyDescent="0.2">
      <c r="O60218" s="62"/>
    </row>
    <row r="60219" spans="15:15" x14ac:dyDescent="0.2">
      <c r="O60219" s="62"/>
    </row>
    <row r="60220" spans="15:15" x14ac:dyDescent="0.2">
      <c r="O60220" s="62"/>
    </row>
    <row r="60221" spans="15:15" x14ac:dyDescent="0.2">
      <c r="O60221" s="62"/>
    </row>
    <row r="60222" spans="15:15" x14ac:dyDescent="0.2">
      <c r="O60222" s="62"/>
    </row>
    <row r="60223" spans="15:15" x14ac:dyDescent="0.2">
      <c r="O60223" s="62"/>
    </row>
    <row r="60224" spans="15:15" x14ac:dyDescent="0.2">
      <c r="O60224" s="62"/>
    </row>
    <row r="60225" spans="15:15" x14ac:dyDescent="0.2">
      <c r="O60225" s="62"/>
    </row>
    <row r="60226" spans="15:15" x14ac:dyDescent="0.2">
      <c r="O60226" s="62"/>
    </row>
    <row r="60227" spans="15:15" x14ac:dyDescent="0.2">
      <c r="O60227" s="62"/>
    </row>
    <row r="60228" spans="15:15" x14ac:dyDescent="0.2">
      <c r="O60228" s="62"/>
    </row>
    <row r="60229" spans="15:15" x14ac:dyDescent="0.2">
      <c r="O60229" s="62"/>
    </row>
    <row r="60230" spans="15:15" x14ac:dyDescent="0.2">
      <c r="O60230" s="62"/>
    </row>
    <row r="60231" spans="15:15" x14ac:dyDescent="0.2">
      <c r="O60231" s="62"/>
    </row>
    <row r="60232" spans="15:15" x14ac:dyDescent="0.2">
      <c r="O60232" s="62"/>
    </row>
    <row r="60233" spans="15:15" x14ac:dyDescent="0.2">
      <c r="O60233" s="62"/>
    </row>
    <row r="60234" spans="15:15" x14ac:dyDescent="0.2">
      <c r="O60234" s="62"/>
    </row>
    <row r="60235" spans="15:15" x14ac:dyDescent="0.2">
      <c r="O60235" s="62"/>
    </row>
    <row r="60236" spans="15:15" x14ac:dyDescent="0.2">
      <c r="O60236" s="62"/>
    </row>
    <row r="60237" spans="15:15" x14ac:dyDescent="0.2">
      <c r="O60237" s="62"/>
    </row>
    <row r="60238" spans="15:15" x14ac:dyDescent="0.2">
      <c r="O60238" s="62"/>
    </row>
    <row r="60239" spans="15:15" x14ac:dyDescent="0.2">
      <c r="O60239" s="62"/>
    </row>
    <row r="60240" spans="15:15" x14ac:dyDescent="0.2">
      <c r="O60240" s="62"/>
    </row>
    <row r="60241" spans="15:15" x14ac:dyDescent="0.2">
      <c r="O60241" s="62"/>
    </row>
    <row r="60242" spans="15:15" x14ac:dyDescent="0.2">
      <c r="O60242" s="62"/>
    </row>
    <row r="60243" spans="15:15" x14ac:dyDescent="0.2">
      <c r="O60243" s="62"/>
    </row>
    <row r="60244" spans="15:15" x14ac:dyDescent="0.2">
      <c r="O60244" s="62"/>
    </row>
    <row r="60245" spans="15:15" x14ac:dyDescent="0.2">
      <c r="O60245" s="62"/>
    </row>
    <row r="60246" spans="15:15" x14ac:dyDescent="0.2">
      <c r="O60246" s="62"/>
    </row>
    <row r="60247" spans="15:15" x14ac:dyDescent="0.2">
      <c r="O60247" s="62"/>
    </row>
    <row r="60248" spans="15:15" x14ac:dyDescent="0.2">
      <c r="O60248" s="62"/>
    </row>
    <row r="60249" spans="15:15" x14ac:dyDescent="0.2">
      <c r="O60249" s="62"/>
    </row>
    <row r="60250" spans="15:15" x14ac:dyDescent="0.2">
      <c r="O60250" s="62"/>
    </row>
    <row r="60251" spans="15:15" x14ac:dyDescent="0.2">
      <c r="O60251" s="62"/>
    </row>
    <row r="60252" spans="15:15" x14ac:dyDescent="0.2">
      <c r="O60252" s="62"/>
    </row>
    <row r="60253" spans="15:15" x14ac:dyDescent="0.2">
      <c r="O60253" s="62"/>
    </row>
    <row r="60254" spans="15:15" x14ac:dyDescent="0.2">
      <c r="O60254" s="62"/>
    </row>
    <row r="60255" spans="15:15" x14ac:dyDescent="0.2">
      <c r="O60255" s="62"/>
    </row>
    <row r="60256" spans="15:15" x14ac:dyDescent="0.2">
      <c r="O60256" s="62"/>
    </row>
    <row r="60257" spans="15:15" x14ac:dyDescent="0.2">
      <c r="O60257" s="62"/>
    </row>
    <row r="60258" spans="15:15" x14ac:dyDescent="0.2">
      <c r="O60258" s="62"/>
    </row>
    <row r="60259" spans="15:15" x14ac:dyDescent="0.2">
      <c r="O60259" s="62"/>
    </row>
    <row r="60260" spans="15:15" x14ac:dyDescent="0.2">
      <c r="O60260" s="62"/>
    </row>
    <row r="60261" spans="15:15" x14ac:dyDescent="0.2">
      <c r="O60261" s="62"/>
    </row>
    <row r="60262" spans="15:15" x14ac:dyDescent="0.2">
      <c r="O60262" s="62"/>
    </row>
    <row r="60263" spans="15:15" x14ac:dyDescent="0.2">
      <c r="O60263" s="62"/>
    </row>
    <row r="60264" spans="15:15" x14ac:dyDescent="0.2">
      <c r="O60264" s="62"/>
    </row>
    <row r="60265" spans="15:15" x14ac:dyDescent="0.2">
      <c r="O60265" s="62"/>
    </row>
    <row r="60266" spans="15:15" x14ac:dyDescent="0.2">
      <c r="O60266" s="62"/>
    </row>
    <row r="60267" spans="15:15" x14ac:dyDescent="0.2">
      <c r="O60267" s="62"/>
    </row>
    <row r="60268" spans="15:15" x14ac:dyDescent="0.2">
      <c r="O60268" s="62"/>
    </row>
    <row r="60269" spans="15:15" x14ac:dyDescent="0.2">
      <c r="O60269" s="62"/>
    </row>
    <row r="60270" spans="15:15" x14ac:dyDescent="0.2">
      <c r="O60270" s="62"/>
    </row>
    <row r="60271" spans="15:15" x14ac:dyDescent="0.2">
      <c r="O60271" s="62"/>
    </row>
    <row r="60272" spans="15:15" x14ac:dyDescent="0.2">
      <c r="O60272" s="62"/>
    </row>
    <row r="60273" spans="15:15" x14ac:dyDescent="0.2">
      <c r="O60273" s="62"/>
    </row>
    <row r="60274" spans="15:15" x14ac:dyDescent="0.2">
      <c r="O60274" s="62"/>
    </row>
    <row r="60275" spans="15:15" x14ac:dyDescent="0.2">
      <c r="O60275" s="62"/>
    </row>
    <row r="60276" spans="15:15" x14ac:dyDescent="0.2">
      <c r="O60276" s="62"/>
    </row>
    <row r="60277" spans="15:15" x14ac:dyDescent="0.2">
      <c r="O60277" s="62"/>
    </row>
    <row r="60278" spans="15:15" x14ac:dyDescent="0.2">
      <c r="O60278" s="62"/>
    </row>
    <row r="60279" spans="15:15" x14ac:dyDescent="0.2">
      <c r="O60279" s="62"/>
    </row>
    <row r="60280" spans="15:15" x14ac:dyDescent="0.2">
      <c r="O60280" s="62"/>
    </row>
    <row r="60281" spans="15:15" x14ac:dyDescent="0.2">
      <c r="O60281" s="62"/>
    </row>
    <row r="60282" spans="15:15" x14ac:dyDescent="0.2">
      <c r="O60282" s="62"/>
    </row>
    <row r="60283" spans="15:15" x14ac:dyDescent="0.2">
      <c r="O60283" s="62"/>
    </row>
    <row r="60284" spans="15:15" x14ac:dyDescent="0.2">
      <c r="O60284" s="62"/>
    </row>
    <row r="60285" spans="15:15" x14ac:dyDescent="0.2">
      <c r="O60285" s="62"/>
    </row>
    <row r="60286" spans="15:15" x14ac:dyDescent="0.2">
      <c r="O60286" s="62"/>
    </row>
    <row r="60287" spans="15:15" x14ac:dyDescent="0.2">
      <c r="O60287" s="62"/>
    </row>
    <row r="60288" spans="15:15" x14ac:dyDescent="0.2">
      <c r="O60288" s="62"/>
    </row>
    <row r="60289" spans="15:15" x14ac:dyDescent="0.2">
      <c r="O60289" s="62"/>
    </row>
    <row r="60290" spans="15:15" x14ac:dyDescent="0.2">
      <c r="O60290" s="62"/>
    </row>
    <row r="60291" spans="15:15" x14ac:dyDescent="0.2">
      <c r="O60291" s="62"/>
    </row>
    <row r="60292" spans="15:15" x14ac:dyDescent="0.2">
      <c r="O60292" s="62"/>
    </row>
    <row r="60293" spans="15:15" x14ac:dyDescent="0.2">
      <c r="O60293" s="62"/>
    </row>
    <row r="60294" spans="15:15" x14ac:dyDescent="0.2">
      <c r="O60294" s="62"/>
    </row>
    <row r="60295" spans="15:15" x14ac:dyDescent="0.2">
      <c r="O60295" s="62"/>
    </row>
    <row r="60296" spans="15:15" x14ac:dyDescent="0.2">
      <c r="O60296" s="62"/>
    </row>
    <row r="60297" spans="15:15" x14ac:dyDescent="0.2">
      <c r="O60297" s="62"/>
    </row>
    <row r="60298" spans="15:15" x14ac:dyDescent="0.2">
      <c r="O60298" s="62"/>
    </row>
    <row r="60299" spans="15:15" x14ac:dyDescent="0.2">
      <c r="O60299" s="62"/>
    </row>
    <row r="60300" spans="15:15" x14ac:dyDescent="0.2">
      <c r="O60300" s="62"/>
    </row>
    <row r="60301" spans="15:15" x14ac:dyDescent="0.2">
      <c r="O60301" s="62"/>
    </row>
    <row r="60302" spans="15:15" x14ac:dyDescent="0.2">
      <c r="O60302" s="62"/>
    </row>
    <row r="60303" spans="15:15" x14ac:dyDescent="0.2">
      <c r="O60303" s="62"/>
    </row>
    <row r="60304" spans="15:15" x14ac:dyDescent="0.2">
      <c r="O60304" s="62"/>
    </row>
    <row r="60305" spans="15:15" x14ac:dyDescent="0.2">
      <c r="O60305" s="62"/>
    </row>
    <row r="60306" spans="15:15" x14ac:dyDescent="0.2">
      <c r="O60306" s="62"/>
    </row>
    <row r="60307" spans="15:15" x14ac:dyDescent="0.2">
      <c r="O60307" s="62"/>
    </row>
    <row r="60308" spans="15:15" x14ac:dyDescent="0.2">
      <c r="O60308" s="62"/>
    </row>
    <row r="60309" spans="15:15" x14ac:dyDescent="0.2">
      <c r="O60309" s="62"/>
    </row>
    <row r="60310" spans="15:15" x14ac:dyDescent="0.2">
      <c r="O60310" s="62"/>
    </row>
    <row r="60311" spans="15:15" x14ac:dyDescent="0.2">
      <c r="O60311" s="62"/>
    </row>
    <row r="60312" spans="15:15" x14ac:dyDescent="0.2">
      <c r="O60312" s="62"/>
    </row>
    <row r="60313" spans="15:15" x14ac:dyDescent="0.2">
      <c r="O60313" s="62"/>
    </row>
    <row r="60314" spans="15:15" x14ac:dyDescent="0.2">
      <c r="O60314" s="62"/>
    </row>
    <row r="60315" spans="15:15" x14ac:dyDescent="0.2">
      <c r="O60315" s="62"/>
    </row>
    <row r="60316" spans="15:15" x14ac:dyDescent="0.2">
      <c r="O60316" s="62"/>
    </row>
    <row r="60317" spans="15:15" x14ac:dyDescent="0.2">
      <c r="O60317" s="62"/>
    </row>
    <row r="60318" spans="15:15" x14ac:dyDescent="0.2">
      <c r="O60318" s="62"/>
    </row>
    <row r="60319" spans="15:15" x14ac:dyDescent="0.2">
      <c r="O60319" s="62"/>
    </row>
    <row r="60320" spans="15:15" x14ac:dyDescent="0.2">
      <c r="O60320" s="62"/>
    </row>
    <row r="60321" spans="15:15" x14ac:dyDescent="0.2">
      <c r="O60321" s="62"/>
    </row>
    <row r="60322" spans="15:15" x14ac:dyDescent="0.2">
      <c r="O60322" s="62"/>
    </row>
    <row r="60323" spans="15:15" x14ac:dyDescent="0.2">
      <c r="O60323" s="62"/>
    </row>
    <row r="60324" spans="15:15" x14ac:dyDescent="0.2">
      <c r="O60324" s="62"/>
    </row>
    <row r="60325" spans="15:15" x14ac:dyDescent="0.2">
      <c r="O60325" s="62"/>
    </row>
    <row r="60326" spans="15:15" x14ac:dyDescent="0.2">
      <c r="O60326" s="62"/>
    </row>
    <row r="60327" spans="15:15" x14ac:dyDescent="0.2">
      <c r="O60327" s="62"/>
    </row>
    <row r="60328" spans="15:15" x14ac:dyDescent="0.2">
      <c r="O60328" s="62"/>
    </row>
    <row r="60329" spans="15:15" x14ac:dyDescent="0.2">
      <c r="O60329" s="62"/>
    </row>
    <row r="60330" spans="15:15" x14ac:dyDescent="0.2">
      <c r="O60330" s="62"/>
    </row>
    <row r="60331" spans="15:15" x14ac:dyDescent="0.2">
      <c r="O60331" s="62"/>
    </row>
    <row r="60332" spans="15:15" x14ac:dyDescent="0.2">
      <c r="O60332" s="62"/>
    </row>
    <row r="60333" spans="15:15" x14ac:dyDescent="0.2">
      <c r="O60333" s="62"/>
    </row>
    <row r="60334" spans="15:15" x14ac:dyDescent="0.2">
      <c r="O60334" s="62"/>
    </row>
    <row r="60335" spans="15:15" x14ac:dyDescent="0.2">
      <c r="O60335" s="62"/>
    </row>
    <row r="60336" spans="15:15" x14ac:dyDescent="0.2">
      <c r="O60336" s="62"/>
    </row>
    <row r="60337" spans="15:15" x14ac:dyDescent="0.2">
      <c r="O60337" s="62"/>
    </row>
    <row r="60338" spans="15:15" x14ac:dyDescent="0.2">
      <c r="O60338" s="62"/>
    </row>
    <row r="60339" spans="15:15" x14ac:dyDescent="0.2">
      <c r="O60339" s="62"/>
    </row>
    <row r="60340" spans="15:15" x14ac:dyDescent="0.2">
      <c r="O60340" s="62"/>
    </row>
    <row r="60341" spans="15:15" x14ac:dyDescent="0.2">
      <c r="O60341" s="62"/>
    </row>
    <row r="60342" spans="15:15" x14ac:dyDescent="0.2">
      <c r="O60342" s="62"/>
    </row>
    <row r="60343" spans="15:15" x14ac:dyDescent="0.2">
      <c r="O60343" s="62"/>
    </row>
    <row r="60344" spans="15:15" x14ac:dyDescent="0.2">
      <c r="O60344" s="62"/>
    </row>
    <row r="60345" spans="15:15" x14ac:dyDescent="0.2">
      <c r="O60345" s="62"/>
    </row>
    <row r="60346" spans="15:15" x14ac:dyDescent="0.2">
      <c r="O60346" s="62"/>
    </row>
    <row r="60347" spans="15:15" x14ac:dyDescent="0.2">
      <c r="O60347" s="62"/>
    </row>
    <row r="60348" spans="15:15" x14ac:dyDescent="0.2">
      <c r="O60348" s="62"/>
    </row>
    <row r="60349" spans="15:15" x14ac:dyDescent="0.2">
      <c r="O60349" s="62"/>
    </row>
    <row r="60350" spans="15:15" x14ac:dyDescent="0.2">
      <c r="O60350" s="62"/>
    </row>
    <row r="60351" spans="15:15" x14ac:dyDescent="0.2">
      <c r="O60351" s="62"/>
    </row>
    <row r="60352" spans="15:15" x14ac:dyDescent="0.2">
      <c r="O60352" s="62"/>
    </row>
    <row r="60353" spans="15:15" x14ac:dyDescent="0.2">
      <c r="O60353" s="62"/>
    </row>
    <row r="60354" spans="15:15" x14ac:dyDescent="0.2">
      <c r="O60354" s="62"/>
    </row>
    <row r="60355" spans="15:15" x14ac:dyDescent="0.2">
      <c r="O60355" s="62"/>
    </row>
    <row r="60356" spans="15:15" x14ac:dyDescent="0.2">
      <c r="O60356" s="62"/>
    </row>
    <row r="60357" spans="15:15" x14ac:dyDescent="0.2">
      <c r="O60357" s="62"/>
    </row>
    <row r="60358" spans="15:15" x14ac:dyDescent="0.2">
      <c r="O60358" s="62"/>
    </row>
    <row r="60359" spans="15:15" x14ac:dyDescent="0.2">
      <c r="O60359" s="62"/>
    </row>
    <row r="60360" spans="15:15" x14ac:dyDescent="0.2">
      <c r="O60360" s="62"/>
    </row>
    <row r="60361" spans="15:15" x14ac:dyDescent="0.2">
      <c r="O60361" s="62"/>
    </row>
    <row r="60362" spans="15:15" x14ac:dyDescent="0.2">
      <c r="O60362" s="62"/>
    </row>
    <row r="60363" spans="15:15" x14ac:dyDescent="0.2">
      <c r="O60363" s="62"/>
    </row>
    <row r="60364" spans="15:15" x14ac:dyDescent="0.2">
      <c r="O60364" s="62"/>
    </row>
    <row r="60365" spans="15:15" x14ac:dyDescent="0.2">
      <c r="O60365" s="62"/>
    </row>
    <row r="60366" spans="15:15" x14ac:dyDescent="0.2">
      <c r="O60366" s="62"/>
    </row>
    <row r="60367" spans="15:15" x14ac:dyDescent="0.2">
      <c r="O60367" s="62"/>
    </row>
    <row r="60368" spans="15:15" x14ac:dyDescent="0.2">
      <c r="O60368" s="62"/>
    </row>
    <row r="60369" spans="15:15" x14ac:dyDescent="0.2">
      <c r="O60369" s="62"/>
    </row>
    <row r="60370" spans="15:15" x14ac:dyDescent="0.2">
      <c r="O60370" s="62"/>
    </row>
    <row r="60371" spans="15:15" x14ac:dyDescent="0.2">
      <c r="O60371" s="62"/>
    </row>
    <row r="60372" spans="15:15" x14ac:dyDescent="0.2">
      <c r="O60372" s="62"/>
    </row>
    <row r="60373" spans="15:15" x14ac:dyDescent="0.2">
      <c r="O60373" s="62"/>
    </row>
    <row r="60374" spans="15:15" x14ac:dyDescent="0.2">
      <c r="O60374" s="62"/>
    </row>
    <row r="60375" spans="15:15" x14ac:dyDescent="0.2">
      <c r="O60375" s="62"/>
    </row>
    <row r="60376" spans="15:15" x14ac:dyDescent="0.2">
      <c r="O60376" s="62"/>
    </row>
    <row r="60377" spans="15:15" x14ac:dyDescent="0.2">
      <c r="O60377" s="62"/>
    </row>
    <row r="60378" spans="15:15" x14ac:dyDescent="0.2">
      <c r="O60378" s="62"/>
    </row>
    <row r="60379" spans="15:15" x14ac:dyDescent="0.2">
      <c r="O60379" s="62"/>
    </row>
    <row r="60380" spans="15:15" x14ac:dyDescent="0.2">
      <c r="O60380" s="62"/>
    </row>
    <row r="60381" spans="15:15" x14ac:dyDescent="0.2">
      <c r="O60381" s="62"/>
    </row>
    <row r="60382" spans="15:15" x14ac:dyDescent="0.2">
      <c r="O60382" s="62"/>
    </row>
    <row r="60383" spans="15:15" x14ac:dyDescent="0.2">
      <c r="O60383" s="62"/>
    </row>
    <row r="60384" spans="15:15" x14ac:dyDescent="0.2">
      <c r="O60384" s="62"/>
    </row>
    <row r="60385" spans="15:15" x14ac:dyDescent="0.2">
      <c r="O60385" s="62"/>
    </row>
    <row r="60386" spans="15:15" x14ac:dyDescent="0.2">
      <c r="O60386" s="62"/>
    </row>
    <row r="60387" spans="15:15" x14ac:dyDescent="0.2">
      <c r="O60387" s="62"/>
    </row>
    <row r="60388" spans="15:15" x14ac:dyDescent="0.2">
      <c r="O60388" s="62"/>
    </row>
    <row r="60389" spans="15:15" x14ac:dyDescent="0.2">
      <c r="O60389" s="62"/>
    </row>
    <row r="60390" spans="15:15" x14ac:dyDescent="0.2">
      <c r="O60390" s="62"/>
    </row>
    <row r="60391" spans="15:15" x14ac:dyDescent="0.2">
      <c r="O60391" s="62"/>
    </row>
    <row r="60392" spans="15:15" x14ac:dyDescent="0.2">
      <c r="O60392" s="62"/>
    </row>
    <row r="60393" spans="15:15" x14ac:dyDescent="0.2">
      <c r="O60393" s="62"/>
    </row>
    <row r="60394" spans="15:15" x14ac:dyDescent="0.2">
      <c r="O60394" s="62"/>
    </row>
    <row r="60395" spans="15:15" x14ac:dyDescent="0.2">
      <c r="O60395" s="62"/>
    </row>
    <row r="60396" spans="15:15" x14ac:dyDescent="0.2">
      <c r="O60396" s="62"/>
    </row>
    <row r="60397" spans="15:15" x14ac:dyDescent="0.2">
      <c r="O60397" s="62"/>
    </row>
    <row r="60398" spans="15:15" x14ac:dyDescent="0.2">
      <c r="O60398" s="62"/>
    </row>
    <row r="60399" spans="15:15" x14ac:dyDescent="0.2">
      <c r="O60399" s="62"/>
    </row>
    <row r="60400" spans="15:15" x14ac:dyDescent="0.2">
      <c r="O60400" s="62"/>
    </row>
    <row r="60401" spans="15:15" x14ac:dyDescent="0.2">
      <c r="O60401" s="62"/>
    </row>
    <row r="60402" spans="15:15" x14ac:dyDescent="0.2">
      <c r="O60402" s="62"/>
    </row>
    <row r="60403" spans="15:15" x14ac:dyDescent="0.2">
      <c r="O60403" s="62"/>
    </row>
    <row r="60404" spans="15:15" x14ac:dyDescent="0.2">
      <c r="O60404" s="62"/>
    </row>
    <row r="60405" spans="15:15" x14ac:dyDescent="0.2">
      <c r="O60405" s="62"/>
    </row>
    <row r="60406" spans="15:15" x14ac:dyDescent="0.2">
      <c r="O60406" s="62"/>
    </row>
    <row r="60407" spans="15:15" x14ac:dyDescent="0.2">
      <c r="O60407" s="62"/>
    </row>
    <row r="60408" spans="15:15" x14ac:dyDescent="0.2">
      <c r="O60408" s="62"/>
    </row>
    <row r="60409" spans="15:15" x14ac:dyDescent="0.2">
      <c r="O60409" s="62"/>
    </row>
    <row r="60410" spans="15:15" x14ac:dyDescent="0.2">
      <c r="O60410" s="62"/>
    </row>
    <row r="60411" spans="15:15" x14ac:dyDescent="0.2">
      <c r="O60411" s="62"/>
    </row>
    <row r="60412" spans="15:15" x14ac:dyDescent="0.2">
      <c r="O60412" s="62"/>
    </row>
    <row r="60413" spans="15:15" x14ac:dyDescent="0.2">
      <c r="O60413" s="62"/>
    </row>
    <row r="60414" spans="15:15" x14ac:dyDescent="0.2">
      <c r="O60414" s="62"/>
    </row>
    <row r="60415" spans="15:15" x14ac:dyDescent="0.2">
      <c r="O60415" s="62"/>
    </row>
    <row r="60416" spans="15:15" x14ac:dyDescent="0.2">
      <c r="O60416" s="62"/>
    </row>
    <row r="60417" spans="15:15" x14ac:dyDescent="0.2">
      <c r="O60417" s="62"/>
    </row>
    <row r="60418" spans="15:15" x14ac:dyDescent="0.2">
      <c r="O60418" s="62"/>
    </row>
    <row r="60419" spans="15:15" x14ac:dyDescent="0.2">
      <c r="O60419" s="62"/>
    </row>
    <row r="60420" spans="15:15" x14ac:dyDescent="0.2">
      <c r="O60420" s="62"/>
    </row>
    <row r="60421" spans="15:15" x14ac:dyDescent="0.2">
      <c r="O60421" s="62"/>
    </row>
    <row r="60422" spans="15:15" x14ac:dyDescent="0.2">
      <c r="O60422" s="62"/>
    </row>
    <row r="60423" spans="15:15" x14ac:dyDescent="0.2">
      <c r="O60423" s="62"/>
    </row>
    <row r="60424" spans="15:15" x14ac:dyDescent="0.2">
      <c r="O60424" s="62"/>
    </row>
    <row r="60425" spans="15:15" x14ac:dyDescent="0.2">
      <c r="O60425" s="62"/>
    </row>
    <row r="60426" spans="15:15" x14ac:dyDescent="0.2">
      <c r="O60426" s="62"/>
    </row>
    <row r="60427" spans="15:15" x14ac:dyDescent="0.2">
      <c r="O60427" s="62"/>
    </row>
    <row r="60428" spans="15:15" x14ac:dyDescent="0.2">
      <c r="O60428" s="62"/>
    </row>
    <row r="60429" spans="15:15" x14ac:dyDescent="0.2">
      <c r="O60429" s="62"/>
    </row>
    <row r="60430" spans="15:15" x14ac:dyDescent="0.2">
      <c r="O60430" s="62"/>
    </row>
    <row r="60431" spans="15:15" x14ac:dyDescent="0.2">
      <c r="O60431" s="62"/>
    </row>
    <row r="60432" spans="15:15" x14ac:dyDescent="0.2">
      <c r="O60432" s="62"/>
    </row>
    <row r="60433" spans="15:15" x14ac:dyDescent="0.2">
      <c r="O60433" s="62"/>
    </row>
    <row r="60434" spans="15:15" x14ac:dyDescent="0.2">
      <c r="O60434" s="62"/>
    </row>
    <row r="60435" spans="15:15" x14ac:dyDescent="0.2">
      <c r="O60435" s="62"/>
    </row>
    <row r="60436" spans="15:15" x14ac:dyDescent="0.2">
      <c r="O60436" s="62"/>
    </row>
    <row r="60437" spans="15:15" x14ac:dyDescent="0.2">
      <c r="O60437" s="62"/>
    </row>
    <row r="60438" spans="15:15" x14ac:dyDescent="0.2">
      <c r="O60438" s="62"/>
    </row>
    <row r="60439" spans="15:15" x14ac:dyDescent="0.2">
      <c r="O60439" s="62"/>
    </row>
    <row r="60440" spans="15:15" x14ac:dyDescent="0.2">
      <c r="O60440" s="62"/>
    </row>
    <row r="60441" spans="15:15" x14ac:dyDescent="0.2">
      <c r="O60441" s="62"/>
    </row>
    <row r="60442" spans="15:15" x14ac:dyDescent="0.2">
      <c r="O60442" s="62"/>
    </row>
    <row r="60443" spans="15:15" x14ac:dyDescent="0.2">
      <c r="O60443" s="62"/>
    </row>
    <row r="60444" spans="15:15" x14ac:dyDescent="0.2">
      <c r="O60444" s="62"/>
    </row>
    <row r="60445" spans="15:15" x14ac:dyDescent="0.2">
      <c r="O60445" s="62"/>
    </row>
    <row r="60446" spans="15:15" x14ac:dyDescent="0.2">
      <c r="O60446" s="62"/>
    </row>
    <row r="60447" spans="15:15" x14ac:dyDescent="0.2">
      <c r="O60447" s="62"/>
    </row>
    <row r="60448" spans="15:15" x14ac:dyDescent="0.2">
      <c r="O60448" s="62"/>
    </row>
    <row r="60449" spans="15:15" x14ac:dyDescent="0.2">
      <c r="O60449" s="62"/>
    </row>
    <row r="60450" spans="15:15" x14ac:dyDescent="0.2">
      <c r="O60450" s="62"/>
    </row>
    <row r="60451" spans="15:15" x14ac:dyDescent="0.2">
      <c r="O60451" s="62"/>
    </row>
    <row r="60452" spans="15:15" x14ac:dyDescent="0.2">
      <c r="O60452" s="62"/>
    </row>
    <row r="60453" spans="15:15" x14ac:dyDescent="0.2">
      <c r="O60453" s="62"/>
    </row>
    <row r="60454" spans="15:15" x14ac:dyDescent="0.2">
      <c r="O60454" s="62"/>
    </row>
    <row r="60455" spans="15:15" x14ac:dyDescent="0.2">
      <c r="O60455" s="62"/>
    </row>
    <row r="60456" spans="15:15" x14ac:dyDescent="0.2">
      <c r="O60456" s="62"/>
    </row>
    <row r="60457" spans="15:15" x14ac:dyDescent="0.2">
      <c r="O60457" s="62"/>
    </row>
    <row r="60458" spans="15:15" x14ac:dyDescent="0.2">
      <c r="O60458" s="62"/>
    </row>
    <row r="60459" spans="15:15" x14ac:dyDescent="0.2">
      <c r="O60459" s="62"/>
    </row>
    <row r="60460" spans="15:15" x14ac:dyDescent="0.2">
      <c r="O60460" s="62"/>
    </row>
    <row r="60461" spans="15:15" x14ac:dyDescent="0.2">
      <c r="O60461" s="62"/>
    </row>
    <row r="60462" spans="15:15" x14ac:dyDescent="0.2">
      <c r="O60462" s="62"/>
    </row>
    <row r="60463" spans="15:15" x14ac:dyDescent="0.2">
      <c r="O60463" s="62"/>
    </row>
    <row r="60464" spans="15:15" x14ac:dyDescent="0.2">
      <c r="O60464" s="62"/>
    </row>
    <row r="60465" spans="15:15" x14ac:dyDescent="0.2">
      <c r="O60465" s="62"/>
    </row>
    <row r="60466" spans="15:15" x14ac:dyDescent="0.2">
      <c r="O60466" s="62"/>
    </row>
    <row r="60467" spans="15:15" x14ac:dyDescent="0.2">
      <c r="O60467" s="62"/>
    </row>
    <row r="60468" spans="15:15" x14ac:dyDescent="0.2">
      <c r="O60468" s="62"/>
    </row>
    <row r="60469" spans="15:15" x14ac:dyDescent="0.2">
      <c r="O60469" s="62"/>
    </row>
    <row r="60470" spans="15:15" x14ac:dyDescent="0.2">
      <c r="O60470" s="62"/>
    </row>
    <row r="60471" spans="15:15" x14ac:dyDescent="0.2">
      <c r="O60471" s="62"/>
    </row>
    <row r="60472" spans="15:15" x14ac:dyDescent="0.2">
      <c r="O60472" s="62"/>
    </row>
    <row r="60473" spans="15:15" x14ac:dyDescent="0.2">
      <c r="O60473" s="62"/>
    </row>
    <row r="60474" spans="15:15" x14ac:dyDescent="0.2">
      <c r="O60474" s="62"/>
    </row>
    <row r="60475" spans="15:15" x14ac:dyDescent="0.2">
      <c r="O60475" s="62"/>
    </row>
    <row r="60476" spans="15:15" x14ac:dyDescent="0.2">
      <c r="O60476" s="62"/>
    </row>
    <row r="60477" spans="15:15" x14ac:dyDescent="0.2">
      <c r="O60477" s="62"/>
    </row>
    <row r="60478" spans="15:15" x14ac:dyDescent="0.2">
      <c r="O60478" s="62"/>
    </row>
    <row r="60479" spans="15:15" x14ac:dyDescent="0.2">
      <c r="O60479" s="62"/>
    </row>
    <row r="60480" spans="15:15" x14ac:dyDescent="0.2">
      <c r="O60480" s="62"/>
    </row>
    <row r="60481" spans="15:15" x14ac:dyDescent="0.2">
      <c r="O60481" s="62"/>
    </row>
    <row r="60482" spans="15:15" x14ac:dyDescent="0.2">
      <c r="O60482" s="62"/>
    </row>
    <row r="60483" spans="15:15" x14ac:dyDescent="0.2">
      <c r="O60483" s="62"/>
    </row>
    <row r="60484" spans="15:15" x14ac:dyDescent="0.2">
      <c r="O60484" s="62"/>
    </row>
    <row r="60485" spans="15:15" x14ac:dyDescent="0.2">
      <c r="O60485" s="62"/>
    </row>
    <row r="60486" spans="15:15" x14ac:dyDescent="0.2">
      <c r="O60486" s="62"/>
    </row>
    <row r="60487" spans="15:15" x14ac:dyDescent="0.2">
      <c r="O60487" s="62"/>
    </row>
    <row r="60488" spans="15:15" x14ac:dyDescent="0.2">
      <c r="O60488" s="62"/>
    </row>
    <row r="60489" spans="15:15" x14ac:dyDescent="0.2">
      <c r="O60489" s="62"/>
    </row>
    <row r="60490" spans="15:15" x14ac:dyDescent="0.2">
      <c r="O60490" s="62"/>
    </row>
    <row r="60491" spans="15:15" x14ac:dyDescent="0.2">
      <c r="O60491" s="62"/>
    </row>
    <row r="60492" spans="15:15" x14ac:dyDescent="0.2">
      <c r="O60492" s="62"/>
    </row>
    <row r="60493" spans="15:15" x14ac:dyDescent="0.2">
      <c r="O60493" s="62"/>
    </row>
    <row r="60494" spans="15:15" x14ac:dyDescent="0.2">
      <c r="O60494" s="62"/>
    </row>
    <row r="60495" spans="15:15" x14ac:dyDescent="0.2">
      <c r="O60495" s="62"/>
    </row>
    <row r="60496" spans="15:15" x14ac:dyDescent="0.2">
      <c r="O60496" s="62"/>
    </row>
    <row r="60497" spans="15:15" x14ac:dyDescent="0.2">
      <c r="O60497" s="62"/>
    </row>
    <row r="60498" spans="15:15" x14ac:dyDescent="0.2">
      <c r="O60498" s="62"/>
    </row>
    <row r="60499" spans="15:15" x14ac:dyDescent="0.2">
      <c r="O60499" s="62"/>
    </row>
    <row r="60500" spans="15:15" x14ac:dyDescent="0.2">
      <c r="O60500" s="62"/>
    </row>
    <row r="60501" spans="15:15" x14ac:dyDescent="0.2">
      <c r="O60501" s="62"/>
    </row>
    <row r="60502" spans="15:15" x14ac:dyDescent="0.2">
      <c r="O60502" s="62"/>
    </row>
    <row r="60503" spans="15:15" x14ac:dyDescent="0.2">
      <c r="O60503" s="62"/>
    </row>
    <row r="60504" spans="15:15" x14ac:dyDescent="0.2">
      <c r="O60504" s="62"/>
    </row>
    <row r="60505" spans="15:15" x14ac:dyDescent="0.2">
      <c r="O60505" s="62"/>
    </row>
    <row r="60506" spans="15:15" x14ac:dyDescent="0.2">
      <c r="O60506" s="62"/>
    </row>
    <row r="60507" spans="15:15" x14ac:dyDescent="0.2">
      <c r="O60507" s="62"/>
    </row>
    <row r="60508" spans="15:15" x14ac:dyDescent="0.2">
      <c r="O60508" s="62"/>
    </row>
    <row r="60509" spans="15:15" x14ac:dyDescent="0.2">
      <c r="O60509" s="62"/>
    </row>
    <row r="60510" spans="15:15" x14ac:dyDescent="0.2">
      <c r="O60510" s="62"/>
    </row>
    <row r="60511" spans="15:15" x14ac:dyDescent="0.2">
      <c r="O60511" s="62"/>
    </row>
    <row r="60512" spans="15:15" x14ac:dyDescent="0.2">
      <c r="O60512" s="62"/>
    </row>
    <row r="60513" spans="15:15" x14ac:dyDescent="0.2">
      <c r="O60513" s="62"/>
    </row>
    <row r="60514" spans="15:15" x14ac:dyDescent="0.2">
      <c r="O60514" s="62"/>
    </row>
    <row r="60515" spans="15:15" x14ac:dyDescent="0.2">
      <c r="O60515" s="62"/>
    </row>
    <row r="60516" spans="15:15" x14ac:dyDescent="0.2">
      <c r="O60516" s="62"/>
    </row>
    <row r="60517" spans="15:15" x14ac:dyDescent="0.2">
      <c r="O60517" s="62"/>
    </row>
    <row r="60518" spans="15:15" x14ac:dyDescent="0.2">
      <c r="O60518" s="62"/>
    </row>
    <row r="60519" spans="15:15" x14ac:dyDescent="0.2">
      <c r="O60519" s="62"/>
    </row>
    <row r="60520" spans="15:15" x14ac:dyDescent="0.2">
      <c r="O60520" s="62"/>
    </row>
    <row r="60521" spans="15:15" x14ac:dyDescent="0.2">
      <c r="O60521" s="62"/>
    </row>
    <row r="60522" spans="15:15" x14ac:dyDescent="0.2">
      <c r="O60522" s="62"/>
    </row>
    <row r="60523" spans="15:15" x14ac:dyDescent="0.2">
      <c r="O60523" s="62"/>
    </row>
    <row r="60524" spans="15:15" x14ac:dyDescent="0.2">
      <c r="O60524" s="62"/>
    </row>
    <row r="60525" spans="15:15" x14ac:dyDescent="0.2">
      <c r="O60525" s="62"/>
    </row>
    <row r="60526" spans="15:15" x14ac:dyDescent="0.2">
      <c r="O60526" s="62"/>
    </row>
    <row r="60527" spans="15:15" x14ac:dyDescent="0.2">
      <c r="O60527" s="62"/>
    </row>
    <row r="60528" spans="15:15" x14ac:dyDescent="0.2">
      <c r="O60528" s="62"/>
    </row>
    <row r="60529" spans="15:15" x14ac:dyDescent="0.2">
      <c r="O60529" s="62"/>
    </row>
    <row r="60530" spans="15:15" x14ac:dyDescent="0.2">
      <c r="O60530" s="62"/>
    </row>
    <row r="60531" spans="15:15" x14ac:dyDescent="0.2">
      <c r="O60531" s="62"/>
    </row>
    <row r="60532" spans="15:15" x14ac:dyDescent="0.2">
      <c r="O60532" s="62"/>
    </row>
    <row r="60533" spans="15:15" x14ac:dyDescent="0.2">
      <c r="O60533" s="62"/>
    </row>
    <row r="60534" spans="15:15" x14ac:dyDescent="0.2">
      <c r="O60534" s="62"/>
    </row>
    <row r="60535" spans="15:15" x14ac:dyDescent="0.2">
      <c r="O60535" s="62"/>
    </row>
    <row r="60536" spans="15:15" x14ac:dyDescent="0.2">
      <c r="O60536" s="62"/>
    </row>
    <row r="60537" spans="15:15" x14ac:dyDescent="0.2">
      <c r="O60537" s="62"/>
    </row>
    <row r="60538" spans="15:15" x14ac:dyDescent="0.2">
      <c r="O60538" s="62"/>
    </row>
    <row r="60539" spans="15:15" x14ac:dyDescent="0.2">
      <c r="O60539" s="62"/>
    </row>
    <row r="60540" spans="15:15" x14ac:dyDescent="0.2">
      <c r="O60540" s="62"/>
    </row>
    <row r="60541" spans="15:15" x14ac:dyDescent="0.2">
      <c r="O60541" s="62"/>
    </row>
    <row r="60542" spans="15:15" x14ac:dyDescent="0.2">
      <c r="O60542" s="62"/>
    </row>
    <row r="60543" spans="15:15" x14ac:dyDescent="0.2">
      <c r="O60543" s="62"/>
    </row>
    <row r="60544" spans="15:15" x14ac:dyDescent="0.2">
      <c r="O60544" s="62"/>
    </row>
    <row r="60545" spans="15:15" x14ac:dyDescent="0.2">
      <c r="O60545" s="62"/>
    </row>
    <row r="60546" spans="15:15" x14ac:dyDescent="0.2">
      <c r="O60546" s="62"/>
    </row>
    <row r="60547" spans="15:15" x14ac:dyDescent="0.2">
      <c r="O60547" s="62"/>
    </row>
    <row r="60548" spans="15:15" x14ac:dyDescent="0.2">
      <c r="O60548" s="62"/>
    </row>
    <row r="60549" spans="15:15" x14ac:dyDescent="0.2">
      <c r="O60549" s="62"/>
    </row>
    <row r="60550" spans="15:15" x14ac:dyDescent="0.2">
      <c r="O60550" s="62"/>
    </row>
    <row r="60551" spans="15:15" x14ac:dyDescent="0.2">
      <c r="O60551" s="62"/>
    </row>
    <row r="60552" spans="15:15" x14ac:dyDescent="0.2">
      <c r="O60552" s="62"/>
    </row>
    <row r="60553" spans="15:15" x14ac:dyDescent="0.2">
      <c r="O60553" s="62"/>
    </row>
    <row r="60554" spans="15:15" x14ac:dyDescent="0.2">
      <c r="O60554" s="62"/>
    </row>
    <row r="60555" spans="15:15" x14ac:dyDescent="0.2">
      <c r="O60555" s="62"/>
    </row>
    <row r="60556" spans="15:15" x14ac:dyDescent="0.2">
      <c r="O60556" s="62"/>
    </row>
    <row r="60557" spans="15:15" x14ac:dyDescent="0.2">
      <c r="O60557" s="62"/>
    </row>
    <row r="60558" spans="15:15" x14ac:dyDescent="0.2">
      <c r="O60558" s="62"/>
    </row>
    <row r="60559" spans="15:15" x14ac:dyDescent="0.2">
      <c r="O60559" s="62"/>
    </row>
    <row r="60560" spans="15:15" x14ac:dyDescent="0.2">
      <c r="O60560" s="62"/>
    </row>
    <row r="60561" spans="15:15" x14ac:dyDescent="0.2">
      <c r="O60561" s="62"/>
    </row>
    <row r="60562" spans="15:15" x14ac:dyDescent="0.2">
      <c r="O60562" s="62"/>
    </row>
    <row r="60563" spans="15:15" x14ac:dyDescent="0.2">
      <c r="O60563" s="62"/>
    </row>
    <row r="60564" spans="15:15" x14ac:dyDescent="0.2">
      <c r="O60564" s="62"/>
    </row>
    <row r="60565" spans="15:15" x14ac:dyDescent="0.2">
      <c r="O60565" s="62"/>
    </row>
    <row r="60566" spans="15:15" x14ac:dyDescent="0.2">
      <c r="O60566" s="62"/>
    </row>
    <row r="60567" spans="15:15" x14ac:dyDescent="0.2">
      <c r="O60567" s="62"/>
    </row>
    <row r="60568" spans="15:15" x14ac:dyDescent="0.2">
      <c r="O60568" s="62"/>
    </row>
    <row r="60569" spans="15:15" x14ac:dyDescent="0.2">
      <c r="O60569" s="62"/>
    </row>
    <row r="60570" spans="15:15" x14ac:dyDescent="0.2">
      <c r="O60570" s="62"/>
    </row>
    <row r="60571" spans="15:15" x14ac:dyDescent="0.2">
      <c r="O60571" s="62"/>
    </row>
    <row r="60572" spans="15:15" x14ac:dyDescent="0.2">
      <c r="O60572" s="62"/>
    </row>
    <row r="60573" spans="15:15" x14ac:dyDescent="0.2">
      <c r="O60573" s="62"/>
    </row>
    <row r="60574" spans="15:15" x14ac:dyDescent="0.2">
      <c r="O60574" s="62"/>
    </row>
    <row r="60575" spans="15:15" x14ac:dyDescent="0.2">
      <c r="O60575" s="62"/>
    </row>
    <row r="60576" spans="15:15" x14ac:dyDescent="0.2">
      <c r="O60576" s="62"/>
    </row>
    <row r="60577" spans="15:15" x14ac:dyDescent="0.2">
      <c r="O60577" s="62"/>
    </row>
    <row r="60578" spans="15:15" x14ac:dyDescent="0.2">
      <c r="O60578" s="62"/>
    </row>
    <row r="60579" spans="15:15" x14ac:dyDescent="0.2">
      <c r="O60579" s="62"/>
    </row>
    <row r="60580" spans="15:15" x14ac:dyDescent="0.2">
      <c r="O60580" s="62"/>
    </row>
    <row r="60581" spans="15:15" x14ac:dyDescent="0.2">
      <c r="O60581" s="62"/>
    </row>
    <row r="60582" spans="15:15" x14ac:dyDescent="0.2">
      <c r="O60582" s="62"/>
    </row>
    <row r="60583" spans="15:15" x14ac:dyDescent="0.2">
      <c r="O60583" s="62"/>
    </row>
    <row r="60584" spans="15:15" x14ac:dyDescent="0.2">
      <c r="O60584" s="62"/>
    </row>
    <row r="60585" spans="15:15" x14ac:dyDescent="0.2">
      <c r="O60585" s="62"/>
    </row>
    <row r="60586" spans="15:15" x14ac:dyDescent="0.2">
      <c r="O60586" s="62"/>
    </row>
    <row r="60587" spans="15:15" x14ac:dyDescent="0.2">
      <c r="O60587" s="62"/>
    </row>
    <row r="60588" spans="15:15" x14ac:dyDescent="0.2">
      <c r="O60588" s="62"/>
    </row>
    <row r="60589" spans="15:15" x14ac:dyDescent="0.2">
      <c r="O60589" s="62"/>
    </row>
    <row r="60590" spans="15:15" x14ac:dyDescent="0.2">
      <c r="O60590" s="62"/>
    </row>
    <row r="60591" spans="15:15" x14ac:dyDescent="0.2">
      <c r="O60591" s="62"/>
    </row>
    <row r="60592" spans="15:15" x14ac:dyDescent="0.2">
      <c r="O60592" s="62"/>
    </row>
    <row r="60593" spans="15:15" x14ac:dyDescent="0.2">
      <c r="O60593" s="62"/>
    </row>
    <row r="60594" spans="15:15" x14ac:dyDescent="0.2">
      <c r="O60594" s="62"/>
    </row>
    <row r="60595" spans="15:15" x14ac:dyDescent="0.2">
      <c r="O60595" s="62"/>
    </row>
    <row r="60596" spans="15:15" x14ac:dyDescent="0.2">
      <c r="O60596" s="62"/>
    </row>
    <row r="60597" spans="15:15" x14ac:dyDescent="0.2">
      <c r="O60597" s="62"/>
    </row>
    <row r="60598" spans="15:15" x14ac:dyDescent="0.2">
      <c r="O60598" s="62"/>
    </row>
    <row r="60599" spans="15:15" x14ac:dyDescent="0.2">
      <c r="O60599" s="62"/>
    </row>
    <row r="60600" spans="15:15" x14ac:dyDescent="0.2">
      <c r="O60600" s="62"/>
    </row>
    <row r="60601" spans="15:15" x14ac:dyDescent="0.2">
      <c r="O60601" s="62"/>
    </row>
    <row r="60602" spans="15:15" x14ac:dyDescent="0.2">
      <c r="O60602" s="62"/>
    </row>
    <row r="60603" spans="15:15" x14ac:dyDescent="0.2">
      <c r="O60603" s="62"/>
    </row>
    <row r="60604" spans="15:15" x14ac:dyDescent="0.2">
      <c r="O60604" s="62"/>
    </row>
    <row r="60605" spans="15:15" x14ac:dyDescent="0.2">
      <c r="O60605" s="62"/>
    </row>
    <row r="60606" spans="15:15" x14ac:dyDescent="0.2">
      <c r="O60606" s="62"/>
    </row>
    <row r="60607" spans="15:15" x14ac:dyDescent="0.2">
      <c r="O60607" s="62"/>
    </row>
    <row r="60608" spans="15:15" x14ac:dyDescent="0.2">
      <c r="O60608" s="62"/>
    </row>
    <row r="60609" spans="15:15" x14ac:dyDescent="0.2">
      <c r="O60609" s="62"/>
    </row>
    <row r="60610" spans="15:15" x14ac:dyDescent="0.2">
      <c r="O60610" s="62"/>
    </row>
    <row r="60611" spans="15:15" x14ac:dyDescent="0.2">
      <c r="O60611" s="62"/>
    </row>
    <row r="60612" spans="15:15" x14ac:dyDescent="0.2">
      <c r="O60612" s="62"/>
    </row>
    <row r="60613" spans="15:15" x14ac:dyDescent="0.2">
      <c r="O60613" s="62"/>
    </row>
    <row r="60614" spans="15:15" x14ac:dyDescent="0.2">
      <c r="O60614" s="62"/>
    </row>
    <row r="60615" spans="15:15" x14ac:dyDescent="0.2">
      <c r="O60615" s="62"/>
    </row>
    <row r="60616" spans="15:15" x14ac:dyDescent="0.2">
      <c r="O60616" s="62"/>
    </row>
    <row r="60617" spans="15:15" x14ac:dyDescent="0.2">
      <c r="O60617" s="62"/>
    </row>
    <row r="60618" spans="15:15" x14ac:dyDescent="0.2">
      <c r="O60618" s="62"/>
    </row>
    <row r="60619" spans="15:15" x14ac:dyDescent="0.2">
      <c r="O60619" s="62"/>
    </row>
    <row r="60620" spans="15:15" x14ac:dyDescent="0.2">
      <c r="O60620" s="62"/>
    </row>
    <row r="60621" spans="15:15" x14ac:dyDescent="0.2">
      <c r="O60621" s="62"/>
    </row>
    <row r="60622" spans="15:15" x14ac:dyDescent="0.2">
      <c r="O60622" s="62"/>
    </row>
    <row r="60623" spans="15:15" x14ac:dyDescent="0.2">
      <c r="O60623" s="62"/>
    </row>
    <row r="60624" spans="15:15" x14ac:dyDescent="0.2">
      <c r="O60624" s="62"/>
    </row>
    <row r="60625" spans="15:15" x14ac:dyDescent="0.2">
      <c r="O60625" s="62"/>
    </row>
    <row r="60626" spans="15:15" x14ac:dyDescent="0.2">
      <c r="O60626" s="62"/>
    </row>
    <row r="60627" spans="15:15" x14ac:dyDescent="0.2">
      <c r="O60627" s="62"/>
    </row>
    <row r="60628" spans="15:15" x14ac:dyDescent="0.2">
      <c r="O60628" s="62"/>
    </row>
    <row r="60629" spans="15:15" x14ac:dyDescent="0.2">
      <c r="O60629" s="62"/>
    </row>
    <row r="60630" spans="15:15" x14ac:dyDescent="0.2">
      <c r="O60630" s="62"/>
    </row>
    <row r="60631" spans="15:15" x14ac:dyDescent="0.2">
      <c r="O60631" s="62"/>
    </row>
    <row r="60632" spans="15:15" x14ac:dyDescent="0.2">
      <c r="O60632" s="62"/>
    </row>
    <row r="60633" spans="15:15" x14ac:dyDescent="0.2">
      <c r="O60633" s="62"/>
    </row>
    <row r="60634" spans="15:15" x14ac:dyDescent="0.2">
      <c r="O60634" s="62"/>
    </row>
    <row r="60635" spans="15:15" x14ac:dyDescent="0.2">
      <c r="O60635" s="62"/>
    </row>
    <row r="60636" spans="15:15" x14ac:dyDescent="0.2">
      <c r="O60636" s="62"/>
    </row>
    <row r="60637" spans="15:15" x14ac:dyDescent="0.2">
      <c r="O60637" s="62"/>
    </row>
    <row r="60638" spans="15:15" x14ac:dyDescent="0.2">
      <c r="O60638" s="62"/>
    </row>
    <row r="60639" spans="15:15" x14ac:dyDescent="0.2">
      <c r="O60639" s="62"/>
    </row>
    <row r="60640" spans="15:15" x14ac:dyDescent="0.2">
      <c r="O60640" s="62"/>
    </row>
    <row r="60641" spans="15:15" x14ac:dyDescent="0.2">
      <c r="O60641" s="62"/>
    </row>
    <row r="60642" spans="15:15" x14ac:dyDescent="0.2">
      <c r="O60642" s="62"/>
    </row>
    <row r="60643" spans="15:15" x14ac:dyDescent="0.2">
      <c r="O60643" s="62"/>
    </row>
    <row r="60644" spans="15:15" x14ac:dyDescent="0.2">
      <c r="O60644" s="62"/>
    </row>
    <row r="60645" spans="15:15" x14ac:dyDescent="0.2">
      <c r="O60645" s="62"/>
    </row>
    <row r="60646" spans="15:15" x14ac:dyDescent="0.2">
      <c r="O60646" s="62"/>
    </row>
    <row r="60647" spans="15:15" x14ac:dyDescent="0.2">
      <c r="O60647" s="62"/>
    </row>
    <row r="60648" spans="15:15" x14ac:dyDescent="0.2">
      <c r="O60648" s="62"/>
    </row>
    <row r="60649" spans="15:15" x14ac:dyDescent="0.2">
      <c r="O60649" s="62"/>
    </row>
    <row r="60650" spans="15:15" x14ac:dyDescent="0.2">
      <c r="O60650" s="62"/>
    </row>
    <row r="60651" spans="15:15" x14ac:dyDescent="0.2">
      <c r="O60651" s="62"/>
    </row>
    <row r="60652" spans="15:15" x14ac:dyDescent="0.2">
      <c r="O60652" s="62"/>
    </row>
    <row r="60653" spans="15:15" x14ac:dyDescent="0.2">
      <c r="O60653" s="62"/>
    </row>
    <row r="60654" spans="15:15" x14ac:dyDescent="0.2">
      <c r="O60654" s="62"/>
    </row>
    <row r="60655" spans="15:15" x14ac:dyDescent="0.2">
      <c r="O60655" s="62"/>
    </row>
    <row r="60656" spans="15:15" x14ac:dyDescent="0.2">
      <c r="O60656" s="62"/>
    </row>
    <row r="60657" spans="15:15" x14ac:dyDescent="0.2">
      <c r="O60657" s="62"/>
    </row>
    <row r="60658" spans="15:15" x14ac:dyDescent="0.2">
      <c r="O60658" s="62"/>
    </row>
    <row r="60659" spans="15:15" x14ac:dyDescent="0.2">
      <c r="O60659" s="62"/>
    </row>
    <row r="60660" spans="15:15" x14ac:dyDescent="0.2">
      <c r="O60660" s="62"/>
    </row>
    <row r="60661" spans="15:15" x14ac:dyDescent="0.2">
      <c r="O60661" s="62"/>
    </row>
    <row r="60662" spans="15:15" x14ac:dyDescent="0.2">
      <c r="O60662" s="62"/>
    </row>
    <row r="60663" spans="15:15" x14ac:dyDescent="0.2">
      <c r="O60663" s="62"/>
    </row>
    <row r="60664" spans="15:15" x14ac:dyDescent="0.2">
      <c r="O60664" s="62"/>
    </row>
    <row r="60665" spans="15:15" x14ac:dyDescent="0.2">
      <c r="O60665" s="62"/>
    </row>
    <row r="60666" spans="15:15" x14ac:dyDescent="0.2">
      <c r="O60666" s="62"/>
    </row>
    <row r="60667" spans="15:15" x14ac:dyDescent="0.2">
      <c r="O60667" s="62"/>
    </row>
    <row r="60668" spans="15:15" x14ac:dyDescent="0.2">
      <c r="O60668" s="62"/>
    </row>
    <row r="60669" spans="15:15" x14ac:dyDescent="0.2">
      <c r="O60669" s="62"/>
    </row>
    <row r="60670" spans="15:15" x14ac:dyDescent="0.2">
      <c r="O60670" s="62"/>
    </row>
    <row r="60671" spans="15:15" x14ac:dyDescent="0.2">
      <c r="O60671" s="62"/>
    </row>
    <row r="60672" spans="15:15" x14ac:dyDescent="0.2">
      <c r="O60672" s="62"/>
    </row>
    <row r="60673" spans="15:15" x14ac:dyDescent="0.2">
      <c r="O60673" s="62"/>
    </row>
    <row r="60674" spans="15:15" x14ac:dyDescent="0.2">
      <c r="O60674" s="62"/>
    </row>
    <row r="60675" spans="15:15" x14ac:dyDescent="0.2">
      <c r="O60675" s="62"/>
    </row>
    <row r="60676" spans="15:15" x14ac:dyDescent="0.2">
      <c r="O60676" s="62"/>
    </row>
    <row r="60677" spans="15:15" x14ac:dyDescent="0.2">
      <c r="O60677" s="62"/>
    </row>
    <row r="60678" spans="15:15" x14ac:dyDescent="0.2">
      <c r="O60678" s="62"/>
    </row>
    <row r="60679" spans="15:15" x14ac:dyDescent="0.2">
      <c r="O60679" s="62"/>
    </row>
    <row r="60680" spans="15:15" x14ac:dyDescent="0.2">
      <c r="O60680" s="62"/>
    </row>
    <row r="60681" spans="15:15" x14ac:dyDescent="0.2">
      <c r="O60681" s="62"/>
    </row>
    <row r="60682" spans="15:15" x14ac:dyDescent="0.2">
      <c r="O60682" s="62"/>
    </row>
    <row r="60683" spans="15:15" x14ac:dyDescent="0.2">
      <c r="O60683" s="62"/>
    </row>
    <row r="60684" spans="15:15" x14ac:dyDescent="0.2">
      <c r="O60684" s="62"/>
    </row>
    <row r="60685" spans="15:15" x14ac:dyDescent="0.2">
      <c r="O60685" s="62"/>
    </row>
    <row r="60686" spans="15:15" x14ac:dyDescent="0.2">
      <c r="O60686" s="62"/>
    </row>
    <row r="60687" spans="15:15" x14ac:dyDescent="0.2">
      <c r="O60687" s="62"/>
    </row>
    <row r="60688" spans="15:15" x14ac:dyDescent="0.2">
      <c r="O60688" s="62"/>
    </row>
    <row r="60689" spans="15:15" x14ac:dyDescent="0.2">
      <c r="O60689" s="62"/>
    </row>
    <row r="60690" spans="15:15" x14ac:dyDescent="0.2">
      <c r="O60690" s="62"/>
    </row>
    <row r="60691" spans="15:15" x14ac:dyDescent="0.2">
      <c r="O60691" s="62"/>
    </row>
    <row r="60692" spans="15:15" x14ac:dyDescent="0.2">
      <c r="O60692" s="62"/>
    </row>
    <row r="60693" spans="15:15" x14ac:dyDescent="0.2">
      <c r="O60693" s="62"/>
    </row>
    <row r="60694" spans="15:15" x14ac:dyDescent="0.2">
      <c r="O60694" s="62"/>
    </row>
    <row r="60695" spans="15:15" x14ac:dyDescent="0.2">
      <c r="O60695" s="62"/>
    </row>
    <row r="60696" spans="15:15" x14ac:dyDescent="0.2">
      <c r="O60696" s="62"/>
    </row>
    <row r="60697" spans="15:15" x14ac:dyDescent="0.2">
      <c r="O60697" s="62"/>
    </row>
    <row r="60698" spans="15:15" x14ac:dyDescent="0.2">
      <c r="O60698" s="62"/>
    </row>
    <row r="60699" spans="15:15" x14ac:dyDescent="0.2">
      <c r="O60699" s="62"/>
    </row>
    <row r="60700" spans="15:15" x14ac:dyDescent="0.2">
      <c r="O60700" s="62"/>
    </row>
    <row r="60701" spans="15:15" x14ac:dyDescent="0.2">
      <c r="O60701" s="62"/>
    </row>
    <row r="60702" spans="15:15" x14ac:dyDescent="0.2">
      <c r="O60702" s="62"/>
    </row>
    <row r="60703" spans="15:15" x14ac:dyDescent="0.2">
      <c r="O60703" s="62"/>
    </row>
    <row r="60704" spans="15:15" x14ac:dyDescent="0.2">
      <c r="O60704" s="62"/>
    </row>
    <row r="60705" spans="15:15" x14ac:dyDescent="0.2">
      <c r="O60705" s="62"/>
    </row>
    <row r="60706" spans="15:15" x14ac:dyDescent="0.2">
      <c r="O60706" s="62"/>
    </row>
    <row r="60707" spans="15:15" x14ac:dyDescent="0.2">
      <c r="O60707" s="62"/>
    </row>
    <row r="60708" spans="15:15" x14ac:dyDescent="0.2">
      <c r="O60708" s="62"/>
    </row>
    <row r="60709" spans="15:15" x14ac:dyDescent="0.2">
      <c r="O60709" s="62"/>
    </row>
    <row r="60710" spans="15:15" x14ac:dyDescent="0.2">
      <c r="O60710" s="62"/>
    </row>
    <row r="60711" spans="15:15" x14ac:dyDescent="0.2">
      <c r="O60711" s="62"/>
    </row>
    <row r="60712" spans="15:15" x14ac:dyDescent="0.2">
      <c r="O60712" s="62"/>
    </row>
    <row r="60713" spans="15:15" x14ac:dyDescent="0.2">
      <c r="O60713" s="62"/>
    </row>
    <row r="60714" spans="15:15" x14ac:dyDescent="0.2">
      <c r="O60714" s="62"/>
    </row>
    <row r="60715" spans="15:15" x14ac:dyDescent="0.2">
      <c r="O60715" s="62"/>
    </row>
    <row r="60716" spans="15:15" x14ac:dyDescent="0.2">
      <c r="O60716" s="62"/>
    </row>
    <row r="60717" spans="15:15" x14ac:dyDescent="0.2">
      <c r="O60717" s="62"/>
    </row>
    <row r="60718" spans="15:15" x14ac:dyDescent="0.2">
      <c r="O60718" s="62"/>
    </row>
    <row r="60719" spans="15:15" x14ac:dyDescent="0.2">
      <c r="O60719" s="62"/>
    </row>
    <row r="60720" spans="15:15" x14ac:dyDescent="0.2">
      <c r="O60720" s="62"/>
    </row>
    <row r="60721" spans="15:15" x14ac:dyDescent="0.2">
      <c r="O60721" s="62"/>
    </row>
    <row r="60722" spans="15:15" x14ac:dyDescent="0.2">
      <c r="O60722" s="62"/>
    </row>
    <row r="60723" spans="15:15" x14ac:dyDescent="0.2">
      <c r="O60723" s="62"/>
    </row>
    <row r="60724" spans="15:15" x14ac:dyDescent="0.2">
      <c r="O60724" s="62"/>
    </row>
    <row r="60725" spans="15:15" x14ac:dyDescent="0.2">
      <c r="O60725" s="62"/>
    </row>
    <row r="60726" spans="15:15" x14ac:dyDescent="0.2">
      <c r="O60726" s="62"/>
    </row>
    <row r="60727" spans="15:15" x14ac:dyDescent="0.2">
      <c r="O60727" s="62"/>
    </row>
    <row r="60728" spans="15:15" x14ac:dyDescent="0.2">
      <c r="O60728" s="62"/>
    </row>
    <row r="60729" spans="15:15" x14ac:dyDescent="0.2">
      <c r="O60729" s="62"/>
    </row>
    <row r="60730" spans="15:15" x14ac:dyDescent="0.2">
      <c r="O60730" s="62"/>
    </row>
    <row r="60731" spans="15:15" x14ac:dyDescent="0.2">
      <c r="O60731" s="62"/>
    </row>
    <row r="60732" spans="15:15" x14ac:dyDescent="0.2">
      <c r="O60732" s="62"/>
    </row>
    <row r="60733" spans="15:15" x14ac:dyDescent="0.2">
      <c r="O60733" s="62"/>
    </row>
    <row r="60734" spans="15:15" x14ac:dyDescent="0.2">
      <c r="O60734" s="62"/>
    </row>
    <row r="60735" spans="15:15" x14ac:dyDescent="0.2">
      <c r="O60735" s="62"/>
    </row>
    <row r="60736" spans="15:15" x14ac:dyDescent="0.2">
      <c r="O60736" s="62"/>
    </row>
    <row r="60737" spans="15:15" x14ac:dyDescent="0.2">
      <c r="O60737" s="62"/>
    </row>
    <row r="60738" spans="15:15" x14ac:dyDescent="0.2">
      <c r="O60738" s="62"/>
    </row>
    <row r="60739" spans="15:15" x14ac:dyDescent="0.2">
      <c r="O60739" s="62"/>
    </row>
    <row r="60740" spans="15:15" x14ac:dyDescent="0.2">
      <c r="O60740" s="62"/>
    </row>
    <row r="60741" spans="15:15" x14ac:dyDescent="0.2">
      <c r="O60741" s="62"/>
    </row>
    <row r="60742" spans="15:15" x14ac:dyDescent="0.2">
      <c r="O60742" s="62"/>
    </row>
    <row r="60743" spans="15:15" x14ac:dyDescent="0.2">
      <c r="O60743" s="62"/>
    </row>
    <row r="60744" spans="15:15" x14ac:dyDescent="0.2">
      <c r="O60744" s="62"/>
    </row>
    <row r="60745" spans="15:15" x14ac:dyDescent="0.2">
      <c r="O60745" s="62"/>
    </row>
    <row r="60746" spans="15:15" x14ac:dyDescent="0.2">
      <c r="O60746" s="62"/>
    </row>
    <row r="60747" spans="15:15" x14ac:dyDescent="0.2">
      <c r="O60747" s="62"/>
    </row>
    <row r="60748" spans="15:15" x14ac:dyDescent="0.2">
      <c r="O60748" s="62"/>
    </row>
    <row r="60749" spans="15:15" x14ac:dyDescent="0.2">
      <c r="O60749" s="62"/>
    </row>
    <row r="60750" spans="15:15" x14ac:dyDescent="0.2">
      <c r="O60750" s="62"/>
    </row>
    <row r="60751" spans="15:15" x14ac:dyDescent="0.2">
      <c r="O60751" s="62"/>
    </row>
    <row r="60752" spans="15:15" x14ac:dyDescent="0.2">
      <c r="O60752" s="62"/>
    </row>
    <row r="60753" spans="15:15" x14ac:dyDescent="0.2">
      <c r="O60753" s="62"/>
    </row>
    <row r="60754" spans="15:15" x14ac:dyDescent="0.2">
      <c r="O60754" s="62"/>
    </row>
    <row r="60755" spans="15:15" x14ac:dyDescent="0.2">
      <c r="O60755" s="62"/>
    </row>
    <row r="60756" spans="15:15" x14ac:dyDescent="0.2">
      <c r="O60756" s="62"/>
    </row>
    <row r="60757" spans="15:15" x14ac:dyDescent="0.2">
      <c r="O60757" s="62"/>
    </row>
    <row r="60758" spans="15:15" x14ac:dyDescent="0.2">
      <c r="O60758" s="62"/>
    </row>
    <row r="60759" spans="15:15" x14ac:dyDescent="0.2">
      <c r="O60759" s="62"/>
    </row>
    <row r="60760" spans="15:15" x14ac:dyDescent="0.2">
      <c r="O60760" s="62"/>
    </row>
    <row r="60761" spans="15:15" x14ac:dyDescent="0.2">
      <c r="O60761" s="62"/>
    </row>
    <row r="60762" spans="15:15" x14ac:dyDescent="0.2">
      <c r="O60762" s="62"/>
    </row>
    <row r="60763" spans="15:15" x14ac:dyDescent="0.2">
      <c r="O60763" s="62"/>
    </row>
    <row r="60764" spans="15:15" x14ac:dyDescent="0.2">
      <c r="O60764" s="62"/>
    </row>
    <row r="60765" spans="15:15" x14ac:dyDescent="0.2">
      <c r="O60765" s="62"/>
    </row>
    <row r="60766" spans="15:15" x14ac:dyDescent="0.2">
      <c r="O60766" s="62"/>
    </row>
    <row r="60767" spans="15:15" x14ac:dyDescent="0.2">
      <c r="O60767" s="62"/>
    </row>
    <row r="60768" spans="15:15" x14ac:dyDescent="0.2">
      <c r="O60768" s="62"/>
    </row>
    <row r="60769" spans="15:15" x14ac:dyDescent="0.2">
      <c r="O60769" s="62"/>
    </row>
    <row r="60770" spans="15:15" x14ac:dyDescent="0.2">
      <c r="O60770" s="62"/>
    </row>
    <row r="60771" spans="15:15" x14ac:dyDescent="0.2">
      <c r="O60771" s="62"/>
    </row>
    <row r="60772" spans="15:15" x14ac:dyDescent="0.2">
      <c r="O60772" s="62"/>
    </row>
    <row r="60773" spans="15:15" x14ac:dyDescent="0.2">
      <c r="O60773" s="62"/>
    </row>
    <row r="60774" spans="15:15" x14ac:dyDescent="0.2">
      <c r="O60774" s="62"/>
    </row>
    <row r="60775" spans="15:15" x14ac:dyDescent="0.2">
      <c r="O60775" s="62"/>
    </row>
    <row r="60776" spans="15:15" x14ac:dyDescent="0.2">
      <c r="O60776" s="62"/>
    </row>
    <row r="60777" spans="15:15" x14ac:dyDescent="0.2">
      <c r="O60777" s="62"/>
    </row>
    <row r="60778" spans="15:15" x14ac:dyDescent="0.2">
      <c r="O60778" s="62"/>
    </row>
    <row r="60779" spans="15:15" x14ac:dyDescent="0.2">
      <c r="O60779" s="62"/>
    </row>
    <row r="60780" spans="15:15" x14ac:dyDescent="0.2">
      <c r="O60780" s="62"/>
    </row>
    <row r="60781" spans="15:15" x14ac:dyDescent="0.2">
      <c r="O60781" s="62"/>
    </row>
    <row r="60782" spans="15:15" x14ac:dyDescent="0.2">
      <c r="O60782" s="62"/>
    </row>
    <row r="60783" spans="15:15" x14ac:dyDescent="0.2">
      <c r="O60783" s="62"/>
    </row>
    <row r="60784" spans="15:15" x14ac:dyDescent="0.2">
      <c r="O60784" s="62"/>
    </row>
    <row r="60785" spans="15:15" x14ac:dyDescent="0.2">
      <c r="O60785" s="62"/>
    </row>
    <row r="60786" spans="15:15" x14ac:dyDescent="0.2">
      <c r="O60786" s="62"/>
    </row>
    <row r="60787" spans="15:15" x14ac:dyDescent="0.2">
      <c r="O60787" s="62"/>
    </row>
    <row r="60788" spans="15:15" x14ac:dyDescent="0.2">
      <c r="O60788" s="62"/>
    </row>
    <row r="60789" spans="15:15" x14ac:dyDescent="0.2">
      <c r="O60789" s="62"/>
    </row>
    <row r="60790" spans="15:15" x14ac:dyDescent="0.2">
      <c r="O60790" s="62"/>
    </row>
    <row r="60791" spans="15:15" x14ac:dyDescent="0.2">
      <c r="O60791" s="62"/>
    </row>
    <row r="60792" spans="15:15" x14ac:dyDescent="0.2">
      <c r="O60792" s="62"/>
    </row>
    <row r="60793" spans="15:15" x14ac:dyDescent="0.2">
      <c r="O60793" s="62"/>
    </row>
    <row r="60794" spans="15:15" x14ac:dyDescent="0.2">
      <c r="O60794" s="62"/>
    </row>
    <row r="60795" spans="15:15" x14ac:dyDescent="0.2">
      <c r="O60795" s="62"/>
    </row>
    <row r="60796" spans="15:15" x14ac:dyDescent="0.2">
      <c r="O60796" s="62"/>
    </row>
    <row r="60797" spans="15:15" x14ac:dyDescent="0.2">
      <c r="O60797" s="62"/>
    </row>
    <row r="60798" spans="15:15" x14ac:dyDescent="0.2">
      <c r="O60798" s="62"/>
    </row>
    <row r="60799" spans="15:15" x14ac:dyDescent="0.2">
      <c r="O60799" s="62"/>
    </row>
    <row r="60800" spans="15:15" x14ac:dyDescent="0.2">
      <c r="O60800" s="62"/>
    </row>
    <row r="60801" spans="15:15" x14ac:dyDescent="0.2">
      <c r="O60801" s="62"/>
    </row>
    <row r="60802" spans="15:15" x14ac:dyDescent="0.2">
      <c r="O60802" s="62"/>
    </row>
    <row r="60803" spans="15:15" x14ac:dyDescent="0.2">
      <c r="O60803" s="62"/>
    </row>
    <row r="60804" spans="15:15" x14ac:dyDescent="0.2">
      <c r="O60804" s="62"/>
    </row>
    <row r="60805" spans="15:15" x14ac:dyDescent="0.2">
      <c r="O60805" s="62"/>
    </row>
    <row r="60806" spans="15:15" x14ac:dyDescent="0.2">
      <c r="O60806" s="62"/>
    </row>
    <row r="60807" spans="15:15" x14ac:dyDescent="0.2">
      <c r="O60807" s="62"/>
    </row>
    <row r="60808" spans="15:15" x14ac:dyDescent="0.2">
      <c r="O60808" s="62"/>
    </row>
    <row r="60809" spans="15:15" x14ac:dyDescent="0.2">
      <c r="O60809" s="62"/>
    </row>
    <row r="60810" spans="15:15" x14ac:dyDescent="0.2">
      <c r="O60810" s="62"/>
    </row>
    <row r="60811" spans="15:15" x14ac:dyDescent="0.2">
      <c r="O60811" s="62"/>
    </row>
    <row r="60812" spans="15:15" x14ac:dyDescent="0.2">
      <c r="O60812" s="62"/>
    </row>
    <row r="60813" spans="15:15" x14ac:dyDescent="0.2">
      <c r="O60813" s="62"/>
    </row>
    <row r="60814" spans="15:15" x14ac:dyDescent="0.2">
      <c r="O60814" s="62"/>
    </row>
    <row r="60815" spans="15:15" x14ac:dyDescent="0.2">
      <c r="O60815" s="62"/>
    </row>
    <row r="60816" spans="15:15" x14ac:dyDescent="0.2">
      <c r="O60816" s="62"/>
    </row>
    <row r="60817" spans="15:15" x14ac:dyDescent="0.2">
      <c r="O60817" s="62"/>
    </row>
    <row r="60818" spans="15:15" x14ac:dyDescent="0.2">
      <c r="O60818" s="62"/>
    </row>
    <row r="60819" spans="15:15" x14ac:dyDescent="0.2">
      <c r="O60819" s="62"/>
    </row>
    <row r="60820" spans="15:15" x14ac:dyDescent="0.2">
      <c r="O60820" s="62"/>
    </row>
    <row r="60821" spans="15:15" x14ac:dyDescent="0.2">
      <c r="O60821" s="62"/>
    </row>
    <row r="60822" spans="15:15" x14ac:dyDescent="0.2">
      <c r="O60822" s="62"/>
    </row>
    <row r="60823" spans="15:15" x14ac:dyDescent="0.2">
      <c r="O60823" s="62"/>
    </row>
    <row r="60824" spans="15:15" x14ac:dyDescent="0.2">
      <c r="O60824" s="62"/>
    </row>
    <row r="60825" spans="15:15" x14ac:dyDescent="0.2">
      <c r="O60825" s="62"/>
    </row>
    <row r="60826" spans="15:15" x14ac:dyDescent="0.2">
      <c r="O60826" s="62"/>
    </row>
    <row r="60827" spans="15:15" x14ac:dyDescent="0.2">
      <c r="O60827" s="62"/>
    </row>
    <row r="60828" spans="15:15" x14ac:dyDescent="0.2">
      <c r="O60828" s="62"/>
    </row>
    <row r="60829" spans="15:15" x14ac:dyDescent="0.2">
      <c r="O60829" s="62"/>
    </row>
    <row r="60830" spans="15:15" x14ac:dyDescent="0.2">
      <c r="O60830" s="62"/>
    </row>
    <row r="60831" spans="15:15" x14ac:dyDescent="0.2">
      <c r="O60831" s="62"/>
    </row>
    <row r="60832" spans="15:15" x14ac:dyDescent="0.2">
      <c r="O60832" s="62"/>
    </row>
    <row r="60833" spans="15:15" x14ac:dyDescent="0.2">
      <c r="O60833" s="62"/>
    </row>
    <row r="60834" spans="15:15" x14ac:dyDescent="0.2">
      <c r="O60834" s="62"/>
    </row>
    <row r="60835" spans="15:15" x14ac:dyDescent="0.2">
      <c r="O60835" s="62"/>
    </row>
    <row r="60836" spans="15:15" x14ac:dyDescent="0.2">
      <c r="O60836" s="62"/>
    </row>
    <row r="60837" spans="15:15" x14ac:dyDescent="0.2">
      <c r="O60837" s="62"/>
    </row>
    <row r="60838" spans="15:15" x14ac:dyDescent="0.2">
      <c r="O60838" s="62"/>
    </row>
    <row r="60839" spans="15:15" x14ac:dyDescent="0.2">
      <c r="O60839" s="62"/>
    </row>
    <row r="60840" spans="15:15" x14ac:dyDescent="0.2">
      <c r="O60840" s="62"/>
    </row>
    <row r="60841" spans="15:15" x14ac:dyDescent="0.2">
      <c r="O60841" s="62"/>
    </row>
    <row r="60842" spans="15:15" x14ac:dyDescent="0.2">
      <c r="O60842" s="62"/>
    </row>
    <row r="60843" spans="15:15" x14ac:dyDescent="0.2">
      <c r="O60843" s="62"/>
    </row>
    <row r="60844" spans="15:15" x14ac:dyDescent="0.2">
      <c r="O60844" s="62"/>
    </row>
    <row r="60845" spans="15:15" x14ac:dyDescent="0.2">
      <c r="O60845" s="62"/>
    </row>
    <row r="60846" spans="15:15" x14ac:dyDescent="0.2">
      <c r="O60846" s="62"/>
    </row>
    <row r="60847" spans="15:15" x14ac:dyDescent="0.2">
      <c r="O60847" s="62"/>
    </row>
    <row r="60848" spans="15:15" x14ac:dyDescent="0.2">
      <c r="O60848" s="62"/>
    </row>
    <row r="60849" spans="15:15" x14ac:dyDescent="0.2">
      <c r="O60849" s="62"/>
    </row>
    <row r="60850" spans="15:15" x14ac:dyDescent="0.2">
      <c r="O60850" s="62"/>
    </row>
    <row r="60851" spans="15:15" x14ac:dyDescent="0.2">
      <c r="O60851" s="62"/>
    </row>
    <row r="60852" spans="15:15" x14ac:dyDescent="0.2">
      <c r="O60852" s="62"/>
    </row>
    <row r="60853" spans="15:15" x14ac:dyDescent="0.2">
      <c r="O60853" s="62"/>
    </row>
    <row r="60854" spans="15:15" x14ac:dyDescent="0.2">
      <c r="O60854" s="62"/>
    </row>
    <row r="60855" spans="15:15" x14ac:dyDescent="0.2">
      <c r="O60855" s="62"/>
    </row>
    <row r="60856" spans="15:15" x14ac:dyDescent="0.2">
      <c r="O60856" s="62"/>
    </row>
    <row r="60857" spans="15:15" x14ac:dyDescent="0.2">
      <c r="O60857" s="62"/>
    </row>
    <row r="60858" spans="15:15" x14ac:dyDescent="0.2">
      <c r="O60858" s="62"/>
    </row>
    <row r="60859" spans="15:15" x14ac:dyDescent="0.2">
      <c r="O60859" s="62"/>
    </row>
    <row r="60860" spans="15:15" x14ac:dyDescent="0.2">
      <c r="O60860" s="62"/>
    </row>
    <row r="60861" spans="15:15" x14ac:dyDescent="0.2">
      <c r="O60861" s="62"/>
    </row>
    <row r="60862" spans="15:15" x14ac:dyDescent="0.2">
      <c r="O60862" s="62"/>
    </row>
    <row r="60863" spans="15:15" x14ac:dyDescent="0.2">
      <c r="O60863" s="62"/>
    </row>
    <row r="60864" spans="15:15" x14ac:dyDescent="0.2">
      <c r="O60864" s="62"/>
    </row>
    <row r="60865" spans="15:15" x14ac:dyDescent="0.2">
      <c r="O60865" s="62"/>
    </row>
    <row r="60866" spans="15:15" x14ac:dyDescent="0.2">
      <c r="O60866" s="62"/>
    </row>
    <row r="60867" spans="15:15" x14ac:dyDescent="0.2">
      <c r="O60867" s="62"/>
    </row>
    <row r="60868" spans="15:15" x14ac:dyDescent="0.2">
      <c r="O60868" s="62"/>
    </row>
    <row r="60869" spans="15:15" x14ac:dyDescent="0.2">
      <c r="O60869" s="62"/>
    </row>
    <row r="60870" spans="15:15" x14ac:dyDescent="0.2">
      <c r="O60870" s="62"/>
    </row>
    <row r="60871" spans="15:15" x14ac:dyDescent="0.2">
      <c r="O60871" s="62"/>
    </row>
    <row r="60872" spans="15:15" x14ac:dyDescent="0.2">
      <c r="O60872" s="62"/>
    </row>
    <row r="60873" spans="15:15" x14ac:dyDescent="0.2">
      <c r="O60873" s="62"/>
    </row>
    <row r="60874" spans="15:15" x14ac:dyDescent="0.2">
      <c r="O60874" s="62"/>
    </row>
    <row r="60875" spans="15:15" x14ac:dyDescent="0.2">
      <c r="O60875" s="62"/>
    </row>
    <row r="60876" spans="15:15" x14ac:dyDescent="0.2">
      <c r="O60876" s="62"/>
    </row>
    <row r="60877" spans="15:15" x14ac:dyDescent="0.2">
      <c r="O60877" s="62"/>
    </row>
    <row r="60878" spans="15:15" x14ac:dyDescent="0.2">
      <c r="O60878" s="62"/>
    </row>
    <row r="60879" spans="15:15" x14ac:dyDescent="0.2">
      <c r="O60879" s="62"/>
    </row>
    <row r="60880" spans="15:15" x14ac:dyDescent="0.2">
      <c r="O60880" s="62"/>
    </row>
    <row r="60881" spans="15:15" x14ac:dyDescent="0.2">
      <c r="O60881" s="62"/>
    </row>
    <row r="60882" spans="15:15" x14ac:dyDescent="0.2">
      <c r="O60882" s="62"/>
    </row>
    <row r="60883" spans="15:15" x14ac:dyDescent="0.2">
      <c r="O60883" s="62"/>
    </row>
    <row r="60884" spans="15:15" x14ac:dyDescent="0.2">
      <c r="O60884" s="62"/>
    </row>
    <row r="60885" spans="15:15" x14ac:dyDescent="0.2">
      <c r="O60885" s="62"/>
    </row>
    <row r="60886" spans="15:15" x14ac:dyDescent="0.2">
      <c r="O60886" s="62"/>
    </row>
    <row r="60887" spans="15:15" x14ac:dyDescent="0.2">
      <c r="O60887" s="62"/>
    </row>
    <row r="60888" spans="15:15" x14ac:dyDescent="0.2">
      <c r="O60888" s="62"/>
    </row>
    <row r="60889" spans="15:15" x14ac:dyDescent="0.2">
      <c r="O60889" s="62"/>
    </row>
    <row r="60890" spans="15:15" x14ac:dyDescent="0.2">
      <c r="O60890" s="62"/>
    </row>
    <row r="60891" spans="15:15" x14ac:dyDescent="0.2">
      <c r="O60891" s="62"/>
    </row>
    <row r="60892" spans="15:15" x14ac:dyDescent="0.2">
      <c r="O60892" s="62"/>
    </row>
    <row r="60893" spans="15:15" x14ac:dyDescent="0.2">
      <c r="O60893" s="62"/>
    </row>
    <row r="60894" spans="15:15" x14ac:dyDescent="0.2">
      <c r="O60894" s="62"/>
    </row>
    <row r="60895" spans="15:15" x14ac:dyDescent="0.2">
      <c r="O60895" s="62"/>
    </row>
    <row r="60896" spans="15:15" x14ac:dyDescent="0.2">
      <c r="O60896" s="62"/>
    </row>
    <row r="60897" spans="15:15" x14ac:dyDescent="0.2">
      <c r="O60897" s="62"/>
    </row>
    <row r="60898" spans="15:15" x14ac:dyDescent="0.2">
      <c r="O60898" s="62"/>
    </row>
    <row r="60899" spans="15:15" x14ac:dyDescent="0.2">
      <c r="O60899" s="62"/>
    </row>
    <row r="60900" spans="15:15" x14ac:dyDescent="0.2">
      <c r="O60900" s="62"/>
    </row>
    <row r="60901" spans="15:15" x14ac:dyDescent="0.2">
      <c r="O60901" s="62"/>
    </row>
    <row r="60902" spans="15:15" x14ac:dyDescent="0.2">
      <c r="O60902" s="62"/>
    </row>
    <row r="60903" spans="15:15" x14ac:dyDescent="0.2">
      <c r="O60903" s="62"/>
    </row>
    <row r="60904" spans="15:15" x14ac:dyDescent="0.2">
      <c r="O60904" s="62"/>
    </row>
    <row r="60905" spans="15:15" x14ac:dyDescent="0.2">
      <c r="O60905" s="62"/>
    </row>
    <row r="60906" spans="15:15" x14ac:dyDescent="0.2">
      <c r="O60906" s="62"/>
    </row>
    <row r="60907" spans="15:15" x14ac:dyDescent="0.2">
      <c r="O60907" s="62"/>
    </row>
    <row r="60908" spans="15:15" x14ac:dyDescent="0.2">
      <c r="O60908" s="62"/>
    </row>
    <row r="60909" spans="15:15" x14ac:dyDescent="0.2">
      <c r="O60909" s="62"/>
    </row>
    <row r="60910" spans="15:15" x14ac:dyDescent="0.2">
      <c r="O60910" s="62"/>
    </row>
    <row r="60911" spans="15:15" x14ac:dyDescent="0.2">
      <c r="O60911" s="62"/>
    </row>
    <row r="60912" spans="15:15" x14ac:dyDescent="0.2">
      <c r="O60912" s="62"/>
    </row>
    <row r="60913" spans="15:15" x14ac:dyDescent="0.2">
      <c r="O60913" s="62"/>
    </row>
    <row r="60914" spans="15:15" x14ac:dyDescent="0.2">
      <c r="O60914" s="62"/>
    </row>
    <row r="60915" spans="15:15" x14ac:dyDescent="0.2">
      <c r="O60915" s="62"/>
    </row>
    <row r="60916" spans="15:15" x14ac:dyDescent="0.2">
      <c r="O60916" s="62"/>
    </row>
    <row r="60917" spans="15:15" x14ac:dyDescent="0.2">
      <c r="O60917" s="62"/>
    </row>
    <row r="60918" spans="15:15" x14ac:dyDescent="0.2">
      <c r="O60918" s="62"/>
    </row>
    <row r="60919" spans="15:15" x14ac:dyDescent="0.2">
      <c r="O60919" s="62"/>
    </row>
    <row r="60920" spans="15:15" x14ac:dyDescent="0.2">
      <c r="O60920" s="62"/>
    </row>
    <row r="60921" spans="15:15" x14ac:dyDescent="0.2">
      <c r="O60921" s="62"/>
    </row>
    <row r="60922" spans="15:15" x14ac:dyDescent="0.2">
      <c r="O60922" s="62"/>
    </row>
    <row r="60923" spans="15:15" x14ac:dyDescent="0.2">
      <c r="O60923" s="62"/>
    </row>
    <row r="60924" spans="15:15" x14ac:dyDescent="0.2">
      <c r="O60924" s="62"/>
    </row>
    <row r="60925" spans="15:15" x14ac:dyDescent="0.2">
      <c r="O60925" s="62"/>
    </row>
    <row r="60926" spans="15:15" x14ac:dyDescent="0.2">
      <c r="O60926" s="62"/>
    </row>
    <row r="60927" spans="15:15" x14ac:dyDescent="0.2">
      <c r="O60927" s="62"/>
    </row>
    <row r="60928" spans="15:15" x14ac:dyDescent="0.2">
      <c r="O60928" s="62"/>
    </row>
    <row r="60929" spans="15:15" x14ac:dyDescent="0.2">
      <c r="O60929" s="62"/>
    </row>
    <row r="60930" spans="15:15" x14ac:dyDescent="0.2">
      <c r="O60930" s="62"/>
    </row>
    <row r="60931" spans="15:15" x14ac:dyDescent="0.2">
      <c r="O60931" s="62"/>
    </row>
    <row r="60932" spans="15:15" x14ac:dyDescent="0.2">
      <c r="O60932" s="62"/>
    </row>
    <row r="60933" spans="15:15" x14ac:dyDescent="0.2">
      <c r="O60933" s="62"/>
    </row>
    <row r="60934" spans="15:15" x14ac:dyDescent="0.2">
      <c r="O60934" s="62"/>
    </row>
    <row r="60935" spans="15:15" x14ac:dyDescent="0.2">
      <c r="O60935" s="62"/>
    </row>
    <row r="60936" spans="15:15" x14ac:dyDescent="0.2">
      <c r="O60936" s="62"/>
    </row>
    <row r="60937" spans="15:15" x14ac:dyDescent="0.2">
      <c r="O60937" s="62"/>
    </row>
    <row r="60938" spans="15:15" x14ac:dyDescent="0.2">
      <c r="O60938" s="62"/>
    </row>
    <row r="60939" spans="15:15" x14ac:dyDescent="0.2">
      <c r="O60939" s="62"/>
    </row>
    <row r="60940" spans="15:15" x14ac:dyDescent="0.2">
      <c r="O60940" s="62"/>
    </row>
    <row r="60941" spans="15:15" x14ac:dyDescent="0.2">
      <c r="O60941" s="62"/>
    </row>
    <row r="60942" spans="15:15" x14ac:dyDescent="0.2">
      <c r="O60942" s="62"/>
    </row>
    <row r="60943" spans="15:15" x14ac:dyDescent="0.2">
      <c r="O60943" s="62"/>
    </row>
    <row r="60944" spans="15:15" x14ac:dyDescent="0.2">
      <c r="O60944" s="62"/>
    </row>
    <row r="60945" spans="15:15" x14ac:dyDescent="0.2">
      <c r="O60945" s="62"/>
    </row>
    <row r="60946" spans="15:15" x14ac:dyDescent="0.2">
      <c r="O60946" s="62"/>
    </row>
    <row r="60947" spans="15:15" x14ac:dyDescent="0.2">
      <c r="O60947" s="62"/>
    </row>
    <row r="60948" spans="15:15" x14ac:dyDescent="0.2">
      <c r="O60948" s="62"/>
    </row>
    <row r="60949" spans="15:15" x14ac:dyDescent="0.2">
      <c r="O60949" s="62"/>
    </row>
    <row r="60950" spans="15:15" x14ac:dyDescent="0.2">
      <c r="O60950" s="62"/>
    </row>
    <row r="60951" spans="15:15" x14ac:dyDescent="0.2">
      <c r="O60951" s="62"/>
    </row>
    <row r="60952" spans="15:15" x14ac:dyDescent="0.2">
      <c r="O60952" s="62"/>
    </row>
    <row r="60953" spans="15:15" x14ac:dyDescent="0.2">
      <c r="O60953" s="62"/>
    </row>
    <row r="60954" spans="15:15" x14ac:dyDescent="0.2">
      <c r="O60954" s="62"/>
    </row>
    <row r="60955" spans="15:15" x14ac:dyDescent="0.2">
      <c r="O60955" s="62"/>
    </row>
    <row r="60956" spans="15:15" x14ac:dyDescent="0.2">
      <c r="O60956" s="62"/>
    </row>
    <row r="60957" spans="15:15" x14ac:dyDescent="0.2">
      <c r="O60957" s="62"/>
    </row>
    <row r="60958" spans="15:15" x14ac:dyDescent="0.2">
      <c r="O60958" s="62"/>
    </row>
    <row r="60959" spans="15:15" x14ac:dyDescent="0.2">
      <c r="O60959" s="62"/>
    </row>
    <row r="60960" spans="15:15" x14ac:dyDescent="0.2">
      <c r="O60960" s="62"/>
    </row>
    <row r="60961" spans="15:15" x14ac:dyDescent="0.2">
      <c r="O60961" s="62"/>
    </row>
    <row r="60962" spans="15:15" x14ac:dyDescent="0.2">
      <c r="O60962" s="62"/>
    </row>
    <row r="60963" spans="15:15" x14ac:dyDescent="0.2">
      <c r="O60963" s="62"/>
    </row>
    <row r="60964" spans="15:15" x14ac:dyDescent="0.2">
      <c r="O60964" s="62"/>
    </row>
    <row r="60965" spans="15:15" x14ac:dyDescent="0.2">
      <c r="O60965" s="62"/>
    </row>
    <row r="60966" spans="15:15" x14ac:dyDescent="0.2">
      <c r="O60966" s="62"/>
    </row>
    <row r="60967" spans="15:15" x14ac:dyDescent="0.2">
      <c r="O60967" s="62"/>
    </row>
    <row r="60968" spans="15:15" x14ac:dyDescent="0.2">
      <c r="O60968" s="62"/>
    </row>
    <row r="60969" spans="15:15" x14ac:dyDescent="0.2">
      <c r="O60969" s="62"/>
    </row>
    <row r="60970" spans="15:15" x14ac:dyDescent="0.2">
      <c r="O60970" s="62"/>
    </row>
    <row r="60971" spans="15:15" x14ac:dyDescent="0.2">
      <c r="O60971" s="62"/>
    </row>
    <row r="60972" spans="15:15" x14ac:dyDescent="0.2">
      <c r="O60972" s="62"/>
    </row>
    <row r="60973" spans="15:15" x14ac:dyDescent="0.2">
      <c r="O60973" s="62"/>
    </row>
    <row r="60974" spans="15:15" x14ac:dyDescent="0.2">
      <c r="O60974" s="62"/>
    </row>
    <row r="60975" spans="15:15" x14ac:dyDescent="0.2">
      <c r="O60975" s="62"/>
    </row>
    <row r="60976" spans="15:15" x14ac:dyDescent="0.2">
      <c r="O60976" s="62"/>
    </row>
    <row r="60977" spans="15:15" x14ac:dyDescent="0.2">
      <c r="O60977" s="62"/>
    </row>
    <row r="60978" spans="15:15" x14ac:dyDescent="0.2">
      <c r="O60978" s="62"/>
    </row>
    <row r="60979" spans="15:15" x14ac:dyDescent="0.2">
      <c r="O60979" s="62"/>
    </row>
    <row r="60980" spans="15:15" x14ac:dyDescent="0.2">
      <c r="O60980" s="62"/>
    </row>
    <row r="60981" spans="15:15" x14ac:dyDescent="0.2">
      <c r="O60981" s="62"/>
    </row>
    <row r="60982" spans="15:15" x14ac:dyDescent="0.2">
      <c r="O60982" s="62"/>
    </row>
    <row r="60983" spans="15:15" x14ac:dyDescent="0.2">
      <c r="O60983" s="62"/>
    </row>
    <row r="60984" spans="15:15" x14ac:dyDescent="0.2">
      <c r="O60984" s="62"/>
    </row>
    <row r="60985" spans="15:15" x14ac:dyDescent="0.2">
      <c r="O60985" s="62"/>
    </row>
    <row r="60986" spans="15:15" x14ac:dyDescent="0.2">
      <c r="O60986" s="62"/>
    </row>
    <row r="60987" spans="15:15" x14ac:dyDescent="0.2">
      <c r="O60987" s="62"/>
    </row>
    <row r="60988" spans="15:15" x14ac:dyDescent="0.2">
      <c r="O60988" s="62"/>
    </row>
    <row r="60989" spans="15:15" x14ac:dyDescent="0.2">
      <c r="O60989" s="62"/>
    </row>
    <row r="60990" spans="15:15" x14ac:dyDescent="0.2">
      <c r="O60990" s="62"/>
    </row>
    <row r="60991" spans="15:15" x14ac:dyDescent="0.2">
      <c r="O60991" s="62"/>
    </row>
    <row r="60992" spans="15:15" x14ac:dyDescent="0.2">
      <c r="O60992" s="62"/>
    </row>
    <row r="60993" spans="15:15" x14ac:dyDescent="0.2">
      <c r="O60993" s="62"/>
    </row>
    <row r="60994" spans="15:15" x14ac:dyDescent="0.2">
      <c r="O60994" s="62"/>
    </row>
    <row r="60995" spans="15:15" x14ac:dyDescent="0.2">
      <c r="O60995" s="62"/>
    </row>
    <row r="60996" spans="15:15" x14ac:dyDescent="0.2">
      <c r="O60996" s="62"/>
    </row>
    <row r="60997" spans="15:15" x14ac:dyDescent="0.2">
      <c r="O60997" s="62"/>
    </row>
    <row r="60998" spans="15:15" x14ac:dyDescent="0.2">
      <c r="O60998" s="62"/>
    </row>
    <row r="60999" spans="15:15" x14ac:dyDescent="0.2">
      <c r="O60999" s="62"/>
    </row>
    <row r="61000" spans="15:15" x14ac:dyDescent="0.2">
      <c r="O61000" s="62"/>
    </row>
    <row r="61001" spans="15:15" x14ac:dyDescent="0.2">
      <c r="O61001" s="62"/>
    </row>
    <row r="61002" spans="15:15" x14ac:dyDescent="0.2">
      <c r="O61002" s="62"/>
    </row>
    <row r="61003" spans="15:15" x14ac:dyDescent="0.2">
      <c r="O61003" s="62"/>
    </row>
    <row r="61004" spans="15:15" x14ac:dyDescent="0.2">
      <c r="O61004" s="62"/>
    </row>
    <row r="61005" spans="15:15" x14ac:dyDescent="0.2">
      <c r="O61005" s="62"/>
    </row>
    <row r="61006" spans="15:15" x14ac:dyDescent="0.2">
      <c r="O61006" s="62"/>
    </row>
    <row r="61007" spans="15:15" x14ac:dyDescent="0.2">
      <c r="O61007" s="62"/>
    </row>
    <row r="61008" spans="15:15" x14ac:dyDescent="0.2">
      <c r="O61008" s="62"/>
    </row>
    <row r="61009" spans="15:15" x14ac:dyDescent="0.2">
      <c r="O61009" s="62"/>
    </row>
    <row r="61010" spans="15:15" x14ac:dyDescent="0.2">
      <c r="O61010" s="62"/>
    </row>
    <row r="61011" spans="15:15" x14ac:dyDescent="0.2">
      <c r="O61011" s="62"/>
    </row>
    <row r="61012" spans="15:15" x14ac:dyDescent="0.2">
      <c r="O61012" s="62"/>
    </row>
    <row r="61013" spans="15:15" x14ac:dyDescent="0.2">
      <c r="O61013" s="62"/>
    </row>
    <row r="61014" spans="15:15" x14ac:dyDescent="0.2">
      <c r="O61014" s="62"/>
    </row>
    <row r="61015" spans="15:15" x14ac:dyDescent="0.2">
      <c r="O61015" s="62"/>
    </row>
    <row r="61016" spans="15:15" x14ac:dyDescent="0.2">
      <c r="O61016" s="62"/>
    </row>
    <row r="61017" spans="15:15" x14ac:dyDescent="0.2">
      <c r="O61017" s="62"/>
    </row>
    <row r="61018" spans="15:15" x14ac:dyDescent="0.2">
      <c r="O61018" s="62"/>
    </row>
    <row r="61019" spans="15:15" x14ac:dyDescent="0.2">
      <c r="O61019" s="62"/>
    </row>
    <row r="61020" spans="15:15" x14ac:dyDescent="0.2">
      <c r="O61020" s="62"/>
    </row>
    <row r="61021" spans="15:15" x14ac:dyDescent="0.2">
      <c r="O61021" s="62"/>
    </row>
    <row r="61022" spans="15:15" x14ac:dyDescent="0.2">
      <c r="O61022" s="62"/>
    </row>
    <row r="61023" spans="15:15" x14ac:dyDescent="0.2">
      <c r="O61023" s="62"/>
    </row>
    <row r="61024" spans="15:15" x14ac:dyDescent="0.2">
      <c r="O61024" s="62"/>
    </row>
    <row r="61025" spans="15:15" x14ac:dyDescent="0.2">
      <c r="O61025" s="62"/>
    </row>
    <row r="61026" spans="15:15" x14ac:dyDescent="0.2">
      <c r="O61026" s="62"/>
    </row>
    <row r="61027" spans="15:15" x14ac:dyDescent="0.2">
      <c r="O61027" s="62"/>
    </row>
    <row r="61028" spans="15:15" x14ac:dyDescent="0.2">
      <c r="O61028" s="62"/>
    </row>
    <row r="61029" spans="15:15" x14ac:dyDescent="0.2">
      <c r="O61029" s="62"/>
    </row>
    <row r="61030" spans="15:15" x14ac:dyDescent="0.2">
      <c r="O61030" s="62"/>
    </row>
    <row r="61031" spans="15:15" x14ac:dyDescent="0.2">
      <c r="O61031" s="62"/>
    </row>
    <row r="61032" spans="15:15" x14ac:dyDescent="0.2">
      <c r="O61032" s="62"/>
    </row>
    <row r="61033" spans="15:15" x14ac:dyDescent="0.2">
      <c r="O61033" s="62"/>
    </row>
    <row r="61034" spans="15:15" x14ac:dyDescent="0.2">
      <c r="O61034" s="62"/>
    </row>
    <row r="61035" spans="15:15" x14ac:dyDescent="0.2">
      <c r="O61035" s="62"/>
    </row>
    <row r="61036" spans="15:15" x14ac:dyDescent="0.2">
      <c r="O61036" s="62"/>
    </row>
    <row r="61037" spans="15:15" x14ac:dyDescent="0.2">
      <c r="O61037" s="62"/>
    </row>
    <row r="61038" spans="15:15" x14ac:dyDescent="0.2">
      <c r="O61038" s="62"/>
    </row>
    <row r="61039" spans="15:15" x14ac:dyDescent="0.2">
      <c r="O61039" s="62"/>
    </row>
    <row r="61040" spans="15:15" x14ac:dyDescent="0.2">
      <c r="O61040" s="62"/>
    </row>
    <row r="61041" spans="15:15" x14ac:dyDescent="0.2">
      <c r="O61041" s="62"/>
    </row>
    <row r="61042" spans="15:15" x14ac:dyDescent="0.2">
      <c r="O61042" s="62"/>
    </row>
    <row r="61043" spans="15:15" x14ac:dyDescent="0.2">
      <c r="O61043" s="62"/>
    </row>
    <row r="61044" spans="15:15" x14ac:dyDescent="0.2">
      <c r="O61044" s="62"/>
    </row>
    <row r="61045" spans="15:15" x14ac:dyDescent="0.2">
      <c r="O61045" s="62"/>
    </row>
    <row r="61046" spans="15:15" x14ac:dyDescent="0.2">
      <c r="O61046" s="62"/>
    </row>
    <row r="61047" spans="15:15" x14ac:dyDescent="0.2">
      <c r="O61047" s="62"/>
    </row>
    <row r="61048" spans="15:15" x14ac:dyDescent="0.2">
      <c r="O61048" s="62"/>
    </row>
    <row r="61049" spans="15:15" x14ac:dyDescent="0.2">
      <c r="O61049" s="62"/>
    </row>
    <row r="61050" spans="15:15" x14ac:dyDescent="0.2">
      <c r="O61050" s="62"/>
    </row>
    <row r="61051" spans="15:15" x14ac:dyDescent="0.2">
      <c r="O61051" s="62"/>
    </row>
    <row r="61052" spans="15:15" x14ac:dyDescent="0.2">
      <c r="O61052" s="62"/>
    </row>
    <row r="61053" spans="15:15" x14ac:dyDescent="0.2">
      <c r="O61053" s="62"/>
    </row>
    <row r="61054" spans="15:15" x14ac:dyDescent="0.2">
      <c r="O61054" s="62"/>
    </row>
    <row r="61055" spans="15:15" x14ac:dyDescent="0.2">
      <c r="O61055" s="62"/>
    </row>
    <row r="61056" spans="15:15" x14ac:dyDescent="0.2">
      <c r="O61056" s="62"/>
    </row>
    <row r="61057" spans="15:15" x14ac:dyDescent="0.2">
      <c r="O61057" s="62"/>
    </row>
    <row r="61058" spans="15:15" x14ac:dyDescent="0.2">
      <c r="O61058" s="62"/>
    </row>
    <row r="61059" spans="15:15" x14ac:dyDescent="0.2">
      <c r="O61059" s="62"/>
    </row>
    <row r="61060" spans="15:15" x14ac:dyDescent="0.2">
      <c r="O61060" s="62"/>
    </row>
    <row r="61061" spans="15:15" x14ac:dyDescent="0.2">
      <c r="O61061" s="62"/>
    </row>
    <row r="61062" spans="15:15" x14ac:dyDescent="0.2">
      <c r="O61062" s="62"/>
    </row>
    <row r="61063" spans="15:15" x14ac:dyDescent="0.2">
      <c r="O61063" s="62"/>
    </row>
    <row r="61064" spans="15:15" x14ac:dyDescent="0.2">
      <c r="O61064" s="62"/>
    </row>
    <row r="61065" spans="15:15" x14ac:dyDescent="0.2">
      <c r="O61065" s="62"/>
    </row>
    <row r="61066" spans="15:15" x14ac:dyDescent="0.2">
      <c r="O61066" s="62"/>
    </row>
    <row r="61067" spans="15:15" x14ac:dyDescent="0.2">
      <c r="O61067" s="62"/>
    </row>
    <row r="61068" spans="15:15" x14ac:dyDescent="0.2">
      <c r="O61068" s="62"/>
    </row>
    <row r="61069" spans="15:15" x14ac:dyDescent="0.2">
      <c r="O61069" s="62"/>
    </row>
    <row r="61070" spans="15:15" x14ac:dyDescent="0.2">
      <c r="O61070" s="62"/>
    </row>
    <row r="61071" spans="15:15" x14ac:dyDescent="0.2">
      <c r="O61071" s="62"/>
    </row>
    <row r="61072" spans="15:15" x14ac:dyDescent="0.2">
      <c r="O61072" s="62"/>
    </row>
    <row r="61073" spans="15:15" x14ac:dyDescent="0.2">
      <c r="O61073" s="62"/>
    </row>
    <row r="61074" spans="15:15" x14ac:dyDescent="0.2">
      <c r="O61074" s="62"/>
    </row>
    <row r="61075" spans="15:15" x14ac:dyDescent="0.2">
      <c r="O61075" s="62"/>
    </row>
    <row r="61076" spans="15:15" x14ac:dyDescent="0.2">
      <c r="O61076" s="62"/>
    </row>
    <row r="61077" spans="15:15" x14ac:dyDescent="0.2">
      <c r="O61077" s="62"/>
    </row>
    <row r="61078" spans="15:15" x14ac:dyDescent="0.2">
      <c r="O61078" s="62"/>
    </row>
    <row r="61079" spans="15:15" x14ac:dyDescent="0.2">
      <c r="O61079" s="62"/>
    </row>
    <row r="61080" spans="15:15" x14ac:dyDescent="0.2">
      <c r="O61080" s="62"/>
    </row>
    <row r="61081" spans="15:15" x14ac:dyDescent="0.2">
      <c r="O61081" s="62"/>
    </row>
    <row r="61082" spans="15:15" x14ac:dyDescent="0.2">
      <c r="O61082" s="62"/>
    </row>
    <row r="61083" spans="15:15" x14ac:dyDescent="0.2">
      <c r="O61083" s="62"/>
    </row>
    <row r="61084" spans="15:15" x14ac:dyDescent="0.2">
      <c r="O61084" s="62"/>
    </row>
    <row r="61085" spans="15:15" x14ac:dyDescent="0.2">
      <c r="O61085" s="62"/>
    </row>
    <row r="61086" spans="15:15" x14ac:dyDescent="0.2">
      <c r="O61086" s="62"/>
    </row>
    <row r="61087" spans="15:15" x14ac:dyDescent="0.2">
      <c r="O61087" s="62"/>
    </row>
    <row r="61088" spans="15:15" x14ac:dyDescent="0.2">
      <c r="O61088" s="62"/>
    </row>
    <row r="61089" spans="15:15" x14ac:dyDescent="0.2">
      <c r="O61089" s="62"/>
    </row>
    <row r="61090" spans="15:15" x14ac:dyDescent="0.2">
      <c r="O61090" s="62"/>
    </row>
    <row r="61091" spans="15:15" x14ac:dyDescent="0.2">
      <c r="O61091" s="62"/>
    </row>
    <row r="61092" spans="15:15" x14ac:dyDescent="0.2">
      <c r="O61092" s="62"/>
    </row>
    <row r="61093" spans="15:15" x14ac:dyDescent="0.2">
      <c r="O61093" s="62"/>
    </row>
    <row r="61094" spans="15:15" x14ac:dyDescent="0.2">
      <c r="O61094" s="62"/>
    </row>
    <row r="61095" spans="15:15" x14ac:dyDescent="0.2">
      <c r="O61095" s="62"/>
    </row>
    <row r="61096" spans="15:15" x14ac:dyDescent="0.2">
      <c r="O61096" s="62"/>
    </row>
    <row r="61097" spans="15:15" x14ac:dyDescent="0.2">
      <c r="O61097" s="62"/>
    </row>
    <row r="61098" spans="15:15" x14ac:dyDescent="0.2">
      <c r="O61098" s="62"/>
    </row>
    <row r="61099" spans="15:15" x14ac:dyDescent="0.2">
      <c r="O61099" s="62"/>
    </row>
    <row r="61100" spans="15:15" x14ac:dyDescent="0.2">
      <c r="O61100" s="62"/>
    </row>
    <row r="61101" spans="15:15" x14ac:dyDescent="0.2">
      <c r="O61101" s="62"/>
    </row>
    <row r="61102" spans="15:15" x14ac:dyDescent="0.2">
      <c r="O61102" s="62"/>
    </row>
    <row r="61103" spans="15:15" x14ac:dyDescent="0.2">
      <c r="O61103" s="62"/>
    </row>
    <row r="61104" spans="15:15" x14ac:dyDescent="0.2">
      <c r="O61104" s="62"/>
    </row>
    <row r="61105" spans="15:15" x14ac:dyDescent="0.2">
      <c r="O61105" s="62"/>
    </row>
    <row r="61106" spans="15:15" x14ac:dyDescent="0.2">
      <c r="O61106" s="62"/>
    </row>
    <row r="61107" spans="15:15" x14ac:dyDescent="0.2">
      <c r="O61107" s="62"/>
    </row>
    <row r="61108" spans="15:15" x14ac:dyDescent="0.2">
      <c r="O61108" s="62"/>
    </row>
    <row r="61109" spans="15:15" x14ac:dyDescent="0.2">
      <c r="O61109" s="62"/>
    </row>
    <row r="61110" spans="15:15" x14ac:dyDescent="0.2">
      <c r="O61110" s="62"/>
    </row>
    <row r="61111" spans="15:15" x14ac:dyDescent="0.2">
      <c r="O61111" s="62"/>
    </row>
    <row r="61112" spans="15:15" x14ac:dyDescent="0.2">
      <c r="O61112" s="62"/>
    </row>
    <row r="61113" spans="15:15" x14ac:dyDescent="0.2">
      <c r="O61113" s="62"/>
    </row>
    <row r="61114" spans="15:15" x14ac:dyDescent="0.2">
      <c r="O61114" s="62"/>
    </row>
    <row r="61115" spans="15:15" x14ac:dyDescent="0.2">
      <c r="O61115" s="62"/>
    </row>
    <row r="61116" spans="15:15" x14ac:dyDescent="0.2">
      <c r="O61116" s="62"/>
    </row>
    <row r="61117" spans="15:15" x14ac:dyDescent="0.2">
      <c r="O61117" s="62"/>
    </row>
    <row r="61118" spans="15:15" x14ac:dyDescent="0.2">
      <c r="O61118" s="62"/>
    </row>
    <row r="61119" spans="15:15" x14ac:dyDescent="0.2">
      <c r="O61119" s="62"/>
    </row>
    <row r="61120" spans="15:15" x14ac:dyDescent="0.2">
      <c r="O61120" s="62"/>
    </row>
    <row r="61121" spans="15:15" x14ac:dyDescent="0.2">
      <c r="O61121" s="62"/>
    </row>
    <row r="61122" spans="15:15" x14ac:dyDescent="0.2">
      <c r="O61122" s="62"/>
    </row>
    <row r="61123" spans="15:15" x14ac:dyDescent="0.2">
      <c r="O61123" s="62"/>
    </row>
    <row r="61124" spans="15:15" x14ac:dyDescent="0.2">
      <c r="O61124" s="62"/>
    </row>
    <row r="61125" spans="15:15" x14ac:dyDescent="0.2">
      <c r="O61125" s="62"/>
    </row>
    <row r="61126" spans="15:15" x14ac:dyDescent="0.2">
      <c r="O61126" s="62"/>
    </row>
    <row r="61127" spans="15:15" x14ac:dyDescent="0.2">
      <c r="O61127" s="62"/>
    </row>
    <row r="61128" spans="15:15" x14ac:dyDescent="0.2">
      <c r="O61128" s="62"/>
    </row>
    <row r="61129" spans="15:15" x14ac:dyDescent="0.2">
      <c r="O61129" s="62"/>
    </row>
    <row r="61130" spans="15:15" x14ac:dyDescent="0.2">
      <c r="O61130" s="62"/>
    </row>
    <row r="61131" spans="15:15" x14ac:dyDescent="0.2">
      <c r="O61131" s="62"/>
    </row>
    <row r="61132" spans="15:15" x14ac:dyDescent="0.2">
      <c r="O61132" s="62"/>
    </row>
    <row r="61133" spans="15:15" x14ac:dyDescent="0.2">
      <c r="O61133" s="62"/>
    </row>
    <row r="61134" spans="15:15" x14ac:dyDescent="0.2">
      <c r="O61134" s="62"/>
    </row>
    <row r="61135" spans="15:15" x14ac:dyDescent="0.2">
      <c r="O61135" s="62"/>
    </row>
    <row r="61136" spans="15:15" x14ac:dyDescent="0.2">
      <c r="O61136" s="62"/>
    </row>
    <row r="61137" spans="15:15" x14ac:dyDescent="0.2">
      <c r="O61137" s="62"/>
    </row>
    <row r="61138" spans="15:15" x14ac:dyDescent="0.2">
      <c r="O61138" s="62"/>
    </row>
    <row r="61139" spans="15:15" x14ac:dyDescent="0.2">
      <c r="O61139" s="62"/>
    </row>
    <row r="61140" spans="15:15" x14ac:dyDescent="0.2">
      <c r="O61140" s="62"/>
    </row>
    <row r="61141" spans="15:15" x14ac:dyDescent="0.2">
      <c r="O61141" s="62"/>
    </row>
    <row r="61142" spans="15:15" x14ac:dyDescent="0.2">
      <c r="O61142" s="62"/>
    </row>
    <row r="61143" spans="15:15" x14ac:dyDescent="0.2">
      <c r="O61143" s="62"/>
    </row>
    <row r="61144" spans="15:15" x14ac:dyDescent="0.2">
      <c r="O61144" s="62"/>
    </row>
    <row r="61145" spans="15:15" x14ac:dyDescent="0.2">
      <c r="O61145" s="62"/>
    </row>
    <row r="61146" spans="15:15" x14ac:dyDescent="0.2">
      <c r="O61146" s="62"/>
    </row>
    <row r="61147" spans="15:15" x14ac:dyDescent="0.2">
      <c r="O61147" s="62"/>
    </row>
    <row r="61148" spans="15:15" x14ac:dyDescent="0.2">
      <c r="O61148" s="62"/>
    </row>
    <row r="61149" spans="15:15" x14ac:dyDescent="0.2">
      <c r="O61149" s="62"/>
    </row>
    <row r="61150" spans="15:15" x14ac:dyDescent="0.2">
      <c r="O61150" s="62"/>
    </row>
    <row r="61151" spans="15:15" x14ac:dyDescent="0.2">
      <c r="O61151" s="62"/>
    </row>
    <row r="61152" spans="15:15" x14ac:dyDescent="0.2">
      <c r="O61152" s="62"/>
    </row>
    <row r="61153" spans="15:15" x14ac:dyDescent="0.2">
      <c r="O61153" s="62"/>
    </row>
    <row r="61154" spans="15:15" x14ac:dyDescent="0.2">
      <c r="O61154" s="62"/>
    </row>
    <row r="61155" spans="15:15" x14ac:dyDescent="0.2">
      <c r="O61155" s="62"/>
    </row>
    <row r="61156" spans="15:15" x14ac:dyDescent="0.2">
      <c r="O61156" s="62"/>
    </row>
    <row r="61157" spans="15:15" x14ac:dyDescent="0.2">
      <c r="O61157" s="62"/>
    </row>
    <row r="61158" spans="15:15" x14ac:dyDescent="0.2">
      <c r="O61158" s="62"/>
    </row>
    <row r="61159" spans="15:15" x14ac:dyDescent="0.2">
      <c r="O61159" s="62"/>
    </row>
    <row r="61160" spans="15:15" x14ac:dyDescent="0.2">
      <c r="O61160" s="62"/>
    </row>
    <row r="61161" spans="15:15" x14ac:dyDescent="0.2">
      <c r="O61161" s="62"/>
    </row>
    <row r="61162" spans="15:15" x14ac:dyDescent="0.2">
      <c r="O61162" s="62"/>
    </row>
    <row r="61163" spans="15:15" x14ac:dyDescent="0.2">
      <c r="O61163" s="62"/>
    </row>
    <row r="61164" spans="15:15" x14ac:dyDescent="0.2">
      <c r="O61164" s="62"/>
    </row>
    <row r="61165" spans="15:15" x14ac:dyDescent="0.2">
      <c r="O61165" s="62"/>
    </row>
    <row r="61166" spans="15:15" x14ac:dyDescent="0.2">
      <c r="O61166" s="62"/>
    </row>
    <row r="61167" spans="15:15" x14ac:dyDescent="0.2">
      <c r="O61167" s="62"/>
    </row>
    <row r="61168" spans="15:15" x14ac:dyDescent="0.2">
      <c r="O61168" s="62"/>
    </row>
    <row r="61169" spans="15:15" x14ac:dyDescent="0.2">
      <c r="O61169" s="62"/>
    </row>
    <row r="61170" spans="15:15" x14ac:dyDescent="0.2">
      <c r="O61170" s="62"/>
    </row>
    <row r="61171" spans="15:15" x14ac:dyDescent="0.2">
      <c r="O61171" s="62"/>
    </row>
    <row r="61172" spans="15:15" x14ac:dyDescent="0.2">
      <c r="O61172" s="62"/>
    </row>
    <row r="61173" spans="15:15" x14ac:dyDescent="0.2">
      <c r="O61173" s="62"/>
    </row>
    <row r="61174" spans="15:15" x14ac:dyDescent="0.2">
      <c r="O61174" s="62"/>
    </row>
    <row r="61175" spans="15:15" x14ac:dyDescent="0.2">
      <c r="O61175" s="62"/>
    </row>
    <row r="61176" spans="15:15" x14ac:dyDescent="0.2">
      <c r="O61176" s="62"/>
    </row>
    <row r="61177" spans="15:15" x14ac:dyDescent="0.2">
      <c r="O61177" s="62"/>
    </row>
    <row r="61178" spans="15:15" x14ac:dyDescent="0.2">
      <c r="O61178" s="62"/>
    </row>
    <row r="61179" spans="15:15" x14ac:dyDescent="0.2">
      <c r="O61179" s="62"/>
    </row>
    <row r="61180" spans="15:15" x14ac:dyDescent="0.2">
      <c r="O61180" s="62"/>
    </row>
    <row r="61181" spans="15:15" x14ac:dyDescent="0.2">
      <c r="O61181" s="62"/>
    </row>
    <row r="61182" spans="15:15" x14ac:dyDescent="0.2">
      <c r="O61182" s="62"/>
    </row>
    <row r="61183" spans="15:15" x14ac:dyDescent="0.2">
      <c r="O61183" s="62"/>
    </row>
    <row r="61184" spans="15:15" x14ac:dyDescent="0.2">
      <c r="O61184" s="62"/>
    </row>
    <row r="61185" spans="15:15" x14ac:dyDescent="0.2">
      <c r="O61185" s="62"/>
    </row>
    <row r="61186" spans="15:15" x14ac:dyDescent="0.2">
      <c r="O61186" s="62"/>
    </row>
    <row r="61187" spans="15:15" x14ac:dyDescent="0.2">
      <c r="O61187" s="62"/>
    </row>
    <row r="61188" spans="15:15" x14ac:dyDescent="0.2">
      <c r="O61188" s="62"/>
    </row>
    <row r="61189" spans="15:15" x14ac:dyDescent="0.2">
      <c r="O61189" s="62"/>
    </row>
    <row r="61190" spans="15:15" x14ac:dyDescent="0.2">
      <c r="O61190" s="62"/>
    </row>
    <row r="61191" spans="15:15" x14ac:dyDescent="0.2">
      <c r="O61191" s="62"/>
    </row>
    <row r="61192" spans="15:15" x14ac:dyDescent="0.2">
      <c r="O61192" s="62"/>
    </row>
    <row r="61193" spans="15:15" x14ac:dyDescent="0.2">
      <c r="O61193" s="62"/>
    </row>
    <row r="61194" spans="15:15" x14ac:dyDescent="0.2">
      <c r="O61194" s="62"/>
    </row>
    <row r="61195" spans="15:15" x14ac:dyDescent="0.2">
      <c r="O61195" s="62"/>
    </row>
    <row r="61196" spans="15:15" x14ac:dyDescent="0.2">
      <c r="O61196" s="62"/>
    </row>
    <row r="61197" spans="15:15" x14ac:dyDescent="0.2">
      <c r="O61197" s="62"/>
    </row>
    <row r="61198" spans="15:15" x14ac:dyDescent="0.2">
      <c r="O61198" s="62"/>
    </row>
    <row r="61199" spans="15:15" x14ac:dyDescent="0.2">
      <c r="O61199" s="62"/>
    </row>
    <row r="61200" spans="15:15" x14ac:dyDescent="0.2">
      <c r="O61200" s="62"/>
    </row>
    <row r="61201" spans="15:15" x14ac:dyDescent="0.2">
      <c r="O61201" s="62"/>
    </row>
    <row r="61202" spans="15:15" x14ac:dyDescent="0.2">
      <c r="O61202" s="62"/>
    </row>
    <row r="61203" spans="15:15" x14ac:dyDescent="0.2">
      <c r="O61203" s="62"/>
    </row>
    <row r="61204" spans="15:15" x14ac:dyDescent="0.2">
      <c r="O61204" s="62"/>
    </row>
    <row r="61205" spans="15:15" x14ac:dyDescent="0.2">
      <c r="O61205" s="62"/>
    </row>
    <row r="61206" spans="15:15" x14ac:dyDescent="0.2">
      <c r="O61206" s="62"/>
    </row>
    <row r="61207" spans="15:15" x14ac:dyDescent="0.2">
      <c r="O61207" s="62"/>
    </row>
    <row r="61208" spans="15:15" x14ac:dyDescent="0.2">
      <c r="O61208" s="62"/>
    </row>
    <row r="61209" spans="15:15" x14ac:dyDescent="0.2">
      <c r="O61209" s="62"/>
    </row>
    <row r="61210" spans="15:15" x14ac:dyDescent="0.2">
      <c r="O61210" s="62"/>
    </row>
    <row r="61211" spans="15:15" x14ac:dyDescent="0.2">
      <c r="O61211" s="62"/>
    </row>
    <row r="61212" spans="15:15" x14ac:dyDescent="0.2">
      <c r="O61212" s="62"/>
    </row>
    <row r="61213" spans="15:15" x14ac:dyDescent="0.2">
      <c r="O61213" s="62"/>
    </row>
    <row r="61214" spans="15:15" x14ac:dyDescent="0.2">
      <c r="O61214" s="62"/>
    </row>
    <row r="61215" spans="15:15" x14ac:dyDescent="0.2">
      <c r="O61215" s="62"/>
    </row>
    <row r="61216" spans="15:15" x14ac:dyDescent="0.2">
      <c r="O61216" s="62"/>
    </row>
    <row r="61217" spans="15:15" x14ac:dyDescent="0.2">
      <c r="O61217" s="62"/>
    </row>
    <row r="61218" spans="15:15" x14ac:dyDescent="0.2">
      <c r="O61218" s="62"/>
    </row>
    <row r="61219" spans="15:15" x14ac:dyDescent="0.2">
      <c r="O61219" s="62"/>
    </row>
    <row r="61220" spans="15:15" x14ac:dyDescent="0.2">
      <c r="O61220" s="62"/>
    </row>
    <row r="61221" spans="15:15" x14ac:dyDescent="0.2">
      <c r="O61221" s="62"/>
    </row>
    <row r="61222" spans="15:15" x14ac:dyDescent="0.2">
      <c r="O61222" s="62"/>
    </row>
    <row r="61223" spans="15:15" x14ac:dyDescent="0.2">
      <c r="O61223" s="62"/>
    </row>
    <row r="61224" spans="15:15" x14ac:dyDescent="0.2">
      <c r="O61224" s="62"/>
    </row>
    <row r="61225" spans="15:15" x14ac:dyDescent="0.2">
      <c r="O61225" s="62"/>
    </row>
    <row r="61226" spans="15:15" x14ac:dyDescent="0.2">
      <c r="O61226" s="62"/>
    </row>
    <row r="61227" spans="15:15" x14ac:dyDescent="0.2">
      <c r="O61227" s="62"/>
    </row>
    <row r="61228" spans="15:15" x14ac:dyDescent="0.2">
      <c r="O61228" s="62"/>
    </row>
    <row r="61229" spans="15:15" x14ac:dyDescent="0.2">
      <c r="O61229" s="62"/>
    </row>
    <row r="61230" spans="15:15" x14ac:dyDescent="0.2">
      <c r="O61230" s="62"/>
    </row>
    <row r="61231" spans="15:15" x14ac:dyDescent="0.2">
      <c r="O61231" s="62"/>
    </row>
    <row r="61232" spans="15:15" x14ac:dyDescent="0.2">
      <c r="O61232" s="62"/>
    </row>
    <row r="61233" spans="15:15" x14ac:dyDescent="0.2">
      <c r="O61233" s="62"/>
    </row>
    <row r="61234" spans="15:15" x14ac:dyDescent="0.2">
      <c r="O61234" s="62"/>
    </row>
    <row r="61235" spans="15:15" x14ac:dyDescent="0.2">
      <c r="O61235" s="62"/>
    </row>
    <row r="61236" spans="15:15" x14ac:dyDescent="0.2">
      <c r="O61236" s="62"/>
    </row>
    <row r="61237" spans="15:15" x14ac:dyDescent="0.2">
      <c r="O61237" s="62"/>
    </row>
    <row r="61238" spans="15:15" x14ac:dyDescent="0.2">
      <c r="O61238" s="62"/>
    </row>
    <row r="61239" spans="15:15" x14ac:dyDescent="0.2">
      <c r="O61239" s="62"/>
    </row>
    <row r="61240" spans="15:15" x14ac:dyDescent="0.2">
      <c r="O61240" s="62"/>
    </row>
    <row r="61241" spans="15:15" x14ac:dyDescent="0.2">
      <c r="O61241" s="62"/>
    </row>
    <row r="61242" spans="15:15" x14ac:dyDescent="0.2">
      <c r="O61242" s="62"/>
    </row>
    <row r="61243" spans="15:15" x14ac:dyDescent="0.2">
      <c r="O61243" s="62"/>
    </row>
    <row r="61244" spans="15:15" x14ac:dyDescent="0.2">
      <c r="O61244" s="62"/>
    </row>
    <row r="61245" spans="15:15" x14ac:dyDescent="0.2">
      <c r="O61245" s="62"/>
    </row>
    <row r="61246" spans="15:15" x14ac:dyDescent="0.2">
      <c r="O61246" s="62"/>
    </row>
    <row r="61247" spans="15:15" x14ac:dyDescent="0.2">
      <c r="O61247" s="62"/>
    </row>
    <row r="61248" spans="15:15" x14ac:dyDescent="0.2">
      <c r="O61248" s="62"/>
    </row>
    <row r="61249" spans="15:15" x14ac:dyDescent="0.2">
      <c r="O61249" s="62"/>
    </row>
    <row r="61250" spans="15:15" x14ac:dyDescent="0.2">
      <c r="O61250" s="62"/>
    </row>
    <row r="61251" spans="15:15" x14ac:dyDescent="0.2">
      <c r="O61251" s="62"/>
    </row>
    <row r="61252" spans="15:15" x14ac:dyDescent="0.2">
      <c r="O61252" s="62"/>
    </row>
    <row r="61253" spans="15:15" x14ac:dyDescent="0.2">
      <c r="O61253" s="62"/>
    </row>
    <row r="61254" spans="15:15" x14ac:dyDescent="0.2">
      <c r="O61254" s="62"/>
    </row>
    <row r="61255" spans="15:15" x14ac:dyDescent="0.2">
      <c r="O61255" s="62"/>
    </row>
    <row r="61256" spans="15:15" x14ac:dyDescent="0.2">
      <c r="O61256" s="62"/>
    </row>
    <row r="61257" spans="15:15" x14ac:dyDescent="0.2">
      <c r="O61257" s="62"/>
    </row>
    <row r="61258" spans="15:15" x14ac:dyDescent="0.2">
      <c r="O61258" s="62"/>
    </row>
    <row r="61259" spans="15:15" x14ac:dyDescent="0.2">
      <c r="O61259" s="62"/>
    </row>
    <row r="61260" spans="15:15" x14ac:dyDescent="0.2">
      <c r="O61260" s="62"/>
    </row>
    <row r="61261" spans="15:15" x14ac:dyDescent="0.2">
      <c r="O61261" s="62"/>
    </row>
    <row r="61262" spans="15:15" x14ac:dyDescent="0.2">
      <c r="O61262" s="62"/>
    </row>
    <row r="61263" spans="15:15" x14ac:dyDescent="0.2">
      <c r="O61263" s="62"/>
    </row>
    <row r="61264" spans="15:15" x14ac:dyDescent="0.2">
      <c r="O61264" s="62"/>
    </row>
    <row r="61265" spans="15:15" x14ac:dyDescent="0.2">
      <c r="O61265" s="62"/>
    </row>
    <row r="61266" spans="15:15" x14ac:dyDescent="0.2">
      <c r="O61266" s="62"/>
    </row>
    <row r="61267" spans="15:15" x14ac:dyDescent="0.2">
      <c r="O61267" s="62"/>
    </row>
    <row r="61268" spans="15:15" x14ac:dyDescent="0.2">
      <c r="O61268" s="62"/>
    </row>
    <row r="61269" spans="15:15" x14ac:dyDescent="0.2">
      <c r="O61269" s="62"/>
    </row>
    <row r="61270" spans="15:15" x14ac:dyDescent="0.2">
      <c r="O61270" s="62"/>
    </row>
    <row r="61271" spans="15:15" x14ac:dyDescent="0.2">
      <c r="O61271" s="62"/>
    </row>
    <row r="61272" spans="15:15" x14ac:dyDescent="0.2">
      <c r="O61272" s="62"/>
    </row>
    <row r="61273" spans="15:15" x14ac:dyDescent="0.2">
      <c r="O61273" s="62"/>
    </row>
    <row r="61274" spans="15:15" x14ac:dyDescent="0.2">
      <c r="O61274" s="62"/>
    </row>
    <row r="61275" spans="15:15" x14ac:dyDescent="0.2">
      <c r="O61275" s="62"/>
    </row>
    <row r="61276" spans="15:15" x14ac:dyDescent="0.2">
      <c r="O61276" s="62"/>
    </row>
    <row r="61277" spans="15:15" x14ac:dyDescent="0.2">
      <c r="O61277" s="62"/>
    </row>
    <row r="61278" spans="15:15" x14ac:dyDescent="0.2">
      <c r="O61278" s="62"/>
    </row>
    <row r="61279" spans="15:15" x14ac:dyDescent="0.2">
      <c r="O61279" s="62"/>
    </row>
    <row r="61280" spans="15:15" x14ac:dyDescent="0.2">
      <c r="O61280" s="62"/>
    </row>
    <row r="61281" spans="15:15" x14ac:dyDescent="0.2">
      <c r="O61281" s="62"/>
    </row>
    <row r="61282" spans="15:15" x14ac:dyDescent="0.2">
      <c r="O61282" s="62"/>
    </row>
    <row r="61283" spans="15:15" x14ac:dyDescent="0.2">
      <c r="O61283" s="62"/>
    </row>
    <row r="61284" spans="15:15" x14ac:dyDescent="0.2">
      <c r="O61284" s="62"/>
    </row>
    <row r="61285" spans="15:15" x14ac:dyDescent="0.2">
      <c r="O61285" s="62"/>
    </row>
    <row r="61286" spans="15:15" x14ac:dyDescent="0.2">
      <c r="O61286" s="62"/>
    </row>
    <row r="61287" spans="15:15" x14ac:dyDescent="0.2">
      <c r="O61287" s="62"/>
    </row>
    <row r="61288" spans="15:15" x14ac:dyDescent="0.2">
      <c r="O61288" s="62"/>
    </row>
    <row r="61289" spans="15:15" x14ac:dyDescent="0.2">
      <c r="O61289" s="62"/>
    </row>
    <row r="61290" spans="15:15" x14ac:dyDescent="0.2">
      <c r="O61290" s="62"/>
    </row>
    <row r="61291" spans="15:15" x14ac:dyDescent="0.2">
      <c r="O61291" s="62"/>
    </row>
    <row r="61292" spans="15:15" x14ac:dyDescent="0.2">
      <c r="O61292" s="62"/>
    </row>
    <row r="61293" spans="15:15" x14ac:dyDescent="0.2">
      <c r="O61293" s="62"/>
    </row>
    <row r="61294" spans="15:15" x14ac:dyDescent="0.2">
      <c r="O61294" s="62"/>
    </row>
    <row r="61295" spans="15:15" x14ac:dyDescent="0.2">
      <c r="O61295" s="62"/>
    </row>
    <row r="61296" spans="15:15" x14ac:dyDescent="0.2">
      <c r="O61296" s="62"/>
    </row>
    <row r="61297" spans="15:15" x14ac:dyDescent="0.2">
      <c r="O61297" s="62"/>
    </row>
    <row r="61298" spans="15:15" x14ac:dyDescent="0.2">
      <c r="O61298" s="62"/>
    </row>
    <row r="61299" spans="15:15" x14ac:dyDescent="0.2">
      <c r="O61299" s="62"/>
    </row>
    <row r="61300" spans="15:15" x14ac:dyDescent="0.2">
      <c r="O61300" s="62"/>
    </row>
    <row r="61301" spans="15:15" x14ac:dyDescent="0.2">
      <c r="O61301" s="62"/>
    </row>
    <row r="61302" spans="15:15" x14ac:dyDescent="0.2">
      <c r="O61302" s="62"/>
    </row>
    <row r="61303" spans="15:15" x14ac:dyDescent="0.2">
      <c r="O61303" s="62"/>
    </row>
    <row r="61304" spans="15:15" x14ac:dyDescent="0.2">
      <c r="O61304" s="62"/>
    </row>
    <row r="61305" spans="15:15" x14ac:dyDescent="0.2">
      <c r="O61305" s="62"/>
    </row>
    <row r="61306" spans="15:15" x14ac:dyDescent="0.2">
      <c r="O61306" s="62"/>
    </row>
    <row r="61307" spans="15:15" x14ac:dyDescent="0.2">
      <c r="O61307" s="62"/>
    </row>
    <row r="61308" spans="15:15" x14ac:dyDescent="0.2">
      <c r="O61308" s="62"/>
    </row>
    <row r="61309" spans="15:15" x14ac:dyDescent="0.2">
      <c r="O61309" s="62"/>
    </row>
    <row r="61310" spans="15:15" x14ac:dyDescent="0.2">
      <c r="O61310" s="62"/>
    </row>
    <row r="61311" spans="15:15" x14ac:dyDescent="0.2">
      <c r="O61311" s="62"/>
    </row>
    <row r="61312" spans="15:15" x14ac:dyDescent="0.2">
      <c r="O61312" s="62"/>
    </row>
    <row r="61313" spans="15:15" x14ac:dyDescent="0.2">
      <c r="O61313" s="62"/>
    </row>
    <row r="61314" spans="15:15" x14ac:dyDescent="0.2">
      <c r="O61314" s="62"/>
    </row>
    <row r="61315" spans="15:15" x14ac:dyDescent="0.2">
      <c r="O61315" s="62"/>
    </row>
    <row r="61316" spans="15:15" x14ac:dyDescent="0.2">
      <c r="O61316" s="62"/>
    </row>
    <row r="61317" spans="15:15" x14ac:dyDescent="0.2">
      <c r="O61317" s="62"/>
    </row>
    <row r="61318" spans="15:15" x14ac:dyDescent="0.2">
      <c r="O61318" s="62"/>
    </row>
    <row r="61319" spans="15:15" x14ac:dyDescent="0.2">
      <c r="O61319" s="62"/>
    </row>
    <row r="61320" spans="15:15" x14ac:dyDescent="0.2">
      <c r="O61320" s="62"/>
    </row>
    <row r="61321" spans="15:15" x14ac:dyDescent="0.2">
      <c r="O61321" s="62"/>
    </row>
    <row r="61322" spans="15:15" x14ac:dyDescent="0.2">
      <c r="O61322" s="62"/>
    </row>
    <row r="61323" spans="15:15" x14ac:dyDescent="0.2">
      <c r="O61323" s="62"/>
    </row>
    <row r="61324" spans="15:15" x14ac:dyDescent="0.2">
      <c r="O61324" s="62"/>
    </row>
    <row r="61325" spans="15:15" x14ac:dyDescent="0.2">
      <c r="O61325" s="62"/>
    </row>
    <row r="61326" spans="15:15" x14ac:dyDescent="0.2">
      <c r="O61326" s="62"/>
    </row>
    <row r="61327" spans="15:15" x14ac:dyDescent="0.2">
      <c r="O61327" s="62"/>
    </row>
    <row r="61328" spans="15:15" x14ac:dyDescent="0.2">
      <c r="O61328" s="62"/>
    </row>
    <row r="61329" spans="15:15" x14ac:dyDescent="0.2">
      <c r="O61329" s="62"/>
    </row>
    <row r="61330" spans="15:15" x14ac:dyDescent="0.2">
      <c r="O61330" s="62"/>
    </row>
    <row r="61331" spans="15:15" x14ac:dyDescent="0.2">
      <c r="O61331" s="62"/>
    </row>
    <row r="61332" spans="15:15" x14ac:dyDescent="0.2">
      <c r="O61332" s="62"/>
    </row>
    <row r="61333" spans="15:15" x14ac:dyDescent="0.2">
      <c r="O61333" s="62"/>
    </row>
    <row r="61334" spans="15:15" x14ac:dyDescent="0.2">
      <c r="O61334" s="62"/>
    </row>
    <row r="61335" spans="15:15" x14ac:dyDescent="0.2">
      <c r="O61335" s="62"/>
    </row>
    <row r="61336" spans="15:15" x14ac:dyDescent="0.2">
      <c r="O61336" s="62"/>
    </row>
    <row r="61337" spans="15:15" x14ac:dyDescent="0.2">
      <c r="O61337" s="62"/>
    </row>
    <row r="61338" spans="15:15" x14ac:dyDescent="0.2">
      <c r="O61338" s="62"/>
    </row>
    <row r="61339" spans="15:15" x14ac:dyDescent="0.2">
      <c r="O61339" s="62"/>
    </row>
    <row r="61340" spans="15:15" x14ac:dyDescent="0.2">
      <c r="O61340" s="62"/>
    </row>
    <row r="61341" spans="15:15" x14ac:dyDescent="0.2">
      <c r="O61341" s="62"/>
    </row>
    <row r="61342" spans="15:15" x14ac:dyDescent="0.2">
      <c r="O61342" s="62"/>
    </row>
    <row r="61343" spans="15:15" x14ac:dyDescent="0.2">
      <c r="O61343" s="62"/>
    </row>
    <row r="61344" spans="15:15" x14ac:dyDescent="0.2">
      <c r="O61344" s="62"/>
    </row>
    <row r="61345" spans="15:15" x14ac:dyDescent="0.2">
      <c r="O61345" s="62"/>
    </row>
    <row r="61346" spans="15:15" x14ac:dyDescent="0.2">
      <c r="O61346" s="62"/>
    </row>
    <row r="61347" spans="15:15" x14ac:dyDescent="0.2">
      <c r="O61347" s="62"/>
    </row>
    <row r="61348" spans="15:15" x14ac:dyDescent="0.2">
      <c r="O61348" s="62"/>
    </row>
    <row r="61349" spans="15:15" x14ac:dyDescent="0.2">
      <c r="O61349" s="62"/>
    </row>
    <row r="61350" spans="15:15" x14ac:dyDescent="0.2">
      <c r="O61350" s="62"/>
    </row>
    <row r="61351" spans="15:15" x14ac:dyDescent="0.2">
      <c r="O61351" s="62"/>
    </row>
    <row r="61352" spans="15:15" x14ac:dyDescent="0.2">
      <c r="O61352" s="62"/>
    </row>
    <row r="61353" spans="15:15" x14ac:dyDescent="0.2">
      <c r="O61353" s="62"/>
    </row>
    <row r="61354" spans="15:15" x14ac:dyDescent="0.2">
      <c r="O61354" s="62"/>
    </row>
    <row r="61355" spans="15:15" x14ac:dyDescent="0.2">
      <c r="O61355" s="62"/>
    </row>
    <row r="61356" spans="15:15" x14ac:dyDescent="0.2">
      <c r="O61356" s="62"/>
    </row>
    <row r="61357" spans="15:15" x14ac:dyDescent="0.2">
      <c r="O61357" s="62"/>
    </row>
    <row r="61358" spans="15:15" x14ac:dyDescent="0.2">
      <c r="O61358" s="62"/>
    </row>
    <row r="61359" spans="15:15" x14ac:dyDescent="0.2">
      <c r="O61359" s="62"/>
    </row>
    <row r="61360" spans="15:15" x14ac:dyDescent="0.2">
      <c r="O61360" s="62"/>
    </row>
    <row r="61361" spans="15:15" x14ac:dyDescent="0.2">
      <c r="O61361" s="62"/>
    </row>
    <row r="61362" spans="15:15" x14ac:dyDescent="0.2">
      <c r="O61362" s="62"/>
    </row>
    <row r="61363" spans="15:15" x14ac:dyDescent="0.2">
      <c r="O61363" s="62"/>
    </row>
    <row r="61364" spans="15:15" x14ac:dyDescent="0.2">
      <c r="O61364" s="62"/>
    </row>
    <row r="61365" spans="15:15" x14ac:dyDescent="0.2">
      <c r="O61365" s="62"/>
    </row>
    <row r="61366" spans="15:15" x14ac:dyDescent="0.2">
      <c r="O61366" s="62"/>
    </row>
    <row r="61367" spans="15:15" x14ac:dyDescent="0.2">
      <c r="O61367" s="62"/>
    </row>
    <row r="61368" spans="15:15" x14ac:dyDescent="0.2">
      <c r="O61368" s="62"/>
    </row>
    <row r="61369" spans="15:15" x14ac:dyDescent="0.2">
      <c r="O61369" s="62"/>
    </row>
    <row r="61370" spans="15:15" x14ac:dyDescent="0.2">
      <c r="O61370" s="62"/>
    </row>
    <row r="61371" spans="15:15" x14ac:dyDescent="0.2">
      <c r="O61371" s="62"/>
    </row>
    <row r="61372" spans="15:15" x14ac:dyDescent="0.2">
      <c r="O61372" s="62"/>
    </row>
    <row r="61373" spans="15:15" x14ac:dyDescent="0.2">
      <c r="O61373" s="62"/>
    </row>
    <row r="61374" spans="15:15" x14ac:dyDescent="0.2">
      <c r="O61374" s="62"/>
    </row>
    <row r="61375" spans="15:15" x14ac:dyDescent="0.2">
      <c r="O61375" s="62"/>
    </row>
    <row r="61376" spans="15:15" x14ac:dyDescent="0.2">
      <c r="O61376" s="62"/>
    </row>
    <row r="61377" spans="15:15" x14ac:dyDescent="0.2">
      <c r="O61377" s="62"/>
    </row>
    <row r="61378" spans="15:15" x14ac:dyDescent="0.2">
      <c r="O61378" s="62"/>
    </row>
    <row r="61379" spans="15:15" x14ac:dyDescent="0.2">
      <c r="O61379" s="62"/>
    </row>
    <row r="61380" spans="15:15" x14ac:dyDescent="0.2">
      <c r="O61380" s="62"/>
    </row>
    <row r="61381" spans="15:15" x14ac:dyDescent="0.2">
      <c r="O61381" s="62"/>
    </row>
    <row r="61382" spans="15:15" x14ac:dyDescent="0.2">
      <c r="O61382" s="62"/>
    </row>
    <row r="61383" spans="15:15" x14ac:dyDescent="0.2">
      <c r="O61383" s="62"/>
    </row>
    <row r="61384" spans="15:15" x14ac:dyDescent="0.2">
      <c r="O61384" s="62"/>
    </row>
    <row r="61385" spans="15:15" x14ac:dyDescent="0.2">
      <c r="O61385" s="62"/>
    </row>
    <row r="61386" spans="15:15" x14ac:dyDescent="0.2">
      <c r="O61386" s="62"/>
    </row>
    <row r="61387" spans="15:15" x14ac:dyDescent="0.2">
      <c r="O61387" s="62"/>
    </row>
    <row r="61388" spans="15:15" x14ac:dyDescent="0.2">
      <c r="O61388" s="62"/>
    </row>
    <row r="61389" spans="15:15" x14ac:dyDescent="0.2">
      <c r="O61389" s="62"/>
    </row>
    <row r="61390" spans="15:15" x14ac:dyDescent="0.2">
      <c r="O61390" s="62"/>
    </row>
    <row r="61391" spans="15:15" x14ac:dyDescent="0.2">
      <c r="O61391" s="62"/>
    </row>
    <row r="61392" spans="15:15" x14ac:dyDescent="0.2">
      <c r="O61392" s="62"/>
    </row>
    <row r="61393" spans="15:15" x14ac:dyDescent="0.2">
      <c r="O61393" s="62"/>
    </row>
    <row r="61394" spans="15:15" x14ac:dyDescent="0.2">
      <c r="O61394" s="62"/>
    </row>
    <row r="61395" spans="15:15" x14ac:dyDescent="0.2">
      <c r="O61395" s="62"/>
    </row>
    <row r="61396" spans="15:15" x14ac:dyDescent="0.2">
      <c r="O61396" s="62"/>
    </row>
    <row r="61397" spans="15:15" x14ac:dyDescent="0.2">
      <c r="O61397" s="62"/>
    </row>
    <row r="61398" spans="15:15" x14ac:dyDescent="0.2">
      <c r="O61398" s="62"/>
    </row>
    <row r="61399" spans="15:15" x14ac:dyDescent="0.2">
      <c r="O61399" s="62"/>
    </row>
    <row r="61400" spans="15:15" x14ac:dyDescent="0.2">
      <c r="O61400" s="62"/>
    </row>
    <row r="61401" spans="15:15" x14ac:dyDescent="0.2">
      <c r="O61401" s="62"/>
    </row>
    <row r="61402" spans="15:15" x14ac:dyDescent="0.2">
      <c r="O61402" s="62"/>
    </row>
    <row r="61403" spans="15:15" x14ac:dyDescent="0.2">
      <c r="O61403" s="62"/>
    </row>
    <row r="61404" spans="15:15" x14ac:dyDescent="0.2">
      <c r="O61404" s="62"/>
    </row>
    <row r="61405" spans="15:15" x14ac:dyDescent="0.2">
      <c r="O61405" s="62"/>
    </row>
    <row r="61406" spans="15:15" x14ac:dyDescent="0.2">
      <c r="O61406" s="62"/>
    </row>
    <row r="61407" spans="15:15" x14ac:dyDescent="0.2">
      <c r="O61407" s="62"/>
    </row>
    <row r="61408" spans="15:15" x14ac:dyDescent="0.2">
      <c r="O61408" s="62"/>
    </row>
    <row r="61409" spans="15:15" x14ac:dyDescent="0.2">
      <c r="O61409" s="62"/>
    </row>
    <row r="61410" spans="15:15" x14ac:dyDescent="0.2">
      <c r="O61410" s="62"/>
    </row>
    <row r="61411" spans="15:15" x14ac:dyDescent="0.2">
      <c r="O61411" s="62"/>
    </row>
    <row r="61412" spans="15:15" x14ac:dyDescent="0.2">
      <c r="O61412" s="62"/>
    </row>
    <row r="61413" spans="15:15" x14ac:dyDescent="0.2">
      <c r="O61413" s="62"/>
    </row>
    <row r="61414" spans="15:15" x14ac:dyDescent="0.2">
      <c r="O61414" s="62"/>
    </row>
    <row r="61415" spans="15:15" x14ac:dyDescent="0.2">
      <c r="O61415" s="62"/>
    </row>
    <row r="61416" spans="15:15" x14ac:dyDescent="0.2">
      <c r="O61416" s="62"/>
    </row>
    <row r="61417" spans="15:15" x14ac:dyDescent="0.2">
      <c r="O61417" s="62"/>
    </row>
    <row r="61418" spans="15:15" x14ac:dyDescent="0.2">
      <c r="O61418" s="62"/>
    </row>
    <row r="61419" spans="15:15" x14ac:dyDescent="0.2">
      <c r="O61419" s="62"/>
    </row>
    <row r="61420" spans="15:15" x14ac:dyDescent="0.2">
      <c r="O61420" s="62"/>
    </row>
    <row r="61421" spans="15:15" x14ac:dyDescent="0.2">
      <c r="O61421" s="62"/>
    </row>
    <row r="61422" spans="15:15" x14ac:dyDescent="0.2">
      <c r="O61422" s="62"/>
    </row>
    <row r="61423" spans="15:15" x14ac:dyDescent="0.2">
      <c r="O61423" s="62"/>
    </row>
    <row r="61424" spans="15:15" x14ac:dyDescent="0.2">
      <c r="O61424" s="62"/>
    </row>
    <row r="61425" spans="15:15" x14ac:dyDescent="0.2">
      <c r="O61425" s="62"/>
    </row>
    <row r="61426" spans="15:15" x14ac:dyDescent="0.2">
      <c r="O61426" s="62"/>
    </row>
    <row r="61427" spans="15:15" x14ac:dyDescent="0.2">
      <c r="O61427" s="62"/>
    </row>
    <row r="61428" spans="15:15" x14ac:dyDescent="0.2">
      <c r="O61428" s="62"/>
    </row>
    <row r="61429" spans="15:15" x14ac:dyDescent="0.2">
      <c r="O61429" s="62"/>
    </row>
    <row r="61430" spans="15:15" x14ac:dyDescent="0.2">
      <c r="O61430" s="62"/>
    </row>
    <row r="61431" spans="15:15" x14ac:dyDescent="0.2">
      <c r="O61431" s="62"/>
    </row>
    <row r="61432" spans="15:15" x14ac:dyDescent="0.2">
      <c r="O61432" s="62"/>
    </row>
    <row r="61433" spans="15:15" x14ac:dyDescent="0.2">
      <c r="O61433" s="62"/>
    </row>
    <row r="61434" spans="15:15" x14ac:dyDescent="0.2">
      <c r="O61434" s="62"/>
    </row>
    <row r="61435" spans="15:15" x14ac:dyDescent="0.2">
      <c r="O61435" s="62"/>
    </row>
    <row r="61436" spans="15:15" x14ac:dyDescent="0.2">
      <c r="O61436" s="62"/>
    </row>
    <row r="61437" spans="15:15" x14ac:dyDescent="0.2">
      <c r="O61437" s="62"/>
    </row>
    <row r="61438" spans="15:15" x14ac:dyDescent="0.2">
      <c r="O61438" s="62"/>
    </row>
    <row r="61439" spans="15:15" x14ac:dyDescent="0.2">
      <c r="O61439" s="62"/>
    </row>
    <row r="61440" spans="15:15" x14ac:dyDescent="0.2">
      <c r="O61440" s="62"/>
    </row>
    <row r="61441" spans="15:15" x14ac:dyDescent="0.2">
      <c r="O61441" s="62"/>
    </row>
    <row r="61442" spans="15:15" x14ac:dyDescent="0.2">
      <c r="O61442" s="62"/>
    </row>
    <row r="61443" spans="15:15" x14ac:dyDescent="0.2">
      <c r="O61443" s="62"/>
    </row>
    <row r="61444" spans="15:15" x14ac:dyDescent="0.2">
      <c r="O61444" s="62"/>
    </row>
    <row r="61445" spans="15:15" x14ac:dyDescent="0.2">
      <c r="O61445" s="62"/>
    </row>
    <row r="61446" spans="15:15" x14ac:dyDescent="0.2">
      <c r="O61446" s="62"/>
    </row>
    <row r="61447" spans="15:15" x14ac:dyDescent="0.2">
      <c r="O61447" s="62"/>
    </row>
    <row r="61448" spans="15:15" x14ac:dyDescent="0.2">
      <c r="O61448" s="62"/>
    </row>
    <row r="61449" spans="15:15" x14ac:dyDescent="0.2">
      <c r="O61449" s="62"/>
    </row>
    <row r="61450" spans="15:15" x14ac:dyDescent="0.2">
      <c r="O61450" s="62"/>
    </row>
    <row r="61451" spans="15:15" x14ac:dyDescent="0.2">
      <c r="O61451" s="62"/>
    </row>
    <row r="61452" spans="15:15" x14ac:dyDescent="0.2">
      <c r="O61452" s="62"/>
    </row>
    <row r="61453" spans="15:15" x14ac:dyDescent="0.2">
      <c r="O61453" s="62"/>
    </row>
    <row r="61454" spans="15:15" x14ac:dyDescent="0.2">
      <c r="O61454" s="62"/>
    </row>
    <row r="61455" spans="15:15" x14ac:dyDescent="0.2">
      <c r="O61455" s="62"/>
    </row>
    <row r="61456" spans="15:15" x14ac:dyDescent="0.2">
      <c r="O61456" s="62"/>
    </row>
    <row r="61457" spans="15:15" x14ac:dyDescent="0.2">
      <c r="O61457" s="62"/>
    </row>
    <row r="61458" spans="15:15" x14ac:dyDescent="0.2">
      <c r="O61458" s="62"/>
    </row>
    <row r="61459" spans="15:15" x14ac:dyDescent="0.2">
      <c r="O61459" s="62"/>
    </row>
    <row r="61460" spans="15:15" x14ac:dyDescent="0.2">
      <c r="O61460" s="62"/>
    </row>
    <row r="61461" spans="15:15" x14ac:dyDescent="0.2">
      <c r="O61461" s="62"/>
    </row>
    <row r="61462" spans="15:15" x14ac:dyDescent="0.2">
      <c r="O61462" s="62"/>
    </row>
    <row r="61463" spans="15:15" x14ac:dyDescent="0.2">
      <c r="O61463" s="62"/>
    </row>
    <row r="61464" spans="15:15" x14ac:dyDescent="0.2">
      <c r="O61464" s="62"/>
    </row>
    <row r="61465" spans="15:15" x14ac:dyDescent="0.2">
      <c r="O61465" s="62"/>
    </row>
    <row r="61466" spans="15:15" x14ac:dyDescent="0.2">
      <c r="O61466" s="62"/>
    </row>
    <row r="61467" spans="15:15" x14ac:dyDescent="0.2">
      <c r="O61467" s="62"/>
    </row>
    <row r="61468" spans="15:15" x14ac:dyDescent="0.2">
      <c r="O61468" s="62"/>
    </row>
    <row r="61469" spans="15:15" x14ac:dyDescent="0.2">
      <c r="O61469" s="62"/>
    </row>
    <row r="61470" spans="15:15" x14ac:dyDescent="0.2">
      <c r="O61470" s="62"/>
    </row>
    <row r="61471" spans="15:15" x14ac:dyDescent="0.2">
      <c r="O61471" s="62"/>
    </row>
    <row r="61472" spans="15:15" x14ac:dyDescent="0.2">
      <c r="O61472" s="62"/>
    </row>
    <row r="61473" spans="15:15" x14ac:dyDescent="0.2">
      <c r="O61473" s="62"/>
    </row>
    <row r="61474" spans="15:15" x14ac:dyDescent="0.2">
      <c r="O61474" s="62"/>
    </row>
    <row r="61475" spans="15:15" x14ac:dyDescent="0.2">
      <c r="O61475" s="62"/>
    </row>
    <row r="61476" spans="15:15" x14ac:dyDescent="0.2">
      <c r="O61476" s="62"/>
    </row>
    <row r="61477" spans="15:15" x14ac:dyDescent="0.2">
      <c r="O61477" s="62"/>
    </row>
    <row r="61478" spans="15:15" x14ac:dyDescent="0.2">
      <c r="O61478" s="62"/>
    </row>
    <row r="61479" spans="15:15" x14ac:dyDescent="0.2">
      <c r="O61479" s="62"/>
    </row>
    <row r="61480" spans="15:15" x14ac:dyDescent="0.2">
      <c r="O61480" s="62"/>
    </row>
    <row r="61481" spans="15:15" x14ac:dyDescent="0.2">
      <c r="O61481" s="62"/>
    </row>
    <row r="61482" spans="15:15" x14ac:dyDescent="0.2">
      <c r="O61482" s="62"/>
    </row>
    <row r="61483" spans="15:15" x14ac:dyDescent="0.2">
      <c r="O61483" s="62"/>
    </row>
    <row r="61484" spans="15:15" x14ac:dyDescent="0.2">
      <c r="O61484" s="62"/>
    </row>
    <row r="61485" spans="15:15" x14ac:dyDescent="0.2">
      <c r="O61485" s="62"/>
    </row>
    <row r="61486" spans="15:15" x14ac:dyDescent="0.2">
      <c r="O61486" s="62"/>
    </row>
    <row r="61487" spans="15:15" x14ac:dyDescent="0.2">
      <c r="O61487" s="62"/>
    </row>
    <row r="61488" spans="15:15" x14ac:dyDescent="0.2">
      <c r="O61488" s="62"/>
    </row>
    <row r="61489" spans="15:15" x14ac:dyDescent="0.2">
      <c r="O61489" s="62"/>
    </row>
    <row r="61490" spans="15:15" x14ac:dyDescent="0.2">
      <c r="O61490" s="62"/>
    </row>
    <row r="61491" spans="15:15" x14ac:dyDescent="0.2">
      <c r="O61491" s="62"/>
    </row>
    <row r="61492" spans="15:15" x14ac:dyDescent="0.2">
      <c r="O61492" s="62"/>
    </row>
    <row r="61493" spans="15:15" x14ac:dyDescent="0.2">
      <c r="O61493" s="62"/>
    </row>
    <row r="61494" spans="15:15" x14ac:dyDescent="0.2">
      <c r="O61494" s="62"/>
    </row>
    <row r="61495" spans="15:15" x14ac:dyDescent="0.2">
      <c r="O61495" s="62"/>
    </row>
    <row r="61496" spans="15:15" x14ac:dyDescent="0.2">
      <c r="O61496" s="62"/>
    </row>
    <row r="61497" spans="15:15" x14ac:dyDescent="0.2">
      <c r="O61497" s="62"/>
    </row>
    <row r="61498" spans="15:15" x14ac:dyDescent="0.2">
      <c r="O61498" s="62"/>
    </row>
    <row r="61499" spans="15:15" x14ac:dyDescent="0.2">
      <c r="O61499" s="62"/>
    </row>
    <row r="61500" spans="15:15" x14ac:dyDescent="0.2">
      <c r="O61500" s="62"/>
    </row>
    <row r="61501" spans="15:15" x14ac:dyDescent="0.2">
      <c r="O61501" s="62"/>
    </row>
    <row r="61502" spans="15:15" x14ac:dyDescent="0.2">
      <c r="O61502" s="62"/>
    </row>
    <row r="61503" spans="15:15" x14ac:dyDescent="0.2">
      <c r="O61503" s="62"/>
    </row>
    <row r="61504" spans="15:15" x14ac:dyDescent="0.2">
      <c r="O61504" s="62"/>
    </row>
    <row r="61505" spans="15:15" x14ac:dyDescent="0.2">
      <c r="O61505" s="62"/>
    </row>
    <row r="61506" spans="15:15" x14ac:dyDescent="0.2">
      <c r="O61506" s="62"/>
    </row>
    <row r="61507" spans="15:15" x14ac:dyDescent="0.2">
      <c r="O61507" s="62"/>
    </row>
    <row r="61508" spans="15:15" x14ac:dyDescent="0.2">
      <c r="O61508" s="62"/>
    </row>
    <row r="61509" spans="15:15" x14ac:dyDescent="0.2">
      <c r="O61509" s="62"/>
    </row>
    <row r="61510" spans="15:15" x14ac:dyDescent="0.2">
      <c r="O61510" s="62"/>
    </row>
    <row r="61511" spans="15:15" x14ac:dyDescent="0.2">
      <c r="O61511" s="62"/>
    </row>
    <row r="61512" spans="15:15" x14ac:dyDescent="0.2">
      <c r="O61512" s="62"/>
    </row>
    <row r="61513" spans="15:15" x14ac:dyDescent="0.2">
      <c r="O61513" s="62"/>
    </row>
    <row r="61514" spans="15:15" x14ac:dyDescent="0.2">
      <c r="O61514" s="62"/>
    </row>
    <row r="61515" spans="15:15" x14ac:dyDescent="0.2">
      <c r="O61515" s="62"/>
    </row>
    <row r="61516" spans="15:15" x14ac:dyDescent="0.2">
      <c r="O61516" s="62"/>
    </row>
    <row r="61517" spans="15:15" x14ac:dyDescent="0.2">
      <c r="O61517" s="62"/>
    </row>
    <row r="61518" spans="15:15" x14ac:dyDescent="0.2">
      <c r="O61518" s="62"/>
    </row>
    <row r="61519" spans="15:15" x14ac:dyDescent="0.2">
      <c r="O61519" s="62"/>
    </row>
    <row r="61520" spans="15:15" x14ac:dyDescent="0.2">
      <c r="O61520" s="62"/>
    </row>
    <row r="61521" spans="15:15" x14ac:dyDescent="0.2">
      <c r="O61521" s="62"/>
    </row>
    <row r="61522" spans="15:15" x14ac:dyDescent="0.2">
      <c r="O61522" s="62"/>
    </row>
    <row r="61523" spans="15:15" x14ac:dyDescent="0.2">
      <c r="O61523" s="62"/>
    </row>
    <row r="61524" spans="15:15" x14ac:dyDescent="0.2">
      <c r="O61524" s="62"/>
    </row>
    <row r="61525" spans="15:15" x14ac:dyDescent="0.2">
      <c r="O61525" s="62"/>
    </row>
    <row r="61526" spans="15:15" x14ac:dyDescent="0.2">
      <c r="O61526" s="62"/>
    </row>
    <row r="61527" spans="15:15" x14ac:dyDescent="0.2">
      <c r="O61527" s="62"/>
    </row>
    <row r="61528" spans="15:15" x14ac:dyDescent="0.2">
      <c r="O61528" s="62"/>
    </row>
    <row r="61529" spans="15:15" x14ac:dyDescent="0.2">
      <c r="O61529" s="62"/>
    </row>
    <row r="61530" spans="15:15" x14ac:dyDescent="0.2">
      <c r="O61530" s="62"/>
    </row>
    <row r="61531" spans="15:15" x14ac:dyDescent="0.2">
      <c r="O61531" s="62"/>
    </row>
    <row r="61532" spans="15:15" x14ac:dyDescent="0.2">
      <c r="O61532" s="62"/>
    </row>
    <row r="61533" spans="15:15" x14ac:dyDescent="0.2">
      <c r="O61533" s="62"/>
    </row>
    <row r="61534" spans="15:15" x14ac:dyDescent="0.2">
      <c r="O61534" s="62"/>
    </row>
    <row r="61535" spans="15:15" x14ac:dyDescent="0.2">
      <c r="O61535" s="62"/>
    </row>
    <row r="61536" spans="15:15" x14ac:dyDescent="0.2">
      <c r="O61536" s="62"/>
    </row>
    <row r="61537" spans="15:15" x14ac:dyDescent="0.2">
      <c r="O61537" s="62"/>
    </row>
    <row r="61538" spans="15:15" x14ac:dyDescent="0.2">
      <c r="O61538" s="62"/>
    </row>
    <row r="61539" spans="15:15" x14ac:dyDescent="0.2">
      <c r="O61539" s="62"/>
    </row>
    <row r="61540" spans="15:15" x14ac:dyDescent="0.2">
      <c r="O61540" s="62"/>
    </row>
    <row r="61541" spans="15:15" x14ac:dyDescent="0.2">
      <c r="O61541" s="62"/>
    </row>
    <row r="61542" spans="15:15" x14ac:dyDescent="0.2">
      <c r="O61542" s="62"/>
    </row>
    <row r="61543" spans="15:15" x14ac:dyDescent="0.2">
      <c r="O61543" s="62"/>
    </row>
    <row r="61544" spans="15:15" x14ac:dyDescent="0.2">
      <c r="O61544" s="62"/>
    </row>
    <row r="61545" spans="15:15" x14ac:dyDescent="0.2">
      <c r="O61545" s="62"/>
    </row>
    <row r="61546" spans="15:15" x14ac:dyDescent="0.2">
      <c r="O61546" s="62"/>
    </row>
    <row r="61547" spans="15:15" x14ac:dyDescent="0.2">
      <c r="O61547" s="62"/>
    </row>
    <row r="61548" spans="15:15" x14ac:dyDescent="0.2">
      <c r="O61548" s="62"/>
    </row>
    <row r="61549" spans="15:15" x14ac:dyDescent="0.2">
      <c r="O61549" s="62"/>
    </row>
    <row r="61550" spans="15:15" x14ac:dyDescent="0.2">
      <c r="O61550" s="62"/>
    </row>
    <row r="61551" spans="15:15" x14ac:dyDescent="0.2">
      <c r="O61551" s="62"/>
    </row>
    <row r="61552" spans="15:15" x14ac:dyDescent="0.2">
      <c r="O61552" s="62"/>
    </row>
    <row r="61553" spans="15:15" x14ac:dyDescent="0.2">
      <c r="O61553" s="62"/>
    </row>
    <row r="61554" spans="15:15" x14ac:dyDescent="0.2">
      <c r="O61554" s="62"/>
    </row>
    <row r="61555" spans="15:15" x14ac:dyDescent="0.2">
      <c r="O61555" s="62"/>
    </row>
    <row r="61556" spans="15:15" x14ac:dyDescent="0.2">
      <c r="O61556" s="62"/>
    </row>
    <row r="61557" spans="15:15" x14ac:dyDescent="0.2">
      <c r="O61557" s="62"/>
    </row>
    <row r="61558" spans="15:15" x14ac:dyDescent="0.2">
      <c r="O61558" s="62"/>
    </row>
    <row r="61559" spans="15:15" x14ac:dyDescent="0.2">
      <c r="O61559" s="62"/>
    </row>
    <row r="61560" spans="15:15" x14ac:dyDescent="0.2">
      <c r="O61560" s="62"/>
    </row>
    <row r="61561" spans="15:15" x14ac:dyDescent="0.2">
      <c r="O61561" s="62"/>
    </row>
    <row r="61562" spans="15:15" x14ac:dyDescent="0.2">
      <c r="O61562" s="62"/>
    </row>
    <row r="61563" spans="15:15" x14ac:dyDescent="0.2">
      <c r="O61563" s="62"/>
    </row>
    <row r="61564" spans="15:15" x14ac:dyDescent="0.2">
      <c r="O61564" s="62"/>
    </row>
    <row r="61565" spans="15:15" x14ac:dyDescent="0.2">
      <c r="O61565" s="62"/>
    </row>
    <row r="61566" spans="15:15" x14ac:dyDescent="0.2">
      <c r="O61566" s="62"/>
    </row>
    <row r="61567" spans="15:15" x14ac:dyDescent="0.2">
      <c r="O61567" s="62"/>
    </row>
    <row r="61568" spans="15:15" x14ac:dyDescent="0.2">
      <c r="O61568" s="62"/>
    </row>
    <row r="61569" spans="15:15" x14ac:dyDescent="0.2">
      <c r="O61569" s="62"/>
    </row>
    <row r="61570" spans="15:15" x14ac:dyDescent="0.2">
      <c r="O61570" s="62"/>
    </row>
    <row r="61571" spans="15:15" x14ac:dyDescent="0.2">
      <c r="O61571" s="62"/>
    </row>
    <row r="61572" spans="15:15" x14ac:dyDescent="0.2">
      <c r="O61572" s="62"/>
    </row>
    <row r="61573" spans="15:15" x14ac:dyDescent="0.2">
      <c r="O61573" s="62"/>
    </row>
    <row r="61574" spans="15:15" x14ac:dyDescent="0.2">
      <c r="O61574" s="62"/>
    </row>
    <row r="61575" spans="15:15" x14ac:dyDescent="0.2">
      <c r="O61575" s="62"/>
    </row>
    <row r="61576" spans="15:15" x14ac:dyDescent="0.2">
      <c r="O61576" s="62"/>
    </row>
    <row r="61577" spans="15:15" x14ac:dyDescent="0.2">
      <c r="O61577" s="62"/>
    </row>
    <row r="61578" spans="15:15" x14ac:dyDescent="0.2">
      <c r="O61578" s="62"/>
    </row>
    <row r="61579" spans="15:15" x14ac:dyDescent="0.2">
      <c r="O61579" s="62"/>
    </row>
    <row r="61580" spans="15:15" x14ac:dyDescent="0.2">
      <c r="O61580" s="62"/>
    </row>
    <row r="61581" spans="15:15" x14ac:dyDescent="0.2">
      <c r="O61581" s="62"/>
    </row>
    <row r="61582" spans="15:15" x14ac:dyDescent="0.2">
      <c r="O61582" s="62"/>
    </row>
    <row r="61583" spans="15:15" x14ac:dyDescent="0.2">
      <c r="O61583" s="62"/>
    </row>
    <row r="61584" spans="15:15" x14ac:dyDescent="0.2">
      <c r="O61584" s="62"/>
    </row>
    <row r="61585" spans="15:15" x14ac:dyDescent="0.2">
      <c r="O61585" s="62"/>
    </row>
    <row r="61586" spans="15:15" x14ac:dyDescent="0.2">
      <c r="O61586" s="62"/>
    </row>
    <row r="61587" spans="15:15" x14ac:dyDescent="0.2">
      <c r="O61587" s="62"/>
    </row>
    <row r="61588" spans="15:15" x14ac:dyDescent="0.2">
      <c r="O61588" s="62"/>
    </row>
    <row r="61589" spans="15:15" x14ac:dyDescent="0.2">
      <c r="O61589" s="62"/>
    </row>
    <row r="61590" spans="15:15" x14ac:dyDescent="0.2">
      <c r="O61590" s="62"/>
    </row>
    <row r="61591" spans="15:15" x14ac:dyDescent="0.2">
      <c r="O61591" s="62"/>
    </row>
    <row r="61592" spans="15:15" x14ac:dyDescent="0.2">
      <c r="O61592" s="62"/>
    </row>
    <row r="61593" spans="15:15" x14ac:dyDescent="0.2">
      <c r="O61593" s="62"/>
    </row>
    <row r="61594" spans="15:15" x14ac:dyDescent="0.2">
      <c r="O61594" s="62"/>
    </row>
    <row r="61595" spans="15:15" x14ac:dyDescent="0.2">
      <c r="O61595" s="62"/>
    </row>
    <row r="61596" spans="15:15" x14ac:dyDescent="0.2">
      <c r="O61596" s="62"/>
    </row>
    <row r="61597" spans="15:15" x14ac:dyDescent="0.2">
      <c r="O61597" s="62"/>
    </row>
    <row r="61598" spans="15:15" x14ac:dyDescent="0.2">
      <c r="O61598" s="62"/>
    </row>
    <row r="61599" spans="15:15" x14ac:dyDescent="0.2">
      <c r="O61599" s="62"/>
    </row>
    <row r="61600" spans="15:15" x14ac:dyDescent="0.2">
      <c r="O61600" s="62"/>
    </row>
    <row r="61601" spans="15:15" x14ac:dyDescent="0.2">
      <c r="O61601" s="62"/>
    </row>
    <row r="61602" spans="15:15" x14ac:dyDescent="0.2">
      <c r="O61602" s="62"/>
    </row>
    <row r="61603" spans="15:15" x14ac:dyDescent="0.2">
      <c r="O61603" s="62"/>
    </row>
    <row r="61604" spans="15:15" x14ac:dyDescent="0.2">
      <c r="O61604" s="62"/>
    </row>
    <row r="61605" spans="15:15" x14ac:dyDescent="0.2">
      <c r="O61605" s="62"/>
    </row>
    <row r="61606" spans="15:15" x14ac:dyDescent="0.2">
      <c r="O61606" s="62"/>
    </row>
    <row r="61607" spans="15:15" x14ac:dyDescent="0.2">
      <c r="O61607" s="62"/>
    </row>
    <row r="61608" spans="15:15" x14ac:dyDescent="0.2">
      <c r="O61608" s="62"/>
    </row>
    <row r="61609" spans="15:15" x14ac:dyDescent="0.2">
      <c r="O61609" s="62"/>
    </row>
    <row r="61610" spans="15:15" x14ac:dyDescent="0.2">
      <c r="O61610" s="62"/>
    </row>
    <row r="61611" spans="15:15" x14ac:dyDescent="0.2">
      <c r="O61611" s="62"/>
    </row>
    <row r="61612" spans="15:15" x14ac:dyDescent="0.2">
      <c r="O61612" s="62"/>
    </row>
    <row r="61613" spans="15:15" x14ac:dyDescent="0.2">
      <c r="O61613" s="62"/>
    </row>
    <row r="61614" spans="15:15" x14ac:dyDescent="0.2">
      <c r="O61614" s="62"/>
    </row>
    <row r="61615" spans="15:15" x14ac:dyDescent="0.2">
      <c r="O61615" s="62"/>
    </row>
    <row r="61616" spans="15:15" x14ac:dyDescent="0.2">
      <c r="O61616" s="62"/>
    </row>
    <row r="61617" spans="15:15" x14ac:dyDescent="0.2">
      <c r="O61617" s="62"/>
    </row>
    <row r="61618" spans="15:15" x14ac:dyDescent="0.2">
      <c r="O61618" s="62"/>
    </row>
    <row r="61619" spans="15:15" x14ac:dyDescent="0.2">
      <c r="O61619" s="62"/>
    </row>
    <row r="61620" spans="15:15" x14ac:dyDescent="0.2">
      <c r="O61620" s="62"/>
    </row>
    <row r="61621" spans="15:15" x14ac:dyDescent="0.2">
      <c r="O61621" s="62"/>
    </row>
    <row r="61622" spans="15:15" x14ac:dyDescent="0.2">
      <c r="O61622" s="62"/>
    </row>
    <row r="61623" spans="15:15" x14ac:dyDescent="0.2">
      <c r="O61623" s="62"/>
    </row>
    <row r="61624" spans="15:15" x14ac:dyDescent="0.2">
      <c r="O61624" s="62"/>
    </row>
    <row r="61625" spans="15:15" x14ac:dyDescent="0.2">
      <c r="O61625" s="62"/>
    </row>
    <row r="61626" spans="15:15" x14ac:dyDescent="0.2">
      <c r="O61626" s="62"/>
    </row>
    <row r="61627" spans="15:15" x14ac:dyDescent="0.2">
      <c r="O61627" s="62"/>
    </row>
    <row r="61628" spans="15:15" x14ac:dyDescent="0.2">
      <c r="O61628" s="62"/>
    </row>
    <row r="61629" spans="15:15" x14ac:dyDescent="0.2">
      <c r="O61629" s="62"/>
    </row>
    <row r="61630" spans="15:15" x14ac:dyDescent="0.2">
      <c r="O61630" s="62"/>
    </row>
    <row r="61631" spans="15:15" x14ac:dyDescent="0.2">
      <c r="O61631" s="62"/>
    </row>
    <row r="61632" spans="15:15" x14ac:dyDescent="0.2">
      <c r="O61632" s="62"/>
    </row>
    <row r="61633" spans="15:15" x14ac:dyDescent="0.2">
      <c r="O61633" s="62"/>
    </row>
    <row r="61634" spans="15:15" x14ac:dyDescent="0.2">
      <c r="O61634" s="62"/>
    </row>
    <row r="61635" spans="15:15" x14ac:dyDescent="0.2">
      <c r="O61635" s="62"/>
    </row>
    <row r="61636" spans="15:15" x14ac:dyDescent="0.2">
      <c r="O61636" s="62"/>
    </row>
    <row r="61637" spans="15:15" x14ac:dyDescent="0.2">
      <c r="O61637" s="62"/>
    </row>
    <row r="61638" spans="15:15" x14ac:dyDescent="0.2">
      <c r="O61638" s="62"/>
    </row>
    <row r="61639" spans="15:15" x14ac:dyDescent="0.2">
      <c r="O61639" s="62"/>
    </row>
    <row r="61640" spans="15:15" x14ac:dyDescent="0.2">
      <c r="O61640" s="62"/>
    </row>
    <row r="61641" spans="15:15" x14ac:dyDescent="0.2">
      <c r="O61641" s="62"/>
    </row>
    <row r="61642" spans="15:15" x14ac:dyDescent="0.2">
      <c r="O61642" s="62"/>
    </row>
    <row r="61643" spans="15:15" x14ac:dyDescent="0.2">
      <c r="O61643" s="62"/>
    </row>
    <row r="61644" spans="15:15" x14ac:dyDescent="0.2">
      <c r="O61644" s="62"/>
    </row>
    <row r="61645" spans="15:15" x14ac:dyDescent="0.2">
      <c r="O61645" s="62"/>
    </row>
    <row r="61646" spans="15:15" x14ac:dyDescent="0.2">
      <c r="O61646" s="62"/>
    </row>
    <row r="61647" spans="15:15" x14ac:dyDescent="0.2">
      <c r="O61647" s="62"/>
    </row>
    <row r="61648" spans="15:15" x14ac:dyDescent="0.2">
      <c r="O61648" s="62"/>
    </row>
    <row r="61649" spans="15:15" x14ac:dyDescent="0.2">
      <c r="O61649" s="62"/>
    </row>
    <row r="61650" spans="15:15" x14ac:dyDescent="0.2">
      <c r="O61650" s="62"/>
    </row>
    <row r="61651" spans="15:15" x14ac:dyDescent="0.2">
      <c r="O61651" s="62"/>
    </row>
    <row r="61652" spans="15:15" x14ac:dyDescent="0.2">
      <c r="O61652" s="62"/>
    </row>
    <row r="61653" spans="15:15" x14ac:dyDescent="0.2">
      <c r="O61653" s="62"/>
    </row>
    <row r="61654" spans="15:15" x14ac:dyDescent="0.2">
      <c r="O61654" s="62"/>
    </row>
    <row r="61655" spans="15:15" x14ac:dyDescent="0.2">
      <c r="O61655" s="62"/>
    </row>
    <row r="61656" spans="15:15" x14ac:dyDescent="0.2">
      <c r="O61656" s="62"/>
    </row>
    <row r="61657" spans="15:15" x14ac:dyDescent="0.2">
      <c r="O61657" s="62"/>
    </row>
    <row r="61658" spans="15:15" x14ac:dyDescent="0.2">
      <c r="O61658" s="62"/>
    </row>
    <row r="61659" spans="15:15" x14ac:dyDescent="0.2">
      <c r="O61659" s="62"/>
    </row>
    <row r="61660" spans="15:15" x14ac:dyDescent="0.2">
      <c r="O61660" s="62"/>
    </row>
    <row r="61661" spans="15:15" x14ac:dyDescent="0.2">
      <c r="O61661" s="62"/>
    </row>
    <row r="61662" spans="15:15" x14ac:dyDescent="0.2">
      <c r="O61662" s="62"/>
    </row>
    <row r="61663" spans="15:15" x14ac:dyDescent="0.2">
      <c r="O61663" s="62"/>
    </row>
    <row r="61664" spans="15:15" x14ac:dyDescent="0.2">
      <c r="O61664" s="62"/>
    </row>
    <row r="61665" spans="15:15" x14ac:dyDescent="0.2">
      <c r="O61665" s="62"/>
    </row>
    <row r="61666" spans="15:15" x14ac:dyDescent="0.2">
      <c r="O61666" s="62"/>
    </row>
    <row r="61667" spans="15:15" x14ac:dyDescent="0.2">
      <c r="O61667" s="62"/>
    </row>
    <row r="61668" spans="15:15" x14ac:dyDescent="0.2">
      <c r="O61668" s="62"/>
    </row>
    <row r="61669" spans="15:15" x14ac:dyDescent="0.2">
      <c r="O61669" s="62"/>
    </row>
    <row r="61670" spans="15:15" x14ac:dyDescent="0.2">
      <c r="O61670" s="62"/>
    </row>
    <row r="61671" spans="15:15" x14ac:dyDescent="0.2">
      <c r="O61671" s="62"/>
    </row>
    <row r="61672" spans="15:15" x14ac:dyDescent="0.2">
      <c r="O61672" s="62"/>
    </row>
    <row r="61673" spans="15:15" x14ac:dyDescent="0.2">
      <c r="O61673" s="62"/>
    </row>
    <row r="61674" spans="15:15" x14ac:dyDescent="0.2">
      <c r="O61674" s="62"/>
    </row>
    <row r="61675" spans="15:15" x14ac:dyDescent="0.2">
      <c r="O61675" s="62"/>
    </row>
    <row r="61676" spans="15:15" x14ac:dyDescent="0.2">
      <c r="O61676" s="62"/>
    </row>
    <row r="61677" spans="15:15" x14ac:dyDescent="0.2">
      <c r="O61677" s="62"/>
    </row>
    <row r="61678" spans="15:15" x14ac:dyDescent="0.2">
      <c r="O61678" s="62"/>
    </row>
    <row r="61679" spans="15:15" x14ac:dyDescent="0.2">
      <c r="O61679" s="62"/>
    </row>
    <row r="61680" spans="15:15" x14ac:dyDescent="0.2">
      <c r="O61680" s="62"/>
    </row>
    <row r="61681" spans="15:15" x14ac:dyDescent="0.2">
      <c r="O61681" s="62"/>
    </row>
    <row r="61682" spans="15:15" x14ac:dyDescent="0.2">
      <c r="O61682" s="62"/>
    </row>
    <row r="61683" spans="15:15" x14ac:dyDescent="0.2">
      <c r="O61683" s="62"/>
    </row>
    <row r="61684" spans="15:15" x14ac:dyDescent="0.2">
      <c r="O61684" s="62"/>
    </row>
    <row r="61685" spans="15:15" x14ac:dyDescent="0.2">
      <c r="O61685" s="62"/>
    </row>
    <row r="61686" spans="15:15" x14ac:dyDescent="0.2">
      <c r="O61686" s="62"/>
    </row>
    <row r="61687" spans="15:15" x14ac:dyDescent="0.2">
      <c r="O61687" s="62"/>
    </row>
    <row r="61688" spans="15:15" x14ac:dyDescent="0.2">
      <c r="O61688" s="62"/>
    </row>
    <row r="61689" spans="15:15" x14ac:dyDescent="0.2">
      <c r="O61689" s="62"/>
    </row>
    <row r="61690" spans="15:15" x14ac:dyDescent="0.2">
      <c r="O61690" s="62"/>
    </row>
    <row r="61691" spans="15:15" x14ac:dyDescent="0.2">
      <c r="O61691" s="62"/>
    </row>
    <row r="61692" spans="15:15" x14ac:dyDescent="0.2">
      <c r="O61692" s="62"/>
    </row>
    <row r="61693" spans="15:15" x14ac:dyDescent="0.2">
      <c r="O61693" s="62"/>
    </row>
    <row r="61694" spans="15:15" x14ac:dyDescent="0.2">
      <c r="O61694" s="62"/>
    </row>
    <row r="61695" spans="15:15" x14ac:dyDescent="0.2">
      <c r="O61695" s="62"/>
    </row>
    <row r="61696" spans="15:15" x14ac:dyDescent="0.2">
      <c r="O61696" s="62"/>
    </row>
    <row r="61697" spans="15:15" x14ac:dyDescent="0.2">
      <c r="O61697" s="62"/>
    </row>
    <row r="61698" spans="15:15" x14ac:dyDescent="0.2">
      <c r="O61698" s="62"/>
    </row>
    <row r="61699" spans="15:15" x14ac:dyDescent="0.2">
      <c r="O61699" s="62"/>
    </row>
    <row r="61700" spans="15:15" x14ac:dyDescent="0.2">
      <c r="O61700" s="62"/>
    </row>
    <row r="61701" spans="15:15" x14ac:dyDescent="0.2">
      <c r="O61701" s="62"/>
    </row>
    <row r="61702" spans="15:15" x14ac:dyDescent="0.2">
      <c r="O61702" s="62"/>
    </row>
    <row r="61703" spans="15:15" x14ac:dyDescent="0.2">
      <c r="O61703" s="62"/>
    </row>
    <row r="61704" spans="15:15" x14ac:dyDescent="0.2">
      <c r="O61704" s="62"/>
    </row>
    <row r="61705" spans="15:15" x14ac:dyDescent="0.2">
      <c r="O61705" s="62"/>
    </row>
    <row r="61706" spans="15:15" x14ac:dyDescent="0.2">
      <c r="O61706" s="62"/>
    </row>
    <row r="61707" spans="15:15" x14ac:dyDescent="0.2">
      <c r="O61707" s="62"/>
    </row>
    <row r="61708" spans="15:15" x14ac:dyDescent="0.2">
      <c r="O61708" s="62"/>
    </row>
    <row r="61709" spans="15:15" x14ac:dyDescent="0.2">
      <c r="O61709" s="62"/>
    </row>
    <row r="61710" spans="15:15" x14ac:dyDescent="0.2">
      <c r="O61710" s="62"/>
    </row>
    <row r="61711" spans="15:15" x14ac:dyDescent="0.2">
      <c r="O61711" s="62"/>
    </row>
    <row r="61712" spans="15:15" x14ac:dyDescent="0.2">
      <c r="O61712" s="62"/>
    </row>
    <row r="61713" spans="15:15" x14ac:dyDescent="0.2">
      <c r="O61713" s="62"/>
    </row>
    <row r="61714" spans="15:15" x14ac:dyDescent="0.2">
      <c r="O61714" s="62"/>
    </row>
    <row r="61715" spans="15:15" x14ac:dyDescent="0.2">
      <c r="O61715" s="62"/>
    </row>
    <row r="61716" spans="15:15" x14ac:dyDescent="0.2">
      <c r="O61716" s="62"/>
    </row>
    <row r="61717" spans="15:15" x14ac:dyDescent="0.2">
      <c r="O61717" s="62"/>
    </row>
    <row r="61718" spans="15:15" x14ac:dyDescent="0.2">
      <c r="O61718" s="62"/>
    </row>
    <row r="61719" spans="15:15" x14ac:dyDescent="0.2">
      <c r="O61719" s="62"/>
    </row>
    <row r="61720" spans="15:15" x14ac:dyDescent="0.2">
      <c r="O61720" s="62"/>
    </row>
    <row r="61721" spans="15:15" x14ac:dyDescent="0.2">
      <c r="O61721" s="62"/>
    </row>
    <row r="61722" spans="15:15" x14ac:dyDescent="0.2">
      <c r="O61722" s="62"/>
    </row>
    <row r="61723" spans="15:15" x14ac:dyDescent="0.2">
      <c r="O61723" s="62"/>
    </row>
    <row r="61724" spans="15:15" x14ac:dyDescent="0.2">
      <c r="O61724" s="62"/>
    </row>
    <row r="61725" spans="15:15" x14ac:dyDescent="0.2">
      <c r="O61725" s="62"/>
    </row>
    <row r="61726" spans="15:15" x14ac:dyDescent="0.2">
      <c r="O61726" s="62"/>
    </row>
    <row r="61727" spans="15:15" x14ac:dyDescent="0.2">
      <c r="O61727" s="62"/>
    </row>
    <row r="61728" spans="15:15" x14ac:dyDescent="0.2">
      <c r="O61728" s="62"/>
    </row>
    <row r="61729" spans="15:15" x14ac:dyDescent="0.2">
      <c r="O61729" s="62"/>
    </row>
    <row r="61730" spans="15:15" x14ac:dyDescent="0.2">
      <c r="O61730" s="62"/>
    </row>
    <row r="61731" spans="15:15" x14ac:dyDescent="0.2">
      <c r="O61731" s="62"/>
    </row>
    <row r="61732" spans="15:15" x14ac:dyDescent="0.2">
      <c r="O61732" s="62"/>
    </row>
    <row r="61733" spans="15:15" x14ac:dyDescent="0.2">
      <c r="O61733" s="62"/>
    </row>
    <row r="61734" spans="15:15" x14ac:dyDescent="0.2">
      <c r="O61734" s="62"/>
    </row>
    <row r="61735" spans="15:15" x14ac:dyDescent="0.2">
      <c r="O61735" s="62"/>
    </row>
    <row r="61736" spans="15:15" x14ac:dyDescent="0.2">
      <c r="O61736" s="62"/>
    </row>
    <row r="61737" spans="15:15" x14ac:dyDescent="0.2">
      <c r="O61737" s="62"/>
    </row>
    <row r="61738" spans="15:15" x14ac:dyDescent="0.2">
      <c r="O61738" s="62"/>
    </row>
    <row r="61739" spans="15:15" x14ac:dyDescent="0.2">
      <c r="O61739" s="62"/>
    </row>
    <row r="61740" spans="15:15" x14ac:dyDescent="0.2">
      <c r="O61740" s="62"/>
    </row>
    <row r="61741" spans="15:15" x14ac:dyDescent="0.2">
      <c r="O61741" s="62"/>
    </row>
    <row r="61742" spans="15:15" x14ac:dyDescent="0.2">
      <c r="O61742" s="62"/>
    </row>
    <row r="61743" spans="15:15" x14ac:dyDescent="0.2">
      <c r="O61743" s="62"/>
    </row>
    <row r="61744" spans="15:15" x14ac:dyDescent="0.2">
      <c r="O61744" s="62"/>
    </row>
    <row r="61745" spans="15:15" x14ac:dyDescent="0.2">
      <c r="O61745" s="62"/>
    </row>
    <row r="61746" spans="15:15" x14ac:dyDescent="0.2">
      <c r="O61746" s="62"/>
    </row>
    <row r="61747" spans="15:15" x14ac:dyDescent="0.2">
      <c r="O61747" s="62"/>
    </row>
    <row r="61748" spans="15:15" x14ac:dyDescent="0.2">
      <c r="O61748" s="62"/>
    </row>
    <row r="61749" spans="15:15" x14ac:dyDescent="0.2">
      <c r="O61749" s="62"/>
    </row>
    <row r="61750" spans="15:15" x14ac:dyDescent="0.2">
      <c r="O61750" s="62"/>
    </row>
    <row r="61751" spans="15:15" x14ac:dyDescent="0.2">
      <c r="O61751" s="62"/>
    </row>
    <row r="61752" spans="15:15" x14ac:dyDescent="0.2">
      <c r="O61752" s="62"/>
    </row>
    <row r="61753" spans="15:15" x14ac:dyDescent="0.2">
      <c r="O61753" s="62"/>
    </row>
    <row r="61754" spans="15:15" x14ac:dyDescent="0.2">
      <c r="O61754" s="62"/>
    </row>
    <row r="61755" spans="15:15" x14ac:dyDescent="0.2">
      <c r="O61755" s="62"/>
    </row>
    <row r="61756" spans="15:15" x14ac:dyDescent="0.2">
      <c r="O61756" s="62"/>
    </row>
    <row r="61757" spans="15:15" x14ac:dyDescent="0.2">
      <c r="O61757" s="62"/>
    </row>
    <row r="61758" spans="15:15" x14ac:dyDescent="0.2">
      <c r="O61758" s="62"/>
    </row>
    <row r="61759" spans="15:15" x14ac:dyDescent="0.2">
      <c r="O61759" s="62"/>
    </row>
    <row r="61760" spans="15:15" x14ac:dyDescent="0.2">
      <c r="O61760" s="62"/>
    </row>
    <row r="61761" spans="15:15" x14ac:dyDescent="0.2">
      <c r="O61761" s="62"/>
    </row>
    <row r="61762" spans="15:15" x14ac:dyDescent="0.2">
      <c r="O61762" s="62"/>
    </row>
    <row r="61763" spans="15:15" x14ac:dyDescent="0.2">
      <c r="O61763" s="62"/>
    </row>
    <row r="61764" spans="15:15" x14ac:dyDescent="0.2">
      <c r="O61764" s="62"/>
    </row>
    <row r="61765" spans="15:15" x14ac:dyDescent="0.2">
      <c r="O61765" s="62"/>
    </row>
    <row r="61766" spans="15:15" x14ac:dyDescent="0.2">
      <c r="O61766" s="62"/>
    </row>
    <row r="61767" spans="15:15" x14ac:dyDescent="0.2">
      <c r="O61767" s="62"/>
    </row>
    <row r="61768" spans="15:15" x14ac:dyDescent="0.2">
      <c r="O61768" s="62"/>
    </row>
    <row r="61769" spans="15:15" x14ac:dyDescent="0.2">
      <c r="O61769" s="62"/>
    </row>
    <row r="61770" spans="15:15" x14ac:dyDescent="0.2">
      <c r="O61770" s="62"/>
    </row>
    <row r="61771" spans="15:15" x14ac:dyDescent="0.2">
      <c r="O61771" s="62"/>
    </row>
    <row r="61772" spans="15:15" x14ac:dyDescent="0.2">
      <c r="O61772" s="62"/>
    </row>
    <row r="61773" spans="15:15" x14ac:dyDescent="0.2">
      <c r="O61773" s="62"/>
    </row>
    <row r="61774" spans="15:15" x14ac:dyDescent="0.2">
      <c r="O61774" s="62"/>
    </row>
    <row r="61775" spans="15:15" x14ac:dyDescent="0.2">
      <c r="O61775" s="62"/>
    </row>
    <row r="61776" spans="15:15" x14ac:dyDescent="0.2">
      <c r="O61776" s="62"/>
    </row>
    <row r="61777" spans="15:15" x14ac:dyDescent="0.2">
      <c r="O61777" s="62"/>
    </row>
    <row r="61778" spans="15:15" x14ac:dyDescent="0.2">
      <c r="O61778" s="62"/>
    </row>
    <row r="61779" spans="15:15" x14ac:dyDescent="0.2">
      <c r="O61779" s="62"/>
    </row>
    <row r="61780" spans="15:15" x14ac:dyDescent="0.2">
      <c r="O61780" s="62"/>
    </row>
    <row r="61781" spans="15:15" x14ac:dyDescent="0.2">
      <c r="O61781" s="62"/>
    </row>
    <row r="61782" spans="15:15" x14ac:dyDescent="0.2">
      <c r="O61782" s="62"/>
    </row>
    <row r="61783" spans="15:15" x14ac:dyDescent="0.2">
      <c r="O61783" s="62"/>
    </row>
    <row r="61784" spans="15:15" x14ac:dyDescent="0.2">
      <c r="O61784" s="62"/>
    </row>
    <row r="61785" spans="15:15" x14ac:dyDescent="0.2">
      <c r="O61785" s="62"/>
    </row>
    <row r="61786" spans="15:15" x14ac:dyDescent="0.2">
      <c r="O61786" s="62"/>
    </row>
    <row r="61787" spans="15:15" x14ac:dyDescent="0.2">
      <c r="O61787" s="62"/>
    </row>
    <row r="61788" spans="15:15" x14ac:dyDescent="0.2">
      <c r="O61788" s="62"/>
    </row>
    <row r="61789" spans="15:15" x14ac:dyDescent="0.2">
      <c r="O61789" s="62"/>
    </row>
    <row r="61790" spans="15:15" x14ac:dyDescent="0.2">
      <c r="O61790" s="62"/>
    </row>
    <row r="61791" spans="15:15" x14ac:dyDescent="0.2">
      <c r="O61791" s="62"/>
    </row>
    <row r="61792" spans="15:15" x14ac:dyDescent="0.2">
      <c r="O61792" s="62"/>
    </row>
    <row r="61793" spans="15:15" x14ac:dyDescent="0.2">
      <c r="O61793" s="62"/>
    </row>
    <row r="61794" spans="15:15" x14ac:dyDescent="0.2">
      <c r="O61794" s="62"/>
    </row>
    <row r="61795" spans="15:15" x14ac:dyDescent="0.2">
      <c r="O61795" s="62"/>
    </row>
    <row r="61796" spans="15:15" x14ac:dyDescent="0.2">
      <c r="O61796" s="62"/>
    </row>
    <row r="61797" spans="15:15" x14ac:dyDescent="0.2">
      <c r="O61797" s="62"/>
    </row>
    <row r="61798" spans="15:15" x14ac:dyDescent="0.2">
      <c r="O61798" s="62"/>
    </row>
    <row r="61799" spans="15:15" x14ac:dyDescent="0.2">
      <c r="O61799" s="62"/>
    </row>
    <row r="61800" spans="15:15" x14ac:dyDescent="0.2">
      <c r="O61800" s="62"/>
    </row>
    <row r="61801" spans="15:15" x14ac:dyDescent="0.2">
      <c r="O61801" s="62"/>
    </row>
    <row r="61802" spans="15:15" x14ac:dyDescent="0.2">
      <c r="O61802" s="62"/>
    </row>
    <row r="61803" spans="15:15" x14ac:dyDescent="0.2">
      <c r="O61803" s="62"/>
    </row>
    <row r="61804" spans="15:15" x14ac:dyDescent="0.2">
      <c r="O61804" s="62"/>
    </row>
    <row r="61805" spans="15:15" x14ac:dyDescent="0.2">
      <c r="O61805" s="62"/>
    </row>
    <row r="61806" spans="15:15" x14ac:dyDescent="0.2">
      <c r="O61806" s="62"/>
    </row>
    <row r="61807" spans="15:15" x14ac:dyDescent="0.2">
      <c r="O61807" s="62"/>
    </row>
    <row r="61808" spans="15:15" x14ac:dyDescent="0.2">
      <c r="O61808" s="62"/>
    </row>
    <row r="61809" spans="15:15" x14ac:dyDescent="0.2">
      <c r="O61809" s="62"/>
    </row>
    <row r="61810" spans="15:15" x14ac:dyDescent="0.2">
      <c r="O61810" s="62"/>
    </row>
    <row r="61811" spans="15:15" x14ac:dyDescent="0.2">
      <c r="O61811" s="62"/>
    </row>
    <row r="61812" spans="15:15" x14ac:dyDescent="0.2">
      <c r="O61812" s="62"/>
    </row>
    <row r="61813" spans="15:15" x14ac:dyDescent="0.2">
      <c r="O61813" s="62"/>
    </row>
    <row r="61814" spans="15:15" x14ac:dyDescent="0.2">
      <c r="O61814" s="62"/>
    </row>
    <row r="61815" spans="15:15" x14ac:dyDescent="0.2">
      <c r="O61815" s="62"/>
    </row>
    <row r="61816" spans="15:15" x14ac:dyDescent="0.2">
      <c r="O61816" s="62"/>
    </row>
    <row r="61817" spans="15:15" x14ac:dyDescent="0.2">
      <c r="O61817" s="62"/>
    </row>
    <row r="61818" spans="15:15" x14ac:dyDescent="0.2">
      <c r="O61818" s="62"/>
    </row>
    <row r="61819" spans="15:15" x14ac:dyDescent="0.2">
      <c r="O61819" s="62"/>
    </row>
    <row r="61820" spans="15:15" x14ac:dyDescent="0.2">
      <c r="O61820" s="62"/>
    </row>
    <row r="61821" spans="15:15" x14ac:dyDescent="0.2">
      <c r="O61821" s="62"/>
    </row>
    <row r="61822" spans="15:15" x14ac:dyDescent="0.2">
      <c r="O61822" s="62"/>
    </row>
    <row r="61823" spans="15:15" x14ac:dyDescent="0.2">
      <c r="O61823" s="62"/>
    </row>
    <row r="61824" spans="15:15" x14ac:dyDescent="0.2">
      <c r="O61824" s="62"/>
    </row>
    <row r="61825" spans="15:15" x14ac:dyDescent="0.2">
      <c r="O61825" s="62"/>
    </row>
    <row r="61826" spans="15:15" x14ac:dyDescent="0.2">
      <c r="O61826" s="62"/>
    </row>
    <row r="61827" spans="15:15" x14ac:dyDescent="0.2">
      <c r="O61827" s="62"/>
    </row>
    <row r="61828" spans="15:15" x14ac:dyDescent="0.2">
      <c r="O61828" s="62"/>
    </row>
    <row r="61829" spans="15:15" x14ac:dyDescent="0.2">
      <c r="O61829" s="62"/>
    </row>
    <row r="61830" spans="15:15" x14ac:dyDescent="0.2">
      <c r="O61830" s="62"/>
    </row>
    <row r="61831" spans="15:15" x14ac:dyDescent="0.2">
      <c r="O61831" s="62"/>
    </row>
    <row r="61832" spans="15:15" x14ac:dyDescent="0.2">
      <c r="O61832" s="62"/>
    </row>
    <row r="61833" spans="15:15" x14ac:dyDescent="0.2">
      <c r="O61833" s="62"/>
    </row>
    <row r="61834" spans="15:15" x14ac:dyDescent="0.2">
      <c r="O61834" s="62"/>
    </row>
    <row r="61835" spans="15:15" x14ac:dyDescent="0.2">
      <c r="O61835" s="62"/>
    </row>
    <row r="61836" spans="15:15" x14ac:dyDescent="0.2">
      <c r="O61836" s="62"/>
    </row>
    <row r="61837" spans="15:15" x14ac:dyDescent="0.2">
      <c r="O61837" s="62"/>
    </row>
    <row r="61838" spans="15:15" x14ac:dyDescent="0.2">
      <c r="O61838" s="62"/>
    </row>
    <row r="61839" spans="15:15" x14ac:dyDescent="0.2">
      <c r="O61839" s="62"/>
    </row>
    <row r="61840" spans="15:15" x14ac:dyDescent="0.2">
      <c r="O61840" s="62"/>
    </row>
    <row r="61841" spans="15:15" x14ac:dyDescent="0.2">
      <c r="O61841" s="62"/>
    </row>
    <row r="61842" spans="15:15" x14ac:dyDescent="0.2">
      <c r="O61842" s="62"/>
    </row>
    <row r="61843" spans="15:15" x14ac:dyDescent="0.2">
      <c r="O61843" s="62"/>
    </row>
    <row r="61844" spans="15:15" x14ac:dyDescent="0.2">
      <c r="O61844" s="62"/>
    </row>
    <row r="61845" spans="15:15" x14ac:dyDescent="0.2">
      <c r="O61845" s="62"/>
    </row>
    <row r="61846" spans="15:15" x14ac:dyDescent="0.2">
      <c r="O61846" s="62"/>
    </row>
    <row r="61847" spans="15:15" x14ac:dyDescent="0.2">
      <c r="O61847" s="62"/>
    </row>
    <row r="61848" spans="15:15" x14ac:dyDescent="0.2">
      <c r="O61848" s="62"/>
    </row>
    <row r="61849" spans="15:15" x14ac:dyDescent="0.2">
      <c r="O61849" s="62"/>
    </row>
    <row r="61850" spans="15:15" x14ac:dyDescent="0.2">
      <c r="O61850" s="62"/>
    </row>
    <row r="61851" spans="15:15" x14ac:dyDescent="0.2">
      <c r="O61851" s="62"/>
    </row>
    <row r="61852" spans="15:15" x14ac:dyDescent="0.2">
      <c r="O61852" s="62"/>
    </row>
    <row r="61853" spans="15:15" x14ac:dyDescent="0.2">
      <c r="O61853" s="62"/>
    </row>
    <row r="61854" spans="15:15" x14ac:dyDescent="0.2">
      <c r="O61854" s="62"/>
    </row>
    <row r="61855" spans="15:15" x14ac:dyDescent="0.2">
      <c r="O61855" s="62"/>
    </row>
    <row r="61856" spans="15:15" x14ac:dyDescent="0.2">
      <c r="O61856" s="62"/>
    </row>
    <row r="61857" spans="15:15" x14ac:dyDescent="0.2">
      <c r="O61857" s="62"/>
    </row>
    <row r="61858" spans="15:15" x14ac:dyDescent="0.2">
      <c r="O61858" s="62"/>
    </row>
    <row r="61859" spans="15:15" x14ac:dyDescent="0.2">
      <c r="O61859" s="62"/>
    </row>
    <row r="61860" spans="15:15" x14ac:dyDescent="0.2">
      <c r="O61860" s="62"/>
    </row>
    <row r="61861" spans="15:15" x14ac:dyDescent="0.2">
      <c r="O61861" s="62"/>
    </row>
    <row r="61862" spans="15:15" x14ac:dyDescent="0.2">
      <c r="O61862" s="62"/>
    </row>
    <row r="61863" spans="15:15" x14ac:dyDescent="0.2">
      <c r="O61863" s="62"/>
    </row>
    <row r="61864" spans="15:15" x14ac:dyDescent="0.2">
      <c r="O61864" s="62"/>
    </row>
    <row r="61865" spans="15:15" x14ac:dyDescent="0.2">
      <c r="O61865" s="62"/>
    </row>
    <row r="61866" spans="15:15" x14ac:dyDescent="0.2">
      <c r="O61866" s="62"/>
    </row>
    <row r="61867" spans="15:15" x14ac:dyDescent="0.2">
      <c r="O61867" s="62"/>
    </row>
    <row r="61868" spans="15:15" x14ac:dyDescent="0.2">
      <c r="O61868" s="62"/>
    </row>
    <row r="61869" spans="15:15" x14ac:dyDescent="0.2">
      <c r="O61869" s="62"/>
    </row>
    <row r="61870" spans="15:15" x14ac:dyDescent="0.2">
      <c r="O61870" s="62"/>
    </row>
    <row r="61871" spans="15:15" x14ac:dyDescent="0.2">
      <c r="O61871" s="62"/>
    </row>
    <row r="61872" spans="15:15" x14ac:dyDescent="0.2">
      <c r="O61872" s="62"/>
    </row>
    <row r="61873" spans="15:15" x14ac:dyDescent="0.2">
      <c r="O61873" s="62"/>
    </row>
    <row r="61874" spans="15:15" x14ac:dyDescent="0.2">
      <c r="O61874" s="62"/>
    </row>
    <row r="61875" spans="15:15" x14ac:dyDescent="0.2">
      <c r="O61875" s="62"/>
    </row>
    <row r="61876" spans="15:15" x14ac:dyDescent="0.2">
      <c r="O61876" s="62"/>
    </row>
    <row r="61877" spans="15:15" x14ac:dyDescent="0.2">
      <c r="O61877" s="62"/>
    </row>
    <row r="61878" spans="15:15" x14ac:dyDescent="0.2">
      <c r="O61878" s="62"/>
    </row>
    <row r="61879" spans="15:15" x14ac:dyDescent="0.2">
      <c r="O61879" s="62"/>
    </row>
    <row r="61880" spans="15:15" x14ac:dyDescent="0.2">
      <c r="O61880" s="62"/>
    </row>
    <row r="61881" spans="15:15" x14ac:dyDescent="0.2">
      <c r="O61881" s="62"/>
    </row>
    <row r="61882" spans="15:15" x14ac:dyDescent="0.2">
      <c r="O61882" s="62"/>
    </row>
    <row r="61883" spans="15:15" x14ac:dyDescent="0.2">
      <c r="O61883" s="62"/>
    </row>
    <row r="61884" spans="15:15" x14ac:dyDescent="0.2">
      <c r="O61884" s="62"/>
    </row>
    <row r="61885" spans="15:15" x14ac:dyDescent="0.2">
      <c r="O61885" s="62"/>
    </row>
    <row r="61886" spans="15:15" x14ac:dyDescent="0.2">
      <c r="O61886" s="62"/>
    </row>
    <row r="61887" spans="15:15" x14ac:dyDescent="0.2">
      <c r="O61887" s="62"/>
    </row>
    <row r="61888" spans="15:15" x14ac:dyDescent="0.2">
      <c r="O61888" s="62"/>
    </row>
    <row r="61889" spans="15:15" x14ac:dyDescent="0.2">
      <c r="O61889" s="62"/>
    </row>
    <row r="61890" spans="15:15" x14ac:dyDescent="0.2">
      <c r="O61890" s="62"/>
    </row>
    <row r="61891" spans="15:15" x14ac:dyDescent="0.2">
      <c r="O61891" s="62"/>
    </row>
    <row r="61892" spans="15:15" x14ac:dyDescent="0.2">
      <c r="O61892" s="62"/>
    </row>
    <row r="61893" spans="15:15" x14ac:dyDescent="0.2">
      <c r="O61893" s="62"/>
    </row>
    <row r="61894" spans="15:15" x14ac:dyDescent="0.2">
      <c r="O61894" s="62"/>
    </row>
    <row r="61895" spans="15:15" x14ac:dyDescent="0.2">
      <c r="O61895" s="62"/>
    </row>
    <row r="61896" spans="15:15" x14ac:dyDescent="0.2">
      <c r="O61896" s="62"/>
    </row>
    <row r="61897" spans="15:15" x14ac:dyDescent="0.2">
      <c r="O61897" s="62"/>
    </row>
    <row r="61898" spans="15:15" x14ac:dyDescent="0.2">
      <c r="O61898" s="62"/>
    </row>
    <row r="61899" spans="15:15" x14ac:dyDescent="0.2">
      <c r="O61899" s="62"/>
    </row>
    <row r="61900" spans="15:15" x14ac:dyDescent="0.2">
      <c r="O61900" s="62"/>
    </row>
    <row r="61901" spans="15:15" x14ac:dyDescent="0.2">
      <c r="O61901" s="62"/>
    </row>
    <row r="61902" spans="15:15" x14ac:dyDescent="0.2">
      <c r="O61902" s="62"/>
    </row>
    <row r="61903" spans="15:15" x14ac:dyDescent="0.2">
      <c r="O61903" s="62"/>
    </row>
    <row r="61904" spans="15:15" x14ac:dyDescent="0.2">
      <c r="O61904" s="62"/>
    </row>
    <row r="61905" spans="15:15" x14ac:dyDescent="0.2">
      <c r="O61905" s="62"/>
    </row>
    <row r="61906" spans="15:15" x14ac:dyDescent="0.2">
      <c r="O61906" s="62"/>
    </row>
    <row r="61907" spans="15:15" x14ac:dyDescent="0.2">
      <c r="O61907" s="62"/>
    </row>
    <row r="61908" spans="15:15" x14ac:dyDescent="0.2">
      <c r="O61908" s="62"/>
    </row>
    <row r="61909" spans="15:15" x14ac:dyDescent="0.2">
      <c r="O61909" s="62"/>
    </row>
    <row r="61910" spans="15:15" x14ac:dyDescent="0.2">
      <c r="O61910" s="62"/>
    </row>
    <row r="61911" spans="15:15" x14ac:dyDescent="0.2">
      <c r="O61911" s="62"/>
    </row>
    <row r="61912" spans="15:15" x14ac:dyDescent="0.2">
      <c r="O61912" s="62"/>
    </row>
    <row r="61913" spans="15:15" x14ac:dyDescent="0.2">
      <c r="O61913" s="62"/>
    </row>
    <row r="61914" spans="15:15" x14ac:dyDescent="0.2">
      <c r="O61914" s="62"/>
    </row>
    <row r="61915" spans="15:15" x14ac:dyDescent="0.2">
      <c r="O61915" s="62"/>
    </row>
    <row r="61916" spans="15:15" x14ac:dyDescent="0.2">
      <c r="O61916" s="62"/>
    </row>
    <row r="61917" spans="15:15" x14ac:dyDescent="0.2">
      <c r="O61917" s="62"/>
    </row>
    <row r="61918" spans="15:15" x14ac:dyDescent="0.2">
      <c r="O61918" s="62"/>
    </row>
    <row r="61919" spans="15:15" x14ac:dyDescent="0.2">
      <c r="O61919" s="62"/>
    </row>
    <row r="61920" spans="15:15" x14ac:dyDescent="0.2">
      <c r="O61920" s="62"/>
    </row>
    <row r="61921" spans="15:15" x14ac:dyDescent="0.2">
      <c r="O61921" s="62"/>
    </row>
    <row r="61922" spans="15:15" x14ac:dyDescent="0.2">
      <c r="O61922" s="62"/>
    </row>
    <row r="61923" spans="15:15" x14ac:dyDescent="0.2">
      <c r="O61923" s="62"/>
    </row>
    <row r="61924" spans="15:15" x14ac:dyDescent="0.2">
      <c r="O61924" s="62"/>
    </row>
    <row r="61925" spans="15:15" x14ac:dyDescent="0.2">
      <c r="O61925" s="62"/>
    </row>
    <row r="61926" spans="15:15" x14ac:dyDescent="0.2">
      <c r="O61926" s="62"/>
    </row>
    <row r="61927" spans="15:15" x14ac:dyDescent="0.2">
      <c r="O61927" s="62"/>
    </row>
    <row r="61928" spans="15:15" x14ac:dyDescent="0.2">
      <c r="O61928" s="62"/>
    </row>
    <row r="61929" spans="15:15" x14ac:dyDescent="0.2">
      <c r="O61929" s="62"/>
    </row>
    <row r="61930" spans="15:15" x14ac:dyDescent="0.2">
      <c r="O61930" s="62"/>
    </row>
    <row r="61931" spans="15:15" x14ac:dyDescent="0.2">
      <c r="O61931" s="62"/>
    </row>
    <row r="61932" spans="15:15" x14ac:dyDescent="0.2">
      <c r="O61932" s="62"/>
    </row>
    <row r="61933" spans="15:15" x14ac:dyDescent="0.2">
      <c r="O61933" s="62"/>
    </row>
    <row r="61934" spans="15:15" x14ac:dyDescent="0.2">
      <c r="O61934" s="62"/>
    </row>
    <row r="61935" spans="15:15" x14ac:dyDescent="0.2">
      <c r="O61935" s="62"/>
    </row>
    <row r="61936" spans="15:15" x14ac:dyDescent="0.2">
      <c r="O61936" s="62"/>
    </row>
    <row r="61937" spans="15:15" x14ac:dyDescent="0.2">
      <c r="O61937" s="62"/>
    </row>
    <row r="61938" spans="15:15" x14ac:dyDescent="0.2">
      <c r="O61938" s="62"/>
    </row>
    <row r="61939" spans="15:15" x14ac:dyDescent="0.2">
      <c r="O61939" s="62"/>
    </row>
    <row r="61940" spans="15:15" x14ac:dyDescent="0.2">
      <c r="O61940" s="62"/>
    </row>
    <row r="61941" spans="15:15" x14ac:dyDescent="0.2">
      <c r="O61941" s="62"/>
    </row>
    <row r="61942" spans="15:15" x14ac:dyDescent="0.2">
      <c r="O61942" s="62"/>
    </row>
    <row r="61943" spans="15:15" x14ac:dyDescent="0.2">
      <c r="O61943" s="62"/>
    </row>
    <row r="61944" spans="15:15" x14ac:dyDescent="0.2">
      <c r="O61944" s="62"/>
    </row>
    <row r="61945" spans="15:15" x14ac:dyDescent="0.2">
      <c r="O61945" s="62"/>
    </row>
    <row r="61946" spans="15:15" x14ac:dyDescent="0.2">
      <c r="O61946" s="62"/>
    </row>
    <row r="61947" spans="15:15" x14ac:dyDescent="0.2">
      <c r="O61947" s="62"/>
    </row>
    <row r="61948" spans="15:15" x14ac:dyDescent="0.2">
      <c r="O61948" s="62"/>
    </row>
    <row r="61949" spans="15:15" x14ac:dyDescent="0.2">
      <c r="O61949" s="62"/>
    </row>
    <row r="61950" spans="15:15" x14ac:dyDescent="0.2">
      <c r="O61950" s="62"/>
    </row>
    <row r="61951" spans="15:15" x14ac:dyDescent="0.2">
      <c r="O61951" s="62"/>
    </row>
    <row r="61952" spans="15:15" x14ac:dyDescent="0.2">
      <c r="O61952" s="62"/>
    </row>
    <row r="61953" spans="15:15" x14ac:dyDescent="0.2">
      <c r="O61953" s="62"/>
    </row>
    <row r="61954" spans="15:15" x14ac:dyDescent="0.2">
      <c r="O61954" s="62"/>
    </row>
    <row r="61955" spans="15:15" x14ac:dyDescent="0.2">
      <c r="O61955" s="62"/>
    </row>
    <row r="61956" spans="15:15" x14ac:dyDescent="0.2">
      <c r="O61956" s="62"/>
    </row>
    <row r="61957" spans="15:15" x14ac:dyDescent="0.2">
      <c r="O61957" s="62"/>
    </row>
    <row r="61958" spans="15:15" x14ac:dyDescent="0.2">
      <c r="O61958" s="62"/>
    </row>
    <row r="61959" spans="15:15" x14ac:dyDescent="0.2">
      <c r="O61959" s="62"/>
    </row>
    <row r="61960" spans="15:15" x14ac:dyDescent="0.2">
      <c r="O61960" s="62"/>
    </row>
    <row r="61961" spans="15:15" x14ac:dyDescent="0.2">
      <c r="O61961" s="62"/>
    </row>
    <row r="61962" spans="15:15" x14ac:dyDescent="0.2">
      <c r="O61962" s="62"/>
    </row>
    <row r="61963" spans="15:15" x14ac:dyDescent="0.2">
      <c r="O61963" s="62"/>
    </row>
    <row r="61964" spans="15:15" x14ac:dyDescent="0.2">
      <c r="O61964" s="62"/>
    </row>
    <row r="61965" spans="15:15" x14ac:dyDescent="0.2">
      <c r="O61965" s="62"/>
    </row>
    <row r="61966" spans="15:15" x14ac:dyDescent="0.2">
      <c r="O61966" s="62"/>
    </row>
    <row r="61967" spans="15:15" x14ac:dyDescent="0.2">
      <c r="O61967" s="62"/>
    </row>
    <row r="61968" spans="15:15" x14ac:dyDescent="0.2">
      <c r="O61968" s="62"/>
    </row>
    <row r="61969" spans="15:15" x14ac:dyDescent="0.2">
      <c r="O61969" s="62"/>
    </row>
    <row r="61970" spans="15:15" x14ac:dyDescent="0.2">
      <c r="O61970" s="62"/>
    </row>
    <row r="61971" spans="15:15" x14ac:dyDescent="0.2">
      <c r="O61971" s="62"/>
    </row>
    <row r="61972" spans="15:15" x14ac:dyDescent="0.2">
      <c r="O61972" s="62"/>
    </row>
    <row r="61973" spans="15:15" x14ac:dyDescent="0.2">
      <c r="O61973" s="62"/>
    </row>
    <row r="61974" spans="15:15" x14ac:dyDescent="0.2">
      <c r="O61974" s="62"/>
    </row>
    <row r="61975" spans="15:15" x14ac:dyDescent="0.2">
      <c r="O61975" s="62"/>
    </row>
    <row r="61976" spans="15:15" x14ac:dyDescent="0.2">
      <c r="O61976" s="62"/>
    </row>
    <row r="61977" spans="15:15" x14ac:dyDescent="0.2">
      <c r="O61977" s="62"/>
    </row>
    <row r="61978" spans="15:15" x14ac:dyDescent="0.2">
      <c r="O61978" s="62"/>
    </row>
    <row r="61979" spans="15:15" x14ac:dyDescent="0.2">
      <c r="O61979" s="62"/>
    </row>
    <row r="61980" spans="15:15" x14ac:dyDescent="0.2">
      <c r="O61980" s="62"/>
    </row>
    <row r="61981" spans="15:15" x14ac:dyDescent="0.2">
      <c r="O61981" s="62"/>
    </row>
    <row r="61982" spans="15:15" x14ac:dyDescent="0.2">
      <c r="O61982" s="62"/>
    </row>
    <row r="61983" spans="15:15" x14ac:dyDescent="0.2">
      <c r="O61983" s="62"/>
    </row>
    <row r="61984" spans="15:15" x14ac:dyDescent="0.2">
      <c r="O61984" s="62"/>
    </row>
    <row r="61985" spans="15:15" x14ac:dyDescent="0.2">
      <c r="O61985" s="62"/>
    </row>
    <row r="61986" spans="15:15" x14ac:dyDescent="0.2">
      <c r="O61986" s="62"/>
    </row>
    <row r="61987" spans="15:15" x14ac:dyDescent="0.2">
      <c r="O61987" s="62"/>
    </row>
    <row r="61988" spans="15:15" x14ac:dyDescent="0.2">
      <c r="O61988" s="62"/>
    </row>
    <row r="61989" spans="15:15" x14ac:dyDescent="0.2">
      <c r="O61989" s="62"/>
    </row>
    <row r="61990" spans="15:15" x14ac:dyDescent="0.2">
      <c r="O61990" s="62"/>
    </row>
    <row r="61991" spans="15:15" x14ac:dyDescent="0.2">
      <c r="O61991" s="62"/>
    </row>
    <row r="61992" spans="15:15" x14ac:dyDescent="0.2">
      <c r="O61992" s="62"/>
    </row>
    <row r="61993" spans="15:15" x14ac:dyDescent="0.2">
      <c r="O61993" s="62"/>
    </row>
    <row r="61994" spans="15:15" x14ac:dyDescent="0.2">
      <c r="O61994" s="62"/>
    </row>
    <row r="61995" spans="15:15" x14ac:dyDescent="0.2">
      <c r="O61995" s="62"/>
    </row>
    <row r="61996" spans="15:15" x14ac:dyDescent="0.2">
      <c r="O61996" s="62"/>
    </row>
    <row r="61997" spans="15:15" x14ac:dyDescent="0.2">
      <c r="O61997" s="62"/>
    </row>
    <row r="61998" spans="15:15" x14ac:dyDescent="0.2">
      <c r="O61998" s="62"/>
    </row>
    <row r="61999" spans="15:15" x14ac:dyDescent="0.2">
      <c r="O61999" s="62"/>
    </row>
    <row r="62000" spans="15:15" x14ac:dyDescent="0.2">
      <c r="O62000" s="62"/>
    </row>
    <row r="62001" spans="15:15" x14ac:dyDescent="0.2">
      <c r="O62001" s="62"/>
    </row>
    <row r="62002" spans="15:15" x14ac:dyDescent="0.2">
      <c r="O62002" s="62"/>
    </row>
    <row r="62003" spans="15:15" x14ac:dyDescent="0.2">
      <c r="O62003" s="62"/>
    </row>
    <row r="62004" spans="15:15" x14ac:dyDescent="0.2">
      <c r="O62004" s="62"/>
    </row>
    <row r="62005" spans="15:15" x14ac:dyDescent="0.2">
      <c r="O62005" s="62"/>
    </row>
    <row r="62006" spans="15:15" x14ac:dyDescent="0.2">
      <c r="O62006" s="62"/>
    </row>
    <row r="62007" spans="15:15" x14ac:dyDescent="0.2">
      <c r="O62007" s="62"/>
    </row>
    <row r="62008" spans="15:15" x14ac:dyDescent="0.2">
      <c r="O62008" s="62"/>
    </row>
    <row r="62009" spans="15:15" x14ac:dyDescent="0.2">
      <c r="O62009" s="62"/>
    </row>
    <row r="62010" spans="15:15" x14ac:dyDescent="0.2">
      <c r="O62010" s="62"/>
    </row>
    <row r="62011" spans="15:15" x14ac:dyDescent="0.2">
      <c r="O62011" s="62"/>
    </row>
    <row r="62012" spans="15:15" x14ac:dyDescent="0.2">
      <c r="O62012" s="62"/>
    </row>
    <row r="62013" spans="15:15" x14ac:dyDescent="0.2">
      <c r="O62013" s="62"/>
    </row>
    <row r="62014" spans="15:15" x14ac:dyDescent="0.2">
      <c r="O62014" s="62"/>
    </row>
    <row r="62015" spans="15:15" x14ac:dyDescent="0.2">
      <c r="O62015" s="62"/>
    </row>
    <row r="62016" spans="15:15" x14ac:dyDescent="0.2">
      <c r="O62016" s="62"/>
    </row>
    <row r="62017" spans="15:15" x14ac:dyDescent="0.2">
      <c r="O62017" s="62"/>
    </row>
    <row r="62018" spans="15:15" x14ac:dyDescent="0.2">
      <c r="O62018" s="62"/>
    </row>
    <row r="62019" spans="15:15" x14ac:dyDescent="0.2">
      <c r="O62019" s="62"/>
    </row>
    <row r="62020" spans="15:15" x14ac:dyDescent="0.2">
      <c r="O62020" s="62"/>
    </row>
    <row r="62021" spans="15:15" x14ac:dyDescent="0.2">
      <c r="O62021" s="62"/>
    </row>
    <row r="62022" spans="15:15" x14ac:dyDescent="0.2">
      <c r="O62022" s="62"/>
    </row>
    <row r="62023" spans="15:15" x14ac:dyDescent="0.2">
      <c r="O62023" s="62"/>
    </row>
    <row r="62024" spans="15:15" x14ac:dyDescent="0.2">
      <c r="O62024" s="62"/>
    </row>
    <row r="62025" spans="15:15" x14ac:dyDescent="0.2">
      <c r="O62025" s="62"/>
    </row>
    <row r="62026" spans="15:15" x14ac:dyDescent="0.2">
      <c r="O62026" s="62"/>
    </row>
    <row r="62027" spans="15:15" x14ac:dyDescent="0.2">
      <c r="O62027" s="62"/>
    </row>
    <row r="62028" spans="15:15" x14ac:dyDescent="0.2">
      <c r="O62028" s="62"/>
    </row>
    <row r="62029" spans="15:15" x14ac:dyDescent="0.2">
      <c r="O62029" s="62"/>
    </row>
    <row r="62030" spans="15:15" x14ac:dyDescent="0.2">
      <c r="O62030" s="62"/>
    </row>
    <row r="62031" spans="15:15" x14ac:dyDescent="0.2">
      <c r="O62031" s="62"/>
    </row>
    <row r="62032" spans="15:15" x14ac:dyDescent="0.2">
      <c r="O62032" s="62"/>
    </row>
    <row r="62033" spans="15:15" x14ac:dyDescent="0.2">
      <c r="O62033" s="62"/>
    </row>
    <row r="62034" spans="15:15" x14ac:dyDescent="0.2">
      <c r="O62034" s="62"/>
    </row>
    <row r="62035" spans="15:15" x14ac:dyDescent="0.2">
      <c r="O62035" s="62"/>
    </row>
    <row r="62036" spans="15:15" x14ac:dyDescent="0.2">
      <c r="O62036" s="62"/>
    </row>
    <row r="62037" spans="15:15" x14ac:dyDescent="0.2">
      <c r="O62037" s="62"/>
    </row>
    <row r="62038" spans="15:15" x14ac:dyDescent="0.2">
      <c r="O62038" s="62"/>
    </row>
    <row r="62039" spans="15:15" x14ac:dyDescent="0.2">
      <c r="O62039" s="62"/>
    </row>
    <row r="62040" spans="15:15" x14ac:dyDescent="0.2">
      <c r="O62040" s="62"/>
    </row>
    <row r="62041" spans="15:15" x14ac:dyDescent="0.2">
      <c r="O62041" s="62"/>
    </row>
    <row r="62042" spans="15:15" x14ac:dyDescent="0.2">
      <c r="O62042" s="62"/>
    </row>
    <row r="62043" spans="15:15" x14ac:dyDescent="0.2">
      <c r="O62043" s="62"/>
    </row>
    <row r="62044" spans="15:15" x14ac:dyDescent="0.2">
      <c r="O62044" s="62"/>
    </row>
    <row r="62045" spans="15:15" x14ac:dyDescent="0.2">
      <c r="O62045" s="62"/>
    </row>
    <row r="62046" spans="15:15" x14ac:dyDescent="0.2">
      <c r="O62046" s="62"/>
    </row>
    <row r="62047" spans="15:15" x14ac:dyDescent="0.2">
      <c r="O62047" s="62"/>
    </row>
    <row r="62048" spans="15:15" x14ac:dyDescent="0.2">
      <c r="O62048" s="62"/>
    </row>
    <row r="62049" spans="15:15" x14ac:dyDescent="0.2">
      <c r="O62049" s="62"/>
    </row>
    <row r="62050" spans="15:15" x14ac:dyDescent="0.2">
      <c r="O62050" s="62"/>
    </row>
    <row r="62051" spans="15:15" x14ac:dyDescent="0.2">
      <c r="O62051" s="62"/>
    </row>
    <row r="62052" spans="15:15" x14ac:dyDescent="0.2">
      <c r="O62052" s="62"/>
    </row>
    <row r="62053" spans="15:15" x14ac:dyDescent="0.2">
      <c r="O62053" s="62"/>
    </row>
    <row r="62054" spans="15:15" x14ac:dyDescent="0.2">
      <c r="O62054" s="62"/>
    </row>
    <row r="62055" spans="15:15" x14ac:dyDescent="0.2">
      <c r="O62055" s="62"/>
    </row>
    <row r="62056" spans="15:15" x14ac:dyDescent="0.2">
      <c r="O62056" s="62"/>
    </row>
    <row r="62057" spans="15:15" x14ac:dyDescent="0.2">
      <c r="O62057" s="62"/>
    </row>
    <row r="62058" spans="15:15" x14ac:dyDescent="0.2">
      <c r="O62058" s="62"/>
    </row>
    <row r="62059" spans="15:15" x14ac:dyDescent="0.2">
      <c r="O62059" s="62"/>
    </row>
    <row r="62060" spans="15:15" x14ac:dyDescent="0.2">
      <c r="O62060" s="62"/>
    </row>
    <row r="62061" spans="15:15" x14ac:dyDescent="0.2">
      <c r="O62061" s="62"/>
    </row>
    <row r="62062" spans="15:15" x14ac:dyDescent="0.2">
      <c r="O62062" s="62"/>
    </row>
    <row r="62063" spans="15:15" x14ac:dyDescent="0.2">
      <c r="O62063" s="62"/>
    </row>
    <row r="62064" spans="15:15" x14ac:dyDescent="0.2">
      <c r="O62064" s="62"/>
    </row>
    <row r="62065" spans="15:15" x14ac:dyDescent="0.2">
      <c r="O62065" s="62"/>
    </row>
    <row r="62066" spans="15:15" x14ac:dyDescent="0.2">
      <c r="O62066" s="62"/>
    </row>
    <row r="62067" spans="15:15" x14ac:dyDescent="0.2">
      <c r="O62067" s="62"/>
    </row>
    <row r="62068" spans="15:15" x14ac:dyDescent="0.2">
      <c r="O62068" s="62"/>
    </row>
    <row r="62069" spans="15:15" x14ac:dyDescent="0.2">
      <c r="O62069" s="62"/>
    </row>
    <row r="62070" spans="15:15" x14ac:dyDescent="0.2">
      <c r="O62070" s="62"/>
    </row>
    <row r="62071" spans="15:15" x14ac:dyDescent="0.2">
      <c r="O62071" s="62"/>
    </row>
    <row r="62072" spans="15:15" x14ac:dyDescent="0.2">
      <c r="O62072" s="62"/>
    </row>
    <row r="62073" spans="15:15" x14ac:dyDescent="0.2">
      <c r="O62073" s="62"/>
    </row>
    <row r="62074" spans="15:15" x14ac:dyDescent="0.2">
      <c r="O62074" s="62"/>
    </row>
    <row r="62075" spans="15:15" x14ac:dyDescent="0.2">
      <c r="O62075" s="62"/>
    </row>
    <row r="62076" spans="15:15" x14ac:dyDescent="0.2">
      <c r="O62076" s="62"/>
    </row>
    <row r="62077" spans="15:15" x14ac:dyDescent="0.2">
      <c r="O62077" s="62"/>
    </row>
    <row r="62078" spans="15:15" x14ac:dyDescent="0.2">
      <c r="O62078" s="62"/>
    </row>
    <row r="62079" spans="15:15" x14ac:dyDescent="0.2">
      <c r="O62079" s="62"/>
    </row>
    <row r="62080" spans="15:15" x14ac:dyDescent="0.2">
      <c r="O62080" s="62"/>
    </row>
    <row r="62081" spans="15:15" x14ac:dyDescent="0.2">
      <c r="O62081" s="62"/>
    </row>
    <row r="62082" spans="15:15" x14ac:dyDescent="0.2">
      <c r="O62082" s="62"/>
    </row>
    <row r="62083" spans="15:15" x14ac:dyDescent="0.2">
      <c r="O62083" s="62"/>
    </row>
    <row r="62084" spans="15:15" x14ac:dyDescent="0.2">
      <c r="O62084" s="62"/>
    </row>
    <row r="62085" spans="15:15" x14ac:dyDescent="0.2">
      <c r="O62085" s="62"/>
    </row>
    <row r="62086" spans="15:15" x14ac:dyDescent="0.2">
      <c r="O62086" s="62"/>
    </row>
    <row r="62087" spans="15:15" x14ac:dyDescent="0.2">
      <c r="O62087" s="62"/>
    </row>
    <row r="62088" spans="15:15" x14ac:dyDescent="0.2">
      <c r="O62088" s="62"/>
    </row>
    <row r="62089" spans="15:15" x14ac:dyDescent="0.2">
      <c r="O62089" s="62"/>
    </row>
    <row r="62090" spans="15:15" x14ac:dyDescent="0.2">
      <c r="O62090" s="62"/>
    </row>
    <row r="62091" spans="15:15" x14ac:dyDescent="0.2">
      <c r="O62091" s="62"/>
    </row>
    <row r="62092" spans="15:15" x14ac:dyDescent="0.2">
      <c r="O62092" s="62"/>
    </row>
    <row r="62093" spans="15:15" x14ac:dyDescent="0.2">
      <c r="O62093" s="62"/>
    </row>
    <row r="62094" spans="15:15" x14ac:dyDescent="0.2">
      <c r="O62094" s="62"/>
    </row>
    <row r="62095" spans="15:15" x14ac:dyDescent="0.2">
      <c r="O62095" s="62"/>
    </row>
    <row r="62096" spans="15:15" x14ac:dyDescent="0.2">
      <c r="O62096" s="62"/>
    </row>
    <row r="62097" spans="15:15" x14ac:dyDescent="0.2">
      <c r="O62097" s="62"/>
    </row>
    <row r="62098" spans="15:15" x14ac:dyDescent="0.2">
      <c r="O62098" s="62"/>
    </row>
    <row r="62099" spans="15:15" x14ac:dyDescent="0.2">
      <c r="O62099" s="62"/>
    </row>
    <row r="62100" spans="15:15" x14ac:dyDescent="0.2">
      <c r="O62100" s="62"/>
    </row>
    <row r="62101" spans="15:15" x14ac:dyDescent="0.2">
      <c r="O62101" s="62"/>
    </row>
    <row r="62102" spans="15:15" x14ac:dyDescent="0.2">
      <c r="O62102" s="62"/>
    </row>
    <row r="62103" spans="15:15" x14ac:dyDescent="0.2">
      <c r="O62103" s="62"/>
    </row>
    <row r="62104" spans="15:15" x14ac:dyDescent="0.2">
      <c r="O62104" s="62"/>
    </row>
    <row r="62105" spans="15:15" x14ac:dyDescent="0.2">
      <c r="O62105" s="62"/>
    </row>
    <row r="62106" spans="15:15" x14ac:dyDescent="0.2">
      <c r="O62106" s="62"/>
    </row>
    <row r="62107" spans="15:15" x14ac:dyDescent="0.2">
      <c r="O62107" s="62"/>
    </row>
    <row r="62108" spans="15:15" x14ac:dyDescent="0.2">
      <c r="O62108" s="62"/>
    </row>
    <row r="62109" spans="15:15" x14ac:dyDescent="0.2">
      <c r="O62109" s="62"/>
    </row>
    <row r="62110" spans="15:15" x14ac:dyDescent="0.2">
      <c r="O62110" s="62"/>
    </row>
    <row r="62111" spans="15:15" x14ac:dyDescent="0.2">
      <c r="O62111" s="62"/>
    </row>
    <row r="62112" spans="15:15" x14ac:dyDescent="0.2">
      <c r="O62112" s="62"/>
    </row>
    <row r="62113" spans="15:15" x14ac:dyDescent="0.2">
      <c r="O62113" s="62"/>
    </row>
    <row r="62114" spans="15:15" x14ac:dyDescent="0.2">
      <c r="O62114" s="62"/>
    </row>
    <row r="62115" spans="15:15" x14ac:dyDescent="0.2">
      <c r="O62115" s="62"/>
    </row>
    <row r="62116" spans="15:15" x14ac:dyDescent="0.2">
      <c r="O62116" s="62"/>
    </row>
    <row r="62117" spans="15:15" x14ac:dyDescent="0.2">
      <c r="O62117" s="62"/>
    </row>
    <row r="62118" spans="15:15" x14ac:dyDescent="0.2">
      <c r="O62118" s="62"/>
    </row>
    <row r="62119" spans="15:15" x14ac:dyDescent="0.2">
      <c r="O62119" s="62"/>
    </row>
    <row r="62120" spans="15:15" x14ac:dyDescent="0.2">
      <c r="O62120" s="62"/>
    </row>
    <row r="62121" spans="15:15" x14ac:dyDescent="0.2">
      <c r="O62121" s="62"/>
    </row>
    <row r="62122" spans="15:15" x14ac:dyDescent="0.2">
      <c r="O62122" s="62"/>
    </row>
    <row r="62123" spans="15:15" x14ac:dyDescent="0.2">
      <c r="O62123" s="62"/>
    </row>
    <row r="62124" spans="15:15" x14ac:dyDescent="0.2">
      <c r="O62124" s="62"/>
    </row>
    <row r="62125" spans="15:15" x14ac:dyDescent="0.2">
      <c r="O62125" s="62"/>
    </row>
    <row r="62126" spans="15:15" x14ac:dyDescent="0.2">
      <c r="O62126" s="62"/>
    </row>
    <row r="62127" spans="15:15" x14ac:dyDescent="0.2">
      <c r="O62127" s="62"/>
    </row>
    <row r="62128" spans="15:15" x14ac:dyDescent="0.2">
      <c r="O62128" s="62"/>
    </row>
    <row r="62129" spans="15:15" x14ac:dyDescent="0.2">
      <c r="O62129" s="62"/>
    </row>
    <row r="62130" spans="15:15" x14ac:dyDescent="0.2">
      <c r="O62130" s="62"/>
    </row>
    <row r="62131" spans="15:15" x14ac:dyDescent="0.2">
      <c r="O62131" s="62"/>
    </row>
    <row r="62132" spans="15:15" x14ac:dyDescent="0.2">
      <c r="O62132" s="62"/>
    </row>
    <row r="62133" spans="15:15" x14ac:dyDescent="0.2">
      <c r="O62133" s="62"/>
    </row>
    <row r="62134" spans="15:15" x14ac:dyDescent="0.2">
      <c r="O62134" s="62"/>
    </row>
    <row r="62135" spans="15:15" x14ac:dyDescent="0.2">
      <c r="O62135" s="62"/>
    </row>
    <row r="62136" spans="15:15" x14ac:dyDescent="0.2">
      <c r="O62136" s="62"/>
    </row>
    <row r="62137" spans="15:15" x14ac:dyDescent="0.2">
      <c r="O62137" s="62"/>
    </row>
    <row r="62138" spans="15:15" x14ac:dyDescent="0.2">
      <c r="O62138" s="62"/>
    </row>
    <row r="62139" spans="15:15" x14ac:dyDescent="0.2">
      <c r="O62139" s="62"/>
    </row>
    <row r="62140" spans="15:15" x14ac:dyDescent="0.2">
      <c r="O62140" s="62"/>
    </row>
    <row r="62141" spans="15:15" x14ac:dyDescent="0.2">
      <c r="O62141" s="62"/>
    </row>
    <row r="62142" spans="15:15" x14ac:dyDescent="0.2">
      <c r="O62142" s="62"/>
    </row>
    <row r="62143" spans="15:15" x14ac:dyDescent="0.2">
      <c r="O62143" s="62"/>
    </row>
    <row r="62144" spans="15:15" x14ac:dyDescent="0.2">
      <c r="O62144" s="62"/>
    </row>
    <row r="62145" spans="15:15" x14ac:dyDescent="0.2">
      <c r="O62145" s="62"/>
    </row>
    <row r="62146" spans="15:15" x14ac:dyDescent="0.2">
      <c r="O62146" s="62"/>
    </row>
    <row r="62147" spans="15:15" x14ac:dyDescent="0.2">
      <c r="O62147" s="62"/>
    </row>
    <row r="62148" spans="15:15" x14ac:dyDescent="0.2">
      <c r="O62148" s="62"/>
    </row>
    <row r="62149" spans="15:15" x14ac:dyDescent="0.2">
      <c r="O62149" s="62"/>
    </row>
    <row r="62150" spans="15:15" x14ac:dyDescent="0.2">
      <c r="O62150" s="62"/>
    </row>
    <row r="62151" spans="15:15" x14ac:dyDescent="0.2">
      <c r="O62151" s="62"/>
    </row>
    <row r="62152" spans="15:15" x14ac:dyDescent="0.2">
      <c r="O62152" s="62"/>
    </row>
    <row r="62153" spans="15:15" x14ac:dyDescent="0.2">
      <c r="O62153" s="62"/>
    </row>
    <row r="62154" spans="15:15" x14ac:dyDescent="0.2">
      <c r="O62154" s="62"/>
    </row>
    <row r="62155" spans="15:15" x14ac:dyDescent="0.2">
      <c r="O62155" s="62"/>
    </row>
    <row r="62156" spans="15:15" x14ac:dyDescent="0.2">
      <c r="O62156" s="62"/>
    </row>
    <row r="62157" spans="15:15" x14ac:dyDescent="0.2">
      <c r="O62157" s="62"/>
    </row>
    <row r="62158" spans="15:15" x14ac:dyDescent="0.2">
      <c r="O62158" s="62"/>
    </row>
    <row r="62159" spans="15:15" x14ac:dyDescent="0.2">
      <c r="O62159" s="62"/>
    </row>
    <row r="62160" spans="15:15" x14ac:dyDescent="0.2">
      <c r="O62160" s="62"/>
    </row>
    <row r="62161" spans="15:15" x14ac:dyDescent="0.2">
      <c r="O62161" s="62"/>
    </row>
    <row r="62162" spans="15:15" x14ac:dyDescent="0.2">
      <c r="O62162" s="62"/>
    </row>
    <row r="62163" spans="15:15" x14ac:dyDescent="0.2">
      <c r="O62163" s="62"/>
    </row>
    <row r="62164" spans="15:15" x14ac:dyDescent="0.2">
      <c r="O62164" s="62"/>
    </row>
    <row r="62165" spans="15:15" x14ac:dyDescent="0.2">
      <c r="O62165" s="62"/>
    </row>
    <row r="62166" spans="15:15" x14ac:dyDescent="0.2">
      <c r="O62166" s="62"/>
    </row>
    <row r="62167" spans="15:15" x14ac:dyDescent="0.2">
      <c r="O62167" s="62"/>
    </row>
    <row r="62168" spans="15:15" x14ac:dyDescent="0.2">
      <c r="O62168" s="62"/>
    </row>
    <row r="62169" spans="15:15" x14ac:dyDescent="0.2">
      <c r="O62169" s="62"/>
    </row>
    <row r="62170" spans="15:15" x14ac:dyDescent="0.2">
      <c r="O62170" s="62"/>
    </row>
    <row r="62171" spans="15:15" x14ac:dyDescent="0.2">
      <c r="O62171" s="62"/>
    </row>
    <row r="62172" spans="15:15" x14ac:dyDescent="0.2">
      <c r="O62172" s="62"/>
    </row>
    <row r="62173" spans="15:15" x14ac:dyDescent="0.2">
      <c r="O62173" s="62"/>
    </row>
    <row r="62174" spans="15:15" x14ac:dyDescent="0.2">
      <c r="O62174" s="62"/>
    </row>
    <row r="62175" spans="15:15" x14ac:dyDescent="0.2">
      <c r="O62175" s="62"/>
    </row>
    <row r="62176" spans="15:15" x14ac:dyDescent="0.2">
      <c r="O62176" s="62"/>
    </row>
    <row r="62177" spans="15:15" x14ac:dyDescent="0.2">
      <c r="O62177" s="62"/>
    </row>
    <row r="62178" spans="15:15" x14ac:dyDescent="0.2">
      <c r="O62178" s="62"/>
    </row>
    <row r="62179" spans="15:15" x14ac:dyDescent="0.2">
      <c r="O62179" s="62"/>
    </row>
    <row r="62180" spans="15:15" x14ac:dyDescent="0.2">
      <c r="O62180" s="62"/>
    </row>
    <row r="62181" spans="15:15" x14ac:dyDescent="0.2">
      <c r="O62181" s="62"/>
    </row>
    <row r="62182" spans="15:15" x14ac:dyDescent="0.2">
      <c r="O62182" s="62"/>
    </row>
    <row r="62183" spans="15:15" x14ac:dyDescent="0.2">
      <c r="O62183" s="62"/>
    </row>
    <row r="62184" spans="15:15" x14ac:dyDescent="0.2">
      <c r="O62184" s="62"/>
    </row>
    <row r="62185" spans="15:15" x14ac:dyDescent="0.2">
      <c r="O62185" s="62"/>
    </row>
    <row r="62186" spans="15:15" x14ac:dyDescent="0.2">
      <c r="O62186" s="62"/>
    </row>
    <row r="62187" spans="15:15" x14ac:dyDescent="0.2">
      <c r="O62187" s="62"/>
    </row>
    <row r="62188" spans="15:15" x14ac:dyDescent="0.2">
      <c r="O62188" s="62"/>
    </row>
    <row r="62189" spans="15:15" x14ac:dyDescent="0.2">
      <c r="O62189" s="62"/>
    </row>
    <row r="62190" spans="15:15" x14ac:dyDescent="0.2">
      <c r="O62190" s="62"/>
    </row>
    <row r="62191" spans="15:15" x14ac:dyDescent="0.2">
      <c r="O62191" s="62"/>
    </row>
    <row r="62192" spans="15:15" x14ac:dyDescent="0.2">
      <c r="O62192" s="62"/>
    </row>
    <row r="62193" spans="15:15" x14ac:dyDescent="0.2">
      <c r="O62193" s="62"/>
    </row>
    <row r="62194" spans="15:15" x14ac:dyDescent="0.2">
      <c r="O62194" s="62"/>
    </row>
    <row r="62195" spans="15:15" x14ac:dyDescent="0.2">
      <c r="O62195" s="62"/>
    </row>
    <row r="62196" spans="15:15" x14ac:dyDescent="0.2">
      <c r="O62196" s="62"/>
    </row>
    <row r="62197" spans="15:15" x14ac:dyDescent="0.2">
      <c r="O62197" s="62"/>
    </row>
    <row r="62198" spans="15:15" x14ac:dyDescent="0.2">
      <c r="O62198" s="62"/>
    </row>
    <row r="62199" spans="15:15" x14ac:dyDescent="0.2">
      <c r="O62199" s="62"/>
    </row>
    <row r="62200" spans="15:15" x14ac:dyDescent="0.2">
      <c r="O62200" s="62"/>
    </row>
    <row r="62201" spans="15:15" x14ac:dyDescent="0.2">
      <c r="O62201" s="62"/>
    </row>
    <row r="62202" spans="15:15" x14ac:dyDescent="0.2">
      <c r="O62202" s="62"/>
    </row>
    <row r="62203" spans="15:15" x14ac:dyDescent="0.2">
      <c r="O62203" s="62"/>
    </row>
    <row r="62204" spans="15:15" x14ac:dyDescent="0.2">
      <c r="O62204" s="62"/>
    </row>
    <row r="62205" spans="15:15" x14ac:dyDescent="0.2">
      <c r="O62205" s="62"/>
    </row>
    <row r="62206" spans="15:15" x14ac:dyDescent="0.2">
      <c r="O62206" s="62"/>
    </row>
    <row r="62207" spans="15:15" x14ac:dyDescent="0.2">
      <c r="O62207" s="62"/>
    </row>
    <row r="62208" spans="15:15" x14ac:dyDescent="0.2">
      <c r="O62208" s="62"/>
    </row>
    <row r="62209" spans="15:15" x14ac:dyDescent="0.2">
      <c r="O62209" s="62"/>
    </row>
    <row r="62210" spans="15:15" x14ac:dyDescent="0.2">
      <c r="O62210" s="62"/>
    </row>
    <row r="62211" spans="15:15" x14ac:dyDescent="0.2">
      <c r="O62211" s="62"/>
    </row>
    <row r="62212" spans="15:15" x14ac:dyDescent="0.2">
      <c r="O62212" s="62"/>
    </row>
    <row r="62213" spans="15:15" x14ac:dyDescent="0.2">
      <c r="O62213" s="62"/>
    </row>
    <row r="62214" spans="15:15" x14ac:dyDescent="0.2">
      <c r="O62214" s="62"/>
    </row>
    <row r="62215" spans="15:15" x14ac:dyDescent="0.2">
      <c r="O62215" s="62"/>
    </row>
    <row r="62216" spans="15:15" x14ac:dyDescent="0.2">
      <c r="O62216" s="62"/>
    </row>
    <row r="62217" spans="15:15" x14ac:dyDescent="0.2">
      <c r="O62217" s="62"/>
    </row>
    <row r="62218" spans="15:15" x14ac:dyDescent="0.2">
      <c r="O62218" s="62"/>
    </row>
    <row r="62219" spans="15:15" x14ac:dyDescent="0.2">
      <c r="O62219" s="62"/>
    </row>
    <row r="62220" spans="15:15" x14ac:dyDescent="0.2">
      <c r="O62220" s="62"/>
    </row>
    <row r="62221" spans="15:15" x14ac:dyDescent="0.2">
      <c r="O62221" s="62"/>
    </row>
    <row r="62222" spans="15:15" x14ac:dyDescent="0.2">
      <c r="O62222" s="62"/>
    </row>
    <row r="62223" spans="15:15" x14ac:dyDescent="0.2">
      <c r="O62223" s="62"/>
    </row>
    <row r="62224" spans="15:15" x14ac:dyDescent="0.2">
      <c r="O62224" s="62"/>
    </row>
    <row r="62225" spans="15:15" x14ac:dyDescent="0.2">
      <c r="O62225" s="62"/>
    </row>
    <row r="62226" spans="15:15" x14ac:dyDescent="0.2">
      <c r="O62226" s="62"/>
    </row>
    <row r="62227" spans="15:15" x14ac:dyDescent="0.2">
      <c r="O62227" s="62"/>
    </row>
    <row r="62228" spans="15:15" x14ac:dyDescent="0.2">
      <c r="O62228" s="62"/>
    </row>
    <row r="62229" spans="15:15" x14ac:dyDescent="0.2">
      <c r="O62229" s="62"/>
    </row>
    <row r="62230" spans="15:15" x14ac:dyDescent="0.2">
      <c r="O62230" s="62"/>
    </row>
    <row r="62231" spans="15:15" x14ac:dyDescent="0.2">
      <c r="O62231" s="62"/>
    </row>
    <row r="62232" spans="15:15" x14ac:dyDescent="0.2">
      <c r="O62232" s="62"/>
    </row>
    <row r="62233" spans="15:15" x14ac:dyDescent="0.2">
      <c r="O62233" s="62"/>
    </row>
    <row r="62234" spans="15:15" x14ac:dyDescent="0.2">
      <c r="O62234" s="62"/>
    </row>
    <row r="62235" spans="15:15" x14ac:dyDescent="0.2">
      <c r="O62235" s="62"/>
    </row>
    <row r="62236" spans="15:15" x14ac:dyDescent="0.2">
      <c r="O62236" s="62"/>
    </row>
    <row r="62237" spans="15:15" x14ac:dyDescent="0.2">
      <c r="O62237" s="62"/>
    </row>
    <row r="62238" spans="15:15" x14ac:dyDescent="0.2">
      <c r="O62238" s="62"/>
    </row>
    <row r="62239" spans="15:15" x14ac:dyDescent="0.2">
      <c r="O62239" s="62"/>
    </row>
    <row r="62240" spans="15:15" x14ac:dyDescent="0.2">
      <c r="O62240" s="62"/>
    </row>
    <row r="62241" spans="15:15" x14ac:dyDescent="0.2">
      <c r="O62241" s="62"/>
    </row>
    <row r="62242" spans="15:15" x14ac:dyDescent="0.2">
      <c r="O62242" s="62"/>
    </row>
    <row r="62243" spans="15:15" x14ac:dyDescent="0.2">
      <c r="O62243" s="62"/>
    </row>
    <row r="62244" spans="15:15" x14ac:dyDescent="0.2">
      <c r="O62244" s="62"/>
    </row>
    <row r="62245" spans="15:15" x14ac:dyDescent="0.2">
      <c r="O62245" s="62"/>
    </row>
    <row r="62246" spans="15:15" x14ac:dyDescent="0.2">
      <c r="O62246" s="62"/>
    </row>
    <row r="62247" spans="15:15" x14ac:dyDescent="0.2">
      <c r="O62247" s="62"/>
    </row>
    <row r="62248" spans="15:15" x14ac:dyDescent="0.2">
      <c r="O62248" s="62"/>
    </row>
    <row r="62249" spans="15:15" x14ac:dyDescent="0.2">
      <c r="O62249" s="62"/>
    </row>
    <row r="62250" spans="15:15" x14ac:dyDescent="0.2">
      <c r="O62250" s="62"/>
    </row>
    <row r="62251" spans="15:15" x14ac:dyDescent="0.2">
      <c r="O62251" s="62"/>
    </row>
    <row r="62252" spans="15:15" x14ac:dyDescent="0.2">
      <c r="O62252" s="62"/>
    </row>
    <row r="62253" spans="15:15" x14ac:dyDescent="0.2">
      <c r="O62253" s="62"/>
    </row>
    <row r="62254" spans="15:15" x14ac:dyDescent="0.2">
      <c r="O62254" s="62"/>
    </row>
    <row r="62255" spans="15:15" x14ac:dyDescent="0.2">
      <c r="O62255" s="62"/>
    </row>
    <row r="62256" spans="15:15" x14ac:dyDescent="0.2">
      <c r="O62256" s="62"/>
    </row>
    <row r="62257" spans="15:15" x14ac:dyDescent="0.2">
      <c r="O62257" s="62"/>
    </row>
    <row r="62258" spans="15:15" x14ac:dyDescent="0.2">
      <c r="O62258" s="62"/>
    </row>
    <row r="62259" spans="15:15" x14ac:dyDescent="0.2">
      <c r="O62259" s="62"/>
    </row>
    <row r="62260" spans="15:15" x14ac:dyDescent="0.2">
      <c r="O62260" s="62"/>
    </row>
    <row r="62261" spans="15:15" x14ac:dyDescent="0.2">
      <c r="O62261" s="62"/>
    </row>
    <row r="62262" spans="15:15" x14ac:dyDescent="0.2">
      <c r="O62262" s="62"/>
    </row>
    <row r="62263" spans="15:15" x14ac:dyDescent="0.2">
      <c r="O62263" s="62"/>
    </row>
    <row r="62264" spans="15:15" x14ac:dyDescent="0.2">
      <c r="O62264" s="62"/>
    </row>
    <row r="62265" spans="15:15" x14ac:dyDescent="0.2">
      <c r="O62265" s="62"/>
    </row>
    <row r="62266" spans="15:15" x14ac:dyDescent="0.2">
      <c r="O62266" s="62"/>
    </row>
    <row r="62267" spans="15:15" x14ac:dyDescent="0.2">
      <c r="O62267" s="62"/>
    </row>
    <row r="62268" spans="15:15" x14ac:dyDescent="0.2">
      <c r="O62268" s="62"/>
    </row>
    <row r="62269" spans="15:15" x14ac:dyDescent="0.2">
      <c r="O62269" s="62"/>
    </row>
    <row r="62270" spans="15:15" x14ac:dyDescent="0.2">
      <c r="O62270" s="62"/>
    </row>
    <row r="62271" spans="15:15" x14ac:dyDescent="0.2">
      <c r="O62271" s="62"/>
    </row>
    <row r="62272" spans="15:15" x14ac:dyDescent="0.2">
      <c r="O62272" s="62"/>
    </row>
    <row r="62273" spans="15:15" x14ac:dyDescent="0.2">
      <c r="O62273" s="62"/>
    </row>
    <row r="62274" spans="15:15" x14ac:dyDescent="0.2">
      <c r="O62274" s="62"/>
    </row>
    <row r="62275" spans="15:15" x14ac:dyDescent="0.2">
      <c r="O62275" s="62"/>
    </row>
    <row r="62276" spans="15:15" x14ac:dyDescent="0.2">
      <c r="O62276" s="62"/>
    </row>
    <row r="62277" spans="15:15" x14ac:dyDescent="0.2">
      <c r="O62277" s="62"/>
    </row>
    <row r="62278" spans="15:15" x14ac:dyDescent="0.2">
      <c r="O62278" s="62"/>
    </row>
    <row r="62279" spans="15:15" x14ac:dyDescent="0.2">
      <c r="O62279" s="62"/>
    </row>
    <row r="62280" spans="15:15" x14ac:dyDescent="0.2">
      <c r="O62280" s="62"/>
    </row>
    <row r="62281" spans="15:15" x14ac:dyDescent="0.2">
      <c r="O62281" s="62"/>
    </row>
    <row r="62282" spans="15:15" x14ac:dyDescent="0.2">
      <c r="O62282" s="62"/>
    </row>
    <row r="62283" spans="15:15" x14ac:dyDescent="0.2">
      <c r="O62283" s="62"/>
    </row>
    <row r="62284" spans="15:15" x14ac:dyDescent="0.2">
      <c r="O62284" s="62"/>
    </row>
    <row r="62285" spans="15:15" x14ac:dyDescent="0.2">
      <c r="O62285" s="62"/>
    </row>
    <row r="62286" spans="15:15" x14ac:dyDescent="0.2">
      <c r="O62286" s="62"/>
    </row>
    <row r="62287" spans="15:15" x14ac:dyDescent="0.2">
      <c r="O62287" s="62"/>
    </row>
    <row r="62288" spans="15:15" x14ac:dyDescent="0.2">
      <c r="O62288" s="62"/>
    </row>
    <row r="62289" spans="15:15" x14ac:dyDescent="0.2">
      <c r="O62289" s="62"/>
    </row>
    <row r="62290" spans="15:15" x14ac:dyDescent="0.2">
      <c r="O62290" s="62"/>
    </row>
    <row r="62291" spans="15:15" x14ac:dyDescent="0.2">
      <c r="O62291" s="62"/>
    </row>
    <row r="62292" spans="15:15" x14ac:dyDescent="0.2">
      <c r="O62292" s="62"/>
    </row>
    <row r="62293" spans="15:15" x14ac:dyDescent="0.2">
      <c r="O62293" s="62"/>
    </row>
    <row r="62294" spans="15:15" x14ac:dyDescent="0.2">
      <c r="O62294" s="62"/>
    </row>
    <row r="62295" spans="15:15" x14ac:dyDescent="0.2">
      <c r="O62295" s="62"/>
    </row>
    <row r="62296" spans="15:15" x14ac:dyDescent="0.2">
      <c r="O62296" s="62"/>
    </row>
    <row r="62297" spans="15:15" x14ac:dyDescent="0.2">
      <c r="O62297" s="62"/>
    </row>
    <row r="62298" spans="15:15" x14ac:dyDescent="0.2">
      <c r="O62298" s="62"/>
    </row>
    <row r="62299" spans="15:15" x14ac:dyDescent="0.2">
      <c r="O62299" s="62"/>
    </row>
    <row r="62300" spans="15:15" x14ac:dyDescent="0.2">
      <c r="O62300" s="62"/>
    </row>
    <row r="62301" spans="15:15" x14ac:dyDescent="0.2">
      <c r="O62301" s="62"/>
    </row>
    <row r="62302" spans="15:15" x14ac:dyDescent="0.2">
      <c r="O62302" s="62"/>
    </row>
    <row r="62303" spans="15:15" x14ac:dyDescent="0.2">
      <c r="O62303" s="62"/>
    </row>
    <row r="62304" spans="15:15" x14ac:dyDescent="0.2">
      <c r="O62304" s="62"/>
    </row>
    <row r="62305" spans="15:15" x14ac:dyDescent="0.2">
      <c r="O62305" s="62"/>
    </row>
    <row r="62306" spans="15:15" x14ac:dyDescent="0.2">
      <c r="O62306" s="62"/>
    </row>
    <row r="62307" spans="15:15" x14ac:dyDescent="0.2">
      <c r="O62307" s="62"/>
    </row>
    <row r="62308" spans="15:15" x14ac:dyDescent="0.2">
      <c r="O62308" s="62"/>
    </row>
    <row r="62309" spans="15:15" x14ac:dyDescent="0.2">
      <c r="O62309" s="62"/>
    </row>
    <row r="62310" spans="15:15" x14ac:dyDescent="0.2">
      <c r="O62310" s="62"/>
    </row>
    <row r="62311" spans="15:15" x14ac:dyDescent="0.2">
      <c r="O62311" s="62"/>
    </row>
    <row r="62312" spans="15:15" x14ac:dyDescent="0.2">
      <c r="O62312" s="62"/>
    </row>
    <row r="62313" spans="15:15" x14ac:dyDescent="0.2">
      <c r="O62313" s="62"/>
    </row>
    <row r="62314" spans="15:15" x14ac:dyDescent="0.2">
      <c r="O62314" s="62"/>
    </row>
    <row r="62315" spans="15:15" x14ac:dyDescent="0.2">
      <c r="O62315" s="62"/>
    </row>
    <row r="62316" spans="15:15" x14ac:dyDescent="0.2">
      <c r="O62316" s="62"/>
    </row>
    <row r="62317" spans="15:15" x14ac:dyDescent="0.2">
      <c r="O62317" s="62"/>
    </row>
    <row r="62318" spans="15:15" x14ac:dyDescent="0.2">
      <c r="O62318" s="62"/>
    </row>
    <row r="62319" spans="15:15" x14ac:dyDescent="0.2">
      <c r="O62319" s="62"/>
    </row>
    <row r="62320" spans="15:15" x14ac:dyDescent="0.2">
      <c r="O62320" s="62"/>
    </row>
    <row r="62321" spans="15:15" x14ac:dyDescent="0.2">
      <c r="O62321" s="62"/>
    </row>
    <row r="62322" spans="15:15" x14ac:dyDescent="0.2">
      <c r="O62322" s="62"/>
    </row>
    <row r="62323" spans="15:15" x14ac:dyDescent="0.2">
      <c r="O62323" s="62"/>
    </row>
    <row r="62324" spans="15:15" x14ac:dyDescent="0.2">
      <c r="O62324" s="62"/>
    </row>
    <row r="62325" spans="15:15" x14ac:dyDescent="0.2">
      <c r="O62325" s="62"/>
    </row>
    <row r="62326" spans="15:15" x14ac:dyDescent="0.2">
      <c r="O62326" s="62"/>
    </row>
    <row r="62327" spans="15:15" x14ac:dyDescent="0.2">
      <c r="O62327" s="62"/>
    </row>
    <row r="62328" spans="15:15" x14ac:dyDescent="0.2">
      <c r="O62328" s="62"/>
    </row>
    <row r="62329" spans="15:15" x14ac:dyDescent="0.2">
      <c r="O62329" s="62"/>
    </row>
    <row r="62330" spans="15:15" x14ac:dyDescent="0.2">
      <c r="O62330" s="62"/>
    </row>
    <row r="62331" spans="15:15" x14ac:dyDescent="0.2">
      <c r="O62331" s="62"/>
    </row>
    <row r="62332" spans="15:15" x14ac:dyDescent="0.2">
      <c r="O62332" s="62"/>
    </row>
    <row r="62333" spans="15:15" x14ac:dyDescent="0.2">
      <c r="O62333" s="62"/>
    </row>
    <row r="62334" spans="15:15" x14ac:dyDescent="0.2">
      <c r="O62334" s="62"/>
    </row>
    <row r="62335" spans="15:15" x14ac:dyDescent="0.2">
      <c r="O62335" s="62"/>
    </row>
    <row r="62336" spans="15:15" x14ac:dyDescent="0.2">
      <c r="O62336" s="62"/>
    </row>
    <row r="62337" spans="15:15" x14ac:dyDescent="0.2">
      <c r="O62337" s="62"/>
    </row>
    <row r="62338" spans="15:15" x14ac:dyDescent="0.2">
      <c r="O62338" s="62"/>
    </row>
    <row r="62339" spans="15:15" x14ac:dyDescent="0.2">
      <c r="O62339" s="62"/>
    </row>
    <row r="62340" spans="15:15" x14ac:dyDescent="0.2">
      <c r="O62340" s="62"/>
    </row>
    <row r="62341" spans="15:15" x14ac:dyDescent="0.2">
      <c r="O62341" s="62"/>
    </row>
    <row r="62342" spans="15:15" x14ac:dyDescent="0.2">
      <c r="O62342" s="62"/>
    </row>
    <row r="62343" spans="15:15" x14ac:dyDescent="0.2">
      <c r="O62343" s="62"/>
    </row>
    <row r="62344" spans="15:15" x14ac:dyDescent="0.2">
      <c r="O62344" s="62"/>
    </row>
    <row r="62345" spans="15:15" x14ac:dyDescent="0.2">
      <c r="O62345" s="62"/>
    </row>
    <row r="62346" spans="15:15" x14ac:dyDescent="0.2">
      <c r="O62346" s="62"/>
    </row>
    <row r="62347" spans="15:15" x14ac:dyDescent="0.2">
      <c r="O62347" s="62"/>
    </row>
    <row r="62348" spans="15:15" x14ac:dyDescent="0.2">
      <c r="O62348" s="62"/>
    </row>
    <row r="62349" spans="15:15" x14ac:dyDescent="0.2">
      <c r="O62349" s="62"/>
    </row>
    <row r="62350" spans="15:15" x14ac:dyDescent="0.2">
      <c r="O62350" s="62"/>
    </row>
    <row r="62351" spans="15:15" x14ac:dyDescent="0.2">
      <c r="O62351" s="62"/>
    </row>
    <row r="62352" spans="15:15" x14ac:dyDescent="0.2">
      <c r="O62352" s="62"/>
    </row>
    <row r="62353" spans="15:15" x14ac:dyDescent="0.2">
      <c r="O62353" s="62"/>
    </row>
    <row r="62354" spans="15:15" x14ac:dyDescent="0.2">
      <c r="O62354" s="62"/>
    </row>
    <row r="62355" spans="15:15" x14ac:dyDescent="0.2">
      <c r="O62355" s="62"/>
    </row>
    <row r="62356" spans="15:15" x14ac:dyDescent="0.2">
      <c r="O62356" s="62"/>
    </row>
    <row r="62357" spans="15:15" x14ac:dyDescent="0.2">
      <c r="O62357" s="62"/>
    </row>
    <row r="62358" spans="15:15" x14ac:dyDescent="0.2">
      <c r="O62358" s="62"/>
    </row>
    <row r="62359" spans="15:15" x14ac:dyDescent="0.2">
      <c r="O62359" s="62"/>
    </row>
    <row r="62360" spans="15:15" x14ac:dyDescent="0.2">
      <c r="O62360" s="62"/>
    </row>
    <row r="62361" spans="15:15" x14ac:dyDescent="0.2">
      <c r="O62361" s="62"/>
    </row>
    <row r="62362" spans="15:15" x14ac:dyDescent="0.2">
      <c r="O62362" s="62"/>
    </row>
    <row r="62363" spans="15:15" x14ac:dyDescent="0.2">
      <c r="O62363" s="62"/>
    </row>
    <row r="62364" spans="15:15" x14ac:dyDescent="0.2">
      <c r="O62364" s="62"/>
    </row>
    <row r="62365" spans="15:15" x14ac:dyDescent="0.2">
      <c r="O62365" s="62"/>
    </row>
    <row r="62366" spans="15:15" x14ac:dyDescent="0.2">
      <c r="O62366" s="62"/>
    </row>
    <row r="62367" spans="15:15" x14ac:dyDescent="0.2">
      <c r="O62367" s="62"/>
    </row>
    <row r="62368" spans="15:15" x14ac:dyDescent="0.2">
      <c r="O62368" s="62"/>
    </row>
    <row r="62369" spans="15:15" x14ac:dyDescent="0.2">
      <c r="O62369" s="62"/>
    </row>
    <row r="62370" spans="15:15" x14ac:dyDescent="0.2">
      <c r="O62370" s="62"/>
    </row>
    <row r="62371" spans="15:15" x14ac:dyDescent="0.2">
      <c r="O62371" s="62"/>
    </row>
    <row r="62372" spans="15:15" x14ac:dyDescent="0.2">
      <c r="O62372" s="62"/>
    </row>
    <row r="62373" spans="15:15" x14ac:dyDescent="0.2">
      <c r="O62373" s="62"/>
    </row>
    <row r="62374" spans="15:15" x14ac:dyDescent="0.2">
      <c r="O62374" s="62"/>
    </row>
    <row r="62375" spans="15:15" x14ac:dyDescent="0.2">
      <c r="O62375" s="62"/>
    </row>
    <row r="62376" spans="15:15" x14ac:dyDescent="0.2">
      <c r="O62376" s="62"/>
    </row>
    <row r="62377" spans="15:15" x14ac:dyDescent="0.2">
      <c r="O62377" s="62"/>
    </row>
    <row r="62378" spans="15:15" x14ac:dyDescent="0.2">
      <c r="O62378" s="62"/>
    </row>
    <row r="62379" spans="15:15" x14ac:dyDescent="0.2">
      <c r="O62379" s="62"/>
    </row>
    <row r="62380" spans="15:15" x14ac:dyDescent="0.2">
      <c r="O62380" s="62"/>
    </row>
    <row r="62381" spans="15:15" x14ac:dyDescent="0.2">
      <c r="O62381" s="62"/>
    </row>
    <row r="62382" spans="15:15" x14ac:dyDescent="0.2">
      <c r="O62382" s="62"/>
    </row>
    <row r="62383" spans="15:15" x14ac:dyDescent="0.2">
      <c r="O62383" s="62"/>
    </row>
    <row r="62384" spans="15:15" x14ac:dyDescent="0.2">
      <c r="O62384" s="62"/>
    </row>
    <row r="62385" spans="15:15" x14ac:dyDescent="0.2">
      <c r="O62385" s="62"/>
    </row>
    <row r="62386" spans="15:15" x14ac:dyDescent="0.2">
      <c r="O62386" s="62"/>
    </row>
    <row r="62387" spans="15:15" x14ac:dyDescent="0.2">
      <c r="O62387" s="62"/>
    </row>
    <row r="62388" spans="15:15" x14ac:dyDescent="0.2">
      <c r="O62388" s="62"/>
    </row>
    <row r="62389" spans="15:15" x14ac:dyDescent="0.2">
      <c r="O62389" s="62"/>
    </row>
    <row r="62390" spans="15:15" x14ac:dyDescent="0.2">
      <c r="O62390" s="62"/>
    </row>
    <row r="62391" spans="15:15" x14ac:dyDescent="0.2">
      <c r="O62391" s="62"/>
    </row>
    <row r="62392" spans="15:15" x14ac:dyDescent="0.2">
      <c r="O62392" s="62"/>
    </row>
    <row r="62393" spans="15:15" x14ac:dyDescent="0.2">
      <c r="O62393" s="62"/>
    </row>
    <row r="62394" spans="15:15" x14ac:dyDescent="0.2">
      <c r="O62394" s="62"/>
    </row>
    <row r="62395" spans="15:15" x14ac:dyDescent="0.2">
      <c r="O62395" s="62"/>
    </row>
    <row r="62396" spans="15:15" x14ac:dyDescent="0.2">
      <c r="O62396" s="62"/>
    </row>
    <row r="62397" spans="15:15" x14ac:dyDescent="0.2">
      <c r="O62397" s="62"/>
    </row>
    <row r="62398" spans="15:15" x14ac:dyDescent="0.2">
      <c r="O62398" s="62"/>
    </row>
    <row r="62399" spans="15:15" x14ac:dyDescent="0.2">
      <c r="O62399" s="62"/>
    </row>
    <row r="62400" spans="15:15" x14ac:dyDescent="0.2">
      <c r="O62400" s="62"/>
    </row>
    <row r="62401" spans="15:15" x14ac:dyDescent="0.2">
      <c r="O62401" s="62"/>
    </row>
    <row r="62402" spans="15:15" x14ac:dyDescent="0.2">
      <c r="O62402" s="62"/>
    </row>
    <row r="62403" spans="15:15" x14ac:dyDescent="0.2">
      <c r="O62403" s="62"/>
    </row>
    <row r="62404" spans="15:15" x14ac:dyDescent="0.2">
      <c r="O62404" s="62"/>
    </row>
    <row r="62405" spans="15:15" x14ac:dyDescent="0.2">
      <c r="O62405" s="62"/>
    </row>
    <row r="62406" spans="15:15" x14ac:dyDescent="0.2">
      <c r="O62406" s="62"/>
    </row>
    <row r="62407" spans="15:15" x14ac:dyDescent="0.2">
      <c r="O62407" s="62"/>
    </row>
    <row r="62408" spans="15:15" x14ac:dyDescent="0.2">
      <c r="O62408" s="62"/>
    </row>
    <row r="62409" spans="15:15" x14ac:dyDescent="0.2">
      <c r="O62409" s="62"/>
    </row>
    <row r="62410" spans="15:15" x14ac:dyDescent="0.2">
      <c r="O62410" s="62"/>
    </row>
    <row r="62411" spans="15:15" x14ac:dyDescent="0.2">
      <c r="O62411" s="62"/>
    </row>
    <row r="62412" spans="15:15" x14ac:dyDescent="0.2">
      <c r="O62412" s="62"/>
    </row>
    <row r="62413" spans="15:15" x14ac:dyDescent="0.2">
      <c r="O62413" s="62"/>
    </row>
    <row r="62414" spans="15:15" x14ac:dyDescent="0.2">
      <c r="O62414" s="62"/>
    </row>
    <row r="62415" spans="15:15" x14ac:dyDescent="0.2">
      <c r="O62415" s="62"/>
    </row>
    <row r="62416" spans="15:15" x14ac:dyDescent="0.2">
      <c r="O62416" s="62"/>
    </row>
    <row r="62417" spans="15:15" x14ac:dyDescent="0.2">
      <c r="O62417" s="62"/>
    </row>
    <row r="62418" spans="15:15" x14ac:dyDescent="0.2">
      <c r="O62418" s="62"/>
    </row>
    <row r="62419" spans="15:15" x14ac:dyDescent="0.2">
      <c r="O62419" s="62"/>
    </row>
    <row r="62420" spans="15:15" x14ac:dyDescent="0.2">
      <c r="O62420" s="62"/>
    </row>
    <row r="62421" spans="15:15" x14ac:dyDescent="0.2">
      <c r="O62421" s="62"/>
    </row>
    <row r="62422" spans="15:15" x14ac:dyDescent="0.2">
      <c r="O62422" s="62"/>
    </row>
    <row r="62423" spans="15:15" x14ac:dyDescent="0.2">
      <c r="O62423" s="62"/>
    </row>
    <row r="62424" spans="15:15" x14ac:dyDescent="0.2">
      <c r="O62424" s="62"/>
    </row>
    <row r="62425" spans="15:15" x14ac:dyDescent="0.2">
      <c r="O62425" s="62"/>
    </row>
    <row r="62426" spans="15:15" x14ac:dyDescent="0.2">
      <c r="O62426" s="62"/>
    </row>
    <row r="62427" spans="15:15" x14ac:dyDescent="0.2">
      <c r="O62427" s="62"/>
    </row>
    <row r="62428" spans="15:15" x14ac:dyDescent="0.2">
      <c r="O62428" s="62"/>
    </row>
    <row r="62429" spans="15:15" x14ac:dyDescent="0.2">
      <c r="O62429" s="62"/>
    </row>
    <row r="62430" spans="15:15" x14ac:dyDescent="0.2">
      <c r="O62430" s="62"/>
    </row>
    <row r="62431" spans="15:15" x14ac:dyDescent="0.2">
      <c r="O62431" s="62"/>
    </row>
    <row r="62432" spans="15:15" x14ac:dyDescent="0.2">
      <c r="O62432" s="62"/>
    </row>
    <row r="62433" spans="15:15" x14ac:dyDescent="0.2">
      <c r="O62433" s="62"/>
    </row>
    <row r="62434" spans="15:15" x14ac:dyDescent="0.2">
      <c r="O62434" s="62"/>
    </row>
    <row r="62435" spans="15:15" x14ac:dyDescent="0.2">
      <c r="O62435" s="62"/>
    </row>
    <row r="62436" spans="15:15" x14ac:dyDescent="0.2">
      <c r="O62436" s="62"/>
    </row>
    <row r="62437" spans="15:15" x14ac:dyDescent="0.2">
      <c r="O62437" s="62"/>
    </row>
    <row r="62438" spans="15:15" x14ac:dyDescent="0.2">
      <c r="O62438" s="62"/>
    </row>
    <row r="62439" spans="15:15" x14ac:dyDescent="0.2">
      <c r="O62439" s="62"/>
    </row>
    <row r="62440" spans="15:15" x14ac:dyDescent="0.2">
      <c r="O62440" s="62"/>
    </row>
    <row r="62441" spans="15:15" x14ac:dyDescent="0.2">
      <c r="O62441" s="62"/>
    </row>
    <row r="62442" spans="15:15" x14ac:dyDescent="0.2">
      <c r="O62442" s="62"/>
    </row>
    <row r="62443" spans="15:15" x14ac:dyDescent="0.2">
      <c r="O62443" s="62"/>
    </row>
    <row r="62444" spans="15:15" x14ac:dyDescent="0.2">
      <c r="O62444" s="62"/>
    </row>
    <row r="62445" spans="15:15" x14ac:dyDescent="0.2">
      <c r="O62445" s="62"/>
    </row>
    <row r="62446" spans="15:15" x14ac:dyDescent="0.2">
      <c r="O62446" s="62"/>
    </row>
    <row r="62447" spans="15:15" x14ac:dyDescent="0.2">
      <c r="O62447" s="62"/>
    </row>
    <row r="62448" spans="15:15" x14ac:dyDescent="0.2">
      <c r="O62448" s="62"/>
    </row>
    <row r="62449" spans="15:15" x14ac:dyDescent="0.2">
      <c r="O62449" s="62"/>
    </row>
    <row r="62450" spans="15:15" x14ac:dyDescent="0.2">
      <c r="O62450" s="62"/>
    </row>
    <row r="62451" spans="15:15" x14ac:dyDescent="0.2">
      <c r="O62451" s="62"/>
    </row>
    <row r="62452" spans="15:15" x14ac:dyDescent="0.2">
      <c r="O62452" s="62"/>
    </row>
    <row r="62453" spans="15:15" x14ac:dyDescent="0.2">
      <c r="O62453" s="62"/>
    </row>
    <row r="62454" spans="15:15" x14ac:dyDescent="0.2">
      <c r="O62454" s="62"/>
    </row>
    <row r="62455" spans="15:15" x14ac:dyDescent="0.2">
      <c r="O62455" s="62"/>
    </row>
    <row r="62456" spans="15:15" x14ac:dyDescent="0.2">
      <c r="O62456" s="62"/>
    </row>
    <row r="62457" spans="15:15" x14ac:dyDescent="0.2">
      <c r="O62457" s="62"/>
    </row>
    <row r="62458" spans="15:15" x14ac:dyDescent="0.2">
      <c r="O62458" s="62"/>
    </row>
    <row r="62459" spans="15:15" x14ac:dyDescent="0.2">
      <c r="O62459" s="62"/>
    </row>
    <row r="62460" spans="15:15" x14ac:dyDescent="0.2">
      <c r="O62460" s="62"/>
    </row>
    <row r="62461" spans="15:15" x14ac:dyDescent="0.2">
      <c r="O62461" s="62"/>
    </row>
    <row r="62462" spans="15:15" x14ac:dyDescent="0.2">
      <c r="O62462" s="62"/>
    </row>
    <row r="62463" spans="15:15" x14ac:dyDescent="0.2">
      <c r="O62463" s="62"/>
    </row>
    <row r="62464" spans="15:15" x14ac:dyDescent="0.2">
      <c r="O62464" s="62"/>
    </row>
    <row r="62465" spans="15:15" x14ac:dyDescent="0.2">
      <c r="O62465" s="62"/>
    </row>
    <row r="62466" spans="15:15" x14ac:dyDescent="0.2">
      <c r="O62466" s="62"/>
    </row>
    <row r="62467" spans="15:15" x14ac:dyDescent="0.2">
      <c r="O62467" s="62"/>
    </row>
    <row r="62468" spans="15:15" x14ac:dyDescent="0.2">
      <c r="O62468" s="62"/>
    </row>
    <row r="62469" spans="15:15" x14ac:dyDescent="0.2">
      <c r="O62469" s="62"/>
    </row>
    <row r="62470" spans="15:15" x14ac:dyDescent="0.2">
      <c r="O62470" s="62"/>
    </row>
    <row r="62471" spans="15:15" x14ac:dyDescent="0.2">
      <c r="O62471" s="62"/>
    </row>
    <row r="62472" spans="15:15" x14ac:dyDescent="0.2">
      <c r="O62472" s="62"/>
    </row>
    <row r="62473" spans="15:15" x14ac:dyDescent="0.2">
      <c r="O62473" s="62"/>
    </row>
    <row r="62474" spans="15:15" x14ac:dyDescent="0.2">
      <c r="O62474" s="62"/>
    </row>
    <row r="62475" spans="15:15" x14ac:dyDescent="0.2">
      <c r="O62475" s="62"/>
    </row>
    <row r="62476" spans="15:15" x14ac:dyDescent="0.2">
      <c r="O62476" s="62"/>
    </row>
    <row r="62477" spans="15:15" x14ac:dyDescent="0.2">
      <c r="O62477" s="62"/>
    </row>
    <row r="62478" spans="15:15" x14ac:dyDescent="0.2">
      <c r="O62478" s="62"/>
    </row>
    <row r="62479" spans="15:15" x14ac:dyDescent="0.2">
      <c r="O62479" s="62"/>
    </row>
    <row r="62480" spans="15:15" x14ac:dyDescent="0.2">
      <c r="O62480" s="62"/>
    </row>
    <row r="62481" spans="15:15" x14ac:dyDescent="0.2">
      <c r="O62481" s="62"/>
    </row>
    <row r="62482" spans="15:15" x14ac:dyDescent="0.2">
      <c r="O62482" s="62"/>
    </row>
    <row r="62483" spans="15:15" x14ac:dyDescent="0.2">
      <c r="O62483" s="62"/>
    </row>
    <row r="62484" spans="15:15" x14ac:dyDescent="0.2">
      <c r="O62484" s="62"/>
    </row>
    <row r="62485" spans="15:15" x14ac:dyDescent="0.2">
      <c r="O62485" s="62"/>
    </row>
    <row r="62486" spans="15:15" x14ac:dyDescent="0.2">
      <c r="O62486" s="62"/>
    </row>
    <row r="62487" spans="15:15" x14ac:dyDescent="0.2">
      <c r="O62487" s="62"/>
    </row>
    <row r="62488" spans="15:15" x14ac:dyDescent="0.2">
      <c r="O62488" s="62"/>
    </row>
    <row r="62489" spans="15:15" x14ac:dyDescent="0.2">
      <c r="O62489" s="62"/>
    </row>
    <row r="62490" spans="15:15" x14ac:dyDescent="0.2">
      <c r="O62490" s="62"/>
    </row>
    <row r="62491" spans="15:15" x14ac:dyDescent="0.2">
      <c r="O62491" s="62"/>
    </row>
    <row r="62492" spans="15:15" x14ac:dyDescent="0.2">
      <c r="O62492" s="62"/>
    </row>
    <row r="62493" spans="15:15" x14ac:dyDescent="0.2">
      <c r="O62493" s="62"/>
    </row>
    <row r="62494" spans="15:15" x14ac:dyDescent="0.2">
      <c r="O62494" s="62"/>
    </row>
    <row r="62495" spans="15:15" x14ac:dyDescent="0.2">
      <c r="O62495" s="62"/>
    </row>
    <row r="62496" spans="15:15" x14ac:dyDescent="0.2">
      <c r="O62496" s="62"/>
    </row>
    <row r="62497" spans="15:15" x14ac:dyDescent="0.2">
      <c r="O62497" s="62"/>
    </row>
    <row r="62498" spans="15:15" x14ac:dyDescent="0.2">
      <c r="O62498" s="62"/>
    </row>
    <row r="62499" spans="15:15" x14ac:dyDescent="0.2">
      <c r="O62499" s="62"/>
    </row>
    <row r="62500" spans="15:15" x14ac:dyDescent="0.2">
      <c r="O62500" s="62"/>
    </row>
    <row r="62501" spans="15:15" x14ac:dyDescent="0.2">
      <c r="O62501" s="62"/>
    </row>
    <row r="62502" spans="15:15" x14ac:dyDescent="0.2">
      <c r="O62502" s="62"/>
    </row>
    <row r="62503" spans="15:15" x14ac:dyDescent="0.2">
      <c r="O62503" s="62"/>
    </row>
    <row r="62504" spans="15:15" x14ac:dyDescent="0.2">
      <c r="O62504" s="62"/>
    </row>
    <row r="62505" spans="15:15" x14ac:dyDescent="0.2">
      <c r="O62505" s="62"/>
    </row>
    <row r="62506" spans="15:15" x14ac:dyDescent="0.2">
      <c r="O62506" s="62"/>
    </row>
    <row r="62507" spans="15:15" x14ac:dyDescent="0.2">
      <c r="O62507" s="62"/>
    </row>
    <row r="62508" spans="15:15" x14ac:dyDescent="0.2">
      <c r="O62508" s="62"/>
    </row>
    <row r="62509" spans="15:15" x14ac:dyDescent="0.2">
      <c r="O62509" s="62"/>
    </row>
    <row r="62510" spans="15:15" x14ac:dyDescent="0.2">
      <c r="O62510" s="62"/>
    </row>
    <row r="62511" spans="15:15" x14ac:dyDescent="0.2">
      <c r="O62511" s="62"/>
    </row>
    <row r="62512" spans="15:15" x14ac:dyDescent="0.2">
      <c r="O62512" s="62"/>
    </row>
    <row r="62513" spans="15:15" x14ac:dyDescent="0.2">
      <c r="O62513" s="62"/>
    </row>
    <row r="62514" spans="15:15" x14ac:dyDescent="0.2">
      <c r="O62514" s="62"/>
    </row>
    <row r="62515" spans="15:15" x14ac:dyDescent="0.2">
      <c r="O62515" s="62"/>
    </row>
    <row r="62516" spans="15:15" x14ac:dyDescent="0.2">
      <c r="O62516" s="62"/>
    </row>
    <row r="62517" spans="15:15" x14ac:dyDescent="0.2">
      <c r="O62517" s="62"/>
    </row>
    <row r="62518" spans="15:15" x14ac:dyDescent="0.2">
      <c r="O62518" s="62"/>
    </row>
    <row r="62519" spans="15:15" x14ac:dyDescent="0.2">
      <c r="O62519" s="62"/>
    </row>
    <row r="62520" spans="15:15" x14ac:dyDescent="0.2">
      <c r="O62520" s="62"/>
    </row>
    <row r="62521" spans="15:15" x14ac:dyDescent="0.2">
      <c r="O62521" s="62"/>
    </row>
    <row r="62522" spans="15:15" x14ac:dyDescent="0.2">
      <c r="O62522" s="62"/>
    </row>
    <row r="62523" spans="15:15" x14ac:dyDescent="0.2">
      <c r="O62523" s="62"/>
    </row>
    <row r="62524" spans="15:15" x14ac:dyDescent="0.2">
      <c r="O62524" s="62"/>
    </row>
    <row r="62525" spans="15:15" x14ac:dyDescent="0.2">
      <c r="O62525" s="62"/>
    </row>
    <row r="62526" spans="15:15" x14ac:dyDescent="0.2">
      <c r="O62526" s="62"/>
    </row>
    <row r="62527" spans="15:15" x14ac:dyDescent="0.2">
      <c r="O62527" s="62"/>
    </row>
    <row r="62528" spans="15:15" x14ac:dyDescent="0.2">
      <c r="O62528" s="62"/>
    </row>
    <row r="62529" spans="15:15" x14ac:dyDescent="0.2">
      <c r="O62529" s="62"/>
    </row>
    <row r="62530" spans="15:15" x14ac:dyDescent="0.2">
      <c r="O62530" s="62"/>
    </row>
    <row r="62531" spans="15:15" x14ac:dyDescent="0.2">
      <c r="O62531" s="62"/>
    </row>
    <row r="62532" spans="15:15" x14ac:dyDescent="0.2">
      <c r="O62532" s="62"/>
    </row>
    <row r="62533" spans="15:15" x14ac:dyDescent="0.2">
      <c r="O62533" s="62"/>
    </row>
    <row r="62534" spans="15:15" x14ac:dyDescent="0.2">
      <c r="O62534" s="62"/>
    </row>
    <row r="62535" spans="15:15" x14ac:dyDescent="0.2">
      <c r="O62535" s="62"/>
    </row>
    <row r="62536" spans="15:15" x14ac:dyDescent="0.2">
      <c r="O62536" s="62"/>
    </row>
    <row r="62537" spans="15:15" x14ac:dyDescent="0.2">
      <c r="O62537" s="62"/>
    </row>
    <row r="62538" spans="15:15" x14ac:dyDescent="0.2">
      <c r="O62538" s="62"/>
    </row>
    <row r="62539" spans="15:15" x14ac:dyDescent="0.2">
      <c r="O62539" s="62"/>
    </row>
    <row r="62540" spans="15:15" x14ac:dyDescent="0.2">
      <c r="O62540" s="62"/>
    </row>
    <row r="62541" spans="15:15" x14ac:dyDescent="0.2">
      <c r="O62541" s="62"/>
    </row>
    <row r="62542" spans="15:15" x14ac:dyDescent="0.2">
      <c r="O62542" s="62"/>
    </row>
    <row r="62543" spans="15:15" x14ac:dyDescent="0.2">
      <c r="O62543" s="62"/>
    </row>
    <row r="62544" spans="15:15" x14ac:dyDescent="0.2">
      <c r="O62544" s="62"/>
    </row>
    <row r="62545" spans="15:15" x14ac:dyDescent="0.2">
      <c r="O62545" s="62"/>
    </row>
    <row r="62546" spans="15:15" x14ac:dyDescent="0.2">
      <c r="O62546" s="62"/>
    </row>
    <row r="62547" spans="15:15" x14ac:dyDescent="0.2">
      <c r="O62547" s="62"/>
    </row>
    <row r="62548" spans="15:15" x14ac:dyDescent="0.2">
      <c r="O62548" s="62"/>
    </row>
    <row r="62549" spans="15:15" x14ac:dyDescent="0.2">
      <c r="O62549" s="62"/>
    </row>
    <row r="62550" spans="15:15" x14ac:dyDescent="0.2">
      <c r="O62550" s="62"/>
    </row>
    <row r="62551" spans="15:15" x14ac:dyDescent="0.2">
      <c r="O62551" s="62"/>
    </row>
    <row r="62552" spans="15:15" x14ac:dyDescent="0.2">
      <c r="O62552" s="62"/>
    </row>
    <row r="62553" spans="15:15" x14ac:dyDescent="0.2">
      <c r="O62553" s="62"/>
    </row>
    <row r="62554" spans="15:15" x14ac:dyDescent="0.2">
      <c r="O62554" s="62"/>
    </row>
    <row r="62555" spans="15:15" x14ac:dyDescent="0.2">
      <c r="O62555" s="62"/>
    </row>
    <row r="62556" spans="15:15" x14ac:dyDescent="0.2">
      <c r="O62556" s="62"/>
    </row>
    <row r="62557" spans="15:15" x14ac:dyDescent="0.2">
      <c r="O62557" s="62"/>
    </row>
    <row r="62558" spans="15:15" x14ac:dyDescent="0.2">
      <c r="O62558" s="62"/>
    </row>
    <row r="62559" spans="15:15" x14ac:dyDescent="0.2">
      <c r="O62559" s="62"/>
    </row>
    <row r="62560" spans="15:15" x14ac:dyDescent="0.2">
      <c r="O62560" s="62"/>
    </row>
    <row r="62561" spans="15:15" x14ac:dyDescent="0.2">
      <c r="O62561" s="62"/>
    </row>
    <row r="62562" spans="15:15" x14ac:dyDescent="0.2">
      <c r="O62562" s="62"/>
    </row>
    <row r="62563" spans="15:15" x14ac:dyDescent="0.2">
      <c r="O62563" s="62"/>
    </row>
    <row r="62564" spans="15:15" x14ac:dyDescent="0.2">
      <c r="O62564" s="62"/>
    </row>
    <row r="62565" spans="15:15" x14ac:dyDescent="0.2">
      <c r="O62565" s="62"/>
    </row>
    <row r="62566" spans="15:15" x14ac:dyDescent="0.2">
      <c r="O62566" s="62"/>
    </row>
    <row r="62567" spans="15:15" x14ac:dyDescent="0.2">
      <c r="O62567" s="62"/>
    </row>
    <row r="62568" spans="15:15" x14ac:dyDescent="0.2">
      <c r="O62568" s="62"/>
    </row>
    <row r="62569" spans="15:15" x14ac:dyDescent="0.2">
      <c r="O62569" s="62"/>
    </row>
    <row r="62570" spans="15:15" x14ac:dyDescent="0.2">
      <c r="O62570" s="62"/>
    </row>
    <row r="62571" spans="15:15" x14ac:dyDescent="0.2">
      <c r="O62571" s="62"/>
    </row>
    <row r="62572" spans="15:15" x14ac:dyDescent="0.2">
      <c r="O62572" s="62"/>
    </row>
    <row r="62573" spans="15:15" x14ac:dyDescent="0.2">
      <c r="O62573" s="62"/>
    </row>
    <row r="62574" spans="15:15" x14ac:dyDescent="0.2">
      <c r="O62574" s="62"/>
    </row>
    <row r="62575" spans="15:15" x14ac:dyDescent="0.2">
      <c r="O62575" s="62"/>
    </row>
    <row r="62576" spans="15:15" x14ac:dyDescent="0.2">
      <c r="O62576" s="62"/>
    </row>
    <row r="62577" spans="15:15" x14ac:dyDescent="0.2">
      <c r="O62577" s="62"/>
    </row>
    <row r="62578" spans="15:15" x14ac:dyDescent="0.2">
      <c r="O62578" s="62"/>
    </row>
    <row r="62579" spans="15:15" x14ac:dyDescent="0.2">
      <c r="O62579" s="62"/>
    </row>
    <row r="62580" spans="15:15" x14ac:dyDescent="0.2">
      <c r="O62580" s="62"/>
    </row>
    <row r="62581" spans="15:15" x14ac:dyDescent="0.2">
      <c r="O62581" s="62"/>
    </row>
    <row r="62582" spans="15:15" x14ac:dyDescent="0.2">
      <c r="O62582" s="62"/>
    </row>
    <row r="62583" spans="15:15" x14ac:dyDescent="0.2">
      <c r="O62583" s="62"/>
    </row>
    <row r="62584" spans="15:15" x14ac:dyDescent="0.2">
      <c r="O62584" s="62"/>
    </row>
    <row r="62585" spans="15:15" x14ac:dyDescent="0.2">
      <c r="O62585" s="62"/>
    </row>
    <row r="62586" spans="15:15" x14ac:dyDescent="0.2">
      <c r="O62586" s="62"/>
    </row>
    <row r="62587" spans="15:15" x14ac:dyDescent="0.2">
      <c r="O62587" s="62"/>
    </row>
    <row r="62588" spans="15:15" x14ac:dyDescent="0.2">
      <c r="O62588" s="62"/>
    </row>
    <row r="62589" spans="15:15" x14ac:dyDescent="0.2">
      <c r="O62589" s="62"/>
    </row>
    <row r="62590" spans="15:15" x14ac:dyDescent="0.2">
      <c r="O62590" s="62"/>
    </row>
    <row r="62591" spans="15:15" x14ac:dyDescent="0.2">
      <c r="O62591" s="62"/>
    </row>
    <row r="62592" spans="15:15" x14ac:dyDescent="0.2">
      <c r="O62592" s="62"/>
    </row>
    <row r="62593" spans="15:15" x14ac:dyDescent="0.2">
      <c r="O62593" s="62"/>
    </row>
    <row r="62594" spans="15:15" x14ac:dyDescent="0.2">
      <c r="O62594" s="62"/>
    </row>
    <row r="62595" spans="15:15" x14ac:dyDescent="0.2">
      <c r="O62595" s="62"/>
    </row>
    <row r="62596" spans="15:15" x14ac:dyDescent="0.2">
      <c r="O62596" s="62"/>
    </row>
    <row r="62597" spans="15:15" x14ac:dyDescent="0.2">
      <c r="O62597" s="62"/>
    </row>
    <row r="62598" spans="15:15" x14ac:dyDescent="0.2">
      <c r="O62598" s="62"/>
    </row>
    <row r="62599" spans="15:15" x14ac:dyDescent="0.2">
      <c r="O62599" s="62"/>
    </row>
    <row r="62600" spans="15:15" x14ac:dyDescent="0.2">
      <c r="O62600" s="62"/>
    </row>
    <row r="62601" spans="15:15" x14ac:dyDescent="0.2">
      <c r="O62601" s="62"/>
    </row>
    <row r="62602" spans="15:15" x14ac:dyDescent="0.2">
      <c r="O62602" s="62"/>
    </row>
    <row r="62603" spans="15:15" x14ac:dyDescent="0.2">
      <c r="O62603" s="62"/>
    </row>
    <row r="62604" spans="15:15" x14ac:dyDescent="0.2">
      <c r="O62604" s="62"/>
    </row>
    <row r="62605" spans="15:15" x14ac:dyDescent="0.2">
      <c r="O62605" s="62"/>
    </row>
    <row r="62606" spans="15:15" x14ac:dyDescent="0.2">
      <c r="O62606" s="62"/>
    </row>
    <row r="62607" spans="15:15" x14ac:dyDescent="0.2">
      <c r="O62607" s="62"/>
    </row>
    <row r="62608" spans="15:15" x14ac:dyDescent="0.2">
      <c r="O62608" s="62"/>
    </row>
    <row r="62609" spans="15:15" x14ac:dyDescent="0.2">
      <c r="O62609" s="62"/>
    </row>
    <row r="62610" spans="15:15" x14ac:dyDescent="0.2">
      <c r="O62610" s="62"/>
    </row>
    <row r="62611" spans="15:15" x14ac:dyDescent="0.2">
      <c r="O62611" s="62"/>
    </row>
    <row r="62612" spans="15:15" x14ac:dyDescent="0.2">
      <c r="O62612" s="62"/>
    </row>
    <row r="62613" spans="15:15" x14ac:dyDescent="0.2">
      <c r="O62613" s="62"/>
    </row>
    <row r="62614" spans="15:15" x14ac:dyDescent="0.2">
      <c r="O62614" s="62"/>
    </row>
    <row r="62615" spans="15:15" x14ac:dyDescent="0.2">
      <c r="O62615" s="62"/>
    </row>
    <row r="62616" spans="15:15" x14ac:dyDescent="0.2">
      <c r="O62616" s="62"/>
    </row>
    <row r="62617" spans="15:15" x14ac:dyDescent="0.2">
      <c r="O62617" s="62"/>
    </row>
    <row r="62618" spans="15:15" x14ac:dyDescent="0.2">
      <c r="O62618" s="62"/>
    </row>
    <row r="62619" spans="15:15" x14ac:dyDescent="0.2">
      <c r="O62619" s="62"/>
    </row>
    <row r="62620" spans="15:15" x14ac:dyDescent="0.2">
      <c r="O62620" s="62"/>
    </row>
    <row r="62621" spans="15:15" x14ac:dyDescent="0.2">
      <c r="O62621" s="62"/>
    </row>
    <row r="62622" spans="15:15" x14ac:dyDescent="0.2">
      <c r="O62622" s="62"/>
    </row>
    <row r="62623" spans="15:15" x14ac:dyDescent="0.2">
      <c r="O62623" s="62"/>
    </row>
    <row r="62624" spans="15:15" x14ac:dyDescent="0.2">
      <c r="O62624" s="62"/>
    </row>
    <row r="62625" spans="15:15" x14ac:dyDescent="0.2">
      <c r="O62625" s="62"/>
    </row>
    <row r="62626" spans="15:15" x14ac:dyDescent="0.2">
      <c r="O62626" s="62"/>
    </row>
    <row r="62627" spans="15:15" x14ac:dyDescent="0.2">
      <c r="O62627" s="62"/>
    </row>
    <row r="62628" spans="15:15" x14ac:dyDescent="0.2">
      <c r="O62628" s="62"/>
    </row>
    <row r="62629" spans="15:15" x14ac:dyDescent="0.2">
      <c r="O62629" s="62"/>
    </row>
    <row r="62630" spans="15:15" x14ac:dyDescent="0.2">
      <c r="O62630" s="62"/>
    </row>
    <row r="62631" spans="15:15" x14ac:dyDescent="0.2">
      <c r="O62631" s="62"/>
    </row>
    <row r="62632" spans="15:15" x14ac:dyDescent="0.2">
      <c r="O62632" s="62"/>
    </row>
    <row r="62633" spans="15:15" x14ac:dyDescent="0.2">
      <c r="O62633" s="62"/>
    </row>
    <row r="62634" spans="15:15" x14ac:dyDescent="0.2">
      <c r="O62634" s="62"/>
    </row>
    <row r="62635" spans="15:15" x14ac:dyDescent="0.2">
      <c r="O62635" s="62"/>
    </row>
    <row r="62636" spans="15:15" x14ac:dyDescent="0.2">
      <c r="O62636" s="62"/>
    </row>
    <row r="62637" spans="15:15" x14ac:dyDescent="0.2">
      <c r="O62637" s="62"/>
    </row>
    <row r="62638" spans="15:15" x14ac:dyDescent="0.2">
      <c r="O62638" s="62"/>
    </row>
    <row r="62639" spans="15:15" x14ac:dyDescent="0.2">
      <c r="O62639" s="62"/>
    </row>
    <row r="62640" spans="15:15" x14ac:dyDescent="0.2">
      <c r="O62640" s="62"/>
    </row>
    <row r="62641" spans="15:15" x14ac:dyDescent="0.2">
      <c r="O62641" s="62"/>
    </row>
    <row r="62642" spans="15:15" x14ac:dyDescent="0.2">
      <c r="O62642" s="62"/>
    </row>
    <row r="62643" spans="15:15" x14ac:dyDescent="0.2">
      <c r="O62643" s="62"/>
    </row>
    <row r="62644" spans="15:15" x14ac:dyDescent="0.2">
      <c r="O62644" s="62"/>
    </row>
    <row r="62645" spans="15:15" x14ac:dyDescent="0.2">
      <c r="O62645" s="62"/>
    </row>
    <row r="62646" spans="15:15" x14ac:dyDescent="0.2">
      <c r="O62646" s="62"/>
    </row>
    <row r="62647" spans="15:15" x14ac:dyDescent="0.2">
      <c r="O62647" s="62"/>
    </row>
    <row r="62648" spans="15:15" x14ac:dyDescent="0.2">
      <c r="O62648" s="62"/>
    </row>
    <row r="62649" spans="15:15" x14ac:dyDescent="0.2">
      <c r="O62649" s="62"/>
    </row>
    <row r="62650" spans="15:15" x14ac:dyDescent="0.2">
      <c r="O62650" s="62"/>
    </row>
    <row r="62651" spans="15:15" x14ac:dyDescent="0.2">
      <c r="O62651" s="62"/>
    </row>
    <row r="62652" spans="15:15" x14ac:dyDescent="0.2">
      <c r="O62652" s="62"/>
    </row>
    <row r="62653" spans="15:15" x14ac:dyDescent="0.2">
      <c r="O62653" s="62"/>
    </row>
    <row r="62654" spans="15:15" x14ac:dyDescent="0.2">
      <c r="O62654" s="62"/>
    </row>
    <row r="62655" spans="15:15" x14ac:dyDescent="0.2">
      <c r="O62655" s="62"/>
    </row>
    <row r="62656" spans="15:15" x14ac:dyDescent="0.2">
      <c r="O62656" s="62"/>
    </row>
    <row r="62657" spans="15:15" x14ac:dyDescent="0.2">
      <c r="O62657" s="62"/>
    </row>
    <row r="62658" spans="15:15" x14ac:dyDescent="0.2">
      <c r="O62658" s="62"/>
    </row>
    <row r="62659" spans="15:15" x14ac:dyDescent="0.2">
      <c r="O62659" s="62"/>
    </row>
    <row r="62660" spans="15:15" x14ac:dyDescent="0.2">
      <c r="O62660" s="62"/>
    </row>
    <row r="62661" spans="15:15" x14ac:dyDescent="0.2">
      <c r="O62661" s="62"/>
    </row>
    <row r="62662" spans="15:15" x14ac:dyDescent="0.2">
      <c r="O62662" s="62"/>
    </row>
    <row r="62663" spans="15:15" x14ac:dyDescent="0.2">
      <c r="O62663" s="62"/>
    </row>
    <row r="62664" spans="15:15" x14ac:dyDescent="0.2">
      <c r="O62664" s="62"/>
    </row>
    <row r="62665" spans="15:15" x14ac:dyDescent="0.2">
      <c r="O62665" s="62"/>
    </row>
    <row r="62666" spans="15:15" x14ac:dyDescent="0.2">
      <c r="O62666" s="62"/>
    </row>
    <row r="62667" spans="15:15" x14ac:dyDescent="0.2">
      <c r="O62667" s="62"/>
    </row>
    <row r="62668" spans="15:15" x14ac:dyDescent="0.2">
      <c r="O62668" s="62"/>
    </row>
    <row r="62669" spans="15:15" x14ac:dyDescent="0.2">
      <c r="O62669" s="62"/>
    </row>
    <row r="62670" spans="15:15" x14ac:dyDescent="0.2">
      <c r="O62670" s="62"/>
    </row>
    <row r="62671" spans="15:15" x14ac:dyDescent="0.2">
      <c r="O62671" s="62"/>
    </row>
    <row r="62672" spans="15:15" x14ac:dyDescent="0.2">
      <c r="O62672" s="62"/>
    </row>
    <row r="62673" spans="15:15" x14ac:dyDescent="0.2">
      <c r="O62673" s="62"/>
    </row>
    <row r="62674" spans="15:15" x14ac:dyDescent="0.2">
      <c r="O62674" s="62"/>
    </row>
    <row r="62675" spans="15:15" x14ac:dyDescent="0.2">
      <c r="O62675" s="62"/>
    </row>
    <row r="62676" spans="15:15" x14ac:dyDescent="0.2">
      <c r="O62676" s="62"/>
    </row>
    <row r="62677" spans="15:15" x14ac:dyDescent="0.2">
      <c r="O62677" s="62"/>
    </row>
    <row r="62678" spans="15:15" x14ac:dyDescent="0.2">
      <c r="O62678" s="62"/>
    </row>
    <row r="62679" spans="15:15" x14ac:dyDescent="0.2">
      <c r="O62679" s="62"/>
    </row>
    <row r="62680" spans="15:15" x14ac:dyDescent="0.2">
      <c r="O62680" s="62"/>
    </row>
    <row r="62681" spans="15:15" x14ac:dyDescent="0.2">
      <c r="O62681" s="62"/>
    </row>
    <row r="62682" spans="15:15" x14ac:dyDescent="0.2">
      <c r="O62682" s="62"/>
    </row>
    <row r="62683" spans="15:15" x14ac:dyDescent="0.2">
      <c r="O62683" s="62"/>
    </row>
    <row r="62684" spans="15:15" x14ac:dyDescent="0.2">
      <c r="O62684" s="62"/>
    </row>
    <row r="62685" spans="15:15" x14ac:dyDescent="0.2">
      <c r="O62685" s="62"/>
    </row>
    <row r="62686" spans="15:15" x14ac:dyDescent="0.2">
      <c r="O62686" s="62"/>
    </row>
    <row r="62687" spans="15:15" x14ac:dyDescent="0.2">
      <c r="O62687" s="62"/>
    </row>
    <row r="62688" spans="15:15" x14ac:dyDescent="0.2">
      <c r="O62688" s="62"/>
    </row>
    <row r="62689" spans="15:15" x14ac:dyDescent="0.2">
      <c r="O62689" s="62"/>
    </row>
    <row r="62690" spans="15:15" x14ac:dyDescent="0.2">
      <c r="O62690" s="62"/>
    </row>
    <row r="62691" spans="15:15" x14ac:dyDescent="0.2">
      <c r="O62691" s="62"/>
    </row>
    <row r="62692" spans="15:15" x14ac:dyDescent="0.2">
      <c r="O62692" s="62"/>
    </row>
    <row r="62693" spans="15:15" x14ac:dyDescent="0.2">
      <c r="O62693" s="62"/>
    </row>
    <row r="62694" spans="15:15" x14ac:dyDescent="0.2">
      <c r="O62694" s="62"/>
    </row>
    <row r="62695" spans="15:15" x14ac:dyDescent="0.2">
      <c r="O62695" s="62"/>
    </row>
    <row r="62696" spans="15:15" x14ac:dyDescent="0.2">
      <c r="O62696" s="62"/>
    </row>
    <row r="62697" spans="15:15" x14ac:dyDescent="0.2">
      <c r="O62697" s="62"/>
    </row>
    <row r="62698" spans="15:15" x14ac:dyDescent="0.2">
      <c r="O62698" s="62"/>
    </row>
    <row r="62699" spans="15:15" x14ac:dyDescent="0.2">
      <c r="O62699" s="62"/>
    </row>
    <row r="62700" spans="15:15" x14ac:dyDescent="0.2">
      <c r="O62700" s="62"/>
    </row>
    <row r="62701" spans="15:15" x14ac:dyDescent="0.2">
      <c r="O62701" s="62"/>
    </row>
    <row r="62702" spans="15:15" x14ac:dyDescent="0.2">
      <c r="O62702" s="62"/>
    </row>
    <row r="62703" spans="15:15" x14ac:dyDescent="0.2">
      <c r="O62703" s="62"/>
    </row>
    <row r="62704" spans="15:15" x14ac:dyDescent="0.2">
      <c r="O62704" s="62"/>
    </row>
    <row r="62705" spans="15:15" x14ac:dyDescent="0.2">
      <c r="O62705" s="62"/>
    </row>
    <row r="62706" spans="15:15" x14ac:dyDescent="0.2">
      <c r="O62706" s="62"/>
    </row>
    <row r="62707" spans="15:15" x14ac:dyDescent="0.2">
      <c r="O62707" s="62"/>
    </row>
    <row r="62708" spans="15:15" x14ac:dyDescent="0.2">
      <c r="O62708" s="62"/>
    </row>
    <row r="62709" spans="15:15" x14ac:dyDescent="0.2">
      <c r="O62709" s="62"/>
    </row>
    <row r="62710" spans="15:15" x14ac:dyDescent="0.2">
      <c r="O62710" s="62"/>
    </row>
    <row r="62711" spans="15:15" x14ac:dyDescent="0.2">
      <c r="O62711" s="62"/>
    </row>
    <row r="62712" spans="15:15" x14ac:dyDescent="0.2">
      <c r="O62712" s="62"/>
    </row>
    <row r="62713" spans="15:15" x14ac:dyDescent="0.2">
      <c r="O62713" s="62"/>
    </row>
    <row r="62714" spans="15:15" x14ac:dyDescent="0.2">
      <c r="O62714" s="62"/>
    </row>
    <row r="62715" spans="15:15" x14ac:dyDescent="0.2">
      <c r="O62715" s="62"/>
    </row>
    <row r="62716" spans="15:15" x14ac:dyDescent="0.2">
      <c r="O62716" s="62"/>
    </row>
    <row r="62717" spans="15:15" x14ac:dyDescent="0.2">
      <c r="O62717" s="62"/>
    </row>
    <row r="62718" spans="15:15" x14ac:dyDescent="0.2">
      <c r="O62718" s="62"/>
    </row>
    <row r="62719" spans="15:15" x14ac:dyDescent="0.2">
      <c r="O62719" s="62"/>
    </row>
    <row r="62720" spans="15:15" x14ac:dyDescent="0.2">
      <c r="O62720" s="62"/>
    </row>
    <row r="62721" spans="15:15" x14ac:dyDescent="0.2">
      <c r="O62721" s="62"/>
    </row>
    <row r="62722" spans="15:15" x14ac:dyDescent="0.2">
      <c r="O62722" s="62"/>
    </row>
    <row r="62723" spans="15:15" x14ac:dyDescent="0.2">
      <c r="O62723" s="62"/>
    </row>
    <row r="62724" spans="15:15" x14ac:dyDescent="0.2">
      <c r="O62724" s="62"/>
    </row>
    <row r="62725" spans="15:15" x14ac:dyDescent="0.2">
      <c r="O62725" s="62"/>
    </row>
    <row r="62726" spans="15:15" x14ac:dyDescent="0.2">
      <c r="O62726" s="62"/>
    </row>
    <row r="62727" spans="15:15" x14ac:dyDescent="0.2">
      <c r="O62727" s="62"/>
    </row>
    <row r="62728" spans="15:15" x14ac:dyDescent="0.2">
      <c r="O62728" s="62"/>
    </row>
    <row r="62729" spans="15:15" x14ac:dyDescent="0.2">
      <c r="O62729" s="62"/>
    </row>
    <row r="62730" spans="15:15" x14ac:dyDescent="0.2">
      <c r="O62730" s="62"/>
    </row>
    <row r="62731" spans="15:15" x14ac:dyDescent="0.2">
      <c r="O62731" s="62"/>
    </row>
    <row r="62732" spans="15:15" x14ac:dyDescent="0.2">
      <c r="O62732" s="62"/>
    </row>
    <row r="62733" spans="15:15" x14ac:dyDescent="0.2">
      <c r="O62733" s="62"/>
    </row>
    <row r="62734" spans="15:15" x14ac:dyDescent="0.2">
      <c r="O62734" s="62"/>
    </row>
    <row r="62735" spans="15:15" x14ac:dyDescent="0.2">
      <c r="O62735" s="62"/>
    </row>
    <row r="62736" spans="15:15" x14ac:dyDescent="0.2">
      <c r="O62736" s="62"/>
    </row>
    <row r="62737" spans="15:15" x14ac:dyDescent="0.2">
      <c r="O62737" s="62"/>
    </row>
    <row r="62738" spans="15:15" x14ac:dyDescent="0.2">
      <c r="O62738" s="62"/>
    </row>
    <row r="62739" spans="15:15" x14ac:dyDescent="0.2">
      <c r="O62739" s="62"/>
    </row>
    <row r="62740" spans="15:15" x14ac:dyDescent="0.2">
      <c r="O62740" s="62"/>
    </row>
    <row r="62741" spans="15:15" x14ac:dyDescent="0.2">
      <c r="O62741" s="62"/>
    </row>
    <row r="62742" spans="15:15" x14ac:dyDescent="0.2">
      <c r="O62742" s="62"/>
    </row>
    <row r="62743" spans="15:15" x14ac:dyDescent="0.2">
      <c r="O62743" s="62"/>
    </row>
    <row r="62744" spans="15:15" x14ac:dyDescent="0.2">
      <c r="O62744" s="62"/>
    </row>
    <row r="62745" spans="15:15" x14ac:dyDescent="0.2">
      <c r="O62745" s="62"/>
    </row>
    <row r="62746" spans="15:15" x14ac:dyDescent="0.2">
      <c r="O62746" s="62"/>
    </row>
    <row r="62747" spans="15:15" x14ac:dyDescent="0.2">
      <c r="O62747" s="62"/>
    </row>
    <row r="62748" spans="15:15" x14ac:dyDescent="0.2">
      <c r="O62748" s="62"/>
    </row>
    <row r="62749" spans="15:15" x14ac:dyDescent="0.2">
      <c r="O62749" s="62"/>
    </row>
    <row r="62750" spans="15:15" x14ac:dyDescent="0.2">
      <c r="O62750" s="62"/>
    </row>
    <row r="62751" spans="15:15" x14ac:dyDescent="0.2">
      <c r="O62751" s="62"/>
    </row>
    <row r="62752" spans="15:15" x14ac:dyDescent="0.2">
      <c r="O62752" s="62"/>
    </row>
    <row r="62753" spans="15:15" x14ac:dyDescent="0.2">
      <c r="O62753" s="62"/>
    </row>
    <row r="62754" spans="15:15" x14ac:dyDescent="0.2">
      <c r="O62754" s="62"/>
    </row>
    <row r="62755" spans="15:15" x14ac:dyDescent="0.2">
      <c r="O62755" s="62"/>
    </row>
    <row r="62756" spans="15:15" x14ac:dyDescent="0.2">
      <c r="O62756" s="62"/>
    </row>
    <row r="62757" spans="15:15" x14ac:dyDescent="0.2">
      <c r="O62757" s="62"/>
    </row>
    <row r="62758" spans="15:15" x14ac:dyDescent="0.2">
      <c r="O62758" s="62"/>
    </row>
    <row r="62759" spans="15:15" x14ac:dyDescent="0.2">
      <c r="O62759" s="62"/>
    </row>
    <row r="62760" spans="15:15" x14ac:dyDescent="0.2">
      <c r="O62760" s="62"/>
    </row>
    <row r="62761" spans="15:15" x14ac:dyDescent="0.2">
      <c r="O62761" s="62"/>
    </row>
    <row r="62762" spans="15:15" x14ac:dyDescent="0.2">
      <c r="O62762" s="62"/>
    </row>
    <row r="62763" spans="15:15" x14ac:dyDescent="0.2">
      <c r="O62763" s="62"/>
    </row>
    <row r="62764" spans="15:15" x14ac:dyDescent="0.2">
      <c r="O62764" s="62"/>
    </row>
    <row r="62765" spans="15:15" x14ac:dyDescent="0.2">
      <c r="O62765" s="62"/>
    </row>
    <row r="62766" spans="15:15" x14ac:dyDescent="0.2">
      <c r="O62766" s="62"/>
    </row>
    <row r="62767" spans="15:15" x14ac:dyDescent="0.2">
      <c r="O62767" s="62"/>
    </row>
    <row r="62768" spans="15:15" x14ac:dyDescent="0.2">
      <c r="O62768" s="62"/>
    </row>
    <row r="62769" spans="15:15" x14ac:dyDescent="0.2">
      <c r="O62769" s="62"/>
    </row>
    <row r="62770" spans="15:15" x14ac:dyDescent="0.2">
      <c r="O62770" s="62"/>
    </row>
    <row r="62771" spans="15:15" x14ac:dyDescent="0.2">
      <c r="O62771" s="62"/>
    </row>
    <row r="62772" spans="15:15" x14ac:dyDescent="0.2">
      <c r="O62772" s="62"/>
    </row>
    <row r="62773" spans="15:15" x14ac:dyDescent="0.2">
      <c r="O62773" s="62"/>
    </row>
    <row r="62774" spans="15:15" x14ac:dyDescent="0.2">
      <c r="O62774" s="62"/>
    </row>
    <row r="62775" spans="15:15" x14ac:dyDescent="0.2">
      <c r="O62775" s="62"/>
    </row>
    <row r="62776" spans="15:15" x14ac:dyDescent="0.2">
      <c r="O62776" s="62"/>
    </row>
    <row r="62777" spans="15:15" x14ac:dyDescent="0.2">
      <c r="O62777" s="62"/>
    </row>
    <row r="62778" spans="15:15" x14ac:dyDescent="0.2">
      <c r="O62778" s="62"/>
    </row>
    <row r="62779" spans="15:15" x14ac:dyDescent="0.2">
      <c r="O62779" s="62"/>
    </row>
    <row r="62780" spans="15:15" x14ac:dyDescent="0.2">
      <c r="O62780" s="62"/>
    </row>
    <row r="62781" spans="15:15" x14ac:dyDescent="0.2">
      <c r="O62781" s="62"/>
    </row>
    <row r="62782" spans="15:15" x14ac:dyDescent="0.2">
      <c r="O62782" s="62"/>
    </row>
    <row r="62783" spans="15:15" x14ac:dyDescent="0.2">
      <c r="O62783" s="62"/>
    </row>
    <row r="62784" spans="15:15" x14ac:dyDescent="0.2">
      <c r="O62784" s="62"/>
    </row>
    <row r="62785" spans="15:15" x14ac:dyDescent="0.2">
      <c r="O62785" s="62"/>
    </row>
    <row r="62786" spans="15:15" x14ac:dyDescent="0.2">
      <c r="O62786" s="62"/>
    </row>
    <row r="62787" spans="15:15" x14ac:dyDescent="0.2">
      <c r="O62787" s="62"/>
    </row>
    <row r="62788" spans="15:15" x14ac:dyDescent="0.2">
      <c r="O62788" s="62"/>
    </row>
    <row r="62789" spans="15:15" x14ac:dyDescent="0.2">
      <c r="O62789" s="62"/>
    </row>
    <row r="62790" spans="15:15" x14ac:dyDescent="0.2">
      <c r="O62790" s="62"/>
    </row>
    <row r="62791" spans="15:15" x14ac:dyDescent="0.2">
      <c r="O62791" s="62"/>
    </row>
    <row r="62792" spans="15:15" x14ac:dyDescent="0.2">
      <c r="O62792" s="62"/>
    </row>
    <row r="62793" spans="15:15" x14ac:dyDescent="0.2">
      <c r="O62793" s="62"/>
    </row>
    <row r="62794" spans="15:15" x14ac:dyDescent="0.2">
      <c r="O62794" s="62"/>
    </row>
    <row r="62795" spans="15:15" x14ac:dyDescent="0.2">
      <c r="O62795" s="62"/>
    </row>
    <row r="62796" spans="15:15" x14ac:dyDescent="0.2">
      <c r="O62796" s="62"/>
    </row>
    <row r="62797" spans="15:15" x14ac:dyDescent="0.2">
      <c r="O62797" s="62"/>
    </row>
    <row r="62798" spans="15:15" x14ac:dyDescent="0.2">
      <c r="O62798" s="62"/>
    </row>
    <row r="62799" spans="15:15" x14ac:dyDescent="0.2">
      <c r="O62799" s="62"/>
    </row>
    <row r="62800" spans="15:15" x14ac:dyDescent="0.2">
      <c r="O62800" s="62"/>
    </row>
    <row r="62801" spans="15:15" x14ac:dyDescent="0.2">
      <c r="O62801" s="62"/>
    </row>
    <row r="62802" spans="15:15" x14ac:dyDescent="0.2">
      <c r="O62802" s="62"/>
    </row>
    <row r="62803" spans="15:15" x14ac:dyDescent="0.2">
      <c r="O62803" s="62"/>
    </row>
    <row r="62804" spans="15:15" x14ac:dyDescent="0.2">
      <c r="O62804" s="62"/>
    </row>
    <row r="62805" spans="15:15" x14ac:dyDescent="0.2">
      <c r="O62805" s="62"/>
    </row>
    <row r="62806" spans="15:15" x14ac:dyDescent="0.2">
      <c r="O62806" s="62"/>
    </row>
    <row r="62807" spans="15:15" x14ac:dyDescent="0.2">
      <c r="O62807" s="62"/>
    </row>
    <row r="62808" spans="15:15" x14ac:dyDescent="0.2">
      <c r="O62808" s="62"/>
    </row>
    <row r="62809" spans="15:15" x14ac:dyDescent="0.2">
      <c r="O62809" s="62"/>
    </row>
    <row r="62810" spans="15:15" x14ac:dyDescent="0.2">
      <c r="O62810" s="62"/>
    </row>
    <row r="62811" spans="15:15" x14ac:dyDescent="0.2">
      <c r="O62811" s="62"/>
    </row>
    <row r="62812" spans="15:15" x14ac:dyDescent="0.2">
      <c r="O62812" s="62"/>
    </row>
    <row r="62813" spans="15:15" x14ac:dyDescent="0.2">
      <c r="O62813" s="62"/>
    </row>
    <row r="62814" spans="15:15" x14ac:dyDescent="0.2">
      <c r="O62814" s="62"/>
    </row>
    <row r="62815" spans="15:15" x14ac:dyDescent="0.2">
      <c r="O62815" s="62"/>
    </row>
    <row r="62816" spans="15:15" x14ac:dyDescent="0.2">
      <c r="O62816" s="62"/>
    </row>
    <row r="62817" spans="15:15" x14ac:dyDescent="0.2">
      <c r="O62817" s="62"/>
    </row>
    <row r="62818" spans="15:15" x14ac:dyDescent="0.2">
      <c r="O62818" s="62"/>
    </row>
    <row r="62819" spans="15:15" x14ac:dyDescent="0.2">
      <c r="O62819" s="62"/>
    </row>
    <row r="62820" spans="15:15" x14ac:dyDescent="0.2">
      <c r="O62820" s="62"/>
    </row>
    <row r="62821" spans="15:15" x14ac:dyDescent="0.2">
      <c r="O62821" s="62"/>
    </row>
    <row r="62822" spans="15:15" x14ac:dyDescent="0.2">
      <c r="O62822" s="62"/>
    </row>
    <row r="62823" spans="15:15" x14ac:dyDescent="0.2">
      <c r="O62823" s="62"/>
    </row>
    <row r="62824" spans="15:15" x14ac:dyDescent="0.2">
      <c r="O62824" s="62"/>
    </row>
    <row r="62825" spans="15:15" x14ac:dyDescent="0.2">
      <c r="O62825" s="62"/>
    </row>
    <row r="62826" spans="15:15" x14ac:dyDescent="0.2">
      <c r="O62826" s="62"/>
    </row>
    <row r="62827" spans="15:15" x14ac:dyDescent="0.2">
      <c r="O62827" s="62"/>
    </row>
    <row r="62828" spans="15:15" x14ac:dyDescent="0.2">
      <c r="O62828" s="62"/>
    </row>
    <row r="62829" spans="15:15" x14ac:dyDescent="0.2">
      <c r="O62829" s="62"/>
    </row>
    <row r="62830" spans="15:15" x14ac:dyDescent="0.2">
      <c r="O62830" s="62"/>
    </row>
    <row r="62831" spans="15:15" x14ac:dyDescent="0.2">
      <c r="O62831" s="62"/>
    </row>
    <row r="62832" spans="15:15" x14ac:dyDescent="0.2">
      <c r="O62832" s="62"/>
    </row>
    <row r="62833" spans="15:15" x14ac:dyDescent="0.2">
      <c r="O62833" s="62"/>
    </row>
    <row r="62834" spans="15:15" x14ac:dyDescent="0.2">
      <c r="O62834" s="62"/>
    </row>
    <row r="62835" spans="15:15" x14ac:dyDescent="0.2">
      <c r="O62835" s="62"/>
    </row>
    <row r="62836" spans="15:15" x14ac:dyDescent="0.2">
      <c r="O62836" s="62"/>
    </row>
    <row r="62837" spans="15:15" x14ac:dyDescent="0.2">
      <c r="O62837" s="62"/>
    </row>
    <row r="62838" spans="15:15" x14ac:dyDescent="0.2">
      <c r="O62838" s="62"/>
    </row>
    <row r="62839" spans="15:15" x14ac:dyDescent="0.2">
      <c r="O62839" s="62"/>
    </row>
    <row r="62840" spans="15:15" x14ac:dyDescent="0.2">
      <c r="O62840" s="62"/>
    </row>
    <row r="62841" spans="15:15" x14ac:dyDescent="0.2">
      <c r="O62841" s="62"/>
    </row>
    <row r="62842" spans="15:15" x14ac:dyDescent="0.2">
      <c r="O62842" s="62"/>
    </row>
    <row r="62843" spans="15:15" x14ac:dyDescent="0.2">
      <c r="O62843" s="62"/>
    </row>
    <row r="62844" spans="15:15" x14ac:dyDescent="0.2">
      <c r="O62844" s="62"/>
    </row>
    <row r="62845" spans="15:15" x14ac:dyDescent="0.2">
      <c r="O62845" s="62"/>
    </row>
    <row r="62846" spans="15:15" x14ac:dyDescent="0.2">
      <c r="O62846" s="62"/>
    </row>
    <row r="62847" spans="15:15" x14ac:dyDescent="0.2">
      <c r="O62847" s="62"/>
    </row>
    <row r="62848" spans="15:15" x14ac:dyDescent="0.2">
      <c r="O62848" s="62"/>
    </row>
    <row r="62849" spans="15:15" x14ac:dyDescent="0.2">
      <c r="O62849" s="62"/>
    </row>
    <row r="62850" spans="15:15" x14ac:dyDescent="0.2">
      <c r="O62850" s="62"/>
    </row>
    <row r="62851" spans="15:15" x14ac:dyDescent="0.2">
      <c r="O62851" s="62"/>
    </row>
    <row r="62852" spans="15:15" x14ac:dyDescent="0.2">
      <c r="O62852" s="62"/>
    </row>
    <row r="62853" spans="15:15" x14ac:dyDescent="0.2">
      <c r="O62853" s="62"/>
    </row>
    <row r="62854" spans="15:15" x14ac:dyDescent="0.2">
      <c r="O62854" s="62"/>
    </row>
    <row r="62855" spans="15:15" x14ac:dyDescent="0.2">
      <c r="O62855" s="62"/>
    </row>
    <row r="62856" spans="15:15" x14ac:dyDescent="0.2">
      <c r="O62856" s="62"/>
    </row>
    <row r="62857" spans="15:15" x14ac:dyDescent="0.2">
      <c r="O62857" s="62"/>
    </row>
    <row r="62858" spans="15:15" x14ac:dyDescent="0.2">
      <c r="O62858" s="62"/>
    </row>
    <row r="62859" spans="15:15" x14ac:dyDescent="0.2">
      <c r="O62859" s="62"/>
    </row>
    <row r="62860" spans="15:15" x14ac:dyDescent="0.2">
      <c r="O62860" s="62"/>
    </row>
    <row r="62861" spans="15:15" x14ac:dyDescent="0.2">
      <c r="O62861" s="62"/>
    </row>
    <row r="62862" spans="15:15" x14ac:dyDescent="0.2">
      <c r="O62862" s="62"/>
    </row>
    <row r="62863" spans="15:15" x14ac:dyDescent="0.2">
      <c r="O62863" s="62"/>
    </row>
    <row r="62864" spans="15:15" x14ac:dyDescent="0.2">
      <c r="O62864" s="62"/>
    </row>
    <row r="62865" spans="15:15" x14ac:dyDescent="0.2">
      <c r="O62865" s="62"/>
    </row>
    <row r="62866" spans="15:15" x14ac:dyDescent="0.2">
      <c r="O62866" s="62"/>
    </row>
    <row r="62867" spans="15:15" x14ac:dyDescent="0.2">
      <c r="O62867" s="62"/>
    </row>
    <row r="62868" spans="15:15" x14ac:dyDescent="0.2">
      <c r="O62868" s="62"/>
    </row>
    <row r="62869" spans="15:15" x14ac:dyDescent="0.2">
      <c r="O62869" s="62"/>
    </row>
    <row r="62870" spans="15:15" x14ac:dyDescent="0.2">
      <c r="O62870" s="62"/>
    </row>
    <row r="62871" spans="15:15" x14ac:dyDescent="0.2">
      <c r="O62871" s="62"/>
    </row>
    <row r="62872" spans="15:15" x14ac:dyDescent="0.2">
      <c r="O62872" s="62"/>
    </row>
    <row r="62873" spans="15:15" x14ac:dyDescent="0.2">
      <c r="O62873" s="62"/>
    </row>
    <row r="62874" spans="15:15" x14ac:dyDescent="0.2">
      <c r="O62874" s="62"/>
    </row>
    <row r="62875" spans="15:15" x14ac:dyDescent="0.2">
      <c r="O62875" s="62"/>
    </row>
    <row r="62876" spans="15:15" x14ac:dyDescent="0.2">
      <c r="O62876" s="62"/>
    </row>
    <row r="62877" spans="15:15" x14ac:dyDescent="0.2">
      <c r="O62877" s="62"/>
    </row>
    <row r="62878" spans="15:15" x14ac:dyDescent="0.2">
      <c r="O62878" s="62"/>
    </row>
    <row r="62879" spans="15:15" x14ac:dyDescent="0.2">
      <c r="O62879" s="62"/>
    </row>
    <row r="62880" spans="15:15" x14ac:dyDescent="0.2">
      <c r="O62880" s="62"/>
    </row>
    <row r="62881" spans="15:15" x14ac:dyDescent="0.2">
      <c r="O62881" s="62"/>
    </row>
    <row r="62882" spans="15:15" x14ac:dyDescent="0.2">
      <c r="O62882" s="62"/>
    </row>
    <row r="62883" spans="15:15" x14ac:dyDescent="0.2">
      <c r="O62883" s="62"/>
    </row>
    <row r="62884" spans="15:15" x14ac:dyDescent="0.2">
      <c r="O62884" s="62"/>
    </row>
    <row r="62885" spans="15:15" x14ac:dyDescent="0.2">
      <c r="O62885" s="62"/>
    </row>
    <row r="62886" spans="15:15" x14ac:dyDescent="0.2">
      <c r="O62886" s="62"/>
    </row>
    <row r="62887" spans="15:15" x14ac:dyDescent="0.2">
      <c r="O62887" s="62"/>
    </row>
    <row r="62888" spans="15:15" x14ac:dyDescent="0.2">
      <c r="O62888" s="62"/>
    </row>
    <row r="62889" spans="15:15" x14ac:dyDescent="0.2">
      <c r="O62889" s="62"/>
    </row>
    <row r="62890" spans="15:15" x14ac:dyDescent="0.2">
      <c r="O62890" s="62"/>
    </row>
    <row r="62891" spans="15:15" x14ac:dyDescent="0.2">
      <c r="O62891" s="62"/>
    </row>
    <row r="62892" spans="15:15" x14ac:dyDescent="0.2">
      <c r="O62892" s="62"/>
    </row>
    <row r="62893" spans="15:15" x14ac:dyDescent="0.2">
      <c r="O62893" s="62"/>
    </row>
    <row r="62894" spans="15:15" x14ac:dyDescent="0.2">
      <c r="O62894" s="62"/>
    </row>
    <row r="62895" spans="15:15" x14ac:dyDescent="0.2">
      <c r="O62895" s="62"/>
    </row>
    <row r="62896" spans="15:15" x14ac:dyDescent="0.2">
      <c r="O62896" s="62"/>
    </row>
    <row r="62897" spans="15:15" x14ac:dyDescent="0.2">
      <c r="O62897" s="62"/>
    </row>
    <row r="62898" spans="15:15" x14ac:dyDescent="0.2">
      <c r="O62898" s="62"/>
    </row>
    <row r="62899" spans="15:15" x14ac:dyDescent="0.2">
      <c r="O62899" s="62"/>
    </row>
    <row r="62900" spans="15:15" x14ac:dyDescent="0.2">
      <c r="O62900" s="62"/>
    </row>
    <row r="62901" spans="15:15" x14ac:dyDescent="0.2">
      <c r="O62901" s="62"/>
    </row>
    <row r="62902" spans="15:15" x14ac:dyDescent="0.2">
      <c r="O62902" s="62"/>
    </row>
    <row r="62903" spans="15:15" x14ac:dyDescent="0.2">
      <c r="O62903" s="62"/>
    </row>
    <row r="62904" spans="15:15" x14ac:dyDescent="0.2">
      <c r="O62904" s="62"/>
    </row>
    <row r="62905" spans="15:15" x14ac:dyDescent="0.2">
      <c r="O62905" s="62"/>
    </row>
    <row r="62906" spans="15:15" x14ac:dyDescent="0.2">
      <c r="O62906" s="62"/>
    </row>
    <row r="62907" spans="15:15" x14ac:dyDescent="0.2">
      <c r="O62907" s="62"/>
    </row>
    <row r="62908" spans="15:15" x14ac:dyDescent="0.2">
      <c r="O62908" s="62"/>
    </row>
    <row r="62909" spans="15:15" x14ac:dyDescent="0.2">
      <c r="O62909" s="62"/>
    </row>
    <row r="62910" spans="15:15" x14ac:dyDescent="0.2">
      <c r="O62910" s="62"/>
    </row>
    <row r="62911" spans="15:15" x14ac:dyDescent="0.2">
      <c r="O62911" s="62"/>
    </row>
    <row r="62912" spans="15:15" x14ac:dyDescent="0.2">
      <c r="O62912" s="62"/>
    </row>
    <row r="62913" spans="15:15" x14ac:dyDescent="0.2">
      <c r="O62913" s="62"/>
    </row>
    <row r="62914" spans="15:15" x14ac:dyDescent="0.2">
      <c r="O62914" s="62"/>
    </row>
    <row r="62915" spans="15:15" x14ac:dyDescent="0.2">
      <c r="O62915" s="62"/>
    </row>
    <row r="62916" spans="15:15" x14ac:dyDescent="0.2">
      <c r="O62916" s="62"/>
    </row>
    <row r="62917" spans="15:15" x14ac:dyDescent="0.2">
      <c r="O62917" s="62"/>
    </row>
    <row r="62918" spans="15:15" x14ac:dyDescent="0.2">
      <c r="O62918" s="62"/>
    </row>
    <row r="62919" spans="15:15" x14ac:dyDescent="0.2">
      <c r="O62919" s="62"/>
    </row>
    <row r="62920" spans="15:15" x14ac:dyDescent="0.2">
      <c r="O62920" s="62"/>
    </row>
    <row r="62921" spans="15:15" x14ac:dyDescent="0.2">
      <c r="O62921" s="62"/>
    </row>
    <row r="62922" spans="15:15" x14ac:dyDescent="0.2">
      <c r="O62922" s="62"/>
    </row>
    <row r="62923" spans="15:15" x14ac:dyDescent="0.2">
      <c r="O62923" s="62"/>
    </row>
    <row r="62924" spans="15:15" x14ac:dyDescent="0.2">
      <c r="O62924" s="62"/>
    </row>
    <row r="62925" spans="15:15" x14ac:dyDescent="0.2">
      <c r="O62925" s="62"/>
    </row>
    <row r="62926" spans="15:15" x14ac:dyDescent="0.2">
      <c r="O62926" s="62"/>
    </row>
    <row r="62927" spans="15:15" x14ac:dyDescent="0.2">
      <c r="O62927" s="62"/>
    </row>
    <row r="62928" spans="15:15" x14ac:dyDescent="0.2">
      <c r="O62928" s="62"/>
    </row>
    <row r="62929" spans="15:15" x14ac:dyDescent="0.2">
      <c r="O62929" s="62"/>
    </row>
    <row r="62930" spans="15:15" x14ac:dyDescent="0.2">
      <c r="O62930" s="62"/>
    </row>
    <row r="62931" spans="15:15" x14ac:dyDescent="0.2">
      <c r="O62931" s="62"/>
    </row>
    <row r="62932" spans="15:15" x14ac:dyDescent="0.2">
      <c r="O62932" s="62"/>
    </row>
    <row r="62933" spans="15:15" x14ac:dyDescent="0.2">
      <c r="O62933" s="62"/>
    </row>
    <row r="62934" spans="15:15" x14ac:dyDescent="0.2">
      <c r="O62934" s="62"/>
    </row>
    <row r="62935" spans="15:15" x14ac:dyDescent="0.2">
      <c r="O62935" s="62"/>
    </row>
    <row r="62936" spans="15:15" x14ac:dyDescent="0.2">
      <c r="O62936" s="62"/>
    </row>
    <row r="62937" spans="15:15" x14ac:dyDescent="0.2">
      <c r="O62937" s="62"/>
    </row>
    <row r="62938" spans="15:15" x14ac:dyDescent="0.2">
      <c r="O62938" s="62"/>
    </row>
    <row r="62939" spans="15:15" x14ac:dyDescent="0.2">
      <c r="O62939" s="62"/>
    </row>
    <row r="62940" spans="15:15" x14ac:dyDescent="0.2">
      <c r="O62940" s="62"/>
    </row>
    <row r="62941" spans="15:15" x14ac:dyDescent="0.2">
      <c r="O62941" s="62"/>
    </row>
    <row r="62942" spans="15:15" x14ac:dyDescent="0.2">
      <c r="O62942" s="62"/>
    </row>
    <row r="62943" spans="15:15" x14ac:dyDescent="0.2">
      <c r="O62943" s="62"/>
    </row>
    <row r="62944" spans="15:15" x14ac:dyDescent="0.2">
      <c r="O62944" s="62"/>
    </row>
    <row r="62945" spans="15:15" x14ac:dyDescent="0.2">
      <c r="O62945" s="62"/>
    </row>
    <row r="62946" spans="15:15" x14ac:dyDescent="0.2">
      <c r="O62946" s="62"/>
    </row>
    <row r="62947" spans="15:15" x14ac:dyDescent="0.2">
      <c r="O62947" s="62"/>
    </row>
    <row r="62948" spans="15:15" x14ac:dyDescent="0.2">
      <c r="O62948" s="62"/>
    </row>
    <row r="62949" spans="15:15" x14ac:dyDescent="0.2">
      <c r="O62949" s="62"/>
    </row>
    <row r="62950" spans="15:15" x14ac:dyDescent="0.2">
      <c r="O62950" s="62"/>
    </row>
    <row r="62951" spans="15:15" x14ac:dyDescent="0.2">
      <c r="O62951" s="62"/>
    </row>
    <row r="62952" spans="15:15" x14ac:dyDescent="0.2">
      <c r="O62952" s="62"/>
    </row>
    <row r="62953" spans="15:15" x14ac:dyDescent="0.2">
      <c r="O62953" s="62"/>
    </row>
    <row r="62954" spans="15:15" x14ac:dyDescent="0.2">
      <c r="O62954" s="62"/>
    </row>
    <row r="62955" spans="15:15" x14ac:dyDescent="0.2">
      <c r="O62955" s="62"/>
    </row>
    <row r="62956" spans="15:15" x14ac:dyDescent="0.2">
      <c r="O62956" s="62"/>
    </row>
    <row r="62957" spans="15:15" x14ac:dyDescent="0.2">
      <c r="O62957" s="62"/>
    </row>
    <row r="62958" spans="15:15" x14ac:dyDescent="0.2">
      <c r="O62958" s="62"/>
    </row>
    <row r="62959" spans="15:15" x14ac:dyDescent="0.2">
      <c r="O62959" s="62"/>
    </row>
    <row r="62960" spans="15:15" x14ac:dyDescent="0.2">
      <c r="O62960" s="62"/>
    </row>
    <row r="62961" spans="15:15" x14ac:dyDescent="0.2">
      <c r="O62961" s="62"/>
    </row>
    <row r="62962" spans="15:15" x14ac:dyDescent="0.2">
      <c r="O62962" s="62"/>
    </row>
    <row r="62963" spans="15:15" x14ac:dyDescent="0.2">
      <c r="O62963" s="62"/>
    </row>
    <row r="62964" spans="15:15" x14ac:dyDescent="0.2">
      <c r="O62964" s="62"/>
    </row>
    <row r="62965" spans="15:15" x14ac:dyDescent="0.2">
      <c r="O62965" s="62"/>
    </row>
    <row r="62966" spans="15:15" x14ac:dyDescent="0.2">
      <c r="O62966" s="62"/>
    </row>
    <row r="62967" spans="15:15" x14ac:dyDescent="0.2">
      <c r="O62967" s="62"/>
    </row>
    <row r="62968" spans="15:15" x14ac:dyDescent="0.2">
      <c r="O62968" s="62"/>
    </row>
    <row r="62969" spans="15:15" x14ac:dyDescent="0.2">
      <c r="O62969" s="62"/>
    </row>
    <row r="62970" spans="15:15" x14ac:dyDescent="0.2">
      <c r="O62970" s="62"/>
    </row>
    <row r="62971" spans="15:15" x14ac:dyDescent="0.2">
      <c r="O62971" s="62"/>
    </row>
    <row r="62972" spans="15:15" x14ac:dyDescent="0.2">
      <c r="O62972" s="62"/>
    </row>
    <row r="62973" spans="15:15" x14ac:dyDescent="0.2">
      <c r="O62973" s="62"/>
    </row>
    <row r="62974" spans="15:15" x14ac:dyDescent="0.2">
      <c r="O62974" s="62"/>
    </row>
    <row r="62975" spans="15:15" x14ac:dyDescent="0.2">
      <c r="O62975" s="62"/>
    </row>
    <row r="62976" spans="15:15" x14ac:dyDescent="0.2">
      <c r="O62976" s="62"/>
    </row>
    <row r="62977" spans="15:15" x14ac:dyDescent="0.2">
      <c r="O62977" s="62"/>
    </row>
    <row r="62978" spans="15:15" x14ac:dyDescent="0.2">
      <c r="O62978" s="62"/>
    </row>
    <row r="62979" spans="15:15" x14ac:dyDescent="0.2">
      <c r="O62979" s="62"/>
    </row>
    <row r="62980" spans="15:15" x14ac:dyDescent="0.2">
      <c r="O62980" s="62"/>
    </row>
    <row r="62981" spans="15:15" x14ac:dyDescent="0.2">
      <c r="O62981" s="62"/>
    </row>
    <row r="62982" spans="15:15" x14ac:dyDescent="0.2">
      <c r="O62982" s="62"/>
    </row>
    <row r="62983" spans="15:15" x14ac:dyDescent="0.2">
      <c r="O62983" s="62"/>
    </row>
    <row r="62984" spans="15:15" x14ac:dyDescent="0.2">
      <c r="O62984" s="62"/>
    </row>
    <row r="62985" spans="15:15" x14ac:dyDescent="0.2">
      <c r="O62985" s="62"/>
    </row>
    <row r="62986" spans="15:15" x14ac:dyDescent="0.2">
      <c r="O62986" s="62"/>
    </row>
    <row r="62987" spans="15:15" x14ac:dyDescent="0.2">
      <c r="O62987" s="62"/>
    </row>
    <row r="62988" spans="15:15" x14ac:dyDescent="0.2">
      <c r="O62988" s="62"/>
    </row>
    <row r="62989" spans="15:15" x14ac:dyDescent="0.2">
      <c r="O62989" s="62"/>
    </row>
    <row r="62990" spans="15:15" x14ac:dyDescent="0.2">
      <c r="O62990" s="62"/>
    </row>
    <row r="62991" spans="15:15" x14ac:dyDescent="0.2">
      <c r="O62991" s="62"/>
    </row>
    <row r="62992" spans="15:15" x14ac:dyDescent="0.2">
      <c r="O62992" s="62"/>
    </row>
    <row r="62993" spans="15:15" x14ac:dyDescent="0.2">
      <c r="O62993" s="62"/>
    </row>
    <row r="62994" spans="15:15" x14ac:dyDescent="0.2">
      <c r="O62994" s="62"/>
    </row>
    <row r="62995" spans="15:15" x14ac:dyDescent="0.2">
      <c r="O62995" s="62"/>
    </row>
    <row r="62996" spans="15:15" x14ac:dyDescent="0.2">
      <c r="O62996" s="62"/>
    </row>
    <row r="62997" spans="15:15" x14ac:dyDescent="0.2">
      <c r="O62997" s="62"/>
    </row>
    <row r="62998" spans="15:15" x14ac:dyDescent="0.2">
      <c r="O62998" s="62"/>
    </row>
    <row r="62999" spans="15:15" x14ac:dyDescent="0.2">
      <c r="O62999" s="62"/>
    </row>
    <row r="63000" spans="15:15" x14ac:dyDescent="0.2">
      <c r="O63000" s="62"/>
    </row>
    <row r="63001" spans="15:15" x14ac:dyDescent="0.2">
      <c r="O63001" s="62"/>
    </row>
    <row r="63002" spans="15:15" x14ac:dyDescent="0.2">
      <c r="O63002" s="62"/>
    </row>
    <row r="63003" spans="15:15" x14ac:dyDescent="0.2">
      <c r="O63003" s="62"/>
    </row>
    <row r="63004" spans="15:15" x14ac:dyDescent="0.2">
      <c r="O63004" s="62"/>
    </row>
    <row r="63005" spans="15:15" x14ac:dyDescent="0.2">
      <c r="O63005" s="62"/>
    </row>
    <row r="63006" spans="15:15" x14ac:dyDescent="0.2">
      <c r="O63006" s="62"/>
    </row>
    <row r="63007" spans="15:15" x14ac:dyDescent="0.2">
      <c r="O63007" s="62"/>
    </row>
    <row r="63008" spans="15:15" x14ac:dyDescent="0.2">
      <c r="O63008" s="62"/>
    </row>
    <row r="63009" spans="15:15" x14ac:dyDescent="0.2">
      <c r="O63009" s="62"/>
    </row>
    <row r="63010" spans="15:15" x14ac:dyDescent="0.2">
      <c r="O63010" s="62"/>
    </row>
    <row r="63011" spans="15:15" x14ac:dyDescent="0.2">
      <c r="O63011" s="62"/>
    </row>
    <row r="63012" spans="15:15" x14ac:dyDescent="0.2">
      <c r="O63012" s="62"/>
    </row>
    <row r="63013" spans="15:15" x14ac:dyDescent="0.2">
      <c r="O63013" s="62"/>
    </row>
    <row r="63014" spans="15:15" x14ac:dyDescent="0.2">
      <c r="O63014" s="62"/>
    </row>
    <row r="63015" spans="15:15" x14ac:dyDescent="0.2">
      <c r="O63015" s="62"/>
    </row>
    <row r="63016" spans="15:15" x14ac:dyDescent="0.2">
      <c r="O63016" s="62"/>
    </row>
    <row r="63017" spans="15:15" x14ac:dyDescent="0.2">
      <c r="O63017" s="62"/>
    </row>
    <row r="63018" spans="15:15" x14ac:dyDescent="0.2">
      <c r="O63018" s="62"/>
    </row>
    <row r="63019" spans="15:15" x14ac:dyDescent="0.2">
      <c r="O63019" s="62"/>
    </row>
    <row r="63020" spans="15:15" x14ac:dyDescent="0.2">
      <c r="O63020" s="62"/>
    </row>
    <row r="63021" spans="15:15" x14ac:dyDescent="0.2">
      <c r="O63021" s="62"/>
    </row>
    <row r="63022" spans="15:15" x14ac:dyDescent="0.2">
      <c r="O63022" s="62"/>
    </row>
    <row r="63023" spans="15:15" x14ac:dyDescent="0.2">
      <c r="O63023" s="62"/>
    </row>
    <row r="63024" spans="15:15" x14ac:dyDescent="0.2">
      <c r="O63024" s="62"/>
    </row>
    <row r="63025" spans="15:15" x14ac:dyDescent="0.2">
      <c r="O63025" s="62"/>
    </row>
    <row r="63026" spans="15:15" x14ac:dyDescent="0.2">
      <c r="O63026" s="62"/>
    </row>
    <row r="63027" spans="15:15" x14ac:dyDescent="0.2">
      <c r="O63027" s="62"/>
    </row>
    <row r="63028" spans="15:15" x14ac:dyDescent="0.2">
      <c r="O63028" s="62"/>
    </row>
    <row r="63029" spans="15:15" x14ac:dyDescent="0.2">
      <c r="O63029" s="62"/>
    </row>
    <row r="63030" spans="15:15" x14ac:dyDescent="0.2">
      <c r="O63030" s="62"/>
    </row>
    <row r="63031" spans="15:15" x14ac:dyDescent="0.2">
      <c r="O63031" s="62"/>
    </row>
    <row r="63032" spans="15:15" x14ac:dyDescent="0.2">
      <c r="O63032" s="62"/>
    </row>
    <row r="63033" spans="15:15" x14ac:dyDescent="0.2">
      <c r="O63033" s="62"/>
    </row>
    <row r="63034" spans="15:15" x14ac:dyDescent="0.2">
      <c r="O63034" s="62"/>
    </row>
    <row r="63035" spans="15:15" x14ac:dyDescent="0.2">
      <c r="O63035" s="62"/>
    </row>
    <row r="63036" spans="15:15" x14ac:dyDescent="0.2">
      <c r="O63036" s="62"/>
    </row>
    <row r="63037" spans="15:15" x14ac:dyDescent="0.2">
      <c r="O63037" s="62"/>
    </row>
    <row r="63038" spans="15:15" x14ac:dyDescent="0.2">
      <c r="O63038" s="62"/>
    </row>
    <row r="63039" spans="15:15" x14ac:dyDescent="0.2">
      <c r="O63039" s="62"/>
    </row>
    <row r="63040" spans="15:15" x14ac:dyDescent="0.2">
      <c r="O63040" s="62"/>
    </row>
    <row r="63041" spans="15:15" x14ac:dyDescent="0.2">
      <c r="O63041" s="62"/>
    </row>
    <row r="63042" spans="15:15" x14ac:dyDescent="0.2">
      <c r="O63042" s="62"/>
    </row>
    <row r="63043" spans="15:15" x14ac:dyDescent="0.2">
      <c r="O63043" s="62"/>
    </row>
    <row r="63044" spans="15:15" x14ac:dyDescent="0.2">
      <c r="O63044" s="62"/>
    </row>
    <row r="63045" spans="15:15" x14ac:dyDescent="0.2">
      <c r="O63045" s="62"/>
    </row>
    <row r="63046" spans="15:15" x14ac:dyDescent="0.2">
      <c r="O63046" s="62"/>
    </row>
    <row r="63047" spans="15:15" x14ac:dyDescent="0.2">
      <c r="O63047" s="62"/>
    </row>
    <row r="63048" spans="15:15" x14ac:dyDescent="0.2">
      <c r="O63048" s="62"/>
    </row>
    <row r="63049" spans="15:15" x14ac:dyDescent="0.2">
      <c r="O63049" s="62"/>
    </row>
    <row r="63050" spans="15:15" x14ac:dyDescent="0.2">
      <c r="O63050" s="62"/>
    </row>
    <row r="63051" spans="15:15" x14ac:dyDescent="0.2">
      <c r="O63051" s="62"/>
    </row>
    <row r="63052" spans="15:15" x14ac:dyDescent="0.2">
      <c r="O63052" s="62"/>
    </row>
    <row r="63053" spans="15:15" x14ac:dyDescent="0.2">
      <c r="O63053" s="62"/>
    </row>
    <row r="63054" spans="15:15" x14ac:dyDescent="0.2">
      <c r="O63054" s="62"/>
    </row>
    <row r="63055" spans="15:15" x14ac:dyDescent="0.2">
      <c r="O63055" s="62"/>
    </row>
    <row r="63056" spans="15:15" x14ac:dyDescent="0.2">
      <c r="O63056" s="62"/>
    </row>
    <row r="63057" spans="15:15" x14ac:dyDescent="0.2">
      <c r="O63057" s="62"/>
    </row>
    <row r="63058" spans="15:15" x14ac:dyDescent="0.2">
      <c r="O63058" s="62"/>
    </row>
    <row r="63059" spans="15:15" x14ac:dyDescent="0.2">
      <c r="O63059" s="62"/>
    </row>
    <row r="63060" spans="15:15" x14ac:dyDescent="0.2">
      <c r="O63060" s="62"/>
    </row>
    <row r="63061" spans="15:15" x14ac:dyDescent="0.2">
      <c r="O63061" s="62"/>
    </row>
    <row r="63062" spans="15:15" x14ac:dyDescent="0.2">
      <c r="O63062" s="62"/>
    </row>
    <row r="63063" spans="15:15" x14ac:dyDescent="0.2">
      <c r="O63063" s="62"/>
    </row>
    <row r="63064" spans="15:15" x14ac:dyDescent="0.2">
      <c r="O63064" s="62"/>
    </row>
    <row r="63065" spans="15:15" x14ac:dyDescent="0.2">
      <c r="O63065" s="62"/>
    </row>
    <row r="63066" spans="15:15" x14ac:dyDescent="0.2">
      <c r="O63066" s="62"/>
    </row>
    <row r="63067" spans="15:15" x14ac:dyDescent="0.2">
      <c r="O63067" s="62"/>
    </row>
    <row r="63068" spans="15:15" x14ac:dyDescent="0.2">
      <c r="O63068" s="62"/>
    </row>
    <row r="63069" spans="15:15" x14ac:dyDescent="0.2">
      <c r="O63069" s="62"/>
    </row>
    <row r="63070" spans="15:15" x14ac:dyDescent="0.2">
      <c r="O63070" s="62"/>
    </row>
    <row r="63071" spans="15:15" x14ac:dyDescent="0.2">
      <c r="O63071" s="62"/>
    </row>
    <row r="63072" spans="15:15" x14ac:dyDescent="0.2">
      <c r="O63072" s="62"/>
    </row>
    <row r="63073" spans="15:15" x14ac:dyDescent="0.2">
      <c r="O63073" s="62"/>
    </row>
    <row r="63074" spans="15:15" x14ac:dyDescent="0.2">
      <c r="O63074" s="62"/>
    </row>
    <row r="63075" spans="15:15" x14ac:dyDescent="0.2">
      <c r="O63075" s="62"/>
    </row>
    <row r="63076" spans="15:15" x14ac:dyDescent="0.2">
      <c r="O63076" s="62"/>
    </row>
    <row r="63077" spans="15:15" x14ac:dyDescent="0.2">
      <c r="O63077" s="62"/>
    </row>
    <row r="63078" spans="15:15" x14ac:dyDescent="0.2">
      <c r="O63078" s="62"/>
    </row>
    <row r="63079" spans="15:15" x14ac:dyDescent="0.2">
      <c r="O63079" s="62"/>
    </row>
    <row r="63080" spans="15:15" x14ac:dyDescent="0.2">
      <c r="O63080" s="62"/>
    </row>
    <row r="63081" spans="15:15" x14ac:dyDescent="0.2">
      <c r="O63081" s="62"/>
    </row>
    <row r="63082" spans="15:15" x14ac:dyDescent="0.2">
      <c r="O63082" s="62"/>
    </row>
    <row r="63083" spans="15:15" x14ac:dyDescent="0.2">
      <c r="O63083" s="62"/>
    </row>
    <row r="63084" spans="15:15" x14ac:dyDescent="0.2">
      <c r="O63084" s="62"/>
    </row>
    <row r="63085" spans="15:15" x14ac:dyDescent="0.2">
      <c r="O63085" s="62"/>
    </row>
    <row r="63086" spans="15:15" x14ac:dyDescent="0.2">
      <c r="O63086" s="62"/>
    </row>
    <row r="63087" spans="15:15" x14ac:dyDescent="0.2">
      <c r="O63087" s="62"/>
    </row>
    <row r="63088" spans="15:15" x14ac:dyDescent="0.2">
      <c r="O63088" s="62"/>
    </row>
    <row r="63089" spans="15:15" x14ac:dyDescent="0.2">
      <c r="O63089" s="62"/>
    </row>
    <row r="63090" spans="15:15" x14ac:dyDescent="0.2">
      <c r="O63090" s="62"/>
    </row>
    <row r="63091" spans="15:15" x14ac:dyDescent="0.2">
      <c r="O63091" s="62"/>
    </row>
    <row r="63092" spans="15:15" x14ac:dyDescent="0.2">
      <c r="O63092" s="62"/>
    </row>
    <row r="63093" spans="15:15" x14ac:dyDescent="0.2">
      <c r="O63093" s="62"/>
    </row>
    <row r="63094" spans="15:15" x14ac:dyDescent="0.2">
      <c r="O63094" s="62"/>
    </row>
    <row r="63095" spans="15:15" x14ac:dyDescent="0.2">
      <c r="O63095" s="62"/>
    </row>
    <row r="63096" spans="15:15" x14ac:dyDescent="0.2">
      <c r="O63096" s="62"/>
    </row>
    <row r="63097" spans="15:15" x14ac:dyDescent="0.2">
      <c r="O63097" s="62"/>
    </row>
    <row r="63098" spans="15:15" x14ac:dyDescent="0.2">
      <c r="O63098" s="62"/>
    </row>
    <row r="63099" spans="15:15" x14ac:dyDescent="0.2">
      <c r="O63099" s="62"/>
    </row>
    <row r="63100" spans="15:15" x14ac:dyDescent="0.2">
      <c r="O63100" s="62"/>
    </row>
    <row r="63101" spans="15:15" x14ac:dyDescent="0.2">
      <c r="O63101" s="62"/>
    </row>
    <row r="63102" spans="15:15" x14ac:dyDescent="0.2">
      <c r="O63102" s="62"/>
    </row>
    <row r="63103" spans="15:15" x14ac:dyDescent="0.2">
      <c r="O63103" s="62"/>
    </row>
    <row r="63104" spans="15:15" x14ac:dyDescent="0.2">
      <c r="O63104" s="62"/>
    </row>
    <row r="63105" spans="15:15" x14ac:dyDescent="0.2">
      <c r="O63105" s="62"/>
    </row>
    <row r="63106" spans="15:15" x14ac:dyDescent="0.2">
      <c r="O63106" s="62"/>
    </row>
    <row r="63107" spans="15:15" x14ac:dyDescent="0.2">
      <c r="O63107" s="62"/>
    </row>
    <row r="63108" spans="15:15" x14ac:dyDescent="0.2">
      <c r="O63108" s="62"/>
    </row>
    <row r="63109" spans="15:15" x14ac:dyDescent="0.2">
      <c r="O63109" s="62"/>
    </row>
    <row r="63110" spans="15:15" x14ac:dyDescent="0.2">
      <c r="O63110" s="62"/>
    </row>
    <row r="63111" spans="15:15" x14ac:dyDescent="0.2">
      <c r="O63111" s="62"/>
    </row>
    <row r="63112" spans="15:15" x14ac:dyDescent="0.2">
      <c r="O63112" s="62"/>
    </row>
    <row r="63113" spans="15:15" x14ac:dyDescent="0.2">
      <c r="O63113" s="62"/>
    </row>
    <row r="63114" spans="15:15" x14ac:dyDescent="0.2">
      <c r="O63114" s="62"/>
    </row>
    <row r="63115" spans="15:15" x14ac:dyDescent="0.2">
      <c r="O63115" s="62"/>
    </row>
    <row r="63116" spans="15:15" x14ac:dyDescent="0.2">
      <c r="O63116" s="62"/>
    </row>
    <row r="63117" spans="15:15" x14ac:dyDescent="0.2">
      <c r="O63117" s="62"/>
    </row>
    <row r="63118" spans="15:15" x14ac:dyDescent="0.2">
      <c r="O63118" s="62"/>
    </row>
    <row r="63119" spans="15:15" x14ac:dyDescent="0.2">
      <c r="O63119" s="62"/>
    </row>
    <row r="63120" spans="15:15" x14ac:dyDescent="0.2">
      <c r="O63120" s="62"/>
    </row>
    <row r="63121" spans="15:15" x14ac:dyDescent="0.2">
      <c r="O63121" s="62"/>
    </row>
    <row r="63122" spans="15:15" x14ac:dyDescent="0.2">
      <c r="O63122" s="62"/>
    </row>
    <row r="63123" spans="15:15" x14ac:dyDescent="0.2">
      <c r="O63123" s="62"/>
    </row>
    <row r="63124" spans="15:15" x14ac:dyDescent="0.2">
      <c r="O63124" s="62"/>
    </row>
    <row r="63125" spans="15:15" x14ac:dyDescent="0.2">
      <c r="O63125" s="62"/>
    </row>
    <row r="63126" spans="15:15" x14ac:dyDescent="0.2">
      <c r="O63126" s="62"/>
    </row>
    <row r="63127" spans="15:15" x14ac:dyDescent="0.2">
      <c r="O63127" s="62"/>
    </row>
    <row r="63128" spans="15:15" x14ac:dyDescent="0.2">
      <c r="O63128" s="62"/>
    </row>
    <row r="63129" spans="15:15" x14ac:dyDescent="0.2">
      <c r="O63129" s="62"/>
    </row>
    <row r="63130" spans="15:15" x14ac:dyDescent="0.2">
      <c r="O63130" s="62"/>
    </row>
    <row r="63131" spans="15:15" x14ac:dyDescent="0.2">
      <c r="O63131" s="62"/>
    </row>
    <row r="63132" spans="15:15" x14ac:dyDescent="0.2">
      <c r="O63132" s="62"/>
    </row>
    <row r="63133" spans="15:15" x14ac:dyDescent="0.2">
      <c r="O63133" s="62"/>
    </row>
    <row r="63134" spans="15:15" x14ac:dyDescent="0.2">
      <c r="O63134" s="62"/>
    </row>
    <row r="63135" spans="15:15" x14ac:dyDescent="0.2">
      <c r="O63135" s="62"/>
    </row>
    <row r="63136" spans="15:15" x14ac:dyDescent="0.2">
      <c r="O63136" s="62"/>
    </row>
    <row r="63137" spans="15:15" x14ac:dyDescent="0.2">
      <c r="O63137" s="62"/>
    </row>
    <row r="63138" spans="15:15" x14ac:dyDescent="0.2">
      <c r="O63138" s="62"/>
    </row>
    <row r="63139" spans="15:15" x14ac:dyDescent="0.2">
      <c r="O63139" s="62"/>
    </row>
    <row r="63140" spans="15:15" x14ac:dyDescent="0.2">
      <c r="O63140" s="62"/>
    </row>
    <row r="63141" spans="15:15" x14ac:dyDescent="0.2">
      <c r="O63141" s="62"/>
    </row>
    <row r="63142" spans="15:15" x14ac:dyDescent="0.2">
      <c r="O63142" s="62"/>
    </row>
    <row r="63143" spans="15:15" x14ac:dyDescent="0.2">
      <c r="O63143" s="62"/>
    </row>
    <row r="63144" spans="15:15" x14ac:dyDescent="0.2">
      <c r="O63144" s="62"/>
    </row>
    <row r="63145" spans="15:15" x14ac:dyDescent="0.2">
      <c r="O63145" s="62"/>
    </row>
    <row r="63146" spans="15:15" x14ac:dyDescent="0.2">
      <c r="O63146" s="62"/>
    </row>
    <row r="63147" spans="15:15" x14ac:dyDescent="0.2">
      <c r="O63147" s="62"/>
    </row>
    <row r="63148" spans="15:15" x14ac:dyDescent="0.2">
      <c r="O63148" s="62"/>
    </row>
    <row r="63149" spans="15:15" x14ac:dyDescent="0.2">
      <c r="O63149" s="62"/>
    </row>
    <row r="63150" spans="15:15" x14ac:dyDescent="0.2">
      <c r="O63150" s="62"/>
    </row>
    <row r="63151" spans="15:15" x14ac:dyDescent="0.2">
      <c r="O63151" s="62"/>
    </row>
    <row r="63152" spans="15:15" x14ac:dyDescent="0.2">
      <c r="O63152" s="62"/>
    </row>
    <row r="63153" spans="15:15" x14ac:dyDescent="0.2">
      <c r="O63153" s="62"/>
    </row>
    <row r="63154" spans="15:15" x14ac:dyDescent="0.2">
      <c r="O63154" s="62"/>
    </row>
    <row r="63155" spans="15:15" x14ac:dyDescent="0.2">
      <c r="O63155" s="62"/>
    </row>
    <row r="63156" spans="15:15" x14ac:dyDescent="0.2">
      <c r="O63156" s="62"/>
    </row>
    <row r="63157" spans="15:15" x14ac:dyDescent="0.2">
      <c r="O63157" s="62"/>
    </row>
    <row r="63158" spans="15:15" x14ac:dyDescent="0.2">
      <c r="O63158" s="62"/>
    </row>
    <row r="63159" spans="15:15" x14ac:dyDescent="0.2">
      <c r="O63159" s="62"/>
    </row>
    <row r="63160" spans="15:15" x14ac:dyDescent="0.2">
      <c r="O63160" s="62"/>
    </row>
    <row r="63161" spans="15:15" x14ac:dyDescent="0.2">
      <c r="O63161" s="62"/>
    </row>
    <row r="63162" spans="15:15" x14ac:dyDescent="0.2">
      <c r="O63162" s="62"/>
    </row>
    <row r="63163" spans="15:15" x14ac:dyDescent="0.2">
      <c r="O63163" s="62"/>
    </row>
    <row r="63164" spans="15:15" x14ac:dyDescent="0.2">
      <c r="O63164" s="62"/>
    </row>
    <row r="63165" spans="15:15" x14ac:dyDescent="0.2">
      <c r="O63165" s="62"/>
    </row>
    <row r="63166" spans="15:15" x14ac:dyDescent="0.2">
      <c r="O63166" s="62"/>
    </row>
    <row r="63167" spans="15:15" x14ac:dyDescent="0.2">
      <c r="O63167" s="62"/>
    </row>
    <row r="63168" spans="15:15" x14ac:dyDescent="0.2">
      <c r="O63168" s="62"/>
    </row>
    <row r="63169" spans="15:15" x14ac:dyDescent="0.2">
      <c r="O63169" s="62"/>
    </row>
    <row r="63170" spans="15:15" x14ac:dyDescent="0.2">
      <c r="O63170" s="62"/>
    </row>
    <row r="63171" spans="15:15" x14ac:dyDescent="0.2">
      <c r="O63171" s="62"/>
    </row>
    <row r="63172" spans="15:15" x14ac:dyDescent="0.2">
      <c r="O63172" s="62"/>
    </row>
    <row r="63173" spans="15:15" x14ac:dyDescent="0.2">
      <c r="O63173" s="62"/>
    </row>
    <row r="63174" spans="15:15" x14ac:dyDescent="0.2">
      <c r="O63174" s="62"/>
    </row>
    <row r="63175" spans="15:15" x14ac:dyDescent="0.2">
      <c r="O63175" s="62"/>
    </row>
    <row r="63176" spans="15:15" x14ac:dyDescent="0.2">
      <c r="O63176" s="62"/>
    </row>
    <row r="63177" spans="15:15" x14ac:dyDescent="0.2">
      <c r="O63177" s="62"/>
    </row>
    <row r="63178" spans="15:15" x14ac:dyDescent="0.2">
      <c r="O63178" s="62"/>
    </row>
    <row r="63179" spans="15:15" x14ac:dyDescent="0.2">
      <c r="O63179" s="62"/>
    </row>
    <row r="63180" spans="15:15" x14ac:dyDescent="0.2">
      <c r="O63180" s="62"/>
    </row>
    <row r="63181" spans="15:15" x14ac:dyDescent="0.2">
      <c r="O63181" s="62"/>
    </row>
    <row r="63182" spans="15:15" x14ac:dyDescent="0.2">
      <c r="O63182" s="62"/>
    </row>
    <row r="63183" spans="15:15" x14ac:dyDescent="0.2">
      <c r="O63183" s="62"/>
    </row>
    <row r="63184" spans="15:15" x14ac:dyDescent="0.2">
      <c r="O63184" s="62"/>
    </row>
    <row r="63185" spans="15:15" x14ac:dyDescent="0.2">
      <c r="O63185" s="62"/>
    </row>
    <row r="63186" spans="15:15" x14ac:dyDescent="0.2">
      <c r="O63186" s="62"/>
    </row>
    <row r="63187" spans="15:15" x14ac:dyDescent="0.2">
      <c r="O63187" s="62"/>
    </row>
    <row r="63188" spans="15:15" x14ac:dyDescent="0.2">
      <c r="O63188" s="62"/>
    </row>
    <row r="63189" spans="15:15" x14ac:dyDescent="0.2">
      <c r="O63189" s="62"/>
    </row>
    <row r="63190" spans="15:15" x14ac:dyDescent="0.2">
      <c r="O63190" s="62"/>
    </row>
    <row r="63191" spans="15:15" x14ac:dyDescent="0.2">
      <c r="O63191" s="62"/>
    </row>
    <row r="63192" spans="15:15" x14ac:dyDescent="0.2">
      <c r="O63192" s="62"/>
    </row>
    <row r="63193" spans="15:15" x14ac:dyDescent="0.2">
      <c r="O63193" s="62"/>
    </row>
    <row r="63194" spans="15:15" x14ac:dyDescent="0.2">
      <c r="O63194" s="62"/>
    </row>
    <row r="63195" spans="15:15" x14ac:dyDescent="0.2">
      <c r="O63195" s="62"/>
    </row>
    <row r="63196" spans="15:15" x14ac:dyDescent="0.2">
      <c r="O63196" s="62"/>
    </row>
    <row r="63197" spans="15:15" x14ac:dyDescent="0.2">
      <c r="O63197" s="62"/>
    </row>
    <row r="63198" spans="15:15" x14ac:dyDescent="0.2">
      <c r="O63198" s="62"/>
    </row>
    <row r="63199" spans="15:15" x14ac:dyDescent="0.2">
      <c r="O63199" s="62"/>
    </row>
    <row r="63200" spans="15:15" x14ac:dyDescent="0.2">
      <c r="O63200" s="62"/>
    </row>
    <row r="63201" spans="15:15" x14ac:dyDescent="0.2">
      <c r="O63201" s="62"/>
    </row>
    <row r="63202" spans="15:15" x14ac:dyDescent="0.2">
      <c r="O63202" s="62"/>
    </row>
    <row r="63203" spans="15:15" x14ac:dyDescent="0.2">
      <c r="O63203" s="62"/>
    </row>
    <row r="63204" spans="15:15" x14ac:dyDescent="0.2">
      <c r="O63204" s="62"/>
    </row>
    <row r="63205" spans="15:15" x14ac:dyDescent="0.2">
      <c r="O63205" s="62"/>
    </row>
    <row r="63206" spans="15:15" x14ac:dyDescent="0.2">
      <c r="O63206" s="62"/>
    </row>
    <row r="63207" spans="15:15" x14ac:dyDescent="0.2">
      <c r="O63207" s="62"/>
    </row>
    <row r="63208" spans="15:15" x14ac:dyDescent="0.2">
      <c r="O63208" s="62"/>
    </row>
    <row r="63209" spans="15:15" x14ac:dyDescent="0.2">
      <c r="O63209" s="62"/>
    </row>
    <row r="63210" spans="15:15" x14ac:dyDescent="0.2">
      <c r="O63210" s="62"/>
    </row>
    <row r="63211" spans="15:15" x14ac:dyDescent="0.2">
      <c r="O63211" s="62"/>
    </row>
    <row r="63212" spans="15:15" x14ac:dyDescent="0.2">
      <c r="O63212" s="62"/>
    </row>
    <row r="63213" spans="15:15" x14ac:dyDescent="0.2">
      <c r="O63213" s="62"/>
    </row>
    <row r="63214" spans="15:15" x14ac:dyDescent="0.2">
      <c r="O63214" s="62"/>
    </row>
    <row r="63215" spans="15:15" x14ac:dyDescent="0.2">
      <c r="O63215" s="62"/>
    </row>
    <row r="63216" spans="15:15" x14ac:dyDescent="0.2">
      <c r="O63216" s="62"/>
    </row>
    <row r="63217" spans="15:15" x14ac:dyDescent="0.2">
      <c r="O63217" s="62"/>
    </row>
    <row r="63218" spans="15:15" x14ac:dyDescent="0.2">
      <c r="O63218" s="62"/>
    </row>
    <row r="63219" spans="15:15" x14ac:dyDescent="0.2">
      <c r="O63219" s="62"/>
    </row>
    <row r="63220" spans="15:15" x14ac:dyDescent="0.2">
      <c r="O63220" s="62"/>
    </row>
    <row r="63221" spans="15:15" x14ac:dyDescent="0.2">
      <c r="O63221" s="62"/>
    </row>
    <row r="63222" spans="15:15" x14ac:dyDescent="0.2">
      <c r="O63222" s="62"/>
    </row>
    <row r="63223" spans="15:15" x14ac:dyDescent="0.2">
      <c r="O63223" s="62"/>
    </row>
    <row r="63224" spans="15:15" x14ac:dyDescent="0.2">
      <c r="O63224" s="62"/>
    </row>
    <row r="63225" spans="15:15" x14ac:dyDescent="0.2">
      <c r="O63225" s="62"/>
    </row>
    <row r="63226" spans="15:15" x14ac:dyDescent="0.2">
      <c r="O63226" s="62"/>
    </row>
    <row r="63227" spans="15:15" x14ac:dyDescent="0.2">
      <c r="O63227" s="62"/>
    </row>
    <row r="63228" spans="15:15" x14ac:dyDescent="0.2">
      <c r="O63228" s="62"/>
    </row>
    <row r="63229" spans="15:15" x14ac:dyDescent="0.2">
      <c r="O63229" s="62"/>
    </row>
    <row r="63230" spans="15:15" x14ac:dyDescent="0.2">
      <c r="O63230" s="62"/>
    </row>
    <row r="63231" spans="15:15" x14ac:dyDescent="0.2">
      <c r="O63231" s="62"/>
    </row>
    <row r="63232" spans="15:15" x14ac:dyDescent="0.2">
      <c r="O63232" s="62"/>
    </row>
    <row r="63233" spans="15:15" x14ac:dyDescent="0.2">
      <c r="O63233" s="62"/>
    </row>
    <row r="63234" spans="15:15" x14ac:dyDescent="0.2">
      <c r="O63234" s="62"/>
    </row>
    <row r="63235" spans="15:15" x14ac:dyDescent="0.2">
      <c r="O63235" s="62"/>
    </row>
    <row r="63236" spans="15:15" x14ac:dyDescent="0.2">
      <c r="O63236" s="62"/>
    </row>
    <row r="63237" spans="15:15" x14ac:dyDescent="0.2">
      <c r="O63237" s="62"/>
    </row>
    <row r="63238" spans="15:15" x14ac:dyDescent="0.2">
      <c r="O63238" s="62"/>
    </row>
    <row r="63239" spans="15:15" x14ac:dyDescent="0.2">
      <c r="O63239" s="62"/>
    </row>
    <row r="63240" spans="15:15" x14ac:dyDescent="0.2">
      <c r="O63240" s="62"/>
    </row>
    <row r="63241" spans="15:15" x14ac:dyDescent="0.2">
      <c r="O63241" s="62"/>
    </row>
    <row r="63242" spans="15:15" x14ac:dyDescent="0.2">
      <c r="O63242" s="62"/>
    </row>
    <row r="63243" spans="15:15" x14ac:dyDescent="0.2">
      <c r="O63243" s="62"/>
    </row>
    <row r="63244" spans="15:15" x14ac:dyDescent="0.2">
      <c r="O63244" s="62"/>
    </row>
    <row r="63245" spans="15:15" x14ac:dyDescent="0.2">
      <c r="O63245" s="62"/>
    </row>
    <row r="63246" spans="15:15" x14ac:dyDescent="0.2">
      <c r="O63246" s="62"/>
    </row>
    <row r="63247" spans="15:15" x14ac:dyDescent="0.2">
      <c r="O63247" s="62"/>
    </row>
    <row r="63248" spans="15:15" x14ac:dyDescent="0.2">
      <c r="O63248" s="62"/>
    </row>
    <row r="63249" spans="15:15" x14ac:dyDescent="0.2">
      <c r="O63249" s="62"/>
    </row>
    <row r="63250" spans="15:15" x14ac:dyDescent="0.2">
      <c r="O63250" s="62"/>
    </row>
    <row r="63251" spans="15:15" x14ac:dyDescent="0.2">
      <c r="O63251" s="62"/>
    </row>
    <row r="63252" spans="15:15" x14ac:dyDescent="0.2">
      <c r="O63252" s="62"/>
    </row>
    <row r="63253" spans="15:15" x14ac:dyDescent="0.2">
      <c r="O63253" s="62"/>
    </row>
    <row r="63254" spans="15:15" x14ac:dyDescent="0.2">
      <c r="O63254" s="62"/>
    </row>
    <row r="63255" spans="15:15" x14ac:dyDescent="0.2">
      <c r="O63255" s="62"/>
    </row>
    <row r="63256" spans="15:15" x14ac:dyDescent="0.2">
      <c r="O63256" s="62"/>
    </row>
    <row r="63257" spans="15:15" x14ac:dyDescent="0.2">
      <c r="O63257" s="62"/>
    </row>
    <row r="63258" spans="15:15" x14ac:dyDescent="0.2">
      <c r="O63258" s="62"/>
    </row>
    <row r="63259" spans="15:15" x14ac:dyDescent="0.2">
      <c r="O63259" s="62"/>
    </row>
    <row r="63260" spans="15:15" x14ac:dyDescent="0.2">
      <c r="O63260" s="62"/>
    </row>
    <row r="63261" spans="15:15" x14ac:dyDescent="0.2">
      <c r="O63261" s="62"/>
    </row>
    <row r="63262" spans="15:15" x14ac:dyDescent="0.2">
      <c r="O63262" s="62"/>
    </row>
    <row r="63263" spans="15:15" x14ac:dyDescent="0.2">
      <c r="O63263" s="62"/>
    </row>
    <row r="63264" spans="15:15" x14ac:dyDescent="0.2">
      <c r="O63264" s="62"/>
    </row>
    <row r="63265" spans="15:15" x14ac:dyDescent="0.2">
      <c r="O63265" s="62"/>
    </row>
    <row r="63266" spans="15:15" x14ac:dyDescent="0.2">
      <c r="O63266" s="62"/>
    </row>
    <row r="63267" spans="15:15" x14ac:dyDescent="0.2">
      <c r="O63267" s="62"/>
    </row>
    <row r="63268" spans="15:15" x14ac:dyDescent="0.2">
      <c r="O63268" s="62"/>
    </row>
    <row r="63269" spans="15:15" x14ac:dyDescent="0.2">
      <c r="O63269" s="62"/>
    </row>
    <row r="63270" spans="15:15" x14ac:dyDescent="0.2">
      <c r="O63270" s="62"/>
    </row>
    <row r="63271" spans="15:15" x14ac:dyDescent="0.2">
      <c r="O63271" s="62"/>
    </row>
    <row r="63272" spans="15:15" x14ac:dyDescent="0.2">
      <c r="O63272" s="62"/>
    </row>
    <row r="63273" spans="15:15" x14ac:dyDescent="0.2">
      <c r="O63273" s="62"/>
    </row>
    <row r="63274" spans="15:15" x14ac:dyDescent="0.2">
      <c r="O63274" s="62"/>
    </row>
    <row r="63275" spans="15:15" x14ac:dyDescent="0.2">
      <c r="O63275" s="62"/>
    </row>
    <row r="63276" spans="15:15" x14ac:dyDescent="0.2">
      <c r="O63276" s="62"/>
    </row>
    <row r="63277" spans="15:15" x14ac:dyDescent="0.2">
      <c r="O63277" s="62"/>
    </row>
    <row r="63278" spans="15:15" x14ac:dyDescent="0.2">
      <c r="O63278" s="62"/>
    </row>
    <row r="63279" spans="15:15" x14ac:dyDescent="0.2">
      <c r="O63279" s="62"/>
    </row>
    <row r="63280" spans="15:15" x14ac:dyDescent="0.2">
      <c r="O63280" s="62"/>
    </row>
    <row r="63281" spans="15:15" x14ac:dyDescent="0.2">
      <c r="O63281" s="62"/>
    </row>
    <row r="63282" spans="15:15" x14ac:dyDescent="0.2">
      <c r="O63282" s="62"/>
    </row>
    <row r="63283" spans="15:15" x14ac:dyDescent="0.2">
      <c r="O63283" s="62"/>
    </row>
    <row r="63284" spans="15:15" x14ac:dyDescent="0.2">
      <c r="O63284" s="62"/>
    </row>
    <row r="63285" spans="15:15" x14ac:dyDescent="0.2">
      <c r="O63285" s="62"/>
    </row>
    <row r="63286" spans="15:15" x14ac:dyDescent="0.2">
      <c r="O63286" s="62"/>
    </row>
    <row r="63287" spans="15:15" x14ac:dyDescent="0.2">
      <c r="O63287" s="62"/>
    </row>
    <row r="63288" spans="15:15" x14ac:dyDescent="0.2">
      <c r="O63288" s="62"/>
    </row>
    <row r="63289" spans="15:15" x14ac:dyDescent="0.2">
      <c r="O63289" s="62"/>
    </row>
    <row r="63290" spans="15:15" x14ac:dyDescent="0.2">
      <c r="O63290" s="62"/>
    </row>
    <row r="63291" spans="15:15" x14ac:dyDescent="0.2">
      <c r="O63291" s="62"/>
    </row>
    <row r="63292" spans="15:15" x14ac:dyDescent="0.2">
      <c r="O63292" s="62"/>
    </row>
    <row r="63293" spans="15:15" x14ac:dyDescent="0.2">
      <c r="O63293" s="62"/>
    </row>
    <row r="63294" spans="15:15" x14ac:dyDescent="0.2">
      <c r="O63294" s="62"/>
    </row>
    <row r="63295" spans="15:15" x14ac:dyDescent="0.2">
      <c r="O63295" s="62"/>
    </row>
    <row r="63296" spans="15:15" x14ac:dyDescent="0.2">
      <c r="O63296" s="62"/>
    </row>
    <row r="63297" spans="15:15" x14ac:dyDescent="0.2">
      <c r="O63297" s="62"/>
    </row>
    <row r="63298" spans="15:15" x14ac:dyDescent="0.2">
      <c r="O63298" s="62"/>
    </row>
    <row r="63299" spans="15:15" x14ac:dyDescent="0.2">
      <c r="O63299" s="62"/>
    </row>
    <row r="63300" spans="15:15" x14ac:dyDescent="0.2">
      <c r="O63300" s="62"/>
    </row>
    <row r="63301" spans="15:15" x14ac:dyDescent="0.2">
      <c r="O63301" s="62"/>
    </row>
    <row r="63302" spans="15:15" x14ac:dyDescent="0.2">
      <c r="O63302" s="62"/>
    </row>
    <row r="63303" spans="15:15" x14ac:dyDescent="0.2">
      <c r="O63303" s="62"/>
    </row>
    <row r="63304" spans="15:15" x14ac:dyDescent="0.2">
      <c r="O63304" s="62"/>
    </row>
    <row r="63305" spans="15:15" x14ac:dyDescent="0.2">
      <c r="O63305" s="62"/>
    </row>
    <row r="63306" spans="15:15" x14ac:dyDescent="0.2">
      <c r="O63306" s="62"/>
    </row>
    <row r="63307" spans="15:15" x14ac:dyDescent="0.2">
      <c r="O63307" s="62"/>
    </row>
    <row r="63308" spans="15:15" x14ac:dyDescent="0.2">
      <c r="O63308" s="62"/>
    </row>
    <row r="63309" spans="15:15" x14ac:dyDescent="0.2">
      <c r="O63309" s="62"/>
    </row>
    <row r="63310" spans="15:15" x14ac:dyDescent="0.2">
      <c r="O63310" s="62"/>
    </row>
    <row r="63311" spans="15:15" x14ac:dyDescent="0.2">
      <c r="O63311" s="62"/>
    </row>
    <row r="63312" spans="15:15" x14ac:dyDescent="0.2">
      <c r="O63312" s="62"/>
    </row>
    <row r="63313" spans="15:15" x14ac:dyDescent="0.2">
      <c r="O63313" s="62"/>
    </row>
    <row r="63314" spans="15:15" x14ac:dyDescent="0.2">
      <c r="O63314" s="62"/>
    </row>
    <row r="63315" spans="15:15" x14ac:dyDescent="0.2">
      <c r="O63315" s="62"/>
    </row>
    <row r="63316" spans="15:15" x14ac:dyDescent="0.2">
      <c r="O63316" s="62"/>
    </row>
    <row r="63317" spans="15:15" x14ac:dyDescent="0.2">
      <c r="O63317" s="62"/>
    </row>
    <row r="63318" spans="15:15" x14ac:dyDescent="0.2">
      <c r="O63318" s="62"/>
    </row>
    <row r="63319" spans="15:15" x14ac:dyDescent="0.2">
      <c r="O63319" s="62"/>
    </row>
    <row r="63320" spans="15:15" x14ac:dyDescent="0.2">
      <c r="O63320" s="62"/>
    </row>
    <row r="63321" spans="15:15" x14ac:dyDescent="0.2">
      <c r="O63321" s="62"/>
    </row>
    <row r="63322" spans="15:15" x14ac:dyDescent="0.2">
      <c r="O63322" s="62"/>
    </row>
    <row r="63323" spans="15:15" x14ac:dyDescent="0.2">
      <c r="O63323" s="62"/>
    </row>
    <row r="63324" spans="15:15" x14ac:dyDescent="0.2">
      <c r="O63324" s="62"/>
    </row>
    <row r="63325" spans="15:15" x14ac:dyDescent="0.2">
      <c r="O63325" s="62"/>
    </row>
    <row r="63326" spans="15:15" x14ac:dyDescent="0.2">
      <c r="O63326" s="62"/>
    </row>
    <row r="63327" spans="15:15" x14ac:dyDescent="0.2">
      <c r="O63327" s="62"/>
    </row>
    <row r="63328" spans="15:15" x14ac:dyDescent="0.2">
      <c r="O63328" s="62"/>
    </row>
    <row r="63329" spans="15:15" x14ac:dyDescent="0.2">
      <c r="O63329" s="62"/>
    </row>
    <row r="63330" spans="15:15" x14ac:dyDescent="0.2">
      <c r="O63330" s="62"/>
    </row>
    <row r="63331" spans="15:15" x14ac:dyDescent="0.2">
      <c r="O63331" s="62"/>
    </row>
    <row r="63332" spans="15:15" x14ac:dyDescent="0.2">
      <c r="O63332" s="62"/>
    </row>
    <row r="63333" spans="15:15" x14ac:dyDescent="0.2">
      <c r="O63333" s="62"/>
    </row>
    <row r="63334" spans="15:15" x14ac:dyDescent="0.2">
      <c r="O63334" s="62"/>
    </row>
    <row r="63335" spans="15:15" x14ac:dyDescent="0.2">
      <c r="O63335" s="62"/>
    </row>
    <row r="63336" spans="15:15" x14ac:dyDescent="0.2">
      <c r="O63336" s="62"/>
    </row>
    <row r="63337" spans="15:15" x14ac:dyDescent="0.2">
      <c r="O63337" s="62"/>
    </row>
    <row r="63338" spans="15:15" x14ac:dyDescent="0.2">
      <c r="O63338" s="62"/>
    </row>
    <row r="63339" spans="15:15" x14ac:dyDescent="0.2">
      <c r="O63339" s="62"/>
    </row>
    <row r="63340" spans="15:15" x14ac:dyDescent="0.2">
      <c r="O63340" s="62"/>
    </row>
    <row r="63341" spans="15:15" x14ac:dyDescent="0.2">
      <c r="O63341" s="62"/>
    </row>
    <row r="63342" spans="15:15" x14ac:dyDescent="0.2">
      <c r="O63342" s="62"/>
    </row>
    <row r="63343" spans="15:15" x14ac:dyDescent="0.2">
      <c r="O63343" s="62"/>
    </row>
    <row r="63344" spans="15:15" x14ac:dyDescent="0.2">
      <c r="O63344" s="62"/>
    </row>
    <row r="63345" spans="15:15" x14ac:dyDescent="0.2">
      <c r="O63345" s="62"/>
    </row>
    <row r="63346" spans="15:15" x14ac:dyDescent="0.2">
      <c r="O63346" s="62"/>
    </row>
    <row r="63347" spans="15:15" x14ac:dyDescent="0.2">
      <c r="O63347" s="62"/>
    </row>
    <row r="63348" spans="15:15" x14ac:dyDescent="0.2">
      <c r="O63348" s="62"/>
    </row>
    <row r="63349" spans="15:15" x14ac:dyDescent="0.2">
      <c r="O63349" s="62"/>
    </row>
    <row r="63350" spans="15:15" x14ac:dyDescent="0.2">
      <c r="O63350" s="62"/>
    </row>
    <row r="63351" spans="15:15" x14ac:dyDescent="0.2">
      <c r="O63351" s="62"/>
    </row>
    <row r="63352" spans="15:15" x14ac:dyDescent="0.2">
      <c r="O63352" s="62"/>
    </row>
    <row r="63353" spans="15:15" x14ac:dyDescent="0.2">
      <c r="O63353" s="62"/>
    </row>
    <row r="63354" spans="15:15" x14ac:dyDescent="0.2">
      <c r="O63354" s="62"/>
    </row>
    <row r="63355" spans="15:15" x14ac:dyDescent="0.2">
      <c r="O63355" s="62"/>
    </row>
    <row r="63356" spans="15:15" x14ac:dyDescent="0.2">
      <c r="O63356" s="62"/>
    </row>
    <row r="63357" spans="15:15" x14ac:dyDescent="0.2">
      <c r="O63357" s="62"/>
    </row>
    <row r="63358" spans="15:15" x14ac:dyDescent="0.2">
      <c r="O63358" s="62"/>
    </row>
    <row r="63359" spans="15:15" x14ac:dyDescent="0.2">
      <c r="O63359" s="62"/>
    </row>
    <row r="63360" spans="15:15" x14ac:dyDescent="0.2">
      <c r="O63360" s="62"/>
    </row>
    <row r="63361" spans="15:15" x14ac:dyDescent="0.2">
      <c r="O63361" s="62"/>
    </row>
    <row r="63362" spans="15:15" x14ac:dyDescent="0.2">
      <c r="O63362" s="62"/>
    </row>
    <row r="63363" spans="15:15" x14ac:dyDescent="0.2">
      <c r="O63363" s="62"/>
    </row>
    <row r="63364" spans="15:15" x14ac:dyDescent="0.2">
      <c r="O63364" s="62"/>
    </row>
    <row r="63365" spans="15:15" x14ac:dyDescent="0.2">
      <c r="O63365" s="62"/>
    </row>
    <row r="63366" spans="15:15" x14ac:dyDescent="0.2">
      <c r="O63366" s="62"/>
    </row>
    <row r="63367" spans="15:15" x14ac:dyDescent="0.2">
      <c r="O63367" s="62"/>
    </row>
    <row r="63368" spans="15:15" x14ac:dyDescent="0.2">
      <c r="O63368" s="62"/>
    </row>
    <row r="63369" spans="15:15" x14ac:dyDescent="0.2">
      <c r="O63369" s="62"/>
    </row>
    <row r="63370" spans="15:15" x14ac:dyDescent="0.2">
      <c r="O63370" s="62"/>
    </row>
    <row r="63371" spans="15:15" x14ac:dyDescent="0.2">
      <c r="O63371" s="62"/>
    </row>
    <row r="63372" spans="15:15" x14ac:dyDescent="0.2">
      <c r="O63372" s="62"/>
    </row>
    <row r="63373" spans="15:15" x14ac:dyDescent="0.2">
      <c r="O63373" s="62"/>
    </row>
    <row r="63374" spans="15:15" x14ac:dyDescent="0.2">
      <c r="O63374" s="62"/>
    </row>
    <row r="63375" spans="15:15" x14ac:dyDescent="0.2">
      <c r="O63375" s="62"/>
    </row>
    <row r="63376" spans="15:15" x14ac:dyDescent="0.2">
      <c r="O63376" s="62"/>
    </row>
    <row r="63377" spans="15:15" x14ac:dyDescent="0.2">
      <c r="O63377" s="62"/>
    </row>
    <row r="63378" spans="15:15" x14ac:dyDescent="0.2">
      <c r="O63378" s="62"/>
    </row>
    <row r="63379" spans="15:15" x14ac:dyDescent="0.2">
      <c r="O63379" s="62"/>
    </row>
    <row r="63380" spans="15:15" x14ac:dyDescent="0.2">
      <c r="O63380" s="62"/>
    </row>
    <row r="63381" spans="15:15" x14ac:dyDescent="0.2">
      <c r="O63381" s="62"/>
    </row>
    <row r="63382" spans="15:15" x14ac:dyDescent="0.2">
      <c r="O63382" s="62"/>
    </row>
    <row r="63383" spans="15:15" x14ac:dyDescent="0.2">
      <c r="O63383" s="62"/>
    </row>
    <row r="63384" spans="15:15" x14ac:dyDescent="0.2">
      <c r="O63384" s="62"/>
    </row>
    <row r="63385" spans="15:15" x14ac:dyDescent="0.2">
      <c r="O63385" s="62"/>
    </row>
    <row r="63386" spans="15:15" x14ac:dyDescent="0.2">
      <c r="O63386" s="62"/>
    </row>
    <row r="63387" spans="15:15" x14ac:dyDescent="0.2">
      <c r="O63387" s="62"/>
    </row>
    <row r="63388" spans="15:15" x14ac:dyDescent="0.2">
      <c r="O63388" s="62"/>
    </row>
    <row r="63389" spans="15:15" x14ac:dyDescent="0.2">
      <c r="O63389" s="62"/>
    </row>
    <row r="63390" spans="15:15" x14ac:dyDescent="0.2">
      <c r="O63390" s="62"/>
    </row>
    <row r="63391" spans="15:15" x14ac:dyDescent="0.2">
      <c r="O63391" s="62"/>
    </row>
    <row r="63392" spans="15:15" x14ac:dyDescent="0.2">
      <c r="O63392" s="62"/>
    </row>
    <row r="63393" spans="15:15" x14ac:dyDescent="0.2">
      <c r="O63393" s="62"/>
    </row>
    <row r="63394" spans="15:15" x14ac:dyDescent="0.2">
      <c r="O63394" s="62"/>
    </row>
    <row r="63395" spans="15:15" x14ac:dyDescent="0.2">
      <c r="O63395" s="62"/>
    </row>
    <row r="63396" spans="15:15" x14ac:dyDescent="0.2">
      <c r="O63396" s="62"/>
    </row>
    <row r="63397" spans="15:15" x14ac:dyDescent="0.2">
      <c r="O63397" s="62"/>
    </row>
    <row r="63398" spans="15:15" x14ac:dyDescent="0.2">
      <c r="O63398" s="62"/>
    </row>
    <row r="63399" spans="15:15" x14ac:dyDescent="0.2">
      <c r="O63399" s="62"/>
    </row>
    <row r="63400" spans="15:15" x14ac:dyDescent="0.2">
      <c r="O63400" s="62"/>
    </row>
    <row r="63401" spans="15:15" x14ac:dyDescent="0.2">
      <c r="O63401" s="62"/>
    </row>
    <row r="63402" spans="15:15" x14ac:dyDescent="0.2">
      <c r="O63402" s="62"/>
    </row>
    <row r="63403" spans="15:15" x14ac:dyDescent="0.2">
      <c r="O63403" s="62"/>
    </row>
    <row r="63404" spans="15:15" x14ac:dyDescent="0.2">
      <c r="O63404" s="62"/>
    </row>
    <row r="63405" spans="15:15" x14ac:dyDescent="0.2">
      <c r="O63405" s="62"/>
    </row>
    <row r="63406" spans="15:15" x14ac:dyDescent="0.2">
      <c r="O63406" s="62"/>
    </row>
    <row r="63407" spans="15:15" x14ac:dyDescent="0.2">
      <c r="O63407" s="62"/>
    </row>
    <row r="63408" spans="15:15" x14ac:dyDescent="0.2">
      <c r="O63408" s="62"/>
    </row>
    <row r="63409" spans="15:15" x14ac:dyDescent="0.2">
      <c r="O63409" s="62"/>
    </row>
    <row r="63410" spans="15:15" x14ac:dyDescent="0.2">
      <c r="O63410" s="62"/>
    </row>
    <row r="63411" spans="15:15" x14ac:dyDescent="0.2">
      <c r="O63411" s="62"/>
    </row>
    <row r="63412" spans="15:15" x14ac:dyDescent="0.2">
      <c r="O63412" s="62"/>
    </row>
    <row r="63413" spans="15:15" x14ac:dyDescent="0.2">
      <c r="O63413" s="62"/>
    </row>
    <row r="63414" spans="15:15" x14ac:dyDescent="0.2">
      <c r="O63414" s="62"/>
    </row>
    <row r="63415" spans="15:15" x14ac:dyDescent="0.2">
      <c r="O63415" s="62"/>
    </row>
    <row r="63416" spans="15:15" x14ac:dyDescent="0.2">
      <c r="O63416" s="62"/>
    </row>
    <row r="63417" spans="15:15" x14ac:dyDescent="0.2">
      <c r="O63417" s="62"/>
    </row>
    <row r="63418" spans="15:15" x14ac:dyDescent="0.2">
      <c r="O63418" s="62"/>
    </row>
    <row r="63419" spans="15:15" x14ac:dyDescent="0.2">
      <c r="O63419" s="62"/>
    </row>
    <row r="63420" spans="15:15" x14ac:dyDescent="0.2">
      <c r="O63420" s="62"/>
    </row>
    <row r="63421" spans="15:15" x14ac:dyDescent="0.2">
      <c r="O63421" s="62"/>
    </row>
    <row r="63422" spans="15:15" x14ac:dyDescent="0.2">
      <c r="O63422" s="62"/>
    </row>
    <row r="63423" spans="15:15" x14ac:dyDescent="0.2">
      <c r="O63423" s="62"/>
    </row>
    <row r="63424" spans="15:15" x14ac:dyDescent="0.2">
      <c r="O63424" s="62"/>
    </row>
    <row r="63425" spans="15:15" x14ac:dyDescent="0.2">
      <c r="O63425" s="62"/>
    </row>
    <row r="63426" spans="15:15" x14ac:dyDescent="0.2">
      <c r="O63426" s="62"/>
    </row>
    <row r="63427" spans="15:15" x14ac:dyDescent="0.2">
      <c r="O63427" s="62"/>
    </row>
    <row r="63428" spans="15:15" x14ac:dyDescent="0.2">
      <c r="O63428" s="62"/>
    </row>
    <row r="63429" spans="15:15" x14ac:dyDescent="0.2">
      <c r="O63429" s="62"/>
    </row>
    <row r="63430" spans="15:15" x14ac:dyDescent="0.2">
      <c r="O63430" s="62"/>
    </row>
    <row r="63431" spans="15:15" x14ac:dyDescent="0.2">
      <c r="O63431" s="62"/>
    </row>
    <row r="63432" spans="15:15" x14ac:dyDescent="0.2">
      <c r="O63432" s="62"/>
    </row>
    <row r="63433" spans="15:15" x14ac:dyDescent="0.2">
      <c r="O63433" s="62"/>
    </row>
    <row r="63434" spans="15:15" x14ac:dyDescent="0.2">
      <c r="O63434" s="62"/>
    </row>
    <row r="63435" spans="15:15" x14ac:dyDescent="0.2">
      <c r="O63435" s="62"/>
    </row>
    <row r="63436" spans="15:15" x14ac:dyDescent="0.2">
      <c r="O63436" s="62"/>
    </row>
    <row r="63437" spans="15:15" x14ac:dyDescent="0.2">
      <c r="O63437" s="62"/>
    </row>
    <row r="63438" spans="15:15" x14ac:dyDescent="0.2">
      <c r="O63438" s="62"/>
    </row>
    <row r="63439" spans="15:15" x14ac:dyDescent="0.2">
      <c r="O63439" s="62"/>
    </row>
    <row r="63440" spans="15:15" x14ac:dyDescent="0.2">
      <c r="O63440" s="62"/>
    </row>
    <row r="63441" spans="15:15" x14ac:dyDescent="0.2">
      <c r="O63441" s="62"/>
    </row>
    <row r="63442" spans="15:15" x14ac:dyDescent="0.2">
      <c r="O63442" s="62"/>
    </row>
    <row r="63443" spans="15:15" x14ac:dyDescent="0.2">
      <c r="O63443" s="62"/>
    </row>
    <row r="63444" spans="15:15" x14ac:dyDescent="0.2">
      <c r="O63444" s="62"/>
    </row>
    <row r="63445" spans="15:15" x14ac:dyDescent="0.2">
      <c r="O63445" s="62"/>
    </row>
    <row r="63446" spans="15:15" x14ac:dyDescent="0.2">
      <c r="O63446" s="62"/>
    </row>
    <row r="63447" spans="15:15" x14ac:dyDescent="0.2">
      <c r="O63447" s="62"/>
    </row>
    <row r="63448" spans="15:15" x14ac:dyDescent="0.2">
      <c r="O63448" s="62"/>
    </row>
    <row r="63449" spans="15:15" x14ac:dyDescent="0.2">
      <c r="O63449" s="62"/>
    </row>
    <row r="63450" spans="15:15" x14ac:dyDescent="0.2">
      <c r="O63450" s="62"/>
    </row>
    <row r="63451" spans="15:15" x14ac:dyDescent="0.2">
      <c r="O63451" s="62"/>
    </row>
    <row r="63452" spans="15:15" x14ac:dyDescent="0.2">
      <c r="O63452" s="62"/>
    </row>
    <row r="63453" spans="15:15" x14ac:dyDescent="0.2">
      <c r="O63453" s="62"/>
    </row>
    <row r="63454" spans="15:15" x14ac:dyDescent="0.2">
      <c r="O63454" s="62"/>
    </row>
    <row r="63455" spans="15:15" x14ac:dyDescent="0.2">
      <c r="O63455" s="62"/>
    </row>
    <row r="63456" spans="15:15" x14ac:dyDescent="0.2">
      <c r="O63456" s="62"/>
    </row>
    <row r="63457" spans="15:15" x14ac:dyDescent="0.2">
      <c r="O63457" s="62"/>
    </row>
    <row r="63458" spans="15:15" x14ac:dyDescent="0.2">
      <c r="O63458" s="62"/>
    </row>
    <row r="63459" spans="15:15" x14ac:dyDescent="0.2">
      <c r="O63459" s="62"/>
    </row>
    <row r="63460" spans="15:15" x14ac:dyDescent="0.2">
      <c r="O63460" s="62"/>
    </row>
    <row r="63461" spans="15:15" x14ac:dyDescent="0.2">
      <c r="O63461" s="62"/>
    </row>
    <row r="63462" spans="15:15" x14ac:dyDescent="0.2">
      <c r="O63462" s="62"/>
    </row>
    <row r="63463" spans="15:15" x14ac:dyDescent="0.2">
      <c r="O63463" s="62"/>
    </row>
    <row r="63464" spans="15:15" x14ac:dyDescent="0.2">
      <c r="O63464" s="62"/>
    </row>
    <row r="63465" spans="15:15" x14ac:dyDescent="0.2">
      <c r="O63465" s="62"/>
    </row>
    <row r="63466" spans="15:15" x14ac:dyDescent="0.2">
      <c r="O63466" s="62"/>
    </row>
    <row r="63467" spans="15:15" x14ac:dyDescent="0.2">
      <c r="O63467" s="62"/>
    </row>
    <row r="63468" spans="15:15" x14ac:dyDescent="0.2">
      <c r="O63468" s="62"/>
    </row>
    <row r="63469" spans="15:15" x14ac:dyDescent="0.2">
      <c r="O63469" s="62"/>
    </row>
    <row r="63470" spans="15:15" x14ac:dyDescent="0.2">
      <c r="O63470" s="62"/>
    </row>
    <row r="63471" spans="15:15" x14ac:dyDescent="0.2">
      <c r="O63471" s="62"/>
    </row>
    <row r="63472" spans="15:15" x14ac:dyDescent="0.2">
      <c r="O63472" s="62"/>
    </row>
    <row r="63473" spans="15:15" x14ac:dyDescent="0.2">
      <c r="O63473" s="62"/>
    </row>
    <row r="63474" spans="15:15" x14ac:dyDescent="0.2">
      <c r="O63474" s="62"/>
    </row>
    <row r="63475" spans="15:15" x14ac:dyDescent="0.2">
      <c r="O63475" s="62"/>
    </row>
    <row r="63476" spans="15:15" x14ac:dyDescent="0.2">
      <c r="O63476" s="62"/>
    </row>
    <row r="63477" spans="15:15" x14ac:dyDescent="0.2">
      <c r="O63477" s="62"/>
    </row>
    <row r="63478" spans="15:15" x14ac:dyDescent="0.2">
      <c r="O63478" s="62"/>
    </row>
    <row r="63479" spans="15:15" x14ac:dyDescent="0.2">
      <c r="O63479" s="62"/>
    </row>
    <row r="63480" spans="15:15" x14ac:dyDescent="0.2">
      <c r="O63480" s="62"/>
    </row>
    <row r="63481" spans="15:15" x14ac:dyDescent="0.2">
      <c r="O63481" s="62"/>
    </row>
    <row r="63482" spans="15:15" x14ac:dyDescent="0.2">
      <c r="O63482" s="62"/>
    </row>
    <row r="63483" spans="15:15" x14ac:dyDescent="0.2">
      <c r="O63483" s="62"/>
    </row>
    <row r="63484" spans="15:15" x14ac:dyDescent="0.2">
      <c r="O63484" s="62"/>
    </row>
    <row r="63485" spans="15:15" x14ac:dyDescent="0.2">
      <c r="O63485" s="62"/>
    </row>
    <row r="63486" spans="15:15" x14ac:dyDescent="0.2">
      <c r="O63486" s="62"/>
    </row>
    <row r="63487" spans="15:15" x14ac:dyDescent="0.2">
      <c r="O63487" s="62"/>
    </row>
    <row r="63488" spans="15:15" x14ac:dyDescent="0.2">
      <c r="O63488" s="62"/>
    </row>
    <row r="63489" spans="15:15" x14ac:dyDescent="0.2">
      <c r="O63489" s="62"/>
    </row>
    <row r="63490" spans="15:15" x14ac:dyDescent="0.2">
      <c r="O63490" s="62"/>
    </row>
    <row r="63491" spans="15:15" x14ac:dyDescent="0.2">
      <c r="O63491" s="62"/>
    </row>
    <row r="63492" spans="15:15" x14ac:dyDescent="0.2">
      <c r="O63492" s="62"/>
    </row>
    <row r="63493" spans="15:15" x14ac:dyDescent="0.2">
      <c r="O63493" s="62"/>
    </row>
    <row r="63494" spans="15:15" x14ac:dyDescent="0.2">
      <c r="O63494" s="62"/>
    </row>
    <row r="63495" spans="15:15" x14ac:dyDescent="0.2">
      <c r="O63495" s="62"/>
    </row>
    <row r="63496" spans="15:15" x14ac:dyDescent="0.2">
      <c r="O63496" s="62"/>
    </row>
    <row r="63497" spans="15:15" x14ac:dyDescent="0.2">
      <c r="O63497" s="62"/>
    </row>
    <row r="63498" spans="15:15" x14ac:dyDescent="0.2">
      <c r="O63498" s="62"/>
    </row>
    <row r="63499" spans="15:15" x14ac:dyDescent="0.2">
      <c r="O63499" s="62"/>
    </row>
    <row r="63500" spans="15:15" x14ac:dyDescent="0.2">
      <c r="O63500" s="62"/>
    </row>
    <row r="63501" spans="15:15" x14ac:dyDescent="0.2">
      <c r="O63501" s="62"/>
    </row>
    <row r="63502" spans="15:15" x14ac:dyDescent="0.2">
      <c r="O63502" s="62"/>
    </row>
    <row r="63503" spans="15:15" x14ac:dyDescent="0.2">
      <c r="O63503" s="62"/>
    </row>
    <row r="63504" spans="15:15" x14ac:dyDescent="0.2">
      <c r="O63504" s="62"/>
    </row>
    <row r="63505" spans="15:15" x14ac:dyDescent="0.2">
      <c r="O63505" s="62"/>
    </row>
    <row r="63506" spans="15:15" x14ac:dyDescent="0.2">
      <c r="O63506" s="62"/>
    </row>
    <row r="63507" spans="15:15" x14ac:dyDescent="0.2">
      <c r="O63507" s="62"/>
    </row>
    <row r="63508" spans="15:15" x14ac:dyDescent="0.2">
      <c r="O63508" s="62"/>
    </row>
    <row r="63509" spans="15:15" x14ac:dyDescent="0.2">
      <c r="O63509" s="62"/>
    </row>
    <row r="63510" spans="15:15" x14ac:dyDescent="0.2">
      <c r="O63510" s="62"/>
    </row>
    <row r="63511" spans="15:15" x14ac:dyDescent="0.2">
      <c r="O63511" s="62"/>
    </row>
    <row r="63512" spans="15:15" x14ac:dyDescent="0.2">
      <c r="O63512" s="62"/>
    </row>
    <row r="63513" spans="15:15" x14ac:dyDescent="0.2">
      <c r="O63513" s="62"/>
    </row>
    <row r="63514" spans="15:15" x14ac:dyDescent="0.2">
      <c r="O63514" s="62"/>
    </row>
    <row r="63515" spans="15:15" x14ac:dyDescent="0.2">
      <c r="O63515" s="62"/>
    </row>
    <row r="63516" spans="15:15" x14ac:dyDescent="0.2">
      <c r="O63516" s="62"/>
    </row>
    <row r="63517" spans="15:15" x14ac:dyDescent="0.2">
      <c r="O63517" s="62"/>
    </row>
    <row r="63518" spans="15:15" x14ac:dyDescent="0.2">
      <c r="O63518" s="62"/>
    </row>
    <row r="63519" spans="15:15" x14ac:dyDescent="0.2">
      <c r="O63519" s="62"/>
    </row>
    <row r="63520" spans="15:15" x14ac:dyDescent="0.2">
      <c r="O63520" s="62"/>
    </row>
    <row r="63521" spans="15:15" x14ac:dyDescent="0.2">
      <c r="O63521" s="62"/>
    </row>
    <row r="63522" spans="15:15" x14ac:dyDescent="0.2">
      <c r="O63522" s="62"/>
    </row>
    <row r="63523" spans="15:15" x14ac:dyDescent="0.2">
      <c r="O63523" s="62"/>
    </row>
    <row r="63524" spans="15:15" x14ac:dyDescent="0.2">
      <c r="O63524" s="62"/>
    </row>
    <row r="63525" spans="15:15" x14ac:dyDescent="0.2">
      <c r="O63525" s="62"/>
    </row>
    <row r="63526" spans="15:15" x14ac:dyDescent="0.2">
      <c r="O63526" s="62"/>
    </row>
    <row r="63527" spans="15:15" x14ac:dyDescent="0.2">
      <c r="O63527" s="62"/>
    </row>
    <row r="63528" spans="15:15" x14ac:dyDescent="0.2">
      <c r="O63528" s="62"/>
    </row>
    <row r="63529" spans="15:15" x14ac:dyDescent="0.2">
      <c r="O63529" s="62"/>
    </row>
    <row r="63530" spans="15:15" x14ac:dyDescent="0.2">
      <c r="O63530" s="62"/>
    </row>
    <row r="63531" spans="15:15" x14ac:dyDescent="0.2">
      <c r="O63531" s="62"/>
    </row>
    <row r="63532" spans="15:15" x14ac:dyDescent="0.2">
      <c r="O63532" s="62"/>
    </row>
    <row r="63533" spans="15:15" x14ac:dyDescent="0.2">
      <c r="O63533" s="62"/>
    </row>
    <row r="63534" spans="15:15" x14ac:dyDescent="0.2">
      <c r="O63534" s="62"/>
    </row>
    <row r="63535" spans="15:15" x14ac:dyDescent="0.2">
      <c r="O63535" s="62"/>
    </row>
    <row r="63536" spans="15:15" x14ac:dyDescent="0.2">
      <c r="O63536" s="62"/>
    </row>
    <row r="63537" spans="15:15" x14ac:dyDescent="0.2">
      <c r="O63537" s="62"/>
    </row>
    <row r="63538" spans="15:15" x14ac:dyDescent="0.2">
      <c r="O63538" s="62"/>
    </row>
    <row r="63539" spans="15:15" x14ac:dyDescent="0.2">
      <c r="O63539" s="62"/>
    </row>
    <row r="63540" spans="15:15" x14ac:dyDescent="0.2">
      <c r="O63540" s="62"/>
    </row>
    <row r="63541" spans="15:15" x14ac:dyDescent="0.2">
      <c r="O63541" s="62"/>
    </row>
    <row r="63542" spans="15:15" x14ac:dyDescent="0.2">
      <c r="O63542" s="62"/>
    </row>
    <row r="63543" spans="15:15" x14ac:dyDescent="0.2">
      <c r="O63543" s="62"/>
    </row>
    <row r="63544" spans="15:15" x14ac:dyDescent="0.2">
      <c r="O63544" s="62"/>
    </row>
    <row r="63545" spans="15:15" x14ac:dyDescent="0.2">
      <c r="O63545" s="62"/>
    </row>
    <row r="63546" spans="15:15" x14ac:dyDescent="0.2">
      <c r="O63546" s="62"/>
    </row>
    <row r="63547" spans="15:15" x14ac:dyDescent="0.2">
      <c r="O63547" s="62"/>
    </row>
    <row r="63548" spans="15:15" x14ac:dyDescent="0.2">
      <c r="O63548" s="62"/>
    </row>
    <row r="63549" spans="15:15" x14ac:dyDescent="0.2">
      <c r="O63549" s="62"/>
    </row>
    <row r="63550" spans="15:15" x14ac:dyDescent="0.2">
      <c r="O63550" s="62"/>
    </row>
    <row r="63551" spans="15:15" x14ac:dyDescent="0.2">
      <c r="O63551" s="62"/>
    </row>
    <row r="63552" spans="15:15" x14ac:dyDescent="0.2">
      <c r="O63552" s="62"/>
    </row>
    <row r="63553" spans="15:15" x14ac:dyDescent="0.2">
      <c r="O63553" s="62"/>
    </row>
    <row r="63554" spans="15:15" x14ac:dyDescent="0.2">
      <c r="O63554" s="62"/>
    </row>
    <row r="63555" spans="15:15" x14ac:dyDescent="0.2">
      <c r="O63555" s="62"/>
    </row>
    <row r="63556" spans="15:15" x14ac:dyDescent="0.2">
      <c r="O63556" s="62"/>
    </row>
    <row r="63557" spans="15:15" x14ac:dyDescent="0.2">
      <c r="O63557" s="62"/>
    </row>
    <row r="63558" spans="15:15" x14ac:dyDescent="0.2">
      <c r="O63558" s="62"/>
    </row>
    <row r="63559" spans="15:15" x14ac:dyDescent="0.2">
      <c r="O63559" s="62"/>
    </row>
    <row r="63560" spans="15:15" x14ac:dyDescent="0.2">
      <c r="O63560" s="62"/>
    </row>
    <row r="63561" spans="15:15" x14ac:dyDescent="0.2">
      <c r="O63561" s="62"/>
    </row>
    <row r="63562" spans="15:15" x14ac:dyDescent="0.2">
      <c r="O63562" s="62"/>
    </row>
    <row r="63563" spans="15:15" x14ac:dyDescent="0.2">
      <c r="O63563" s="62"/>
    </row>
    <row r="63564" spans="15:15" x14ac:dyDescent="0.2">
      <c r="O63564" s="62"/>
    </row>
    <row r="63565" spans="15:15" x14ac:dyDescent="0.2">
      <c r="O63565" s="62"/>
    </row>
    <row r="63566" spans="15:15" x14ac:dyDescent="0.2">
      <c r="O63566" s="62"/>
    </row>
    <row r="63567" spans="15:15" x14ac:dyDescent="0.2">
      <c r="O63567" s="62"/>
    </row>
    <row r="63568" spans="15:15" x14ac:dyDescent="0.2">
      <c r="O63568" s="62"/>
    </row>
    <row r="63569" spans="15:15" x14ac:dyDescent="0.2">
      <c r="O63569" s="62"/>
    </row>
    <row r="63570" spans="15:15" x14ac:dyDescent="0.2">
      <c r="O63570" s="62"/>
    </row>
    <row r="63571" spans="15:15" x14ac:dyDescent="0.2">
      <c r="O63571" s="62"/>
    </row>
    <row r="63572" spans="15:15" x14ac:dyDescent="0.2">
      <c r="O63572" s="62"/>
    </row>
    <row r="63573" spans="15:15" x14ac:dyDescent="0.2">
      <c r="O63573" s="62"/>
    </row>
    <row r="63574" spans="15:15" x14ac:dyDescent="0.2">
      <c r="O63574" s="62"/>
    </row>
    <row r="63575" spans="15:15" x14ac:dyDescent="0.2">
      <c r="O63575" s="62"/>
    </row>
    <row r="63576" spans="15:15" x14ac:dyDescent="0.2">
      <c r="O63576" s="62"/>
    </row>
    <row r="63577" spans="15:15" x14ac:dyDescent="0.2">
      <c r="O63577" s="62"/>
    </row>
    <row r="63578" spans="15:15" x14ac:dyDescent="0.2">
      <c r="O63578" s="62"/>
    </row>
    <row r="63579" spans="15:15" x14ac:dyDescent="0.2">
      <c r="O63579" s="62"/>
    </row>
    <row r="63580" spans="15:15" x14ac:dyDescent="0.2">
      <c r="O63580" s="62"/>
    </row>
    <row r="63581" spans="15:15" x14ac:dyDescent="0.2">
      <c r="O63581" s="62"/>
    </row>
    <row r="63582" spans="15:15" x14ac:dyDescent="0.2">
      <c r="O63582" s="62"/>
    </row>
    <row r="63583" spans="15:15" x14ac:dyDescent="0.2">
      <c r="O63583" s="62"/>
    </row>
    <row r="63584" spans="15:15" x14ac:dyDescent="0.2">
      <c r="O63584" s="62"/>
    </row>
    <row r="63585" spans="15:15" x14ac:dyDescent="0.2">
      <c r="O63585" s="62"/>
    </row>
    <row r="63586" spans="15:15" x14ac:dyDescent="0.2">
      <c r="O63586" s="62"/>
    </row>
    <row r="63587" spans="15:15" x14ac:dyDescent="0.2">
      <c r="O63587" s="62"/>
    </row>
    <row r="63588" spans="15:15" x14ac:dyDescent="0.2">
      <c r="O63588" s="62"/>
    </row>
    <row r="63589" spans="15:15" x14ac:dyDescent="0.2">
      <c r="O63589" s="62"/>
    </row>
    <row r="63590" spans="15:15" x14ac:dyDescent="0.2">
      <c r="O63590" s="62"/>
    </row>
    <row r="63591" spans="15:15" x14ac:dyDescent="0.2">
      <c r="O63591" s="62"/>
    </row>
    <row r="63592" spans="15:15" x14ac:dyDescent="0.2">
      <c r="O63592" s="62"/>
    </row>
    <row r="63593" spans="15:15" x14ac:dyDescent="0.2">
      <c r="O63593" s="62"/>
    </row>
    <row r="63594" spans="15:15" x14ac:dyDescent="0.2">
      <c r="O63594" s="62"/>
    </row>
    <row r="63595" spans="15:15" x14ac:dyDescent="0.2">
      <c r="O63595" s="62"/>
    </row>
    <row r="63596" spans="15:15" x14ac:dyDescent="0.2">
      <c r="O63596" s="62"/>
    </row>
    <row r="63597" spans="15:15" x14ac:dyDescent="0.2">
      <c r="O63597" s="62"/>
    </row>
    <row r="63598" spans="15:15" x14ac:dyDescent="0.2">
      <c r="O63598" s="62"/>
    </row>
    <row r="63599" spans="15:15" x14ac:dyDescent="0.2">
      <c r="O63599" s="62"/>
    </row>
    <row r="63600" spans="15:15" x14ac:dyDescent="0.2">
      <c r="O63600" s="62"/>
    </row>
    <row r="63601" spans="15:15" x14ac:dyDescent="0.2">
      <c r="O63601" s="62"/>
    </row>
    <row r="63602" spans="15:15" x14ac:dyDescent="0.2">
      <c r="O63602" s="62"/>
    </row>
    <row r="63603" spans="15:15" x14ac:dyDescent="0.2">
      <c r="O63603" s="62"/>
    </row>
    <row r="63604" spans="15:15" x14ac:dyDescent="0.2">
      <c r="O63604" s="62"/>
    </row>
    <row r="63605" spans="15:15" x14ac:dyDescent="0.2">
      <c r="O63605" s="62"/>
    </row>
    <row r="63606" spans="15:15" x14ac:dyDescent="0.2">
      <c r="O63606" s="62"/>
    </row>
    <row r="63607" spans="15:15" x14ac:dyDescent="0.2">
      <c r="O63607" s="62"/>
    </row>
    <row r="63608" spans="15:15" x14ac:dyDescent="0.2">
      <c r="O63608" s="62"/>
    </row>
    <row r="63609" spans="15:15" x14ac:dyDescent="0.2">
      <c r="O63609" s="62"/>
    </row>
    <row r="63610" spans="15:15" x14ac:dyDescent="0.2">
      <c r="O63610" s="62"/>
    </row>
    <row r="63611" spans="15:15" x14ac:dyDescent="0.2">
      <c r="O63611" s="62"/>
    </row>
    <row r="63612" spans="15:15" x14ac:dyDescent="0.2">
      <c r="O63612" s="62"/>
    </row>
    <row r="63613" spans="15:15" x14ac:dyDescent="0.2">
      <c r="O63613" s="62"/>
    </row>
    <row r="63614" spans="15:15" x14ac:dyDescent="0.2">
      <c r="O63614" s="62"/>
    </row>
    <row r="63615" spans="15:15" x14ac:dyDescent="0.2">
      <c r="O63615" s="62"/>
    </row>
    <row r="63616" spans="15:15" x14ac:dyDescent="0.2">
      <c r="O63616" s="62"/>
    </row>
    <row r="63617" spans="15:15" x14ac:dyDescent="0.2">
      <c r="O63617" s="62"/>
    </row>
    <row r="63618" spans="15:15" x14ac:dyDescent="0.2">
      <c r="O63618" s="62"/>
    </row>
    <row r="63619" spans="15:15" x14ac:dyDescent="0.2">
      <c r="O63619" s="62"/>
    </row>
    <row r="63620" spans="15:15" x14ac:dyDescent="0.2">
      <c r="O63620" s="62"/>
    </row>
    <row r="63621" spans="15:15" x14ac:dyDescent="0.2">
      <c r="O63621" s="62"/>
    </row>
    <row r="63622" spans="15:15" x14ac:dyDescent="0.2">
      <c r="O63622" s="62"/>
    </row>
    <row r="63623" spans="15:15" x14ac:dyDescent="0.2">
      <c r="O63623" s="62"/>
    </row>
    <row r="63624" spans="15:15" x14ac:dyDescent="0.2">
      <c r="O63624" s="62"/>
    </row>
    <row r="63625" spans="15:15" x14ac:dyDescent="0.2">
      <c r="O63625" s="62"/>
    </row>
    <row r="63626" spans="15:15" x14ac:dyDescent="0.2">
      <c r="O63626" s="62"/>
    </row>
    <row r="63627" spans="15:15" x14ac:dyDescent="0.2">
      <c r="O63627" s="62"/>
    </row>
    <row r="63628" spans="15:15" x14ac:dyDescent="0.2">
      <c r="O63628" s="62"/>
    </row>
    <row r="63629" spans="15:15" x14ac:dyDescent="0.2">
      <c r="O63629" s="62"/>
    </row>
    <row r="63630" spans="15:15" x14ac:dyDescent="0.2">
      <c r="O63630" s="62"/>
    </row>
    <row r="63631" spans="15:15" x14ac:dyDescent="0.2">
      <c r="O63631" s="62"/>
    </row>
    <row r="63632" spans="15:15" x14ac:dyDescent="0.2">
      <c r="O63632" s="62"/>
    </row>
    <row r="63633" spans="15:15" x14ac:dyDescent="0.2">
      <c r="O63633" s="62"/>
    </row>
    <row r="63634" spans="15:15" x14ac:dyDescent="0.2">
      <c r="O63634" s="62"/>
    </row>
    <row r="63635" spans="15:15" x14ac:dyDescent="0.2">
      <c r="O63635" s="62"/>
    </row>
    <row r="63636" spans="15:15" x14ac:dyDescent="0.2">
      <c r="O63636" s="62"/>
    </row>
    <row r="63637" spans="15:15" x14ac:dyDescent="0.2">
      <c r="O63637" s="62"/>
    </row>
    <row r="63638" spans="15:15" x14ac:dyDescent="0.2">
      <c r="O63638" s="62"/>
    </row>
    <row r="63639" spans="15:15" x14ac:dyDescent="0.2">
      <c r="O63639" s="62"/>
    </row>
    <row r="63640" spans="15:15" x14ac:dyDescent="0.2">
      <c r="O63640" s="62"/>
    </row>
    <row r="63641" spans="15:15" x14ac:dyDescent="0.2">
      <c r="O63641" s="62"/>
    </row>
    <row r="63642" spans="15:15" x14ac:dyDescent="0.2">
      <c r="O63642" s="62"/>
    </row>
    <row r="63643" spans="15:15" x14ac:dyDescent="0.2">
      <c r="O63643" s="62"/>
    </row>
    <row r="63644" spans="15:15" x14ac:dyDescent="0.2">
      <c r="O63644" s="62"/>
    </row>
    <row r="63645" spans="15:15" x14ac:dyDescent="0.2">
      <c r="O63645" s="62"/>
    </row>
    <row r="63646" spans="15:15" x14ac:dyDescent="0.2">
      <c r="O63646" s="62"/>
    </row>
    <row r="63647" spans="15:15" x14ac:dyDescent="0.2">
      <c r="O63647" s="62"/>
    </row>
    <row r="63648" spans="15:15" x14ac:dyDescent="0.2">
      <c r="O63648" s="62"/>
    </row>
    <row r="63649" spans="15:15" x14ac:dyDescent="0.2">
      <c r="O63649" s="62"/>
    </row>
    <row r="63650" spans="15:15" x14ac:dyDescent="0.2">
      <c r="O63650" s="62"/>
    </row>
    <row r="63651" spans="15:15" x14ac:dyDescent="0.2">
      <c r="O63651" s="62"/>
    </row>
    <row r="63652" spans="15:15" x14ac:dyDescent="0.2">
      <c r="O63652" s="62"/>
    </row>
    <row r="63653" spans="15:15" x14ac:dyDescent="0.2">
      <c r="O63653" s="62"/>
    </row>
    <row r="63654" spans="15:15" x14ac:dyDescent="0.2">
      <c r="O63654" s="62"/>
    </row>
    <row r="63655" spans="15:15" x14ac:dyDescent="0.2">
      <c r="O63655" s="62"/>
    </row>
    <row r="63656" spans="15:15" x14ac:dyDescent="0.2">
      <c r="O63656" s="62"/>
    </row>
    <row r="63657" spans="15:15" x14ac:dyDescent="0.2">
      <c r="O63657" s="62"/>
    </row>
    <row r="63658" spans="15:15" x14ac:dyDescent="0.2">
      <c r="O63658" s="62"/>
    </row>
    <row r="63659" spans="15:15" x14ac:dyDescent="0.2">
      <c r="O63659" s="62"/>
    </row>
    <row r="63660" spans="15:15" x14ac:dyDescent="0.2">
      <c r="O63660" s="62"/>
    </row>
    <row r="63661" spans="15:15" x14ac:dyDescent="0.2">
      <c r="O63661" s="62"/>
    </row>
    <row r="63662" spans="15:15" x14ac:dyDescent="0.2">
      <c r="O63662" s="62"/>
    </row>
    <row r="63663" spans="15:15" x14ac:dyDescent="0.2">
      <c r="O63663" s="62"/>
    </row>
    <row r="63664" spans="15:15" x14ac:dyDescent="0.2">
      <c r="O63664" s="62"/>
    </row>
    <row r="63665" spans="15:15" x14ac:dyDescent="0.2">
      <c r="O63665" s="62"/>
    </row>
    <row r="63666" spans="15:15" x14ac:dyDescent="0.2">
      <c r="O63666" s="62"/>
    </row>
    <row r="63667" spans="15:15" x14ac:dyDescent="0.2">
      <c r="O63667" s="62"/>
    </row>
    <row r="63668" spans="15:15" x14ac:dyDescent="0.2">
      <c r="O63668" s="62"/>
    </row>
    <row r="63669" spans="15:15" x14ac:dyDescent="0.2">
      <c r="O63669" s="62"/>
    </row>
    <row r="63670" spans="15:15" x14ac:dyDescent="0.2">
      <c r="O63670" s="62"/>
    </row>
    <row r="63671" spans="15:15" x14ac:dyDescent="0.2">
      <c r="O63671" s="62"/>
    </row>
    <row r="63672" spans="15:15" x14ac:dyDescent="0.2">
      <c r="O63672" s="62"/>
    </row>
    <row r="63673" spans="15:15" x14ac:dyDescent="0.2">
      <c r="O63673" s="62"/>
    </row>
    <row r="63674" spans="15:15" x14ac:dyDescent="0.2">
      <c r="O63674" s="62"/>
    </row>
    <row r="63675" spans="15:15" x14ac:dyDescent="0.2">
      <c r="O63675" s="62"/>
    </row>
    <row r="63676" spans="15:15" x14ac:dyDescent="0.2">
      <c r="O63676" s="62"/>
    </row>
    <row r="63677" spans="15:15" x14ac:dyDescent="0.2">
      <c r="O63677" s="62"/>
    </row>
    <row r="63678" spans="15:15" x14ac:dyDescent="0.2">
      <c r="O63678" s="62"/>
    </row>
    <row r="63679" spans="15:15" x14ac:dyDescent="0.2">
      <c r="O63679" s="62"/>
    </row>
    <row r="63680" spans="15:15" x14ac:dyDescent="0.2">
      <c r="O63680" s="62"/>
    </row>
    <row r="63681" spans="15:15" x14ac:dyDescent="0.2">
      <c r="O63681" s="62"/>
    </row>
    <row r="63682" spans="15:15" x14ac:dyDescent="0.2">
      <c r="O63682" s="62"/>
    </row>
    <row r="63683" spans="15:15" x14ac:dyDescent="0.2">
      <c r="O63683" s="62"/>
    </row>
    <row r="63684" spans="15:15" x14ac:dyDescent="0.2">
      <c r="O63684" s="62"/>
    </row>
    <row r="63685" spans="15:15" x14ac:dyDescent="0.2">
      <c r="O63685" s="62"/>
    </row>
    <row r="63686" spans="15:15" x14ac:dyDescent="0.2">
      <c r="O63686" s="62"/>
    </row>
    <row r="63687" spans="15:15" x14ac:dyDescent="0.2">
      <c r="O63687" s="62"/>
    </row>
    <row r="63688" spans="15:15" x14ac:dyDescent="0.2">
      <c r="O63688" s="62"/>
    </row>
    <row r="63689" spans="15:15" x14ac:dyDescent="0.2">
      <c r="O63689" s="62"/>
    </row>
    <row r="63690" spans="15:15" x14ac:dyDescent="0.2">
      <c r="O63690" s="62"/>
    </row>
    <row r="63691" spans="15:15" x14ac:dyDescent="0.2">
      <c r="O63691" s="62"/>
    </row>
    <row r="63692" spans="15:15" x14ac:dyDescent="0.2">
      <c r="O63692" s="62"/>
    </row>
    <row r="63693" spans="15:15" x14ac:dyDescent="0.2">
      <c r="O63693" s="62"/>
    </row>
    <row r="63694" spans="15:15" x14ac:dyDescent="0.2">
      <c r="O63694" s="62"/>
    </row>
    <row r="63695" spans="15:15" x14ac:dyDescent="0.2">
      <c r="O63695" s="62"/>
    </row>
    <row r="63696" spans="15:15" x14ac:dyDescent="0.2">
      <c r="O63696" s="62"/>
    </row>
    <row r="63697" spans="15:15" x14ac:dyDescent="0.2">
      <c r="O63697" s="62"/>
    </row>
    <row r="63698" spans="15:15" x14ac:dyDescent="0.2">
      <c r="O63698" s="62"/>
    </row>
    <row r="63699" spans="15:15" x14ac:dyDescent="0.2">
      <c r="O63699" s="62"/>
    </row>
    <row r="63700" spans="15:15" x14ac:dyDescent="0.2">
      <c r="O63700" s="62"/>
    </row>
    <row r="63701" spans="15:15" x14ac:dyDescent="0.2">
      <c r="O63701" s="62"/>
    </row>
    <row r="63702" spans="15:15" x14ac:dyDescent="0.2">
      <c r="O63702" s="62"/>
    </row>
    <row r="63703" spans="15:15" x14ac:dyDescent="0.2">
      <c r="O63703" s="62"/>
    </row>
    <row r="63704" spans="15:15" x14ac:dyDescent="0.2">
      <c r="O63704" s="62"/>
    </row>
    <row r="63705" spans="15:15" x14ac:dyDescent="0.2">
      <c r="O63705" s="62"/>
    </row>
    <row r="63706" spans="15:15" x14ac:dyDescent="0.2">
      <c r="O63706" s="62"/>
    </row>
    <row r="63707" spans="15:15" x14ac:dyDescent="0.2">
      <c r="O63707" s="62"/>
    </row>
    <row r="63708" spans="15:15" x14ac:dyDescent="0.2">
      <c r="O63708" s="62"/>
    </row>
    <row r="63709" spans="15:15" x14ac:dyDescent="0.2">
      <c r="O63709" s="62"/>
    </row>
    <row r="63710" spans="15:15" x14ac:dyDescent="0.2">
      <c r="O63710" s="62"/>
    </row>
    <row r="63711" spans="15:15" x14ac:dyDescent="0.2">
      <c r="O63711" s="62"/>
    </row>
    <row r="63712" spans="15:15" x14ac:dyDescent="0.2">
      <c r="O63712" s="62"/>
    </row>
    <row r="63713" spans="15:15" x14ac:dyDescent="0.2">
      <c r="O63713" s="62"/>
    </row>
    <row r="63714" spans="15:15" x14ac:dyDescent="0.2">
      <c r="O63714" s="62"/>
    </row>
    <row r="63715" spans="15:15" x14ac:dyDescent="0.2">
      <c r="O63715" s="62"/>
    </row>
    <row r="63716" spans="15:15" x14ac:dyDescent="0.2">
      <c r="O63716" s="62"/>
    </row>
    <row r="63717" spans="15:15" x14ac:dyDescent="0.2">
      <c r="O63717" s="62"/>
    </row>
    <row r="63718" spans="15:15" x14ac:dyDescent="0.2">
      <c r="O63718" s="62"/>
    </row>
    <row r="63719" spans="15:15" x14ac:dyDescent="0.2">
      <c r="O63719" s="62"/>
    </row>
    <row r="63720" spans="15:15" x14ac:dyDescent="0.2">
      <c r="O63720" s="62"/>
    </row>
    <row r="63721" spans="15:15" x14ac:dyDescent="0.2">
      <c r="O63721" s="62"/>
    </row>
    <row r="63722" spans="15:15" x14ac:dyDescent="0.2">
      <c r="O63722" s="62"/>
    </row>
    <row r="63723" spans="15:15" x14ac:dyDescent="0.2">
      <c r="O63723" s="62"/>
    </row>
    <row r="63724" spans="15:15" x14ac:dyDescent="0.2">
      <c r="O63724" s="62"/>
    </row>
    <row r="63725" spans="15:15" x14ac:dyDescent="0.2">
      <c r="O63725" s="62"/>
    </row>
    <row r="63726" spans="15:15" x14ac:dyDescent="0.2">
      <c r="O63726" s="62"/>
    </row>
    <row r="63727" spans="15:15" x14ac:dyDescent="0.2">
      <c r="O63727" s="62"/>
    </row>
    <row r="63728" spans="15:15" x14ac:dyDescent="0.2">
      <c r="O63728" s="62"/>
    </row>
    <row r="63729" spans="15:15" x14ac:dyDescent="0.2">
      <c r="O63729" s="62"/>
    </row>
    <row r="63730" spans="15:15" x14ac:dyDescent="0.2">
      <c r="O63730" s="62"/>
    </row>
    <row r="63731" spans="15:15" x14ac:dyDescent="0.2">
      <c r="O63731" s="62"/>
    </row>
    <row r="63732" spans="15:15" x14ac:dyDescent="0.2">
      <c r="O63732" s="62"/>
    </row>
    <row r="63733" spans="15:15" x14ac:dyDescent="0.2">
      <c r="O63733" s="62"/>
    </row>
    <row r="63734" spans="15:15" x14ac:dyDescent="0.2">
      <c r="O63734" s="62"/>
    </row>
    <row r="63735" spans="15:15" x14ac:dyDescent="0.2">
      <c r="O63735" s="62"/>
    </row>
    <row r="63736" spans="15:15" x14ac:dyDescent="0.2">
      <c r="O63736" s="62"/>
    </row>
    <row r="63737" spans="15:15" x14ac:dyDescent="0.2">
      <c r="O63737" s="62"/>
    </row>
    <row r="63738" spans="15:15" x14ac:dyDescent="0.2">
      <c r="O63738" s="62"/>
    </row>
    <row r="63739" spans="15:15" x14ac:dyDescent="0.2">
      <c r="O63739" s="62"/>
    </row>
    <row r="63740" spans="15:15" x14ac:dyDescent="0.2">
      <c r="O63740" s="62"/>
    </row>
    <row r="63741" spans="15:15" x14ac:dyDescent="0.2">
      <c r="O63741" s="62"/>
    </row>
    <row r="63742" spans="15:15" x14ac:dyDescent="0.2">
      <c r="O63742" s="62"/>
    </row>
    <row r="63743" spans="15:15" x14ac:dyDescent="0.2">
      <c r="O63743" s="62"/>
    </row>
    <row r="63744" spans="15:15" x14ac:dyDescent="0.2">
      <c r="O63744" s="62"/>
    </row>
    <row r="63745" spans="15:15" x14ac:dyDescent="0.2">
      <c r="O63745" s="62"/>
    </row>
    <row r="63746" spans="15:15" x14ac:dyDescent="0.2">
      <c r="O63746" s="62"/>
    </row>
    <row r="63747" spans="15:15" x14ac:dyDescent="0.2">
      <c r="O63747" s="62"/>
    </row>
    <row r="63748" spans="15:15" x14ac:dyDescent="0.2">
      <c r="O63748" s="62"/>
    </row>
    <row r="63749" spans="15:15" x14ac:dyDescent="0.2">
      <c r="O63749" s="62"/>
    </row>
    <row r="63750" spans="15:15" x14ac:dyDescent="0.2">
      <c r="O63750" s="62"/>
    </row>
    <row r="63751" spans="15:15" x14ac:dyDescent="0.2">
      <c r="O63751" s="62"/>
    </row>
    <row r="63752" spans="15:15" x14ac:dyDescent="0.2">
      <c r="O63752" s="62"/>
    </row>
    <row r="63753" spans="15:15" x14ac:dyDescent="0.2">
      <c r="O63753" s="62"/>
    </row>
    <row r="63754" spans="15:15" x14ac:dyDescent="0.2">
      <c r="O63754" s="62"/>
    </row>
    <row r="63755" spans="15:15" x14ac:dyDescent="0.2">
      <c r="O63755" s="62"/>
    </row>
    <row r="63756" spans="15:15" x14ac:dyDescent="0.2">
      <c r="O63756" s="62"/>
    </row>
    <row r="63757" spans="15:15" x14ac:dyDescent="0.2">
      <c r="O63757" s="62"/>
    </row>
    <row r="63758" spans="15:15" x14ac:dyDescent="0.2">
      <c r="O63758" s="62"/>
    </row>
    <row r="63759" spans="15:15" x14ac:dyDescent="0.2">
      <c r="O63759" s="62"/>
    </row>
    <row r="63760" spans="15:15" x14ac:dyDescent="0.2">
      <c r="O63760" s="62"/>
    </row>
    <row r="63761" spans="15:15" x14ac:dyDescent="0.2">
      <c r="O63761" s="62"/>
    </row>
    <row r="63762" spans="15:15" x14ac:dyDescent="0.2">
      <c r="O63762" s="62"/>
    </row>
    <row r="63763" spans="15:15" x14ac:dyDescent="0.2">
      <c r="O63763" s="62"/>
    </row>
    <row r="63764" spans="15:15" x14ac:dyDescent="0.2">
      <c r="O63764" s="62"/>
    </row>
    <row r="63765" spans="15:15" x14ac:dyDescent="0.2">
      <c r="O63765" s="62"/>
    </row>
    <row r="63766" spans="15:15" x14ac:dyDescent="0.2">
      <c r="O63766" s="62"/>
    </row>
    <row r="63767" spans="15:15" x14ac:dyDescent="0.2">
      <c r="O63767" s="62"/>
    </row>
    <row r="63768" spans="15:15" x14ac:dyDescent="0.2">
      <c r="O63768" s="62"/>
    </row>
    <row r="63769" spans="15:15" x14ac:dyDescent="0.2">
      <c r="O63769" s="62"/>
    </row>
    <row r="63770" spans="15:15" x14ac:dyDescent="0.2">
      <c r="O63770" s="62"/>
    </row>
    <row r="63771" spans="15:15" x14ac:dyDescent="0.2">
      <c r="O63771" s="62"/>
    </row>
    <row r="63772" spans="15:15" x14ac:dyDescent="0.2">
      <c r="O63772" s="62"/>
    </row>
    <row r="63773" spans="15:15" x14ac:dyDescent="0.2">
      <c r="O63773" s="62"/>
    </row>
    <row r="63774" spans="15:15" x14ac:dyDescent="0.2">
      <c r="O63774" s="62"/>
    </row>
    <row r="63775" spans="15:15" x14ac:dyDescent="0.2">
      <c r="O63775" s="62"/>
    </row>
    <row r="63776" spans="15:15" x14ac:dyDescent="0.2">
      <c r="O63776" s="62"/>
    </row>
    <row r="63777" spans="15:15" x14ac:dyDescent="0.2">
      <c r="O63777" s="62"/>
    </row>
    <row r="63778" spans="15:15" x14ac:dyDescent="0.2">
      <c r="O63778" s="62"/>
    </row>
    <row r="63779" spans="15:15" x14ac:dyDescent="0.2">
      <c r="O63779" s="62"/>
    </row>
    <row r="63780" spans="15:15" x14ac:dyDescent="0.2">
      <c r="O63780" s="62"/>
    </row>
    <row r="63781" spans="15:15" x14ac:dyDescent="0.2">
      <c r="O63781" s="62"/>
    </row>
    <row r="63782" spans="15:15" x14ac:dyDescent="0.2">
      <c r="O63782" s="62"/>
    </row>
    <row r="63783" spans="15:15" x14ac:dyDescent="0.2">
      <c r="O63783" s="62"/>
    </row>
    <row r="63784" spans="15:15" x14ac:dyDescent="0.2">
      <c r="O63784" s="62"/>
    </row>
    <row r="63785" spans="15:15" x14ac:dyDescent="0.2">
      <c r="O63785" s="62"/>
    </row>
    <row r="63786" spans="15:15" x14ac:dyDescent="0.2">
      <c r="O63786" s="62"/>
    </row>
    <row r="63787" spans="15:15" x14ac:dyDescent="0.2">
      <c r="O63787" s="62"/>
    </row>
    <row r="63788" spans="15:15" x14ac:dyDescent="0.2">
      <c r="O63788" s="62"/>
    </row>
    <row r="63789" spans="15:15" x14ac:dyDescent="0.2">
      <c r="O63789" s="62"/>
    </row>
    <row r="63790" spans="15:15" x14ac:dyDescent="0.2">
      <c r="O63790" s="62"/>
    </row>
    <row r="63791" spans="15:15" x14ac:dyDescent="0.2">
      <c r="O63791" s="62"/>
    </row>
    <row r="63792" spans="15:15" x14ac:dyDescent="0.2">
      <c r="O63792" s="62"/>
    </row>
    <row r="63793" spans="15:15" x14ac:dyDescent="0.2">
      <c r="O63793" s="62"/>
    </row>
    <row r="63794" spans="15:15" x14ac:dyDescent="0.2">
      <c r="O63794" s="62"/>
    </row>
    <row r="63795" spans="15:15" x14ac:dyDescent="0.2">
      <c r="O63795" s="62"/>
    </row>
    <row r="63796" spans="15:15" x14ac:dyDescent="0.2">
      <c r="O63796" s="62"/>
    </row>
    <row r="63797" spans="15:15" x14ac:dyDescent="0.2">
      <c r="O63797" s="62"/>
    </row>
    <row r="63798" spans="15:15" x14ac:dyDescent="0.2">
      <c r="O63798" s="62"/>
    </row>
    <row r="63799" spans="15:15" x14ac:dyDescent="0.2">
      <c r="O63799" s="62"/>
    </row>
    <row r="63800" spans="15:15" x14ac:dyDescent="0.2">
      <c r="O63800" s="62"/>
    </row>
    <row r="63801" spans="15:15" x14ac:dyDescent="0.2">
      <c r="O63801" s="62"/>
    </row>
    <row r="63802" spans="15:15" x14ac:dyDescent="0.2">
      <c r="O63802" s="62"/>
    </row>
    <row r="63803" spans="15:15" x14ac:dyDescent="0.2">
      <c r="O63803" s="62"/>
    </row>
    <row r="63804" spans="15:15" x14ac:dyDescent="0.2">
      <c r="O63804" s="62"/>
    </row>
    <row r="63805" spans="15:15" x14ac:dyDescent="0.2">
      <c r="O63805" s="62"/>
    </row>
    <row r="63806" spans="15:15" x14ac:dyDescent="0.2">
      <c r="O63806" s="62"/>
    </row>
    <row r="63807" spans="15:15" x14ac:dyDescent="0.2">
      <c r="O63807" s="62"/>
    </row>
    <row r="63808" spans="15:15" x14ac:dyDescent="0.2">
      <c r="O63808" s="62"/>
    </row>
    <row r="63809" spans="15:15" x14ac:dyDescent="0.2">
      <c r="O63809" s="62"/>
    </row>
    <row r="63810" spans="15:15" x14ac:dyDescent="0.2">
      <c r="O63810" s="62"/>
    </row>
    <row r="63811" spans="15:15" x14ac:dyDescent="0.2">
      <c r="O63811" s="62"/>
    </row>
    <row r="63812" spans="15:15" x14ac:dyDescent="0.2">
      <c r="O63812" s="62"/>
    </row>
    <row r="63813" spans="15:15" x14ac:dyDescent="0.2">
      <c r="O63813" s="62"/>
    </row>
    <row r="63814" spans="15:15" x14ac:dyDescent="0.2">
      <c r="O63814" s="62"/>
    </row>
    <row r="63815" spans="15:15" x14ac:dyDescent="0.2">
      <c r="O63815" s="62"/>
    </row>
    <row r="63816" spans="15:15" x14ac:dyDescent="0.2">
      <c r="O63816" s="62"/>
    </row>
    <row r="63817" spans="15:15" x14ac:dyDescent="0.2">
      <c r="O63817" s="62"/>
    </row>
    <row r="63818" spans="15:15" x14ac:dyDescent="0.2">
      <c r="O63818" s="62"/>
    </row>
    <row r="63819" spans="15:15" x14ac:dyDescent="0.2">
      <c r="O63819" s="62"/>
    </row>
    <row r="63820" spans="15:15" x14ac:dyDescent="0.2">
      <c r="O63820" s="62"/>
    </row>
    <row r="63821" spans="15:15" x14ac:dyDescent="0.2">
      <c r="O63821" s="62"/>
    </row>
    <row r="63822" spans="15:15" x14ac:dyDescent="0.2">
      <c r="O63822" s="62"/>
    </row>
    <row r="63823" spans="15:15" x14ac:dyDescent="0.2">
      <c r="O63823" s="62"/>
    </row>
    <row r="63824" spans="15:15" x14ac:dyDescent="0.2">
      <c r="O63824" s="62"/>
    </row>
    <row r="63825" spans="15:15" x14ac:dyDescent="0.2">
      <c r="O63825" s="62"/>
    </row>
    <row r="63826" spans="15:15" x14ac:dyDescent="0.2">
      <c r="O63826" s="62"/>
    </row>
    <row r="63827" spans="15:15" x14ac:dyDescent="0.2">
      <c r="O63827" s="62"/>
    </row>
    <row r="63828" spans="15:15" x14ac:dyDescent="0.2">
      <c r="O63828" s="62"/>
    </row>
    <row r="63829" spans="15:15" x14ac:dyDescent="0.2">
      <c r="O63829" s="62"/>
    </row>
    <row r="63830" spans="15:15" x14ac:dyDescent="0.2">
      <c r="O63830" s="62"/>
    </row>
    <row r="63831" spans="15:15" x14ac:dyDescent="0.2">
      <c r="O63831" s="62"/>
    </row>
    <row r="63832" spans="15:15" x14ac:dyDescent="0.2">
      <c r="O63832" s="62"/>
    </row>
    <row r="63833" spans="15:15" x14ac:dyDescent="0.2">
      <c r="O63833" s="62"/>
    </row>
    <row r="63834" spans="15:15" x14ac:dyDescent="0.2">
      <c r="O63834" s="62"/>
    </row>
    <row r="63835" spans="15:15" x14ac:dyDescent="0.2">
      <c r="O63835" s="62"/>
    </row>
    <row r="63836" spans="15:15" x14ac:dyDescent="0.2">
      <c r="O63836" s="62"/>
    </row>
    <row r="63837" spans="15:15" x14ac:dyDescent="0.2">
      <c r="O63837" s="62"/>
    </row>
    <row r="63838" spans="15:15" x14ac:dyDescent="0.2">
      <c r="O63838" s="62"/>
    </row>
    <row r="63839" spans="15:15" x14ac:dyDescent="0.2">
      <c r="O63839" s="62"/>
    </row>
    <row r="63840" spans="15:15" x14ac:dyDescent="0.2">
      <c r="O63840" s="62"/>
    </row>
    <row r="63841" spans="15:15" x14ac:dyDescent="0.2">
      <c r="O63841" s="62"/>
    </row>
    <row r="63842" spans="15:15" x14ac:dyDescent="0.2">
      <c r="O63842" s="62"/>
    </row>
    <row r="63843" spans="15:15" x14ac:dyDescent="0.2">
      <c r="O63843" s="62"/>
    </row>
    <row r="63844" spans="15:15" x14ac:dyDescent="0.2">
      <c r="O63844" s="62"/>
    </row>
    <row r="63845" spans="15:15" x14ac:dyDescent="0.2">
      <c r="O63845" s="62"/>
    </row>
    <row r="63846" spans="15:15" x14ac:dyDescent="0.2">
      <c r="O63846" s="62"/>
    </row>
    <row r="63847" spans="15:15" x14ac:dyDescent="0.2">
      <c r="O63847" s="62"/>
    </row>
    <row r="63848" spans="15:15" x14ac:dyDescent="0.2">
      <c r="O63848" s="62"/>
    </row>
    <row r="63849" spans="15:15" x14ac:dyDescent="0.2">
      <c r="O63849" s="62"/>
    </row>
    <row r="63850" spans="15:15" x14ac:dyDescent="0.2">
      <c r="O63850" s="62"/>
    </row>
    <row r="63851" spans="15:15" x14ac:dyDescent="0.2">
      <c r="O63851" s="62"/>
    </row>
    <row r="63852" spans="15:15" x14ac:dyDescent="0.2">
      <c r="O63852" s="62"/>
    </row>
    <row r="63853" spans="15:15" x14ac:dyDescent="0.2">
      <c r="O63853" s="62"/>
    </row>
    <row r="63854" spans="15:15" x14ac:dyDescent="0.2">
      <c r="O63854" s="62"/>
    </row>
    <row r="63855" spans="15:15" x14ac:dyDescent="0.2">
      <c r="O63855" s="62"/>
    </row>
    <row r="63856" spans="15:15" x14ac:dyDescent="0.2">
      <c r="O63856" s="62"/>
    </row>
    <row r="63857" spans="15:15" x14ac:dyDescent="0.2">
      <c r="O63857" s="62"/>
    </row>
    <row r="63858" spans="15:15" x14ac:dyDescent="0.2">
      <c r="O63858" s="62"/>
    </row>
    <row r="63859" spans="15:15" x14ac:dyDescent="0.2">
      <c r="O63859" s="62"/>
    </row>
    <row r="63860" spans="15:15" x14ac:dyDescent="0.2">
      <c r="O63860" s="62"/>
    </row>
    <row r="63861" spans="15:15" x14ac:dyDescent="0.2">
      <c r="O63861" s="62"/>
    </row>
    <row r="63862" spans="15:15" x14ac:dyDescent="0.2">
      <c r="O63862" s="62"/>
    </row>
    <row r="63863" spans="15:15" x14ac:dyDescent="0.2">
      <c r="O63863" s="62"/>
    </row>
    <row r="63864" spans="15:15" x14ac:dyDescent="0.2">
      <c r="O63864" s="62"/>
    </row>
    <row r="63865" spans="15:15" x14ac:dyDescent="0.2">
      <c r="O63865" s="62"/>
    </row>
    <row r="63866" spans="15:15" x14ac:dyDescent="0.2">
      <c r="O63866" s="62"/>
    </row>
    <row r="63867" spans="15:15" x14ac:dyDescent="0.2">
      <c r="O63867" s="62"/>
    </row>
    <row r="63868" spans="15:15" x14ac:dyDescent="0.2">
      <c r="O63868" s="62"/>
    </row>
    <row r="63869" spans="15:15" x14ac:dyDescent="0.2">
      <c r="O63869" s="62"/>
    </row>
    <row r="63870" spans="15:15" x14ac:dyDescent="0.2">
      <c r="O63870" s="62"/>
    </row>
    <row r="63871" spans="15:15" x14ac:dyDescent="0.2">
      <c r="O63871" s="62"/>
    </row>
    <row r="63872" spans="15:15" x14ac:dyDescent="0.2">
      <c r="O63872" s="62"/>
    </row>
    <row r="63873" spans="15:15" x14ac:dyDescent="0.2">
      <c r="O63873" s="62"/>
    </row>
    <row r="63874" spans="15:15" x14ac:dyDescent="0.2">
      <c r="O63874" s="62"/>
    </row>
    <row r="63875" spans="15:15" x14ac:dyDescent="0.2">
      <c r="O63875" s="62"/>
    </row>
    <row r="63876" spans="15:15" x14ac:dyDescent="0.2">
      <c r="O63876" s="62"/>
    </row>
    <row r="63877" spans="15:15" x14ac:dyDescent="0.2">
      <c r="O63877" s="62"/>
    </row>
    <row r="63878" spans="15:15" x14ac:dyDescent="0.2">
      <c r="O63878" s="62"/>
    </row>
    <row r="63879" spans="15:15" x14ac:dyDescent="0.2">
      <c r="O63879" s="62"/>
    </row>
    <row r="63880" spans="15:15" x14ac:dyDescent="0.2">
      <c r="O63880" s="62"/>
    </row>
    <row r="63881" spans="15:15" x14ac:dyDescent="0.2">
      <c r="O63881" s="62"/>
    </row>
    <row r="63882" spans="15:15" x14ac:dyDescent="0.2">
      <c r="O63882" s="62"/>
    </row>
    <row r="63883" spans="15:15" x14ac:dyDescent="0.2">
      <c r="O63883" s="62"/>
    </row>
    <row r="63884" spans="15:15" x14ac:dyDescent="0.2">
      <c r="O63884" s="62"/>
    </row>
    <row r="63885" spans="15:15" x14ac:dyDescent="0.2">
      <c r="O63885" s="62"/>
    </row>
    <row r="63886" spans="15:15" x14ac:dyDescent="0.2">
      <c r="O63886" s="62"/>
    </row>
    <row r="63887" spans="15:15" x14ac:dyDescent="0.2">
      <c r="O63887" s="62"/>
    </row>
    <row r="63888" spans="15:15" x14ac:dyDescent="0.2">
      <c r="O63888" s="62"/>
    </row>
    <row r="63889" spans="15:15" x14ac:dyDescent="0.2">
      <c r="O63889" s="62"/>
    </row>
    <row r="63890" spans="15:15" x14ac:dyDescent="0.2">
      <c r="O63890" s="62"/>
    </row>
    <row r="63891" spans="15:15" x14ac:dyDescent="0.2">
      <c r="O63891" s="62"/>
    </row>
    <row r="63892" spans="15:15" x14ac:dyDescent="0.2">
      <c r="O63892" s="62"/>
    </row>
    <row r="63893" spans="15:15" x14ac:dyDescent="0.2">
      <c r="O63893" s="62"/>
    </row>
    <row r="63894" spans="15:15" x14ac:dyDescent="0.2">
      <c r="O63894" s="62"/>
    </row>
    <row r="63895" spans="15:15" x14ac:dyDescent="0.2">
      <c r="O63895" s="62"/>
    </row>
    <row r="63896" spans="15:15" x14ac:dyDescent="0.2">
      <c r="O63896" s="62"/>
    </row>
    <row r="63897" spans="15:15" x14ac:dyDescent="0.2">
      <c r="O63897" s="62"/>
    </row>
    <row r="63898" spans="15:15" x14ac:dyDescent="0.2">
      <c r="O63898" s="62"/>
    </row>
    <row r="63899" spans="15:15" x14ac:dyDescent="0.2">
      <c r="O63899" s="62"/>
    </row>
    <row r="63900" spans="15:15" x14ac:dyDescent="0.2">
      <c r="O63900" s="62"/>
    </row>
    <row r="63901" spans="15:15" x14ac:dyDescent="0.2">
      <c r="O63901" s="62"/>
    </row>
    <row r="63902" spans="15:15" x14ac:dyDescent="0.2">
      <c r="O63902" s="62"/>
    </row>
    <row r="63903" spans="15:15" x14ac:dyDescent="0.2">
      <c r="O63903" s="62"/>
    </row>
    <row r="63904" spans="15:15" x14ac:dyDescent="0.2">
      <c r="O63904" s="62"/>
    </row>
    <row r="63905" spans="15:15" x14ac:dyDescent="0.2">
      <c r="O63905" s="62"/>
    </row>
    <row r="63906" spans="15:15" x14ac:dyDescent="0.2">
      <c r="O63906" s="62"/>
    </row>
    <row r="63907" spans="15:15" x14ac:dyDescent="0.2">
      <c r="O63907" s="62"/>
    </row>
    <row r="63908" spans="15:15" x14ac:dyDescent="0.2">
      <c r="O63908" s="62"/>
    </row>
    <row r="63909" spans="15:15" x14ac:dyDescent="0.2">
      <c r="O63909" s="62"/>
    </row>
    <row r="63910" spans="15:15" x14ac:dyDescent="0.2">
      <c r="O63910" s="62"/>
    </row>
    <row r="63911" spans="15:15" x14ac:dyDescent="0.2">
      <c r="O63911" s="62"/>
    </row>
    <row r="63912" spans="15:15" x14ac:dyDescent="0.2">
      <c r="O63912" s="62"/>
    </row>
    <row r="63913" spans="15:15" x14ac:dyDescent="0.2">
      <c r="O63913" s="62"/>
    </row>
    <row r="63914" spans="15:15" x14ac:dyDescent="0.2">
      <c r="O63914" s="62"/>
    </row>
    <row r="63915" spans="15:15" x14ac:dyDescent="0.2">
      <c r="O63915" s="62"/>
    </row>
    <row r="63916" spans="15:15" x14ac:dyDescent="0.2">
      <c r="O63916" s="62"/>
    </row>
    <row r="63917" spans="15:15" x14ac:dyDescent="0.2">
      <c r="O63917" s="62"/>
    </row>
    <row r="63918" spans="15:15" x14ac:dyDescent="0.2">
      <c r="O63918" s="62"/>
    </row>
    <row r="63919" spans="15:15" x14ac:dyDescent="0.2">
      <c r="O63919" s="62"/>
    </row>
    <row r="63920" spans="15:15" x14ac:dyDescent="0.2">
      <c r="O63920" s="62"/>
    </row>
    <row r="63921" spans="15:15" x14ac:dyDescent="0.2">
      <c r="O63921" s="62"/>
    </row>
    <row r="63922" spans="15:15" x14ac:dyDescent="0.2">
      <c r="O63922" s="62"/>
    </row>
    <row r="63923" spans="15:15" x14ac:dyDescent="0.2">
      <c r="O63923" s="62"/>
    </row>
    <row r="63924" spans="15:15" x14ac:dyDescent="0.2">
      <c r="O63924" s="62"/>
    </row>
    <row r="63925" spans="15:15" x14ac:dyDescent="0.2">
      <c r="O63925" s="62"/>
    </row>
    <row r="63926" spans="15:15" x14ac:dyDescent="0.2">
      <c r="O63926" s="62"/>
    </row>
    <row r="63927" spans="15:15" x14ac:dyDescent="0.2">
      <c r="O63927" s="62"/>
    </row>
    <row r="63928" spans="15:15" x14ac:dyDescent="0.2">
      <c r="O63928" s="62"/>
    </row>
    <row r="63929" spans="15:15" x14ac:dyDescent="0.2">
      <c r="O63929" s="62"/>
    </row>
    <row r="63930" spans="15:15" x14ac:dyDescent="0.2">
      <c r="O63930" s="62"/>
    </row>
    <row r="63931" spans="15:15" x14ac:dyDescent="0.2">
      <c r="O63931" s="62"/>
    </row>
    <row r="63932" spans="15:15" x14ac:dyDescent="0.2">
      <c r="O63932" s="62"/>
    </row>
    <row r="63933" spans="15:15" x14ac:dyDescent="0.2">
      <c r="O63933" s="62"/>
    </row>
    <row r="63934" spans="15:15" x14ac:dyDescent="0.2">
      <c r="O63934" s="62"/>
    </row>
    <row r="63935" spans="15:15" x14ac:dyDescent="0.2">
      <c r="O63935" s="62"/>
    </row>
    <row r="63936" spans="15:15" x14ac:dyDescent="0.2">
      <c r="O63936" s="62"/>
    </row>
    <row r="63937" spans="15:15" x14ac:dyDescent="0.2">
      <c r="O63937" s="62"/>
    </row>
    <row r="63938" spans="15:15" x14ac:dyDescent="0.2">
      <c r="O63938" s="62"/>
    </row>
    <row r="63939" spans="15:15" x14ac:dyDescent="0.2">
      <c r="O63939" s="62"/>
    </row>
    <row r="63940" spans="15:15" x14ac:dyDescent="0.2">
      <c r="O63940" s="62"/>
    </row>
    <row r="63941" spans="15:15" x14ac:dyDescent="0.2">
      <c r="O63941" s="62"/>
    </row>
    <row r="63942" spans="15:15" x14ac:dyDescent="0.2">
      <c r="O63942" s="62"/>
    </row>
    <row r="63943" spans="15:15" x14ac:dyDescent="0.2">
      <c r="O63943" s="62"/>
    </row>
    <row r="63944" spans="15:15" x14ac:dyDescent="0.2">
      <c r="O63944" s="62"/>
    </row>
    <row r="63945" spans="15:15" x14ac:dyDescent="0.2">
      <c r="O63945" s="62"/>
    </row>
    <row r="63946" spans="15:15" x14ac:dyDescent="0.2">
      <c r="O63946" s="62"/>
    </row>
    <row r="63947" spans="15:15" x14ac:dyDescent="0.2">
      <c r="O63947" s="62"/>
    </row>
    <row r="63948" spans="15:15" x14ac:dyDescent="0.2">
      <c r="O63948" s="62"/>
    </row>
    <row r="63949" spans="15:15" x14ac:dyDescent="0.2">
      <c r="O63949" s="62"/>
    </row>
    <row r="63950" spans="15:15" x14ac:dyDescent="0.2">
      <c r="O63950" s="62"/>
    </row>
    <row r="63951" spans="15:15" x14ac:dyDescent="0.2">
      <c r="O63951" s="62"/>
    </row>
    <row r="63952" spans="15:15" x14ac:dyDescent="0.2">
      <c r="O63952" s="62"/>
    </row>
    <row r="63953" spans="15:15" x14ac:dyDescent="0.2">
      <c r="O63953" s="62"/>
    </row>
    <row r="63954" spans="15:15" x14ac:dyDescent="0.2">
      <c r="O63954" s="62"/>
    </row>
    <row r="63955" spans="15:15" x14ac:dyDescent="0.2">
      <c r="O63955" s="62"/>
    </row>
    <row r="63956" spans="15:15" x14ac:dyDescent="0.2">
      <c r="O63956" s="62"/>
    </row>
    <row r="63957" spans="15:15" x14ac:dyDescent="0.2">
      <c r="O63957" s="62"/>
    </row>
    <row r="63958" spans="15:15" x14ac:dyDescent="0.2">
      <c r="O63958" s="62"/>
    </row>
    <row r="63959" spans="15:15" x14ac:dyDescent="0.2">
      <c r="O63959" s="62"/>
    </row>
    <row r="63960" spans="15:15" x14ac:dyDescent="0.2">
      <c r="O63960" s="62"/>
    </row>
    <row r="63961" spans="15:15" x14ac:dyDescent="0.2">
      <c r="O63961" s="62"/>
    </row>
    <row r="63962" spans="15:15" x14ac:dyDescent="0.2">
      <c r="O63962" s="62"/>
    </row>
    <row r="63963" spans="15:15" x14ac:dyDescent="0.2">
      <c r="O63963" s="62"/>
    </row>
    <row r="63964" spans="15:15" x14ac:dyDescent="0.2">
      <c r="O63964" s="62"/>
    </row>
    <row r="63965" spans="15:15" x14ac:dyDescent="0.2">
      <c r="O63965" s="62"/>
    </row>
    <row r="63966" spans="15:15" x14ac:dyDescent="0.2">
      <c r="O63966" s="62"/>
    </row>
    <row r="63967" spans="15:15" x14ac:dyDescent="0.2">
      <c r="O63967" s="62"/>
    </row>
    <row r="63968" spans="15:15" x14ac:dyDescent="0.2">
      <c r="O63968" s="62"/>
    </row>
    <row r="63969" spans="15:15" x14ac:dyDescent="0.2">
      <c r="O63969" s="62"/>
    </row>
    <row r="63970" spans="15:15" x14ac:dyDescent="0.2">
      <c r="O63970" s="62"/>
    </row>
    <row r="63971" spans="15:15" x14ac:dyDescent="0.2">
      <c r="O63971" s="62"/>
    </row>
    <row r="63972" spans="15:15" x14ac:dyDescent="0.2">
      <c r="O63972" s="62"/>
    </row>
    <row r="63973" spans="15:15" x14ac:dyDescent="0.2">
      <c r="O63973" s="62"/>
    </row>
    <row r="63974" spans="15:15" x14ac:dyDescent="0.2">
      <c r="O63974" s="62"/>
    </row>
    <row r="63975" spans="15:15" x14ac:dyDescent="0.2">
      <c r="O63975" s="62"/>
    </row>
    <row r="63976" spans="15:15" x14ac:dyDescent="0.2">
      <c r="O63976" s="62"/>
    </row>
    <row r="63977" spans="15:15" x14ac:dyDescent="0.2">
      <c r="O63977" s="62"/>
    </row>
    <row r="63978" spans="15:15" x14ac:dyDescent="0.2">
      <c r="O63978" s="62"/>
    </row>
    <row r="63979" spans="15:15" x14ac:dyDescent="0.2">
      <c r="O63979" s="62"/>
    </row>
    <row r="63980" spans="15:15" x14ac:dyDescent="0.2">
      <c r="O63980" s="62"/>
    </row>
    <row r="63981" spans="15:15" x14ac:dyDescent="0.2">
      <c r="O63981" s="62"/>
    </row>
    <row r="63982" spans="15:15" x14ac:dyDescent="0.2">
      <c r="O63982" s="62"/>
    </row>
    <row r="63983" spans="15:15" x14ac:dyDescent="0.2">
      <c r="O63983" s="62"/>
    </row>
    <row r="63984" spans="15:15" x14ac:dyDescent="0.2">
      <c r="O63984" s="62"/>
    </row>
    <row r="63985" spans="15:15" x14ac:dyDescent="0.2">
      <c r="O63985" s="62"/>
    </row>
    <row r="63986" spans="15:15" x14ac:dyDescent="0.2">
      <c r="O63986" s="62"/>
    </row>
    <row r="63987" spans="15:15" x14ac:dyDescent="0.2">
      <c r="O63987" s="62"/>
    </row>
    <row r="63988" spans="15:15" x14ac:dyDescent="0.2">
      <c r="O63988" s="62"/>
    </row>
    <row r="63989" spans="15:15" x14ac:dyDescent="0.2">
      <c r="O63989" s="62"/>
    </row>
    <row r="63990" spans="15:15" x14ac:dyDescent="0.2">
      <c r="O63990" s="62"/>
    </row>
    <row r="63991" spans="15:15" x14ac:dyDescent="0.2">
      <c r="O63991" s="62"/>
    </row>
    <row r="63992" spans="15:15" x14ac:dyDescent="0.2">
      <c r="O63992" s="62"/>
    </row>
    <row r="63993" spans="15:15" x14ac:dyDescent="0.2">
      <c r="O63993" s="62"/>
    </row>
    <row r="63994" spans="15:15" x14ac:dyDescent="0.2">
      <c r="O63994" s="62"/>
    </row>
    <row r="63995" spans="15:15" x14ac:dyDescent="0.2">
      <c r="O63995" s="62"/>
    </row>
    <row r="63996" spans="15:15" x14ac:dyDescent="0.2">
      <c r="O63996" s="62"/>
    </row>
    <row r="63997" spans="15:15" x14ac:dyDescent="0.2">
      <c r="O63997" s="62"/>
    </row>
    <row r="63998" spans="15:15" x14ac:dyDescent="0.2">
      <c r="O63998" s="62"/>
    </row>
    <row r="63999" spans="15:15" x14ac:dyDescent="0.2">
      <c r="O63999" s="62"/>
    </row>
    <row r="64000" spans="15:15" x14ac:dyDescent="0.2">
      <c r="O64000" s="62"/>
    </row>
    <row r="64001" spans="15:15" x14ac:dyDescent="0.2">
      <c r="O64001" s="62"/>
    </row>
    <row r="64002" spans="15:15" x14ac:dyDescent="0.2">
      <c r="O64002" s="62"/>
    </row>
    <row r="64003" spans="15:15" x14ac:dyDescent="0.2">
      <c r="O64003" s="62"/>
    </row>
    <row r="64004" spans="15:15" x14ac:dyDescent="0.2">
      <c r="O64004" s="62"/>
    </row>
    <row r="64005" spans="15:15" x14ac:dyDescent="0.2">
      <c r="O64005" s="62"/>
    </row>
    <row r="64006" spans="15:15" x14ac:dyDescent="0.2">
      <c r="O64006" s="62"/>
    </row>
    <row r="64007" spans="15:15" x14ac:dyDescent="0.2">
      <c r="O64007" s="62"/>
    </row>
    <row r="64008" spans="15:15" x14ac:dyDescent="0.2">
      <c r="O64008" s="62"/>
    </row>
    <row r="64009" spans="15:15" x14ac:dyDescent="0.2">
      <c r="O64009" s="62"/>
    </row>
    <row r="64010" spans="15:15" x14ac:dyDescent="0.2">
      <c r="O64010" s="62"/>
    </row>
    <row r="64011" spans="15:15" x14ac:dyDescent="0.2">
      <c r="O64011" s="62"/>
    </row>
    <row r="64012" spans="15:15" x14ac:dyDescent="0.2">
      <c r="O64012" s="62"/>
    </row>
    <row r="64013" spans="15:15" x14ac:dyDescent="0.2">
      <c r="O64013" s="62"/>
    </row>
    <row r="64014" spans="15:15" x14ac:dyDescent="0.2">
      <c r="O64014" s="62"/>
    </row>
    <row r="64015" spans="15:15" x14ac:dyDescent="0.2">
      <c r="O64015" s="62"/>
    </row>
    <row r="64016" spans="15:15" x14ac:dyDescent="0.2">
      <c r="O64016" s="62"/>
    </row>
    <row r="64017" spans="15:15" x14ac:dyDescent="0.2">
      <c r="O64017" s="62"/>
    </row>
    <row r="64018" spans="15:15" x14ac:dyDescent="0.2">
      <c r="O64018" s="62"/>
    </row>
    <row r="64019" spans="15:15" x14ac:dyDescent="0.2">
      <c r="O64019" s="62"/>
    </row>
    <row r="64020" spans="15:15" x14ac:dyDescent="0.2">
      <c r="O64020" s="62"/>
    </row>
    <row r="64021" spans="15:15" x14ac:dyDescent="0.2">
      <c r="O64021" s="62"/>
    </row>
    <row r="64022" spans="15:15" x14ac:dyDescent="0.2">
      <c r="O64022" s="62"/>
    </row>
    <row r="64023" spans="15:15" x14ac:dyDescent="0.2">
      <c r="O64023" s="62"/>
    </row>
    <row r="64024" spans="15:15" x14ac:dyDescent="0.2">
      <c r="O64024" s="62"/>
    </row>
    <row r="64025" spans="15:15" x14ac:dyDescent="0.2">
      <c r="O64025" s="62"/>
    </row>
    <row r="64026" spans="15:15" x14ac:dyDescent="0.2">
      <c r="O64026" s="62"/>
    </row>
    <row r="64027" spans="15:15" x14ac:dyDescent="0.2">
      <c r="O64027" s="62"/>
    </row>
    <row r="64028" spans="15:15" x14ac:dyDescent="0.2">
      <c r="O64028" s="62"/>
    </row>
    <row r="64029" spans="15:15" x14ac:dyDescent="0.2">
      <c r="O64029" s="62"/>
    </row>
    <row r="64030" spans="15:15" x14ac:dyDescent="0.2">
      <c r="O64030" s="62"/>
    </row>
    <row r="64031" spans="15:15" x14ac:dyDescent="0.2">
      <c r="O64031" s="62"/>
    </row>
    <row r="64032" spans="15:15" x14ac:dyDescent="0.2">
      <c r="O64032" s="62"/>
    </row>
    <row r="64033" spans="15:15" x14ac:dyDescent="0.2">
      <c r="O64033" s="62"/>
    </row>
    <row r="64034" spans="15:15" x14ac:dyDescent="0.2">
      <c r="O64034" s="62"/>
    </row>
    <row r="64035" spans="15:15" x14ac:dyDescent="0.2">
      <c r="O64035" s="62"/>
    </row>
    <row r="64036" spans="15:15" x14ac:dyDescent="0.2">
      <c r="O64036" s="62"/>
    </row>
    <row r="64037" spans="15:15" x14ac:dyDescent="0.2">
      <c r="O64037" s="62"/>
    </row>
    <row r="64038" spans="15:15" x14ac:dyDescent="0.2">
      <c r="O64038" s="62"/>
    </row>
    <row r="64039" spans="15:15" x14ac:dyDescent="0.2">
      <c r="O64039" s="62"/>
    </row>
    <row r="64040" spans="15:15" x14ac:dyDescent="0.2">
      <c r="O64040" s="62"/>
    </row>
    <row r="64041" spans="15:15" x14ac:dyDescent="0.2">
      <c r="O64041" s="62"/>
    </row>
    <row r="64042" spans="15:15" x14ac:dyDescent="0.2">
      <c r="O64042" s="62"/>
    </row>
    <row r="64043" spans="15:15" x14ac:dyDescent="0.2">
      <c r="O64043" s="62"/>
    </row>
    <row r="64044" spans="15:15" x14ac:dyDescent="0.2">
      <c r="O64044" s="62"/>
    </row>
    <row r="64045" spans="15:15" x14ac:dyDescent="0.2">
      <c r="O64045" s="62"/>
    </row>
    <row r="64046" spans="15:15" x14ac:dyDescent="0.2">
      <c r="O64046" s="62"/>
    </row>
    <row r="64047" spans="15:15" x14ac:dyDescent="0.2">
      <c r="O64047" s="62"/>
    </row>
    <row r="64048" spans="15:15" x14ac:dyDescent="0.2">
      <c r="O64048" s="62"/>
    </row>
    <row r="64049" spans="15:15" x14ac:dyDescent="0.2">
      <c r="O64049" s="62"/>
    </row>
    <row r="64050" spans="15:15" x14ac:dyDescent="0.2">
      <c r="O64050" s="62"/>
    </row>
    <row r="64051" spans="15:15" x14ac:dyDescent="0.2">
      <c r="O64051" s="62"/>
    </row>
    <row r="64052" spans="15:15" x14ac:dyDescent="0.2">
      <c r="O64052" s="62"/>
    </row>
    <row r="64053" spans="15:15" x14ac:dyDescent="0.2">
      <c r="O64053" s="62"/>
    </row>
    <row r="64054" spans="15:15" x14ac:dyDescent="0.2">
      <c r="O64054" s="62"/>
    </row>
    <row r="64055" spans="15:15" x14ac:dyDescent="0.2">
      <c r="O64055" s="62"/>
    </row>
    <row r="64056" spans="15:15" x14ac:dyDescent="0.2">
      <c r="O64056" s="62"/>
    </row>
    <row r="64057" spans="15:15" x14ac:dyDescent="0.2">
      <c r="O64057" s="62"/>
    </row>
    <row r="64058" spans="15:15" x14ac:dyDescent="0.2">
      <c r="O64058" s="62"/>
    </row>
    <row r="64059" spans="15:15" x14ac:dyDescent="0.2">
      <c r="O64059" s="62"/>
    </row>
    <row r="64060" spans="15:15" x14ac:dyDescent="0.2">
      <c r="O64060" s="62"/>
    </row>
    <row r="64061" spans="15:15" x14ac:dyDescent="0.2">
      <c r="O64061" s="62"/>
    </row>
    <row r="64062" spans="15:15" x14ac:dyDescent="0.2">
      <c r="O64062" s="62"/>
    </row>
    <row r="64063" spans="15:15" x14ac:dyDescent="0.2">
      <c r="O64063" s="62"/>
    </row>
    <row r="64064" spans="15:15" x14ac:dyDescent="0.2">
      <c r="O64064" s="62"/>
    </row>
    <row r="64065" spans="15:15" x14ac:dyDescent="0.2">
      <c r="O64065" s="62"/>
    </row>
    <row r="64066" spans="15:15" x14ac:dyDescent="0.2">
      <c r="O64066" s="62"/>
    </row>
    <row r="64067" spans="15:15" x14ac:dyDescent="0.2">
      <c r="O64067" s="62"/>
    </row>
    <row r="64068" spans="15:15" x14ac:dyDescent="0.2">
      <c r="O64068" s="62"/>
    </row>
    <row r="64069" spans="15:15" x14ac:dyDescent="0.2">
      <c r="O64069" s="62"/>
    </row>
    <row r="64070" spans="15:15" x14ac:dyDescent="0.2">
      <c r="O64070" s="62"/>
    </row>
    <row r="64071" spans="15:15" x14ac:dyDescent="0.2">
      <c r="O64071" s="62"/>
    </row>
    <row r="64072" spans="15:15" x14ac:dyDescent="0.2">
      <c r="O64072" s="62"/>
    </row>
    <row r="64073" spans="15:15" x14ac:dyDescent="0.2">
      <c r="O64073" s="62"/>
    </row>
    <row r="64074" spans="15:15" x14ac:dyDescent="0.2">
      <c r="O64074" s="62"/>
    </row>
    <row r="64075" spans="15:15" x14ac:dyDescent="0.2">
      <c r="O64075" s="62"/>
    </row>
    <row r="64076" spans="15:15" x14ac:dyDescent="0.2">
      <c r="O64076" s="62"/>
    </row>
    <row r="64077" spans="15:15" x14ac:dyDescent="0.2">
      <c r="O64077" s="62"/>
    </row>
    <row r="64078" spans="15:15" x14ac:dyDescent="0.2">
      <c r="O64078" s="62"/>
    </row>
    <row r="64079" spans="15:15" x14ac:dyDescent="0.2">
      <c r="O64079" s="62"/>
    </row>
    <row r="64080" spans="15:15" x14ac:dyDescent="0.2">
      <c r="O64080" s="62"/>
    </row>
    <row r="64081" spans="15:15" x14ac:dyDescent="0.2">
      <c r="O64081" s="62"/>
    </row>
    <row r="64082" spans="15:15" x14ac:dyDescent="0.2">
      <c r="O64082" s="62"/>
    </row>
    <row r="64083" spans="15:15" x14ac:dyDescent="0.2">
      <c r="O64083" s="62"/>
    </row>
    <row r="64084" spans="15:15" x14ac:dyDescent="0.2">
      <c r="O64084" s="62"/>
    </row>
    <row r="64085" spans="15:15" x14ac:dyDescent="0.2">
      <c r="O64085" s="62"/>
    </row>
    <row r="64086" spans="15:15" x14ac:dyDescent="0.2">
      <c r="O64086" s="62"/>
    </row>
    <row r="64087" spans="15:15" x14ac:dyDescent="0.2">
      <c r="O64087" s="62"/>
    </row>
    <row r="64088" spans="15:15" x14ac:dyDescent="0.2">
      <c r="O64088" s="62"/>
    </row>
    <row r="64089" spans="15:15" x14ac:dyDescent="0.2">
      <c r="O64089" s="62"/>
    </row>
    <row r="64090" spans="15:15" x14ac:dyDescent="0.2">
      <c r="O64090" s="62"/>
    </row>
    <row r="64091" spans="15:15" x14ac:dyDescent="0.2">
      <c r="O64091" s="62"/>
    </row>
    <row r="64092" spans="15:15" x14ac:dyDescent="0.2">
      <c r="O64092" s="62"/>
    </row>
    <row r="64093" spans="15:15" x14ac:dyDescent="0.2">
      <c r="O64093" s="62"/>
    </row>
    <row r="64094" spans="15:15" x14ac:dyDescent="0.2">
      <c r="O64094" s="62"/>
    </row>
    <row r="64095" spans="15:15" x14ac:dyDescent="0.2">
      <c r="O64095" s="62"/>
    </row>
    <row r="64096" spans="15:15" x14ac:dyDescent="0.2">
      <c r="O64096" s="62"/>
    </row>
    <row r="64097" spans="15:15" x14ac:dyDescent="0.2">
      <c r="O64097" s="62"/>
    </row>
    <row r="64098" spans="15:15" x14ac:dyDescent="0.2">
      <c r="O64098" s="62"/>
    </row>
    <row r="64099" spans="15:15" x14ac:dyDescent="0.2">
      <c r="O64099" s="62"/>
    </row>
    <row r="64100" spans="15:15" x14ac:dyDescent="0.2">
      <c r="O64100" s="62"/>
    </row>
    <row r="64101" spans="15:15" x14ac:dyDescent="0.2">
      <c r="O64101" s="62"/>
    </row>
    <row r="64102" spans="15:15" x14ac:dyDescent="0.2">
      <c r="O64102" s="62"/>
    </row>
    <row r="64103" spans="15:15" x14ac:dyDescent="0.2">
      <c r="O64103" s="62"/>
    </row>
    <row r="64104" spans="15:15" x14ac:dyDescent="0.2">
      <c r="O64104" s="62"/>
    </row>
    <row r="64105" spans="15:15" x14ac:dyDescent="0.2">
      <c r="O64105" s="62"/>
    </row>
    <row r="64106" spans="15:15" x14ac:dyDescent="0.2">
      <c r="O64106" s="62"/>
    </row>
    <row r="64107" spans="15:15" x14ac:dyDescent="0.2">
      <c r="O64107" s="62"/>
    </row>
    <row r="64108" spans="15:15" x14ac:dyDescent="0.2">
      <c r="O64108" s="62"/>
    </row>
    <row r="64109" spans="15:15" x14ac:dyDescent="0.2">
      <c r="O64109" s="62"/>
    </row>
    <row r="64110" spans="15:15" x14ac:dyDescent="0.2">
      <c r="O64110" s="62"/>
    </row>
    <row r="64111" spans="15:15" x14ac:dyDescent="0.2">
      <c r="O64111" s="62"/>
    </row>
    <row r="64112" spans="15:15" x14ac:dyDescent="0.2">
      <c r="O64112" s="62"/>
    </row>
    <row r="64113" spans="15:15" x14ac:dyDescent="0.2">
      <c r="O64113" s="62"/>
    </row>
    <row r="64114" spans="15:15" x14ac:dyDescent="0.2">
      <c r="O64114" s="62"/>
    </row>
    <row r="64115" spans="15:15" x14ac:dyDescent="0.2">
      <c r="O64115" s="62"/>
    </row>
    <row r="64116" spans="15:15" x14ac:dyDescent="0.2">
      <c r="O64116" s="62"/>
    </row>
    <row r="64117" spans="15:15" x14ac:dyDescent="0.2">
      <c r="O64117" s="62"/>
    </row>
    <row r="64118" spans="15:15" x14ac:dyDescent="0.2">
      <c r="O64118" s="62"/>
    </row>
    <row r="64119" spans="15:15" x14ac:dyDescent="0.2">
      <c r="O64119" s="62"/>
    </row>
    <row r="64120" spans="15:15" x14ac:dyDescent="0.2">
      <c r="O64120" s="62"/>
    </row>
    <row r="64121" spans="15:15" x14ac:dyDescent="0.2">
      <c r="O64121" s="62"/>
    </row>
    <row r="64122" spans="15:15" x14ac:dyDescent="0.2">
      <c r="O64122" s="62"/>
    </row>
    <row r="64123" spans="15:15" x14ac:dyDescent="0.2">
      <c r="O64123" s="62"/>
    </row>
    <row r="64124" spans="15:15" x14ac:dyDescent="0.2">
      <c r="O64124" s="62"/>
    </row>
    <row r="64125" spans="15:15" x14ac:dyDescent="0.2">
      <c r="O64125" s="62"/>
    </row>
    <row r="64126" spans="15:15" x14ac:dyDescent="0.2">
      <c r="O64126" s="62"/>
    </row>
    <row r="64127" spans="15:15" x14ac:dyDescent="0.2">
      <c r="O64127" s="62"/>
    </row>
    <row r="64128" spans="15:15" x14ac:dyDescent="0.2">
      <c r="O64128" s="62"/>
    </row>
    <row r="64129" spans="15:15" x14ac:dyDescent="0.2">
      <c r="O64129" s="62"/>
    </row>
    <row r="64130" spans="15:15" x14ac:dyDescent="0.2">
      <c r="O64130" s="62"/>
    </row>
    <row r="64131" spans="15:15" x14ac:dyDescent="0.2">
      <c r="O64131" s="62"/>
    </row>
    <row r="64132" spans="15:15" x14ac:dyDescent="0.2">
      <c r="O64132" s="62"/>
    </row>
    <row r="64133" spans="15:15" x14ac:dyDescent="0.2">
      <c r="O64133" s="62"/>
    </row>
    <row r="64134" spans="15:15" x14ac:dyDescent="0.2">
      <c r="O64134" s="62"/>
    </row>
    <row r="64135" spans="15:15" x14ac:dyDescent="0.2">
      <c r="O64135" s="62"/>
    </row>
    <row r="64136" spans="15:15" x14ac:dyDescent="0.2">
      <c r="O64136" s="62"/>
    </row>
    <row r="64137" spans="15:15" x14ac:dyDescent="0.2">
      <c r="O64137" s="62"/>
    </row>
    <row r="64138" spans="15:15" x14ac:dyDescent="0.2">
      <c r="O64138" s="62"/>
    </row>
    <row r="64139" spans="15:15" x14ac:dyDescent="0.2">
      <c r="O64139" s="62"/>
    </row>
    <row r="64140" spans="15:15" x14ac:dyDescent="0.2">
      <c r="O64140" s="62"/>
    </row>
    <row r="64141" spans="15:15" x14ac:dyDescent="0.2">
      <c r="O64141" s="62"/>
    </row>
    <row r="64142" spans="15:15" x14ac:dyDescent="0.2">
      <c r="O64142" s="62"/>
    </row>
    <row r="64143" spans="15:15" x14ac:dyDescent="0.2">
      <c r="O64143" s="62"/>
    </row>
    <row r="64144" spans="15:15" x14ac:dyDescent="0.2">
      <c r="O64144" s="62"/>
    </row>
    <row r="64145" spans="15:15" x14ac:dyDescent="0.2">
      <c r="O64145" s="62"/>
    </row>
    <row r="64146" spans="15:15" x14ac:dyDescent="0.2">
      <c r="O64146" s="62"/>
    </row>
    <row r="64147" spans="15:15" x14ac:dyDescent="0.2">
      <c r="O64147" s="62"/>
    </row>
    <row r="64148" spans="15:15" x14ac:dyDescent="0.2">
      <c r="O64148" s="62"/>
    </row>
    <row r="64149" spans="15:15" x14ac:dyDescent="0.2">
      <c r="O64149" s="62"/>
    </row>
    <row r="64150" spans="15:15" x14ac:dyDescent="0.2">
      <c r="O64150" s="62"/>
    </row>
    <row r="64151" spans="15:15" x14ac:dyDescent="0.2">
      <c r="O64151" s="62"/>
    </row>
    <row r="64152" spans="15:15" x14ac:dyDescent="0.2">
      <c r="O64152" s="62"/>
    </row>
    <row r="64153" spans="15:15" x14ac:dyDescent="0.2">
      <c r="O64153" s="62"/>
    </row>
    <row r="64154" spans="15:15" x14ac:dyDescent="0.2">
      <c r="O64154" s="62"/>
    </row>
    <row r="64155" spans="15:15" x14ac:dyDescent="0.2">
      <c r="O64155" s="62"/>
    </row>
    <row r="64156" spans="15:15" x14ac:dyDescent="0.2">
      <c r="O64156" s="62"/>
    </row>
    <row r="64157" spans="15:15" x14ac:dyDescent="0.2">
      <c r="O64157" s="62"/>
    </row>
    <row r="64158" spans="15:15" x14ac:dyDescent="0.2">
      <c r="O64158" s="62"/>
    </row>
    <row r="64159" spans="15:15" x14ac:dyDescent="0.2">
      <c r="O64159" s="62"/>
    </row>
    <row r="64160" spans="15:15" x14ac:dyDescent="0.2">
      <c r="O64160" s="62"/>
    </row>
    <row r="64161" spans="15:15" x14ac:dyDescent="0.2">
      <c r="O64161" s="62"/>
    </row>
    <row r="64162" spans="15:15" x14ac:dyDescent="0.2">
      <c r="O64162" s="62"/>
    </row>
    <row r="64163" spans="15:15" x14ac:dyDescent="0.2">
      <c r="O64163" s="62"/>
    </row>
    <row r="64164" spans="15:15" x14ac:dyDescent="0.2">
      <c r="O64164" s="62"/>
    </row>
    <row r="64165" spans="15:15" x14ac:dyDescent="0.2">
      <c r="O64165" s="62"/>
    </row>
    <row r="64166" spans="15:15" x14ac:dyDescent="0.2">
      <c r="O64166" s="62"/>
    </row>
    <row r="64167" spans="15:15" x14ac:dyDescent="0.2">
      <c r="O64167" s="62"/>
    </row>
    <row r="64168" spans="15:15" x14ac:dyDescent="0.2">
      <c r="O64168" s="62"/>
    </row>
    <row r="64169" spans="15:15" x14ac:dyDescent="0.2">
      <c r="O64169" s="62"/>
    </row>
    <row r="64170" spans="15:15" x14ac:dyDescent="0.2">
      <c r="O64170" s="62"/>
    </row>
    <row r="64171" spans="15:15" x14ac:dyDescent="0.2">
      <c r="O64171" s="62"/>
    </row>
    <row r="64172" spans="15:15" x14ac:dyDescent="0.2">
      <c r="O64172" s="62"/>
    </row>
    <row r="64173" spans="15:15" x14ac:dyDescent="0.2">
      <c r="O64173" s="62"/>
    </row>
    <row r="64174" spans="15:15" x14ac:dyDescent="0.2">
      <c r="O64174" s="62"/>
    </row>
    <row r="64175" spans="15:15" x14ac:dyDescent="0.2">
      <c r="O64175" s="62"/>
    </row>
    <row r="64176" spans="15:15" x14ac:dyDescent="0.2">
      <c r="O64176" s="62"/>
    </row>
    <row r="64177" spans="15:15" x14ac:dyDescent="0.2">
      <c r="O64177" s="62"/>
    </row>
    <row r="64178" spans="15:15" x14ac:dyDescent="0.2">
      <c r="O64178" s="62"/>
    </row>
    <row r="64179" spans="15:15" x14ac:dyDescent="0.2">
      <c r="O64179" s="62"/>
    </row>
    <row r="64180" spans="15:15" x14ac:dyDescent="0.2">
      <c r="O64180" s="62"/>
    </row>
    <row r="64181" spans="15:15" x14ac:dyDescent="0.2">
      <c r="O64181" s="62"/>
    </row>
    <row r="64182" spans="15:15" x14ac:dyDescent="0.2">
      <c r="O64182" s="62"/>
    </row>
    <row r="64183" spans="15:15" x14ac:dyDescent="0.2">
      <c r="O64183" s="62"/>
    </row>
    <row r="64184" spans="15:15" x14ac:dyDescent="0.2">
      <c r="O64184" s="62"/>
    </row>
    <row r="64185" spans="15:15" x14ac:dyDescent="0.2">
      <c r="O64185" s="62"/>
    </row>
    <row r="64186" spans="15:15" x14ac:dyDescent="0.2">
      <c r="O64186" s="62"/>
    </row>
    <row r="64187" spans="15:15" x14ac:dyDescent="0.2">
      <c r="O64187" s="62"/>
    </row>
    <row r="64188" spans="15:15" x14ac:dyDescent="0.2">
      <c r="O64188" s="62"/>
    </row>
    <row r="64189" spans="15:15" x14ac:dyDescent="0.2">
      <c r="O64189" s="62"/>
    </row>
    <row r="64190" spans="15:15" x14ac:dyDescent="0.2">
      <c r="O64190" s="62"/>
    </row>
    <row r="64191" spans="15:15" x14ac:dyDescent="0.2">
      <c r="O64191" s="62"/>
    </row>
    <row r="64192" spans="15:15" x14ac:dyDescent="0.2">
      <c r="O64192" s="62"/>
    </row>
    <row r="64193" spans="15:15" x14ac:dyDescent="0.2">
      <c r="O64193" s="62"/>
    </row>
    <row r="64194" spans="15:15" x14ac:dyDescent="0.2">
      <c r="O64194" s="62"/>
    </row>
    <row r="64195" spans="15:15" x14ac:dyDescent="0.2">
      <c r="O64195" s="62"/>
    </row>
    <row r="64196" spans="15:15" x14ac:dyDescent="0.2">
      <c r="O64196" s="62"/>
    </row>
    <row r="64197" spans="15:15" x14ac:dyDescent="0.2">
      <c r="O64197" s="62"/>
    </row>
    <row r="64198" spans="15:15" x14ac:dyDescent="0.2">
      <c r="O64198" s="62"/>
    </row>
    <row r="64199" spans="15:15" x14ac:dyDescent="0.2">
      <c r="O64199" s="62"/>
    </row>
    <row r="64200" spans="15:15" x14ac:dyDescent="0.2">
      <c r="O64200" s="62"/>
    </row>
    <row r="64201" spans="15:15" x14ac:dyDescent="0.2">
      <c r="O64201" s="62"/>
    </row>
    <row r="64202" spans="15:15" x14ac:dyDescent="0.2">
      <c r="O64202" s="62"/>
    </row>
    <row r="64203" spans="15:15" x14ac:dyDescent="0.2">
      <c r="O64203" s="62"/>
    </row>
    <row r="64204" spans="15:15" x14ac:dyDescent="0.2">
      <c r="O64204" s="62"/>
    </row>
    <row r="64205" spans="15:15" x14ac:dyDescent="0.2">
      <c r="O64205" s="62"/>
    </row>
    <row r="64206" spans="15:15" x14ac:dyDescent="0.2">
      <c r="O64206" s="62"/>
    </row>
    <row r="64207" spans="15:15" x14ac:dyDescent="0.2">
      <c r="O64207" s="62"/>
    </row>
    <row r="64208" spans="15:15" x14ac:dyDescent="0.2">
      <c r="O64208" s="62"/>
    </row>
    <row r="64209" spans="15:15" x14ac:dyDescent="0.2">
      <c r="O64209" s="62"/>
    </row>
    <row r="64210" spans="15:15" x14ac:dyDescent="0.2">
      <c r="O64210" s="62"/>
    </row>
    <row r="64211" spans="15:15" x14ac:dyDescent="0.2">
      <c r="O64211" s="62"/>
    </row>
    <row r="64212" spans="15:15" x14ac:dyDescent="0.2">
      <c r="O64212" s="62"/>
    </row>
    <row r="64213" spans="15:15" x14ac:dyDescent="0.2">
      <c r="O64213" s="62"/>
    </row>
    <row r="64214" spans="15:15" x14ac:dyDescent="0.2">
      <c r="O64214" s="62"/>
    </row>
    <row r="64215" spans="15:15" x14ac:dyDescent="0.2">
      <c r="O64215" s="62"/>
    </row>
    <row r="64216" spans="15:15" x14ac:dyDescent="0.2">
      <c r="O64216" s="62"/>
    </row>
    <row r="64217" spans="15:15" x14ac:dyDescent="0.2">
      <c r="O64217" s="62"/>
    </row>
    <row r="64218" spans="15:15" x14ac:dyDescent="0.2">
      <c r="O64218" s="62"/>
    </row>
    <row r="64219" spans="15:15" x14ac:dyDescent="0.2">
      <c r="O64219" s="62"/>
    </row>
    <row r="64220" spans="15:15" x14ac:dyDescent="0.2">
      <c r="O64220" s="62"/>
    </row>
    <row r="64221" spans="15:15" x14ac:dyDescent="0.2">
      <c r="O64221" s="62"/>
    </row>
    <row r="64222" spans="15:15" x14ac:dyDescent="0.2">
      <c r="O64222" s="62"/>
    </row>
    <row r="64223" spans="15:15" x14ac:dyDescent="0.2">
      <c r="O64223" s="62"/>
    </row>
    <row r="64224" spans="15:15" x14ac:dyDescent="0.2">
      <c r="O64224" s="62"/>
    </row>
    <row r="64225" spans="15:15" x14ac:dyDescent="0.2">
      <c r="O64225" s="62"/>
    </row>
    <row r="64226" spans="15:15" x14ac:dyDescent="0.2">
      <c r="O64226" s="62"/>
    </row>
    <row r="64227" spans="15:15" x14ac:dyDescent="0.2">
      <c r="O64227" s="62"/>
    </row>
    <row r="64228" spans="15:15" x14ac:dyDescent="0.2">
      <c r="O64228" s="62"/>
    </row>
    <row r="64229" spans="15:15" x14ac:dyDescent="0.2">
      <c r="O64229" s="62"/>
    </row>
    <row r="64230" spans="15:15" x14ac:dyDescent="0.2">
      <c r="O64230" s="62"/>
    </row>
    <row r="64231" spans="15:15" x14ac:dyDescent="0.2">
      <c r="O64231" s="62"/>
    </row>
    <row r="64232" spans="15:15" x14ac:dyDescent="0.2">
      <c r="O64232" s="62"/>
    </row>
    <row r="64233" spans="15:15" x14ac:dyDescent="0.2">
      <c r="O64233" s="62"/>
    </row>
    <row r="64234" spans="15:15" x14ac:dyDescent="0.2">
      <c r="O64234" s="62"/>
    </row>
    <row r="64235" spans="15:15" x14ac:dyDescent="0.2">
      <c r="O64235" s="62"/>
    </row>
    <row r="64236" spans="15:15" x14ac:dyDescent="0.2">
      <c r="O64236" s="62"/>
    </row>
    <row r="64237" spans="15:15" x14ac:dyDescent="0.2">
      <c r="O64237" s="62"/>
    </row>
    <row r="64238" spans="15:15" x14ac:dyDescent="0.2">
      <c r="O64238" s="62"/>
    </row>
    <row r="64239" spans="15:15" x14ac:dyDescent="0.2">
      <c r="O64239" s="62"/>
    </row>
    <row r="64240" spans="15:15" x14ac:dyDescent="0.2">
      <c r="O64240" s="62"/>
    </row>
    <row r="64241" spans="15:15" x14ac:dyDescent="0.2">
      <c r="O64241" s="62"/>
    </row>
    <row r="64242" spans="15:15" x14ac:dyDescent="0.2">
      <c r="O64242" s="62"/>
    </row>
    <row r="64243" spans="15:15" x14ac:dyDescent="0.2">
      <c r="O64243" s="62"/>
    </row>
    <row r="64244" spans="15:15" x14ac:dyDescent="0.2">
      <c r="O64244" s="62"/>
    </row>
    <row r="64245" spans="15:15" x14ac:dyDescent="0.2">
      <c r="O64245" s="62"/>
    </row>
    <row r="64246" spans="15:15" x14ac:dyDescent="0.2">
      <c r="O64246" s="62"/>
    </row>
    <row r="64247" spans="15:15" x14ac:dyDescent="0.2">
      <c r="O64247" s="62"/>
    </row>
    <row r="64248" spans="15:15" x14ac:dyDescent="0.2">
      <c r="O64248" s="62"/>
    </row>
    <row r="64249" spans="15:15" x14ac:dyDescent="0.2">
      <c r="O64249" s="62"/>
    </row>
    <row r="64250" spans="15:15" x14ac:dyDescent="0.2">
      <c r="O64250" s="62"/>
    </row>
    <row r="64251" spans="15:15" x14ac:dyDescent="0.2">
      <c r="O64251" s="62"/>
    </row>
    <row r="64252" spans="15:15" x14ac:dyDescent="0.2">
      <c r="O64252" s="62"/>
    </row>
    <row r="64253" spans="15:15" x14ac:dyDescent="0.2">
      <c r="O64253" s="62"/>
    </row>
    <row r="64254" spans="15:15" x14ac:dyDescent="0.2">
      <c r="O64254" s="62"/>
    </row>
    <row r="64255" spans="15:15" x14ac:dyDescent="0.2">
      <c r="O64255" s="62"/>
    </row>
    <row r="64256" spans="15:15" x14ac:dyDescent="0.2">
      <c r="O64256" s="62"/>
    </row>
    <row r="64257" spans="15:15" x14ac:dyDescent="0.2">
      <c r="O64257" s="62"/>
    </row>
    <row r="64258" spans="15:15" x14ac:dyDescent="0.2">
      <c r="O64258" s="62"/>
    </row>
    <row r="64259" spans="15:15" x14ac:dyDescent="0.2">
      <c r="O64259" s="62"/>
    </row>
    <row r="64260" spans="15:15" x14ac:dyDescent="0.2">
      <c r="O64260" s="62"/>
    </row>
    <row r="64261" spans="15:15" x14ac:dyDescent="0.2">
      <c r="O64261" s="62"/>
    </row>
    <row r="64262" spans="15:15" x14ac:dyDescent="0.2">
      <c r="O64262" s="62"/>
    </row>
    <row r="64263" spans="15:15" x14ac:dyDescent="0.2">
      <c r="O64263" s="62"/>
    </row>
    <row r="64264" spans="15:15" x14ac:dyDescent="0.2">
      <c r="O64264" s="62"/>
    </row>
    <row r="64265" spans="15:15" x14ac:dyDescent="0.2">
      <c r="O64265" s="62"/>
    </row>
    <row r="64266" spans="15:15" x14ac:dyDescent="0.2">
      <c r="O64266" s="62"/>
    </row>
    <row r="64267" spans="15:15" x14ac:dyDescent="0.2">
      <c r="O64267" s="62"/>
    </row>
    <row r="64268" spans="15:15" x14ac:dyDescent="0.2">
      <c r="O64268" s="62"/>
    </row>
    <row r="64269" spans="15:15" x14ac:dyDescent="0.2">
      <c r="O64269" s="62"/>
    </row>
    <row r="64270" spans="15:15" x14ac:dyDescent="0.2">
      <c r="O64270" s="62"/>
    </row>
    <row r="64271" spans="15:15" x14ac:dyDescent="0.2">
      <c r="O64271" s="62"/>
    </row>
    <row r="64272" spans="15:15" x14ac:dyDescent="0.2">
      <c r="O64272" s="62"/>
    </row>
    <row r="64273" spans="15:15" x14ac:dyDescent="0.2">
      <c r="O64273" s="62"/>
    </row>
    <row r="64274" spans="15:15" x14ac:dyDescent="0.2">
      <c r="O64274" s="62"/>
    </row>
    <row r="64275" spans="15:15" x14ac:dyDescent="0.2">
      <c r="O64275" s="62"/>
    </row>
    <row r="64276" spans="15:15" x14ac:dyDescent="0.2">
      <c r="O64276" s="62"/>
    </row>
    <row r="64277" spans="15:15" x14ac:dyDescent="0.2">
      <c r="O64277" s="62"/>
    </row>
    <row r="64278" spans="15:15" x14ac:dyDescent="0.2">
      <c r="O64278" s="62"/>
    </row>
    <row r="64279" spans="15:15" x14ac:dyDescent="0.2">
      <c r="O64279" s="62"/>
    </row>
    <row r="64280" spans="15:15" x14ac:dyDescent="0.2">
      <c r="O64280" s="62"/>
    </row>
    <row r="64281" spans="15:15" x14ac:dyDescent="0.2">
      <c r="O64281" s="62"/>
    </row>
    <row r="64282" spans="15:15" x14ac:dyDescent="0.2">
      <c r="O64282" s="62"/>
    </row>
    <row r="64283" spans="15:15" x14ac:dyDescent="0.2">
      <c r="O64283" s="62"/>
    </row>
    <row r="64284" spans="15:15" x14ac:dyDescent="0.2">
      <c r="O64284" s="62"/>
    </row>
    <row r="64285" spans="15:15" x14ac:dyDescent="0.2">
      <c r="O64285" s="62"/>
    </row>
    <row r="64286" spans="15:15" x14ac:dyDescent="0.2">
      <c r="O64286" s="62"/>
    </row>
    <row r="64287" spans="15:15" x14ac:dyDescent="0.2">
      <c r="O64287" s="62"/>
    </row>
    <row r="64288" spans="15:15" x14ac:dyDescent="0.2">
      <c r="O64288" s="62"/>
    </row>
    <row r="64289" spans="15:15" x14ac:dyDescent="0.2">
      <c r="O64289" s="62"/>
    </row>
    <row r="64290" spans="15:15" x14ac:dyDescent="0.2">
      <c r="O64290" s="62"/>
    </row>
    <row r="64291" spans="15:15" x14ac:dyDescent="0.2">
      <c r="O64291" s="62"/>
    </row>
    <row r="64292" spans="15:15" x14ac:dyDescent="0.2">
      <c r="O64292" s="62"/>
    </row>
    <row r="64293" spans="15:15" x14ac:dyDescent="0.2">
      <c r="O64293" s="62"/>
    </row>
    <row r="64294" spans="15:15" x14ac:dyDescent="0.2">
      <c r="O64294" s="62"/>
    </row>
    <row r="64295" spans="15:15" x14ac:dyDescent="0.2">
      <c r="O64295" s="62"/>
    </row>
    <row r="64296" spans="15:15" x14ac:dyDescent="0.2">
      <c r="O64296" s="62"/>
    </row>
    <row r="64297" spans="15:15" x14ac:dyDescent="0.2">
      <c r="O64297" s="62"/>
    </row>
    <row r="64298" spans="15:15" x14ac:dyDescent="0.2">
      <c r="O64298" s="62"/>
    </row>
    <row r="64299" spans="15:15" x14ac:dyDescent="0.2">
      <c r="O64299" s="62"/>
    </row>
    <row r="64300" spans="15:15" x14ac:dyDescent="0.2">
      <c r="O64300" s="62"/>
    </row>
    <row r="64301" spans="15:15" x14ac:dyDescent="0.2">
      <c r="O64301" s="62"/>
    </row>
    <row r="64302" spans="15:15" x14ac:dyDescent="0.2">
      <c r="O64302" s="62"/>
    </row>
    <row r="64303" spans="15:15" x14ac:dyDescent="0.2">
      <c r="O64303" s="62"/>
    </row>
    <row r="64304" spans="15:15" x14ac:dyDescent="0.2">
      <c r="O64304" s="62"/>
    </row>
    <row r="64305" spans="15:15" x14ac:dyDescent="0.2">
      <c r="O64305" s="62"/>
    </row>
    <row r="64306" spans="15:15" x14ac:dyDescent="0.2">
      <c r="O64306" s="62"/>
    </row>
    <row r="64307" spans="15:15" x14ac:dyDescent="0.2">
      <c r="O64307" s="62"/>
    </row>
    <row r="64308" spans="15:15" x14ac:dyDescent="0.2">
      <c r="O64308" s="62"/>
    </row>
    <row r="64309" spans="15:15" x14ac:dyDescent="0.2">
      <c r="O64309" s="62"/>
    </row>
    <row r="64310" spans="15:15" x14ac:dyDescent="0.2">
      <c r="O64310" s="62"/>
    </row>
    <row r="64311" spans="15:15" x14ac:dyDescent="0.2">
      <c r="O64311" s="62"/>
    </row>
    <row r="64312" spans="15:15" x14ac:dyDescent="0.2">
      <c r="O64312" s="62"/>
    </row>
    <row r="64313" spans="15:15" x14ac:dyDescent="0.2">
      <c r="O64313" s="62"/>
    </row>
    <row r="64314" spans="15:15" x14ac:dyDescent="0.2">
      <c r="O64314" s="62"/>
    </row>
    <row r="64315" spans="15:15" x14ac:dyDescent="0.2">
      <c r="O64315" s="62"/>
    </row>
    <row r="64316" spans="15:15" x14ac:dyDescent="0.2">
      <c r="O64316" s="62"/>
    </row>
    <row r="64317" spans="15:15" x14ac:dyDescent="0.2">
      <c r="O64317" s="62"/>
    </row>
    <row r="64318" spans="15:15" x14ac:dyDescent="0.2">
      <c r="O64318" s="62"/>
    </row>
    <row r="64319" spans="15:15" x14ac:dyDescent="0.2">
      <c r="O64319" s="62"/>
    </row>
    <row r="64320" spans="15:15" x14ac:dyDescent="0.2">
      <c r="O64320" s="62"/>
    </row>
    <row r="64321" spans="15:15" x14ac:dyDescent="0.2">
      <c r="O64321" s="62"/>
    </row>
    <row r="64322" spans="15:15" x14ac:dyDescent="0.2">
      <c r="O64322" s="62"/>
    </row>
    <row r="64323" spans="15:15" x14ac:dyDescent="0.2">
      <c r="O64323" s="62"/>
    </row>
    <row r="64324" spans="15:15" x14ac:dyDescent="0.2">
      <c r="O64324" s="62"/>
    </row>
    <row r="64325" spans="15:15" x14ac:dyDescent="0.2">
      <c r="O64325" s="62"/>
    </row>
    <row r="64326" spans="15:15" x14ac:dyDescent="0.2">
      <c r="O64326" s="62"/>
    </row>
    <row r="64327" spans="15:15" x14ac:dyDescent="0.2">
      <c r="O64327" s="62"/>
    </row>
    <row r="64328" spans="15:15" x14ac:dyDescent="0.2">
      <c r="O64328" s="62"/>
    </row>
    <row r="64329" spans="15:15" x14ac:dyDescent="0.2">
      <c r="O64329" s="62"/>
    </row>
    <row r="64330" spans="15:15" x14ac:dyDescent="0.2">
      <c r="O64330" s="62"/>
    </row>
    <row r="64331" spans="15:15" x14ac:dyDescent="0.2">
      <c r="O64331" s="62"/>
    </row>
    <row r="64332" spans="15:15" x14ac:dyDescent="0.2">
      <c r="O64332" s="62"/>
    </row>
    <row r="64333" spans="15:15" x14ac:dyDescent="0.2">
      <c r="O64333" s="62"/>
    </row>
    <row r="64334" spans="15:15" x14ac:dyDescent="0.2">
      <c r="O64334" s="62"/>
    </row>
    <row r="64335" spans="15:15" x14ac:dyDescent="0.2">
      <c r="O64335" s="62"/>
    </row>
    <row r="64336" spans="15:15" x14ac:dyDescent="0.2">
      <c r="O64336" s="62"/>
    </row>
    <row r="64337" spans="15:15" x14ac:dyDescent="0.2">
      <c r="O64337" s="62"/>
    </row>
    <row r="64338" spans="15:15" x14ac:dyDescent="0.2">
      <c r="O64338" s="62"/>
    </row>
    <row r="64339" spans="15:15" x14ac:dyDescent="0.2">
      <c r="O64339" s="62"/>
    </row>
    <row r="64340" spans="15:15" x14ac:dyDescent="0.2">
      <c r="O64340" s="62"/>
    </row>
    <row r="64341" spans="15:15" x14ac:dyDescent="0.2">
      <c r="O64341" s="62"/>
    </row>
    <row r="64342" spans="15:15" x14ac:dyDescent="0.2">
      <c r="O64342" s="62"/>
    </row>
    <row r="64343" spans="15:15" x14ac:dyDescent="0.2">
      <c r="O64343" s="62"/>
    </row>
    <row r="64344" spans="15:15" x14ac:dyDescent="0.2">
      <c r="O64344" s="62"/>
    </row>
    <row r="64345" spans="15:15" x14ac:dyDescent="0.2">
      <c r="O64345" s="62"/>
    </row>
    <row r="64346" spans="15:15" x14ac:dyDescent="0.2">
      <c r="O64346" s="62"/>
    </row>
    <row r="64347" spans="15:15" x14ac:dyDescent="0.2">
      <c r="O64347" s="62"/>
    </row>
    <row r="64348" spans="15:15" x14ac:dyDescent="0.2">
      <c r="O64348" s="62"/>
    </row>
    <row r="64349" spans="15:15" x14ac:dyDescent="0.2">
      <c r="O64349" s="62"/>
    </row>
    <row r="64350" spans="15:15" x14ac:dyDescent="0.2">
      <c r="O64350" s="62"/>
    </row>
    <row r="64351" spans="15:15" x14ac:dyDescent="0.2">
      <c r="O64351" s="62"/>
    </row>
    <row r="64352" spans="15:15" x14ac:dyDescent="0.2">
      <c r="O64352" s="62"/>
    </row>
    <row r="64353" spans="15:15" x14ac:dyDescent="0.2">
      <c r="O64353" s="62"/>
    </row>
    <row r="64354" spans="15:15" x14ac:dyDescent="0.2">
      <c r="O64354" s="62"/>
    </row>
    <row r="64355" spans="15:15" x14ac:dyDescent="0.2">
      <c r="O64355" s="62"/>
    </row>
    <row r="64356" spans="15:15" x14ac:dyDescent="0.2">
      <c r="O64356" s="62"/>
    </row>
    <row r="64357" spans="15:15" x14ac:dyDescent="0.2">
      <c r="O64357" s="62"/>
    </row>
    <row r="64358" spans="15:15" x14ac:dyDescent="0.2">
      <c r="O64358" s="62"/>
    </row>
    <row r="64359" spans="15:15" x14ac:dyDescent="0.2">
      <c r="O64359" s="62"/>
    </row>
    <row r="64360" spans="15:15" x14ac:dyDescent="0.2">
      <c r="O64360" s="62"/>
    </row>
    <row r="64361" spans="15:15" x14ac:dyDescent="0.2">
      <c r="O64361" s="62"/>
    </row>
    <row r="64362" spans="15:15" x14ac:dyDescent="0.2">
      <c r="O64362" s="62"/>
    </row>
    <row r="64363" spans="15:15" x14ac:dyDescent="0.2">
      <c r="O64363" s="62"/>
    </row>
    <row r="64364" spans="15:15" x14ac:dyDescent="0.2">
      <c r="O64364" s="62"/>
    </row>
    <row r="64365" spans="15:15" x14ac:dyDescent="0.2">
      <c r="O64365" s="62"/>
    </row>
    <row r="64366" spans="15:15" x14ac:dyDescent="0.2">
      <c r="O64366" s="62"/>
    </row>
    <row r="64367" spans="15:15" x14ac:dyDescent="0.2">
      <c r="O64367" s="62"/>
    </row>
    <row r="64368" spans="15:15" x14ac:dyDescent="0.2">
      <c r="O64368" s="62"/>
    </row>
    <row r="64369" spans="15:15" x14ac:dyDescent="0.2">
      <c r="O64369" s="62"/>
    </row>
    <row r="64370" spans="15:15" x14ac:dyDescent="0.2">
      <c r="O64370" s="62"/>
    </row>
    <row r="64371" spans="15:15" x14ac:dyDescent="0.2">
      <c r="O64371" s="62"/>
    </row>
    <row r="64372" spans="15:15" x14ac:dyDescent="0.2">
      <c r="O64372" s="62"/>
    </row>
    <row r="64373" spans="15:15" x14ac:dyDescent="0.2">
      <c r="O64373" s="62"/>
    </row>
    <row r="64374" spans="15:15" x14ac:dyDescent="0.2">
      <c r="O64374" s="62"/>
    </row>
    <row r="64375" spans="15:15" x14ac:dyDescent="0.2">
      <c r="O64375" s="62"/>
    </row>
    <row r="64376" spans="15:15" x14ac:dyDescent="0.2">
      <c r="O64376" s="62"/>
    </row>
    <row r="64377" spans="15:15" x14ac:dyDescent="0.2">
      <c r="O64377" s="62"/>
    </row>
    <row r="64378" spans="15:15" x14ac:dyDescent="0.2">
      <c r="O64378" s="62"/>
    </row>
    <row r="64379" spans="15:15" x14ac:dyDescent="0.2">
      <c r="O64379" s="62"/>
    </row>
    <row r="64380" spans="15:15" x14ac:dyDescent="0.2">
      <c r="O64380" s="62"/>
    </row>
    <row r="64381" spans="15:15" x14ac:dyDescent="0.2">
      <c r="O64381" s="62"/>
    </row>
    <row r="64382" spans="15:15" x14ac:dyDescent="0.2">
      <c r="O64382" s="62"/>
    </row>
    <row r="64383" spans="15:15" x14ac:dyDescent="0.2">
      <c r="O64383" s="62"/>
    </row>
    <row r="64384" spans="15:15" x14ac:dyDescent="0.2">
      <c r="O64384" s="62"/>
    </row>
    <row r="64385" spans="15:15" x14ac:dyDescent="0.2">
      <c r="O64385" s="62"/>
    </row>
    <row r="64386" spans="15:15" x14ac:dyDescent="0.2">
      <c r="O64386" s="62"/>
    </row>
    <row r="64387" spans="15:15" x14ac:dyDescent="0.2">
      <c r="O64387" s="62"/>
    </row>
    <row r="64388" spans="15:15" x14ac:dyDescent="0.2">
      <c r="O64388" s="62"/>
    </row>
    <row r="64389" spans="15:15" x14ac:dyDescent="0.2">
      <c r="O64389" s="62"/>
    </row>
    <row r="64390" spans="15:15" x14ac:dyDescent="0.2">
      <c r="O64390" s="62"/>
    </row>
    <row r="64391" spans="15:15" x14ac:dyDescent="0.2">
      <c r="O64391" s="62"/>
    </row>
    <row r="64392" spans="15:15" x14ac:dyDescent="0.2">
      <c r="O64392" s="62"/>
    </row>
    <row r="64393" spans="15:15" x14ac:dyDescent="0.2">
      <c r="O64393" s="62"/>
    </row>
    <row r="64394" spans="15:15" x14ac:dyDescent="0.2">
      <c r="O64394" s="62"/>
    </row>
    <row r="64395" spans="15:15" x14ac:dyDescent="0.2">
      <c r="O64395" s="62"/>
    </row>
    <row r="64396" spans="15:15" x14ac:dyDescent="0.2">
      <c r="O64396" s="62"/>
    </row>
    <row r="64397" spans="15:15" x14ac:dyDescent="0.2">
      <c r="O64397" s="62"/>
    </row>
    <row r="64398" spans="15:15" x14ac:dyDescent="0.2">
      <c r="O64398" s="62"/>
    </row>
    <row r="64399" spans="15:15" x14ac:dyDescent="0.2">
      <c r="O64399" s="62"/>
    </row>
    <row r="64400" spans="15:15" x14ac:dyDescent="0.2">
      <c r="O64400" s="62"/>
    </row>
    <row r="64401" spans="15:15" x14ac:dyDescent="0.2">
      <c r="O64401" s="62"/>
    </row>
    <row r="64402" spans="15:15" x14ac:dyDescent="0.2">
      <c r="O64402" s="62"/>
    </row>
    <row r="64403" spans="15:15" x14ac:dyDescent="0.2">
      <c r="O64403" s="62"/>
    </row>
    <row r="64404" spans="15:15" x14ac:dyDescent="0.2">
      <c r="O64404" s="62"/>
    </row>
    <row r="64405" spans="15:15" x14ac:dyDescent="0.2">
      <c r="O64405" s="62"/>
    </row>
    <row r="64406" spans="15:15" x14ac:dyDescent="0.2">
      <c r="O64406" s="62"/>
    </row>
    <row r="64407" spans="15:15" x14ac:dyDescent="0.2">
      <c r="O64407" s="62"/>
    </row>
    <row r="64408" spans="15:15" x14ac:dyDescent="0.2">
      <c r="O64408" s="62"/>
    </row>
    <row r="64409" spans="15:15" x14ac:dyDescent="0.2">
      <c r="O64409" s="62"/>
    </row>
    <row r="64410" spans="15:15" x14ac:dyDescent="0.2">
      <c r="O64410" s="62"/>
    </row>
    <row r="64411" spans="15:15" x14ac:dyDescent="0.2">
      <c r="O64411" s="62"/>
    </row>
    <row r="64412" spans="15:15" x14ac:dyDescent="0.2">
      <c r="O64412" s="62"/>
    </row>
    <row r="64413" spans="15:15" x14ac:dyDescent="0.2">
      <c r="O64413" s="62"/>
    </row>
    <row r="64414" spans="15:15" x14ac:dyDescent="0.2">
      <c r="O64414" s="62"/>
    </row>
    <row r="64415" spans="15:15" x14ac:dyDescent="0.2">
      <c r="O64415" s="62"/>
    </row>
    <row r="64416" spans="15:15" x14ac:dyDescent="0.2">
      <c r="O64416" s="62"/>
    </row>
    <row r="64417" spans="15:15" x14ac:dyDescent="0.2">
      <c r="O64417" s="62"/>
    </row>
    <row r="64418" spans="15:15" x14ac:dyDescent="0.2">
      <c r="O64418" s="62"/>
    </row>
    <row r="64419" spans="15:15" x14ac:dyDescent="0.2">
      <c r="O64419" s="62"/>
    </row>
    <row r="64420" spans="15:15" x14ac:dyDescent="0.2">
      <c r="O64420" s="62"/>
    </row>
    <row r="64421" spans="15:15" x14ac:dyDescent="0.2">
      <c r="O64421" s="62"/>
    </row>
    <row r="64422" spans="15:15" x14ac:dyDescent="0.2">
      <c r="O64422" s="62"/>
    </row>
    <row r="64423" spans="15:15" x14ac:dyDescent="0.2">
      <c r="O64423" s="62"/>
    </row>
    <row r="64424" spans="15:15" x14ac:dyDescent="0.2">
      <c r="O64424" s="62"/>
    </row>
    <row r="64425" spans="15:15" x14ac:dyDescent="0.2">
      <c r="O64425" s="62"/>
    </row>
    <row r="64426" spans="15:15" x14ac:dyDescent="0.2">
      <c r="O64426" s="62"/>
    </row>
    <row r="64427" spans="15:15" x14ac:dyDescent="0.2">
      <c r="O64427" s="62"/>
    </row>
    <row r="64428" spans="15:15" x14ac:dyDescent="0.2">
      <c r="O64428" s="62"/>
    </row>
    <row r="64429" spans="15:15" x14ac:dyDescent="0.2">
      <c r="O64429" s="62"/>
    </row>
    <row r="64430" spans="15:15" x14ac:dyDescent="0.2">
      <c r="O64430" s="62"/>
    </row>
    <row r="64431" spans="15:15" x14ac:dyDescent="0.2">
      <c r="O64431" s="62"/>
    </row>
    <row r="64432" spans="15:15" x14ac:dyDescent="0.2">
      <c r="O64432" s="62"/>
    </row>
    <row r="64433" spans="15:15" x14ac:dyDescent="0.2">
      <c r="O64433" s="62"/>
    </row>
    <row r="64434" spans="15:15" x14ac:dyDescent="0.2">
      <c r="O64434" s="62"/>
    </row>
    <row r="64435" spans="15:15" x14ac:dyDescent="0.2">
      <c r="O64435" s="62"/>
    </row>
    <row r="64436" spans="15:15" x14ac:dyDescent="0.2">
      <c r="O64436" s="62"/>
    </row>
    <row r="64437" spans="15:15" x14ac:dyDescent="0.2">
      <c r="O64437" s="62"/>
    </row>
    <row r="64438" spans="15:15" x14ac:dyDescent="0.2">
      <c r="O64438" s="62"/>
    </row>
    <row r="64439" spans="15:15" x14ac:dyDescent="0.2">
      <c r="O64439" s="62"/>
    </row>
    <row r="64440" spans="15:15" x14ac:dyDescent="0.2">
      <c r="O64440" s="62"/>
    </row>
    <row r="64441" spans="15:15" x14ac:dyDescent="0.2">
      <c r="O64441" s="62"/>
    </row>
    <row r="64442" spans="15:15" x14ac:dyDescent="0.2">
      <c r="O64442" s="62"/>
    </row>
    <row r="64443" spans="15:15" x14ac:dyDescent="0.2">
      <c r="O64443" s="62"/>
    </row>
    <row r="64444" spans="15:15" x14ac:dyDescent="0.2">
      <c r="O64444" s="62"/>
    </row>
    <row r="64445" spans="15:15" x14ac:dyDescent="0.2">
      <c r="O64445" s="62"/>
    </row>
    <row r="64446" spans="15:15" x14ac:dyDescent="0.2">
      <c r="O64446" s="62"/>
    </row>
    <row r="64447" spans="15:15" x14ac:dyDescent="0.2">
      <c r="O64447" s="62"/>
    </row>
    <row r="64448" spans="15:15" x14ac:dyDescent="0.2">
      <c r="O64448" s="62"/>
    </row>
    <row r="64449" spans="15:15" x14ac:dyDescent="0.2">
      <c r="O64449" s="62"/>
    </row>
    <row r="64450" spans="15:15" x14ac:dyDescent="0.2">
      <c r="O64450" s="62"/>
    </row>
    <row r="64451" spans="15:15" x14ac:dyDescent="0.2">
      <c r="O64451" s="62"/>
    </row>
    <row r="64452" spans="15:15" x14ac:dyDescent="0.2">
      <c r="O64452" s="62"/>
    </row>
    <row r="64453" spans="15:15" x14ac:dyDescent="0.2">
      <c r="O64453" s="62"/>
    </row>
    <row r="64454" spans="15:15" x14ac:dyDescent="0.2">
      <c r="O64454" s="62"/>
    </row>
    <row r="64455" spans="15:15" x14ac:dyDescent="0.2">
      <c r="O64455" s="62"/>
    </row>
    <row r="64456" spans="15:15" x14ac:dyDescent="0.2">
      <c r="O64456" s="62"/>
    </row>
    <row r="64457" spans="15:15" x14ac:dyDescent="0.2">
      <c r="O64457" s="62"/>
    </row>
    <row r="64458" spans="15:15" x14ac:dyDescent="0.2">
      <c r="O64458" s="62"/>
    </row>
    <row r="64459" spans="15:15" x14ac:dyDescent="0.2">
      <c r="O64459" s="62"/>
    </row>
    <row r="64460" spans="15:15" x14ac:dyDescent="0.2">
      <c r="O64460" s="62"/>
    </row>
    <row r="64461" spans="15:15" x14ac:dyDescent="0.2">
      <c r="O64461" s="62"/>
    </row>
    <row r="64462" spans="15:15" x14ac:dyDescent="0.2">
      <c r="O64462" s="62"/>
    </row>
    <row r="64463" spans="15:15" x14ac:dyDescent="0.2">
      <c r="O64463" s="62"/>
    </row>
    <row r="64464" spans="15:15" x14ac:dyDescent="0.2">
      <c r="O64464" s="62"/>
    </row>
    <row r="64465" spans="15:15" x14ac:dyDescent="0.2">
      <c r="O64465" s="62"/>
    </row>
    <row r="64466" spans="15:15" x14ac:dyDescent="0.2">
      <c r="O64466" s="62"/>
    </row>
    <row r="64467" spans="15:15" x14ac:dyDescent="0.2">
      <c r="O64467" s="62"/>
    </row>
    <row r="64468" spans="15:15" x14ac:dyDescent="0.2">
      <c r="O64468" s="62"/>
    </row>
    <row r="64469" spans="15:15" x14ac:dyDescent="0.2">
      <c r="O64469" s="62"/>
    </row>
    <row r="64470" spans="15:15" x14ac:dyDescent="0.2">
      <c r="O64470" s="62"/>
    </row>
    <row r="64471" spans="15:15" x14ac:dyDescent="0.2">
      <c r="O64471" s="62"/>
    </row>
    <row r="64472" spans="15:15" x14ac:dyDescent="0.2">
      <c r="O64472" s="62"/>
    </row>
    <row r="64473" spans="15:15" x14ac:dyDescent="0.2">
      <c r="O64473" s="62"/>
    </row>
    <row r="64474" spans="15:15" x14ac:dyDescent="0.2">
      <c r="O64474" s="62"/>
    </row>
    <row r="64475" spans="15:15" x14ac:dyDescent="0.2">
      <c r="O64475" s="62"/>
    </row>
    <row r="64476" spans="15:15" x14ac:dyDescent="0.2">
      <c r="O64476" s="62"/>
    </row>
    <row r="64477" spans="15:15" x14ac:dyDescent="0.2">
      <c r="O64477" s="62"/>
    </row>
    <row r="64478" spans="15:15" x14ac:dyDescent="0.2">
      <c r="O64478" s="62"/>
    </row>
    <row r="64479" spans="15:15" x14ac:dyDescent="0.2">
      <c r="O64479" s="62"/>
    </row>
    <row r="64480" spans="15:15" x14ac:dyDescent="0.2">
      <c r="O64480" s="62"/>
    </row>
    <row r="64481" spans="15:15" x14ac:dyDescent="0.2">
      <c r="O64481" s="62"/>
    </row>
    <row r="64482" spans="15:15" x14ac:dyDescent="0.2">
      <c r="O64482" s="62"/>
    </row>
    <row r="64483" spans="15:15" x14ac:dyDescent="0.2">
      <c r="O64483" s="62"/>
    </row>
    <row r="64484" spans="15:15" x14ac:dyDescent="0.2">
      <c r="O64484" s="62"/>
    </row>
    <row r="64485" spans="15:15" x14ac:dyDescent="0.2">
      <c r="O64485" s="62"/>
    </row>
    <row r="64486" spans="15:15" x14ac:dyDescent="0.2">
      <c r="O64486" s="62"/>
    </row>
    <row r="64487" spans="15:15" x14ac:dyDescent="0.2">
      <c r="O64487" s="62"/>
    </row>
    <row r="64488" spans="15:15" x14ac:dyDescent="0.2">
      <c r="O64488" s="62"/>
    </row>
    <row r="64489" spans="15:15" x14ac:dyDescent="0.2">
      <c r="O64489" s="62"/>
    </row>
    <row r="64490" spans="15:15" x14ac:dyDescent="0.2">
      <c r="O64490" s="62"/>
    </row>
    <row r="64491" spans="15:15" x14ac:dyDescent="0.2">
      <c r="O64491" s="62"/>
    </row>
    <row r="64492" spans="15:15" x14ac:dyDescent="0.2">
      <c r="O64492" s="62"/>
    </row>
    <row r="64493" spans="15:15" x14ac:dyDescent="0.2">
      <c r="O64493" s="62"/>
    </row>
    <row r="64494" spans="15:15" x14ac:dyDescent="0.2">
      <c r="O64494" s="62"/>
    </row>
    <row r="64495" spans="15:15" x14ac:dyDescent="0.2">
      <c r="O64495" s="62"/>
    </row>
    <row r="64496" spans="15:15" x14ac:dyDescent="0.2">
      <c r="O64496" s="62"/>
    </row>
    <row r="64497" spans="15:15" x14ac:dyDescent="0.2">
      <c r="O64497" s="62"/>
    </row>
    <row r="64498" spans="15:15" x14ac:dyDescent="0.2">
      <c r="O64498" s="62"/>
    </row>
    <row r="64499" spans="15:15" x14ac:dyDescent="0.2">
      <c r="O64499" s="62"/>
    </row>
    <row r="64500" spans="15:15" x14ac:dyDescent="0.2">
      <c r="O64500" s="62"/>
    </row>
    <row r="64501" spans="15:15" x14ac:dyDescent="0.2">
      <c r="O64501" s="62"/>
    </row>
    <row r="64502" spans="15:15" x14ac:dyDescent="0.2">
      <c r="O64502" s="62"/>
    </row>
    <row r="64503" spans="15:15" x14ac:dyDescent="0.2">
      <c r="O64503" s="62"/>
    </row>
    <row r="64504" spans="15:15" x14ac:dyDescent="0.2">
      <c r="O64504" s="62"/>
    </row>
    <row r="64505" spans="15:15" x14ac:dyDescent="0.2">
      <c r="O64505" s="62"/>
    </row>
    <row r="64506" spans="15:15" x14ac:dyDescent="0.2">
      <c r="O64506" s="62"/>
    </row>
    <row r="64507" spans="15:15" x14ac:dyDescent="0.2">
      <c r="O64507" s="62"/>
    </row>
    <row r="64508" spans="15:15" x14ac:dyDescent="0.2">
      <c r="O64508" s="62"/>
    </row>
    <row r="64509" spans="15:15" x14ac:dyDescent="0.2">
      <c r="O64509" s="62"/>
    </row>
    <row r="64510" spans="15:15" x14ac:dyDescent="0.2">
      <c r="O64510" s="62"/>
    </row>
    <row r="64511" spans="15:15" x14ac:dyDescent="0.2">
      <c r="O64511" s="62"/>
    </row>
    <row r="64512" spans="15:15" x14ac:dyDescent="0.2">
      <c r="O64512" s="62"/>
    </row>
    <row r="64513" spans="15:15" x14ac:dyDescent="0.2">
      <c r="O64513" s="62"/>
    </row>
    <row r="64514" spans="15:15" x14ac:dyDescent="0.2">
      <c r="O64514" s="62"/>
    </row>
    <row r="64515" spans="15:15" x14ac:dyDescent="0.2">
      <c r="O64515" s="62"/>
    </row>
    <row r="64516" spans="15:15" x14ac:dyDescent="0.2">
      <c r="O64516" s="62"/>
    </row>
    <row r="64517" spans="15:15" x14ac:dyDescent="0.2">
      <c r="O64517" s="62"/>
    </row>
    <row r="64518" spans="15:15" x14ac:dyDescent="0.2">
      <c r="O64518" s="62"/>
    </row>
    <row r="64519" spans="15:15" x14ac:dyDescent="0.2">
      <c r="O64519" s="62"/>
    </row>
    <row r="64520" spans="15:15" x14ac:dyDescent="0.2">
      <c r="O64520" s="62"/>
    </row>
    <row r="64521" spans="15:15" x14ac:dyDescent="0.2">
      <c r="O64521" s="62"/>
    </row>
    <row r="64522" spans="15:15" x14ac:dyDescent="0.2">
      <c r="O64522" s="62"/>
    </row>
    <row r="64523" spans="15:15" x14ac:dyDescent="0.2">
      <c r="O64523" s="62"/>
    </row>
    <row r="64524" spans="15:15" x14ac:dyDescent="0.2">
      <c r="O64524" s="62"/>
    </row>
    <row r="64525" spans="15:15" x14ac:dyDescent="0.2">
      <c r="O64525" s="62"/>
    </row>
    <row r="64526" spans="15:15" x14ac:dyDescent="0.2">
      <c r="O64526" s="62"/>
    </row>
    <row r="64527" spans="15:15" x14ac:dyDescent="0.2">
      <c r="O64527" s="62"/>
    </row>
    <row r="64528" spans="15:15" x14ac:dyDescent="0.2">
      <c r="O64528" s="62"/>
    </row>
    <row r="64529" spans="15:15" x14ac:dyDescent="0.2">
      <c r="O64529" s="62"/>
    </row>
    <row r="64530" spans="15:15" x14ac:dyDescent="0.2">
      <c r="O64530" s="62"/>
    </row>
    <row r="64531" spans="15:15" x14ac:dyDescent="0.2">
      <c r="O64531" s="62"/>
    </row>
    <row r="64532" spans="15:15" x14ac:dyDescent="0.2">
      <c r="O64532" s="62"/>
    </row>
    <row r="64533" spans="15:15" x14ac:dyDescent="0.2">
      <c r="O64533" s="62"/>
    </row>
    <row r="64534" spans="15:15" x14ac:dyDescent="0.2">
      <c r="O64534" s="62"/>
    </row>
    <row r="64535" spans="15:15" x14ac:dyDescent="0.2">
      <c r="O64535" s="62"/>
    </row>
    <row r="64536" spans="15:15" x14ac:dyDescent="0.2">
      <c r="O64536" s="62"/>
    </row>
    <row r="64537" spans="15:15" x14ac:dyDescent="0.2">
      <c r="O64537" s="62"/>
    </row>
    <row r="64538" spans="15:15" x14ac:dyDescent="0.2">
      <c r="O64538" s="62"/>
    </row>
    <row r="64539" spans="15:15" x14ac:dyDescent="0.2">
      <c r="O64539" s="62"/>
    </row>
    <row r="64540" spans="15:15" x14ac:dyDescent="0.2">
      <c r="O64540" s="62"/>
    </row>
    <row r="64541" spans="15:15" x14ac:dyDescent="0.2">
      <c r="O64541" s="62"/>
    </row>
    <row r="64542" spans="15:15" x14ac:dyDescent="0.2">
      <c r="O64542" s="62"/>
    </row>
    <row r="64543" spans="15:15" x14ac:dyDescent="0.2">
      <c r="O64543" s="62"/>
    </row>
    <row r="64544" spans="15:15" x14ac:dyDescent="0.2">
      <c r="O64544" s="62"/>
    </row>
    <row r="64545" spans="15:15" x14ac:dyDescent="0.2">
      <c r="O64545" s="62"/>
    </row>
    <row r="64546" spans="15:15" x14ac:dyDescent="0.2">
      <c r="O64546" s="62"/>
    </row>
    <row r="64547" spans="15:15" x14ac:dyDescent="0.2">
      <c r="O64547" s="62"/>
    </row>
    <row r="64548" spans="15:15" x14ac:dyDescent="0.2">
      <c r="O64548" s="62"/>
    </row>
    <row r="64549" spans="15:15" x14ac:dyDescent="0.2">
      <c r="O64549" s="62"/>
    </row>
    <row r="64550" spans="15:15" x14ac:dyDescent="0.2">
      <c r="O64550" s="62"/>
    </row>
    <row r="64551" spans="15:15" x14ac:dyDescent="0.2">
      <c r="O64551" s="62"/>
    </row>
    <row r="64552" spans="15:15" x14ac:dyDescent="0.2">
      <c r="O64552" s="62"/>
    </row>
    <row r="64553" spans="15:15" x14ac:dyDescent="0.2">
      <c r="O64553" s="62"/>
    </row>
    <row r="64554" spans="15:15" x14ac:dyDescent="0.2">
      <c r="O64554" s="62"/>
    </row>
    <row r="64555" spans="15:15" x14ac:dyDescent="0.2">
      <c r="O64555" s="62"/>
    </row>
    <row r="64556" spans="15:15" x14ac:dyDescent="0.2">
      <c r="O64556" s="62"/>
    </row>
    <row r="64557" spans="15:15" x14ac:dyDescent="0.2">
      <c r="O64557" s="62"/>
    </row>
    <row r="64558" spans="15:15" x14ac:dyDescent="0.2">
      <c r="O64558" s="62"/>
    </row>
    <row r="64559" spans="15:15" x14ac:dyDescent="0.2">
      <c r="O64559" s="62"/>
    </row>
    <row r="64560" spans="15:15" x14ac:dyDescent="0.2">
      <c r="O64560" s="62"/>
    </row>
    <row r="64561" spans="15:15" x14ac:dyDescent="0.2">
      <c r="O64561" s="62"/>
    </row>
    <row r="64562" spans="15:15" x14ac:dyDescent="0.2">
      <c r="O64562" s="62"/>
    </row>
    <row r="64563" spans="15:15" x14ac:dyDescent="0.2">
      <c r="O64563" s="62"/>
    </row>
    <row r="64564" spans="15:15" x14ac:dyDescent="0.2">
      <c r="O64564" s="62"/>
    </row>
    <row r="64565" spans="15:15" x14ac:dyDescent="0.2">
      <c r="O64565" s="62"/>
    </row>
    <row r="64566" spans="15:15" x14ac:dyDescent="0.2">
      <c r="O64566" s="62"/>
    </row>
    <row r="64567" spans="15:15" x14ac:dyDescent="0.2">
      <c r="O64567" s="62"/>
    </row>
    <row r="64568" spans="15:15" x14ac:dyDescent="0.2">
      <c r="O64568" s="62"/>
    </row>
    <row r="64569" spans="15:15" x14ac:dyDescent="0.2">
      <c r="O64569" s="62"/>
    </row>
    <row r="64570" spans="15:15" x14ac:dyDescent="0.2">
      <c r="O64570" s="62"/>
    </row>
    <row r="64571" spans="15:15" x14ac:dyDescent="0.2">
      <c r="O64571" s="62"/>
    </row>
    <row r="64572" spans="15:15" x14ac:dyDescent="0.2">
      <c r="O64572" s="62"/>
    </row>
    <row r="64573" spans="15:15" x14ac:dyDescent="0.2">
      <c r="O64573" s="62"/>
    </row>
    <row r="64574" spans="15:15" x14ac:dyDescent="0.2">
      <c r="O64574" s="62"/>
    </row>
    <row r="64575" spans="15:15" x14ac:dyDescent="0.2">
      <c r="O64575" s="62"/>
    </row>
    <row r="64576" spans="15:15" x14ac:dyDescent="0.2">
      <c r="O64576" s="62"/>
    </row>
    <row r="64577" spans="15:15" x14ac:dyDescent="0.2">
      <c r="O64577" s="62"/>
    </row>
    <row r="64578" spans="15:15" x14ac:dyDescent="0.2">
      <c r="O64578" s="62"/>
    </row>
    <row r="64579" spans="15:15" x14ac:dyDescent="0.2">
      <c r="O64579" s="62"/>
    </row>
    <row r="64580" spans="15:15" x14ac:dyDescent="0.2">
      <c r="O64580" s="62"/>
    </row>
    <row r="64581" spans="15:15" x14ac:dyDescent="0.2">
      <c r="O64581" s="62"/>
    </row>
    <row r="64582" spans="15:15" x14ac:dyDescent="0.2">
      <c r="O64582" s="62"/>
    </row>
    <row r="64583" spans="15:15" x14ac:dyDescent="0.2">
      <c r="O64583" s="62"/>
    </row>
    <row r="64584" spans="15:15" x14ac:dyDescent="0.2">
      <c r="O64584" s="62"/>
    </row>
    <row r="64585" spans="15:15" x14ac:dyDescent="0.2">
      <c r="O64585" s="62"/>
    </row>
    <row r="64586" spans="15:15" x14ac:dyDescent="0.2">
      <c r="O64586" s="62"/>
    </row>
    <row r="64587" spans="15:15" x14ac:dyDescent="0.2">
      <c r="O64587" s="62"/>
    </row>
    <row r="64588" spans="15:15" x14ac:dyDescent="0.2">
      <c r="O64588" s="62"/>
    </row>
    <row r="64589" spans="15:15" x14ac:dyDescent="0.2">
      <c r="O64589" s="62"/>
    </row>
    <row r="64590" spans="15:15" x14ac:dyDescent="0.2">
      <c r="O64590" s="62"/>
    </row>
    <row r="64591" spans="15:15" x14ac:dyDescent="0.2">
      <c r="O64591" s="62"/>
    </row>
    <row r="64592" spans="15:15" x14ac:dyDescent="0.2">
      <c r="O64592" s="62"/>
    </row>
    <row r="64593" spans="15:15" x14ac:dyDescent="0.2">
      <c r="O64593" s="62"/>
    </row>
    <row r="64594" spans="15:15" x14ac:dyDescent="0.2">
      <c r="O64594" s="62"/>
    </row>
    <row r="64595" spans="15:15" x14ac:dyDescent="0.2">
      <c r="O64595" s="62"/>
    </row>
    <row r="64596" spans="15:15" x14ac:dyDescent="0.2">
      <c r="O64596" s="62"/>
    </row>
    <row r="64597" spans="15:15" x14ac:dyDescent="0.2">
      <c r="O64597" s="62"/>
    </row>
    <row r="64598" spans="15:15" x14ac:dyDescent="0.2">
      <c r="O64598" s="62"/>
    </row>
    <row r="64599" spans="15:15" x14ac:dyDescent="0.2">
      <c r="O64599" s="62"/>
    </row>
    <row r="64600" spans="15:15" x14ac:dyDescent="0.2">
      <c r="O64600" s="62"/>
    </row>
    <row r="64601" spans="15:15" x14ac:dyDescent="0.2">
      <c r="O64601" s="62"/>
    </row>
    <row r="64602" spans="15:15" x14ac:dyDescent="0.2">
      <c r="O64602" s="62"/>
    </row>
    <row r="64603" spans="15:15" x14ac:dyDescent="0.2">
      <c r="O64603" s="62"/>
    </row>
    <row r="64604" spans="15:15" x14ac:dyDescent="0.2">
      <c r="O64604" s="62"/>
    </row>
    <row r="64605" spans="15:15" x14ac:dyDescent="0.2">
      <c r="O64605" s="62"/>
    </row>
    <row r="64606" spans="15:15" x14ac:dyDescent="0.2">
      <c r="O64606" s="62"/>
    </row>
    <row r="64607" spans="15:15" x14ac:dyDescent="0.2">
      <c r="O64607" s="62"/>
    </row>
    <row r="64608" spans="15:15" x14ac:dyDescent="0.2">
      <c r="O64608" s="62"/>
    </row>
    <row r="64609" spans="15:15" x14ac:dyDescent="0.2">
      <c r="O64609" s="62"/>
    </row>
    <row r="64610" spans="15:15" x14ac:dyDescent="0.2">
      <c r="O64610" s="62"/>
    </row>
    <row r="64611" spans="15:15" x14ac:dyDescent="0.2">
      <c r="O64611" s="62"/>
    </row>
    <row r="64612" spans="15:15" x14ac:dyDescent="0.2">
      <c r="O64612" s="62"/>
    </row>
    <row r="64613" spans="15:15" x14ac:dyDescent="0.2">
      <c r="O64613" s="62"/>
    </row>
    <row r="64614" spans="15:15" x14ac:dyDescent="0.2">
      <c r="O64614" s="62"/>
    </row>
    <row r="64615" spans="15:15" x14ac:dyDescent="0.2">
      <c r="O64615" s="62"/>
    </row>
    <row r="64616" spans="15:15" x14ac:dyDescent="0.2">
      <c r="O64616" s="62"/>
    </row>
    <row r="64617" spans="15:15" x14ac:dyDescent="0.2">
      <c r="O64617" s="62"/>
    </row>
    <row r="64618" spans="15:15" x14ac:dyDescent="0.2">
      <c r="O64618" s="62"/>
    </row>
    <row r="64619" spans="15:15" x14ac:dyDescent="0.2">
      <c r="O64619" s="62"/>
    </row>
    <row r="64620" spans="15:15" x14ac:dyDescent="0.2">
      <c r="O64620" s="62"/>
    </row>
    <row r="64621" spans="15:15" x14ac:dyDescent="0.2">
      <c r="O64621" s="62"/>
    </row>
    <row r="64622" spans="15:15" x14ac:dyDescent="0.2">
      <c r="O64622" s="62"/>
    </row>
    <row r="64623" spans="15:15" x14ac:dyDescent="0.2">
      <c r="O64623" s="62"/>
    </row>
    <row r="64624" spans="15:15" x14ac:dyDescent="0.2">
      <c r="O64624" s="62"/>
    </row>
    <row r="64625" spans="15:15" x14ac:dyDescent="0.2">
      <c r="O64625" s="62"/>
    </row>
    <row r="64626" spans="15:15" x14ac:dyDescent="0.2">
      <c r="O64626" s="62"/>
    </row>
    <row r="64627" spans="15:15" x14ac:dyDescent="0.2">
      <c r="O64627" s="62"/>
    </row>
    <row r="64628" spans="15:15" x14ac:dyDescent="0.2">
      <c r="O64628" s="62"/>
    </row>
    <row r="64629" spans="15:15" x14ac:dyDescent="0.2">
      <c r="O64629" s="62"/>
    </row>
    <row r="64630" spans="15:15" x14ac:dyDescent="0.2">
      <c r="O64630" s="62"/>
    </row>
    <row r="64631" spans="15:15" x14ac:dyDescent="0.2">
      <c r="O64631" s="62"/>
    </row>
    <row r="64632" spans="15:15" x14ac:dyDescent="0.2">
      <c r="O64632" s="62"/>
    </row>
    <row r="64633" spans="15:15" x14ac:dyDescent="0.2">
      <c r="O64633" s="62"/>
    </row>
    <row r="64634" spans="15:15" x14ac:dyDescent="0.2">
      <c r="O64634" s="62"/>
    </row>
    <row r="64635" spans="15:15" x14ac:dyDescent="0.2">
      <c r="O64635" s="62"/>
    </row>
    <row r="64636" spans="15:15" x14ac:dyDescent="0.2">
      <c r="O64636" s="62"/>
    </row>
    <row r="64637" spans="15:15" x14ac:dyDescent="0.2">
      <c r="O64637" s="62"/>
    </row>
    <row r="64638" spans="15:15" x14ac:dyDescent="0.2">
      <c r="O64638" s="62"/>
    </row>
    <row r="64639" spans="15:15" x14ac:dyDescent="0.2">
      <c r="O64639" s="62"/>
    </row>
    <row r="64640" spans="15:15" x14ac:dyDescent="0.2">
      <c r="O64640" s="62"/>
    </row>
    <row r="64641" spans="15:15" x14ac:dyDescent="0.2">
      <c r="O64641" s="62"/>
    </row>
    <row r="64642" spans="15:15" x14ac:dyDescent="0.2">
      <c r="O64642" s="62"/>
    </row>
    <row r="64643" spans="15:15" x14ac:dyDescent="0.2">
      <c r="O64643" s="62"/>
    </row>
    <row r="64644" spans="15:15" x14ac:dyDescent="0.2">
      <c r="O64644" s="62"/>
    </row>
    <row r="64645" spans="15:15" x14ac:dyDescent="0.2">
      <c r="O64645" s="62"/>
    </row>
    <row r="64646" spans="15:15" x14ac:dyDescent="0.2">
      <c r="O64646" s="62"/>
    </row>
    <row r="64647" spans="15:15" x14ac:dyDescent="0.2">
      <c r="O64647" s="62"/>
    </row>
    <row r="64648" spans="15:15" x14ac:dyDescent="0.2">
      <c r="O64648" s="62"/>
    </row>
    <row r="64649" spans="15:15" x14ac:dyDescent="0.2">
      <c r="O64649" s="62"/>
    </row>
    <row r="64650" spans="15:15" x14ac:dyDescent="0.2">
      <c r="O64650" s="62"/>
    </row>
    <row r="64651" spans="15:15" x14ac:dyDescent="0.2">
      <c r="O64651" s="62"/>
    </row>
    <row r="64652" spans="15:15" x14ac:dyDescent="0.2">
      <c r="O64652" s="62"/>
    </row>
    <row r="64653" spans="15:15" x14ac:dyDescent="0.2">
      <c r="O64653" s="62"/>
    </row>
    <row r="64654" spans="15:15" x14ac:dyDescent="0.2">
      <c r="O64654" s="62"/>
    </row>
    <row r="64655" spans="15:15" x14ac:dyDescent="0.2">
      <c r="O64655" s="62"/>
    </row>
    <row r="64656" spans="15:15" x14ac:dyDescent="0.2">
      <c r="O64656" s="62"/>
    </row>
    <row r="64657" spans="15:15" x14ac:dyDescent="0.2">
      <c r="O64657" s="62"/>
    </row>
    <row r="64658" spans="15:15" x14ac:dyDescent="0.2">
      <c r="O64658" s="62"/>
    </row>
    <row r="64659" spans="15:15" x14ac:dyDescent="0.2">
      <c r="O64659" s="62"/>
    </row>
    <row r="64660" spans="15:15" x14ac:dyDescent="0.2">
      <c r="O64660" s="62"/>
    </row>
    <row r="64661" spans="15:15" x14ac:dyDescent="0.2">
      <c r="O64661" s="62"/>
    </row>
    <row r="64662" spans="15:15" x14ac:dyDescent="0.2">
      <c r="O64662" s="62"/>
    </row>
    <row r="64663" spans="15:15" x14ac:dyDescent="0.2">
      <c r="O64663" s="62"/>
    </row>
    <row r="64664" spans="15:15" x14ac:dyDescent="0.2">
      <c r="O64664" s="62"/>
    </row>
    <row r="64665" spans="15:15" x14ac:dyDescent="0.2">
      <c r="O64665" s="62"/>
    </row>
    <row r="64666" spans="15:15" x14ac:dyDescent="0.2">
      <c r="O64666" s="62"/>
    </row>
    <row r="64667" spans="15:15" x14ac:dyDescent="0.2">
      <c r="O64667" s="62"/>
    </row>
    <row r="64668" spans="15:15" x14ac:dyDescent="0.2">
      <c r="O64668" s="62"/>
    </row>
    <row r="64669" spans="15:15" x14ac:dyDescent="0.2">
      <c r="O64669" s="62"/>
    </row>
    <row r="64670" spans="15:15" x14ac:dyDescent="0.2">
      <c r="O64670" s="62"/>
    </row>
    <row r="64671" spans="15:15" x14ac:dyDescent="0.2">
      <c r="O64671" s="62"/>
    </row>
    <row r="64672" spans="15:15" x14ac:dyDescent="0.2">
      <c r="O64672" s="62"/>
    </row>
    <row r="64673" spans="15:15" x14ac:dyDescent="0.2">
      <c r="O64673" s="62"/>
    </row>
    <row r="64674" spans="15:15" x14ac:dyDescent="0.2">
      <c r="O64674" s="62"/>
    </row>
    <row r="64675" spans="15:15" x14ac:dyDescent="0.2">
      <c r="O64675" s="62"/>
    </row>
    <row r="64676" spans="15:15" x14ac:dyDescent="0.2">
      <c r="O64676" s="62"/>
    </row>
    <row r="64677" spans="15:15" x14ac:dyDescent="0.2">
      <c r="O64677" s="62"/>
    </row>
    <row r="64678" spans="15:15" x14ac:dyDescent="0.2">
      <c r="O64678" s="62"/>
    </row>
    <row r="64679" spans="15:15" x14ac:dyDescent="0.2">
      <c r="O64679" s="62"/>
    </row>
    <row r="64680" spans="15:15" x14ac:dyDescent="0.2">
      <c r="O64680" s="62"/>
    </row>
    <row r="64681" spans="15:15" x14ac:dyDescent="0.2">
      <c r="O64681" s="62"/>
    </row>
    <row r="64682" spans="15:15" x14ac:dyDescent="0.2">
      <c r="O64682" s="62"/>
    </row>
    <row r="64683" spans="15:15" x14ac:dyDescent="0.2">
      <c r="O64683" s="62"/>
    </row>
    <row r="64684" spans="15:15" x14ac:dyDescent="0.2">
      <c r="O64684" s="62"/>
    </row>
    <row r="64685" spans="15:15" x14ac:dyDescent="0.2">
      <c r="O64685" s="62"/>
    </row>
    <row r="64686" spans="15:15" x14ac:dyDescent="0.2">
      <c r="O64686" s="62"/>
    </row>
    <row r="64687" spans="15:15" x14ac:dyDescent="0.2">
      <c r="O64687" s="62"/>
    </row>
    <row r="64688" spans="15:15" x14ac:dyDescent="0.2">
      <c r="O64688" s="62"/>
    </row>
    <row r="64689" spans="15:15" x14ac:dyDescent="0.2">
      <c r="O64689" s="62"/>
    </row>
    <row r="64690" spans="15:15" x14ac:dyDescent="0.2">
      <c r="O64690" s="62"/>
    </row>
    <row r="64691" spans="15:15" x14ac:dyDescent="0.2">
      <c r="O64691" s="62"/>
    </row>
    <row r="64692" spans="15:15" x14ac:dyDescent="0.2">
      <c r="O64692" s="62"/>
    </row>
    <row r="64693" spans="15:15" x14ac:dyDescent="0.2">
      <c r="O64693" s="62"/>
    </row>
    <row r="64694" spans="15:15" x14ac:dyDescent="0.2">
      <c r="O64694" s="62"/>
    </row>
    <row r="64695" spans="15:15" x14ac:dyDescent="0.2">
      <c r="O64695" s="62"/>
    </row>
    <row r="64696" spans="15:15" x14ac:dyDescent="0.2">
      <c r="O64696" s="62"/>
    </row>
    <row r="64697" spans="15:15" x14ac:dyDescent="0.2">
      <c r="O64697" s="62"/>
    </row>
    <row r="64698" spans="15:15" x14ac:dyDescent="0.2">
      <c r="O64698" s="62"/>
    </row>
    <row r="64699" spans="15:15" x14ac:dyDescent="0.2">
      <c r="O64699" s="62"/>
    </row>
    <row r="64700" spans="15:15" x14ac:dyDescent="0.2">
      <c r="O64700" s="62"/>
    </row>
    <row r="64701" spans="15:15" x14ac:dyDescent="0.2">
      <c r="O64701" s="62"/>
    </row>
    <row r="64702" spans="15:15" x14ac:dyDescent="0.2">
      <c r="O64702" s="62"/>
    </row>
    <row r="64703" spans="15:15" x14ac:dyDescent="0.2">
      <c r="O64703" s="62"/>
    </row>
    <row r="64704" spans="15:15" x14ac:dyDescent="0.2">
      <c r="O64704" s="62"/>
    </row>
    <row r="64705" spans="15:15" x14ac:dyDescent="0.2">
      <c r="O64705" s="62"/>
    </row>
    <row r="64706" spans="15:15" x14ac:dyDescent="0.2">
      <c r="O64706" s="62"/>
    </row>
    <row r="64707" spans="15:15" x14ac:dyDescent="0.2">
      <c r="O64707" s="62"/>
    </row>
    <row r="64708" spans="15:15" x14ac:dyDescent="0.2">
      <c r="O64708" s="62"/>
    </row>
    <row r="64709" spans="15:15" x14ac:dyDescent="0.2">
      <c r="O64709" s="62"/>
    </row>
    <row r="64710" spans="15:15" x14ac:dyDescent="0.2">
      <c r="O64710" s="62"/>
    </row>
    <row r="64711" spans="15:15" x14ac:dyDescent="0.2">
      <c r="O64711" s="62"/>
    </row>
    <row r="64712" spans="15:15" x14ac:dyDescent="0.2">
      <c r="O64712" s="62"/>
    </row>
    <row r="64713" spans="15:15" x14ac:dyDescent="0.2">
      <c r="O64713" s="62"/>
    </row>
    <row r="64714" spans="15:15" x14ac:dyDescent="0.2">
      <c r="O64714" s="62"/>
    </row>
    <row r="64715" spans="15:15" x14ac:dyDescent="0.2">
      <c r="O64715" s="62"/>
    </row>
    <row r="64716" spans="15:15" x14ac:dyDescent="0.2">
      <c r="O64716" s="62"/>
    </row>
    <row r="64717" spans="15:15" x14ac:dyDescent="0.2">
      <c r="O64717" s="62"/>
    </row>
    <row r="64718" spans="15:15" x14ac:dyDescent="0.2">
      <c r="O64718" s="62"/>
    </row>
    <row r="64719" spans="15:15" x14ac:dyDescent="0.2">
      <c r="O64719" s="62"/>
    </row>
    <row r="64720" spans="15:15" x14ac:dyDescent="0.2">
      <c r="O64720" s="62"/>
    </row>
    <row r="64721" spans="15:15" x14ac:dyDescent="0.2">
      <c r="O64721" s="62"/>
    </row>
    <row r="64722" spans="15:15" x14ac:dyDescent="0.2">
      <c r="O64722" s="62"/>
    </row>
    <row r="64723" spans="15:15" x14ac:dyDescent="0.2">
      <c r="O64723" s="62"/>
    </row>
    <row r="64724" spans="15:15" x14ac:dyDescent="0.2">
      <c r="O64724" s="62"/>
    </row>
    <row r="64725" spans="15:15" x14ac:dyDescent="0.2">
      <c r="O64725" s="62"/>
    </row>
    <row r="64726" spans="15:15" x14ac:dyDescent="0.2">
      <c r="O64726" s="62"/>
    </row>
    <row r="64727" spans="15:15" x14ac:dyDescent="0.2">
      <c r="O64727" s="62"/>
    </row>
    <row r="64728" spans="15:15" x14ac:dyDescent="0.2">
      <c r="O64728" s="62"/>
    </row>
    <row r="64729" spans="15:15" x14ac:dyDescent="0.2">
      <c r="O64729" s="62"/>
    </row>
    <row r="64730" spans="15:15" x14ac:dyDescent="0.2">
      <c r="O64730" s="62"/>
    </row>
    <row r="64731" spans="15:15" x14ac:dyDescent="0.2">
      <c r="O64731" s="62"/>
    </row>
    <row r="64732" spans="15:15" x14ac:dyDescent="0.2">
      <c r="O64732" s="62"/>
    </row>
    <row r="64733" spans="15:15" x14ac:dyDescent="0.2">
      <c r="O64733" s="62"/>
    </row>
    <row r="64734" spans="15:15" x14ac:dyDescent="0.2">
      <c r="O64734" s="62"/>
    </row>
    <row r="64735" spans="15:15" x14ac:dyDescent="0.2">
      <c r="O64735" s="62"/>
    </row>
    <row r="64736" spans="15:15" x14ac:dyDescent="0.2">
      <c r="O64736" s="62"/>
    </row>
    <row r="64737" spans="15:15" x14ac:dyDescent="0.2">
      <c r="O64737" s="62"/>
    </row>
    <row r="64738" spans="15:15" x14ac:dyDescent="0.2">
      <c r="O64738" s="62"/>
    </row>
    <row r="64739" spans="15:15" x14ac:dyDescent="0.2">
      <c r="O64739" s="62"/>
    </row>
    <row r="64740" spans="15:15" x14ac:dyDescent="0.2">
      <c r="O64740" s="62"/>
    </row>
    <row r="64741" spans="15:15" x14ac:dyDescent="0.2">
      <c r="O64741" s="62"/>
    </row>
    <row r="64742" spans="15:15" x14ac:dyDescent="0.2">
      <c r="O64742" s="62"/>
    </row>
    <row r="64743" spans="15:15" x14ac:dyDescent="0.2">
      <c r="O64743" s="62"/>
    </row>
    <row r="64744" spans="15:15" x14ac:dyDescent="0.2">
      <c r="O64744" s="62"/>
    </row>
    <row r="64745" spans="15:15" x14ac:dyDescent="0.2">
      <c r="O64745" s="62"/>
    </row>
    <row r="64746" spans="15:15" x14ac:dyDescent="0.2">
      <c r="O64746" s="62"/>
    </row>
    <row r="64747" spans="15:15" x14ac:dyDescent="0.2">
      <c r="O64747" s="62"/>
    </row>
    <row r="64748" spans="15:15" x14ac:dyDescent="0.2">
      <c r="O64748" s="62"/>
    </row>
    <row r="64749" spans="15:15" x14ac:dyDescent="0.2">
      <c r="O64749" s="62"/>
    </row>
    <row r="64750" spans="15:15" x14ac:dyDescent="0.2">
      <c r="O64750" s="62"/>
    </row>
    <row r="64751" spans="15:15" x14ac:dyDescent="0.2">
      <c r="O64751" s="62"/>
    </row>
    <row r="64752" spans="15:15" x14ac:dyDescent="0.2">
      <c r="O64752" s="62"/>
    </row>
    <row r="64753" spans="15:15" x14ac:dyDescent="0.2">
      <c r="O64753" s="62"/>
    </row>
    <row r="64754" spans="15:15" x14ac:dyDescent="0.2">
      <c r="O64754" s="62"/>
    </row>
    <row r="64755" spans="15:15" x14ac:dyDescent="0.2">
      <c r="O64755" s="62"/>
    </row>
    <row r="64756" spans="15:15" x14ac:dyDescent="0.2">
      <c r="O64756" s="62"/>
    </row>
    <row r="64757" spans="15:15" x14ac:dyDescent="0.2">
      <c r="O64757" s="62"/>
    </row>
    <row r="64758" spans="15:15" x14ac:dyDescent="0.2">
      <c r="O64758" s="62"/>
    </row>
    <row r="64759" spans="15:15" x14ac:dyDescent="0.2">
      <c r="O64759" s="62"/>
    </row>
    <row r="64760" spans="15:15" x14ac:dyDescent="0.2">
      <c r="O64760" s="62"/>
    </row>
    <row r="64761" spans="15:15" x14ac:dyDescent="0.2">
      <c r="O64761" s="62"/>
    </row>
    <row r="64762" spans="15:15" x14ac:dyDescent="0.2">
      <c r="O64762" s="62"/>
    </row>
    <row r="64763" spans="15:15" x14ac:dyDescent="0.2">
      <c r="O64763" s="62"/>
    </row>
    <row r="64764" spans="15:15" x14ac:dyDescent="0.2">
      <c r="O64764" s="62"/>
    </row>
    <row r="64765" spans="15:15" x14ac:dyDescent="0.2">
      <c r="O64765" s="62"/>
    </row>
    <row r="64766" spans="15:15" x14ac:dyDescent="0.2">
      <c r="O64766" s="62"/>
    </row>
    <row r="64767" spans="15:15" x14ac:dyDescent="0.2">
      <c r="O64767" s="62"/>
    </row>
    <row r="64768" spans="15:15" x14ac:dyDescent="0.2">
      <c r="O64768" s="62"/>
    </row>
    <row r="64769" spans="15:15" x14ac:dyDescent="0.2">
      <c r="O64769" s="62"/>
    </row>
    <row r="64770" spans="15:15" x14ac:dyDescent="0.2">
      <c r="O64770" s="62"/>
    </row>
    <row r="64771" spans="15:15" x14ac:dyDescent="0.2">
      <c r="O64771" s="62"/>
    </row>
    <row r="64772" spans="15:15" x14ac:dyDescent="0.2">
      <c r="O64772" s="62"/>
    </row>
    <row r="64773" spans="15:15" x14ac:dyDescent="0.2">
      <c r="O64773" s="62"/>
    </row>
    <row r="64774" spans="15:15" x14ac:dyDescent="0.2">
      <c r="O64774" s="62"/>
    </row>
    <row r="64775" spans="15:15" x14ac:dyDescent="0.2">
      <c r="O64775" s="62"/>
    </row>
    <row r="64776" spans="15:15" x14ac:dyDescent="0.2">
      <c r="O64776" s="62"/>
    </row>
    <row r="64777" spans="15:15" x14ac:dyDescent="0.2">
      <c r="O64777" s="62"/>
    </row>
    <row r="64778" spans="15:15" x14ac:dyDescent="0.2">
      <c r="O64778" s="62"/>
    </row>
    <row r="64779" spans="15:15" x14ac:dyDescent="0.2">
      <c r="O64779" s="62"/>
    </row>
    <row r="64780" spans="15:15" x14ac:dyDescent="0.2">
      <c r="O64780" s="62"/>
    </row>
    <row r="64781" spans="15:15" x14ac:dyDescent="0.2">
      <c r="O64781" s="62"/>
    </row>
    <row r="64782" spans="15:15" x14ac:dyDescent="0.2">
      <c r="O64782" s="62"/>
    </row>
    <row r="64783" spans="15:15" x14ac:dyDescent="0.2">
      <c r="O64783" s="62"/>
    </row>
    <row r="64784" spans="15:15" x14ac:dyDescent="0.2">
      <c r="O64784" s="62"/>
    </row>
    <row r="64785" spans="15:15" x14ac:dyDescent="0.2">
      <c r="O64785" s="62"/>
    </row>
    <row r="64786" spans="15:15" x14ac:dyDescent="0.2">
      <c r="O64786" s="62"/>
    </row>
    <row r="64787" spans="15:15" x14ac:dyDescent="0.2">
      <c r="O64787" s="62"/>
    </row>
    <row r="64788" spans="15:15" x14ac:dyDescent="0.2">
      <c r="O64788" s="62"/>
    </row>
    <row r="64789" spans="15:15" x14ac:dyDescent="0.2">
      <c r="O64789" s="62"/>
    </row>
    <row r="64790" spans="15:15" x14ac:dyDescent="0.2">
      <c r="O64790" s="62"/>
    </row>
    <row r="64791" spans="15:15" x14ac:dyDescent="0.2">
      <c r="O64791" s="62"/>
    </row>
    <row r="64792" spans="15:15" x14ac:dyDescent="0.2">
      <c r="O64792" s="62"/>
    </row>
    <row r="64793" spans="15:15" x14ac:dyDescent="0.2">
      <c r="O64793" s="62"/>
    </row>
    <row r="64794" spans="15:15" x14ac:dyDescent="0.2">
      <c r="O64794" s="62"/>
    </row>
    <row r="64795" spans="15:15" x14ac:dyDescent="0.2">
      <c r="O64795" s="62"/>
    </row>
    <row r="64796" spans="15:15" x14ac:dyDescent="0.2">
      <c r="O64796" s="62"/>
    </row>
    <row r="64797" spans="15:15" x14ac:dyDescent="0.2">
      <c r="O64797" s="62"/>
    </row>
    <row r="64798" spans="15:15" x14ac:dyDescent="0.2">
      <c r="O64798" s="62"/>
    </row>
    <row r="64799" spans="15:15" x14ac:dyDescent="0.2">
      <c r="O64799" s="62"/>
    </row>
    <row r="64800" spans="15:15" x14ac:dyDescent="0.2">
      <c r="O64800" s="62"/>
    </row>
    <row r="64801" spans="15:15" x14ac:dyDescent="0.2">
      <c r="O64801" s="62"/>
    </row>
    <row r="64802" spans="15:15" x14ac:dyDescent="0.2">
      <c r="O64802" s="62"/>
    </row>
    <row r="64803" spans="15:15" x14ac:dyDescent="0.2">
      <c r="O64803" s="62"/>
    </row>
    <row r="64804" spans="15:15" x14ac:dyDescent="0.2">
      <c r="O64804" s="62"/>
    </row>
    <row r="64805" spans="15:15" x14ac:dyDescent="0.2">
      <c r="O64805" s="62"/>
    </row>
    <row r="64806" spans="15:15" x14ac:dyDescent="0.2">
      <c r="O64806" s="62"/>
    </row>
    <row r="64807" spans="15:15" x14ac:dyDescent="0.2">
      <c r="O64807" s="62"/>
    </row>
    <row r="64808" spans="15:15" x14ac:dyDescent="0.2">
      <c r="O64808" s="62"/>
    </row>
    <row r="64809" spans="15:15" x14ac:dyDescent="0.2">
      <c r="O64809" s="62"/>
    </row>
    <row r="64810" spans="15:15" x14ac:dyDescent="0.2">
      <c r="O64810" s="62"/>
    </row>
    <row r="64811" spans="15:15" x14ac:dyDescent="0.2">
      <c r="O64811" s="62"/>
    </row>
    <row r="64812" spans="15:15" x14ac:dyDescent="0.2">
      <c r="O64812" s="62"/>
    </row>
    <row r="64813" spans="15:15" x14ac:dyDescent="0.2">
      <c r="O64813" s="62"/>
    </row>
    <row r="64814" spans="15:15" x14ac:dyDescent="0.2">
      <c r="O64814" s="62"/>
    </row>
    <row r="64815" spans="15:15" x14ac:dyDescent="0.2">
      <c r="O64815" s="62"/>
    </row>
    <row r="64816" spans="15:15" x14ac:dyDescent="0.2">
      <c r="O64816" s="62"/>
    </row>
    <row r="64817" spans="15:15" x14ac:dyDescent="0.2">
      <c r="O64817" s="62"/>
    </row>
    <row r="64818" spans="15:15" x14ac:dyDescent="0.2">
      <c r="O64818" s="62"/>
    </row>
    <row r="64819" spans="15:15" x14ac:dyDescent="0.2">
      <c r="O64819" s="62"/>
    </row>
    <row r="64820" spans="15:15" x14ac:dyDescent="0.2">
      <c r="O64820" s="62"/>
    </row>
    <row r="64821" spans="15:15" x14ac:dyDescent="0.2">
      <c r="O64821" s="62"/>
    </row>
    <row r="64822" spans="15:15" x14ac:dyDescent="0.2">
      <c r="O64822" s="62"/>
    </row>
    <row r="64823" spans="15:15" x14ac:dyDescent="0.2">
      <c r="O64823" s="62"/>
    </row>
    <row r="64824" spans="15:15" x14ac:dyDescent="0.2">
      <c r="O64824" s="62"/>
    </row>
    <row r="64825" spans="15:15" x14ac:dyDescent="0.2">
      <c r="O64825" s="62"/>
    </row>
    <row r="64826" spans="15:15" x14ac:dyDescent="0.2">
      <c r="O64826" s="62"/>
    </row>
    <row r="64827" spans="15:15" x14ac:dyDescent="0.2">
      <c r="O64827" s="62"/>
    </row>
    <row r="64828" spans="15:15" x14ac:dyDescent="0.2">
      <c r="O64828" s="62"/>
    </row>
    <row r="64829" spans="15:15" x14ac:dyDescent="0.2">
      <c r="O64829" s="62"/>
    </row>
    <row r="64830" spans="15:15" x14ac:dyDescent="0.2">
      <c r="O64830" s="62"/>
    </row>
    <row r="64831" spans="15:15" x14ac:dyDescent="0.2">
      <c r="O64831" s="62"/>
    </row>
    <row r="64832" spans="15:15" x14ac:dyDescent="0.2">
      <c r="O64832" s="62"/>
    </row>
    <row r="64833" spans="15:15" x14ac:dyDescent="0.2">
      <c r="O64833" s="62"/>
    </row>
    <row r="64834" spans="15:15" x14ac:dyDescent="0.2">
      <c r="O64834" s="62"/>
    </row>
    <row r="64835" spans="15:15" x14ac:dyDescent="0.2">
      <c r="O64835" s="62"/>
    </row>
    <row r="64836" spans="15:15" x14ac:dyDescent="0.2">
      <c r="O64836" s="62"/>
    </row>
    <row r="64837" spans="15:15" x14ac:dyDescent="0.2">
      <c r="O64837" s="62"/>
    </row>
    <row r="64838" spans="15:15" x14ac:dyDescent="0.2">
      <c r="O64838" s="62"/>
    </row>
    <row r="64839" spans="15:15" x14ac:dyDescent="0.2">
      <c r="O64839" s="62"/>
    </row>
    <row r="64840" spans="15:15" x14ac:dyDescent="0.2">
      <c r="O64840" s="62"/>
    </row>
    <row r="64841" spans="15:15" x14ac:dyDescent="0.2">
      <c r="O64841" s="62"/>
    </row>
    <row r="64842" spans="15:15" x14ac:dyDescent="0.2">
      <c r="O64842" s="62"/>
    </row>
    <row r="64843" spans="15:15" x14ac:dyDescent="0.2">
      <c r="O64843" s="62"/>
    </row>
    <row r="64844" spans="15:15" x14ac:dyDescent="0.2">
      <c r="O64844" s="62"/>
    </row>
    <row r="64845" spans="15:15" x14ac:dyDescent="0.2">
      <c r="O64845" s="62"/>
    </row>
    <row r="64846" spans="15:15" x14ac:dyDescent="0.2">
      <c r="O64846" s="62"/>
    </row>
    <row r="64847" spans="15:15" x14ac:dyDescent="0.2">
      <c r="O64847" s="62"/>
    </row>
    <row r="64848" spans="15:15" x14ac:dyDescent="0.2">
      <c r="O64848" s="62"/>
    </row>
    <row r="64849" spans="15:15" x14ac:dyDescent="0.2">
      <c r="O64849" s="62"/>
    </row>
    <row r="64850" spans="15:15" x14ac:dyDescent="0.2">
      <c r="O64850" s="62"/>
    </row>
    <row r="64851" spans="15:15" x14ac:dyDescent="0.2">
      <c r="O64851" s="62"/>
    </row>
    <row r="64852" spans="15:15" x14ac:dyDescent="0.2">
      <c r="O64852" s="62"/>
    </row>
    <row r="64853" spans="15:15" x14ac:dyDescent="0.2">
      <c r="O64853" s="62"/>
    </row>
    <row r="64854" spans="15:15" x14ac:dyDescent="0.2">
      <c r="O64854" s="62"/>
    </row>
    <row r="64855" spans="15:15" x14ac:dyDescent="0.2">
      <c r="O64855" s="62"/>
    </row>
    <row r="64856" spans="15:15" x14ac:dyDescent="0.2">
      <c r="O64856" s="62"/>
    </row>
    <row r="64857" spans="15:15" x14ac:dyDescent="0.2">
      <c r="O64857" s="62"/>
    </row>
    <row r="64858" spans="15:15" x14ac:dyDescent="0.2">
      <c r="O64858" s="62"/>
    </row>
    <row r="64859" spans="15:15" x14ac:dyDescent="0.2">
      <c r="O64859" s="62"/>
    </row>
    <row r="64860" spans="15:15" x14ac:dyDescent="0.2">
      <c r="O64860" s="62"/>
    </row>
    <row r="64861" spans="15:15" x14ac:dyDescent="0.2">
      <c r="O64861" s="62"/>
    </row>
    <row r="64862" spans="15:15" x14ac:dyDescent="0.2">
      <c r="O64862" s="62"/>
    </row>
    <row r="64863" spans="15:15" x14ac:dyDescent="0.2">
      <c r="O64863" s="62"/>
    </row>
    <row r="64864" spans="15:15" x14ac:dyDescent="0.2">
      <c r="O64864" s="62"/>
    </row>
    <row r="64865" spans="15:15" x14ac:dyDescent="0.2">
      <c r="O64865" s="62"/>
    </row>
    <row r="64866" spans="15:15" x14ac:dyDescent="0.2">
      <c r="O64866" s="62"/>
    </row>
    <row r="64867" spans="15:15" x14ac:dyDescent="0.2">
      <c r="O64867" s="62"/>
    </row>
    <row r="64868" spans="15:15" x14ac:dyDescent="0.2">
      <c r="O64868" s="62"/>
    </row>
    <row r="64869" spans="15:15" x14ac:dyDescent="0.2">
      <c r="O64869" s="62"/>
    </row>
    <row r="64870" spans="15:15" x14ac:dyDescent="0.2">
      <c r="O64870" s="62"/>
    </row>
    <row r="64871" spans="15:15" x14ac:dyDescent="0.2">
      <c r="O64871" s="62"/>
    </row>
    <row r="64872" spans="15:15" x14ac:dyDescent="0.2">
      <c r="O64872" s="62"/>
    </row>
    <row r="64873" spans="15:15" x14ac:dyDescent="0.2">
      <c r="O64873" s="62"/>
    </row>
    <row r="64874" spans="15:15" x14ac:dyDescent="0.2">
      <c r="O64874" s="62"/>
    </row>
    <row r="64875" spans="15:15" x14ac:dyDescent="0.2">
      <c r="O64875" s="62"/>
    </row>
    <row r="64876" spans="15:15" x14ac:dyDescent="0.2">
      <c r="O64876" s="62"/>
    </row>
    <row r="64877" spans="15:15" x14ac:dyDescent="0.2">
      <c r="O64877" s="62"/>
    </row>
    <row r="64878" spans="15:15" x14ac:dyDescent="0.2">
      <c r="O64878" s="62"/>
    </row>
    <row r="64879" spans="15:15" x14ac:dyDescent="0.2">
      <c r="O64879" s="62"/>
    </row>
    <row r="64880" spans="15:15" x14ac:dyDescent="0.2">
      <c r="O64880" s="62"/>
    </row>
    <row r="64881" spans="15:15" x14ac:dyDescent="0.2">
      <c r="O64881" s="62"/>
    </row>
    <row r="64882" spans="15:15" x14ac:dyDescent="0.2">
      <c r="O64882" s="62"/>
    </row>
    <row r="64883" spans="15:15" x14ac:dyDescent="0.2">
      <c r="O64883" s="62"/>
    </row>
    <row r="64884" spans="15:15" x14ac:dyDescent="0.2">
      <c r="O64884" s="62"/>
    </row>
    <row r="64885" spans="15:15" x14ac:dyDescent="0.2">
      <c r="O64885" s="62"/>
    </row>
    <row r="64886" spans="15:15" x14ac:dyDescent="0.2">
      <c r="O64886" s="62"/>
    </row>
    <row r="64887" spans="15:15" x14ac:dyDescent="0.2">
      <c r="O64887" s="62"/>
    </row>
    <row r="64888" spans="15:15" x14ac:dyDescent="0.2">
      <c r="O64888" s="62"/>
    </row>
    <row r="64889" spans="15:15" x14ac:dyDescent="0.2">
      <c r="O64889" s="62"/>
    </row>
    <row r="64890" spans="15:15" x14ac:dyDescent="0.2">
      <c r="O64890" s="62"/>
    </row>
    <row r="64891" spans="15:15" x14ac:dyDescent="0.2">
      <c r="O64891" s="62"/>
    </row>
    <row r="64892" spans="15:15" x14ac:dyDescent="0.2">
      <c r="O64892" s="62"/>
    </row>
    <row r="64893" spans="15:15" x14ac:dyDescent="0.2">
      <c r="O64893" s="62"/>
    </row>
    <row r="64894" spans="15:15" x14ac:dyDescent="0.2">
      <c r="O64894" s="62"/>
    </row>
    <row r="64895" spans="15:15" x14ac:dyDescent="0.2">
      <c r="O64895" s="62"/>
    </row>
    <row r="64896" spans="15:15" x14ac:dyDescent="0.2">
      <c r="O64896" s="62"/>
    </row>
    <row r="64897" spans="15:15" x14ac:dyDescent="0.2">
      <c r="O64897" s="62"/>
    </row>
    <row r="64898" spans="15:15" x14ac:dyDescent="0.2">
      <c r="O64898" s="62"/>
    </row>
    <row r="64899" spans="15:15" x14ac:dyDescent="0.2">
      <c r="O64899" s="62"/>
    </row>
    <row r="64900" spans="15:15" x14ac:dyDescent="0.2">
      <c r="O64900" s="62"/>
    </row>
    <row r="64901" spans="15:15" x14ac:dyDescent="0.2">
      <c r="O64901" s="62"/>
    </row>
    <row r="64902" spans="15:15" x14ac:dyDescent="0.2">
      <c r="O64902" s="62"/>
    </row>
    <row r="64903" spans="15:15" x14ac:dyDescent="0.2">
      <c r="O64903" s="62"/>
    </row>
    <row r="64904" spans="15:15" x14ac:dyDescent="0.2">
      <c r="O64904" s="62"/>
    </row>
    <row r="64905" spans="15:15" x14ac:dyDescent="0.2">
      <c r="O64905" s="62"/>
    </row>
    <row r="64906" spans="15:15" x14ac:dyDescent="0.2">
      <c r="O64906" s="62"/>
    </row>
    <row r="64907" spans="15:15" x14ac:dyDescent="0.2">
      <c r="O64907" s="62"/>
    </row>
    <row r="64908" spans="15:15" x14ac:dyDescent="0.2">
      <c r="O64908" s="62"/>
    </row>
    <row r="64909" spans="15:15" x14ac:dyDescent="0.2">
      <c r="O64909" s="62"/>
    </row>
    <row r="64910" spans="15:15" x14ac:dyDescent="0.2">
      <c r="O64910" s="62"/>
    </row>
    <row r="64911" spans="15:15" x14ac:dyDescent="0.2">
      <c r="O64911" s="62"/>
    </row>
    <row r="64912" spans="15:15" x14ac:dyDescent="0.2">
      <c r="O64912" s="62"/>
    </row>
    <row r="64913" spans="15:15" x14ac:dyDescent="0.2">
      <c r="O64913" s="62"/>
    </row>
    <row r="64914" spans="15:15" x14ac:dyDescent="0.2">
      <c r="O64914" s="62"/>
    </row>
    <row r="64915" spans="15:15" x14ac:dyDescent="0.2">
      <c r="O64915" s="62"/>
    </row>
    <row r="64916" spans="15:15" x14ac:dyDescent="0.2">
      <c r="O64916" s="62"/>
    </row>
    <row r="64917" spans="15:15" x14ac:dyDescent="0.2">
      <c r="O64917" s="62"/>
    </row>
    <row r="64918" spans="15:15" x14ac:dyDescent="0.2">
      <c r="O64918" s="62"/>
    </row>
    <row r="64919" spans="15:15" x14ac:dyDescent="0.2">
      <c r="O64919" s="62"/>
    </row>
    <row r="64920" spans="15:15" x14ac:dyDescent="0.2">
      <c r="O64920" s="62"/>
    </row>
    <row r="64921" spans="15:15" x14ac:dyDescent="0.2">
      <c r="O64921" s="62"/>
    </row>
    <row r="64922" spans="15:15" x14ac:dyDescent="0.2">
      <c r="O64922" s="62"/>
    </row>
    <row r="64923" spans="15:15" x14ac:dyDescent="0.2">
      <c r="O64923" s="62"/>
    </row>
    <row r="64924" spans="15:15" x14ac:dyDescent="0.2">
      <c r="O64924" s="62"/>
    </row>
    <row r="64925" spans="15:15" x14ac:dyDescent="0.2">
      <c r="O64925" s="62"/>
    </row>
    <row r="64926" spans="15:15" x14ac:dyDescent="0.2">
      <c r="O64926" s="62"/>
    </row>
    <row r="64927" spans="15:15" x14ac:dyDescent="0.2">
      <c r="O64927" s="62"/>
    </row>
    <row r="64928" spans="15:15" x14ac:dyDescent="0.2">
      <c r="O64928" s="62"/>
    </row>
    <row r="64929" spans="15:15" x14ac:dyDescent="0.2">
      <c r="O64929" s="62"/>
    </row>
    <row r="64930" spans="15:15" x14ac:dyDescent="0.2">
      <c r="O64930" s="62"/>
    </row>
    <row r="64931" spans="15:15" x14ac:dyDescent="0.2">
      <c r="O64931" s="62"/>
    </row>
    <row r="64932" spans="15:15" x14ac:dyDescent="0.2">
      <c r="O64932" s="62"/>
    </row>
    <row r="64933" spans="15:15" x14ac:dyDescent="0.2">
      <c r="O64933" s="62"/>
    </row>
    <row r="64934" spans="15:15" x14ac:dyDescent="0.2">
      <c r="O64934" s="62"/>
    </row>
    <row r="64935" spans="15:15" x14ac:dyDescent="0.2">
      <c r="O64935" s="62"/>
    </row>
    <row r="64936" spans="15:15" x14ac:dyDescent="0.2">
      <c r="O64936" s="62"/>
    </row>
    <row r="64937" spans="15:15" x14ac:dyDescent="0.2">
      <c r="O64937" s="62"/>
    </row>
    <row r="64938" spans="15:15" x14ac:dyDescent="0.2">
      <c r="O64938" s="62"/>
    </row>
    <row r="64939" spans="15:15" x14ac:dyDescent="0.2">
      <c r="O64939" s="62"/>
    </row>
    <row r="64940" spans="15:15" x14ac:dyDescent="0.2">
      <c r="O64940" s="62"/>
    </row>
    <row r="64941" spans="15:15" x14ac:dyDescent="0.2">
      <c r="O64941" s="62"/>
    </row>
    <row r="64942" spans="15:15" x14ac:dyDescent="0.2">
      <c r="O64942" s="62"/>
    </row>
    <row r="64943" spans="15:15" x14ac:dyDescent="0.2">
      <c r="O64943" s="62"/>
    </row>
    <row r="64944" spans="15:15" x14ac:dyDescent="0.2">
      <c r="O64944" s="62"/>
    </row>
    <row r="64945" spans="15:15" x14ac:dyDescent="0.2">
      <c r="O64945" s="62"/>
    </row>
    <row r="64946" spans="15:15" x14ac:dyDescent="0.2">
      <c r="O64946" s="62"/>
    </row>
    <row r="64947" spans="15:15" x14ac:dyDescent="0.2">
      <c r="O64947" s="62"/>
    </row>
    <row r="64948" spans="15:15" x14ac:dyDescent="0.2">
      <c r="O64948" s="62"/>
    </row>
    <row r="64949" spans="15:15" x14ac:dyDescent="0.2">
      <c r="O64949" s="62"/>
    </row>
    <row r="64950" spans="15:15" x14ac:dyDescent="0.2">
      <c r="O64950" s="62"/>
    </row>
    <row r="64951" spans="15:15" x14ac:dyDescent="0.2">
      <c r="O64951" s="62"/>
    </row>
    <row r="64952" spans="15:15" x14ac:dyDescent="0.2">
      <c r="O64952" s="62"/>
    </row>
    <row r="64953" spans="15:15" x14ac:dyDescent="0.2">
      <c r="O64953" s="62"/>
    </row>
    <row r="64954" spans="15:15" x14ac:dyDescent="0.2">
      <c r="O64954" s="62"/>
    </row>
    <row r="64955" spans="15:15" x14ac:dyDescent="0.2">
      <c r="O64955" s="62"/>
    </row>
    <row r="64956" spans="15:15" x14ac:dyDescent="0.2">
      <c r="O64956" s="62"/>
    </row>
    <row r="64957" spans="15:15" x14ac:dyDescent="0.2">
      <c r="O64957" s="62"/>
    </row>
    <row r="64958" spans="15:15" x14ac:dyDescent="0.2">
      <c r="O64958" s="62"/>
    </row>
    <row r="64959" spans="15:15" x14ac:dyDescent="0.2">
      <c r="O64959" s="62"/>
    </row>
    <row r="64960" spans="15:15" x14ac:dyDescent="0.2">
      <c r="O64960" s="62"/>
    </row>
    <row r="64961" spans="15:15" x14ac:dyDescent="0.2">
      <c r="O64961" s="62"/>
    </row>
    <row r="64962" spans="15:15" x14ac:dyDescent="0.2">
      <c r="O64962" s="62"/>
    </row>
    <row r="64963" spans="15:15" x14ac:dyDescent="0.2">
      <c r="O64963" s="62"/>
    </row>
    <row r="64964" spans="15:15" x14ac:dyDescent="0.2">
      <c r="O64964" s="62"/>
    </row>
    <row r="64965" spans="15:15" x14ac:dyDescent="0.2">
      <c r="O64965" s="62"/>
    </row>
    <row r="64966" spans="15:15" x14ac:dyDescent="0.2">
      <c r="O64966" s="62"/>
    </row>
    <row r="64967" spans="15:15" x14ac:dyDescent="0.2">
      <c r="O64967" s="62"/>
    </row>
    <row r="64968" spans="15:15" x14ac:dyDescent="0.2">
      <c r="O64968" s="62"/>
    </row>
    <row r="64969" spans="15:15" x14ac:dyDescent="0.2">
      <c r="O64969" s="62"/>
    </row>
    <row r="64970" spans="15:15" x14ac:dyDescent="0.2">
      <c r="O64970" s="62"/>
    </row>
    <row r="64971" spans="15:15" x14ac:dyDescent="0.2">
      <c r="O64971" s="62"/>
    </row>
    <row r="64972" spans="15:15" x14ac:dyDescent="0.2">
      <c r="O64972" s="62"/>
    </row>
    <row r="64973" spans="15:15" x14ac:dyDescent="0.2">
      <c r="O64973" s="62"/>
    </row>
    <row r="64974" spans="15:15" x14ac:dyDescent="0.2">
      <c r="O64974" s="62"/>
    </row>
    <row r="64975" spans="15:15" x14ac:dyDescent="0.2">
      <c r="O64975" s="62"/>
    </row>
    <row r="64976" spans="15:15" x14ac:dyDescent="0.2">
      <c r="O64976" s="62"/>
    </row>
    <row r="64977" spans="15:15" x14ac:dyDescent="0.2">
      <c r="O64977" s="62"/>
    </row>
    <row r="64978" spans="15:15" x14ac:dyDescent="0.2">
      <c r="O64978" s="62"/>
    </row>
    <row r="64979" spans="15:15" x14ac:dyDescent="0.2">
      <c r="O64979" s="62"/>
    </row>
    <row r="64980" spans="15:15" x14ac:dyDescent="0.2">
      <c r="O64980" s="62"/>
    </row>
    <row r="64981" spans="15:15" x14ac:dyDescent="0.2">
      <c r="O64981" s="62"/>
    </row>
    <row r="64982" spans="15:15" x14ac:dyDescent="0.2">
      <c r="O64982" s="62"/>
    </row>
    <row r="64983" spans="15:15" x14ac:dyDescent="0.2">
      <c r="O64983" s="62"/>
    </row>
    <row r="64984" spans="15:15" x14ac:dyDescent="0.2">
      <c r="O64984" s="62"/>
    </row>
    <row r="64985" spans="15:15" x14ac:dyDescent="0.2">
      <c r="O64985" s="62"/>
    </row>
    <row r="64986" spans="15:15" x14ac:dyDescent="0.2">
      <c r="O64986" s="62"/>
    </row>
    <row r="64987" spans="15:15" x14ac:dyDescent="0.2">
      <c r="O64987" s="62"/>
    </row>
    <row r="64988" spans="15:15" x14ac:dyDescent="0.2">
      <c r="O64988" s="62"/>
    </row>
    <row r="64989" spans="15:15" x14ac:dyDescent="0.2">
      <c r="O64989" s="62"/>
    </row>
    <row r="64990" spans="15:15" x14ac:dyDescent="0.2">
      <c r="O64990" s="62"/>
    </row>
    <row r="64991" spans="15:15" x14ac:dyDescent="0.2">
      <c r="O64991" s="62"/>
    </row>
    <row r="64992" spans="15:15" x14ac:dyDescent="0.2">
      <c r="O64992" s="62"/>
    </row>
    <row r="64993" spans="15:15" x14ac:dyDescent="0.2">
      <c r="O64993" s="62"/>
    </row>
    <row r="64994" spans="15:15" x14ac:dyDescent="0.2">
      <c r="O64994" s="62"/>
    </row>
    <row r="64995" spans="15:15" x14ac:dyDescent="0.2">
      <c r="O64995" s="62"/>
    </row>
    <row r="64996" spans="15:15" x14ac:dyDescent="0.2">
      <c r="O64996" s="62"/>
    </row>
    <row r="64997" spans="15:15" x14ac:dyDescent="0.2">
      <c r="O64997" s="62"/>
    </row>
    <row r="64998" spans="15:15" x14ac:dyDescent="0.2">
      <c r="O64998" s="62"/>
    </row>
    <row r="64999" spans="15:15" x14ac:dyDescent="0.2">
      <c r="O64999" s="62"/>
    </row>
    <row r="65000" spans="15:15" x14ac:dyDescent="0.2">
      <c r="O65000" s="62"/>
    </row>
    <row r="65001" spans="15:15" x14ac:dyDescent="0.2">
      <c r="O65001" s="62"/>
    </row>
    <row r="65002" spans="15:15" x14ac:dyDescent="0.2">
      <c r="O65002" s="62"/>
    </row>
    <row r="65003" spans="15:15" x14ac:dyDescent="0.2">
      <c r="O65003" s="62"/>
    </row>
    <row r="65004" spans="15:15" x14ac:dyDescent="0.2">
      <c r="O65004" s="62"/>
    </row>
    <row r="65005" spans="15:15" x14ac:dyDescent="0.2">
      <c r="O65005" s="62"/>
    </row>
    <row r="65006" spans="15:15" x14ac:dyDescent="0.2">
      <c r="O65006" s="62"/>
    </row>
    <row r="65007" spans="15:15" x14ac:dyDescent="0.2">
      <c r="O65007" s="62"/>
    </row>
    <row r="65008" spans="15:15" x14ac:dyDescent="0.2">
      <c r="O65008" s="62"/>
    </row>
    <row r="65009" spans="15:15" x14ac:dyDescent="0.2">
      <c r="O65009" s="62"/>
    </row>
    <row r="65010" spans="15:15" x14ac:dyDescent="0.2">
      <c r="O65010" s="62"/>
    </row>
    <row r="65011" spans="15:15" x14ac:dyDescent="0.2">
      <c r="O65011" s="62"/>
    </row>
    <row r="65012" spans="15:15" x14ac:dyDescent="0.2">
      <c r="O65012" s="62"/>
    </row>
    <row r="65013" spans="15:15" x14ac:dyDescent="0.2">
      <c r="O65013" s="62"/>
    </row>
    <row r="65014" spans="15:15" x14ac:dyDescent="0.2">
      <c r="O65014" s="62"/>
    </row>
    <row r="65015" spans="15:15" x14ac:dyDescent="0.2">
      <c r="O65015" s="62"/>
    </row>
    <row r="65016" spans="15:15" x14ac:dyDescent="0.2">
      <c r="O65016" s="62"/>
    </row>
    <row r="65017" spans="15:15" x14ac:dyDescent="0.2">
      <c r="O65017" s="62"/>
    </row>
    <row r="65018" spans="15:15" x14ac:dyDescent="0.2">
      <c r="O65018" s="62"/>
    </row>
    <row r="65019" spans="15:15" x14ac:dyDescent="0.2">
      <c r="O65019" s="62"/>
    </row>
    <row r="65020" spans="15:15" x14ac:dyDescent="0.2">
      <c r="O65020" s="62"/>
    </row>
    <row r="65021" spans="15:15" x14ac:dyDescent="0.2">
      <c r="O65021" s="62"/>
    </row>
    <row r="65022" spans="15:15" x14ac:dyDescent="0.2">
      <c r="O65022" s="62"/>
    </row>
    <row r="65023" spans="15:15" x14ac:dyDescent="0.2">
      <c r="O65023" s="62"/>
    </row>
    <row r="65024" spans="15:15" x14ac:dyDescent="0.2">
      <c r="O65024" s="62"/>
    </row>
    <row r="65025" spans="15:15" x14ac:dyDescent="0.2">
      <c r="O65025" s="62"/>
    </row>
    <row r="65026" spans="15:15" x14ac:dyDescent="0.2">
      <c r="O65026" s="62"/>
    </row>
    <row r="65027" spans="15:15" x14ac:dyDescent="0.2">
      <c r="O65027" s="62"/>
    </row>
    <row r="65028" spans="15:15" x14ac:dyDescent="0.2">
      <c r="O65028" s="62"/>
    </row>
    <row r="65029" spans="15:15" x14ac:dyDescent="0.2">
      <c r="O65029" s="62"/>
    </row>
    <row r="65030" spans="15:15" x14ac:dyDescent="0.2">
      <c r="O65030" s="62"/>
    </row>
    <row r="65031" spans="15:15" x14ac:dyDescent="0.2">
      <c r="O65031" s="62"/>
    </row>
    <row r="65032" spans="15:15" x14ac:dyDescent="0.2">
      <c r="O65032" s="62"/>
    </row>
    <row r="65033" spans="15:15" x14ac:dyDescent="0.2">
      <c r="O65033" s="62"/>
    </row>
    <row r="65034" spans="15:15" x14ac:dyDescent="0.2">
      <c r="O65034" s="62"/>
    </row>
    <row r="65035" spans="15:15" x14ac:dyDescent="0.2">
      <c r="O65035" s="62"/>
    </row>
    <row r="65036" spans="15:15" x14ac:dyDescent="0.2">
      <c r="O65036" s="62"/>
    </row>
    <row r="65037" spans="15:15" x14ac:dyDescent="0.2">
      <c r="O65037" s="62"/>
    </row>
    <row r="65038" spans="15:15" x14ac:dyDescent="0.2">
      <c r="O65038" s="62"/>
    </row>
    <row r="65039" spans="15:15" x14ac:dyDescent="0.2">
      <c r="O65039" s="62"/>
    </row>
    <row r="65040" spans="15:15" x14ac:dyDescent="0.2">
      <c r="O65040" s="62"/>
    </row>
    <row r="65041" spans="15:15" x14ac:dyDescent="0.2">
      <c r="O65041" s="62"/>
    </row>
    <row r="65042" spans="15:15" x14ac:dyDescent="0.2">
      <c r="O65042" s="62"/>
    </row>
    <row r="65043" spans="15:15" x14ac:dyDescent="0.2">
      <c r="O65043" s="62"/>
    </row>
    <row r="65044" spans="15:15" x14ac:dyDescent="0.2">
      <c r="O65044" s="62"/>
    </row>
    <row r="65045" spans="15:15" x14ac:dyDescent="0.2">
      <c r="O65045" s="62"/>
    </row>
    <row r="65046" spans="15:15" x14ac:dyDescent="0.2">
      <c r="O65046" s="62"/>
    </row>
    <row r="65047" spans="15:15" x14ac:dyDescent="0.2">
      <c r="O65047" s="62"/>
    </row>
    <row r="65048" spans="15:15" x14ac:dyDescent="0.2">
      <c r="O65048" s="62"/>
    </row>
    <row r="65049" spans="15:15" x14ac:dyDescent="0.2">
      <c r="O65049" s="62"/>
    </row>
    <row r="65050" spans="15:15" x14ac:dyDescent="0.2">
      <c r="O65050" s="62"/>
    </row>
    <row r="65051" spans="15:15" x14ac:dyDescent="0.2">
      <c r="O65051" s="62"/>
    </row>
    <row r="65052" spans="15:15" x14ac:dyDescent="0.2">
      <c r="O65052" s="62"/>
    </row>
    <row r="65053" spans="15:15" x14ac:dyDescent="0.2">
      <c r="O65053" s="62"/>
    </row>
    <row r="65054" spans="15:15" x14ac:dyDescent="0.2">
      <c r="O65054" s="62"/>
    </row>
    <row r="65055" spans="15:15" x14ac:dyDescent="0.2">
      <c r="O65055" s="62"/>
    </row>
    <row r="65056" spans="15:15" x14ac:dyDescent="0.2">
      <c r="O65056" s="62"/>
    </row>
    <row r="65057" spans="15:15" x14ac:dyDescent="0.2">
      <c r="O65057" s="62"/>
    </row>
    <row r="65058" spans="15:15" x14ac:dyDescent="0.2">
      <c r="O65058" s="62"/>
    </row>
    <row r="65059" spans="15:15" x14ac:dyDescent="0.2">
      <c r="O65059" s="62"/>
    </row>
    <row r="65060" spans="15:15" x14ac:dyDescent="0.2">
      <c r="O65060" s="62"/>
    </row>
    <row r="65061" spans="15:15" x14ac:dyDescent="0.2">
      <c r="O65061" s="62"/>
    </row>
    <row r="65062" spans="15:15" x14ac:dyDescent="0.2">
      <c r="O65062" s="62"/>
    </row>
    <row r="65063" spans="15:15" x14ac:dyDescent="0.2">
      <c r="O65063" s="62"/>
    </row>
    <row r="65064" spans="15:15" x14ac:dyDescent="0.2">
      <c r="O65064" s="62"/>
    </row>
    <row r="65065" spans="15:15" x14ac:dyDescent="0.2">
      <c r="O65065" s="62"/>
    </row>
    <row r="65066" spans="15:15" x14ac:dyDescent="0.2">
      <c r="O65066" s="62"/>
    </row>
    <row r="65067" spans="15:15" x14ac:dyDescent="0.2">
      <c r="O65067" s="62"/>
    </row>
    <row r="65068" spans="15:15" x14ac:dyDescent="0.2">
      <c r="O65068" s="62"/>
    </row>
    <row r="65069" spans="15:15" x14ac:dyDescent="0.2">
      <c r="O65069" s="62"/>
    </row>
    <row r="65070" spans="15:15" x14ac:dyDescent="0.2">
      <c r="O65070" s="62"/>
    </row>
    <row r="65071" spans="15:15" x14ac:dyDescent="0.2">
      <c r="O65071" s="62"/>
    </row>
    <row r="65072" spans="15:15" x14ac:dyDescent="0.2">
      <c r="O65072" s="62"/>
    </row>
    <row r="65073" spans="15:15" x14ac:dyDescent="0.2">
      <c r="O65073" s="62"/>
    </row>
    <row r="65074" spans="15:15" x14ac:dyDescent="0.2">
      <c r="O65074" s="62"/>
    </row>
    <row r="65075" spans="15:15" x14ac:dyDescent="0.2">
      <c r="O65075" s="62"/>
    </row>
    <row r="65076" spans="15:15" x14ac:dyDescent="0.2">
      <c r="O65076" s="62"/>
    </row>
    <row r="65077" spans="15:15" x14ac:dyDescent="0.2">
      <c r="O65077" s="62"/>
    </row>
    <row r="65078" spans="15:15" x14ac:dyDescent="0.2">
      <c r="O65078" s="62"/>
    </row>
    <row r="65079" spans="15:15" x14ac:dyDescent="0.2">
      <c r="O65079" s="62"/>
    </row>
    <row r="65080" spans="15:15" x14ac:dyDescent="0.2">
      <c r="O65080" s="62"/>
    </row>
    <row r="65081" spans="15:15" x14ac:dyDescent="0.2">
      <c r="O65081" s="62"/>
    </row>
    <row r="65082" spans="15:15" x14ac:dyDescent="0.2">
      <c r="O65082" s="62"/>
    </row>
    <row r="65083" spans="15:15" x14ac:dyDescent="0.2">
      <c r="O65083" s="62"/>
    </row>
    <row r="65084" spans="15:15" x14ac:dyDescent="0.2">
      <c r="O65084" s="62"/>
    </row>
    <row r="65085" spans="15:15" x14ac:dyDescent="0.2">
      <c r="O65085" s="62"/>
    </row>
    <row r="65086" spans="15:15" x14ac:dyDescent="0.2">
      <c r="O65086" s="62"/>
    </row>
    <row r="65087" spans="15:15" x14ac:dyDescent="0.2">
      <c r="O65087" s="62"/>
    </row>
    <row r="65088" spans="15:15" x14ac:dyDescent="0.2">
      <c r="O65088" s="62"/>
    </row>
    <row r="65089" spans="15:15" x14ac:dyDescent="0.2">
      <c r="O65089" s="62"/>
    </row>
    <row r="65090" spans="15:15" x14ac:dyDescent="0.2">
      <c r="O65090" s="62"/>
    </row>
    <row r="65091" spans="15:15" x14ac:dyDescent="0.2">
      <c r="O65091" s="62"/>
    </row>
    <row r="65092" spans="15:15" x14ac:dyDescent="0.2">
      <c r="O65092" s="62"/>
    </row>
    <row r="65093" spans="15:15" x14ac:dyDescent="0.2">
      <c r="O65093" s="62"/>
    </row>
    <row r="65094" spans="15:15" x14ac:dyDescent="0.2">
      <c r="O65094" s="62"/>
    </row>
    <row r="65095" spans="15:15" x14ac:dyDescent="0.2">
      <c r="O65095" s="62"/>
    </row>
    <row r="65096" spans="15:15" x14ac:dyDescent="0.2">
      <c r="O65096" s="62"/>
    </row>
    <row r="65097" spans="15:15" x14ac:dyDescent="0.2">
      <c r="O65097" s="62"/>
    </row>
    <row r="65098" spans="15:15" x14ac:dyDescent="0.2">
      <c r="O65098" s="62"/>
    </row>
    <row r="65099" spans="15:15" x14ac:dyDescent="0.2">
      <c r="O65099" s="62"/>
    </row>
    <row r="65100" spans="15:15" x14ac:dyDescent="0.2">
      <c r="O65100" s="62"/>
    </row>
    <row r="65101" spans="15:15" x14ac:dyDescent="0.2">
      <c r="O65101" s="62"/>
    </row>
    <row r="65102" spans="15:15" x14ac:dyDescent="0.2">
      <c r="O65102" s="62"/>
    </row>
    <row r="65103" spans="15:15" x14ac:dyDescent="0.2">
      <c r="O65103" s="62"/>
    </row>
    <row r="65104" spans="15:15" x14ac:dyDescent="0.2">
      <c r="O65104" s="62"/>
    </row>
    <row r="65105" spans="15:15" x14ac:dyDescent="0.2">
      <c r="O65105" s="62"/>
    </row>
    <row r="65106" spans="15:15" x14ac:dyDescent="0.2">
      <c r="O65106" s="62"/>
    </row>
    <row r="65107" spans="15:15" x14ac:dyDescent="0.2">
      <c r="O65107" s="62"/>
    </row>
    <row r="65108" spans="15:15" x14ac:dyDescent="0.2">
      <c r="O65108" s="62"/>
    </row>
    <row r="65109" spans="15:15" x14ac:dyDescent="0.2">
      <c r="O65109" s="62"/>
    </row>
    <row r="65110" spans="15:15" x14ac:dyDescent="0.2">
      <c r="O65110" s="62"/>
    </row>
    <row r="65111" spans="15:15" x14ac:dyDescent="0.2">
      <c r="O65111" s="62"/>
    </row>
    <row r="65112" spans="15:15" x14ac:dyDescent="0.2">
      <c r="O65112" s="62"/>
    </row>
    <row r="65113" spans="15:15" x14ac:dyDescent="0.2">
      <c r="O65113" s="62"/>
    </row>
    <row r="65114" spans="15:15" x14ac:dyDescent="0.2">
      <c r="O65114" s="62"/>
    </row>
    <row r="65115" spans="15:15" x14ac:dyDescent="0.2">
      <c r="O65115" s="62"/>
    </row>
    <row r="65116" spans="15:15" x14ac:dyDescent="0.2">
      <c r="O65116" s="62"/>
    </row>
    <row r="65117" spans="15:15" x14ac:dyDescent="0.2">
      <c r="O65117" s="62"/>
    </row>
    <row r="65118" spans="15:15" x14ac:dyDescent="0.2">
      <c r="O65118" s="62"/>
    </row>
    <row r="65119" spans="15:15" x14ac:dyDescent="0.2">
      <c r="O65119" s="62"/>
    </row>
    <row r="65120" spans="15:15" x14ac:dyDescent="0.2">
      <c r="O65120" s="62"/>
    </row>
    <row r="65121" spans="15:15" x14ac:dyDescent="0.2">
      <c r="O65121" s="62"/>
    </row>
    <row r="65122" spans="15:15" x14ac:dyDescent="0.2">
      <c r="O65122" s="62"/>
    </row>
    <row r="65123" spans="15:15" x14ac:dyDescent="0.2">
      <c r="O65123" s="62"/>
    </row>
    <row r="65124" spans="15:15" x14ac:dyDescent="0.2">
      <c r="O65124" s="62"/>
    </row>
    <row r="65125" spans="15:15" x14ac:dyDescent="0.2">
      <c r="O65125" s="62"/>
    </row>
    <row r="65126" spans="15:15" x14ac:dyDescent="0.2">
      <c r="O65126" s="62"/>
    </row>
    <row r="65127" spans="15:15" x14ac:dyDescent="0.2">
      <c r="O65127" s="62"/>
    </row>
    <row r="65128" spans="15:15" x14ac:dyDescent="0.2">
      <c r="O65128" s="62"/>
    </row>
    <row r="65129" spans="15:15" x14ac:dyDescent="0.2">
      <c r="O65129" s="62"/>
    </row>
    <row r="65130" spans="15:15" x14ac:dyDescent="0.2">
      <c r="O65130" s="62"/>
    </row>
    <row r="65131" spans="15:15" x14ac:dyDescent="0.2">
      <c r="O65131" s="62"/>
    </row>
    <row r="65132" spans="15:15" x14ac:dyDescent="0.2">
      <c r="O65132" s="62"/>
    </row>
    <row r="65133" spans="15:15" x14ac:dyDescent="0.2">
      <c r="O65133" s="62"/>
    </row>
    <row r="65134" spans="15:15" x14ac:dyDescent="0.2">
      <c r="O65134" s="62"/>
    </row>
    <row r="65135" spans="15:15" x14ac:dyDescent="0.2">
      <c r="O65135" s="62"/>
    </row>
    <row r="65136" spans="15:15" x14ac:dyDescent="0.2">
      <c r="O65136" s="62"/>
    </row>
    <row r="65137" spans="15:15" x14ac:dyDescent="0.2">
      <c r="O65137" s="62"/>
    </row>
    <row r="65138" spans="15:15" x14ac:dyDescent="0.2">
      <c r="O65138" s="62"/>
    </row>
    <row r="65139" spans="15:15" x14ac:dyDescent="0.2">
      <c r="O65139" s="62"/>
    </row>
    <row r="65140" spans="15:15" x14ac:dyDescent="0.2">
      <c r="O65140" s="62"/>
    </row>
    <row r="65141" spans="15:15" x14ac:dyDescent="0.2">
      <c r="O65141" s="62"/>
    </row>
    <row r="65142" spans="15:15" x14ac:dyDescent="0.2">
      <c r="O65142" s="62"/>
    </row>
    <row r="65143" spans="15:15" x14ac:dyDescent="0.2">
      <c r="O65143" s="62"/>
    </row>
    <row r="65144" spans="15:15" x14ac:dyDescent="0.2">
      <c r="O65144" s="62"/>
    </row>
    <row r="65145" spans="15:15" x14ac:dyDescent="0.2">
      <c r="O65145" s="62"/>
    </row>
    <row r="65146" spans="15:15" x14ac:dyDescent="0.2">
      <c r="O65146" s="62"/>
    </row>
    <row r="65147" spans="15:15" x14ac:dyDescent="0.2">
      <c r="O65147" s="62"/>
    </row>
    <row r="65148" spans="15:15" x14ac:dyDescent="0.2">
      <c r="O65148" s="62"/>
    </row>
    <row r="65149" spans="15:15" x14ac:dyDescent="0.2">
      <c r="O65149" s="62"/>
    </row>
    <row r="65150" spans="15:15" x14ac:dyDescent="0.2">
      <c r="O65150" s="62"/>
    </row>
    <row r="65151" spans="15:15" x14ac:dyDescent="0.2">
      <c r="O65151" s="62"/>
    </row>
    <row r="65152" spans="15:15" x14ac:dyDescent="0.2">
      <c r="O65152" s="62"/>
    </row>
    <row r="65153" spans="15:15" x14ac:dyDescent="0.2">
      <c r="O65153" s="62"/>
    </row>
    <row r="65154" spans="15:15" x14ac:dyDescent="0.2">
      <c r="O65154" s="62"/>
    </row>
    <row r="65155" spans="15:15" x14ac:dyDescent="0.2">
      <c r="O65155" s="62"/>
    </row>
    <row r="65156" spans="15:15" x14ac:dyDescent="0.2">
      <c r="O65156" s="62"/>
    </row>
    <row r="65157" spans="15:15" x14ac:dyDescent="0.2">
      <c r="O65157" s="62"/>
    </row>
    <row r="65158" spans="15:15" x14ac:dyDescent="0.2">
      <c r="O65158" s="62"/>
    </row>
    <row r="65159" spans="15:15" x14ac:dyDescent="0.2">
      <c r="O65159" s="62"/>
    </row>
    <row r="65160" spans="15:15" x14ac:dyDescent="0.2">
      <c r="O65160" s="62"/>
    </row>
    <row r="65161" spans="15:15" x14ac:dyDescent="0.2">
      <c r="O65161" s="62"/>
    </row>
    <row r="65162" spans="15:15" x14ac:dyDescent="0.2">
      <c r="O65162" s="62"/>
    </row>
    <row r="65163" spans="15:15" x14ac:dyDescent="0.2">
      <c r="O65163" s="62"/>
    </row>
    <row r="65164" spans="15:15" x14ac:dyDescent="0.2">
      <c r="O65164" s="62"/>
    </row>
    <row r="65165" spans="15:15" x14ac:dyDescent="0.2">
      <c r="O65165" s="62"/>
    </row>
    <row r="65166" spans="15:15" x14ac:dyDescent="0.2">
      <c r="O65166" s="62"/>
    </row>
    <row r="65167" spans="15:15" x14ac:dyDescent="0.2">
      <c r="O65167" s="62"/>
    </row>
    <row r="65168" spans="15:15" x14ac:dyDescent="0.2">
      <c r="O65168" s="62"/>
    </row>
    <row r="65169" spans="15:15" x14ac:dyDescent="0.2">
      <c r="O65169" s="62"/>
    </row>
    <row r="65170" spans="15:15" x14ac:dyDescent="0.2">
      <c r="O65170" s="62"/>
    </row>
    <row r="65171" spans="15:15" x14ac:dyDescent="0.2">
      <c r="O65171" s="62"/>
    </row>
    <row r="65172" spans="15:15" x14ac:dyDescent="0.2">
      <c r="O65172" s="62"/>
    </row>
    <row r="65173" spans="15:15" x14ac:dyDescent="0.2">
      <c r="O65173" s="62"/>
    </row>
    <row r="65174" spans="15:15" x14ac:dyDescent="0.2">
      <c r="O65174" s="62"/>
    </row>
    <row r="65175" spans="15:15" x14ac:dyDescent="0.2">
      <c r="O65175" s="62"/>
    </row>
    <row r="65176" spans="15:15" x14ac:dyDescent="0.2">
      <c r="O65176" s="62"/>
    </row>
    <row r="65177" spans="15:15" x14ac:dyDescent="0.2">
      <c r="O65177" s="62"/>
    </row>
    <row r="65178" spans="15:15" x14ac:dyDescent="0.2">
      <c r="O65178" s="62"/>
    </row>
    <row r="65179" spans="15:15" x14ac:dyDescent="0.2">
      <c r="O65179" s="62"/>
    </row>
    <row r="65180" spans="15:15" x14ac:dyDescent="0.2">
      <c r="O65180" s="62"/>
    </row>
    <row r="65181" spans="15:15" x14ac:dyDescent="0.2">
      <c r="O65181" s="62"/>
    </row>
    <row r="65182" spans="15:15" x14ac:dyDescent="0.2">
      <c r="O65182" s="62"/>
    </row>
    <row r="65183" spans="15:15" x14ac:dyDescent="0.2">
      <c r="O65183" s="62"/>
    </row>
    <row r="65184" spans="15:15" x14ac:dyDescent="0.2">
      <c r="O65184" s="62"/>
    </row>
    <row r="65185" spans="15:15" x14ac:dyDescent="0.2">
      <c r="O65185" s="62"/>
    </row>
    <row r="65186" spans="15:15" x14ac:dyDescent="0.2">
      <c r="O65186" s="62"/>
    </row>
    <row r="65187" spans="15:15" x14ac:dyDescent="0.2">
      <c r="O65187" s="62"/>
    </row>
    <row r="65188" spans="15:15" x14ac:dyDescent="0.2">
      <c r="O65188" s="62"/>
    </row>
    <row r="65189" spans="15:15" x14ac:dyDescent="0.2">
      <c r="O65189" s="62"/>
    </row>
    <row r="65190" spans="15:15" x14ac:dyDescent="0.2">
      <c r="O65190" s="62"/>
    </row>
    <row r="65191" spans="15:15" x14ac:dyDescent="0.2">
      <c r="O65191" s="62"/>
    </row>
    <row r="65192" spans="15:15" x14ac:dyDescent="0.2">
      <c r="O65192" s="62"/>
    </row>
    <row r="65193" spans="15:15" x14ac:dyDescent="0.2">
      <c r="O65193" s="62"/>
    </row>
    <row r="65194" spans="15:15" x14ac:dyDescent="0.2">
      <c r="O65194" s="62"/>
    </row>
    <row r="65195" spans="15:15" x14ac:dyDescent="0.2">
      <c r="O65195" s="62"/>
    </row>
    <row r="65196" spans="15:15" x14ac:dyDescent="0.2">
      <c r="O65196" s="62"/>
    </row>
    <row r="65197" spans="15:15" x14ac:dyDescent="0.2">
      <c r="O65197" s="62"/>
    </row>
    <row r="65198" spans="15:15" x14ac:dyDescent="0.2">
      <c r="O65198" s="62"/>
    </row>
    <row r="65199" spans="15:15" x14ac:dyDescent="0.2">
      <c r="O65199" s="62"/>
    </row>
    <row r="65200" spans="15:15" x14ac:dyDescent="0.2">
      <c r="O65200" s="62"/>
    </row>
    <row r="65201" spans="15:15" x14ac:dyDescent="0.2">
      <c r="O65201" s="62"/>
    </row>
    <row r="65202" spans="15:15" x14ac:dyDescent="0.2">
      <c r="O65202" s="62"/>
    </row>
    <row r="65203" spans="15:15" x14ac:dyDescent="0.2">
      <c r="O65203" s="62"/>
    </row>
    <row r="65204" spans="15:15" x14ac:dyDescent="0.2">
      <c r="O65204" s="62"/>
    </row>
    <row r="65205" spans="15:15" x14ac:dyDescent="0.2">
      <c r="O65205" s="62"/>
    </row>
    <row r="65206" spans="15:15" x14ac:dyDescent="0.2">
      <c r="O65206" s="62"/>
    </row>
    <row r="65207" spans="15:15" x14ac:dyDescent="0.2">
      <c r="O65207" s="62"/>
    </row>
    <row r="65208" spans="15:15" x14ac:dyDescent="0.2">
      <c r="O65208" s="62"/>
    </row>
    <row r="65209" spans="15:15" x14ac:dyDescent="0.2">
      <c r="O65209" s="62"/>
    </row>
    <row r="65210" spans="15:15" x14ac:dyDescent="0.2">
      <c r="O65210" s="62"/>
    </row>
    <row r="65211" spans="15:15" x14ac:dyDescent="0.2">
      <c r="O65211" s="62"/>
    </row>
    <row r="65212" spans="15:15" x14ac:dyDescent="0.2">
      <c r="O65212" s="62"/>
    </row>
    <row r="65213" spans="15:15" x14ac:dyDescent="0.2">
      <c r="O65213" s="62"/>
    </row>
    <row r="65214" spans="15:15" x14ac:dyDescent="0.2">
      <c r="O65214" s="62"/>
    </row>
    <row r="65215" spans="15:15" x14ac:dyDescent="0.2">
      <c r="O65215" s="62"/>
    </row>
    <row r="65216" spans="15:15" x14ac:dyDescent="0.2">
      <c r="O65216" s="62"/>
    </row>
    <row r="65217" spans="15:15" x14ac:dyDescent="0.2">
      <c r="O65217" s="62"/>
    </row>
    <row r="65218" spans="15:15" x14ac:dyDescent="0.2">
      <c r="O65218" s="62"/>
    </row>
    <row r="65219" spans="15:15" x14ac:dyDescent="0.2">
      <c r="O65219" s="62"/>
    </row>
    <row r="65220" spans="15:15" x14ac:dyDescent="0.2">
      <c r="O65220" s="62"/>
    </row>
    <row r="65221" spans="15:15" x14ac:dyDescent="0.2">
      <c r="O65221" s="62"/>
    </row>
    <row r="65222" spans="15:15" x14ac:dyDescent="0.2">
      <c r="O65222" s="62"/>
    </row>
    <row r="65223" spans="15:15" x14ac:dyDescent="0.2">
      <c r="O65223" s="62"/>
    </row>
    <row r="65224" spans="15:15" x14ac:dyDescent="0.2">
      <c r="O65224" s="62"/>
    </row>
    <row r="65225" spans="15:15" x14ac:dyDescent="0.2">
      <c r="O65225" s="62"/>
    </row>
    <row r="65226" spans="15:15" x14ac:dyDescent="0.2">
      <c r="O65226" s="62"/>
    </row>
    <row r="65227" spans="15:15" x14ac:dyDescent="0.2">
      <c r="O65227" s="62"/>
    </row>
    <row r="65228" spans="15:15" x14ac:dyDescent="0.2">
      <c r="O65228" s="62"/>
    </row>
    <row r="65229" spans="15:15" x14ac:dyDescent="0.2">
      <c r="O65229" s="62"/>
    </row>
    <row r="65230" spans="15:15" x14ac:dyDescent="0.2">
      <c r="O65230" s="62"/>
    </row>
    <row r="65231" spans="15:15" x14ac:dyDescent="0.2">
      <c r="O65231" s="62"/>
    </row>
    <row r="65232" spans="15:15" x14ac:dyDescent="0.2">
      <c r="O65232" s="62"/>
    </row>
    <row r="65233" spans="15:15" x14ac:dyDescent="0.2">
      <c r="O65233" s="62"/>
    </row>
    <row r="65234" spans="15:15" x14ac:dyDescent="0.2">
      <c r="O65234" s="62"/>
    </row>
    <row r="65235" spans="15:15" x14ac:dyDescent="0.2">
      <c r="O65235" s="62"/>
    </row>
    <row r="65236" spans="15:15" x14ac:dyDescent="0.2">
      <c r="O65236" s="62"/>
    </row>
    <row r="65237" spans="15:15" x14ac:dyDescent="0.2">
      <c r="O65237" s="62"/>
    </row>
    <row r="65238" spans="15:15" x14ac:dyDescent="0.2">
      <c r="O65238" s="62"/>
    </row>
    <row r="65239" spans="15:15" x14ac:dyDescent="0.2">
      <c r="O65239" s="62"/>
    </row>
    <row r="65240" spans="15:15" x14ac:dyDescent="0.2">
      <c r="O65240" s="62"/>
    </row>
    <row r="65241" spans="15:15" x14ac:dyDescent="0.2">
      <c r="O65241" s="62"/>
    </row>
    <row r="65242" spans="15:15" x14ac:dyDescent="0.2">
      <c r="O65242" s="62"/>
    </row>
    <row r="65243" spans="15:15" x14ac:dyDescent="0.2">
      <c r="O65243" s="62"/>
    </row>
    <row r="65244" spans="15:15" x14ac:dyDescent="0.2">
      <c r="O65244" s="62"/>
    </row>
    <row r="65245" spans="15:15" x14ac:dyDescent="0.2">
      <c r="O65245" s="62"/>
    </row>
    <row r="65246" spans="15:15" x14ac:dyDescent="0.2">
      <c r="O65246" s="62"/>
    </row>
    <row r="65247" spans="15:15" x14ac:dyDescent="0.2">
      <c r="O65247" s="62"/>
    </row>
    <row r="65248" spans="15:15" x14ac:dyDescent="0.2">
      <c r="O65248" s="62"/>
    </row>
    <row r="65249" spans="15:15" x14ac:dyDescent="0.2">
      <c r="O65249" s="62"/>
    </row>
    <row r="65250" spans="15:15" x14ac:dyDescent="0.2">
      <c r="O65250" s="62"/>
    </row>
    <row r="65251" spans="15:15" x14ac:dyDescent="0.2">
      <c r="O65251" s="62"/>
    </row>
    <row r="65252" spans="15:15" x14ac:dyDescent="0.2">
      <c r="O65252" s="62"/>
    </row>
    <row r="65253" spans="15:15" x14ac:dyDescent="0.2">
      <c r="O65253" s="62"/>
    </row>
    <row r="65254" spans="15:15" x14ac:dyDescent="0.2">
      <c r="O65254" s="62"/>
    </row>
    <row r="65255" spans="15:15" x14ac:dyDescent="0.2">
      <c r="O65255" s="62"/>
    </row>
    <row r="65256" spans="15:15" x14ac:dyDescent="0.2">
      <c r="O65256" s="62"/>
    </row>
    <row r="65257" spans="15:15" x14ac:dyDescent="0.2">
      <c r="O65257" s="62"/>
    </row>
    <row r="65258" spans="15:15" x14ac:dyDescent="0.2">
      <c r="O65258" s="62"/>
    </row>
    <row r="65259" spans="15:15" x14ac:dyDescent="0.2">
      <c r="O65259" s="62"/>
    </row>
    <row r="65260" spans="15:15" x14ac:dyDescent="0.2">
      <c r="O65260" s="62"/>
    </row>
    <row r="65261" spans="15:15" x14ac:dyDescent="0.2">
      <c r="O65261" s="62"/>
    </row>
    <row r="65262" spans="15:15" x14ac:dyDescent="0.2">
      <c r="O65262" s="62"/>
    </row>
    <row r="65263" spans="15:15" x14ac:dyDescent="0.2">
      <c r="O65263" s="62"/>
    </row>
    <row r="65264" spans="15:15" x14ac:dyDescent="0.2">
      <c r="O65264" s="62"/>
    </row>
    <row r="65265" spans="15:15" x14ac:dyDescent="0.2">
      <c r="O65265" s="62"/>
    </row>
    <row r="65266" spans="15:15" x14ac:dyDescent="0.2">
      <c r="O65266" s="62"/>
    </row>
    <row r="65267" spans="15:15" x14ac:dyDescent="0.2">
      <c r="O65267" s="62"/>
    </row>
    <row r="65268" spans="15:15" x14ac:dyDescent="0.2">
      <c r="O65268" s="62"/>
    </row>
    <row r="65269" spans="15:15" x14ac:dyDescent="0.2">
      <c r="O65269" s="62"/>
    </row>
    <row r="65270" spans="15:15" x14ac:dyDescent="0.2">
      <c r="O65270" s="62"/>
    </row>
    <row r="65271" spans="15:15" x14ac:dyDescent="0.2">
      <c r="O65271" s="62"/>
    </row>
    <row r="65272" spans="15:15" x14ac:dyDescent="0.2">
      <c r="O65272" s="62"/>
    </row>
    <row r="65273" spans="15:15" x14ac:dyDescent="0.2">
      <c r="O65273" s="62"/>
    </row>
    <row r="65274" spans="15:15" x14ac:dyDescent="0.2">
      <c r="O65274" s="62"/>
    </row>
    <row r="65275" spans="15:15" x14ac:dyDescent="0.2">
      <c r="O65275" s="62"/>
    </row>
    <row r="65276" spans="15:15" x14ac:dyDescent="0.2">
      <c r="O65276" s="62"/>
    </row>
    <row r="65277" spans="15:15" x14ac:dyDescent="0.2">
      <c r="O65277" s="62"/>
    </row>
    <row r="65278" spans="15:15" x14ac:dyDescent="0.2">
      <c r="O65278" s="62"/>
    </row>
    <row r="65279" spans="15:15" x14ac:dyDescent="0.2">
      <c r="O65279" s="62"/>
    </row>
    <row r="65280" spans="15:15" x14ac:dyDescent="0.2">
      <c r="O65280" s="62"/>
    </row>
    <row r="65281" spans="15:15" x14ac:dyDescent="0.2">
      <c r="O65281" s="62"/>
    </row>
    <row r="65282" spans="15:15" x14ac:dyDescent="0.2">
      <c r="O65282" s="62"/>
    </row>
    <row r="65283" spans="15:15" x14ac:dyDescent="0.2">
      <c r="O65283" s="62"/>
    </row>
    <row r="65284" spans="15:15" x14ac:dyDescent="0.2">
      <c r="O65284" s="62"/>
    </row>
    <row r="65285" spans="15:15" x14ac:dyDescent="0.2">
      <c r="O65285" s="62"/>
    </row>
    <row r="65286" spans="15:15" x14ac:dyDescent="0.2">
      <c r="O65286" s="62"/>
    </row>
    <row r="65287" spans="15:15" x14ac:dyDescent="0.2">
      <c r="O65287" s="62"/>
    </row>
    <row r="65288" spans="15:15" x14ac:dyDescent="0.2">
      <c r="O65288" s="62"/>
    </row>
    <row r="65289" spans="15:15" x14ac:dyDescent="0.2">
      <c r="O65289" s="62"/>
    </row>
    <row r="65290" spans="15:15" x14ac:dyDescent="0.2">
      <c r="O65290" s="62"/>
    </row>
    <row r="65291" spans="15:15" x14ac:dyDescent="0.2">
      <c r="O65291" s="62"/>
    </row>
    <row r="65292" spans="15:15" x14ac:dyDescent="0.2">
      <c r="O65292" s="62"/>
    </row>
    <row r="65293" spans="15:15" x14ac:dyDescent="0.2">
      <c r="O65293" s="62"/>
    </row>
    <row r="65294" spans="15:15" x14ac:dyDescent="0.2">
      <c r="O65294" s="62"/>
    </row>
    <row r="65295" spans="15:15" x14ac:dyDescent="0.2">
      <c r="O65295" s="62"/>
    </row>
    <row r="65296" spans="15:15" x14ac:dyDescent="0.2">
      <c r="O65296" s="62"/>
    </row>
    <row r="65297" spans="15:15" x14ac:dyDescent="0.2">
      <c r="O65297" s="62"/>
    </row>
    <row r="65298" spans="15:15" x14ac:dyDescent="0.2">
      <c r="O65298" s="62"/>
    </row>
    <row r="65299" spans="15:15" x14ac:dyDescent="0.2">
      <c r="O65299" s="62"/>
    </row>
    <row r="65300" spans="15:15" x14ac:dyDescent="0.2">
      <c r="O65300" s="62"/>
    </row>
    <row r="65301" spans="15:15" x14ac:dyDescent="0.2">
      <c r="O65301" s="62"/>
    </row>
    <row r="65302" spans="15:15" x14ac:dyDescent="0.2">
      <c r="O65302" s="62"/>
    </row>
    <row r="65303" spans="15:15" x14ac:dyDescent="0.2">
      <c r="O65303" s="62"/>
    </row>
    <row r="65304" spans="15:15" x14ac:dyDescent="0.2">
      <c r="O65304" s="62"/>
    </row>
    <row r="65305" spans="15:15" x14ac:dyDescent="0.2">
      <c r="O65305" s="62"/>
    </row>
    <row r="65306" spans="15:15" x14ac:dyDescent="0.2">
      <c r="O65306" s="62"/>
    </row>
    <row r="65307" spans="15:15" x14ac:dyDescent="0.2">
      <c r="O65307" s="62"/>
    </row>
    <row r="65308" spans="15:15" x14ac:dyDescent="0.2">
      <c r="O65308" s="62"/>
    </row>
    <row r="65309" spans="15:15" x14ac:dyDescent="0.2">
      <c r="O65309" s="62"/>
    </row>
    <row r="65310" spans="15:15" x14ac:dyDescent="0.2">
      <c r="O65310" s="62"/>
    </row>
    <row r="65311" spans="15:15" x14ac:dyDescent="0.2">
      <c r="O65311" s="62"/>
    </row>
    <row r="65312" spans="15:15" x14ac:dyDescent="0.2">
      <c r="O65312" s="62"/>
    </row>
    <row r="65313" spans="15:15" x14ac:dyDescent="0.2">
      <c r="O65313" s="62"/>
    </row>
    <row r="65314" spans="15:15" x14ac:dyDescent="0.2">
      <c r="O65314" s="62"/>
    </row>
    <row r="65315" spans="15:15" x14ac:dyDescent="0.2">
      <c r="O65315" s="62"/>
    </row>
    <row r="65316" spans="15:15" x14ac:dyDescent="0.2">
      <c r="O65316" s="62"/>
    </row>
    <row r="65317" spans="15:15" x14ac:dyDescent="0.2">
      <c r="O65317" s="62"/>
    </row>
    <row r="65318" spans="15:15" x14ac:dyDescent="0.2">
      <c r="O65318" s="62"/>
    </row>
    <row r="65319" spans="15:15" x14ac:dyDescent="0.2">
      <c r="O65319" s="62"/>
    </row>
    <row r="65320" spans="15:15" x14ac:dyDescent="0.2">
      <c r="O65320" s="62"/>
    </row>
    <row r="65321" spans="15:15" x14ac:dyDescent="0.2">
      <c r="O65321" s="62"/>
    </row>
    <row r="65322" spans="15:15" x14ac:dyDescent="0.2">
      <c r="O65322" s="62"/>
    </row>
    <row r="65323" spans="15:15" x14ac:dyDescent="0.2">
      <c r="O65323" s="62"/>
    </row>
    <row r="65324" spans="15:15" x14ac:dyDescent="0.2">
      <c r="O65324" s="62"/>
    </row>
    <row r="65325" spans="15:15" x14ac:dyDescent="0.2">
      <c r="O65325" s="62"/>
    </row>
    <row r="65326" spans="15:15" x14ac:dyDescent="0.2">
      <c r="O65326" s="62"/>
    </row>
    <row r="65327" spans="15:15" x14ac:dyDescent="0.2">
      <c r="O65327" s="62"/>
    </row>
    <row r="65328" spans="15:15" x14ac:dyDescent="0.2">
      <c r="O65328" s="62"/>
    </row>
    <row r="65329" spans="15:15" x14ac:dyDescent="0.2">
      <c r="O65329" s="62"/>
    </row>
    <row r="65330" spans="15:15" x14ac:dyDescent="0.2">
      <c r="O65330" s="62"/>
    </row>
    <row r="65331" spans="15:15" x14ac:dyDescent="0.2">
      <c r="O65331" s="62"/>
    </row>
    <row r="65332" spans="15:15" x14ac:dyDescent="0.2">
      <c r="O65332" s="62"/>
    </row>
    <row r="65333" spans="15:15" x14ac:dyDescent="0.2">
      <c r="O65333" s="62"/>
    </row>
    <row r="65334" spans="15:15" x14ac:dyDescent="0.2">
      <c r="O65334" s="62"/>
    </row>
    <row r="65335" spans="15:15" x14ac:dyDescent="0.2">
      <c r="O65335" s="62"/>
    </row>
    <row r="65336" spans="15:15" x14ac:dyDescent="0.2">
      <c r="O65336" s="62"/>
    </row>
    <row r="65337" spans="15:15" x14ac:dyDescent="0.2">
      <c r="O65337" s="62"/>
    </row>
    <row r="65338" spans="15:15" x14ac:dyDescent="0.2">
      <c r="O65338" s="62"/>
    </row>
    <row r="65339" spans="15:15" x14ac:dyDescent="0.2">
      <c r="O65339" s="62"/>
    </row>
    <row r="65340" spans="15:15" x14ac:dyDescent="0.2">
      <c r="O65340" s="62"/>
    </row>
    <row r="65341" spans="15:15" x14ac:dyDescent="0.2">
      <c r="O65341" s="62"/>
    </row>
    <row r="65342" spans="15:15" x14ac:dyDescent="0.2">
      <c r="O65342" s="62"/>
    </row>
    <row r="65343" spans="15:15" x14ac:dyDescent="0.2">
      <c r="O65343" s="62"/>
    </row>
    <row r="65344" spans="15:15" x14ac:dyDescent="0.2">
      <c r="O65344" s="62"/>
    </row>
    <row r="65345" spans="15:15" x14ac:dyDescent="0.2">
      <c r="O65345" s="62"/>
    </row>
    <row r="65346" spans="15:15" x14ac:dyDescent="0.2">
      <c r="O65346" s="62"/>
    </row>
    <row r="65347" spans="15:15" x14ac:dyDescent="0.2">
      <c r="O65347" s="62"/>
    </row>
    <row r="65348" spans="15:15" x14ac:dyDescent="0.2">
      <c r="O65348" s="62"/>
    </row>
    <row r="65349" spans="15:15" x14ac:dyDescent="0.2">
      <c r="O65349" s="62"/>
    </row>
    <row r="65350" spans="15:15" x14ac:dyDescent="0.2">
      <c r="O65350" s="62"/>
    </row>
    <row r="65351" spans="15:15" x14ac:dyDescent="0.2">
      <c r="O65351" s="62"/>
    </row>
    <row r="65352" spans="15:15" x14ac:dyDescent="0.2">
      <c r="O65352" s="62"/>
    </row>
    <row r="65353" spans="15:15" x14ac:dyDescent="0.2">
      <c r="O65353" s="62"/>
    </row>
    <row r="65354" spans="15:15" x14ac:dyDescent="0.2">
      <c r="O65354" s="62"/>
    </row>
    <row r="65355" spans="15:15" x14ac:dyDescent="0.2">
      <c r="O65355" s="62"/>
    </row>
    <row r="65356" spans="15:15" x14ac:dyDescent="0.2">
      <c r="O65356" s="62"/>
    </row>
    <row r="65357" spans="15:15" x14ac:dyDescent="0.2">
      <c r="O65357" s="62"/>
    </row>
    <row r="65358" spans="15:15" x14ac:dyDescent="0.2">
      <c r="O65358" s="62"/>
    </row>
    <row r="65359" spans="15:15" x14ac:dyDescent="0.2">
      <c r="O65359" s="62"/>
    </row>
    <row r="65360" spans="15:15" x14ac:dyDescent="0.2">
      <c r="O65360" s="62"/>
    </row>
    <row r="65361" spans="15:15" x14ac:dyDescent="0.2">
      <c r="O65361" s="62"/>
    </row>
    <row r="65362" spans="15:15" x14ac:dyDescent="0.2">
      <c r="O65362" s="62"/>
    </row>
    <row r="65363" spans="15:15" x14ac:dyDescent="0.2">
      <c r="O65363" s="62"/>
    </row>
    <row r="65364" spans="15:15" x14ac:dyDescent="0.2">
      <c r="O65364" s="62"/>
    </row>
    <row r="65365" spans="15:15" x14ac:dyDescent="0.2">
      <c r="O65365" s="62"/>
    </row>
    <row r="65366" spans="15:15" x14ac:dyDescent="0.2">
      <c r="O65366" s="62"/>
    </row>
    <row r="65367" spans="15:15" x14ac:dyDescent="0.2">
      <c r="O65367" s="62"/>
    </row>
    <row r="65368" spans="15:15" x14ac:dyDescent="0.2">
      <c r="O65368" s="62"/>
    </row>
    <row r="65369" spans="15:15" x14ac:dyDescent="0.2">
      <c r="O65369" s="62"/>
    </row>
    <row r="65370" spans="15:15" x14ac:dyDescent="0.2">
      <c r="O65370" s="62"/>
    </row>
    <row r="65371" spans="15:15" x14ac:dyDescent="0.2">
      <c r="O65371" s="62"/>
    </row>
    <row r="65372" spans="15:15" x14ac:dyDescent="0.2">
      <c r="O65372" s="62"/>
    </row>
    <row r="65373" spans="15:15" x14ac:dyDescent="0.2">
      <c r="O65373" s="62"/>
    </row>
    <row r="65374" spans="15:15" x14ac:dyDescent="0.2">
      <c r="O65374" s="62"/>
    </row>
    <row r="65375" spans="15:15" x14ac:dyDescent="0.2">
      <c r="O65375" s="62"/>
    </row>
    <row r="65376" spans="15:15" x14ac:dyDescent="0.2">
      <c r="O65376" s="62"/>
    </row>
    <row r="65377" spans="15:15" x14ac:dyDescent="0.2">
      <c r="O65377" s="62"/>
    </row>
    <row r="65378" spans="15:15" x14ac:dyDescent="0.2">
      <c r="O65378" s="62"/>
    </row>
    <row r="65379" spans="15:15" x14ac:dyDescent="0.2">
      <c r="O65379" s="62"/>
    </row>
    <row r="65380" spans="15:15" x14ac:dyDescent="0.2">
      <c r="O65380" s="62"/>
    </row>
    <row r="65381" spans="15:15" x14ac:dyDescent="0.2">
      <c r="O65381" s="62"/>
    </row>
    <row r="65382" spans="15:15" x14ac:dyDescent="0.2">
      <c r="O65382" s="62"/>
    </row>
    <row r="65383" spans="15:15" x14ac:dyDescent="0.2">
      <c r="O65383" s="62"/>
    </row>
    <row r="65384" spans="15:15" x14ac:dyDescent="0.2">
      <c r="O65384" s="62"/>
    </row>
    <row r="65385" spans="15:15" x14ac:dyDescent="0.2">
      <c r="O65385" s="62"/>
    </row>
    <row r="65386" spans="15:15" x14ac:dyDescent="0.2">
      <c r="O65386" s="62"/>
    </row>
    <row r="65387" spans="15:15" x14ac:dyDescent="0.2">
      <c r="O65387" s="62"/>
    </row>
    <row r="65388" spans="15:15" x14ac:dyDescent="0.2">
      <c r="O65388" s="62"/>
    </row>
    <row r="65389" spans="15:15" x14ac:dyDescent="0.2">
      <c r="O65389" s="62"/>
    </row>
    <row r="65390" spans="15:15" x14ac:dyDescent="0.2">
      <c r="O65390" s="62"/>
    </row>
    <row r="65391" spans="15:15" x14ac:dyDescent="0.2">
      <c r="O65391" s="62"/>
    </row>
    <row r="65392" spans="15:15" x14ac:dyDescent="0.2">
      <c r="O65392" s="62"/>
    </row>
    <row r="65393" spans="15:15" x14ac:dyDescent="0.2">
      <c r="O65393" s="62"/>
    </row>
    <row r="65394" spans="15:15" x14ac:dyDescent="0.2">
      <c r="O65394" s="62"/>
    </row>
    <row r="65395" spans="15:15" x14ac:dyDescent="0.2">
      <c r="O65395" s="62"/>
    </row>
    <row r="65396" spans="15:15" x14ac:dyDescent="0.2">
      <c r="O65396" s="62"/>
    </row>
    <row r="65397" spans="15:15" x14ac:dyDescent="0.2">
      <c r="O65397" s="62"/>
    </row>
    <row r="65398" spans="15:15" x14ac:dyDescent="0.2">
      <c r="O65398" s="62"/>
    </row>
    <row r="65399" spans="15:15" x14ac:dyDescent="0.2">
      <c r="O65399" s="62"/>
    </row>
    <row r="65400" spans="15:15" x14ac:dyDescent="0.2">
      <c r="O65400" s="62"/>
    </row>
    <row r="65401" spans="15:15" x14ac:dyDescent="0.2">
      <c r="O65401" s="62"/>
    </row>
    <row r="65402" spans="15:15" x14ac:dyDescent="0.2">
      <c r="O65402" s="62"/>
    </row>
    <row r="65403" spans="15:15" x14ac:dyDescent="0.2">
      <c r="O65403" s="62"/>
    </row>
    <row r="65404" spans="15:15" x14ac:dyDescent="0.2">
      <c r="O65404" s="62"/>
    </row>
    <row r="65405" spans="15:15" x14ac:dyDescent="0.2">
      <c r="O65405" s="62"/>
    </row>
    <row r="65406" spans="15:15" x14ac:dyDescent="0.2">
      <c r="O65406" s="62"/>
    </row>
    <row r="65407" spans="15:15" x14ac:dyDescent="0.2">
      <c r="O65407" s="62"/>
    </row>
    <row r="65408" spans="15:15" x14ac:dyDescent="0.2">
      <c r="O65408" s="62"/>
    </row>
    <row r="65409" spans="15:15" x14ac:dyDescent="0.2">
      <c r="O65409" s="62"/>
    </row>
    <row r="65410" spans="15:15" x14ac:dyDescent="0.2">
      <c r="O65410" s="62"/>
    </row>
    <row r="65411" spans="15:15" x14ac:dyDescent="0.2">
      <c r="O65411" s="62"/>
    </row>
    <row r="65412" spans="15:15" x14ac:dyDescent="0.2">
      <c r="O65412" s="62"/>
    </row>
    <row r="65413" spans="15:15" x14ac:dyDescent="0.2">
      <c r="O65413" s="62"/>
    </row>
    <row r="65414" spans="15:15" x14ac:dyDescent="0.2">
      <c r="O65414" s="62"/>
    </row>
    <row r="65415" spans="15:15" x14ac:dyDescent="0.2">
      <c r="O65415" s="62"/>
    </row>
    <row r="65416" spans="15:15" x14ac:dyDescent="0.2">
      <c r="O65416" s="62"/>
    </row>
    <row r="65417" spans="15:15" x14ac:dyDescent="0.2">
      <c r="O65417" s="62"/>
    </row>
    <row r="65418" spans="15:15" x14ac:dyDescent="0.2">
      <c r="O65418" s="62"/>
    </row>
    <row r="65419" spans="15:15" x14ac:dyDescent="0.2">
      <c r="O65419" s="62"/>
    </row>
    <row r="65420" spans="15:15" x14ac:dyDescent="0.2">
      <c r="O65420" s="62"/>
    </row>
    <row r="65421" spans="15:15" x14ac:dyDescent="0.2">
      <c r="O65421" s="62"/>
    </row>
    <row r="65422" spans="15:15" x14ac:dyDescent="0.2">
      <c r="O65422" s="62"/>
    </row>
    <row r="65423" spans="15:15" x14ac:dyDescent="0.2">
      <c r="O65423" s="62"/>
    </row>
    <row r="65424" spans="15:15" x14ac:dyDescent="0.2">
      <c r="O65424" s="62"/>
    </row>
    <row r="65425" spans="15:15" x14ac:dyDescent="0.2">
      <c r="O65425" s="62"/>
    </row>
    <row r="65426" spans="15:15" x14ac:dyDescent="0.2">
      <c r="O65426" s="62"/>
    </row>
    <row r="65427" spans="15:15" x14ac:dyDescent="0.2">
      <c r="O65427" s="62"/>
    </row>
    <row r="65428" spans="15:15" x14ac:dyDescent="0.2">
      <c r="O65428" s="62"/>
    </row>
    <row r="65429" spans="15:15" x14ac:dyDescent="0.2">
      <c r="O65429" s="62"/>
    </row>
    <row r="65430" spans="15:15" x14ac:dyDescent="0.2">
      <c r="O65430" s="62"/>
    </row>
    <row r="65431" spans="15:15" x14ac:dyDescent="0.2">
      <c r="O65431" s="62"/>
    </row>
    <row r="65432" spans="15:15" x14ac:dyDescent="0.2">
      <c r="O65432" s="62"/>
    </row>
    <row r="65433" spans="15:15" x14ac:dyDescent="0.2">
      <c r="O65433" s="62"/>
    </row>
    <row r="65434" spans="15:15" x14ac:dyDescent="0.2">
      <c r="O65434" s="62"/>
    </row>
    <row r="65435" spans="15:15" x14ac:dyDescent="0.2">
      <c r="O65435" s="62"/>
    </row>
    <row r="65436" spans="15:15" x14ac:dyDescent="0.2">
      <c r="O65436" s="62"/>
    </row>
    <row r="65437" spans="15:15" x14ac:dyDescent="0.2">
      <c r="O65437" s="62"/>
    </row>
    <row r="65438" spans="15:15" x14ac:dyDescent="0.2">
      <c r="O65438" s="62"/>
    </row>
    <row r="65439" spans="15:15" x14ac:dyDescent="0.2">
      <c r="O65439" s="62"/>
    </row>
    <row r="65440" spans="15:15" x14ac:dyDescent="0.2">
      <c r="O65440" s="62"/>
    </row>
    <row r="65441" spans="15:15" x14ac:dyDescent="0.2">
      <c r="O65441" s="62"/>
    </row>
    <row r="65442" spans="15:15" x14ac:dyDescent="0.2">
      <c r="O65442" s="62"/>
    </row>
    <row r="65443" spans="15:15" x14ac:dyDescent="0.2">
      <c r="O65443" s="62"/>
    </row>
    <row r="65444" spans="15:15" x14ac:dyDescent="0.2">
      <c r="O65444" s="62"/>
    </row>
    <row r="65445" spans="15:15" x14ac:dyDescent="0.2">
      <c r="O65445" s="62"/>
    </row>
    <row r="65446" spans="15:15" x14ac:dyDescent="0.2">
      <c r="O65446" s="62"/>
    </row>
    <row r="65447" spans="15:15" x14ac:dyDescent="0.2">
      <c r="O65447" s="62"/>
    </row>
    <row r="65448" spans="15:15" x14ac:dyDescent="0.2">
      <c r="O65448" s="62"/>
    </row>
    <row r="65449" spans="15:15" x14ac:dyDescent="0.2">
      <c r="O65449" s="62"/>
    </row>
    <row r="65450" spans="15:15" x14ac:dyDescent="0.2">
      <c r="O65450" s="62"/>
    </row>
    <row r="65451" spans="15:15" x14ac:dyDescent="0.2">
      <c r="O65451" s="62"/>
    </row>
    <row r="65452" spans="15:15" x14ac:dyDescent="0.2">
      <c r="O65452" s="62"/>
    </row>
    <row r="65453" spans="15:15" x14ac:dyDescent="0.2">
      <c r="O65453" s="62"/>
    </row>
    <row r="65454" spans="15:15" x14ac:dyDescent="0.2">
      <c r="O65454" s="62"/>
    </row>
    <row r="65455" spans="15:15" x14ac:dyDescent="0.2">
      <c r="O65455" s="62"/>
    </row>
    <row r="65456" spans="15:15" x14ac:dyDescent="0.2">
      <c r="O65456" s="62"/>
    </row>
    <row r="65457" spans="15:15" x14ac:dyDescent="0.2">
      <c r="O65457" s="62"/>
    </row>
    <row r="65458" spans="15:15" x14ac:dyDescent="0.2">
      <c r="O65458" s="62"/>
    </row>
    <row r="65459" spans="15:15" x14ac:dyDescent="0.2">
      <c r="O65459" s="62"/>
    </row>
    <row r="65460" spans="15:15" x14ac:dyDescent="0.2">
      <c r="O65460" s="62"/>
    </row>
    <row r="65461" spans="15:15" x14ac:dyDescent="0.2">
      <c r="O65461" s="62"/>
    </row>
    <row r="65462" spans="15:15" x14ac:dyDescent="0.2">
      <c r="O65462" s="62"/>
    </row>
    <row r="65463" spans="15:15" x14ac:dyDescent="0.2">
      <c r="O65463" s="62"/>
    </row>
    <row r="65464" spans="15:15" x14ac:dyDescent="0.2">
      <c r="O65464" s="62"/>
    </row>
    <row r="65465" spans="15:15" x14ac:dyDescent="0.2">
      <c r="O65465" s="62"/>
    </row>
    <row r="65466" spans="15:15" x14ac:dyDescent="0.2">
      <c r="O65466" s="62"/>
    </row>
    <row r="65467" spans="15:15" x14ac:dyDescent="0.2">
      <c r="O65467" s="62"/>
    </row>
    <row r="65468" spans="15:15" x14ac:dyDescent="0.2">
      <c r="O65468" s="62"/>
    </row>
    <row r="65469" spans="15:15" x14ac:dyDescent="0.2">
      <c r="O65469" s="62"/>
    </row>
    <row r="65470" spans="15:15" x14ac:dyDescent="0.2">
      <c r="O65470" s="62"/>
    </row>
    <row r="65471" spans="15:15" x14ac:dyDescent="0.2">
      <c r="O65471" s="62"/>
    </row>
    <row r="65472" spans="15:15" x14ac:dyDescent="0.2">
      <c r="O65472" s="62"/>
    </row>
    <row r="65473" spans="15:15" x14ac:dyDescent="0.2">
      <c r="O65473" s="62"/>
    </row>
    <row r="65474" spans="15:15" x14ac:dyDescent="0.2">
      <c r="O65474" s="62"/>
    </row>
    <row r="65475" spans="15:15" x14ac:dyDescent="0.2">
      <c r="O65475" s="62"/>
    </row>
    <row r="65476" spans="15:15" x14ac:dyDescent="0.2">
      <c r="O65476" s="62"/>
    </row>
    <row r="65477" spans="15:15" x14ac:dyDescent="0.2">
      <c r="O65477" s="62"/>
    </row>
    <row r="65478" spans="15:15" x14ac:dyDescent="0.2">
      <c r="O65478" s="62"/>
    </row>
    <row r="65479" spans="15:15" x14ac:dyDescent="0.2">
      <c r="O65479" s="62"/>
    </row>
    <row r="65480" spans="15:15" x14ac:dyDescent="0.2">
      <c r="O65480" s="62"/>
    </row>
    <row r="65481" spans="15:15" x14ac:dyDescent="0.2">
      <c r="O65481" s="62"/>
    </row>
    <row r="65482" spans="15:15" x14ac:dyDescent="0.2">
      <c r="O65482" s="62"/>
    </row>
    <row r="65483" spans="15:15" x14ac:dyDescent="0.2">
      <c r="O65483" s="62"/>
    </row>
    <row r="65484" spans="15:15" x14ac:dyDescent="0.2">
      <c r="O65484" s="62"/>
    </row>
    <row r="65485" spans="15:15" x14ac:dyDescent="0.2">
      <c r="O65485" s="62"/>
    </row>
    <row r="65486" spans="15:15" x14ac:dyDescent="0.2">
      <c r="O65486" s="62"/>
    </row>
    <row r="65487" spans="15:15" x14ac:dyDescent="0.2">
      <c r="O65487" s="62"/>
    </row>
    <row r="65488" spans="15:15" x14ac:dyDescent="0.2">
      <c r="O65488" s="62"/>
    </row>
    <row r="65489" spans="15:15" x14ac:dyDescent="0.2">
      <c r="O65489" s="62"/>
    </row>
    <row r="65490" spans="15:15" x14ac:dyDescent="0.2">
      <c r="O65490" s="62"/>
    </row>
    <row r="65491" spans="15:15" x14ac:dyDescent="0.2">
      <c r="O65491" s="62"/>
    </row>
    <row r="65492" spans="15:15" x14ac:dyDescent="0.2">
      <c r="O65492" s="62"/>
    </row>
    <row r="65493" spans="15:15" x14ac:dyDescent="0.2">
      <c r="O65493" s="62"/>
    </row>
    <row r="65494" spans="15:15" x14ac:dyDescent="0.2">
      <c r="O65494" s="62"/>
    </row>
    <row r="65495" spans="15:15" x14ac:dyDescent="0.2">
      <c r="O65495" s="62"/>
    </row>
    <row r="65496" spans="15:15" x14ac:dyDescent="0.2">
      <c r="O65496" s="62"/>
    </row>
    <row r="65497" spans="15:15" x14ac:dyDescent="0.2">
      <c r="O65497" s="62"/>
    </row>
    <row r="65498" spans="15:15" x14ac:dyDescent="0.2">
      <c r="O65498" s="62"/>
    </row>
    <row r="65499" spans="15:15" x14ac:dyDescent="0.2">
      <c r="O65499" s="62"/>
    </row>
    <row r="65500" spans="15:15" x14ac:dyDescent="0.2">
      <c r="O65500" s="62"/>
    </row>
    <row r="65501" spans="15:15" x14ac:dyDescent="0.2">
      <c r="O65501" s="62"/>
    </row>
    <row r="65502" spans="15:15" x14ac:dyDescent="0.2">
      <c r="O65502" s="62"/>
    </row>
    <row r="65503" spans="15:15" x14ac:dyDescent="0.2">
      <c r="O65503" s="62"/>
    </row>
    <row r="65504" spans="15:15" x14ac:dyDescent="0.2">
      <c r="O65504" s="62"/>
    </row>
    <row r="65505" spans="15:15" x14ac:dyDescent="0.2">
      <c r="O65505" s="62"/>
    </row>
    <row r="65506" spans="15:15" x14ac:dyDescent="0.2">
      <c r="O65506" s="62"/>
    </row>
    <row r="65507" spans="15:15" x14ac:dyDescent="0.2">
      <c r="O65507" s="62"/>
    </row>
    <row r="65508" spans="15:15" x14ac:dyDescent="0.2">
      <c r="O65508" s="62"/>
    </row>
    <row r="65509" spans="15:15" x14ac:dyDescent="0.2">
      <c r="O65509" s="62"/>
    </row>
    <row r="65510" spans="15:15" x14ac:dyDescent="0.2">
      <c r="O65510" s="62"/>
    </row>
    <row r="65511" spans="15:15" x14ac:dyDescent="0.2">
      <c r="O65511" s="62"/>
    </row>
    <row r="65512" spans="15:15" x14ac:dyDescent="0.2">
      <c r="O65512" s="62"/>
    </row>
    <row r="65513" spans="15:15" x14ac:dyDescent="0.2">
      <c r="O65513" s="62"/>
    </row>
    <row r="65514" spans="15:15" x14ac:dyDescent="0.2">
      <c r="O65514" s="62"/>
    </row>
    <row r="65515" spans="15:15" x14ac:dyDescent="0.2">
      <c r="O65515" s="62"/>
    </row>
    <row r="65516" spans="15:15" x14ac:dyDescent="0.2">
      <c r="O65516" s="62"/>
    </row>
    <row r="65517" spans="15:15" x14ac:dyDescent="0.2">
      <c r="O65517" s="62"/>
    </row>
    <row r="65518" spans="15:15" x14ac:dyDescent="0.2">
      <c r="O65518" s="62"/>
    </row>
    <row r="65519" spans="15:15" x14ac:dyDescent="0.2">
      <c r="O65519" s="62"/>
    </row>
    <row r="65520" spans="15:15" x14ac:dyDescent="0.2">
      <c r="O65520" s="62"/>
    </row>
    <row r="65521" spans="15:15" x14ac:dyDescent="0.2">
      <c r="O65521" s="62"/>
    </row>
    <row r="65522" spans="15:15" x14ac:dyDescent="0.2">
      <c r="O65522" s="62"/>
    </row>
    <row r="65523" spans="15:15" x14ac:dyDescent="0.2">
      <c r="O65523" s="62"/>
    </row>
    <row r="65524" spans="15:15" x14ac:dyDescent="0.2">
      <c r="O65524" s="62"/>
    </row>
    <row r="65525" spans="15:15" x14ac:dyDescent="0.2">
      <c r="O65525" s="62"/>
    </row>
    <row r="65526" spans="15:15" x14ac:dyDescent="0.2">
      <c r="O65526" s="62"/>
    </row>
    <row r="65527" spans="15:15" x14ac:dyDescent="0.2">
      <c r="O65527" s="62"/>
    </row>
    <row r="65528" spans="15:15" x14ac:dyDescent="0.2">
      <c r="O65528" s="62"/>
    </row>
    <row r="65529" spans="15:15" x14ac:dyDescent="0.2">
      <c r="O65529" s="62"/>
    </row>
    <row r="65530" spans="15:15" x14ac:dyDescent="0.2">
      <c r="O65530" s="62"/>
    </row>
    <row r="65531" spans="15:15" x14ac:dyDescent="0.2">
      <c r="O65531" s="62"/>
    </row>
    <row r="65532" spans="15:15" x14ac:dyDescent="0.2">
      <c r="O65532" s="62"/>
    </row>
    <row r="65533" spans="15:15" x14ac:dyDescent="0.2">
      <c r="O65533" s="62"/>
    </row>
    <row r="65534" spans="15:15" x14ac:dyDescent="0.2">
      <c r="O65534" s="62"/>
    </row>
    <row r="65535" spans="15:15" x14ac:dyDescent="0.2">
      <c r="O65535" s="62"/>
    </row>
    <row r="65536" spans="15:15" x14ac:dyDescent="0.2">
      <c r="O65536" s="62"/>
    </row>
  </sheetData>
  <autoFilter ref="A1:S65536"/>
  <conditionalFormatting sqref="A1:A1048576">
    <cfRule type="cellIs" dxfId="0" priority="1" stopIfTrue="1" operator="equal">
      <formula>"Missing BB Code"</formula>
    </cfRule>
  </conditionalFormatting>
  <pageMargins left="0.75" right="0.75" top="1" bottom="1" header="0.5" footer="0.5"/>
  <pageSetup paperSize="5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F466"/>
  <sheetViews>
    <sheetView topLeftCell="A98" workbookViewId="0">
      <selection activeCell="E116" sqref="E116"/>
    </sheetView>
  </sheetViews>
  <sheetFormatPr defaultRowHeight="12.75" x14ac:dyDescent="0.2"/>
  <sheetData>
    <row r="1" spans="1:6" x14ac:dyDescent="0.2">
      <c r="A1" s="56" t="s">
        <v>136</v>
      </c>
      <c r="B1" s="56" t="s">
        <v>292</v>
      </c>
      <c r="C1" s="56" t="s">
        <v>293</v>
      </c>
      <c r="D1" s="56" t="s">
        <v>294</v>
      </c>
      <c r="E1" t="s">
        <v>295</v>
      </c>
    </row>
    <row r="2" spans="1:6" x14ac:dyDescent="0.2">
      <c r="A2" s="104"/>
      <c r="B2" s="56"/>
      <c r="C2" s="56"/>
      <c r="D2" s="56"/>
    </row>
    <row r="3" spans="1:6" x14ac:dyDescent="0.2">
      <c r="A3" t="s">
        <v>531</v>
      </c>
      <c r="E3" t="s">
        <v>532</v>
      </c>
    </row>
    <row r="4" spans="1:6" x14ac:dyDescent="0.2">
      <c r="A4" t="s">
        <v>1011</v>
      </c>
      <c r="E4" t="s">
        <v>905</v>
      </c>
    </row>
    <row r="5" spans="1:6" x14ac:dyDescent="0.2">
      <c r="A5" t="s">
        <v>976</v>
      </c>
      <c r="E5" t="s">
        <v>984</v>
      </c>
      <c r="F5" s="71"/>
    </row>
    <row r="6" spans="1:6" x14ac:dyDescent="0.2">
      <c r="A6" t="s">
        <v>1013</v>
      </c>
      <c r="E6" t="s">
        <v>1025</v>
      </c>
      <c r="F6" s="71"/>
    </row>
    <row r="7" spans="1:6" x14ac:dyDescent="0.2">
      <c r="A7" t="s">
        <v>1014</v>
      </c>
      <c r="E7" t="s">
        <v>1026</v>
      </c>
      <c r="F7" s="71"/>
    </row>
    <row r="8" spans="1:6" x14ac:dyDescent="0.2">
      <c r="A8" t="s">
        <v>1015</v>
      </c>
      <c r="E8" t="s">
        <v>1027</v>
      </c>
      <c r="F8" s="71"/>
    </row>
    <row r="9" spans="1:6" x14ac:dyDescent="0.2">
      <c r="A9" t="s">
        <v>1016</v>
      </c>
      <c r="E9" t="s">
        <v>1028</v>
      </c>
      <c r="F9" s="71"/>
    </row>
    <row r="10" spans="1:6" x14ac:dyDescent="0.2">
      <c r="A10" t="s">
        <v>1017</v>
      </c>
      <c r="E10" t="s">
        <v>1029</v>
      </c>
      <c r="F10" s="71"/>
    </row>
    <row r="11" spans="1:6" x14ac:dyDescent="0.2">
      <c r="A11" t="s">
        <v>1018</v>
      </c>
      <c r="E11" t="s">
        <v>1030</v>
      </c>
      <c r="F11" s="71"/>
    </row>
    <row r="12" spans="1:6" x14ac:dyDescent="0.2">
      <c r="A12" t="s">
        <v>1020</v>
      </c>
      <c r="E12" t="s">
        <v>1031</v>
      </c>
      <c r="F12" s="71"/>
    </row>
    <row r="13" spans="1:6" x14ac:dyDescent="0.2">
      <c r="A13" t="s">
        <v>1022</v>
      </c>
      <c r="E13" t="s">
        <v>1032</v>
      </c>
      <c r="F13" s="71"/>
    </row>
    <row r="14" spans="1:6" x14ac:dyDescent="0.2">
      <c r="A14" t="s">
        <v>1023</v>
      </c>
      <c r="E14" t="s">
        <v>1033</v>
      </c>
      <c r="F14" s="71"/>
    </row>
    <row r="15" spans="1:6" x14ac:dyDescent="0.2">
      <c r="A15" t="s">
        <v>1146</v>
      </c>
      <c r="E15" t="s">
        <v>67</v>
      </c>
      <c r="F15" s="71"/>
    </row>
    <row r="16" spans="1:6" x14ac:dyDescent="0.2">
      <c r="A16" t="s">
        <v>1024</v>
      </c>
      <c r="E16" t="s">
        <v>1034</v>
      </c>
      <c r="F16" s="71"/>
    </row>
    <row r="17" spans="1:6" x14ac:dyDescent="0.2">
      <c r="A17" t="s">
        <v>130</v>
      </c>
      <c r="E17" t="s">
        <v>2</v>
      </c>
      <c r="F17" s="71"/>
    </row>
    <row r="18" spans="1:6" x14ac:dyDescent="0.2">
      <c r="A18" t="s">
        <v>978</v>
      </c>
      <c r="E18" t="s">
        <v>986</v>
      </c>
      <c r="F18" s="71"/>
    </row>
    <row r="19" spans="1:6" x14ac:dyDescent="0.2">
      <c r="A19" t="s">
        <v>979</v>
      </c>
      <c r="E19" t="s">
        <v>987</v>
      </c>
      <c r="F19" s="71"/>
    </row>
    <row r="20" spans="1:6" x14ac:dyDescent="0.2">
      <c r="A20" t="s">
        <v>980</v>
      </c>
      <c r="E20" t="s">
        <v>988</v>
      </c>
      <c r="F20" s="71"/>
    </row>
    <row r="21" spans="1:6" x14ac:dyDescent="0.2">
      <c r="A21" t="s">
        <v>983</v>
      </c>
      <c r="E21" t="s">
        <v>989</v>
      </c>
      <c r="F21" s="71"/>
    </row>
    <row r="22" spans="1:6" x14ac:dyDescent="0.2">
      <c r="A22" t="s">
        <v>981</v>
      </c>
      <c r="E22" t="s">
        <v>990</v>
      </c>
      <c r="F22" s="71"/>
    </row>
    <row r="23" spans="1:6" x14ac:dyDescent="0.2">
      <c r="A23" t="s">
        <v>982</v>
      </c>
      <c r="E23" t="s">
        <v>991</v>
      </c>
      <c r="F23" s="71"/>
    </row>
    <row r="24" spans="1:6" x14ac:dyDescent="0.2">
      <c r="A24" t="s">
        <v>296</v>
      </c>
      <c r="E24" t="s">
        <v>3</v>
      </c>
      <c r="F24" s="71"/>
    </row>
    <row r="25" spans="1:6" x14ac:dyDescent="0.2">
      <c r="A25" t="s">
        <v>995</v>
      </c>
      <c r="E25" t="s">
        <v>997</v>
      </c>
      <c r="F25" s="71"/>
    </row>
    <row r="26" spans="1:6" x14ac:dyDescent="0.2">
      <c r="A26" t="s">
        <v>810</v>
      </c>
      <c r="E26" t="s">
        <v>811</v>
      </c>
      <c r="F26" s="71"/>
    </row>
    <row r="27" spans="1:6" x14ac:dyDescent="0.2">
      <c r="A27" t="s">
        <v>996</v>
      </c>
      <c r="E27" t="s">
        <v>998</v>
      </c>
      <c r="F27" s="71"/>
    </row>
    <row r="28" spans="1:6" x14ac:dyDescent="0.2">
      <c r="A28" t="s">
        <v>812</v>
      </c>
      <c r="E28" t="s">
        <v>813</v>
      </c>
      <c r="F28" s="71"/>
    </row>
    <row r="29" spans="1:6" x14ac:dyDescent="0.2">
      <c r="A29" t="s">
        <v>637</v>
      </c>
      <c r="E29" t="s">
        <v>379</v>
      </c>
      <c r="F29" s="71"/>
    </row>
    <row r="30" spans="1:6" x14ac:dyDescent="0.2">
      <c r="A30" t="s">
        <v>151</v>
      </c>
      <c r="E30" t="s">
        <v>4</v>
      </c>
      <c r="F30" s="71"/>
    </row>
    <row r="31" spans="1:6" x14ac:dyDescent="0.2">
      <c r="A31" t="s">
        <v>994</v>
      </c>
      <c r="E31" t="s">
        <v>999</v>
      </c>
      <c r="F31" s="71"/>
    </row>
    <row r="32" spans="1:6" x14ac:dyDescent="0.2">
      <c r="A32" t="s">
        <v>152</v>
      </c>
      <c r="E32" t="s">
        <v>5</v>
      </c>
      <c r="F32" s="71"/>
    </row>
    <row r="33" spans="1:6" x14ac:dyDescent="0.2">
      <c r="A33" t="s">
        <v>690</v>
      </c>
      <c r="E33" t="s">
        <v>692</v>
      </c>
      <c r="F33" s="71"/>
    </row>
    <row r="34" spans="1:6" x14ac:dyDescent="0.2">
      <c r="A34" t="s">
        <v>631</v>
      </c>
      <c r="E34" t="s">
        <v>632</v>
      </c>
      <c r="F34" s="71"/>
    </row>
    <row r="35" spans="1:6" x14ac:dyDescent="0.2">
      <c r="A35" t="s">
        <v>154</v>
      </c>
      <c r="E35" t="s">
        <v>297</v>
      </c>
      <c r="F35" s="71"/>
    </row>
    <row r="36" spans="1:6" x14ac:dyDescent="0.2">
      <c r="A36" t="s">
        <v>597</v>
      </c>
      <c r="E36" t="s">
        <v>598</v>
      </c>
      <c r="F36" s="71"/>
    </row>
    <row r="37" spans="1:6" x14ac:dyDescent="0.2">
      <c r="A37" t="s">
        <v>662</v>
      </c>
      <c r="E37" t="s">
        <v>663</v>
      </c>
      <c r="F37" s="71"/>
    </row>
    <row r="38" spans="1:6" x14ac:dyDescent="0.2">
      <c r="A38" t="s">
        <v>298</v>
      </c>
      <c r="E38" t="s">
        <v>6</v>
      </c>
      <c r="F38" s="71"/>
    </row>
    <row r="39" spans="1:6" x14ac:dyDescent="0.2">
      <c r="A39" s="72" t="s">
        <v>557</v>
      </c>
      <c r="E39" t="s">
        <v>559</v>
      </c>
      <c r="F39" s="71"/>
    </row>
    <row r="40" spans="1:6" x14ac:dyDescent="0.2">
      <c r="A40" t="s">
        <v>799</v>
      </c>
      <c r="E40" t="s">
        <v>801</v>
      </c>
      <c r="F40" s="71"/>
    </row>
    <row r="41" spans="1:6" x14ac:dyDescent="0.2">
      <c r="A41" t="s">
        <v>762</v>
      </c>
      <c r="E41" t="s">
        <v>767</v>
      </c>
      <c r="F41" s="71"/>
    </row>
    <row r="42" spans="1:6" x14ac:dyDescent="0.2">
      <c r="A42" t="s">
        <v>845</v>
      </c>
      <c r="E42" t="s">
        <v>846</v>
      </c>
      <c r="F42" s="71"/>
    </row>
    <row r="43" spans="1:6" x14ac:dyDescent="0.2">
      <c r="A43" s="72" t="s">
        <v>157</v>
      </c>
      <c r="E43" t="s">
        <v>1007</v>
      </c>
      <c r="F43" s="71"/>
    </row>
    <row r="44" spans="1:6" x14ac:dyDescent="0.2">
      <c r="A44" s="72" t="s">
        <v>158</v>
      </c>
      <c r="E44" t="s">
        <v>7</v>
      </c>
      <c r="F44" s="71"/>
    </row>
    <row r="45" spans="1:6" x14ac:dyDescent="0.2">
      <c r="A45" s="72" t="s">
        <v>160</v>
      </c>
      <c r="E45" t="s">
        <v>300</v>
      </c>
      <c r="F45" s="71"/>
    </row>
    <row r="46" spans="1:6" x14ac:dyDescent="0.2">
      <c r="A46" t="s">
        <v>515</v>
      </c>
      <c r="E46" t="s">
        <v>535</v>
      </c>
      <c r="F46" s="71"/>
    </row>
    <row r="47" spans="1:6" x14ac:dyDescent="0.2">
      <c r="A47" s="72" t="s">
        <v>161</v>
      </c>
      <c r="E47" t="s">
        <v>8</v>
      </c>
      <c r="F47" s="71"/>
    </row>
    <row r="48" spans="1:6" x14ac:dyDescent="0.2">
      <c r="A48" t="s">
        <v>301</v>
      </c>
      <c r="E48" t="s">
        <v>685</v>
      </c>
      <c r="F48" s="71"/>
    </row>
    <row r="49" spans="1:6" x14ac:dyDescent="0.2">
      <c r="A49" t="s">
        <v>558</v>
      </c>
      <c r="E49" t="s">
        <v>560</v>
      </c>
      <c r="F49" s="71"/>
    </row>
    <row r="50" spans="1:6" x14ac:dyDescent="0.2">
      <c r="A50" t="s">
        <v>533</v>
      </c>
      <c r="E50" t="s">
        <v>534</v>
      </c>
      <c r="F50" s="71"/>
    </row>
    <row r="51" spans="1:6" x14ac:dyDescent="0.2">
      <c r="A51" s="72" t="s">
        <v>489</v>
      </c>
      <c r="E51" t="s">
        <v>491</v>
      </c>
      <c r="F51" s="71"/>
    </row>
    <row r="52" spans="1:6" x14ac:dyDescent="0.2">
      <c r="A52" t="s">
        <v>162</v>
      </c>
      <c r="E52" t="s">
        <v>9</v>
      </c>
      <c r="F52" s="71"/>
    </row>
    <row r="53" spans="1:6" x14ac:dyDescent="0.2">
      <c r="A53" t="s">
        <v>763</v>
      </c>
      <c r="E53" t="s">
        <v>768</v>
      </c>
      <c r="F53" s="71"/>
    </row>
    <row r="54" spans="1:6" x14ac:dyDescent="0.2">
      <c r="A54" t="s">
        <v>516</v>
      </c>
      <c r="E54" t="s">
        <v>536</v>
      </c>
      <c r="F54" s="71"/>
    </row>
    <row r="55" spans="1:6" x14ac:dyDescent="0.2">
      <c r="A55" s="72" t="s">
        <v>517</v>
      </c>
      <c r="E55" t="s">
        <v>537</v>
      </c>
      <c r="F55" s="71"/>
    </row>
    <row r="56" spans="1:6" x14ac:dyDescent="0.2">
      <c r="A56" s="72" t="s">
        <v>587</v>
      </c>
      <c r="E56" t="s">
        <v>599</v>
      </c>
      <c r="F56" s="71"/>
    </row>
    <row r="57" spans="1:6" x14ac:dyDescent="0.2">
      <c r="A57" t="s">
        <v>600</v>
      </c>
      <c r="E57" t="s">
        <v>601</v>
      </c>
      <c r="F57" s="71"/>
    </row>
    <row r="58" spans="1:6" x14ac:dyDescent="0.2">
      <c r="A58" t="s">
        <v>303</v>
      </c>
      <c r="E58" t="s">
        <v>304</v>
      </c>
      <c r="F58" s="71"/>
    </row>
    <row r="59" spans="1:6" x14ac:dyDescent="0.2">
      <c r="A59" t="s">
        <v>569</v>
      </c>
      <c r="E59" t="s">
        <v>570</v>
      </c>
      <c r="F59" s="71"/>
    </row>
    <row r="60" spans="1:6" x14ac:dyDescent="0.2">
      <c r="A60" t="s">
        <v>792</v>
      </c>
      <c r="E60" t="s">
        <v>794</v>
      </c>
      <c r="F60" s="71"/>
    </row>
    <row r="61" spans="1:6" x14ac:dyDescent="0.2">
      <c r="A61" t="s">
        <v>726</v>
      </c>
      <c r="E61" t="s">
        <v>727</v>
      </c>
      <c r="F61" s="71"/>
    </row>
    <row r="62" spans="1:6" x14ac:dyDescent="0.2">
      <c r="A62" t="s">
        <v>518</v>
      </c>
      <c r="E62" t="s">
        <v>538</v>
      </c>
      <c r="F62" s="71"/>
    </row>
    <row r="63" spans="1:6" x14ac:dyDescent="0.2">
      <c r="A63" t="s">
        <v>305</v>
      </c>
      <c r="E63" t="s">
        <v>10</v>
      </c>
      <c r="F63" s="71"/>
    </row>
    <row r="64" spans="1:6" x14ac:dyDescent="0.2">
      <c r="A64" t="s">
        <v>306</v>
      </c>
      <c r="E64" t="s">
        <v>307</v>
      </c>
      <c r="F64" s="71"/>
    </row>
    <row r="65" spans="1:6" x14ac:dyDescent="0.2">
      <c r="A65" t="s">
        <v>306</v>
      </c>
      <c r="E65" t="s">
        <v>307</v>
      </c>
      <c r="F65" s="71"/>
    </row>
    <row r="66" spans="1:6" x14ac:dyDescent="0.2">
      <c r="A66" t="s">
        <v>163</v>
      </c>
      <c r="E66" t="s">
        <v>308</v>
      </c>
      <c r="F66" s="71"/>
    </row>
    <row r="67" spans="1:6" x14ac:dyDescent="0.2">
      <c r="A67" t="s">
        <v>742</v>
      </c>
      <c r="E67" t="s">
        <v>745</v>
      </c>
      <c r="F67" s="71"/>
    </row>
    <row r="68" spans="1:6" x14ac:dyDescent="0.2">
      <c r="A68" t="s">
        <v>764</v>
      </c>
      <c r="E68" t="s">
        <v>769</v>
      </c>
      <c r="F68" s="71"/>
    </row>
    <row r="69" spans="1:6" x14ac:dyDescent="0.2">
      <c r="A69" s="72" t="s">
        <v>681</v>
      </c>
      <c r="E69" t="s">
        <v>2</v>
      </c>
      <c r="F69" s="71"/>
    </row>
    <row r="70" spans="1:6" x14ac:dyDescent="0.2">
      <c r="A70" t="s">
        <v>728</v>
      </c>
      <c r="E70" t="s">
        <v>732</v>
      </c>
      <c r="F70" s="71"/>
    </row>
    <row r="71" spans="1:6" x14ac:dyDescent="0.2">
      <c r="A71" s="72" t="s">
        <v>652</v>
      </c>
      <c r="E71" t="s">
        <v>656</v>
      </c>
      <c r="F71" s="71"/>
    </row>
    <row r="72" spans="1:6" x14ac:dyDescent="0.2">
      <c r="A72" t="s">
        <v>164</v>
      </c>
      <c r="E72" t="s">
        <v>11</v>
      </c>
      <c r="F72" s="71"/>
    </row>
    <row r="73" spans="1:6" x14ac:dyDescent="0.2">
      <c r="A73" t="s">
        <v>165</v>
      </c>
      <c r="E73" t="s">
        <v>12</v>
      </c>
      <c r="F73" s="71"/>
    </row>
    <row r="74" spans="1:6" x14ac:dyDescent="0.2">
      <c r="A74" t="s">
        <v>853</v>
      </c>
      <c r="E74" t="s">
        <v>854</v>
      </c>
      <c r="F74" s="71"/>
    </row>
    <row r="75" spans="1:6" x14ac:dyDescent="0.2">
      <c r="A75" t="s">
        <v>859</v>
      </c>
      <c r="E75" t="s">
        <v>860</v>
      </c>
      <c r="F75" s="71"/>
    </row>
    <row r="76" spans="1:6" x14ac:dyDescent="0.2">
      <c r="A76" t="s">
        <v>856</v>
      </c>
      <c r="E76" t="s">
        <v>858</v>
      </c>
      <c r="F76" s="71"/>
    </row>
    <row r="77" spans="1:6" x14ac:dyDescent="0.2">
      <c r="A77" t="s">
        <v>851</v>
      </c>
      <c r="E77" t="s">
        <v>852</v>
      </c>
      <c r="F77" s="71"/>
    </row>
    <row r="78" spans="1:6" x14ac:dyDescent="0.2">
      <c r="A78" t="s">
        <v>895</v>
      </c>
      <c r="E78" t="s">
        <v>896</v>
      </c>
      <c r="F78" s="71"/>
    </row>
    <row r="79" spans="1:6" x14ac:dyDescent="0.2">
      <c r="A79" t="s">
        <v>977</v>
      </c>
      <c r="E79" t="s">
        <v>985</v>
      </c>
      <c r="F79" s="71"/>
    </row>
    <row r="80" spans="1:6" x14ac:dyDescent="0.2">
      <c r="A80" t="s">
        <v>885</v>
      </c>
      <c r="E80" t="s">
        <v>886</v>
      </c>
      <c r="F80" s="71"/>
    </row>
    <row r="81" spans="1:6" x14ac:dyDescent="0.2">
      <c r="A81" t="s">
        <v>880</v>
      </c>
      <c r="E81" t="s">
        <v>881</v>
      </c>
      <c r="F81" s="71"/>
    </row>
    <row r="82" spans="1:6" x14ac:dyDescent="0.2">
      <c r="A82" t="s">
        <v>911</v>
      </c>
      <c r="E82" t="s">
        <v>912</v>
      </c>
      <c r="F82" s="71"/>
    </row>
    <row r="83" spans="1:6" x14ac:dyDescent="0.2">
      <c r="A83" t="s">
        <v>876</v>
      </c>
      <c r="E83" t="s">
        <v>905</v>
      </c>
      <c r="F83" s="71"/>
    </row>
    <row r="84" spans="1:6" x14ac:dyDescent="0.2">
      <c r="A84" t="s">
        <v>871</v>
      </c>
      <c r="E84" t="s">
        <v>872</v>
      </c>
      <c r="F84" s="71"/>
    </row>
    <row r="85" spans="1:6" x14ac:dyDescent="0.2">
      <c r="A85" t="s">
        <v>865</v>
      </c>
      <c r="E85" t="s">
        <v>868</v>
      </c>
      <c r="F85" s="71"/>
    </row>
    <row r="86" spans="1:6" x14ac:dyDescent="0.2">
      <c r="A86" t="s">
        <v>866</v>
      </c>
      <c r="E86" t="s">
        <v>867</v>
      </c>
      <c r="F86" s="71"/>
    </row>
    <row r="87" spans="1:6" x14ac:dyDescent="0.2">
      <c r="A87" t="s">
        <v>862</v>
      </c>
      <c r="E87" t="s">
        <v>863</v>
      </c>
      <c r="F87" s="71"/>
    </row>
    <row r="88" spans="1:6" x14ac:dyDescent="0.2">
      <c r="A88" t="s">
        <v>847</v>
      </c>
      <c r="E88" t="s">
        <v>848</v>
      </c>
      <c r="F88" s="71"/>
    </row>
    <row r="89" spans="1:6" x14ac:dyDescent="0.2">
      <c r="A89" t="s">
        <v>166</v>
      </c>
      <c r="E89" t="s">
        <v>13</v>
      </c>
      <c r="F89" s="71"/>
    </row>
    <row r="90" spans="1:6" x14ac:dyDescent="0.2">
      <c r="A90" t="s">
        <v>167</v>
      </c>
      <c r="E90" t="s">
        <v>309</v>
      </c>
      <c r="F90" s="71"/>
    </row>
    <row r="91" spans="1:6" x14ac:dyDescent="0.2">
      <c r="A91" t="s">
        <v>168</v>
      </c>
      <c r="E91" t="s">
        <v>14</v>
      </c>
      <c r="F91" s="71"/>
    </row>
    <row r="92" spans="1:6" x14ac:dyDescent="0.2">
      <c r="A92" t="s">
        <v>310</v>
      </c>
      <c r="E92" t="s">
        <v>311</v>
      </c>
      <c r="F92" s="71"/>
    </row>
    <row r="93" spans="1:6" x14ac:dyDescent="0.2">
      <c r="A93" t="s">
        <v>588</v>
      </c>
      <c r="E93" t="s">
        <v>686</v>
      </c>
      <c r="F93" s="71"/>
    </row>
    <row r="94" spans="1:6" x14ac:dyDescent="0.2">
      <c r="A94" t="s">
        <v>519</v>
      </c>
      <c r="E94" t="s">
        <v>539</v>
      </c>
      <c r="F94" s="71"/>
    </row>
    <row r="95" spans="1:6" x14ac:dyDescent="0.2">
      <c r="A95" t="s">
        <v>729</v>
      </c>
      <c r="E95" t="s">
        <v>731</v>
      </c>
      <c r="F95" s="71"/>
    </row>
    <row r="96" spans="1:6" x14ac:dyDescent="0.2">
      <c r="A96" t="s">
        <v>169</v>
      </c>
      <c r="E96" t="s">
        <v>15</v>
      </c>
      <c r="F96" s="71"/>
    </row>
    <row r="97" spans="1:6" x14ac:dyDescent="0.2">
      <c r="A97" s="72" t="s">
        <v>682</v>
      </c>
      <c r="E97" t="s">
        <v>683</v>
      </c>
      <c r="F97" s="71"/>
    </row>
    <row r="98" spans="1:6" x14ac:dyDescent="0.2">
      <c r="A98" t="s">
        <v>312</v>
      </c>
      <c r="E98" t="s">
        <v>313</v>
      </c>
      <c r="F98" s="71"/>
    </row>
    <row r="99" spans="1:6" x14ac:dyDescent="0.2">
      <c r="A99" t="s">
        <v>314</v>
      </c>
      <c r="E99" t="s">
        <v>315</v>
      </c>
      <c r="F99" s="71"/>
    </row>
    <row r="100" spans="1:6" x14ac:dyDescent="0.2">
      <c r="A100" t="s">
        <v>316</v>
      </c>
      <c r="E100" t="s">
        <v>317</v>
      </c>
      <c r="F100" s="71"/>
    </row>
    <row r="101" spans="1:6" x14ac:dyDescent="0.2">
      <c r="A101" t="s">
        <v>170</v>
      </c>
      <c r="E101" t="s">
        <v>16</v>
      </c>
      <c r="F101" s="71"/>
    </row>
    <row r="102" spans="1:6" x14ac:dyDescent="0.2">
      <c r="A102" t="s">
        <v>780</v>
      </c>
      <c r="E102" t="s">
        <v>787</v>
      </c>
    </row>
    <row r="103" spans="1:6" x14ac:dyDescent="0.2">
      <c r="A103" t="s">
        <v>800</v>
      </c>
      <c r="E103" t="s">
        <v>802</v>
      </c>
      <c r="F103" s="71"/>
    </row>
    <row r="104" spans="1:6" x14ac:dyDescent="0.2">
      <c r="A104" t="s">
        <v>318</v>
      </c>
      <c r="E104" t="s">
        <v>17</v>
      </c>
      <c r="F104" s="71"/>
    </row>
    <row r="105" spans="1:6" x14ac:dyDescent="0.2">
      <c r="A105" t="s">
        <v>319</v>
      </c>
      <c r="E105" t="s">
        <v>320</v>
      </c>
      <c r="F105" s="71"/>
    </row>
    <row r="106" spans="1:6" x14ac:dyDescent="0.2">
      <c r="A106" t="s">
        <v>321</v>
      </c>
      <c r="E106" t="s">
        <v>322</v>
      </c>
      <c r="F106" s="71"/>
    </row>
    <row r="107" spans="1:6" x14ac:dyDescent="0.2">
      <c r="A107" t="s">
        <v>695</v>
      </c>
      <c r="E107" t="s">
        <v>696</v>
      </c>
      <c r="F107" s="71"/>
    </row>
    <row r="108" spans="1:6" x14ac:dyDescent="0.2">
      <c r="A108" t="s">
        <v>520</v>
      </c>
      <c r="E108" t="s">
        <v>540</v>
      </c>
      <c r="F108" s="71"/>
    </row>
    <row r="109" spans="1:6" x14ac:dyDescent="0.2">
      <c r="A109" t="s">
        <v>323</v>
      </c>
      <c r="E109" t="s">
        <v>18</v>
      </c>
      <c r="F109" s="71"/>
    </row>
    <row r="110" spans="1:6" x14ac:dyDescent="0.2">
      <c r="A110" t="s">
        <v>1064</v>
      </c>
      <c r="E110" t="s">
        <v>1066</v>
      </c>
      <c r="F110" s="71"/>
    </row>
    <row r="111" spans="1:6" x14ac:dyDescent="0.2">
      <c r="A111" t="s">
        <v>1068</v>
      </c>
      <c r="E111" t="s">
        <v>1071</v>
      </c>
      <c r="F111" s="71"/>
    </row>
    <row r="112" spans="1:6" x14ac:dyDescent="0.2">
      <c r="A112" t="s">
        <v>1121</v>
      </c>
      <c r="E112" t="s">
        <v>451</v>
      </c>
      <c r="F112" s="71"/>
    </row>
    <row r="113" spans="1:6" x14ac:dyDescent="0.2">
      <c r="A113" t="s">
        <v>1124</v>
      </c>
      <c r="E113" t="s">
        <v>1126</v>
      </c>
      <c r="F113" s="71"/>
    </row>
    <row r="114" spans="1:6" x14ac:dyDescent="0.2">
      <c r="A114" t="s">
        <v>1143</v>
      </c>
      <c r="E114" t="s">
        <v>860</v>
      </c>
      <c r="F114" s="71"/>
    </row>
    <row r="115" spans="1:6" x14ac:dyDescent="0.2">
      <c r="A115" t="s">
        <v>1069</v>
      </c>
      <c r="E115" t="s">
        <v>451</v>
      </c>
      <c r="F115" s="71"/>
    </row>
    <row r="116" spans="1:6" x14ac:dyDescent="0.2">
      <c r="A116" t="s">
        <v>1070</v>
      </c>
      <c r="E116" t="s">
        <v>1072</v>
      </c>
      <c r="F116" s="71"/>
    </row>
    <row r="117" spans="1:6" x14ac:dyDescent="0.2">
      <c r="A117" t="s">
        <v>521</v>
      </c>
      <c r="E117" t="s">
        <v>541</v>
      </c>
      <c r="F117" s="71"/>
    </row>
    <row r="118" spans="1:6" x14ac:dyDescent="0.2">
      <c r="A118" t="s">
        <v>1074</v>
      </c>
      <c r="E118" t="s">
        <v>1079</v>
      </c>
      <c r="F118" s="71"/>
    </row>
    <row r="119" spans="1:6" x14ac:dyDescent="0.2">
      <c r="A119" t="s">
        <v>1075</v>
      </c>
      <c r="E119" t="s">
        <v>1080</v>
      </c>
      <c r="F119" s="71"/>
    </row>
    <row r="120" spans="1:6" x14ac:dyDescent="0.2">
      <c r="A120" t="s">
        <v>1076</v>
      </c>
      <c r="E120" t="s">
        <v>1081</v>
      </c>
      <c r="F120" s="71"/>
    </row>
    <row r="121" spans="1:6" x14ac:dyDescent="0.2">
      <c r="A121" t="s">
        <v>1077</v>
      </c>
      <c r="E121" t="s">
        <v>1082</v>
      </c>
      <c r="F121" s="71"/>
    </row>
    <row r="122" spans="1:6" x14ac:dyDescent="0.2">
      <c r="A122" t="s">
        <v>171</v>
      </c>
      <c r="E122" t="s">
        <v>324</v>
      </c>
      <c r="F122" s="71"/>
    </row>
    <row r="123" spans="1:6" x14ac:dyDescent="0.2">
      <c r="A123" t="s">
        <v>1078</v>
      </c>
      <c r="E123" t="s">
        <v>1083</v>
      </c>
      <c r="F123" s="71"/>
    </row>
    <row r="124" spans="1:6" x14ac:dyDescent="0.2">
      <c r="A124" t="s">
        <v>1094</v>
      </c>
      <c r="E124" t="s">
        <v>1096</v>
      </c>
      <c r="F124" s="71"/>
    </row>
    <row r="125" spans="1:6" x14ac:dyDescent="0.2">
      <c r="A125" t="s">
        <v>1099</v>
      </c>
      <c r="E125" t="s">
        <v>1100</v>
      </c>
      <c r="F125" s="71"/>
    </row>
    <row r="126" spans="1:6" x14ac:dyDescent="0.2">
      <c r="A126" t="s">
        <v>1107</v>
      </c>
      <c r="E126" t="s">
        <v>1108</v>
      </c>
      <c r="F126" s="71"/>
    </row>
    <row r="127" spans="1:6" x14ac:dyDescent="0.2">
      <c r="A127" t="s">
        <v>1086</v>
      </c>
      <c r="E127" t="s">
        <v>1087</v>
      </c>
      <c r="F127" s="71"/>
    </row>
    <row r="128" spans="1:6" x14ac:dyDescent="0.2">
      <c r="A128" t="s">
        <v>325</v>
      </c>
      <c r="E128" t="s">
        <v>326</v>
      </c>
      <c r="F128" s="71"/>
    </row>
    <row r="129" spans="1:6" x14ac:dyDescent="0.2">
      <c r="A129" t="s">
        <v>571</v>
      </c>
      <c r="E129" t="s">
        <v>572</v>
      </c>
      <c r="F129" s="71"/>
    </row>
    <row r="130" spans="1:6" x14ac:dyDescent="0.2">
      <c r="A130" t="s">
        <v>327</v>
      </c>
      <c r="E130" t="s">
        <v>19</v>
      </c>
      <c r="F130" s="71"/>
    </row>
    <row r="131" spans="1:6" x14ac:dyDescent="0.2">
      <c r="A131" t="s">
        <v>793</v>
      </c>
      <c r="E131" t="s">
        <v>91</v>
      </c>
      <c r="F131" s="71"/>
    </row>
    <row r="132" spans="1:6" x14ac:dyDescent="0.2">
      <c r="A132" t="s">
        <v>172</v>
      </c>
      <c r="E132" t="s">
        <v>20</v>
      </c>
      <c r="F132" s="71"/>
    </row>
    <row r="133" spans="1:6" x14ac:dyDescent="0.2">
      <c r="A133" s="72" t="s">
        <v>653</v>
      </c>
      <c r="E133" t="s">
        <v>657</v>
      </c>
      <c r="F133" s="71"/>
    </row>
    <row r="134" spans="1:6" x14ac:dyDescent="0.2">
      <c r="A134" s="72" t="s">
        <v>1043</v>
      </c>
      <c r="E134" t="s">
        <v>1046</v>
      </c>
      <c r="F134" s="71"/>
    </row>
    <row r="135" spans="1:6" x14ac:dyDescent="0.2">
      <c r="A135" s="72" t="s">
        <v>1040</v>
      </c>
      <c r="E135" t="s">
        <v>1041</v>
      </c>
      <c r="F135" s="71"/>
    </row>
    <row r="136" spans="1:6" x14ac:dyDescent="0.2">
      <c r="A136" s="72" t="s">
        <v>1058</v>
      </c>
      <c r="E136" t="s">
        <v>1059</v>
      </c>
      <c r="F136" s="71"/>
    </row>
    <row r="137" spans="1:6" x14ac:dyDescent="0.2">
      <c r="A137" t="s">
        <v>705</v>
      </c>
      <c r="E137" t="s">
        <v>1037</v>
      </c>
      <c r="F137" s="71"/>
    </row>
    <row r="138" spans="1:6" x14ac:dyDescent="0.2">
      <c r="A138" t="s">
        <v>1049</v>
      </c>
      <c r="E138" t="s">
        <v>1060</v>
      </c>
      <c r="F138" s="71"/>
    </row>
    <row r="139" spans="1:6" x14ac:dyDescent="0.2">
      <c r="A139" t="s">
        <v>808</v>
      </c>
      <c r="E139" t="s">
        <v>809</v>
      </c>
      <c r="F139" s="71"/>
    </row>
    <row r="140" spans="1:6" x14ac:dyDescent="0.2">
      <c r="A140" t="s">
        <v>589</v>
      </c>
      <c r="E140" t="s">
        <v>602</v>
      </c>
      <c r="F140" s="71"/>
    </row>
    <row r="141" spans="1:6" x14ac:dyDescent="0.2">
      <c r="A141" t="s">
        <v>173</v>
      </c>
      <c r="E141" t="s">
        <v>905</v>
      </c>
      <c r="F141" s="71"/>
    </row>
    <row r="142" spans="1:6" x14ac:dyDescent="0.2">
      <c r="A142" s="72" t="s">
        <v>174</v>
      </c>
      <c r="E142" t="s">
        <v>328</v>
      </c>
      <c r="F142" s="71"/>
    </row>
    <row r="143" spans="1:6" x14ac:dyDescent="0.2">
      <c r="A143" s="72" t="s">
        <v>575</v>
      </c>
      <c r="E143" t="s">
        <v>578</v>
      </c>
      <c r="F143" s="71"/>
    </row>
    <row r="144" spans="1:6" x14ac:dyDescent="0.2">
      <c r="A144" t="s">
        <v>590</v>
      </c>
      <c r="E144" t="s">
        <v>603</v>
      </c>
      <c r="F144" s="71"/>
    </row>
    <row r="145" spans="1:6" x14ac:dyDescent="0.2">
      <c r="A145" t="s">
        <v>790</v>
      </c>
      <c r="E145" t="s">
        <v>791</v>
      </c>
      <c r="F145" s="71"/>
    </row>
    <row r="146" spans="1:6" x14ac:dyDescent="0.2">
      <c r="A146" t="s">
        <v>736</v>
      </c>
      <c r="E146" t="s">
        <v>739</v>
      </c>
      <c r="F146" s="71"/>
    </row>
    <row r="147" spans="1:6" x14ac:dyDescent="0.2">
      <c r="A147" s="72" t="s">
        <v>665</v>
      </c>
      <c r="E147" t="s">
        <v>634</v>
      </c>
      <c r="F147" s="71"/>
    </row>
    <row r="148" spans="1:6" x14ac:dyDescent="0.2">
      <c r="A148" t="s">
        <v>740</v>
      </c>
      <c r="E148" t="s">
        <v>741</v>
      </c>
      <c r="F148" s="71"/>
    </row>
    <row r="149" spans="1:6" x14ac:dyDescent="0.2">
      <c r="A149" t="s">
        <v>522</v>
      </c>
      <c r="E149" t="s">
        <v>542</v>
      </c>
      <c r="F149" s="71"/>
    </row>
    <row r="150" spans="1:6" x14ac:dyDescent="0.2">
      <c r="A150" s="72" t="s">
        <v>175</v>
      </c>
      <c r="E150" t="s">
        <v>302</v>
      </c>
    </row>
    <row r="151" spans="1:6" x14ac:dyDescent="0.2">
      <c r="A151" s="72" t="s">
        <v>329</v>
      </c>
      <c r="E151" t="s">
        <v>330</v>
      </c>
      <c r="F151" s="71"/>
    </row>
    <row r="152" spans="1:6" x14ac:dyDescent="0.2">
      <c r="A152" t="s">
        <v>772</v>
      </c>
      <c r="E152" t="s">
        <v>774</v>
      </c>
      <c r="F152" s="71"/>
    </row>
    <row r="153" spans="1:6" x14ac:dyDescent="0.2">
      <c r="A153" t="s">
        <v>697</v>
      </c>
      <c r="E153" t="s">
        <v>701</v>
      </c>
      <c r="F153" s="71"/>
    </row>
    <row r="154" spans="1:6" x14ac:dyDescent="0.2">
      <c r="A154" t="s">
        <v>331</v>
      </c>
      <c r="E154" t="s">
        <v>332</v>
      </c>
      <c r="F154" s="71"/>
    </row>
    <row r="155" spans="1:6" x14ac:dyDescent="0.2">
      <c r="A155" t="s">
        <v>176</v>
      </c>
      <c r="E155" t="s">
        <v>335</v>
      </c>
      <c r="F155" s="71"/>
    </row>
    <row r="156" spans="1:6" x14ac:dyDescent="0.2">
      <c r="A156" t="s">
        <v>333</v>
      </c>
      <c r="E156" t="s">
        <v>334</v>
      </c>
      <c r="F156" s="71"/>
    </row>
    <row r="157" spans="1:6" x14ac:dyDescent="0.2">
      <c r="A157" t="s">
        <v>336</v>
      </c>
      <c r="E157" t="s">
        <v>337</v>
      </c>
      <c r="F157" s="71"/>
    </row>
    <row r="158" spans="1:6" x14ac:dyDescent="0.2">
      <c r="A158" s="72" t="s">
        <v>581</v>
      </c>
      <c r="E158" t="s">
        <v>582</v>
      </c>
      <c r="F158" s="71"/>
    </row>
    <row r="159" spans="1:6" x14ac:dyDescent="0.2">
      <c r="A159" t="s">
        <v>177</v>
      </c>
      <c r="E159" t="s">
        <v>338</v>
      </c>
      <c r="F159" s="71"/>
    </row>
    <row r="160" spans="1:6" x14ac:dyDescent="0.2">
      <c r="A160" t="s">
        <v>178</v>
      </c>
      <c r="E160" t="s">
        <v>22</v>
      </c>
      <c r="F160" s="71"/>
    </row>
    <row r="161" spans="1:6" x14ac:dyDescent="0.2">
      <c r="A161" t="s">
        <v>339</v>
      </c>
      <c r="E161" t="s">
        <v>340</v>
      </c>
      <c r="F161" s="71"/>
    </row>
    <row r="162" spans="1:6" x14ac:dyDescent="0.2">
      <c r="A162" t="s">
        <v>782</v>
      </c>
      <c r="E162" t="s">
        <v>788</v>
      </c>
      <c r="F162" s="71"/>
    </row>
    <row r="163" spans="1:6" x14ac:dyDescent="0.2">
      <c r="A163" t="s">
        <v>749</v>
      </c>
      <c r="E163" t="s">
        <v>751</v>
      </c>
      <c r="F163" s="71"/>
    </row>
    <row r="164" spans="1:6" x14ac:dyDescent="0.2">
      <c r="A164" t="s">
        <v>341</v>
      </c>
      <c r="E164" t="s">
        <v>342</v>
      </c>
      <c r="F164" s="71"/>
    </row>
    <row r="165" spans="1:6" x14ac:dyDescent="0.2">
      <c r="A165" t="s">
        <v>638</v>
      </c>
      <c r="E165" t="s">
        <v>642</v>
      </c>
      <c r="F165" s="71"/>
    </row>
    <row r="166" spans="1:6" x14ac:dyDescent="0.2">
      <c r="A166" t="s">
        <v>179</v>
      </c>
      <c r="E166" t="s">
        <v>23</v>
      </c>
      <c r="F166" s="71"/>
    </row>
    <row r="167" spans="1:6" x14ac:dyDescent="0.2">
      <c r="A167" t="s">
        <v>343</v>
      </c>
      <c r="E167" t="s">
        <v>24</v>
      </c>
      <c r="F167" s="71"/>
    </row>
    <row r="168" spans="1:6" x14ac:dyDescent="0.2">
      <c r="A168" s="72" t="s">
        <v>180</v>
      </c>
      <c r="E168" t="s">
        <v>344</v>
      </c>
      <c r="F168" s="71"/>
    </row>
    <row r="169" spans="1:6" x14ac:dyDescent="0.2">
      <c r="A169" t="s">
        <v>773</v>
      </c>
      <c r="E169" t="s">
        <v>775</v>
      </c>
      <c r="F169" s="71"/>
    </row>
    <row r="170" spans="1:6" x14ac:dyDescent="0.2">
      <c r="A170" t="s">
        <v>181</v>
      </c>
      <c r="E170" t="s">
        <v>345</v>
      </c>
      <c r="F170" s="71"/>
    </row>
    <row r="171" spans="1:6" x14ac:dyDescent="0.2">
      <c r="A171" t="s">
        <v>346</v>
      </c>
      <c r="E171" t="s">
        <v>347</v>
      </c>
      <c r="F171" s="71"/>
    </row>
    <row r="172" spans="1:6" x14ac:dyDescent="0.2">
      <c r="A172" t="s">
        <v>182</v>
      </c>
      <c r="E172" t="s">
        <v>25</v>
      </c>
      <c r="F172" s="71"/>
    </row>
    <row r="173" spans="1:6" x14ac:dyDescent="0.2">
      <c r="A173" t="s">
        <v>182</v>
      </c>
      <c r="E173" t="s">
        <v>25</v>
      </c>
      <c r="F173" s="71"/>
    </row>
    <row r="174" spans="1:6" x14ac:dyDescent="0.2">
      <c r="A174" t="s">
        <v>183</v>
      </c>
      <c r="E174" t="s">
        <v>26</v>
      </c>
      <c r="F174" s="71"/>
    </row>
    <row r="175" spans="1:6" x14ac:dyDescent="0.2">
      <c r="A175" t="s">
        <v>348</v>
      </c>
      <c r="E175" t="s">
        <v>27</v>
      </c>
      <c r="F175" s="71"/>
    </row>
    <row r="176" spans="1:6" x14ac:dyDescent="0.2">
      <c r="A176" t="s">
        <v>184</v>
      </c>
      <c r="E176" t="s">
        <v>351</v>
      </c>
      <c r="F176" s="71"/>
    </row>
    <row r="177" spans="1:6" x14ac:dyDescent="0.2">
      <c r="A177" t="s">
        <v>349</v>
      </c>
      <c r="E177" t="s">
        <v>350</v>
      </c>
      <c r="F177" s="71"/>
    </row>
    <row r="178" spans="1:6" x14ac:dyDescent="0.2">
      <c r="A178" t="s">
        <v>185</v>
      </c>
      <c r="E178" t="s">
        <v>0</v>
      </c>
      <c r="F178" s="71"/>
    </row>
    <row r="179" spans="1:6" x14ac:dyDescent="0.2">
      <c r="A179" s="72" t="s">
        <v>576</v>
      </c>
      <c r="E179" t="s">
        <v>579</v>
      </c>
      <c r="F179" s="71"/>
    </row>
    <row r="180" spans="1:6" x14ac:dyDescent="0.2">
      <c r="A180" t="s">
        <v>187</v>
      </c>
      <c r="E180" t="s">
        <v>28</v>
      </c>
      <c r="F180" s="71"/>
    </row>
    <row r="181" spans="1:6" x14ac:dyDescent="0.2">
      <c r="A181" s="72" t="s">
        <v>654</v>
      </c>
      <c r="E181" t="s">
        <v>658</v>
      </c>
      <c r="F181" s="71"/>
    </row>
    <row r="182" spans="1:6" x14ac:dyDescent="0.2">
      <c r="A182" t="s">
        <v>795</v>
      </c>
      <c r="E182" t="s">
        <v>796</v>
      </c>
      <c r="F182" s="71"/>
    </row>
    <row r="183" spans="1:6" x14ac:dyDescent="0.2">
      <c r="A183" t="s">
        <v>189</v>
      </c>
      <c r="E183" t="s">
        <v>1</v>
      </c>
      <c r="F183" s="71"/>
    </row>
    <row r="184" spans="1:6" x14ac:dyDescent="0.2">
      <c r="A184" t="s">
        <v>190</v>
      </c>
      <c r="E184" t="s">
        <v>29</v>
      </c>
      <c r="F184" s="71"/>
    </row>
    <row r="185" spans="1:6" x14ac:dyDescent="0.2">
      <c r="A185" t="s">
        <v>193</v>
      </c>
      <c r="E185" t="s">
        <v>30</v>
      </c>
      <c r="F185" s="71"/>
    </row>
    <row r="186" spans="1:6" x14ac:dyDescent="0.2">
      <c r="A186" t="s">
        <v>194</v>
      </c>
      <c r="E186" t="s">
        <v>352</v>
      </c>
      <c r="F186" s="71"/>
    </row>
    <row r="187" spans="1:6" x14ac:dyDescent="0.2">
      <c r="A187" t="s">
        <v>353</v>
      </c>
      <c r="E187" t="s">
        <v>354</v>
      </c>
      <c r="F187" s="71"/>
    </row>
    <row r="188" spans="1:6" x14ac:dyDescent="0.2">
      <c r="A188" s="72" t="s">
        <v>195</v>
      </c>
      <c r="E188" t="s">
        <v>31</v>
      </c>
      <c r="F188" s="71"/>
    </row>
    <row r="189" spans="1:6" x14ac:dyDescent="0.2">
      <c r="A189" s="72" t="s">
        <v>355</v>
      </c>
      <c r="E189" t="s">
        <v>356</v>
      </c>
      <c r="F189" s="71"/>
    </row>
    <row r="190" spans="1:6" x14ac:dyDescent="0.2">
      <c r="A190" t="s">
        <v>196</v>
      </c>
      <c r="E190" t="s">
        <v>32</v>
      </c>
      <c r="F190" s="71"/>
    </row>
    <row r="191" spans="1:6" x14ac:dyDescent="0.2">
      <c r="A191" s="72" t="s">
        <v>591</v>
      </c>
      <c r="E191" t="s">
        <v>604</v>
      </c>
      <c r="F191" s="71"/>
    </row>
    <row r="192" spans="1:6" x14ac:dyDescent="0.2">
      <c r="A192" t="s">
        <v>197</v>
      </c>
      <c r="E192" t="s">
        <v>33</v>
      </c>
      <c r="F192" s="71"/>
    </row>
    <row r="193" spans="1:6" x14ac:dyDescent="0.2">
      <c r="A193" t="s">
        <v>698</v>
      </c>
      <c r="E193" t="s">
        <v>704</v>
      </c>
      <c r="F193" s="71"/>
    </row>
    <row r="194" spans="1:6" x14ac:dyDescent="0.2">
      <c r="A194" t="s">
        <v>720</v>
      </c>
      <c r="E194" t="s">
        <v>723</v>
      </c>
      <c r="F194" s="71"/>
    </row>
    <row r="195" spans="1:6" x14ac:dyDescent="0.2">
      <c r="A195" t="s">
        <v>357</v>
      </c>
      <c r="E195" t="s">
        <v>358</v>
      </c>
      <c r="F195" s="71"/>
    </row>
    <row r="196" spans="1:6" x14ac:dyDescent="0.2">
      <c r="A196" t="s">
        <v>198</v>
      </c>
      <c r="E196" t="s">
        <v>34</v>
      </c>
      <c r="F196" s="71"/>
    </row>
    <row r="197" spans="1:6" x14ac:dyDescent="0.2">
      <c r="A197" s="72" t="s">
        <v>523</v>
      </c>
      <c r="E197" t="s">
        <v>543</v>
      </c>
      <c r="F197" s="71"/>
    </row>
    <row r="198" spans="1:6" x14ac:dyDescent="0.2">
      <c r="A198" t="s">
        <v>593</v>
      </c>
      <c r="E198" t="s">
        <v>605</v>
      </c>
      <c r="F198" s="71"/>
    </row>
    <row r="199" spans="1:6" x14ac:dyDescent="0.2">
      <c r="A199" s="72" t="s">
        <v>670</v>
      </c>
      <c r="E199" t="s">
        <v>676</v>
      </c>
      <c r="F199" s="71"/>
    </row>
    <row r="200" spans="1:6" x14ac:dyDescent="0.2">
      <c r="A200" t="s">
        <v>199</v>
      </c>
      <c r="E200" t="s">
        <v>35</v>
      </c>
      <c r="F200" s="71"/>
    </row>
    <row r="201" spans="1:6" x14ac:dyDescent="0.2">
      <c r="A201" t="s">
        <v>200</v>
      </c>
      <c r="E201" t="s">
        <v>36</v>
      </c>
      <c r="F201" s="71"/>
    </row>
    <row r="202" spans="1:6" x14ac:dyDescent="0.2">
      <c r="A202" t="s">
        <v>201</v>
      </c>
      <c r="E202" t="s">
        <v>359</v>
      </c>
      <c r="F202" s="71"/>
    </row>
    <row r="203" spans="1:6" x14ac:dyDescent="0.2">
      <c r="A203" s="72" t="s">
        <v>360</v>
      </c>
      <c r="E203" t="s">
        <v>361</v>
      </c>
      <c r="F203" s="71"/>
    </row>
    <row r="204" spans="1:6" x14ac:dyDescent="0.2">
      <c r="A204" t="s">
        <v>202</v>
      </c>
      <c r="E204" t="s">
        <v>362</v>
      </c>
      <c r="F204" s="71"/>
    </row>
    <row r="205" spans="1:6" x14ac:dyDescent="0.2">
      <c r="A205" s="72" t="s">
        <v>490</v>
      </c>
      <c r="E205" t="s">
        <v>492</v>
      </c>
      <c r="F205" s="71"/>
    </row>
    <row r="206" spans="1:6" x14ac:dyDescent="0.2">
      <c r="A206" t="s">
        <v>203</v>
      </c>
      <c r="E206" t="s">
        <v>363</v>
      </c>
      <c r="F206" s="71"/>
    </row>
    <row r="207" spans="1:6" x14ac:dyDescent="0.2">
      <c r="A207" t="s">
        <v>364</v>
      </c>
      <c r="E207" t="s">
        <v>37</v>
      </c>
      <c r="F207" s="71"/>
    </row>
    <row r="208" spans="1:6" x14ac:dyDescent="0.2">
      <c r="A208" t="s">
        <v>365</v>
      </c>
      <c r="E208" t="s">
        <v>38</v>
      </c>
      <c r="F208" s="71"/>
    </row>
    <row r="209" spans="1:6" x14ac:dyDescent="0.2">
      <c r="A209" t="s">
        <v>204</v>
      </c>
      <c r="E209" t="s">
        <v>39</v>
      </c>
      <c r="F209" s="71"/>
    </row>
    <row r="210" spans="1:6" x14ac:dyDescent="0.2">
      <c r="A210" s="72" t="s">
        <v>366</v>
      </c>
      <c r="E210" t="s">
        <v>367</v>
      </c>
      <c r="F210" s="71"/>
    </row>
    <row r="211" spans="1:6" x14ac:dyDescent="0.2">
      <c r="A211" s="72" t="s">
        <v>368</v>
      </c>
      <c r="E211" t="s">
        <v>40</v>
      </c>
      <c r="F211" s="71"/>
    </row>
    <row r="212" spans="1:6" x14ac:dyDescent="0.2">
      <c r="A212" s="72" t="s">
        <v>524</v>
      </c>
      <c r="E212" t="s">
        <v>544</v>
      </c>
      <c r="F212" s="71"/>
    </row>
    <row r="213" spans="1:6" x14ac:dyDescent="0.2">
      <c r="A213" s="72" t="s">
        <v>369</v>
      </c>
      <c r="E213" t="s">
        <v>370</v>
      </c>
      <c r="F213" s="71"/>
    </row>
    <row r="214" spans="1:6" x14ac:dyDescent="0.2">
      <c r="A214" t="s">
        <v>606</v>
      </c>
      <c r="E214" t="s">
        <v>607</v>
      </c>
      <c r="F214" s="71"/>
    </row>
    <row r="215" spans="1:6" x14ac:dyDescent="0.2">
      <c r="A215" t="s">
        <v>205</v>
      </c>
      <c r="E215" t="s">
        <v>371</v>
      </c>
      <c r="F215" s="71"/>
    </row>
    <row r="216" spans="1:6" x14ac:dyDescent="0.2">
      <c r="A216" t="s">
        <v>206</v>
      </c>
      <c r="E216" t="s">
        <v>41</v>
      </c>
      <c r="F216" s="71"/>
    </row>
    <row r="217" spans="1:6" x14ac:dyDescent="0.2">
      <c r="A217" t="s">
        <v>207</v>
      </c>
      <c r="E217" t="s">
        <v>372</v>
      </c>
      <c r="F217" s="71"/>
    </row>
    <row r="218" spans="1:6" x14ac:dyDescent="0.2">
      <c r="A218" t="s">
        <v>208</v>
      </c>
      <c r="E218" t="s">
        <v>373</v>
      </c>
      <c r="F218" s="71"/>
    </row>
    <row r="219" spans="1:6" x14ac:dyDescent="0.2">
      <c r="A219" t="s">
        <v>374</v>
      </c>
      <c r="E219" t="s">
        <v>375</v>
      </c>
      <c r="F219" s="71"/>
    </row>
    <row r="220" spans="1:6" x14ac:dyDescent="0.2">
      <c r="A220" s="72" t="s">
        <v>660</v>
      </c>
      <c r="E220" t="s">
        <v>661</v>
      </c>
      <c r="F220" s="71"/>
    </row>
    <row r="221" spans="1:6" x14ac:dyDescent="0.2">
      <c r="A221" t="s">
        <v>209</v>
      </c>
      <c r="E221" t="s">
        <v>376</v>
      </c>
      <c r="F221" s="71"/>
    </row>
    <row r="222" spans="1:6" x14ac:dyDescent="0.2">
      <c r="A222" t="s">
        <v>784</v>
      </c>
      <c r="E222" t="s">
        <v>789</v>
      </c>
      <c r="F222" s="71"/>
    </row>
    <row r="223" spans="1:6" x14ac:dyDescent="0.2">
      <c r="A223" s="72" t="s">
        <v>377</v>
      </c>
      <c r="E223" t="s">
        <v>42</v>
      </c>
      <c r="F223" s="71"/>
    </row>
    <row r="224" spans="1:6" x14ac:dyDescent="0.2">
      <c r="A224" t="s">
        <v>210</v>
      </c>
      <c r="E224" t="s">
        <v>43</v>
      </c>
      <c r="F224" s="71"/>
    </row>
    <row r="225" spans="1:6" x14ac:dyDescent="0.2">
      <c r="A225" t="s">
        <v>577</v>
      </c>
      <c r="E225" t="s">
        <v>580</v>
      </c>
      <c r="F225" s="71"/>
    </row>
    <row r="226" spans="1:6" x14ac:dyDescent="0.2">
      <c r="A226" t="s">
        <v>211</v>
      </c>
      <c r="E226" t="s">
        <v>378</v>
      </c>
      <c r="F226" s="71"/>
    </row>
    <row r="227" spans="1:6" x14ac:dyDescent="0.2">
      <c r="A227" t="s">
        <v>743</v>
      </c>
      <c r="E227" t="s">
        <v>744</v>
      </c>
      <c r="F227" s="71"/>
    </row>
    <row r="228" spans="1:6" x14ac:dyDescent="0.2">
      <c r="A228" t="s">
        <v>212</v>
      </c>
      <c r="E228" t="s">
        <v>379</v>
      </c>
      <c r="F228" s="71"/>
    </row>
    <row r="229" spans="1:6" x14ac:dyDescent="0.2">
      <c r="A229" t="s">
        <v>706</v>
      </c>
      <c r="E229" t="s">
        <v>711</v>
      </c>
      <c r="F229" s="71"/>
    </row>
    <row r="230" spans="1:6" x14ac:dyDescent="0.2">
      <c r="A230" s="72" t="s">
        <v>380</v>
      </c>
      <c r="E230" t="s">
        <v>381</v>
      </c>
      <c r="F230" s="71"/>
    </row>
    <row r="231" spans="1:6" x14ac:dyDescent="0.2">
      <c r="A231" s="72" t="s">
        <v>382</v>
      </c>
      <c r="E231" t="s">
        <v>383</v>
      </c>
      <c r="F231" s="71"/>
    </row>
    <row r="232" spans="1:6" x14ac:dyDescent="0.2">
      <c r="A232" t="s">
        <v>525</v>
      </c>
      <c r="E232" t="s">
        <v>545</v>
      </c>
      <c r="F232" s="71"/>
    </row>
    <row r="233" spans="1:6" x14ac:dyDescent="0.2">
      <c r="A233" t="s">
        <v>608</v>
      </c>
      <c r="E233" t="s">
        <v>609</v>
      </c>
      <c r="F233" s="71"/>
    </row>
    <row r="234" spans="1:6" x14ac:dyDescent="0.2">
      <c r="A234" t="s">
        <v>213</v>
      </c>
      <c r="E234" t="s">
        <v>44</v>
      </c>
      <c r="F234" s="71"/>
    </row>
    <row r="235" spans="1:6" x14ac:dyDescent="0.2">
      <c r="A235" t="s">
        <v>384</v>
      </c>
      <c r="E235" t="s">
        <v>385</v>
      </c>
      <c r="F235" s="71"/>
    </row>
    <row r="236" spans="1:6" x14ac:dyDescent="0.2">
      <c r="A236" t="s">
        <v>214</v>
      </c>
      <c r="E236" t="s">
        <v>93</v>
      </c>
      <c r="F236" s="71"/>
    </row>
    <row r="237" spans="1:6" x14ac:dyDescent="0.2">
      <c r="A237" s="72" t="s">
        <v>610</v>
      </c>
      <c r="E237" t="s">
        <v>611</v>
      </c>
      <c r="F237" s="71"/>
    </row>
    <row r="238" spans="1:6" x14ac:dyDescent="0.2">
      <c r="A238" s="72" t="s">
        <v>215</v>
      </c>
      <c r="E238" t="s">
        <v>45</v>
      </c>
      <c r="F238" s="71"/>
    </row>
    <row r="239" spans="1:6" x14ac:dyDescent="0.2">
      <c r="A239" t="s">
        <v>699</v>
      </c>
      <c r="E239" t="s">
        <v>703</v>
      </c>
      <c r="F239" s="71"/>
    </row>
    <row r="240" spans="1:6" x14ac:dyDescent="0.2">
      <c r="A240" s="72" t="s">
        <v>671</v>
      </c>
      <c r="E240" t="s">
        <v>679</v>
      </c>
      <c r="F240" s="71"/>
    </row>
    <row r="241" spans="1:6" x14ac:dyDescent="0.2">
      <c r="A241" t="s">
        <v>707</v>
      </c>
      <c r="E241" t="s">
        <v>712</v>
      </c>
      <c r="F241" s="71"/>
    </row>
    <row r="242" spans="1:6" x14ac:dyDescent="0.2">
      <c r="A242" s="72" t="s">
        <v>386</v>
      </c>
      <c r="E242" t="s">
        <v>46</v>
      </c>
      <c r="F242" s="71"/>
    </row>
    <row r="243" spans="1:6" x14ac:dyDescent="0.2">
      <c r="A243" s="72" t="s">
        <v>814</v>
      </c>
      <c r="E243" t="s">
        <v>811</v>
      </c>
      <c r="F243" s="71"/>
    </row>
    <row r="244" spans="1:6" x14ac:dyDescent="0.2">
      <c r="A244" s="72" t="s">
        <v>816</v>
      </c>
      <c r="E244" t="s">
        <v>818</v>
      </c>
      <c r="F244" s="71"/>
    </row>
    <row r="245" spans="1:6" x14ac:dyDescent="0.2">
      <c r="A245" s="72" t="s">
        <v>815</v>
      </c>
      <c r="E245" t="s">
        <v>817</v>
      </c>
      <c r="F245" s="71"/>
    </row>
    <row r="246" spans="1:6" x14ac:dyDescent="0.2">
      <c r="A246" t="s">
        <v>216</v>
      </c>
      <c r="E246" t="s">
        <v>47</v>
      </c>
      <c r="F246" s="71"/>
    </row>
    <row r="247" spans="1:6" x14ac:dyDescent="0.2">
      <c r="A247" s="72" t="s">
        <v>655</v>
      </c>
      <c r="E247" t="s">
        <v>659</v>
      </c>
      <c r="F247" s="71"/>
    </row>
    <row r="248" spans="1:6" x14ac:dyDescent="0.2">
      <c r="A248" t="s">
        <v>746</v>
      </c>
      <c r="E248" t="s">
        <v>747</v>
      </c>
      <c r="F248" s="71"/>
    </row>
    <row r="249" spans="1:6" x14ac:dyDescent="0.2">
      <c r="A249" t="s">
        <v>217</v>
      </c>
      <c r="E249" t="s">
        <v>387</v>
      </c>
      <c r="F249" s="71"/>
    </row>
    <row r="250" spans="1:6" x14ac:dyDescent="0.2">
      <c r="A250" t="s">
        <v>218</v>
      </c>
      <c r="E250" t="s">
        <v>388</v>
      </c>
      <c r="F250" s="71"/>
    </row>
    <row r="251" spans="1:6" x14ac:dyDescent="0.2">
      <c r="A251" t="s">
        <v>219</v>
      </c>
      <c r="E251" t="s">
        <v>48</v>
      </c>
      <c r="F251" s="71"/>
    </row>
    <row r="252" spans="1:6" x14ac:dyDescent="0.2">
      <c r="A252" t="s">
        <v>220</v>
      </c>
      <c r="E252" t="s">
        <v>390</v>
      </c>
      <c r="F252" s="71"/>
    </row>
    <row r="253" spans="1:6" x14ac:dyDescent="0.2">
      <c r="A253" t="s">
        <v>221</v>
      </c>
      <c r="E253" t="s">
        <v>49</v>
      </c>
      <c r="F253" s="71"/>
    </row>
    <row r="254" spans="1:6" x14ac:dyDescent="0.2">
      <c r="A254" t="s">
        <v>612</v>
      </c>
      <c r="E254" t="s">
        <v>58</v>
      </c>
      <c r="F254" s="71"/>
    </row>
    <row r="255" spans="1:6" x14ac:dyDescent="0.2">
      <c r="A255" s="72" t="s">
        <v>222</v>
      </c>
      <c r="E255" t="s">
        <v>389</v>
      </c>
      <c r="F255" s="71"/>
    </row>
    <row r="256" spans="1:6" x14ac:dyDescent="0.2">
      <c r="A256" t="s">
        <v>223</v>
      </c>
      <c r="E256" t="s">
        <v>50</v>
      </c>
      <c r="F256" s="71"/>
    </row>
    <row r="257" spans="1:6" x14ac:dyDescent="0.2">
      <c r="A257" t="s">
        <v>918</v>
      </c>
      <c r="E257" t="s">
        <v>919</v>
      </c>
      <c r="F257" s="71"/>
    </row>
    <row r="258" spans="1:6" x14ac:dyDescent="0.2">
      <c r="A258" t="s">
        <v>920</v>
      </c>
      <c r="E258" t="s">
        <v>921</v>
      </c>
      <c r="F258" s="71"/>
    </row>
    <row r="259" spans="1:6" x14ac:dyDescent="0.2">
      <c r="A259" t="s">
        <v>922</v>
      </c>
      <c r="E259" t="s">
        <v>923</v>
      </c>
      <c r="F259" s="71"/>
    </row>
    <row r="260" spans="1:6" x14ac:dyDescent="0.2">
      <c r="A260" t="s">
        <v>924</v>
      </c>
      <c r="E260" t="s">
        <v>925</v>
      </c>
      <c r="F260" s="71"/>
    </row>
    <row r="261" spans="1:6" x14ac:dyDescent="0.2">
      <c r="A261" t="s">
        <v>926</v>
      </c>
      <c r="E261" t="s">
        <v>927</v>
      </c>
      <c r="F261" s="71"/>
    </row>
    <row r="262" spans="1:6" x14ac:dyDescent="0.2">
      <c r="A262" t="s">
        <v>928</v>
      </c>
      <c r="E262" t="s">
        <v>929</v>
      </c>
      <c r="F262" s="71"/>
    </row>
    <row r="263" spans="1:6" x14ac:dyDescent="0.2">
      <c r="A263" t="s">
        <v>930</v>
      </c>
      <c r="E263" t="s">
        <v>931</v>
      </c>
      <c r="F263" s="71"/>
    </row>
    <row r="264" spans="1:6" x14ac:dyDescent="0.2">
      <c r="A264" t="s">
        <v>932</v>
      </c>
      <c r="E264" t="s">
        <v>933</v>
      </c>
      <c r="F264" s="71"/>
    </row>
    <row r="265" spans="1:6" x14ac:dyDescent="0.2">
      <c r="A265" t="s">
        <v>934</v>
      </c>
      <c r="E265" t="s">
        <v>935</v>
      </c>
      <c r="F265" s="71"/>
    </row>
    <row r="266" spans="1:6" x14ac:dyDescent="0.2">
      <c r="A266" t="s">
        <v>936</v>
      </c>
      <c r="E266" t="s">
        <v>937</v>
      </c>
      <c r="F266" s="71"/>
    </row>
    <row r="267" spans="1:6" x14ac:dyDescent="0.2">
      <c r="A267" t="s">
        <v>938</v>
      </c>
      <c r="E267" t="s">
        <v>939</v>
      </c>
      <c r="F267" s="71"/>
    </row>
    <row r="268" spans="1:6" x14ac:dyDescent="0.2">
      <c r="A268" t="s">
        <v>940</v>
      </c>
      <c r="E268" t="s">
        <v>941</v>
      </c>
      <c r="F268" s="71"/>
    </row>
    <row r="269" spans="1:6" x14ac:dyDescent="0.2">
      <c r="A269" t="s">
        <v>533</v>
      </c>
      <c r="E269" t="s">
        <v>534</v>
      </c>
      <c r="F269" s="71"/>
    </row>
    <row r="270" spans="1:6" x14ac:dyDescent="0.2">
      <c r="A270" t="s">
        <v>942</v>
      </c>
      <c r="E270" t="s">
        <v>943</v>
      </c>
      <c r="F270" s="71"/>
    </row>
    <row r="271" spans="1:6" x14ac:dyDescent="0.2">
      <c r="A271" t="s">
        <v>944</v>
      </c>
      <c r="E271" t="s">
        <v>945</v>
      </c>
      <c r="F271" s="71"/>
    </row>
    <row r="272" spans="1:6" x14ac:dyDescent="0.2">
      <c r="A272" t="s">
        <v>946</v>
      </c>
      <c r="E272" t="s">
        <v>947</v>
      </c>
      <c r="F272" s="71"/>
    </row>
    <row r="273" spans="1:6" x14ac:dyDescent="0.2">
      <c r="A273" t="s">
        <v>948</v>
      </c>
      <c r="E273" t="s">
        <v>949</v>
      </c>
      <c r="F273" s="71"/>
    </row>
    <row r="274" spans="1:6" x14ac:dyDescent="0.2">
      <c r="A274" t="s">
        <v>950</v>
      </c>
      <c r="E274" t="s">
        <v>951</v>
      </c>
      <c r="F274" s="71"/>
    </row>
    <row r="275" spans="1:6" x14ac:dyDescent="0.2">
      <c r="A275" t="s">
        <v>952</v>
      </c>
      <c r="E275" t="s">
        <v>953</v>
      </c>
      <c r="F275" s="71"/>
    </row>
    <row r="276" spans="1:6" x14ac:dyDescent="0.2">
      <c r="A276" t="s">
        <v>954</v>
      </c>
      <c r="E276" t="s">
        <v>955</v>
      </c>
      <c r="F276" s="71"/>
    </row>
    <row r="277" spans="1:6" x14ac:dyDescent="0.2">
      <c r="A277" t="s">
        <v>956</v>
      </c>
      <c r="E277" t="s">
        <v>957</v>
      </c>
      <c r="F277" s="71"/>
    </row>
    <row r="278" spans="1:6" x14ac:dyDescent="0.2">
      <c r="A278" t="s">
        <v>958</v>
      </c>
      <c r="E278" t="s">
        <v>959</v>
      </c>
      <c r="F278" s="71"/>
    </row>
    <row r="279" spans="1:6" x14ac:dyDescent="0.2">
      <c r="A279" t="s">
        <v>960</v>
      </c>
      <c r="E279" t="s">
        <v>961</v>
      </c>
      <c r="F279" s="71"/>
    </row>
    <row r="280" spans="1:6" x14ac:dyDescent="0.2">
      <c r="A280" t="s">
        <v>962</v>
      </c>
      <c r="E280" t="s">
        <v>963</v>
      </c>
      <c r="F280" s="71"/>
    </row>
    <row r="281" spans="1:6" x14ac:dyDescent="0.2">
      <c r="A281" t="s">
        <v>803</v>
      </c>
      <c r="E281" t="s">
        <v>804</v>
      </c>
      <c r="F281" s="71"/>
    </row>
    <row r="282" spans="1:6" x14ac:dyDescent="0.2">
      <c r="A282" t="s">
        <v>964</v>
      </c>
      <c r="E282" t="s">
        <v>966</v>
      </c>
      <c r="F282" s="71"/>
    </row>
    <row r="283" spans="1:6" ht="10.5" customHeight="1" x14ac:dyDescent="0.2">
      <c r="A283" s="72" t="s">
        <v>567</v>
      </c>
      <c r="E283" t="s">
        <v>568</v>
      </c>
      <c r="F283" s="71"/>
    </row>
    <row r="284" spans="1:6" x14ac:dyDescent="0.2">
      <c r="A284" t="s">
        <v>718</v>
      </c>
      <c r="E284" t="s">
        <v>719</v>
      </c>
      <c r="F284" s="71"/>
    </row>
    <row r="285" spans="1:6" x14ac:dyDescent="0.2">
      <c r="A285" t="s">
        <v>224</v>
      </c>
      <c r="E285" t="s">
        <v>51</v>
      </c>
      <c r="F285" s="71"/>
    </row>
    <row r="286" spans="1:6" x14ac:dyDescent="0.2">
      <c r="A286" t="s">
        <v>965</v>
      </c>
      <c r="E286" t="s">
        <v>967</v>
      </c>
      <c r="F286" s="71"/>
    </row>
    <row r="287" spans="1:6" x14ac:dyDescent="0.2">
      <c r="A287" t="s">
        <v>969</v>
      </c>
      <c r="E287" t="s">
        <v>971</v>
      </c>
      <c r="F287" s="71"/>
    </row>
    <row r="288" spans="1:6" x14ac:dyDescent="0.2">
      <c r="A288" t="s">
        <v>225</v>
      </c>
      <c r="E288" t="s">
        <v>52</v>
      </c>
      <c r="F288" s="71"/>
    </row>
    <row r="289" spans="1:6" x14ac:dyDescent="0.2">
      <c r="A289" t="s">
        <v>970</v>
      </c>
      <c r="E289" t="s">
        <v>972</v>
      </c>
      <c r="F289" s="71"/>
    </row>
    <row r="290" spans="1:6" x14ac:dyDescent="0.2">
      <c r="A290" t="s">
        <v>391</v>
      </c>
      <c r="E290" t="s">
        <v>392</v>
      </c>
      <c r="F290" s="71"/>
    </row>
    <row r="291" spans="1:6" x14ac:dyDescent="0.2">
      <c r="A291" t="s">
        <v>226</v>
      </c>
      <c r="E291" t="s">
        <v>393</v>
      </c>
      <c r="F291" s="71"/>
    </row>
    <row r="292" spans="1:6" x14ac:dyDescent="0.2">
      <c r="A292" s="72" t="s">
        <v>227</v>
      </c>
      <c r="E292" t="s">
        <v>53</v>
      </c>
      <c r="F292" s="71"/>
    </row>
    <row r="293" spans="1:6" x14ac:dyDescent="0.2">
      <c r="A293" t="s">
        <v>526</v>
      </c>
      <c r="E293" t="s">
        <v>546</v>
      </c>
      <c r="F293" s="71"/>
    </row>
    <row r="294" spans="1:6" x14ac:dyDescent="0.2">
      <c r="A294" s="72" t="s">
        <v>394</v>
      </c>
      <c r="E294" t="s">
        <v>54</v>
      </c>
      <c r="F294" s="71"/>
    </row>
    <row r="295" spans="1:6" x14ac:dyDescent="0.2">
      <c r="A295" t="s">
        <v>395</v>
      </c>
      <c r="E295" t="s">
        <v>396</v>
      </c>
      <c r="F295" s="71"/>
    </row>
    <row r="296" spans="1:6" x14ac:dyDescent="0.2">
      <c r="A296" t="s">
        <v>613</v>
      </c>
      <c r="E296" t="s">
        <v>614</v>
      </c>
      <c r="F296" s="71"/>
    </row>
    <row r="297" spans="1:6" x14ac:dyDescent="0.2">
      <c r="A297" s="72" t="s">
        <v>397</v>
      </c>
      <c r="E297" t="s">
        <v>398</v>
      </c>
      <c r="F297" s="71"/>
    </row>
    <row r="298" spans="1:6" x14ac:dyDescent="0.2">
      <c r="A298" s="72" t="s">
        <v>399</v>
      </c>
      <c r="E298" t="s">
        <v>55</v>
      </c>
      <c r="F298" s="71"/>
    </row>
    <row r="299" spans="1:6" x14ac:dyDescent="0.2">
      <c r="A299" s="72" t="s">
        <v>400</v>
      </c>
      <c r="E299" t="s">
        <v>401</v>
      </c>
      <c r="F299" s="71"/>
    </row>
    <row r="300" spans="1:6" x14ac:dyDescent="0.2">
      <c r="A300" s="72" t="s">
        <v>615</v>
      </c>
      <c r="E300" t="s">
        <v>616</v>
      </c>
      <c r="F300" s="71"/>
    </row>
    <row r="301" spans="1:6" x14ac:dyDescent="0.2">
      <c r="A301" s="72" t="s">
        <v>496</v>
      </c>
      <c r="E301" t="s">
        <v>497</v>
      </c>
      <c r="F301" s="71"/>
    </row>
    <row r="302" spans="1:6" x14ac:dyDescent="0.2">
      <c r="A302" s="72" t="s">
        <v>228</v>
      </c>
      <c r="E302" t="s">
        <v>402</v>
      </c>
      <c r="F302" s="71"/>
    </row>
    <row r="303" spans="1:6" x14ac:dyDescent="0.2">
      <c r="A303" t="s">
        <v>229</v>
      </c>
      <c r="E303" t="s">
        <v>403</v>
      </c>
      <c r="F303" s="71"/>
    </row>
    <row r="304" spans="1:6" x14ac:dyDescent="0.2">
      <c r="A304" t="s">
        <v>765</v>
      </c>
      <c r="E304" t="s">
        <v>770</v>
      </c>
      <c r="F304" s="71"/>
    </row>
    <row r="305" spans="1:6" x14ac:dyDescent="0.2">
      <c r="A305" t="s">
        <v>730</v>
      </c>
      <c r="E305" t="s">
        <v>733</v>
      </c>
      <c r="F305" s="71"/>
    </row>
    <row r="306" spans="1:6" x14ac:dyDescent="0.2">
      <c r="A306" s="72" t="s">
        <v>680</v>
      </c>
      <c r="E306" t="s">
        <v>687</v>
      </c>
      <c r="F306" s="71"/>
    </row>
    <row r="307" spans="1:6" x14ac:dyDescent="0.2">
      <c r="A307" t="s">
        <v>404</v>
      </c>
      <c r="E307" t="s">
        <v>405</v>
      </c>
    </row>
    <row r="308" spans="1:6" x14ac:dyDescent="0.2">
      <c r="A308" t="s">
        <v>406</v>
      </c>
      <c r="E308" t="s">
        <v>56</v>
      </c>
      <c r="F308" s="71"/>
    </row>
    <row r="309" spans="1:6" x14ac:dyDescent="0.2">
      <c r="A309" t="s">
        <v>230</v>
      </c>
      <c r="E309" t="s">
        <v>407</v>
      </c>
      <c r="F309" s="71"/>
    </row>
    <row r="310" spans="1:6" x14ac:dyDescent="0.2">
      <c r="A310" t="s">
        <v>547</v>
      </c>
      <c r="E310" t="s">
        <v>548</v>
      </c>
      <c r="F310" s="71"/>
    </row>
    <row r="311" spans="1:6" x14ac:dyDescent="0.2">
      <c r="A311" t="s">
        <v>595</v>
      </c>
      <c r="E311" t="s">
        <v>617</v>
      </c>
      <c r="F311" s="71"/>
    </row>
    <row r="312" spans="1:6" x14ac:dyDescent="0.2">
      <c r="A312" t="s">
        <v>231</v>
      </c>
      <c r="E312" t="s">
        <v>408</v>
      </c>
      <c r="F312" s="71"/>
    </row>
    <row r="313" spans="1:6" x14ac:dyDescent="0.2">
      <c r="A313" t="s">
        <v>752</v>
      </c>
      <c r="E313" t="s">
        <v>756</v>
      </c>
    </row>
    <row r="314" spans="1:6" x14ac:dyDescent="0.2">
      <c r="A314" t="s">
        <v>233</v>
      </c>
      <c r="E314" t="s">
        <v>409</v>
      </c>
      <c r="F314" s="71"/>
    </row>
    <row r="315" spans="1:6" x14ac:dyDescent="0.2">
      <c r="A315" t="s">
        <v>410</v>
      </c>
      <c r="E315" t="s">
        <v>57</v>
      </c>
      <c r="F315" s="71"/>
    </row>
    <row r="316" spans="1:6" x14ac:dyDescent="0.2">
      <c r="A316" t="s">
        <v>234</v>
      </c>
      <c r="E316" t="s">
        <v>58</v>
      </c>
      <c r="F316" s="71"/>
    </row>
    <row r="317" spans="1:6" x14ac:dyDescent="0.2">
      <c r="A317" t="s">
        <v>411</v>
      </c>
      <c r="E317" t="s">
        <v>412</v>
      </c>
      <c r="F317" s="71"/>
    </row>
    <row r="318" spans="1:6" x14ac:dyDescent="0.2">
      <c r="A318" t="s">
        <v>413</v>
      </c>
      <c r="E318" t="s">
        <v>59</v>
      </c>
      <c r="F318" s="71"/>
    </row>
    <row r="319" spans="1:6" x14ac:dyDescent="0.2">
      <c r="A319" t="s">
        <v>527</v>
      </c>
      <c r="E319" t="s">
        <v>549</v>
      </c>
      <c r="F319" s="71"/>
    </row>
    <row r="320" spans="1:6" x14ac:dyDescent="0.2">
      <c r="A320" t="s">
        <v>415</v>
      </c>
      <c r="E320" t="s">
        <v>60</v>
      </c>
      <c r="F320" s="71"/>
    </row>
    <row r="321" spans="1:6" x14ac:dyDescent="0.2">
      <c r="A321" t="s">
        <v>235</v>
      </c>
      <c r="E321" t="s">
        <v>416</v>
      </c>
      <c r="F321" s="71"/>
    </row>
    <row r="322" spans="1:6" x14ac:dyDescent="0.2">
      <c r="A322" t="s">
        <v>417</v>
      </c>
      <c r="E322" t="s">
        <v>418</v>
      </c>
      <c r="F322" s="71"/>
    </row>
    <row r="323" spans="1:6" x14ac:dyDescent="0.2">
      <c r="A323" t="s">
        <v>419</v>
      </c>
      <c r="E323" t="s">
        <v>420</v>
      </c>
      <c r="F323" s="71"/>
    </row>
    <row r="324" spans="1:6" x14ac:dyDescent="0.2">
      <c r="A324" t="s">
        <v>237</v>
      </c>
      <c r="E324" t="s">
        <v>414</v>
      </c>
      <c r="F324" s="71"/>
    </row>
    <row r="325" spans="1:6" x14ac:dyDescent="0.2">
      <c r="A325" t="s">
        <v>238</v>
      </c>
      <c r="E325" t="s">
        <v>94</v>
      </c>
      <c r="F325" s="71"/>
    </row>
    <row r="326" spans="1:6" x14ac:dyDescent="0.2">
      <c r="A326" s="72" t="s">
        <v>422</v>
      </c>
      <c r="E326" t="s">
        <v>61</v>
      </c>
      <c r="F326" s="71"/>
    </row>
    <row r="327" spans="1:6" x14ac:dyDescent="0.2">
      <c r="A327" t="s">
        <v>423</v>
      </c>
      <c r="E327" t="s">
        <v>424</v>
      </c>
    </row>
    <row r="328" spans="1:6" x14ac:dyDescent="0.2">
      <c r="A328" s="1" t="s">
        <v>694</v>
      </c>
      <c r="E328" t="s">
        <v>69</v>
      </c>
    </row>
    <row r="329" spans="1:6" x14ac:dyDescent="0.2">
      <c r="A329" s="72" t="s">
        <v>239</v>
      </c>
      <c r="E329" t="s">
        <v>425</v>
      </c>
    </row>
    <row r="330" spans="1:6" x14ac:dyDescent="0.2">
      <c r="A330" s="72" t="s">
        <v>528</v>
      </c>
      <c r="E330" t="s">
        <v>550</v>
      </c>
    </row>
    <row r="331" spans="1:6" x14ac:dyDescent="0.2">
      <c r="A331" t="s">
        <v>240</v>
      </c>
      <c r="E331" t="s">
        <v>62</v>
      </c>
    </row>
    <row r="332" spans="1:6" x14ac:dyDescent="0.2">
      <c r="A332" t="s">
        <v>241</v>
      </c>
      <c r="E332" t="s">
        <v>63</v>
      </c>
    </row>
    <row r="333" spans="1:6" x14ac:dyDescent="0.2">
      <c r="A333" t="s">
        <v>563</v>
      </c>
      <c r="E333" t="s">
        <v>564</v>
      </c>
    </row>
    <row r="334" spans="1:6" x14ac:dyDescent="0.2">
      <c r="A334" t="s">
        <v>242</v>
      </c>
      <c r="E334" t="s">
        <v>103</v>
      </c>
    </row>
    <row r="335" spans="1:6" x14ac:dyDescent="0.2">
      <c r="A335" t="s">
        <v>426</v>
      </c>
      <c r="E335" t="s">
        <v>427</v>
      </c>
    </row>
    <row r="336" spans="1:6" x14ac:dyDescent="0.2">
      <c r="A336" t="s">
        <v>766</v>
      </c>
      <c r="E336" t="s">
        <v>771</v>
      </c>
    </row>
    <row r="337" spans="1:5" x14ac:dyDescent="0.2">
      <c r="A337" t="s">
        <v>428</v>
      </c>
      <c r="E337" t="s">
        <v>429</v>
      </c>
    </row>
    <row r="338" spans="1:5" x14ac:dyDescent="0.2">
      <c r="A338" t="s">
        <v>430</v>
      </c>
      <c r="E338" t="s">
        <v>431</v>
      </c>
    </row>
    <row r="339" spans="1:5" x14ac:dyDescent="0.2">
      <c r="A339" s="72" t="s">
        <v>673</v>
      </c>
      <c r="E339" t="s">
        <v>677</v>
      </c>
    </row>
    <row r="340" spans="1:5" x14ac:dyDescent="0.2">
      <c r="A340" t="s">
        <v>243</v>
      </c>
      <c r="E340" t="s">
        <v>432</v>
      </c>
    </row>
    <row r="341" spans="1:5" x14ac:dyDescent="0.2">
      <c r="A341" t="s">
        <v>529</v>
      </c>
      <c r="E341" t="s">
        <v>551</v>
      </c>
    </row>
    <row r="342" spans="1:5" x14ac:dyDescent="0.2">
      <c r="A342" t="s">
        <v>708</v>
      </c>
      <c r="E342" t="s">
        <v>715</v>
      </c>
    </row>
    <row r="343" spans="1:5" x14ac:dyDescent="0.2">
      <c r="A343" t="s">
        <v>737</v>
      </c>
      <c r="E343" t="s">
        <v>738</v>
      </c>
    </row>
    <row r="344" spans="1:5" x14ac:dyDescent="0.2">
      <c r="A344" t="s">
        <v>627</v>
      </c>
      <c r="E344" t="s">
        <v>628</v>
      </c>
    </row>
    <row r="345" spans="1:5" x14ac:dyDescent="0.2">
      <c r="A345" t="s">
        <v>433</v>
      </c>
      <c r="E345" t="s">
        <v>64</v>
      </c>
    </row>
    <row r="346" spans="1:5" x14ac:dyDescent="0.2">
      <c r="A346" t="s">
        <v>666</v>
      </c>
      <c r="E346" t="s">
        <v>669</v>
      </c>
    </row>
    <row r="347" spans="1:5" x14ac:dyDescent="0.2">
      <c r="A347" t="s">
        <v>244</v>
      </c>
      <c r="E347" t="s">
        <v>434</v>
      </c>
    </row>
    <row r="348" spans="1:5" x14ac:dyDescent="0.2">
      <c r="A348" t="s">
        <v>700</v>
      </c>
      <c r="E348" t="s">
        <v>702</v>
      </c>
    </row>
    <row r="349" spans="1:5" x14ac:dyDescent="0.2">
      <c r="A349" t="s">
        <v>806</v>
      </c>
      <c r="E349" t="s">
        <v>807</v>
      </c>
    </row>
    <row r="350" spans="1:5" x14ac:dyDescent="0.2">
      <c r="A350" t="s">
        <v>245</v>
      </c>
      <c r="E350" t="s">
        <v>65</v>
      </c>
    </row>
    <row r="351" spans="1:5" x14ac:dyDescent="0.2">
      <c r="A351" t="s">
        <v>721</v>
      </c>
      <c r="E351" t="s">
        <v>724</v>
      </c>
    </row>
    <row r="352" spans="1:5" x14ac:dyDescent="0.2">
      <c r="A352" t="s">
        <v>246</v>
      </c>
      <c r="E352" t="s">
        <v>481</v>
      </c>
    </row>
    <row r="353" spans="1:5" x14ac:dyDescent="0.2">
      <c r="A353" t="s">
        <v>247</v>
      </c>
      <c r="E353" t="s">
        <v>66</v>
      </c>
    </row>
    <row r="354" spans="1:5" x14ac:dyDescent="0.2">
      <c r="A354" t="s">
        <v>722</v>
      </c>
      <c r="E354" t="s">
        <v>725</v>
      </c>
    </row>
    <row r="355" spans="1:5" x14ac:dyDescent="0.2">
      <c r="A355" t="s">
        <v>573</v>
      </c>
      <c r="E355" t="s">
        <v>574</v>
      </c>
    </row>
    <row r="356" spans="1:5" x14ac:dyDescent="0.2">
      <c r="A356" t="s">
        <v>248</v>
      </c>
      <c r="E356" t="s">
        <v>482</v>
      </c>
    </row>
    <row r="357" spans="1:5" x14ac:dyDescent="0.2">
      <c r="A357" s="72" t="s">
        <v>249</v>
      </c>
      <c r="E357" t="s">
        <v>67</v>
      </c>
    </row>
    <row r="358" spans="1:5" x14ac:dyDescent="0.2">
      <c r="A358" t="s">
        <v>250</v>
      </c>
      <c r="E358" t="s">
        <v>68</v>
      </c>
    </row>
    <row r="359" spans="1:5" x14ac:dyDescent="0.2">
      <c r="A359" s="72" t="s">
        <v>251</v>
      </c>
      <c r="E359" t="s">
        <v>483</v>
      </c>
    </row>
    <row r="360" spans="1:5" x14ac:dyDescent="0.2">
      <c r="A360" t="s">
        <v>646</v>
      </c>
      <c r="E360" t="s">
        <v>647</v>
      </c>
    </row>
    <row r="361" spans="1:5" x14ac:dyDescent="0.2">
      <c r="A361" s="72" t="s">
        <v>435</v>
      </c>
      <c r="E361" t="s">
        <v>436</v>
      </c>
    </row>
    <row r="362" spans="1:5" x14ac:dyDescent="0.2">
      <c r="A362" s="72" t="s">
        <v>437</v>
      </c>
      <c r="E362" t="s">
        <v>438</v>
      </c>
    </row>
    <row r="363" spans="1:5" x14ac:dyDescent="0.2">
      <c r="A363" t="s">
        <v>252</v>
      </c>
      <c r="E363" t="s">
        <v>69</v>
      </c>
    </row>
    <row r="364" spans="1:5" x14ac:dyDescent="0.2">
      <c r="A364" t="s">
        <v>709</v>
      </c>
      <c r="E364" t="s">
        <v>713</v>
      </c>
    </row>
    <row r="365" spans="1:5" x14ac:dyDescent="0.2">
      <c r="A365" s="72" t="s">
        <v>684</v>
      </c>
      <c r="E365" t="s">
        <v>634</v>
      </c>
    </row>
    <row r="366" spans="1:5" x14ac:dyDescent="0.2">
      <c r="A366" t="s">
        <v>639</v>
      </c>
      <c r="E366" t="s">
        <v>643</v>
      </c>
    </row>
    <row r="367" spans="1:5" x14ac:dyDescent="0.2">
      <c r="A367" t="s">
        <v>633</v>
      </c>
      <c r="E367" t="s">
        <v>634</v>
      </c>
    </row>
    <row r="368" spans="1:5" x14ac:dyDescent="0.2">
      <c r="A368" t="s">
        <v>640</v>
      </c>
      <c r="E368" t="s">
        <v>644</v>
      </c>
    </row>
    <row r="369" spans="1:5" x14ac:dyDescent="0.2">
      <c r="A369" t="s">
        <v>439</v>
      </c>
      <c r="E369" t="s">
        <v>440</v>
      </c>
    </row>
    <row r="370" spans="1:5" x14ac:dyDescent="0.2">
      <c r="A370" t="s">
        <v>254</v>
      </c>
      <c r="E370" t="s">
        <v>70</v>
      </c>
    </row>
    <row r="371" spans="1:5" x14ac:dyDescent="0.2">
      <c r="A371" t="s">
        <v>441</v>
      </c>
      <c r="E371" t="s">
        <v>71</v>
      </c>
    </row>
    <row r="372" spans="1:5" x14ac:dyDescent="0.2">
      <c r="A372" t="s">
        <v>552</v>
      </c>
      <c r="E372" t="s">
        <v>553</v>
      </c>
    </row>
    <row r="373" spans="1:5" x14ac:dyDescent="0.2">
      <c r="A373" t="s">
        <v>710</v>
      </c>
      <c r="E373" t="s">
        <v>714</v>
      </c>
    </row>
    <row r="374" spans="1:5" x14ac:dyDescent="0.2">
      <c r="A374" t="s">
        <v>255</v>
      </c>
      <c r="E374" t="s">
        <v>72</v>
      </c>
    </row>
    <row r="375" spans="1:5" x14ac:dyDescent="0.2">
      <c r="A375" t="s">
        <v>442</v>
      </c>
      <c r="E375" t="s">
        <v>443</v>
      </c>
    </row>
    <row r="376" spans="1:5" x14ac:dyDescent="0.2">
      <c r="A376" t="s">
        <v>256</v>
      </c>
      <c r="E376" t="s">
        <v>73</v>
      </c>
    </row>
    <row r="377" spans="1:5" x14ac:dyDescent="0.2">
      <c r="A377" t="s">
        <v>257</v>
      </c>
      <c r="E377" t="s">
        <v>74</v>
      </c>
    </row>
    <row r="378" spans="1:5" x14ac:dyDescent="0.2">
      <c r="A378" s="72" t="s">
        <v>674</v>
      </c>
      <c r="E378" t="s">
        <v>678</v>
      </c>
    </row>
    <row r="379" spans="1:5" x14ac:dyDescent="0.2">
      <c r="A379" t="s">
        <v>258</v>
      </c>
      <c r="E379" t="s">
        <v>75</v>
      </c>
    </row>
    <row r="380" spans="1:5" x14ac:dyDescent="0.2">
      <c r="A380" t="s">
        <v>664</v>
      </c>
      <c r="E380" t="s">
        <v>57</v>
      </c>
    </row>
    <row r="381" spans="1:5" x14ac:dyDescent="0.2">
      <c r="A381" t="s">
        <v>444</v>
      </c>
      <c r="E381" t="s">
        <v>445</v>
      </c>
    </row>
    <row r="382" spans="1:5" x14ac:dyDescent="0.2">
      <c r="A382" t="s">
        <v>618</v>
      </c>
      <c r="E382" t="s">
        <v>619</v>
      </c>
    </row>
    <row r="383" spans="1:5" x14ac:dyDescent="0.2">
      <c r="A383" t="s">
        <v>446</v>
      </c>
      <c r="E383" t="s">
        <v>447</v>
      </c>
    </row>
    <row r="384" spans="1:5" x14ac:dyDescent="0.2">
      <c r="A384" t="s">
        <v>259</v>
      </c>
      <c r="E384" t="s">
        <v>76</v>
      </c>
    </row>
    <row r="385" spans="1:5" x14ac:dyDescent="0.2">
      <c r="A385" t="s">
        <v>261</v>
      </c>
      <c r="E385" t="s">
        <v>448</v>
      </c>
    </row>
    <row r="386" spans="1:5" x14ac:dyDescent="0.2">
      <c r="A386" t="s">
        <v>449</v>
      </c>
      <c r="E386" t="s">
        <v>450</v>
      </c>
    </row>
    <row r="387" spans="1:5" x14ac:dyDescent="0.2">
      <c r="A387" t="s">
        <v>753</v>
      </c>
      <c r="E387" t="s">
        <v>757</v>
      </c>
    </row>
    <row r="388" spans="1:5" x14ac:dyDescent="0.2">
      <c r="A388" t="s">
        <v>260</v>
      </c>
      <c r="E388" t="s">
        <v>451</v>
      </c>
    </row>
    <row r="389" spans="1:5" x14ac:dyDescent="0.2">
      <c r="A389" t="s">
        <v>554</v>
      </c>
      <c r="E389" t="s">
        <v>555</v>
      </c>
    </row>
    <row r="390" spans="1:5" x14ac:dyDescent="0.2">
      <c r="A390" t="s">
        <v>754</v>
      </c>
      <c r="E390" t="s">
        <v>758</v>
      </c>
    </row>
    <row r="391" spans="1:5" x14ac:dyDescent="0.2">
      <c r="A391" t="s">
        <v>691</v>
      </c>
      <c r="E391" t="s">
        <v>693</v>
      </c>
    </row>
    <row r="392" spans="1:5" x14ac:dyDescent="0.2">
      <c r="A392" t="s">
        <v>262</v>
      </c>
      <c r="E392" t="s">
        <v>452</v>
      </c>
    </row>
    <row r="393" spans="1:5" x14ac:dyDescent="0.2">
      <c r="A393" t="s">
        <v>453</v>
      </c>
      <c r="E393" t="s">
        <v>454</v>
      </c>
    </row>
    <row r="394" spans="1:5" x14ac:dyDescent="0.2">
      <c r="A394" t="s">
        <v>263</v>
      </c>
      <c r="E394" t="s">
        <v>77</v>
      </c>
    </row>
    <row r="395" spans="1:5" x14ac:dyDescent="0.2">
      <c r="A395" t="s">
        <v>264</v>
      </c>
      <c r="E395" t="s">
        <v>484</v>
      </c>
    </row>
    <row r="396" spans="1:5" x14ac:dyDescent="0.2">
      <c r="A396" t="s">
        <v>265</v>
      </c>
      <c r="E396" t="s">
        <v>455</v>
      </c>
    </row>
    <row r="397" spans="1:5" x14ac:dyDescent="0.2">
      <c r="A397" t="s">
        <v>267</v>
      </c>
      <c r="E397" t="s">
        <v>456</v>
      </c>
    </row>
    <row r="398" spans="1:5" x14ac:dyDescent="0.2">
      <c r="A398" t="s">
        <v>760</v>
      </c>
      <c r="E398" t="s">
        <v>761</v>
      </c>
    </row>
    <row r="399" spans="1:5" x14ac:dyDescent="0.2">
      <c r="A399" t="s">
        <v>268</v>
      </c>
      <c r="E399" t="s">
        <v>78</v>
      </c>
    </row>
    <row r="400" spans="1:5" x14ac:dyDescent="0.2">
      <c r="A400" t="s">
        <v>457</v>
      </c>
      <c r="E400" t="s">
        <v>458</v>
      </c>
    </row>
    <row r="401" spans="1:5" x14ac:dyDescent="0.2">
      <c r="A401" t="s">
        <v>269</v>
      </c>
      <c r="E401" t="s">
        <v>485</v>
      </c>
    </row>
    <row r="402" spans="1:5" x14ac:dyDescent="0.2">
      <c r="A402" t="s">
        <v>561</v>
      </c>
      <c r="E402" t="s">
        <v>562</v>
      </c>
    </row>
    <row r="403" spans="1:5" x14ac:dyDescent="0.2">
      <c r="A403" t="s">
        <v>459</v>
      </c>
      <c r="E403" t="s">
        <v>460</v>
      </c>
    </row>
    <row r="404" spans="1:5" x14ac:dyDescent="0.2">
      <c r="A404" t="s">
        <v>270</v>
      </c>
      <c r="E404" t="s">
        <v>486</v>
      </c>
    </row>
    <row r="405" spans="1:5" x14ac:dyDescent="0.2">
      <c r="A405" t="s">
        <v>734</v>
      </c>
      <c r="E405" t="s">
        <v>735</v>
      </c>
    </row>
    <row r="406" spans="1:5" x14ac:dyDescent="0.2">
      <c r="A406" t="s">
        <v>565</v>
      </c>
      <c r="E406" t="s">
        <v>566</v>
      </c>
    </row>
    <row r="407" spans="1:5" x14ac:dyDescent="0.2">
      <c r="A407" t="s">
        <v>620</v>
      </c>
      <c r="E407" t="s">
        <v>621</v>
      </c>
    </row>
    <row r="408" spans="1:5" x14ac:dyDescent="0.2">
      <c r="A408" t="s">
        <v>755</v>
      </c>
      <c r="E408" t="s">
        <v>759</v>
      </c>
    </row>
    <row r="409" spans="1:5" x14ac:dyDescent="0.2">
      <c r="A409" t="s">
        <v>648</v>
      </c>
      <c r="E409" t="s">
        <v>649</v>
      </c>
    </row>
    <row r="410" spans="1:5" x14ac:dyDescent="0.2">
      <c r="A410" t="s">
        <v>271</v>
      </c>
      <c r="E410" t="s">
        <v>79</v>
      </c>
    </row>
    <row r="411" spans="1:5" x14ac:dyDescent="0.2">
      <c r="A411" s="72" t="s">
        <v>675</v>
      </c>
      <c r="E411" t="s">
        <v>688</v>
      </c>
    </row>
    <row r="412" spans="1:5" x14ac:dyDescent="0.2">
      <c r="A412" t="s">
        <v>461</v>
      </c>
      <c r="E412" t="s">
        <v>80</v>
      </c>
    </row>
    <row r="413" spans="1:5" x14ac:dyDescent="0.2">
      <c r="A413" t="s">
        <v>689</v>
      </c>
      <c r="E413" t="s">
        <v>57</v>
      </c>
    </row>
    <row r="414" spans="1:5" x14ac:dyDescent="0.2">
      <c r="A414" t="s">
        <v>622</v>
      </c>
      <c r="E414" t="s">
        <v>623</v>
      </c>
    </row>
    <row r="415" spans="1:5" x14ac:dyDescent="0.2">
      <c r="A415" t="s">
        <v>667</v>
      </c>
      <c r="E415" t="s">
        <v>668</v>
      </c>
    </row>
    <row r="416" spans="1:5" x14ac:dyDescent="0.2">
      <c r="A416" t="s">
        <v>272</v>
      </c>
      <c r="E416" t="s">
        <v>95</v>
      </c>
    </row>
    <row r="417" spans="1:5" x14ac:dyDescent="0.2">
      <c r="A417" t="s">
        <v>462</v>
      </c>
      <c r="E417" t="s">
        <v>81</v>
      </c>
    </row>
    <row r="418" spans="1:5" x14ac:dyDescent="0.2">
      <c r="A418" t="s">
        <v>463</v>
      </c>
      <c r="E418" t="s">
        <v>464</v>
      </c>
    </row>
    <row r="419" spans="1:5" x14ac:dyDescent="0.2">
      <c r="A419" t="s">
        <v>273</v>
      </c>
      <c r="E419" t="s">
        <v>465</v>
      </c>
    </row>
    <row r="420" spans="1:5" x14ac:dyDescent="0.2">
      <c r="A420" t="s">
        <v>797</v>
      </c>
      <c r="E420" t="s">
        <v>798</v>
      </c>
    </row>
    <row r="421" spans="1:5" x14ac:dyDescent="0.2">
      <c r="A421" t="s">
        <v>466</v>
      </c>
      <c r="E421" t="s">
        <v>82</v>
      </c>
    </row>
    <row r="422" spans="1:5" x14ac:dyDescent="0.2">
      <c r="A422" t="s">
        <v>274</v>
      </c>
      <c r="E422" t="s">
        <v>467</v>
      </c>
    </row>
    <row r="423" spans="1:5" x14ac:dyDescent="0.2">
      <c r="A423" t="s">
        <v>275</v>
      </c>
      <c r="E423" t="s">
        <v>83</v>
      </c>
    </row>
    <row r="424" spans="1:5" x14ac:dyDescent="0.2">
      <c r="A424" t="s">
        <v>468</v>
      </c>
      <c r="E424" t="s">
        <v>469</v>
      </c>
    </row>
    <row r="425" spans="1:5" x14ac:dyDescent="0.2">
      <c r="A425" t="s">
        <v>470</v>
      </c>
      <c r="E425" t="s">
        <v>84</v>
      </c>
    </row>
    <row r="426" spans="1:5" x14ac:dyDescent="0.2">
      <c r="A426" t="s">
        <v>276</v>
      </c>
      <c r="E426" t="s">
        <v>85</v>
      </c>
    </row>
    <row r="427" spans="1:5" x14ac:dyDescent="0.2">
      <c r="A427" t="s">
        <v>471</v>
      </c>
      <c r="E427" t="s">
        <v>472</v>
      </c>
    </row>
    <row r="428" spans="1:5" x14ac:dyDescent="0.2">
      <c r="A428" t="s">
        <v>277</v>
      </c>
      <c r="E428" t="s">
        <v>86</v>
      </c>
    </row>
    <row r="429" spans="1:5" x14ac:dyDescent="0.2">
      <c r="A429" t="s">
        <v>278</v>
      </c>
      <c r="E429" t="s">
        <v>86</v>
      </c>
    </row>
    <row r="430" spans="1:5" x14ac:dyDescent="0.2">
      <c r="A430" t="s">
        <v>635</v>
      </c>
      <c r="E430" t="s">
        <v>636</v>
      </c>
    </row>
    <row r="431" spans="1:5" x14ac:dyDescent="0.2">
      <c r="A431" t="s">
        <v>530</v>
      </c>
      <c r="E431" t="s">
        <v>556</v>
      </c>
    </row>
    <row r="432" spans="1:5" x14ac:dyDescent="0.2">
      <c r="A432" t="s">
        <v>716</v>
      </c>
      <c r="E432" t="s">
        <v>717</v>
      </c>
    </row>
    <row r="433" spans="1:5" x14ac:dyDescent="0.2">
      <c r="A433" t="s">
        <v>279</v>
      </c>
      <c r="E433" t="s">
        <v>96</v>
      </c>
    </row>
    <row r="434" spans="1:5" x14ac:dyDescent="0.2">
      <c r="A434" t="s">
        <v>280</v>
      </c>
      <c r="E434" t="s">
        <v>473</v>
      </c>
    </row>
    <row r="435" spans="1:5" x14ac:dyDescent="0.2">
      <c r="A435" t="s">
        <v>281</v>
      </c>
      <c r="E435" t="s">
        <v>87</v>
      </c>
    </row>
    <row r="436" spans="1:5" x14ac:dyDescent="0.2">
      <c r="A436" t="s">
        <v>282</v>
      </c>
      <c r="E436" t="s">
        <v>97</v>
      </c>
    </row>
    <row r="437" spans="1:5" x14ac:dyDescent="0.2">
      <c r="A437" t="s">
        <v>629</v>
      </c>
      <c r="E437" t="s">
        <v>630</v>
      </c>
    </row>
    <row r="438" spans="1:5" x14ac:dyDescent="0.2">
      <c r="A438" t="s">
        <v>474</v>
      </c>
      <c r="E438" t="s">
        <v>88</v>
      </c>
    </row>
    <row r="439" spans="1:5" x14ac:dyDescent="0.2">
      <c r="A439" t="s">
        <v>641</v>
      </c>
      <c r="E439" t="s">
        <v>645</v>
      </c>
    </row>
    <row r="440" spans="1:5" x14ac:dyDescent="0.2">
      <c r="A440" t="s">
        <v>283</v>
      </c>
      <c r="E440" t="s">
        <v>89</v>
      </c>
    </row>
    <row r="441" spans="1:5" x14ac:dyDescent="0.2">
      <c r="A441" s="72" t="s">
        <v>650</v>
      </c>
      <c r="E441" t="s">
        <v>651</v>
      </c>
    </row>
    <row r="442" spans="1:5" x14ac:dyDescent="0.2">
      <c r="A442" t="s">
        <v>284</v>
      </c>
      <c r="E442" t="s">
        <v>90</v>
      </c>
    </row>
    <row r="443" spans="1:5" x14ac:dyDescent="0.2">
      <c r="A443" t="s">
        <v>285</v>
      </c>
      <c r="E443" t="s">
        <v>475</v>
      </c>
    </row>
    <row r="444" spans="1:5" x14ac:dyDescent="0.2">
      <c r="A444" t="s">
        <v>476</v>
      </c>
      <c r="E444" t="s">
        <v>477</v>
      </c>
    </row>
    <row r="445" spans="1:5" x14ac:dyDescent="0.2">
      <c r="A445" t="s">
        <v>624</v>
      </c>
      <c r="E445" t="s">
        <v>625</v>
      </c>
    </row>
    <row r="446" spans="1:5" x14ac:dyDescent="0.2">
      <c r="A446" t="s">
        <v>286</v>
      </c>
      <c r="E446" t="s">
        <v>91</v>
      </c>
    </row>
    <row r="447" spans="1:5" x14ac:dyDescent="0.2">
      <c r="A447" t="s">
        <v>288</v>
      </c>
      <c r="E447" t="s">
        <v>478</v>
      </c>
    </row>
    <row r="448" spans="1:5" x14ac:dyDescent="0.2">
      <c r="A448" t="s">
        <v>583</v>
      </c>
      <c r="E448" t="s">
        <v>584</v>
      </c>
    </row>
    <row r="449" spans="1:5" x14ac:dyDescent="0.2">
      <c r="A449" t="s">
        <v>289</v>
      </c>
      <c r="E449" t="s">
        <v>98</v>
      </c>
    </row>
    <row r="450" spans="1:5" x14ac:dyDescent="0.2">
      <c r="A450" t="s">
        <v>290</v>
      </c>
      <c r="E450" t="s">
        <v>99</v>
      </c>
    </row>
    <row r="451" spans="1:5" x14ac:dyDescent="0.2">
      <c r="A451" t="s">
        <v>291</v>
      </c>
      <c r="E451" t="s">
        <v>92</v>
      </c>
    </row>
    <row r="452" spans="1:5" x14ac:dyDescent="0.2">
      <c r="A452" t="s">
        <v>821</v>
      </c>
      <c r="E452" t="s">
        <v>827</v>
      </c>
    </row>
    <row r="453" spans="1:5" x14ac:dyDescent="0.2">
      <c r="A453" t="s">
        <v>822</v>
      </c>
      <c r="E453" t="s">
        <v>828</v>
      </c>
    </row>
    <row r="454" spans="1:5" x14ac:dyDescent="0.2">
      <c r="A454" t="s">
        <v>826</v>
      </c>
      <c r="E454" t="s">
        <v>830</v>
      </c>
    </row>
    <row r="455" spans="1:5" x14ac:dyDescent="0.2">
      <c r="A455" t="s">
        <v>824</v>
      </c>
      <c r="E455" t="s">
        <v>831</v>
      </c>
    </row>
    <row r="456" spans="1:5" x14ac:dyDescent="0.2">
      <c r="A456" t="s">
        <v>823</v>
      </c>
      <c r="E456" t="s">
        <v>832</v>
      </c>
    </row>
    <row r="457" spans="1:5" x14ac:dyDescent="0.2">
      <c r="A457" t="s">
        <v>833</v>
      </c>
      <c r="E457" t="s">
        <v>837</v>
      </c>
    </row>
    <row r="458" spans="1:5" x14ac:dyDescent="0.2">
      <c r="A458" t="s">
        <v>835</v>
      </c>
      <c r="E458" t="s">
        <v>838</v>
      </c>
    </row>
    <row r="459" spans="1:5" x14ac:dyDescent="0.2">
      <c r="A459" t="s">
        <v>834</v>
      </c>
      <c r="E459" t="s">
        <v>839</v>
      </c>
    </row>
    <row r="460" spans="1:5" x14ac:dyDescent="0.2">
      <c r="A460" t="s">
        <v>843</v>
      </c>
      <c r="E460" t="s">
        <v>844</v>
      </c>
    </row>
    <row r="461" spans="1:5" x14ac:dyDescent="0.2">
      <c r="A461" t="s">
        <v>841</v>
      </c>
      <c r="E461" t="s">
        <v>686</v>
      </c>
    </row>
    <row r="462" spans="1:5" x14ac:dyDescent="0.2">
      <c r="A462" t="s">
        <v>836</v>
      </c>
      <c r="E462" t="s">
        <v>840</v>
      </c>
    </row>
    <row r="463" spans="1:5" x14ac:dyDescent="0.2">
      <c r="A463" t="s">
        <v>825</v>
      </c>
      <c r="E463" t="s">
        <v>23</v>
      </c>
    </row>
    <row r="464" spans="1:5" x14ac:dyDescent="0.2">
      <c r="A464" t="s">
        <v>820</v>
      </c>
      <c r="E464" t="s">
        <v>829</v>
      </c>
    </row>
    <row r="465" spans="1:5" x14ac:dyDescent="0.2">
      <c r="A465" t="s">
        <v>805</v>
      </c>
      <c r="E465" t="s">
        <v>819</v>
      </c>
    </row>
    <row r="466" spans="1:5" x14ac:dyDescent="0.2">
      <c r="A466" t="s">
        <v>479</v>
      </c>
      <c r="E466" t="s">
        <v>480</v>
      </c>
    </row>
  </sheetData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Instruction</vt:lpstr>
      <vt:lpstr>VarInput</vt:lpstr>
      <vt:lpstr>Prices</vt:lpstr>
      <vt:lpstr>FXRates</vt:lpstr>
      <vt:lpstr>Link</vt:lpstr>
      <vt:lpstr>CleanPrices</vt:lpstr>
      <vt:lpstr>LogReturns</vt:lpstr>
      <vt:lpstr>VarianceCovarianceMatrix</vt:lpstr>
      <vt:lpstr>VarOutput</vt:lpstr>
      <vt:lpstr>Gamma</vt:lpstr>
      <vt:lpstr>DBInterface</vt:lpstr>
      <vt:lpstr>BridgeCodes</vt:lpstr>
      <vt:lpstr>DBInterface!Print_Area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vtang</dc:creator>
  <cp:lastModifiedBy>Felienne</cp:lastModifiedBy>
  <cp:lastPrinted>2000-06-22T14:13:02Z</cp:lastPrinted>
  <dcterms:created xsi:type="dcterms:W3CDTF">2000-03-21T17:17:39Z</dcterms:created>
  <dcterms:modified xsi:type="dcterms:W3CDTF">2014-09-03T20:06:37Z</dcterms:modified>
</cp:coreProperties>
</file>